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B:\9 Regulatory proposal submission\3 United Energy\8 For finalisation\3 Models for finalisation\1 Revenue\"/>
    </mc:Choice>
  </mc:AlternateContent>
  <xr:revisionPtr revIDLastSave="0" documentId="13_ncr:1_{FBA5CC42-D84F-42A2-8BD3-D9D4024F06E4}" xr6:coauthVersionLast="47" xr6:coauthVersionMax="47" xr10:uidLastSave="{00000000-0000-0000-0000-000000000000}"/>
  <bookViews>
    <workbookView xWindow="11025" yWindow="-16320" windowWidth="38640" windowHeight="15720" firstSheet="3" activeTab="3" xr2:uid="{1B4CA997-F4FF-4522-9550-85B89CFE2185}"/>
  </bookViews>
  <sheets>
    <sheet name="Index" sheetId="28" r:id="rId1"/>
    <sheet name="Input| Setup" sheetId="12" r:id="rId2"/>
    <sheet name="Input| Escalations" sheetId="38" r:id="rId3"/>
    <sheet name="Input| Projects" sheetId="1" r:id="rId4"/>
    <sheet name="Input| Disposals" sheetId="36" r:id="rId5"/>
    <sheet name="Input| Type 2 capcons" sheetId="40" r:id="rId6"/>
    <sheet name="Input| Expensing" sheetId="18" r:id="rId7"/>
    <sheet name="Input| Overheads" sheetId="13" r:id="rId8"/>
    <sheet name="Calc| Overheads Allocation" sheetId="34" r:id="rId9"/>
    <sheet name="Calc| Project Costs" sheetId="3" r:id="rId10"/>
    <sheet name="Output| PTRM (D)" sheetId="6" r:id="rId11"/>
    <sheet name="Output| PTRM (T)" sheetId="39" state="hidden" r:id="rId12"/>
    <sheet name="Output| RIN" sheetId="5" r:id="rId13"/>
    <sheet name="Output| AER" sheetId="32" r:id="rId14"/>
    <sheet name="Model Validation" sheetId="14" state="hidden" r:id="rId15"/>
  </sheets>
  <definedNames>
    <definedName name="_xlnm._FilterDatabase" localSheetId="9" hidden="1">'Calc| Project Costs'!$B$9:$D$1009</definedName>
    <definedName name="_xlnm._FilterDatabase" localSheetId="3" hidden="1">'Input| Projects'!$B$9:$CP$1009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6" i="38" l="1"/>
  <c r="L26" i="38"/>
  <c r="K26" i="38"/>
  <c r="N26" i="38"/>
  <c r="J26" i="38"/>
  <c r="H31" i="38" l="1"/>
  <c r="H35" i="38" s="1"/>
  <c r="H30" i="38"/>
  <c r="I30" i="38" s="1"/>
  <c r="D10" i="13"/>
  <c r="G25" i="40"/>
  <c r="G24" i="40" s="1"/>
  <c r="C30" i="14" s="1"/>
  <c r="F19" i="40"/>
  <c r="E19" i="40"/>
  <c r="D19" i="40"/>
  <c r="K9" i="36"/>
  <c r="E58" i="36"/>
  <c r="D58" i="36"/>
  <c r="CP21" i="1"/>
  <c r="H29" i="38"/>
  <c r="H33" i="38" s="1"/>
  <c r="I23" i="38"/>
  <c r="H23" i="38"/>
  <c r="C10" i="13"/>
  <c r="H19" i="40"/>
  <c r="H58" i="36"/>
  <c r="G58" i="36"/>
  <c r="D23" i="13"/>
  <c r="E14" i="38"/>
  <c r="B15" i="12"/>
  <c r="B14" i="12"/>
  <c r="C3" i="36"/>
  <c r="B18" i="28" s="1"/>
  <c r="AR8" i="1"/>
  <c r="BZ873" i="3" s="1"/>
  <c r="AS8" i="1"/>
  <c r="AT8" i="1"/>
  <c r="AU8" i="1"/>
  <c r="AV8" i="1"/>
  <c r="AW8" i="1"/>
  <c r="AX8" i="1"/>
  <c r="AY8" i="1"/>
  <c r="AZ8" i="1"/>
  <c r="BA8" i="1"/>
  <c r="BB8" i="1"/>
  <c r="BC8" i="1"/>
  <c r="BD8" i="1"/>
  <c r="BE8" i="1"/>
  <c r="BF8" i="1"/>
  <c r="BG8" i="1"/>
  <c r="BH8" i="1"/>
  <c r="BI8" i="1"/>
  <c r="BJ8" i="1"/>
  <c r="BK8" i="1"/>
  <c r="BL8" i="1"/>
  <c r="BM8" i="1"/>
  <c r="BN8" i="1"/>
  <c r="BO8" i="1"/>
  <c r="BP8" i="1"/>
  <c r="BQ8" i="1"/>
  <c r="BR8" i="1"/>
  <c r="BS8" i="1"/>
  <c r="BT8" i="1"/>
  <c r="BU8" i="1"/>
  <c r="BV8" i="1"/>
  <c r="BW8" i="1"/>
  <c r="BX8" i="1"/>
  <c r="BY8" i="1"/>
  <c r="BZ8" i="1"/>
  <c r="CA8" i="1"/>
  <c r="CB8" i="1"/>
  <c r="CC8" i="1"/>
  <c r="CD8" i="1"/>
  <c r="CE8" i="1"/>
  <c r="CF8" i="1"/>
  <c r="CG8" i="1"/>
  <c r="CH8" i="1"/>
  <c r="CI8" i="1"/>
  <c r="CJ8" i="1"/>
  <c r="CK8" i="1"/>
  <c r="CL8" i="1"/>
  <c r="CM8" i="1"/>
  <c r="CN8" i="1"/>
  <c r="CO8" i="1"/>
  <c r="J14" i="38"/>
  <c r="I14" i="38"/>
  <c r="H14" i="38"/>
  <c r="G14" i="38"/>
  <c r="F14" i="38"/>
  <c r="D14" i="38"/>
  <c r="D10" i="38"/>
  <c r="BZ40" i="3"/>
  <c r="BZ645" i="3"/>
  <c r="BZ646" i="3"/>
  <c r="BZ885" i="3"/>
  <c r="BZ897" i="3"/>
  <c r="BZ917" i="3"/>
  <c r="BZ929" i="3"/>
  <c r="BZ949" i="3"/>
  <c r="BZ961" i="3"/>
  <c r="BZ981" i="3"/>
  <c r="BZ993" i="3"/>
  <c r="K14" i="38"/>
  <c r="I7" i="1"/>
  <c r="Q7" i="1" s="1"/>
  <c r="Y7" i="1" s="1"/>
  <c r="AC7" i="1" s="1"/>
  <c r="AF7" i="1" s="1"/>
  <c r="AI7" i="1" s="1"/>
  <c r="AR7" i="1" s="1"/>
  <c r="D5" i="36" s="1"/>
  <c r="O5" i="36" s="1"/>
  <c r="B5" i="40" s="1"/>
  <c r="B22" i="40" s="1"/>
  <c r="B28" i="40" s="1"/>
  <c r="B34" i="40" s="1"/>
  <c r="C5" i="18" s="1"/>
  <c r="M5" i="18" s="1"/>
  <c r="W5" i="18" s="1"/>
  <c r="B5" i="13" s="1"/>
  <c r="B13" i="13" s="1"/>
  <c r="B21" i="13" s="1"/>
  <c r="B33" i="13" s="1"/>
  <c r="B40" i="13" s="1"/>
  <c r="B5" i="34" s="1"/>
  <c r="B14" i="34" s="1"/>
  <c r="B19" i="34" s="1"/>
  <c r="B26" i="34" s="1"/>
  <c r="B31" i="34" s="1"/>
  <c r="B35" i="34" s="1"/>
  <c r="B41" i="34" s="1"/>
  <c r="B47" i="34" s="1"/>
  <c r="B53" i="34" s="1"/>
  <c r="B58" i="34" s="1"/>
  <c r="F7" i="3" s="1"/>
  <c r="N7" i="3" s="1"/>
  <c r="V7" i="3" s="1"/>
  <c r="AD7" i="3" s="1"/>
  <c r="AL7" i="3" s="1"/>
  <c r="AT7" i="3" s="1"/>
  <c r="BB7" i="3" s="1"/>
  <c r="BJ7" i="3" s="1"/>
  <c r="BR7" i="3" s="1"/>
  <c r="BZ7" i="3" s="1"/>
  <c r="C5" i="6" s="1"/>
  <c r="C60" i="6" s="1"/>
  <c r="C115" i="6" s="1"/>
  <c r="C170" i="6" s="1"/>
  <c r="L5" i="6" s="1"/>
  <c r="C5" i="39" s="1"/>
  <c r="C60" i="39" s="1"/>
  <c r="C115" i="39" s="1"/>
  <c r="C170" i="39" s="1"/>
  <c r="L5" i="39" s="1"/>
  <c r="C36" i="34"/>
  <c r="D37" i="38"/>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I58" i="36"/>
  <c r="J58" i="36"/>
  <c r="C9" i="28"/>
  <c r="D29" i="12"/>
  <c r="C23" i="13"/>
  <c r="C14" i="34"/>
  <c r="D14" i="34"/>
  <c r="E23" i="13"/>
  <c r="E14" i="34"/>
  <c r="F23" i="13"/>
  <c r="F19" i="34"/>
  <c r="F14" i="34"/>
  <c r="D29" i="38"/>
  <c r="E29" i="38"/>
  <c r="F29" i="38"/>
  <c r="G29" i="38"/>
  <c r="D30" i="38"/>
  <c r="E30" i="38"/>
  <c r="F30" i="38"/>
  <c r="G30" i="38"/>
  <c r="D31" i="38"/>
  <c r="E31" i="38"/>
  <c r="F31" i="38"/>
  <c r="G31" i="38"/>
  <c r="J23" i="38"/>
  <c r="H9" i="3"/>
  <c r="P9" i="3" s="1"/>
  <c r="X9" i="3" s="1"/>
  <c r="AF9" i="3" s="1"/>
  <c r="AN9" i="3" s="1"/>
  <c r="AV9" i="3" s="1"/>
  <c r="BD9" i="3" s="1"/>
  <c r="BT9" i="3" s="1"/>
  <c r="BL9" i="3" s="1"/>
  <c r="C7" i="34"/>
  <c r="C47" i="34" s="1"/>
  <c r="K23" i="38"/>
  <c r="F7" i="34" s="1"/>
  <c r="I9" i="3"/>
  <c r="Q9" i="3" s="1"/>
  <c r="Y9" i="3" s="1"/>
  <c r="AG9" i="3" s="1"/>
  <c r="AO9" i="3" s="1"/>
  <c r="AW9" i="3" s="1"/>
  <c r="BE9" i="3" s="1"/>
  <c r="BU9" i="3" s="1"/>
  <c r="BM9" i="3" s="1"/>
  <c r="M8" i="18" a="1"/>
  <c r="M8" i="18" s="1"/>
  <c r="C8" i="18"/>
  <c r="C9" i="18"/>
  <c r="C10" i="18"/>
  <c r="C11" i="18"/>
  <c r="C12" i="18"/>
  <c r="C13" i="18"/>
  <c r="C14" i="18"/>
  <c r="C15" i="18"/>
  <c r="C16" i="18"/>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23" i="38"/>
  <c r="E23" i="38"/>
  <c r="F23" i="38"/>
  <c r="G23" i="38"/>
  <c r="F37" i="40"/>
  <c r="E30" i="40"/>
  <c r="E8" i="5"/>
  <c r="D37" i="40"/>
  <c r="E37" i="40"/>
  <c r="D7" i="34"/>
  <c r="D53" i="34" s="1"/>
  <c r="G9" i="3"/>
  <c r="O9" i="3" s="1"/>
  <c r="D30" i="40"/>
  <c r="M8" i="5"/>
  <c r="O37" i="40"/>
  <c r="M37" i="40"/>
  <c r="N37" i="40"/>
  <c r="F7" i="36"/>
  <c r="Q7" i="36" s="1"/>
  <c r="C14" i="39" a="1"/>
  <c r="C14" i="39" s="1"/>
  <c r="C20" i="36"/>
  <c r="M20" i="36"/>
  <c r="C9" i="36"/>
  <c r="M9" i="36" s="1"/>
  <c r="N9" i="36" s="1"/>
  <c r="C8" i="36"/>
  <c r="M8" i="36" s="1"/>
  <c r="C10" i="36"/>
  <c r="M10" i="36"/>
  <c r="C11" i="36"/>
  <c r="M11" i="36" s="1"/>
  <c r="N11" i="36" s="1"/>
  <c r="C12" i="36"/>
  <c r="M12" i="36"/>
  <c r="N12" i="36" s="1"/>
  <c r="C13" i="36"/>
  <c r="M13" i="36" s="1"/>
  <c r="N13" i="36" s="1"/>
  <c r="C14" i="36"/>
  <c r="M14" i="36"/>
  <c r="C15" i="36"/>
  <c r="M15" i="36" s="1"/>
  <c r="N15" i="36" s="1"/>
  <c r="C16" i="36"/>
  <c r="M16" i="36"/>
  <c r="N16" i="36" s="1"/>
  <c r="C17" i="36"/>
  <c r="M17" i="36"/>
  <c r="C18" i="36"/>
  <c r="M18" i="36" s="1"/>
  <c r="N18" i="36" s="1"/>
  <c r="C20" i="6" a="1"/>
  <c r="C20" i="6" s="1"/>
  <c r="F9" i="3"/>
  <c r="N9" i="3" s="1"/>
  <c r="N10" i="36"/>
  <c r="N14" i="36"/>
  <c r="N17" i="36"/>
  <c r="C19" i="36"/>
  <c r="M19" i="36"/>
  <c r="N19" i="36"/>
  <c r="N20" i="36"/>
  <c r="C21" i="36"/>
  <c r="M21" i="36"/>
  <c r="N21" i="36"/>
  <c r="C22" i="36"/>
  <c r="M22" i="36"/>
  <c r="N22" i="36"/>
  <c r="C23" i="36"/>
  <c r="M23" i="36"/>
  <c r="N23" i="36"/>
  <c r="C24" i="36"/>
  <c r="M24" i="36"/>
  <c r="N24" i="36"/>
  <c r="C25" i="36"/>
  <c r="M25" i="36"/>
  <c r="N25" i="36"/>
  <c r="C26" i="36"/>
  <c r="M26" i="36"/>
  <c r="N26" i="36"/>
  <c r="C27" i="36"/>
  <c r="M27" i="36"/>
  <c r="N27" i="36"/>
  <c r="C28" i="36"/>
  <c r="M28" i="36"/>
  <c r="N28" i="36"/>
  <c r="C29" i="36"/>
  <c r="M29" i="36"/>
  <c r="N29" i="36"/>
  <c r="C30" i="36"/>
  <c r="M30" i="36"/>
  <c r="N30" i="36"/>
  <c r="C31" i="36"/>
  <c r="M31" i="36"/>
  <c r="N31" i="36"/>
  <c r="C32" i="36"/>
  <c r="M32" i="36"/>
  <c r="N32" i="36"/>
  <c r="C33" i="36"/>
  <c r="M33" i="36"/>
  <c r="N33" i="36"/>
  <c r="C34" i="36"/>
  <c r="M34" i="36"/>
  <c r="N34" i="36"/>
  <c r="C35" i="36"/>
  <c r="M35" i="36"/>
  <c r="N35" i="36"/>
  <c r="C36" i="36"/>
  <c r="M36" i="36"/>
  <c r="N36" i="36"/>
  <c r="C37" i="36"/>
  <c r="M37" i="36"/>
  <c r="N37" i="36"/>
  <c r="N38" i="36"/>
  <c r="N39" i="36"/>
  <c r="N40" i="36"/>
  <c r="N41" i="36"/>
  <c r="N42" i="36"/>
  <c r="N43" i="36"/>
  <c r="N44" i="36"/>
  <c r="N45" i="36"/>
  <c r="N46" i="36"/>
  <c r="N47" i="36"/>
  <c r="N48" i="36"/>
  <c r="N49" i="36"/>
  <c r="N50" i="36"/>
  <c r="N51" i="36"/>
  <c r="N52" i="36"/>
  <c r="N53" i="36"/>
  <c r="N54" i="36"/>
  <c r="N55" i="36"/>
  <c r="N56" i="36"/>
  <c r="N57" i="36"/>
  <c r="E7" i="12"/>
  <c r="D21" i="38"/>
  <c r="D39" i="38"/>
  <c r="E39" i="38"/>
  <c r="F39" i="38"/>
  <c r="G39" i="38"/>
  <c r="H39" i="38"/>
  <c r="I39" i="38"/>
  <c r="D33" i="38"/>
  <c r="E33" i="38"/>
  <c r="F33" i="38"/>
  <c r="G33" i="38"/>
  <c r="D34" i="38"/>
  <c r="E34" i="38"/>
  <c r="F34" i="38"/>
  <c r="G34" i="38"/>
  <c r="D35" i="38"/>
  <c r="E35" i="38"/>
  <c r="F35" i="38"/>
  <c r="G35" i="38"/>
  <c r="B5" i="38"/>
  <c r="B12" i="38"/>
  <c r="B21" i="38"/>
  <c r="E38" i="38"/>
  <c r="F38" i="38"/>
  <c r="G38" i="38"/>
  <c r="H38" i="38"/>
  <c r="I38" i="38"/>
  <c r="D38" i="38"/>
  <c r="C7" i="1"/>
  <c r="F7" i="1"/>
  <c r="B67" i="28"/>
  <c r="B42" i="28"/>
  <c r="G47" i="28"/>
  <c r="B57" i="28"/>
  <c r="G58" i="28" s="1"/>
  <c r="B56" i="28"/>
  <c r="G59" i="28" s="1"/>
  <c r="B3" i="40"/>
  <c r="B19" i="28" s="1"/>
  <c r="B41" i="28"/>
  <c r="G39" i="28"/>
  <c r="B50" i="28"/>
  <c r="G38" i="28" s="1"/>
  <c r="G34" i="28"/>
  <c r="C3" i="3"/>
  <c r="B23" i="28" s="1"/>
  <c r="B87" i="28"/>
  <c r="B3" i="34"/>
  <c r="B22" i="28" s="1"/>
  <c r="B72" i="28"/>
  <c r="B3" i="13"/>
  <c r="B21" i="28" s="1"/>
  <c r="B68" i="28"/>
  <c r="B54" i="28"/>
  <c r="G55" i="28" s="1"/>
  <c r="B59" i="28"/>
  <c r="B3" i="12"/>
  <c r="B15" i="28" s="1"/>
  <c r="AR9" i="1"/>
  <c r="D9" i="12"/>
  <c r="AS9" i="1"/>
  <c r="C8" i="39" a="1"/>
  <c r="C8" i="39" s="1"/>
  <c r="AT9" i="1"/>
  <c r="AU9" i="1"/>
  <c r="AV9" i="1"/>
  <c r="AW9" i="1"/>
  <c r="AX9" i="1"/>
  <c r="AY9" i="1"/>
  <c r="AZ9" i="1"/>
  <c r="BA9" i="1"/>
  <c r="BB9" i="1"/>
  <c r="BC9" i="1"/>
  <c r="BD9" i="1"/>
  <c r="BE9" i="1"/>
  <c r="BF9" i="1"/>
  <c r="BG9" i="1"/>
  <c r="BH9" i="1"/>
  <c r="BI9" i="1"/>
  <c r="BJ9" i="1"/>
  <c r="BK9" i="1"/>
  <c r="BL9" i="1"/>
  <c r="BM9" i="1"/>
  <c r="BN9" i="1"/>
  <c r="BO9" i="1"/>
  <c r="BP9" i="1"/>
  <c r="BQ9" i="1"/>
  <c r="BR9" i="1"/>
  <c r="BS9" i="1"/>
  <c r="BT9" i="1"/>
  <c r="BU9" i="1"/>
  <c r="BV9" i="1"/>
  <c r="BW9" i="1"/>
  <c r="BX9" i="1"/>
  <c r="BY9" i="1"/>
  <c r="BZ9" i="1"/>
  <c r="CA9" i="1"/>
  <c r="CB9" i="1"/>
  <c r="CC9" i="1"/>
  <c r="CD9" i="1"/>
  <c r="CE9" i="1"/>
  <c r="CF9" i="1"/>
  <c r="CG9" i="1"/>
  <c r="CH9" i="1"/>
  <c r="CI9" i="1"/>
  <c r="CJ9" i="1"/>
  <c r="CK9" i="1"/>
  <c r="CL9" i="1"/>
  <c r="CM9" i="1"/>
  <c r="CN9" i="1"/>
  <c r="CO9" i="1"/>
  <c r="D10" i="12"/>
  <c r="D11" i="12"/>
  <c r="C9" i="39" a="1"/>
  <c r="C9" i="39" s="1"/>
  <c r="C64" i="39" s="1"/>
  <c r="D12" i="12"/>
  <c r="D13" i="12"/>
  <c r="C10" i="39" a="1"/>
  <c r="C10" i="39" s="1"/>
  <c r="C120" i="39" s="1"/>
  <c r="D14" i="12"/>
  <c r="D15" i="12"/>
  <c r="C11" i="39" a="1"/>
  <c r="C11" i="39" s="1"/>
  <c r="D16" i="12"/>
  <c r="D17" i="12"/>
  <c r="D18" i="12"/>
  <c r="D19" i="12"/>
  <c r="D20" i="12"/>
  <c r="D21" i="12"/>
  <c r="D22" i="12"/>
  <c r="D23" i="12"/>
  <c r="D24" i="12"/>
  <c r="D25" i="12"/>
  <c r="D26" i="12"/>
  <c r="D27" i="12"/>
  <c r="D28" i="12"/>
  <c r="C12" i="39" a="1"/>
  <c r="C12" i="39" s="1"/>
  <c r="L12" i="39" s="1"/>
  <c r="C13" i="39" a="1"/>
  <c r="C13" i="39" s="1"/>
  <c r="C68" i="39" s="1"/>
  <c r="C15" i="39" a="1"/>
  <c r="C15" i="39"/>
  <c r="C70" i="39"/>
  <c r="C16" i="39" a="1"/>
  <c r="C16" i="39" s="1"/>
  <c r="C17" i="39" a="1"/>
  <c r="C17" i="39" s="1"/>
  <c r="C18" i="39" a="1"/>
  <c r="C18" i="39" s="1"/>
  <c r="C19" i="39" a="1"/>
  <c r="C19" i="39" s="1"/>
  <c r="C129" i="39" s="1"/>
  <c r="C74" i="39"/>
  <c r="C20" i="39" a="1"/>
  <c r="C20" i="39" s="1"/>
  <c r="C21" i="39" a="1"/>
  <c r="C21" i="39" s="1"/>
  <c r="C22" i="39" a="1"/>
  <c r="C22" i="39"/>
  <c r="C77" i="39" s="1"/>
  <c r="C23" i="39" a="1"/>
  <c r="C23" i="39" s="1"/>
  <c r="C24" i="39" a="1"/>
  <c r="C24" i="39"/>
  <c r="C79" i="39" s="1"/>
  <c r="C25" i="39" a="1"/>
  <c r="C25" i="39" s="1"/>
  <c r="C26" i="39" a="1"/>
  <c r="C26" i="39"/>
  <c r="C81" i="39" s="1"/>
  <c r="C27" i="39" a="1"/>
  <c r="C27" i="39" s="1"/>
  <c r="C137" i="39" s="1"/>
  <c r="C28" i="39" a="1"/>
  <c r="C28" i="39" s="1"/>
  <c r="C29" i="39" a="1"/>
  <c r="C29" i="39" s="1"/>
  <c r="C30" i="39" a="1"/>
  <c r="C30" i="39"/>
  <c r="C85" i="39" s="1"/>
  <c r="C31" i="39" a="1"/>
  <c r="C31" i="39" s="1"/>
  <c r="C32" i="39" a="1"/>
  <c r="C32" i="39" s="1"/>
  <c r="C33" i="39" a="1"/>
  <c r="C33" i="39" s="1"/>
  <c r="C34" i="39" a="1"/>
  <c r="C34" i="39"/>
  <c r="C89" i="39" s="1"/>
  <c r="C35" i="39" a="1"/>
  <c r="C35" i="39" s="1"/>
  <c r="C145" i="39" s="1"/>
  <c r="C36" i="39" a="1"/>
  <c r="C36" i="39" s="1"/>
  <c r="C37" i="39" a="1"/>
  <c r="C37" i="39" s="1"/>
  <c r="C38" i="39" a="1"/>
  <c r="C38" i="39"/>
  <c r="C93" i="39" s="1"/>
  <c r="C39" i="39" a="1"/>
  <c r="C39" i="39" s="1"/>
  <c r="C40" i="39" a="1"/>
  <c r="C40" i="39"/>
  <c r="C95" i="39" s="1"/>
  <c r="C41" i="39" a="1"/>
  <c r="C41" i="39" s="1"/>
  <c r="C42" i="39" a="1"/>
  <c r="C42" i="39"/>
  <c r="C97" i="39" s="1"/>
  <c r="C43" i="39" a="1"/>
  <c r="C43" i="39" s="1"/>
  <c r="C153" i="39" s="1"/>
  <c r="C44" i="39" a="1"/>
  <c r="C44" i="39" s="1"/>
  <c r="C45" i="39" a="1"/>
  <c r="C45" i="39" s="1"/>
  <c r="C46" i="39" a="1"/>
  <c r="C46" i="39"/>
  <c r="C101" i="39" s="1"/>
  <c r="C47" i="39" a="1"/>
  <c r="C47" i="39"/>
  <c r="C102" i="39"/>
  <c r="C48" i="39" a="1"/>
  <c r="C48" i="39" s="1"/>
  <c r="C49" i="39" a="1"/>
  <c r="C49" i="39" s="1"/>
  <c r="C50" i="39" a="1"/>
  <c r="C50" i="39"/>
  <c r="C105" i="39" s="1"/>
  <c r="C51" i="39" a="1"/>
  <c r="C51" i="39" s="1"/>
  <c r="C161" i="39" s="1"/>
  <c r="C106" i="39"/>
  <c r="C52" i="39" a="1"/>
  <c r="C52" i="39" s="1"/>
  <c r="C53" i="39" a="1"/>
  <c r="C53" i="39" s="1"/>
  <c r="C54" i="39" a="1"/>
  <c r="C54" i="39" s="1"/>
  <c r="C55" i="39" a="1"/>
  <c r="C55" i="39"/>
  <c r="C110" i="39" s="1"/>
  <c r="C56" i="39" a="1"/>
  <c r="C56" i="39"/>
  <c r="C111" i="39" s="1"/>
  <c r="C57" i="39" a="1"/>
  <c r="C57" i="39" s="1"/>
  <c r="E7" i="34"/>
  <c r="E53" i="34"/>
  <c r="C8" i="6" a="1"/>
  <c r="C8" i="6" s="1"/>
  <c r="C9" i="6" a="1"/>
  <c r="C9" i="6" s="1"/>
  <c r="C10" i="6" a="1"/>
  <c r="C10" i="6" s="1"/>
  <c r="C11" i="6" a="1"/>
  <c r="C11" i="6" s="1"/>
  <c r="C12" i="6" a="1"/>
  <c r="C12" i="6"/>
  <c r="C67" i="6" s="1"/>
  <c r="C13" i="6" a="1"/>
  <c r="C13" i="6" s="1"/>
  <c r="C14" i="6" a="1"/>
  <c r="C14" i="6"/>
  <c r="C69" i="6" s="1"/>
  <c r="C15" i="6" a="1"/>
  <c r="C15" i="6" s="1"/>
  <c r="C125" i="6" s="1"/>
  <c r="C16" i="6" a="1"/>
  <c r="C16" i="6" s="1"/>
  <c r="C17" i="6" a="1"/>
  <c r="C17" i="6" s="1"/>
  <c r="C18" i="6" a="1"/>
  <c r="C18" i="6"/>
  <c r="C19" i="6" a="1"/>
  <c r="C19" i="6" s="1"/>
  <c r="C21" i="6" a="1"/>
  <c r="C21" i="6" s="1"/>
  <c r="L21" i="6" s="1"/>
  <c r="C22" i="6" a="1"/>
  <c r="C22" i="6" s="1"/>
  <c r="C132" i="6" s="1"/>
  <c r="C23" i="6" a="1"/>
  <c r="C23" i="6"/>
  <c r="C24" i="6" a="1"/>
  <c r="C24" i="6" s="1"/>
  <c r="C25" i="6" a="1"/>
  <c r="C25" i="6" s="1"/>
  <c r="L25" i="6" s="1"/>
  <c r="C26" i="6" a="1"/>
  <c r="C26" i="6" s="1"/>
  <c r="C136" i="6" s="1"/>
  <c r="C27" i="6" a="1"/>
  <c r="C27" i="6" s="1"/>
  <c r="C28" i="6" a="1"/>
  <c r="C28" i="6" s="1"/>
  <c r="C29" i="6" a="1"/>
  <c r="C29" i="6"/>
  <c r="C30" i="6" a="1"/>
  <c r="C30" i="6" s="1"/>
  <c r="C140" i="6" s="1"/>
  <c r="C31" i="6" a="1"/>
  <c r="C31" i="6"/>
  <c r="C141" i="6" s="1"/>
  <c r="C32" i="6" a="1"/>
  <c r="C32" i="6" s="1"/>
  <c r="C33" i="6" a="1"/>
  <c r="C33" i="6" s="1"/>
  <c r="L33" i="6" s="1"/>
  <c r="C34" i="6" a="1"/>
  <c r="C34" i="6" s="1"/>
  <c r="C144" i="6" s="1"/>
  <c r="C35" i="6" a="1"/>
  <c r="C35" i="6"/>
  <c r="C90" i="6" s="1"/>
  <c r="C36" i="6" a="1"/>
  <c r="C36" i="6" s="1"/>
  <c r="C37" i="6" a="1"/>
  <c r="C37" i="6" s="1"/>
  <c r="L37" i="6" s="1"/>
  <c r="C38" i="6" a="1"/>
  <c r="C38" i="6" s="1"/>
  <c r="C148" i="6" s="1"/>
  <c r="C39" i="6" a="1"/>
  <c r="C39" i="6"/>
  <c r="C40" i="6" a="1"/>
  <c r="C40" i="6" s="1"/>
  <c r="C41" i="6" a="1"/>
  <c r="C41" i="6" s="1"/>
  <c r="L41" i="6" s="1"/>
  <c r="C42" i="6" a="1"/>
  <c r="C42" i="6" s="1"/>
  <c r="C152" i="6" s="1"/>
  <c r="C43" i="6" a="1"/>
  <c r="C43" i="6" s="1"/>
  <c r="C44" i="6" a="1"/>
  <c r="C44" i="6" s="1"/>
  <c r="C45" i="6" a="1"/>
  <c r="C45" i="6" s="1"/>
  <c r="L45" i="6" s="1"/>
  <c r="C46" i="6" a="1"/>
  <c r="C46" i="6" s="1"/>
  <c r="C156" i="6" s="1"/>
  <c r="C47" i="6" a="1"/>
  <c r="C47" i="6"/>
  <c r="C157" i="6" s="1"/>
  <c r="C48" i="6" a="1"/>
  <c r="C48" i="6" s="1"/>
  <c r="C49" i="6" a="1"/>
  <c r="C49" i="6" s="1"/>
  <c r="L49" i="6" s="1"/>
  <c r="C50" i="6" a="1"/>
  <c r="C50" i="6" s="1"/>
  <c r="C160" i="6" s="1"/>
  <c r="C51" i="6" a="1"/>
  <c r="C51" i="6"/>
  <c r="C106" i="6" s="1"/>
  <c r="C52" i="6" a="1"/>
  <c r="C52" i="6" s="1"/>
  <c r="C53" i="6" a="1"/>
  <c r="C53" i="6" s="1"/>
  <c r="L53" i="6" s="1"/>
  <c r="C54" i="6" a="1"/>
  <c r="C54" i="6" s="1"/>
  <c r="C164" i="6" s="1"/>
  <c r="C55" i="6" a="1"/>
  <c r="C55" i="6"/>
  <c r="C56" i="6" a="1"/>
  <c r="C56" i="6" s="1"/>
  <c r="C57" i="6" a="1"/>
  <c r="C57" i="6" s="1"/>
  <c r="L57" i="6" s="1"/>
  <c r="C73" i="6"/>
  <c r="C77" i="6"/>
  <c r="C78" i="6"/>
  <c r="C85" i="6"/>
  <c r="C86" i="6"/>
  <c r="C89" i="6"/>
  <c r="C93" i="6"/>
  <c r="C94" i="6"/>
  <c r="C101" i="6"/>
  <c r="C109" i="6"/>
  <c r="C110" i="6"/>
  <c r="D7" i="39"/>
  <c r="D117" i="39"/>
  <c r="C119" i="39"/>
  <c r="C123" i="39"/>
  <c r="C125" i="39"/>
  <c r="C132" i="39"/>
  <c r="C134" i="39"/>
  <c r="C136" i="39"/>
  <c r="C144" i="39"/>
  <c r="C148" i="39"/>
  <c r="C150" i="39"/>
  <c r="C152" i="39"/>
  <c r="C156" i="39"/>
  <c r="C157" i="39"/>
  <c r="C160" i="39"/>
  <c r="C165" i="39"/>
  <c r="C166" i="39"/>
  <c r="D7" i="6"/>
  <c r="M7" i="6" s="1"/>
  <c r="D117" i="6"/>
  <c r="C122" i="6"/>
  <c r="C124" i="6"/>
  <c r="C128" i="6"/>
  <c r="C133" i="6"/>
  <c r="C145" i="6"/>
  <c r="C149" i="6"/>
  <c r="C161" i="6"/>
  <c r="C165" i="6"/>
  <c r="E7" i="39"/>
  <c r="E117" i="39" s="1"/>
  <c r="E7" i="6"/>
  <c r="E117" i="6" s="1"/>
  <c r="C30" i="40"/>
  <c r="C19" i="40"/>
  <c r="F30" i="40"/>
  <c r="G19" i="40"/>
  <c r="L19" i="40"/>
  <c r="M19" i="40"/>
  <c r="N19" i="40"/>
  <c r="O19" i="40"/>
  <c r="P19" i="40"/>
  <c r="Q19" i="40"/>
  <c r="R19" i="40"/>
  <c r="B31" i="14"/>
  <c r="E26" i="14"/>
  <c r="E29" i="14" s="1"/>
  <c r="F26" i="14"/>
  <c r="F29" i="14" s="1"/>
  <c r="G26" i="14"/>
  <c r="G29" i="14" s="1"/>
  <c r="D26" i="14"/>
  <c r="D29" i="14" s="1"/>
  <c r="B30" i="14"/>
  <c r="G19" i="28"/>
  <c r="B33" i="28"/>
  <c r="B7" i="12"/>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C37" i="40"/>
  <c r="L37" i="40"/>
  <c r="L8" i="5"/>
  <c r="B9" i="5"/>
  <c r="B10" i="5"/>
  <c r="B11" i="5"/>
  <c r="B12" i="5"/>
  <c r="N8" i="5"/>
  <c r="N15" i="5" a="1"/>
  <c r="O8" i="5"/>
  <c r="O15" i="5" a="1"/>
  <c r="P15" i="5" a="1"/>
  <c r="Q15" i="5" a="1"/>
  <c r="R15" i="5" a="1"/>
  <c r="M38" i="36"/>
  <c r="M39" i="36"/>
  <c r="M40" i="36"/>
  <c r="M41" i="36"/>
  <c r="M42" i="36"/>
  <c r="M43" i="36"/>
  <c r="M44" i="36"/>
  <c r="M45" i="36"/>
  <c r="M46" i="36"/>
  <c r="M47" i="36"/>
  <c r="M48" i="36"/>
  <c r="M49" i="36"/>
  <c r="M50" i="36"/>
  <c r="M51" i="36"/>
  <c r="M52" i="36"/>
  <c r="M53" i="36"/>
  <c r="M54" i="36"/>
  <c r="M55" i="36"/>
  <c r="M56" i="36"/>
  <c r="M57" i="36"/>
  <c r="C8" i="5"/>
  <c r="G37" i="13"/>
  <c r="L15" i="5" a="1"/>
  <c r="M15" i="5" a="1"/>
  <c r="D8" i="5"/>
  <c r="C38" i="36"/>
  <c r="C39" i="36"/>
  <c r="C40" i="36"/>
  <c r="C41" i="36"/>
  <c r="C42" i="36"/>
  <c r="C43" i="36"/>
  <c r="C44" i="36"/>
  <c r="C45" i="36"/>
  <c r="C46" i="36"/>
  <c r="C47" i="36"/>
  <c r="C48" i="36"/>
  <c r="C49" i="36"/>
  <c r="C50" i="36"/>
  <c r="C51" i="36"/>
  <c r="C52" i="36"/>
  <c r="C53" i="36"/>
  <c r="C54" i="36"/>
  <c r="C55" i="36"/>
  <c r="C56" i="36"/>
  <c r="C57" i="36"/>
  <c r="C45" i="13"/>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B60" i="34"/>
  <c r="G7" i="18"/>
  <c r="Q7" i="18"/>
  <c r="AA7" i="18" s="1"/>
  <c r="F7" i="18"/>
  <c r="P7" i="18" s="1"/>
  <c r="Z7" i="18" s="1"/>
  <c r="E7" i="18"/>
  <c r="O7" i="18" s="1"/>
  <c r="W9" i="18" a="1"/>
  <c r="W9" i="18" s="1"/>
  <c r="W10" i="18" a="1"/>
  <c r="W10" i="18" s="1"/>
  <c r="W11" i="18" a="1"/>
  <c r="W11" i="18" s="1"/>
  <c r="W12" i="18" a="1"/>
  <c r="W12" i="18" s="1"/>
  <c r="W13" i="18" a="1"/>
  <c r="W13" i="18" s="1"/>
  <c r="W14" i="18" a="1"/>
  <c r="W14" i="18" s="1"/>
  <c r="W15" i="18" a="1"/>
  <c r="W15" i="18" s="1"/>
  <c r="W16" i="18" a="1"/>
  <c r="W16" i="18" s="1"/>
  <c r="W17" i="18" a="1"/>
  <c r="W17" i="18" s="1"/>
  <c r="W18" i="18" a="1"/>
  <c r="W18" i="18" s="1"/>
  <c r="W19" i="18" a="1"/>
  <c r="W19" i="18" s="1"/>
  <c r="W20" i="18" a="1"/>
  <c r="W20" i="18" s="1"/>
  <c r="W21" i="18" a="1"/>
  <c r="W21" i="18" s="1"/>
  <c r="W22" i="18" a="1"/>
  <c r="W22" i="18" s="1"/>
  <c r="W23" i="18" a="1"/>
  <c r="W23" i="18" s="1"/>
  <c r="W24" i="18" a="1"/>
  <c r="W24" i="18" s="1"/>
  <c r="W25" i="18" a="1"/>
  <c r="W25" i="18" s="1"/>
  <c r="W26" i="18" a="1"/>
  <c r="W26" i="18" s="1"/>
  <c r="W27" i="18" a="1"/>
  <c r="W27" i="18" s="1"/>
  <c r="W28" i="18" a="1"/>
  <c r="W28" i="18" s="1"/>
  <c r="W29" i="18" a="1"/>
  <c r="W29" i="18" s="1"/>
  <c r="W30" i="18" a="1"/>
  <c r="W30" i="18" s="1"/>
  <c r="W31" i="18" a="1"/>
  <c r="W31" i="18" s="1"/>
  <c r="W32" i="18" a="1"/>
  <c r="W32" i="18" s="1"/>
  <c r="W33" i="18" a="1"/>
  <c r="W33" i="18" s="1"/>
  <c r="W34" i="18" a="1"/>
  <c r="W34" i="18" s="1"/>
  <c r="W35" i="18" a="1"/>
  <c r="W35" i="18" s="1"/>
  <c r="W36" i="18" a="1"/>
  <c r="W36" i="18" s="1"/>
  <c r="W37" i="18" a="1"/>
  <c r="W37" i="18" s="1"/>
  <c r="W38" i="18" a="1"/>
  <c r="W38" i="18" s="1"/>
  <c r="W39" i="18" a="1"/>
  <c r="W39" i="18" s="1"/>
  <c r="W40" i="18" a="1"/>
  <c r="W40" i="18" s="1"/>
  <c r="W41" i="18" a="1"/>
  <c r="W41" i="18" s="1"/>
  <c r="W42" i="18" a="1"/>
  <c r="W42" i="18" s="1"/>
  <c r="W43" i="18" a="1"/>
  <c r="W43" i="18" s="1"/>
  <c r="W44" i="18" a="1"/>
  <c r="W44" i="18" s="1"/>
  <c r="W45" i="18" a="1"/>
  <c r="W45" i="18" s="1"/>
  <c r="W46" i="18" a="1"/>
  <c r="W46" i="18" s="1"/>
  <c r="W47" i="18" a="1"/>
  <c r="W47" i="18" s="1"/>
  <c r="W48" i="18" a="1"/>
  <c r="W48" i="18" s="1"/>
  <c r="W49" i="18" a="1"/>
  <c r="W49" i="18" s="1"/>
  <c r="W50" i="18" a="1"/>
  <c r="W50" i="18" s="1"/>
  <c r="W51" i="18" a="1"/>
  <c r="W51" i="18" s="1"/>
  <c r="W52" i="18" a="1"/>
  <c r="W52" i="18" s="1"/>
  <c r="W53" i="18" a="1"/>
  <c r="W53" i="18" s="1"/>
  <c r="W54" i="18" a="1"/>
  <c r="W54" i="18" s="1"/>
  <c r="W55" i="18" a="1"/>
  <c r="W55" i="18" s="1"/>
  <c r="W56" i="18" a="1"/>
  <c r="W56" i="18" s="1"/>
  <c r="W57" i="18" a="1"/>
  <c r="W57" i="18" s="1"/>
  <c r="W8" i="18" a="1"/>
  <c r="W8" i="18" s="1"/>
  <c r="M9" i="18" a="1"/>
  <c r="M9" i="18" s="1"/>
  <c r="M10" i="18" a="1"/>
  <c r="M10" i="18" s="1"/>
  <c r="M11" i="18" a="1"/>
  <c r="M11" i="18" s="1"/>
  <c r="M12" i="18" a="1"/>
  <c r="M12" i="18" s="1"/>
  <c r="M13" i="18" a="1"/>
  <c r="M13" i="18" s="1"/>
  <c r="M14" i="18" a="1"/>
  <c r="M14" i="18" s="1"/>
  <c r="M15" i="18" a="1"/>
  <c r="M15" i="18" s="1"/>
  <c r="M16" i="18" a="1"/>
  <c r="M16" i="18" s="1"/>
  <c r="M17" i="18" a="1"/>
  <c r="M17" i="18" s="1"/>
  <c r="M18" i="18" a="1"/>
  <c r="M18" i="18" s="1"/>
  <c r="M19" i="18" a="1"/>
  <c r="M19" i="18" s="1"/>
  <c r="M20" i="18" a="1"/>
  <c r="M20" i="18" s="1"/>
  <c r="M21" i="18" a="1"/>
  <c r="M21" i="18" s="1"/>
  <c r="M22" i="18" a="1"/>
  <c r="M22" i="18" s="1"/>
  <c r="M23" i="18" a="1"/>
  <c r="M23" i="18" s="1"/>
  <c r="M24" i="18" a="1"/>
  <c r="M24" i="18" s="1"/>
  <c r="M25" i="18" a="1"/>
  <c r="M25" i="18" s="1"/>
  <c r="M26" i="18" a="1"/>
  <c r="M26" i="18" s="1"/>
  <c r="M27" i="18" a="1"/>
  <c r="M27" i="18" s="1"/>
  <c r="M28" i="18" a="1"/>
  <c r="M28" i="18" s="1"/>
  <c r="M29" i="18" a="1"/>
  <c r="M29" i="18" s="1"/>
  <c r="M30" i="18" a="1"/>
  <c r="M30" i="18" s="1"/>
  <c r="M31" i="18" a="1"/>
  <c r="M31" i="18" s="1"/>
  <c r="M32" i="18" a="1"/>
  <c r="M32" i="18" s="1"/>
  <c r="M33" i="18" a="1"/>
  <c r="M33" i="18" s="1"/>
  <c r="M34" i="18" a="1"/>
  <c r="M34" i="18" s="1"/>
  <c r="M35" i="18" a="1"/>
  <c r="M35" i="18" s="1"/>
  <c r="M36" i="18" a="1"/>
  <c r="M36" i="18" s="1"/>
  <c r="M37" i="18" a="1"/>
  <c r="M37" i="18" s="1"/>
  <c r="M38" i="18" a="1"/>
  <c r="M38" i="18" s="1"/>
  <c r="M39" i="18" a="1"/>
  <c r="M39" i="18" s="1"/>
  <c r="M40" i="18" a="1"/>
  <c r="M40" i="18" s="1"/>
  <c r="M41" i="18" a="1"/>
  <c r="M41" i="18" s="1"/>
  <c r="M42" i="18" a="1"/>
  <c r="M42" i="18" s="1"/>
  <c r="M43" i="18" a="1"/>
  <c r="M43" i="18" s="1"/>
  <c r="M44" i="18" a="1"/>
  <c r="M44" i="18" s="1"/>
  <c r="M45" i="18" a="1"/>
  <c r="M45" i="18" s="1"/>
  <c r="M46" i="18" a="1"/>
  <c r="M46" i="18" s="1"/>
  <c r="M47" i="18" a="1"/>
  <c r="M47" i="18" s="1"/>
  <c r="M48" i="18" a="1"/>
  <c r="M48" i="18" s="1"/>
  <c r="M49" i="18" a="1"/>
  <c r="M49" i="18" s="1"/>
  <c r="M50" i="18" a="1"/>
  <c r="M50" i="18" s="1"/>
  <c r="M51" i="18" a="1"/>
  <c r="M51" i="18" s="1"/>
  <c r="M52" i="18" a="1"/>
  <c r="M52" i="18" s="1"/>
  <c r="M53" i="18" a="1"/>
  <c r="M53" i="18" s="1"/>
  <c r="M54" i="18" a="1"/>
  <c r="M54" i="18" s="1"/>
  <c r="M55" i="18" a="1"/>
  <c r="M55" i="18" s="1"/>
  <c r="M56" i="18" a="1"/>
  <c r="M56" i="18" s="1"/>
  <c r="M57" i="18" a="1"/>
  <c r="M57" i="18" s="1"/>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AS6" i="1"/>
  <c r="AT6" i="1"/>
  <c r="AU6" i="1"/>
  <c r="AV6" i="1"/>
  <c r="AW6" i="1"/>
  <c r="AX6" i="1"/>
  <c r="AY6" i="1"/>
  <c r="AZ6" i="1"/>
  <c r="BA6" i="1"/>
  <c r="BB6" i="1"/>
  <c r="BC6" i="1"/>
  <c r="BD6" i="1"/>
  <c r="BE6" i="1"/>
  <c r="BF6" i="1"/>
  <c r="BG6" i="1"/>
  <c r="BH6" i="1"/>
  <c r="BI6" i="1"/>
  <c r="BJ6" i="1"/>
  <c r="BK6" i="1"/>
  <c r="BL6" i="1"/>
  <c r="BM6" i="1"/>
  <c r="BN6" i="1"/>
  <c r="BO6" i="1"/>
  <c r="BP6" i="1"/>
  <c r="BQ6" i="1"/>
  <c r="BR6" i="1"/>
  <c r="BS6" i="1"/>
  <c r="BT6" i="1"/>
  <c r="BU6" i="1"/>
  <c r="BV6" i="1"/>
  <c r="BW6" i="1"/>
  <c r="BX6" i="1"/>
  <c r="BY6" i="1"/>
  <c r="BZ6" i="1"/>
  <c r="CA6" i="1"/>
  <c r="CB6" i="1"/>
  <c r="CC6" i="1"/>
  <c r="CD6" i="1"/>
  <c r="CE6" i="1"/>
  <c r="CF6" i="1"/>
  <c r="CG6" i="1"/>
  <c r="CH6" i="1"/>
  <c r="CI6" i="1"/>
  <c r="CJ6" i="1"/>
  <c r="CK6" i="1"/>
  <c r="CL6" i="1"/>
  <c r="CM6" i="1"/>
  <c r="CN6" i="1"/>
  <c r="CO6" i="1"/>
  <c r="W9" i="3"/>
  <c r="AE9" i="3" s="1"/>
  <c r="AM9" i="3" s="1"/>
  <c r="AU9" i="3" s="1"/>
  <c r="BC9" i="3" s="1"/>
  <c r="BS9" i="3" s="1"/>
  <c r="BK9" i="3" s="1"/>
  <c r="V9" i="3"/>
  <c r="AD9" i="3" s="1"/>
  <c r="AL9" i="3" s="1"/>
  <c r="AT9" i="3" s="1"/>
  <c r="BB9" i="3" s="1"/>
  <c r="BR9" i="3" s="1"/>
  <c r="BJ9" i="3" s="1"/>
  <c r="C44" i="13"/>
  <c r="C46" i="13"/>
  <c r="E31" i="34"/>
  <c r="C31" i="34"/>
  <c r="B21" i="34"/>
  <c r="C26" i="34"/>
  <c r="C7" i="13"/>
  <c r="C5" i="13" s="1"/>
  <c r="C60" i="34"/>
  <c r="B10" i="32"/>
  <c r="B11" i="32"/>
  <c r="O8" i="32"/>
  <c r="N8" i="32"/>
  <c r="M8" i="32"/>
  <c r="L8" i="32"/>
  <c r="B9" i="32"/>
  <c r="B12" i="32"/>
  <c r="B13" i="32"/>
  <c r="B14" i="32"/>
  <c r="B15" i="32"/>
  <c r="B16" i="32"/>
  <c r="M14" i="40"/>
  <c r="N14" i="40"/>
  <c r="O14" i="40"/>
  <c r="L14" i="40"/>
  <c r="S15" i="40"/>
  <c r="S16" i="40"/>
  <c r="S17" i="40"/>
  <c r="S18" i="40"/>
  <c r="S19" i="40"/>
  <c r="C97" i="28"/>
  <c r="C96" i="28"/>
  <c r="C95" i="28"/>
  <c r="C94" i="28"/>
  <c r="C93" i="28"/>
  <c r="G54" i="14"/>
  <c r="G61" i="14" s="1"/>
  <c r="F54" i="14"/>
  <c r="F61" i="14"/>
  <c r="D72" i="14"/>
  <c r="AF5" i="1"/>
  <c r="G42" i="13" s="1"/>
  <c r="C39" i="14" s="1"/>
  <c r="D44" i="14"/>
  <c r="C8" i="32"/>
  <c r="D8" i="32"/>
  <c r="AG5" i="1"/>
  <c r="B7" i="13"/>
  <c r="AP9" i="1"/>
  <c r="AO9" i="1"/>
  <c r="AN9" i="1"/>
  <c r="AM9" i="1"/>
  <c r="AL9" i="1"/>
  <c r="AK9" i="1"/>
  <c r="AJ9" i="1"/>
  <c r="AI9" i="1"/>
  <c r="T9" i="1"/>
  <c r="S9" i="1"/>
  <c r="B42" i="40"/>
  <c r="E24" i="40"/>
  <c r="D24" i="40"/>
  <c r="C24" i="40"/>
  <c r="B18" i="40"/>
  <c r="B41" i="40"/>
  <c r="B17" i="40"/>
  <c r="B40" i="40"/>
  <c r="B16" i="40"/>
  <c r="B39" i="40"/>
  <c r="B15" i="40"/>
  <c r="B38" i="40"/>
  <c r="F14" i="40"/>
  <c r="E14" i="40"/>
  <c r="B2" i="40"/>
  <c r="A1" i="40"/>
  <c r="D14" i="40"/>
  <c r="I9" i="1"/>
  <c r="C14" i="40"/>
  <c r="R9" i="1"/>
  <c r="Q9" i="1"/>
  <c r="E7" i="36"/>
  <c r="P7" i="36" s="1"/>
  <c r="D7" i="13"/>
  <c r="D7" i="36"/>
  <c r="O7" i="36" s="1"/>
  <c r="J15" i="40"/>
  <c r="B13" i="12"/>
  <c r="B12" i="12"/>
  <c r="B11" i="12"/>
  <c r="B10" i="12"/>
  <c r="B9" i="12"/>
  <c r="B8" i="12"/>
  <c r="B20" i="34"/>
  <c r="B30" i="13"/>
  <c r="B29" i="13"/>
  <c r="L8" i="39"/>
  <c r="L9" i="39"/>
  <c r="L10" i="39"/>
  <c r="L13" i="39"/>
  <c r="L15" i="39"/>
  <c r="L19" i="39"/>
  <c r="L20" i="39"/>
  <c r="L21" i="39"/>
  <c r="L24" i="39"/>
  <c r="L25" i="39"/>
  <c r="L26" i="39"/>
  <c r="L27" i="39"/>
  <c r="L28" i="39"/>
  <c r="L29" i="39"/>
  <c r="L30" i="39"/>
  <c r="L33" i="39"/>
  <c r="L34" i="39"/>
  <c r="L35" i="39"/>
  <c r="L36" i="39"/>
  <c r="L37" i="39"/>
  <c r="L38" i="39"/>
  <c r="L40" i="39"/>
  <c r="L41" i="39"/>
  <c r="L42" i="39"/>
  <c r="L43" i="39"/>
  <c r="L44" i="39"/>
  <c r="L45" i="39"/>
  <c r="L46" i="39"/>
  <c r="L47" i="39"/>
  <c r="L49" i="39"/>
  <c r="L50" i="39"/>
  <c r="L51" i="39"/>
  <c r="L52" i="39"/>
  <c r="L53" i="39"/>
  <c r="L55" i="39"/>
  <c r="L57" i="39"/>
  <c r="C58" i="39" a="1"/>
  <c r="C58" i="39" s="1"/>
  <c r="C58" i="6" a="1"/>
  <c r="C58" i="6" s="1"/>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s="1"/>
  <c r="B17" i="14" s="1"/>
  <c r="C2" i="39"/>
  <c r="A1" i="39"/>
  <c r="E35" i="13"/>
  <c r="D35" i="13"/>
  <c r="C35" i="13"/>
  <c r="A1" i="14"/>
  <c r="A1" i="32"/>
  <c r="A1" i="5"/>
  <c r="A1" i="6"/>
  <c r="A1" i="3"/>
  <c r="A1" i="34"/>
  <c r="A1" i="13"/>
  <c r="A1" i="18"/>
  <c r="A1" i="36"/>
  <c r="A1" i="1"/>
  <c r="A1" i="38"/>
  <c r="A1" i="12"/>
  <c r="A1" i="28"/>
  <c r="J16" i="40"/>
  <c r="J18" i="40"/>
  <c r="L14" i="39"/>
  <c r="L22" i="39"/>
  <c r="L17" i="39"/>
  <c r="C200" i="39"/>
  <c r="C192" i="39"/>
  <c r="C205" i="39"/>
  <c r="C184" i="39"/>
  <c r="C220" i="39"/>
  <c r="C175" i="39"/>
  <c r="C208" i="39"/>
  <c r="C174" i="39"/>
  <c r="C191" i="39"/>
  <c r="C178" i="39"/>
  <c r="C203" i="39"/>
  <c r="C187" i="39"/>
  <c r="C216" i="39"/>
  <c r="C207" i="39"/>
  <c r="C199" i="39"/>
  <c r="C215" i="39"/>
  <c r="B15" i="13"/>
  <c r="B18" i="38"/>
  <c r="B3" i="38"/>
  <c r="B8" i="14" s="1"/>
  <c r="B2" i="38"/>
  <c r="E8" i="32"/>
  <c r="K9" i="1"/>
  <c r="E60" i="34"/>
  <c r="E15" i="13"/>
  <c r="B16" i="38"/>
  <c r="B19" i="38"/>
  <c r="J16" i="13"/>
  <c r="E18" i="13"/>
  <c r="L56" i="6"/>
  <c r="B3" i="18"/>
  <c r="B20" i="28" s="1"/>
  <c r="J17" i="1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F18" i="13"/>
  <c r="G18" i="13"/>
  <c r="H18" i="13"/>
  <c r="I18" i="13"/>
  <c r="C3" i="1"/>
  <c r="B17" i="28" s="1"/>
  <c r="C3" i="6"/>
  <c r="B24" i="28" s="1"/>
  <c r="B3" i="32"/>
  <c r="B27" i="28" s="1"/>
  <c r="C99" i="28" s="1"/>
  <c r="B3" i="5"/>
  <c r="B26" i="28" s="1"/>
  <c r="C98" i="28" s="1"/>
  <c r="K8" i="36"/>
  <c r="E42" i="34"/>
  <c r="B9" i="36"/>
  <c r="B10" i="36"/>
  <c r="C58" i="36"/>
  <c r="C59"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4" i="5"/>
  <c r="B13" i="5"/>
  <c r="B2" i="5"/>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1"/>
  <c r="B11" i="3"/>
  <c r="C2" i="1"/>
  <c r="B3" i="28"/>
  <c r="B2" i="12"/>
  <c r="B3" i="14"/>
  <c r="B28" i="28" s="1"/>
  <c r="B2" i="14"/>
  <c r="B2" i="34"/>
  <c r="B2" i="32"/>
  <c r="L13" i="6"/>
  <c r="L35" i="6"/>
  <c r="L31" i="6"/>
  <c r="L23" i="6"/>
  <c r="L19" i="6"/>
  <c r="L15" i="6"/>
  <c r="L11" i="6"/>
  <c r="L34" i="6"/>
  <c r="L26" i="6"/>
  <c r="L18" i="6"/>
  <c r="L29" i="6"/>
  <c r="L17" i="6"/>
  <c r="L9" i="6"/>
  <c r="L36" i="6"/>
  <c r="L32" i="6"/>
  <c r="L28" i="6"/>
  <c r="L24" i="6"/>
  <c r="L20" i="6"/>
  <c r="L12" i="6"/>
  <c r="L39" i="6"/>
  <c r="L42" i="6"/>
  <c r="L44" i="6"/>
  <c r="L47" i="6"/>
  <c r="L50" i="6"/>
  <c r="L51" i="6"/>
  <c r="L52" i="6"/>
  <c r="L55" i="6"/>
  <c r="C204" i="6"/>
  <c r="C177" i="6"/>
  <c r="C191" i="6"/>
  <c r="C199" i="6"/>
  <c r="C220" i="6"/>
  <c r="C216" i="6"/>
  <c r="C215" i="6"/>
  <c r="C207" i="6"/>
  <c r="C200" i="6"/>
  <c r="C188" i="6"/>
  <c r="C183" i="6"/>
  <c r="C180" i="6"/>
  <c r="N7" i="39"/>
  <c r="E172" i="39"/>
  <c r="E62" i="39"/>
  <c r="D172" i="39"/>
  <c r="D62" i="39"/>
  <c r="M7" i="39"/>
  <c r="L30" i="6"/>
  <c r="L22" i="6"/>
  <c r="L14" i="6"/>
  <c r="F15" i="13"/>
  <c r="F8" i="32"/>
  <c r="L9" i="1"/>
  <c r="B12" i="1"/>
  <c r="L48" i="6"/>
  <c r="L40" i="6"/>
  <c r="L38" i="6"/>
  <c r="L54" i="6"/>
  <c r="L46" i="6"/>
  <c r="B11" i="36"/>
  <c r="J18" i="13"/>
  <c r="B12" i="36"/>
  <c r="C203" i="6"/>
  <c r="C211" i="6"/>
  <c r="C195" i="6"/>
  <c r="C219" i="6"/>
  <c r="C179" i="6"/>
  <c r="C187" i="6"/>
  <c r="B12" i="3"/>
  <c r="B13" i="1"/>
  <c r="C42" i="34"/>
  <c r="D36" i="34"/>
  <c r="D42" i="34"/>
  <c r="B13" i="36"/>
  <c r="B13" i="3"/>
  <c r="B14" i="1"/>
  <c r="E26" i="34"/>
  <c r="E47" i="34"/>
  <c r="F72" i="14"/>
  <c r="F44" i="14"/>
  <c r="F68" i="14"/>
  <c r="D172" i="6"/>
  <c r="D62" i="6"/>
  <c r="F28" i="13"/>
  <c r="B14" i="36"/>
  <c r="B15" i="1"/>
  <c r="B14" i="3"/>
  <c r="N7" i="6"/>
  <c r="E62" i="6"/>
  <c r="E172" i="6"/>
  <c r="G72" i="14"/>
  <c r="G68" i="14"/>
  <c r="G44" i="14"/>
  <c r="E28" i="13"/>
  <c r="E19" i="34"/>
  <c r="B15" i="36"/>
  <c r="B15" i="3"/>
  <c r="B16" i="1"/>
  <c r="D28" i="13"/>
  <c r="D19" i="34"/>
  <c r="B16" i="36"/>
  <c r="B16" i="3"/>
  <c r="B17" i="1"/>
  <c r="C19" i="34"/>
  <c r="C28" i="13"/>
  <c r="B17" i="36"/>
  <c r="B17" i="3"/>
  <c r="B18" i="1"/>
  <c r="B18" i="36"/>
  <c r="B19" i="1"/>
  <c r="B18" i="3"/>
  <c r="B19" i="36"/>
  <c r="B19" i="3"/>
  <c r="B20" i="1"/>
  <c r="B20" i="36"/>
  <c r="B21" i="1"/>
  <c r="B20" i="3"/>
  <c r="B21" i="36"/>
  <c r="B22" i="1"/>
  <c r="B21" i="3"/>
  <c r="B22" i="36"/>
  <c r="B22" i="3"/>
  <c r="B23" i="1"/>
  <c r="B23" i="36"/>
  <c r="B24" i="1"/>
  <c r="B23" i="3"/>
  <c r="B24" i="36"/>
  <c r="B24" i="3"/>
  <c r="B25" i="1"/>
  <c r="B25" i="36"/>
  <c r="B26" i="1"/>
  <c r="B25" i="3"/>
  <c r="B26" i="36"/>
  <c r="B26" i="3"/>
  <c r="B27" i="1"/>
  <c r="B27" i="36"/>
  <c r="B28" i="1"/>
  <c r="B27" i="3"/>
  <c r="B28" i="36"/>
  <c r="B28" i="3"/>
  <c r="B29" i="1"/>
  <c r="B29" i="36"/>
  <c r="B30" i="1"/>
  <c r="B29" i="3"/>
  <c r="B30" i="36"/>
  <c r="B31" i="1"/>
  <c r="B30" i="3"/>
  <c r="B31" i="36"/>
  <c r="B32" i="1"/>
  <c r="B31" i="3"/>
  <c r="B32" i="36"/>
  <c r="B33" i="1"/>
  <c r="B32" i="3"/>
  <c r="B33" i="36"/>
  <c r="B34" i="1"/>
  <c r="B33" i="3"/>
  <c r="B34" i="36"/>
  <c r="B34" i="3"/>
  <c r="B35" i="1"/>
  <c r="B35" i="36"/>
  <c r="B35" i="3"/>
  <c r="B36" i="1"/>
  <c r="B36" i="36"/>
  <c r="B37" i="1"/>
  <c r="B36" i="3"/>
  <c r="B37" i="36"/>
  <c r="B37" i="3"/>
  <c r="B38" i="1"/>
  <c r="B38" i="36"/>
  <c r="B39" i="1"/>
  <c r="B38" i="3"/>
  <c r="B39" i="36"/>
  <c r="B40" i="1"/>
  <c r="B39" i="3"/>
  <c r="B40" i="36"/>
  <c r="B40" i="3"/>
  <c r="B41" i="1"/>
  <c r="B41" i="36"/>
  <c r="B42" i="1"/>
  <c r="B41" i="3"/>
  <c r="B42" i="36"/>
  <c r="B42" i="3"/>
  <c r="B43" i="1"/>
  <c r="B43" i="36"/>
  <c r="B44" i="1"/>
  <c r="B43" i="3"/>
  <c r="B44" i="36"/>
  <c r="B45" i="1"/>
  <c r="B44" i="3"/>
  <c r="B45" i="36"/>
  <c r="B45" i="3"/>
  <c r="B46" i="1"/>
  <c r="B46" i="36"/>
  <c r="B46" i="3"/>
  <c r="B47" i="1"/>
  <c r="B47" i="36"/>
  <c r="B48" i="1"/>
  <c r="B47" i="3"/>
  <c r="B48" i="36"/>
  <c r="B48" i="3"/>
  <c r="B49" i="1"/>
  <c r="B49" i="36"/>
  <c r="B50" i="1"/>
  <c r="B49" i="3"/>
  <c r="B50" i="36"/>
  <c r="B51" i="1"/>
  <c r="B50" i="3"/>
  <c r="B51" i="36"/>
  <c r="B52" i="1"/>
  <c r="B51" i="3"/>
  <c r="B52" i="36"/>
  <c r="B53" i="1"/>
  <c r="B52" i="3"/>
  <c r="B53" i="36"/>
  <c r="B54" i="1"/>
  <c r="B53" i="3"/>
  <c r="B54" i="36"/>
  <c r="B54" i="3"/>
  <c r="B55" i="1"/>
  <c r="B55" i="36"/>
  <c r="B56" i="1"/>
  <c r="B55" i="3"/>
  <c r="B56" i="36"/>
  <c r="B57" i="1"/>
  <c r="B56" i="3"/>
  <c r="B57" i="36"/>
  <c r="B58" i="1"/>
  <c r="B57" i="3"/>
  <c r="B59" i="1"/>
  <c r="B58" i="3"/>
  <c r="B59" i="3"/>
  <c r="B60" i="1"/>
  <c r="B61" i="1"/>
  <c r="B60" i="3"/>
  <c r="B62" i="1"/>
  <c r="B61" i="3"/>
  <c r="B63" i="1"/>
  <c r="B62" i="3"/>
  <c r="B63" i="3"/>
  <c r="B64" i="1"/>
  <c r="B64" i="3"/>
  <c r="B65" i="1"/>
  <c r="B66" i="1"/>
  <c r="B65" i="3"/>
  <c r="B67" i="1"/>
  <c r="B66" i="3"/>
  <c r="B67" i="3"/>
  <c r="B68" i="1"/>
  <c r="B69" i="1"/>
  <c r="B68" i="3"/>
  <c r="B69" i="3"/>
  <c r="B70" i="1"/>
  <c r="B70" i="3"/>
  <c r="B71" i="1"/>
  <c r="B72" i="1"/>
  <c r="B71" i="3"/>
  <c r="B73" i="1"/>
  <c r="B72" i="3"/>
  <c r="B74" i="1"/>
  <c r="B73" i="3"/>
  <c r="B75" i="1"/>
  <c r="B74" i="3"/>
  <c r="B76" i="1"/>
  <c r="B75" i="3"/>
  <c r="B76" i="3"/>
  <c r="B77" i="1"/>
  <c r="B78" i="1"/>
  <c r="B77" i="3"/>
  <c r="B78" i="3"/>
  <c r="B79" i="1"/>
  <c r="B80" i="1"/>
  <c r="B79" i="3"/>
  <c r="B80" i="3"/>
  <c r="B81" i="1"/>
  <c r="B81" i="3"/>
  <c r="B82" i="1"/>
  <c r="B82" i="3"/>
  <c r="B83" i="1"/>
  <c r="B84" i="1"/>
  <c r="B83" i="3"/>
  <c r="B84" i="3"/>
  <c r="B85" i="1"/>
  <c r="B86" i="1"/>
  <c r="B85" i="3"/>
  <c r="B86" i="3"/>
  <c r="B87" i="1"/>
  <c r="B88" i="1"/>
  <c r="B87" i="3"/>
  <c r="B88" i="3"/>
  <c r="B89" i="1"/>
  <c r="B90" i="1"/>
  <c r="B89" i="3"/>
  <c r="B91" i="1"/>
  <c r="B90" i="3"/>
  <c r="B92" i="1"/>
  <c r="B91" i="3"/>
  <c r="B92" i="3"/>
  <c r="B93" i="1"/>
  <c r="B93" i="3"/>
  <c r="B94" i="1"/>
  <c r="B95" i="1"/>
  <c r="B94" i="3"/>
  <c r="B95" i="3"/>
  <c r="B96" i="1"/>
  <c r="B96" i="3"/>
  <c r="B97" i="1"/>
  <c r="B98" i="1"/>
  <c r="B97" i="3"/>
  <c r="B99" i="1"/>
  <c r="B98" i="3"/>
  <c r="B100" i="1"/>
  <c r="B99" i="3"/>
  <c r="B100" i="3"/>
  <c r="B101" i="1"/>
  <c r="B101" i="3"/>
  <c r="B102" i="1"/>
  <c r="B102" i="3"/>
  <c r="B103" i="1"/>
  <c r="B103" i="3"/>
  <c r="B104" i="1"/>
  <c r="B104" i="3"/>
  <c r="B105" i="1"/>
  <c r="B105" i="3"/>
  <c r="B106" i="1"/>
  <c r="B106" i="3"/>
  <c r="B107" i="1"/>
  <c r="B107" i="3"/>
  <c r="B108" i="1"/>
  <c r="B108" i="3"/>
  <c r="B109" i="1"/>
  <c r="B109" i="3"/>
  <c r="B110" i="1"/>
  <c r="B111" i="1"/>
  <c r="B110" i="3"/>
  <c r="B111" i="3"/>
  <c r="B112" i="1"/>
  <c r="B113" i="1"/>
  <c r="B112" i="3"/>
  <c r="B113" i="3"/>
  <c r="B114" i="1"/>
  <c r="B114" i="3"/>
  <c r="B115" i="1"/>
  <c r="B116" i="1"/>
  <c r="B115" i="3"/>
  <c r="B117" i="1"/>
  <c r="B116" i="3"/>
  <c r="B117" i="3"/>
  <c r="B118" i="1"/>
  <c r="B118" i="3"/>
  <c r="B119" i="1"/>
  <c r="B120" i="1"/>
  <c r="B119" i="3"/>
  <c r="B121" i="1"/>
  <c r="B120" i="3"/>
  <c r="B121" i="3"/>
  <c r="B122" i="1"/>
  <c r="B122" i="3"/>
  <c r="B123" i="1"/>
  <c r="B123" i="3"/>
  <c r="B124" i="1"/>
  <c r="B125" i="1"/>
  <c r="B124" i="3"/>
  <c r="B125" i="3"/>
  <c r="B126" i="1"/>
  <c r="B127" i="1"/>
  <c r="B126" i="3"/>
  <c r="B127" i="3"/>
  <c r="B128" i="1"/>
  <c r="B128" i="3"/>
  <c r="B129" i="1"/>
  <c r="B130" i="1"/>
  <c r="B129" i="3"/>
  <c r="B131" i="1"/>
  <c r="B130" i="3"/>
  <c r="B132" i="1"/>
  <c r="B131" i="3"/>
  <c r="B133" i="1"/>
  <c r="B132" i="3"/>
  <c r="B134" i="1"/>
  <c r="B133" i="3"/>
  <c r="B135" i="1"/>
  <c r="B134" i="3"/>
  <c r="B135" i="3"/>
  <c r="B136" i="1"/>
  <c r="B136" i="3"/>
  <c r="B137" i="1"/>
  <c r="B138" i="1"/>
  <c r="B137" i="3"/>
  <c r="B138" i="3"/>
  <c r="B139" i="1"/>
  <c r="B139" i="3"/>
  <c r="B140" i="1"/>
  <c r="B140" i="3"/>
  <c r="B141" i="1"/>
  <c r="B142" i="1"/>
  <c r="B141" i="3"/>
  <c r="B142" i="3"/>
  <c r="B143" i="1"/>
  <c r="B143" i="3"/>
  <c r="B144" i="1"/>
  <c r="B145" i="1"/>
  <c r="B144" i="3"/>
  <c r="B146" i="1"/>
  <c r="B145" i="3"/>
  <c r="B146" i="3"/>
  <c r="B147" i="1"/>
  <c r="B147" i="3"/>
  <c r="B148" i="1"/>
  <c r="B149" i="1"/>
  <c r="B148" i="3"/>
  <c r="B149" i="3"/>
  <c r="B150" i="1"/>
  <c r="B150" i="3"/>
  <c r="B151" i="1"/>
  <c r="B151" i="3"/>
  <c r="B152" i="1"/>
  <c r="B153" i="1"/>
  <c r="B152" i="3"/>
  <c r="B153" i="3"/>
  <c r="B154" i="1"/>
  <c r="B155" i="1"/>
  <c r="B154" i="3"/>
  <c r="B155" i="3"/>
  <c r="B156" i="1"/>
  <c r="B157" i="1"/>
  <c r="B156" i="3"/>
  <c r="B157" i="3"/>
  <c r="B158" i="1"/>
  <c r="B158" i="3"/>
  <c r="B159" i="1"/>
  <c r="B159" i="3"/>
  <c r="B160" i="1"/>
  <c r="B161" i="1"/>
  <c r="B160" i="3"/>
  <c r="B161" i="3"/>
  <c r="B162" i="1"/>
  <c r="B163" i="1"/>
  <c r="B162" i="3"/>
  <c r="B163" i="3"/>
  <c r="B164" i="1"/>
  <c r="B164" i="3"/>
  <c r="B165" i="1"/>
  <c r="B166" i="1"/>
  <c r="B165" i="3"/>
  <c r="B166" i="3"/>
  <c r="B167" i="1"/>
  <c r="B168" i="1"/>
  <c r="B167" i="3"/>
  <c r="B169" i="1"/>
  <c r="B168" i="3"/>
  <c r="B169" i="3"/>
  <c r="B170" i="1"/>
  <c r="B171" i="1"/>
  <c r="B170" i="3"/>
  <c r="B171" i="3"/>
  <c r="B172" i="1"/>
  <c r="B173" i="1"/>
  <c r="B172" i="3"/>
  <c r="B173" i="3"/>
  <c r="B174" i="1"/>
  <c r="B174" i="3"/>
  <c r="B175" i="1"/>
  <c r="B176" i="1"/>
  <c r="B175" i="3"/>
  <c r="B177" i="1"/>
  <c r="B176" i="3"/>
  <c r="B178" i="1"/>
  <c r="B177" i="3"/>
  <c r="B178" i="3"/>
  <c r="B179" i="1"/>
  <c r="B179" i="3"/>
  <c r="B180" i="1"/>
  <c r="B181" i="1"/>
  <c r="B180" i="3"/>
  <c r="B181" i="3"/>
  <c r="B182" i="1"/>
  <c r="B182" i="3"/>
  <c r="B183" i="1"/>
  <c r="B183" i="3"/>
  <c r="B184" i="1"/>
  <c r="B185" i="1"/>
  <c r="B184" i="3"/>
  <c r="B185" i="3"/>
  <c r="B186" i="1"/>
  <c r="B186" i="3"/>
  <c r="B187" i="1"/>
  <c r="B187" i="3"/>
  <c r="B188" i="1"/>
  <c r="B189" i="1"/>
  <c r="B188" i="3"/>
  <c r="B189" i="3"/>
  <c r="B190" i="1"/>
  <c r="B191" i="1"/>
  <c r="B190" i="3"/>
  <c r="B191" i="3"/>
  <c r="B192" i="1"/>
  <c r="B193" i="1"/>
  <c r="B192" i="3"/>
  <c r="B194" i="1"/>
  <c r="B193" i="3"/>
  <c r="B194" i="3"/>
  <c r="B195" i="1"/>
  <c r="B195" i="3"/>
  <c r="B196" i="1"/>
  <c r="B196" i="3"/>
  <c r="B197" i="1"/>
  <c r="B198" i="1"/>
  <c r="B197" i="3"/>
  <c r="B198" i="3"/>
  <c r="B199" i="1"/>
  <c r="B199" i="3"/>
  <c r="B200" i="1"/>
  <c r="B201" i="1"/>
  <c r="B200" i="3"/>
  <c r="B202" i="1"/>
  <c r="B201" i="3"/>
  <c r="B202" i="3"/>
  <c r="B203" i="1"/>
  <c r="B204" i="1"/>
  <c r="B203" i="3"/>
  <c r="B205" i="1"/>
  <c r="B204" i="3"/>
  <c r="B206" i="1"/>
  <c r="B205" i="3"/>
  <c r="B206" i="3"/>
  <c r="B207" i="1"/>
  <c r="B208" i="1"/>
  <c r="B207" i="3"/>
  <c r="B208" i="3"/>
  <c r="B209" i="1"/>
  <c r="B209" i="3"/>
  <c r="B210" i="1"/>
  <c r="B211" i="1"/>
  <c r="B210" i="3"/>
  <c r="B211" i="3"/>
  <c r="B212" i="1"/>
  <c r="B213" i="1"/>
  <c r="B212" i="3"/>
  <c r="B213" i="3"/>
  <c r="B214" i="1"/>
  <c r="B214" i="3"/>
  <c r="B215" i="1"/>
  <c r="B215" i="3"/>
  <c r="B216" i="1"/>
  <c r="B216" i="3"/>
  <c r="B217" i="1"/>
  <c r="B218" i="1"/>
  <c r="B217" i="3"/>
  <c r="B218" i="3"/>
  <c r="B219" i="1"/>
  <c r="B219" i="3"/>
  <c r="B220" i="1"/>
  <c r="B221" i="1"/>
  <c r="B220" i="3"/>
  <c r="B221" i="3"/>
  <c r="B222" i="1"/>
  <c r="B222" i="3"/>
  <c r="B223" i="1"/>
  <c r="B223" i="3"/>
  <c r="B224" i="1"/>
  <c r="B225" i="1"/>
  <c r="B224" i="3"/>
  <c r="B225" i="3"/>
  <c r="B226" i="1"/>
  <c r="B227" i="1"/>
  <c r="B226" i="3"/>
  <c r="B227" i="3"/>
  <c r="B228" i="1"/>
  <c r="B228" i="3"/>
  <c r="B229" i="1"/>
  <c r="B230" i="1"/>
  <c r="B229" i="3"/>
  <c r="B231" i="1"/>
  <c r="B230" i="3"/>
  <c r="B231" i="3"/>
  <c r="B232" i="1"/>
  <c r="B233" i="1"/>
  <c r="B232" i="3"/>
  <c r="B233" i="3"/>
  <c r="B234" i="1"/>
  <c r="B234" i="3"/>
  <c r="B235" i="1"/>
  <c r="B235" i="3"/>
  <c r="B236" i="1"/>
  <c r="B237" i="1"/>
  <c r="B236" i="3"/>
  <c r="B237" i="3"/>
  <c r="B238" i="1"/>
  <c r="B239" i="1"/>
  <c r="B238" i="3"/>
  <c r="B240" i="1"/>
  <c r="B239" i="3"/>
  <c r="B241" i="1"/>
  <c r="B240" i="3"/>
  <c r="B241" i="3"/>
  <c r="B242" i="1"/>
  <c r="B242" i="3"/>
  <c r="B243" i="1"/>
  <c r="B243" i="3"/>
  <c r="B244" i="1"/>
  <c r="B245" i="1"/>
  <c r="B244" i="3"/>
  <c r="B245" i="3"/>
  <c r="B246" i="1"/>
  <c r="B246" i="3"/>
  <c r="B247" i="1"/>
  <c r="B247" i="3"/>
  <c r="B248" i="1"/>
  <c r="B248" i="3"/>
  <c r="B249" i="1"/>
  <c r="B250" i="1"/>
  <c r="B249" i="3"/>
  <c r="B250" i="3"/>
  <c r="B251" i="1"/>
  <c r="B251" i="3"/>
  <c r="B252" i="1"/>
  <c r="B253" i="1"/>
  <c r="B252" i="3"/>
  <c r="B254" i="1"/>
  <c r="B253" i="3"/>
  <c r="B255" i="1"/>
  <c r="B254" i="3"/>
  <c r="B256" i="1"/>
  <c r="B255" i="3"/>
  <c r="B257" i="1"/>
  <c r="B256" i="3"/>
  <c r="B257" i="3"/>
  <c r="B258" i="1"/>
  <c r="B259" i="1"/>
  <c r="B258" i="3"/>
  <c r="B260" i="1"/>
  <c r="B259" i="3"/>
  <c r="B261" i="1"/>
  <c r="B260" i="3"/>
  <c r="B261" i="3"/>
  <c r="B262" i="1"/>
  <c r="B263" i="1"/>
  <c r="B262" i="3"/>
  <c r="B263" i="3"/>
  <c r="B264" i="1"/>
  <c r="B265" i="1"/>
  <c r="B264" i="3"/>
  <c r="B265" i="3"/>
  <c r="B266" i="1"/>
  <c r="B266" i="3"/>
  <c r="B267" i="1"/>
  <c r="B267" i="3"/>
  <c r="B268" i="1"/>
  <c r="B269" i="1"/>
  <c r="B268" i="3"/>
  <c r="B270" i="1"/>
  <c r="B269" i="3"/>
  <c r="B271" i="1"/>
  <c r="B270" i="3"/>
  <c r="B271" i="3"/>
  <c r="B272" i="1"/>
  <c r="B273" i="1"/>
  <c r="B272" i="3"/>
  <c r="B273" i="3"/>
  <c r="B274" i="1"/>
  <c r="B275" i="1"/>
  <c r="B274" i="3"/>
  <c r="B276" i="1"/>
  <c r="B275" i="3"/>
  <c r="B277" i="1"/>
  <c r="B276" i="3"/>
  <c r="B277" i="3"/>
  <c r="B278" i="1"/>
  <c r="B279" i="1"/>
  <c r="B278" i="3"/>
  <c r="B279" i="3"/>
  <c r="B280" i="1"/>
  <c r="B280" i="3"/>
  <c r="B281" i="1"/>
  <c r="B281" i="3"/>
  <c r="B282" i="1"/>
  <c r="B282" i="3"/>
  <c r="B283" i="1"/>
  <c r="B283" i="3"/>
  <c r="B284" i="1"/>
  <c r="B285" i="1"/>
  <c r="B284" i="3"/>
  <c r="B285" i="3"/>
  <c r="B286" i="1"/>
  <c r="B286" i="3"/>
  <c r="B287" i="1"/>
  <c r="B287" i="3"/>
  <c r="B288" i="1"/>
  <c r="B289" i="1"/>
  <c r="B288" i="3"/>
  <c r="B289" i="3"/>
  <c r="B290" i="1"/>
  <c r="B291" i="1"/>
  <c r="B290" i="3"/>
  <c r="B291" i="3"/>
  <c r="B292" i="1"/>
  <c r="B293" i="1"/>
  <c r="B292" i="3"/>
  <c r="B293" i="3"/>
  <c r="B294" i="1"/>
  <c r="B294" i="3"/>
  <c r="B295" i="1"/>
  <c r="B295" i="3"/>
  <c r="B296" i="1"/>
  <c r="B296" i="3"/>
  <c r="B297" i="1"/>
  <c r="B298" i="1"/>
  <c r="B297" i="3"/>
  <c r="B298" i="3"/>
  <c r="B299" i="1"/>
  <c r="B300" i="1"/>
  <c r="B299" i="3"/>
  <c r="B301" i="1"/>
  <c r="B300" i="3"/>
  <c r="B301" i="3"/>
  <c r="B302" i="1"/>
  <c r="B302" i="3"/>
  <c r="B303" i="1"/>
  <c r="B304" i="1"/>
  <c r="B303" i="3"/>
  <c r="B305" i="1"/>
  <c r="B304" i="3"/>
  <c r="B306" i="1"/>
  <c r="B305" i="3"/>
  <c r="B306" i="3"/>
  <c r="B307" i="1"/>
  <c r="B308" i="1"/>
  <c r="B307" i="3"/>
  <c r="B308" i="3"/>
  <c r="B309" i="1"/>
  <c r="B310" i="1"/>
  <c r="B309" i="3"/>
  <c r="B310" i="3"/>
  <c r="B311" i="1"/>
  <c r="B312" i="1"/>
  <c r="B311" i="3"/>
  <c r="B313" i="1"/>
  <c r="B312" i="3"/>
  <c r="B314" i="1"/>
  <c r="B313" i="3"/>
  <c r="B315" i="1"/>
  <c r="B314" i="3"/>
  <c r="B316" i="1"/>
  <c r="B315" i="3"/>
  <c r="B316" i="3"/>
  <c r="B317" i="1"/>
  <c r="B318" i="1"/>
  <c r="B317" i="3"/>
  <c r="B319" i="1"/>
  <c r="B318" i="3"/>
  <c r="B319" i="3"/>
  <c r="B320" i="1"/>
  <c r="B320" i="3"/>
  <c r="B321" i="1"/>
  <c r="B322" i="1"/>
  <c r="B321" i="3"/>
  <c r="B323" i="1"/>
  <c r="B322" i="3"/>
  <c r="B323" i="3"/>
  <c r="B324" i="1"/>
  <c r="B324" i="3"/>
  <c r="B325" i="1"/>
  <c r="B325" i="3"/>
  <c r="B326" i="1"/>
  <c r="B326" i="3"/>
  <c r="B327" i="1"/>
  <c r="B327" i="3"/>
  <c r="B328" i="1"/>
  <c r="B328" i="3"/>
  <c r="B329" i="1"/>
  <c r="B330" i="1"/>
  <c r="B329" i="3"/>
  <c r="B330" i="3"/>
  <c r="B331" i="1"/>
  <c r="B332" i="1"/>
  <c r="B331" i="3"/>
  <c r="B332" i="3"/>
  <c r="B333" i="1"/>
  <c r="B334" i="1"/>
  <c r="B333" i="3"/>
  <c r="B334" i="3"/>
  <c r="B335" i="1"/>
  <c r="B335" i="3"/>
  <c r="B336" i="1"/>
  <c r="B337" i="1"/>
  <c r="B336" i="3"/>
  <c r="B337" i="3"/>
  <c r="B338" i="1"/>
  <c r="B338" i="3"/>
  <c r="B339" i="1"/>
  <c r="B339" i="3"/>
  <c r="B340" i="1"/>
  <c r="B340" i="3"/>
  <c r="B341" i="1"/>
  <c r="B341" i="3"/>
  <c r="B342" i="1"/>
  <c r="B342" i="3"/>
  <c r="B343" i="1"/>
  <c r="B343" i="3"/>
  <c r="B344" i="1"/>
  <c r="B345" i="1"/>
  <c r="B344" i="3"/>
  <c r="B346" i="1"/>
  <c r="B345" i="3"/>
  <c r="B346" i="3"/>
  <c r="B347" i="1"/>
  <c r="B347" i="3"/>
  <c r="B348" i="1"/>
  <c r="B349" i="1"/>
  <c r="B348" i="3"/>
  <c r="B349" i="3"/>
  <c r="B350" i="1"/>
  <c r="B350" i="3"/>
  <c r="B351" i="1"/>
  <c r="B351" i="3"/>
  <c r="B352" i="1"/>
  <c r="B353" i="1"/>
  <c r="B352" i="3"/>
  <c r="B353" i="3"/>
  <c r="B354" i="1"/>
  <c r="B354" i="3"/>
  <c r="B355" i="1"/>
  <c r="B355" i="3"/>
  <c r="B356" i="1"/>
  <c r="B357" i="1"/>
  <c r="B356" i="3"/>
  <c r="B357" i="3"/>
  <c r="B358" i="1"/>
  <c r="B359" i="1"/>
  <c r="B358" i="3"/>
  <c r="B359" i="3"/>
  <c r="B360" i="1"/>
  <c r="B361" i="1"/>
  <c r="B360" i="3"/>
  <c r="B361" i="3"/>
  <c r="B362" i="1"/>
  <c r="B363" i="1"/>
  <c r="B362" i="3"/>
  <c r="B364" i="1"/>
  <c r="B363" i="3"/>
  <c r="B365" i="1"/>
  <c r="B364" i="3"/>
  <c r="B366" i="1"/>
  <c r="B365" i="3"/>
  <c r="B367" i="1"/>
  <c r="B366" i="3"/>
  <c r="B368" i="1"/>
  <c r="B367" i="3"/>
  <c r="B369" i="1"/>
  <c r="B368" i="3"/>
  <c r="B370" i="1"/>
  <c r="B369" i="3"/>
  <c r="B370" i="3"/>
  <c r="B371" i="1"/>
  <c r="B371" i="3"/>
  <c r="B372" i="1"/>
  <c r="B373" i="1"/>
  <c r="B372" i="3"/>
  <c r="B373" i="3"/>
  <c r="B374" i="1"/>
  <c r="B374" i="3"/>
  <c r="B375" i="1"/>
  <c r="B375" i="3"/>
  <c r="B376" i="1"/>
  <c r="B376" i="3"/>
  <c r="B377" i="1"/>
  <c r="B377" i="3"/>
  <c r="B378" i="1"/>
  <c r="B378" i="3"/>
  <c r="B379" i="1"/>
  <c r="B379" i="3"/>
  <c r="B380" i="1"/>
  <c r="B381" i="1"/>
  <c r="B380" i="3"/>
  <c r="B381" i="3"/>
  <c r="B382" i="1"/>
  <c r="B382" i="3"/>
  <c r="B383" i="1"/>
  <c r="B383" i="3"/>
  <c r="B384" i="1"/>
  <c r="B384" i="3"/>
  <c r="B385" i="1"/>
  <c r="B385" i="3"/>
  <c r="B386" i="1"/>
  <c r="B386" i="3"/>
  <c r="B387" i="1"/>
  <c r="B388" i="1"/>
  <c r="B387" i="3"/>
  <c r="B388" i="3"/>
  <c r="B389" i="1"/>
  <c r="B389" i="3"/>
  <c r="B390" i="1"/>
  <c r="B390" i="3"/>
  <c r="B391" i="1"/>
  <c r="B391" i="3"/>
  <c r="B392" i="1"/>
  <c r="B393" i="1"/>
  <c r="B392" i="3"/>
  <c r="B393" i="3"/>
  <c r="B394" i="1"/>
  <c r="B394" i="3"/>
  <c r="B395" i="1"/>
  <c r="B395" i="3"/>
  <c r="B396" i="1"/>
  <c r="B397" i="1"/>
  <c r="B396" i="3"/>
  <c r="B398" i="1"/>
  <c r="B397" i="3"/>
  <c r="B398" i="3"/>
  <c r="B399" i="1"/>
  <c r="B399" i="3"/>
  <c r="B400" i="1"/>
  <c r="B400" i="3"/>
  <c r="B401" i="1"/>
  <c r="B401" i="3"/>
  <c r="B402" i="1"/>
  <c r="B403" i="1"/>
  <c r="B402" i="3"/>
  <c r="B403" i="3"/>
  <c r="B404" i="1"/>
  <c r="B404" i="3"/>
  <c r="B405" i="1"/>
  <c r="B405" i="3"/>
  <c r="B406" i="1"/>
  <c r="B406" i="3"/>
  <c r="B407" i="1"/>
  <c r="B407" i="3"/>
  <c r="B408" i="1"/>
  <c r="B409" i="1"/>
  <c r="B408" i="3"/>
  <c r="B409" i="3"/>
  <c r="B410" i="1"/>
  <c r="B410" i="3"/>
  <c r="B411" i="1"/>
  <c r="B411" i="3"/>
  <c r="B412" i="1"/>
  <c r="B413" i="1"/>
  <c r="B412" i="3"/>
  <c r="B413" i="3"/>
  <c r="B414" i="1"/>
  <c r="B414" i="3"/>
  <c r="B415" i="1"/>
  <c r="B415" i="3"/>
  <c r="B416" i="1"/>
  <c r="B417" i="1"/>
  <c r="B416" i="3"/>
  <c r="B417" i="3"/>
  <c r="B418" i="1"/>
  <c r="B418" i="3"/>
  <c r="B419" i="1"/>
  <c r="B420" i="1"/>
  <c r="B419" i="3"/>
  <c r="B420" i="3"/>
  <c r="B421" i="1"/>
  <c r="B422" i="1"/>
  <c r="B421" i="3"/>
  <c r="B423" i="1"/>
  <c r="B422" i="3"/>
  <c r="B424" i="1"/>
  <c r="B423" i="3"/>
  <c r="B424" i="3"/>
  <c r="B425" i="1"/>
  <c r="B426" i="1"/>
  <c r="B425" i="3"/>
  <c r="B426" i="3"/>
  <c r="B427" i="1"/>
  <c r="B428" i="1"/>
  <c r="B427" i="3"/>
  <c r="B428" i="3"/>
  <c r="B429" i="1"/>
  <c r="B430" i="1"/>
  <c r="B429" i="3"/>
  <c r="B431" i="1"/>
  <c r="B430" i="3"/>
  <c r="B431" i="3"/>
  <c r="B432" i="1"/>
  <c r="B433" i="1"/>
  <c r="B432" i="3"/>
  <c r="B433" i="3"/>
  <c r="B434" i="1"/>
  <c r="B435" i="1"/>
  <c r="B434" i="3"/>
  <c r="B436" i="1"/>
  <c r="B435" i="3"/>
  <c r="B436" i="3"/>
  <c r="B437" i="1"/>
  <c r="B437" i="3"/>
  <c r="B438" i="1"/>
  <c r="B439" i="1"/>
  <c r="B438" i="3"/>
  <c r="B439" i="3"/>
  <c r="B440" i="1"/>
  <c r="B441" i="1"/>
  <c r="B440" i="3"/>
  <c r="B442" i="1"/>
  <c r="B441" i="3"/>
  <c r="B443" i="1"/>
  <c r="B442" i="3"/>
  <c r="B443" i="3"/>
  <c r="B444" i="1"/>
  <c r="B445" i="1"/>
  <c r="B444" i="3"/>
  <c r="B446" i="1"/>
  <c r="B445" i="3"/>
  <c r="B447" i="1"/>
  <c r="B446" i="3"/>
  <c r="B448" i="1"/>
  <c r="B447" i="3"/>
  <c r="B449" i="1"/>
  <c r="B448" i="3"/>
  <c r="B449" i="3"/>
  <c r="B450" i="1"/>
  <c r="B451" i="1"/>
  <c r="B450" i="3"/>
  <c r="B451" i="3"/>
  <c r="B452" i="1"/>
  <c r="B453" i="1"/>
  <c r="B452" i="3"/>
  <c r="B454" i="1"/>
  <c r="B453" i="3"/>
  <c r="B454" i="3"/>
  <c r="B455" i="1"/>
  <c r="B455" i="3"/>
  <c r="B456" i="1"/>
  <c r="B457" i="1"/>
  <c r="B456" i="3"/>
  <c r="B458" i="1"/>
  <c r="B457" i="3"/>
  <c r="B459" i="1"/>
  <c r="B458" i="3"/>
  <c r="B460" i="1"/>
  <c r="B459" i="3"/>
  <c r="B461" i="1"/>
  <c r="B460" i="3"/>
  <c r="B462" i="1"/>
  <c r="B461" i="3"/>
  <c r="B463" i="1"/>
  <c r="B462" i="3"/>
  <c r="B463" i="3"/>
  <c r="B464" i="1"/>
  <c r="B464" i="3"/>
  <c r="B465" i="1"/>
  <c r="B466" i="1"/>
  <c r="B465" i="3"/>
  <c r="B467" i="1"/>
  <c r="B466" i="3"/>
  <c r="B468" i="1"/>
  <c r="B467" i="3"/>
  <c r="B468" i="3"/>
  <c r="B469" i="1"/>
  <c r="B470" i="1"/>
  <c r="B469" i="3"/>
  <c r="B470" i="3"/>
  <c r="B471" i="1"/>
  <c r="B471" i="3"/>
  <c r="B472" i="1"/>
  <c r="B472" i="3"/>
  <c r="B473" i="1"/>
  <c r="B474" i="1"/>
  <c r="B473" i="3"/>
  <c r="B475" i="1"/>
  <c r="B474" i="3"/>
  <c r="B476" i="1"/>
  <c r="B475" i="3"/>
  <c r="B477" i="1"/>
  <c r="B476" i="3"/>
  <c r="B478" i="1"/>
  <c r="B477" i="3"/>
  <c r="B479" i="1"/>
  <c r="B478" i="3"/>
  <c r="B480" i="1"/>
  <c r="B479" i="3"/>
  <c r="B480" i="3"/>
  <c r="B481" i="1"/>
  <c r="B481" i="3"/>
  <c r="B482" i="1"/>
  <c r="B483" i="1"/>
  <c r="B482" i="3"/>
  <c r="B484" i="1"/>
  <c r="B483" i="3"/>
  <c r="B485" i="1"/>
  <c r="B484" i="3"/>
  <c r="B486" i="1"/>
  <c r="B485" i="3"/>
  <c r="B487" i="1"/>
  <c r="B486" i="3"/>
  <c r="B488" i="1"/>
  <c r="B487" i="3"/>
  <c r="B489" i="1"/>
  <c r="B488" i="3"/>
  <c r="B490" i="1"/>
  <c r="B489" i="3"/>
  <c r="B491" i="1"/>
  <c r="B490" i="3"/>
  <c r="B492" i="1"/>
  <c r="B491" i="3"/>
  <c r="B493" i="1"/>
  <c r="B492" i="3"/>
  <c r="B494" i="1"/>
  <c r="B493" i="3"/>
  <c r="B495" i="1"/>
  <c r="B494" i="3"/>
  <c r="B496" i="1"/>
  <c r="B495" i="3"/>
  <c r="B496" i="3"/>
  <c r="B497" i="1"/>
  <c r="B498" i="1"/>
  <c r="B497" i="3"/>
  <c r="B499" i="1"/>
  <c r="B498" i="3"/>
  <c r="B500" i="1"/>
  <c r="B499" i="3"/>
  <c r="B501" i="1"/>
  <c r="B500" i="3"/>
  <c r="B502" i="1"/>
  <c r="B501" i="3"/>
  <c r="B503" i="1"/>
  <c r="B502" i="3"/>
  <c r="B504" i="1"/>
  <c r="B503" i="3"/>
  <c r="B505" i="1"/>
  <c r="B504" i="3"/>
  <c r="B506" i="1"/>
  <c r="B505" i="3"/>
  <c r="B507" i="1"/>
  <c r="B506" i="3"/>
  <c r="B507" i="3"/>
  <c r="B508" i="1"/>
  <c r="B509" i="1"/>
  <c r="B508" i="3"/>
  <c r="B509" i="3"/>
  <c r="B510" i="1"/>
  <c r="B511" i="1"/>
  <c r="B510" i="3"/>
  <c r="B512" i="1"/>
  <c r="B511" i="3"/>
  <c r="B513" i="1"/>
  <c r="B512" i="3"/>
  <c r="B514" i="1"/>
  <c r="B513" i="3"/>
  <c r="B515" i="1"/>
  <c r="B514" i="3"/>
  <c r="B515" i="3"/>
  <c r="B516" i="1"/>
  <c r="B516" i="3"/>
  <c r="B517" i="1"/>
  <c r="B518" i="1"/>
  <c r="B517" i="3"/>
  <c r="B519" i="1"/>
  <c r="B518" i="3"/>
  <c r="B519" i="3"/>
  <c r="B520" i="1"/>
  <c r="B520" i="3"/>
  <c r="B521" i="1"/>
  <c r="B522" i="1"/>
  <c r="B521" i="3"/>
  <c r="B523" i="1"/>
  <c r="B522" i="3"/>
  <c r="B524" i="1"/>
  <c r="B523" i="3"/>
  <c r="B524" i="3"/>
  <c r="B525" i="1"/>
  <c r="B526" i="1"/>
  <c r="B525" i="3"/>
  <c r="B526" i="3"/>
  <c r="B527" i="1"/>
  <c r="B528" i="1"/>
  <c r="B527" i="3"/>
  <c r="B528" i="3"/>
  <c r="B529" i="1"/>
  <c r="B530" i="1"/>
  <c r="B529" i="3"/>
  <c r="B530" i="3"/>
  <c r="B531" i="1"/>
  <c r="B532" i="1"/>
  <c r="B531" i="3"/>
  <c r="B532" i="3"/>
  <c r="B533" i="1"/>
  <c r="B534" i="1"/>
  <c r="B533" i="3"/>
  <c r="B535" i="1"/>
  <c r="B534" i="3"/>
  <c r="B536" i="1"/>
  <c r="B535" i="3"/>
  <c r="B537" i="1"/>
  <c r="B536" i="3"/>
  <c r="B537" i="3"/>
  <c r="B538" i="1"/>
  <c r="B539" i="1"/>
  <c r="B538" i="3"/>
  <c r="B539" i="3"/>
  <c r="B540" i="1"/>
  <c r="B541" i="1"/>
  <c r="B540" i="3"/>
  <c r="B541" i="3"/>
  <c r="B542" i="1"/>
  <c r="B543" i="1"/>
  <c r="B542" i="3"/>
  <c r="B544" i="1"/>
  <c r="B543" i="3"/>
  <c r="B544" i="3"/>
  <c r="B545" i="1"/>
  <c r="B546" i="1"/>
  <c r="B545" i="3"/>
  <c r="B547" i="1"/>
  <c r="B546" i="3"/>
  <c r="B548" i="1"/>
  <c r="B547" i="3"/>
  <c r="B548" i="3"/>
  <c r="B549" i="1"/>
  <c r="B550" i="1"/>
  <c r="B549" i="3"/>
  <c r="B551" i="1"/>
  <c r="B550" i="3"/>
  <c r="B552" i="1"/>
  <c r="B551" i="3"/>
  <c r="B553" i="1"/>
  <c r="B552" i="3"/>
  <c r="B553" i="3"/>
  <c r="B554" i="1"/>
  <c r="B555" i="1"/>
  <c r="B554" i="3"/>
  <c r="B556" i="1"/>
  <c r="B555" i="3"/>
  <c r="B556" i="3"/>
  <c r="B557" i="1"/>
  <c r="B558" i="1"/>
  <c r="B557" i="3"/>
  <c r="B558" i="3"/>
  <c r="B559" i="1"/>
  <c r="B560" i="1"/>
  <c r="B559" i="3"/>
  <c r="B561" i="1"/>
  <c r="B560" i="3"/>
  <c r="B562" i="1"/>
  <c r="B561" i="3"/>
  <c r="B563" i="1"/>
  <c r="B562" i="3"/>
  <c r="B564" i="1"/>
  <c r="B563" i="3"/>
  <c r="B564" i="3"/>
  <c r="B565" i="1"/>
  <c r="B566" i="1"/>
  <c r="B565" i="3"/>
  <c r="B567" i="1"/>
  <c r="B566" i="3"/>
  <c r="B568" i="1"/>
  <c r="B567" i="3"/>
  <c r="B569" i="1"/>
  <c r="B568" i="3"/>
  <c r="B570" i="1"/>
  <c r="B569" i="3"/>
  <c r="B571" i="1"/>
  <c r="B570" i="3"/>
  <c r="B572" i="1"/>
  <c r="B571" i="3"/>
  <c r="B572" i="3"/>
  <c r="B573" i="1"/>
  <c r="B574" i="1"/>
  <c r="B573" i="3"/>
  <c r="B575" i="1"/>
  <c r="B574" i="3"/>
  <c r="B576" i="1"/>
  <c r="B575" i="3"/>
  <c r="B577" i="1"/>
  <c r="B576" i="3"/>
  <c r="B578" i="1"/>
  <c r="B577" i="3"/>
  <c r="B579" i="1"/>
  <c r="B578" i="3"/>
  <c r="B580" i="1"/>
  <c r="B579" i="3"/>
  <c r="B580" i="3"/>
  <c r="B581" i="1"/>
  <c r="B581" i="3"/>
  <c r="B582" i="1"/>
  <c r="B583" i="1"/>
  <c r="B582" i="3"/>
  <c r="B583" i="3"/>
  <c r="B584" i="1"/>
  <c r="B585" i="1"/>
  <c r="B584" i="3"/>
  <c r="B586" i="1"/>
  <c r="B585" i="3"/>
  <c r="B587" i="1"/>
  <c r="B586" i="3"/>
  <c r="B587" i="3"/>
  <c r="B588" i="1"/>
  <c r="B588" i="3"/>
  <c r="B589" i="1"/>
  <c r="B590" i="1"/>
  <c r="B589" i="3"/>
  <c r="B591" i="1"/>
  <c r="B590" i="3"/>
  <c r="B592" i="1"/>
  <c r="B591" i="3"/>
  <c r="B593" i="1"/>
  <c r="B592" i="3"/>
  <c r="B593" i="3"/>
  <c r="B594" i="1"/>
  <c r="B595" i="1"/>
  <c r="B594" i="3"/>
  <c r="B595" i="3"/>
  <c r="B596" i="1"/>
  <c r="B596" i="3"/>
  <c r="B597" i="1"/>
  <c r="B598" i="1"/>
  <c r="B597" i="3"/>
  <c r="B599" i="1"/>
  <c r="B598" i="3"/>
  <c r="B600" i="1"/>
  <c r="B599" i="3"/>
  <c r="B600" i="3"/>
  <c r="B601" i="1"/>
  <c r="B602" i="1"/>
  <c r="B601" i="3"/>
  <c r="B603" i="1"/>
  <c r="B602" i="3"/>
  <c r="B603" i="3"/>
  <c r="B604" i="1"/>
  <c r="B605" i="1"/>
  <c r="B604" i="3"/>
  <c r="B605" i="3"/>
  <c r="B606" i="1"/>
  <c r="B607" i="1"/>
  <c r="B606" i="3"/>
  <c r="B608" i="1"/>
  <c r="B607" i="3"/>
  <c r="B608" i="3"/>
  <c r="B609" i="1"/>
  <c r="B609" i="3"/>
  <c r="B610" i="1"/>
  <c r="B611" i="1"/>
  <c r="B610" i="3"/>
  <c r="B612" i="1"/>
  <c r="B611" i="3"/>
  <c r="B613" i="1"/>
  <c r="B612" i="3"/>
  <c r="B614" i="1"/>
  <c r="B613" i="3"/>
  <c r="B615" i="1"/>
  <c r="B614" i="3"/>
  <c r="B616" i="1"/>
  <c r="B615" i="3"/>
  <c r="B616" i="3"/>
  <c r="B617" i="1"/>
  <c r="B617" i="3"/>
  <c r="B618" i="1"/>
  <c r="B618" i="3"/>
  <c r="B619" i="1"/>
  <c r="B620" i="1"/>
  <c r="B619" i="3"/>
  <c r="B621" i="1"/>
  <c r="B620" i="3"/>
  <c r="B622" i="1"/>
  <c r="B621" i="3"/>
  <c r="B623" i="1"/>
  <c r="B622" i="3"/>
  <c r="B624" i="1"/>
  <c r="B623" i="3"/>
  <c r="B624" i="3"/>
  <c r="B625" i="1"/>
  <c r="B626" i="1"/>
  <c r="B625" i="3"/>
  <c r="B627" i="1"/>
  <c r="B626" i="3"/>
  <c r="B627" i="3"/>
  <c r="B628" i="1"/>
  <c r="B629" i="1"/>
  <c r="B628" i="3"/>
  <c r="B630" i="1"/>
  <c r="B629" i="3"/>
  <c r="B631" i="1"/>
  <c r="B630" i="3"/>
  <c r="B632" i="1"/>
  <c r="B631" i="3"/>
  <c r="B632" i="3"/>
  <c r="B633" i="1"/>
  <c r="B634" i="1"/>
  <c r="B633" i="3"/>
  <c r="B635" i="1"/>
  <c r="B634" i="3"/>
  <c r="B636" i="1"/>
  <c r="B635" i="3"/>
  <c r="B637" i="1"/>
  <c r="B636" i="3"/>
  <c r="B638" i="1"/>
  <c r="B637" i="3"/>
  <c r="B639" i="1"/>
  <c r="B638" i="3"/>
  <c r="B640" i="1"/>
  <c r="B639" i="3"/>
  <c r="B640" i="3"/>
  <c r="B641" i="1"/>
  <c r="B642" i="1"/>
  <c r="B641" i="3"/>
  <c r="B643" i="1"/>
  <c r="B642" i="3"/>
  <c r="B644" i="1"/>
  <c r="B643" i="3"/>
  <c r="B645" i="1"/>
  <c r="B644" i="3"/>
  <c r="B646" i="1"/>
  <c r="B645" i="3"/>
  <c r="B647" i="1"/>
  <c r="B646" i="3"/>
  <c r="B647" i="3"/>
  <c r="B648" i="1"/>
  <c r="B648" i="3"/>
  <c r="B649" i="1"/>
  <c r="B650" i="1"/>
  <c r="B649" i="3"/>
  <c r="B651" i="1"/>
  <c r="B650" i="3"/>
  <c r="B652" i="1"/>
  <c r="B651" i="3"/>
  <c r="B652" i="3"/>
  <c r="B653" i="1"/>
  <c r="B654" i="1"/>
  <c r="B653" i="3"/>
  <c r="B655" i="1"/>
  <c r="B654" i="3"/>
  <c r="B656" i="1"/>
  <c r="B655" i="3"/>
  <c r="B657" i="1"/>
  <c r="B656" i="3"/>
  <c r="B657" i="3"/>
  <c r="B658" i="1"/>
  <c r="B659" i="1"/>
  <c r="B658" i="3"/>
  <c r="B659" i="3"/>
  <c r="B660" i="1"/>
  <c r="B660" i="3"/>
  <c r="B661" i="1"/>
  <c r="B662" i="1"/>
  <c r="B661" i="3"/>
  <c r="B662" i="3"/>
  <c r="B663" i="1"/>
  <c r="B663" i="3"/>
  <c r="B664" i="1"/>
  <c r="B664" i="3"/>
  <c r="B665" i="1"/>
  <c r="B666" i="1"/>
  <c r="B665" i="3"/>
  <c r="B667" i="1"/>
  <c r="B666" i="3"/>
  <c r="B668" i="1"/>
  <c r="B667" i="3"/>
  <c r="B668" i="3"/>
  <c r="B669" i="1"/>
  <c r="B670" i="1"/>
  <c r="B669" i="3"/>
  <c r="B671" i="1"/>
  <c r="B670" i="3"/>
  <c r="B672" i="1"/>
  <c r="B671" i="3"/>
  <c r="B673" i="1"/>
  <c r="B672" i="3"/>
  <c r="B674" i="1"/>
  <c r="B673" i="3"/>
  <c r="B674" i="3"/>
  <c r="B675" i="1"/>
  <c r="B675" i="3"/>
  <c r="B676" i="1"/>
  <c r="B676" i="3"/>
  <c r="B677" i="1"/>
  <c r="B678" i="1"/>
  <c r="B677" i="3"/>
  <c r="B678" i="3"/>
  <c r="B679" i="1"/>
  <c r="B680" i="1"/>
  <c r="B679" i="3"/>
  <c r="B681" i="1"/>
  <c r="B680" i="3"/>
  <c r="B682" i="1"/>
  <c r="B681" i="3"/>
  <c r="B683" i="1"/>
  <c r="B682" i="3"/>
  <c r="B683" i="3"/>
  <c r="B684" i="1"/>
  <c r="B684" i="3"/>
  <c r="B685" i="1"/>
  <c r="B686" i="1"/>
  <c r="B685" i="3"/>
  <c r="B686" i="3"/>
  <c r="B687" i="1"/>
  <c r="B688" i="1"/>
  <c r="B687" i="3"/>
  <c r="B689" i="1"/>
  <c r="B688" i="3"/>
  <c r="B689" i="3"/>
  <c r="B690" i="1"/>
  <c r="B691" i="1"/>
  <c r="B690" i="3"/>
  <c r="B692" i="1"/>
  <c r="B691" i="3"/>
  <c r="B692" i="3"/>
  <c r="B693" i="1"/>
  <c r="B694" i="1"/>
  <c r="B693" i="3"/>
  <c r="B695" i="1"/>
  <c r="B694" i="3"/>
  <c r="B696" i="1"/>
  <c r="B695" i="3"/>
  <c r="B697" i="1"/>
  <c r="B696" i="3"/>
  <c r="B698" i="1"/>
  <c r="B697" i="3"/>
  <c r="B699" i="1"/>
  <c r="B698" i="3"/>
  <c r="B700" i="1"/>
  <c r="B699" i="3"/>
  <c r="B701" i="1"/>
  <c r="B700" i="3"/>
  <c r="B702" i="1"/>
  <c r="B701" i="3"/>
  <c r="B703" i="1"/>
  <c r="B702" i="3"/>
  <c r="B704" i="1"/>
  <c r="B703" i="3"/>
  <c r="B705" i="1"/>
  <c r="B704" i="3"/>
  <c r="B706" i="1"/>
  <c r="B705" i="3"/>
  <c r="B707" i="1"/>
  <c r="B706" i="3"/>
  <c r="B707" i="3"/>
  <c r="B708" i="1"/>
  <c r="B708" i="3"/>
  <c r="B709" i="1"/>
  <c r="B709" i="3"/>
  <c r="B710" i="1"/>
  <c r="B711" i="1"/>
  <c r="B710" i="3"/>
  <c r="B711" i="3"/>
  <c r="B712" i="1"/>
  <c r="B713" i="1"/>
  <c r="B712" i="3"/>
  <c r="B714" i="1"/>
  <c r="B713" i="3"/>
  <c r="B714" i="3"/>
  <c r="B715" i="1"/>
  <c r="B716" i="1"/>
  <c r="B715" i="3"/>
  <c r="B717" i="1"/>
  <c r="B716" i="3"/>
  <c r="B717" i="3"/>
  <c r="B718" i="1"/>
  <c r="B718" i="3"/>
  <c r="B719" i="1"/>
  <c r="B720" i="1"/>
  <c r="B719" i="3"/>
  <c r="B720" i="3"/>
  <c r="B721" i="1"/>
  <c r="B722" i="1"/>
  <c r="B721" i="3"/>
  <c r="B723" i="1"/>
  <c r="B722" i="3"/>
  <c r="B723" i="3"/>
  <c r="B724" i="1"/>
  <c r="B724" i="3"/>
  <c r="B725" i="1"/>
  <c r="B725" i="3"/>
  <c r="B726" i="1"/>
  <c r="B726" i="3"/>
  <c r="B727" i="1"/>
  <c r="B727" i="3"/>
  <c r="B728" i="1"/>
  <c r="B728" i="3"/>
  <c r="B729" i="1"/>
  <c r="B729" i="3"/>
  <c r="B730" i="1"/>
  <c r="B731" i="1"/>
  <c r="B730" i="3"/>
  <c r="B732" i="1"/>
  <c r="B731" i="3"/>
  <c r="B733" i="1"/>
  <c r="B732" i="3"/>
  <c r="B734" i="1"/>
  <c r="B733" i="3"/>
  <c r="B734" i="3"/>
  <c r="B735" i="1"/>
  <c r="B736" i="1"/>
  <c r="B735" i="3"/>
  <c r="B737" i="1"/>
  <c r="B736" i="3"/>
  <c r="B737" i="3"/>
  <c r="B738" i="1"/>
  <c r="B738" i="3"/>
  <c r="B739" i="1"/>
  <c r="B739" i="3"/>
  <c r="B740" i="1"/>
  <c r="B740" i="3"/>
  <c r="B741" i="1"/>
  <c r="B742" i="1"/>
  <c r="B741" i="3"/>
  <c r="B743" i="1"/>
  <c r="B742" i="3"/>
  <c r="B744" i="1"/>
  <c r="B743" i="3"/>
  <c r="B744" i="3"/>
  <c r="B745" i="1"/>
  <c r="B746" i="1"/>
  <c r="B745" i="3"/>
  <c r="B746" i="3"/>
  <c r="B747" i="1"/>
  <c r="B747" i="3"/>
  <c r="B748" i="1"/>
  <c r="B748" i="3"/>
  <c r="B749" i="1"/>
  <c r="B750" i="1"/>
  <c r="B749" i="3"/>
  <c r="B751" i="1"/>
  <c r="B750" i="3"/>
  <c r="B752" i="1"/>
  <c r="B751" i="3"/>
  <c r="B752" i="3"/>
  <c r="B753" i="1"/>
  <c r="B753" i="3"/>
  <c r="B754" i="1"/>
  <c r="B755" i="1"/>
  <c r="B754" i="3"/>
  <c r="B756" i="1"/>
  <c r="B755" i="3"/>
  <c r="B757" i="1"/>
  <c r="B756" i="3"/>
  <c r="B758" i="1"/>
  <c r="B757" i="3"/>
  <c r="B759" i="1"/>
  <c r="B758" i="3"/>
  <c r="B759" i="3"/>
  <c r="B760" i="1"/>
  <c r="B760" i="3"/>
  <c r="B761" i="1"/>
  <c r="B762" i="1"/>
  <c r="B761" i="3"/>
  <c r="B763" i="1"/>
  <c r="B762" i="3"/>
  <c r="B764" i="1"/>
  <c r="B763" i="3"/>
  <c r="B764" i="3"/>
  <c r="B765" i="1"/>
  <c r="B765" i="3"/>
  <c r="B766" i="1"/>
  <c r="B767" i="1"/>
  <c r="B766" i="3"/>
  <c r="B768" i="1"/>
  <c r="B767" i="3"/>
  <c r="B768" i="3"/>
  <c r="B769" i="1"/>
  <c r="B770" i="1"/>
  <c r="B769" i="3"/>
  <c r="B770" i="3"/>
  <c r="B771" i="1"/>
  <c r="B771" i="3"/>
  <c r="B772" i="1"/>
  <c r="B772" i="3"/>
  <c r="B773" i="1"/>
  <c r="B773" i="3"/>
  <c r="B774" i="1"/>
  <c r="B775" i="1"/>
  <c r="B774" i="3"/>
  <c r="B776" i="1"/>
  <c r="B775" i="3"/>
  <c r="B777" i="1"/>
  <c r="B776" i="3"/>
  <c r="B778" i="1"/>
  <c r="B777" i="3"/>
  <c r="B779" i="1"/>
  <c r="B778" i="3"/>
  <c r="B779" i="3"/>
  <c r="B780" i="1"/>
  <c r="B780" i="3"/>
  <c r="B781" i="1"/>
  <c r="B782" i="1"/>
  <c r="B781" i="3"/>
  <c r="B783" i="1"/>
  <c r="B782" i="3"/>
  <c r="B784" i="1"/>
  <c r="B783" i="3"/>
  <c r="B784" i="3"/>
  <c r="B785" i="1"/>
  <c r="B786" i="1"/>
  <c r="B785" i="3"/>
  <c r="B786" i="3"/>
  <c r="B787" i="1"/>
  <c r="B788" i="1"/>
  <c r="B787" i="3"/>
  <c r="B788" i="3"/>
  <c r="B789" i="1"/>
  <c r="B789" i="3"/>
  <c r="B790" i="1"/>
  <c r="B791" i="1"/>
  <c r="B790" i="3"/>
  <c r="B791" i="3"/>
  <c r="B792" i="1"/>
  <c r="B793" i="1"/>
  <c r="B792" i="3"/>
  <c r="B794" i="1"/>
  <c r="B793" i="3"/>
  <c r="B795" i="1"/>
  <c r="B794" i="3"/>
  <c r="B796" i="1"/>
  <c r="B795" i="3"/>
  <c r="B796" i="3"/>
  <c r="B797" i="1"/>
  <c r="B797" i="3"/>
  <c r="B798" i="1"/>
  <c r="B799" i="1"/>
  <c r="B798" i="3"/>
  <c r="B800" i="1"/>
  <c r="B799" i="3"/>
  <c r="B800" i="3"/>
  <c r="B801" i="1"/>
  <c r="B801" i="3"/>
  <c r="B802" i="1"/>
  <c r="B803" i="1"/>
  <c r="B802" i="3"/>
  <c r="B804" i="1"/>
  <c r="B803" i="3"/>
  <c r="B805" i="1"/>
  <c r="B804" i="3"/>
  <c r="B806" i="1"/>
  <c r="B805" i="3"/>
  <c r="B806" i="3"/>
  <c r="B807" i="1"/>
  <c r="B807" i="3"/>
  <c r="B808" i="1"/>
  <c r="B809" i="1"/>
  <c r="B808" i="3"/>
  <c r="B810" i="1"/>
  <c r="B809" i="3"/>
  <c r="B811" i="1"/>
  <c r="B810" i="3"/>
  <c r="B811" i="3"/>
  <c r="B812" i="1"/>
  <c r="B813" i="1"/>
  <c r="B812" i="3"/>
  <c r="B814" i="1"/>
  <c r="B813" i="3"/>
  <c r="B815" i="1"/>
  <c r="B814" i="3"/>
  <c r="B816" i="1"/>
  <c r="B815" i="3"/>
  <c r="B817" i="1"/>
  <c r="B816" i="3"/>
  <c r="B818" i="1"/>
  <c r="B817" i="3"/>
  <c r="B819" i="1"/>
  <c r="B818" i="3"/>
  <c r="B820" i="1"/>
  <c r="B819" i="3"/>
  <c r="B820" i="3"/>
  <c r="B821" i="1"/>
  <c r="B822" i="1"/>
  <c r="B821" i="3"/>
  <c r="B823" i="1"/>
  <c r="B822" i="3"/>
  <c r="B824" i="1"/>
  <c r="B823" i="3"/>
  <c r="B825" i="1"/>
  <c r="B824" i="3"/>
  <c r="B826" i="1"/>
  <c r="B825" i="3"/>
  <c r="B827" i="1"/>
  <c r="B826" i="3"/>
  <c r="B828" i="1"/>
  <c r="B827" i="3"/>
  <c r="B828" i="3"/>
  <c r="B829" i="1"/>
  <c r="B829" i="3"/>
  <c r="B830" i="1"/>
  <c r="B831" i="1"/>
  <c r="B830" i="3"/>
  <c r="B832" i="1"/>
  <c r="B831" i="3"/>
  <c r="B832" i="3"/>
  <c r="B833" i="1"/>
  <c r="B834" i="1"/>
  <c r="B833" i="3"/>
  <c r="B834" i="3"/>
  <c r="B835" i="1"/>
  <c r="B835" i="3"/>
  <c r="B836" i="1"/>
  <c r="B837" i="1"/>
  <c r="B836" i="3"/>
  <c r="B838" i="1"/>
  <c r="B837" i="3"/>
  <c r="B839" i="1"/>
  <c r="B838" i="3"/>
  <c r="B840" i="1"/>
  <c r="B839" i="3"/>
  <c r="B841" i="1"/>
  <c r="B840" i="3"/>
  <c r="B841" i="3"/>
  <c r="B842" i="1"/>
  <c r="B842" i="3"/>
  <c r="B843" i="1"/>
  <c r="B844" i="1"/>
  <c r="B843" i="3"/>
  <c r="B845" i="1"/>
  <c r="B844" i="3"/>
  <c r="B846" i="1"/>
  <c r="B845" i="3"/>
  <c r="B846" i="3"/>
  <c r="B847" i="1"/>
  <c r="B848" i="1"/>
  <c r="B847" i="3"/>
  <c r="B849" i="1"/>
  <c r="B848" i="3"/>
  <c r="B850" i="1"/>
  <c r="B849" i="3"/>
  <c r="B850" i="3"/>
  <c r="B851" i="1"/>
  <c r="B852" i="1"/>
  <c r="B851" i="3"/>
  <c r="B852" i="3"/>
  <c r="B853" i="1"/>
  <c r="B854" i="1"/>
  <c r="B853" i="3"/>
  <c r="B855" i="1"/>
  <c r="B854" i="3"/>
  <c r="B856" i="1"/>
  <c r="B855" i="3"/>
  <c r="B856" i="3"/>
  <c r="B857" i="1"/>
  <c r="B858" i="1"/>
  <c r="B857" i="3"/>
  <c r="B859" i="1"/>
  <c r="B858" i="3"/>
  <c r="B860" i="1"/>
  <c r="B859" i="3"/>
  <c r="B860" i="3"/>
  <c r="B861" i="1"/>
  <c r="B862" i="1"/>
  <c r="B861" i="3"/>
  <c r="B863" i="1"/>
  <c r="B862" i="3"/>
  <c r="B864" i="1"/>
  <c r="B863" i="3"/>
  <c r="B865" i="1"/>
  <c r="B864" i="3"/>
  <c r="B865" i="3"/>
  <c r="B866" i="1"/>
  <c r="B867" i="1"/>
  <c r="B866" i="3"/>
  <c r="B868" i="1"/>
  <c r="B867" i="3"/>
  <c r="B868" i="3"/>
  <c r="B869" i="1"/>
  <c r="B869" i="3"/>
  <c r="B870" i="1"/>
  <c r="B870" i="3"/>
  <c r="B871" i="1"/>
  <c r="B872" i="1"/>
  <c r="B871" i="3"/>
  <c r="B873" i="1"/>
  <c r="B872" i="3"/>
  <c r="B874" i="1"/>
  <c r="B873" i="3"/>
  <c r="B875" i="1"/>
  <c r="B874" i="3"/>
  <c r="B875" i="3"/>
  <c r="B876" i="1"/>
  <c r="B877" i="1"/>
  <c r="B876" i="3"/>
  <c r="B878" i="1"/>
  <c r="B877" i="3"/>
  <c r="B879" i="1"/>
  <c r="B878" i="3"/>
  <c r="B880" i="1"/>
  <c r="B879" i="3"/>
  <c r="B880" i="3"/>
  <c r="B881" i="1"/>
  <c r="B882" i="1"/>
  <c r="B881" i="3"/>
  <c r="B883" i="1"/>
  <c r="B882" i="3"/>
  <c r="B883" i="3"/>
  <c r="B884" i="1"/>
  <c r="B884" i="3"/>
  <c r="B885" i="1"/>
  <c r="B885" i="3"/>
  <c r="B886" i="1"/>
  <c r="B887" i="1"/>
  <c r="B886" i="3"/>
  <c r="B888" i="1"/>
  <c r="B887" i="3"/>
  <c r="B889" i="1"/>
  <c r="B888" i="3"/>
  <c r="B889" i="3"/>
  <c r="B890" i="1"/>
  <c r="B891" i="1"/>
  <c r="B890" i="3"/>
  <c r="B892" i="1"/>
  <c r="B891" i="3"/>
  <c r="B892" i="3"/>
  <c r="B893" i="1"/>
  <c r="B894" i="1"/>
  <c r="B893" i="3"/>
  <c r="B895" i="1"/>
  <c r="B894" i="3"/>
  <c r="B896" i="1"/>
  <c r="B895" i="3"/>
  <c r="B897" i="1"/>
  <c r="B896" i="3"/>
  <c r="B897" i="3"/>
  <c r="B898" i="1"/>
  <c r="B898" i="3"/>
  <c r="B899" i="1"/>
  <c r="B899" i="3"/>
  <c r="B900" i="1"/>
  <c r="B900" i="3"/>
  <c r="B901" i="1"/>
  <c r="B902" i="1"/>
  <c r="B901" i="3"/>
  <c r="B903" i="1"/>
  <c r="B902" i="3"/>
  <c r="B903" i="3"/>
  <c r="B904" i="1"/>
  <c r="B904" i="3"/>
  <c r="B905" i="1"/>
  <c r="B906" i="1"/>
  <c r="B905" i="3"/>
  <c r="B907" i="1"/>
  <c r="B906" i="3"/>
  <c r="B908" i="1"/>
  <c r="B907" i="3"/>
  <c r="B908" i="3"/>
  <c r="B909" i="1"/>
  <c r="B910" i="1"/>
  <c r="B909" i="3"/>
  <c r="B910" i="3"/>
  <c r="B911" i="1"/>
  <c r="B912" i="1"/>
  <c r="B911" i="3"/>
  <c r="B912" i="3"/>
  <c r="B913" i="1"/>
  <c r="B913" i="3"/>
  <c r="B914" i="1"/>
  <c r="B915" i="1"/>
  <c r="B914" i="3"/>
  <c r="B916" i="1"/>
  <c r="B915" i="3"/>
  <c r="B916" i="3"/>
  <c r="B917" i="1"/>
  <c r="B917" i="3"/>
  <c r="B918" i="1"/>
  <c r="B918" i="3"/>
  <c r="B919" i="1"/>
  <c r="B920" i="1"/>
  <c r="B919" i="3"/>
  <c r="B920" i="3"/>
  <c r="B921" i="1"/>
  <c r="B922" i="1"/>
  <c r="B921" i="3"/>
  <c r="B923" i="1"/>
  <c r="B922" i="3"/>
  <c r="B924" i="1"/>
  <c r="B923" i="3"/>
  <c r="B924" i="3"/>
  <c r="B925" i="1"/>
  <c r="B925" i="3"/>
  <c r="B926" i="1"/>
  <c r="B927" i="1"/>
  <c r="B926" i="3"/>
  <c r="B928" i="1"/>
  <c r="B927" i="3"/>
  <c r="B929" i="1"/>
  <c r="B928" i="3"/>
  <c r="B929" i="3"/>
  <c r="B930" i="1"/>
  <c r="B931" i="1"/>
  <c r="B930" i="3"/>
  <c r="B932" i="1"/>
  <c r="B931" i="3"/>
  <c r="B933" i="1"/>
  <c r="B932" i="3"/>
  <c r="B934" i="1"/>
  <c r="B933" i="3"/>
  <c r="B934" i="3"/>
  <c r="B935" i="1"/>
  <c r="B936" i="1"/>
  <c r="B935" i="3"/>
  <c r="B936" i="3"/>
  <c r="B937" i="1"/>
  <c r="B938" i="1"/>
  <c r="B937" i="3"/>
  <c r="B939" i="1"/>
  <c r="B938" i="3"/>
  <c r="B939" i="3"/>
  <c r="B940" i="1"/>
  <c r="B941" i="1"/>
  <c r="B940" i="3"/>
  <c r="B942" i="1"/>
  <c r="B941" i="3"/>
  <c r="B943" i="1"/>
  <c r="B942" i="3"/>
  <c r="B944" i="1"/>
  <c r="B943" i="3"/>
  <c r="B944" i="3"/>
  <c r="B945" i="1"/>
  <c r="B945" i="3"/>
  <c r="B946" i="1"/>
  <c r="B947" i="1"/>
  <c r="B946" i="3"/>
  <c r="B947" i="3"/>
  <c r="B948" i="1"/>
  <c r="B948" i="3"/>
  <c r="B949" i="1"/>
  <c r="B950" i="1"/>
  <c r="B949" i="3"/>
  <c r="B951" i="1"/>
  <c r="B950" i="3"/>
  <c r="B952" i="1"/>
  <c r="B951" i="3"/>
  <c r="B952" i="3"/>
  <c r="B953" i="1"/>
  <c r="B954" i="1"/>
  <c r="B953" i="3"/>
  <c r="B955" i="1"/>
  <c r="B954" i="3"/>
  <c r="B956" i="1"/>
  <c r="B955" i="3"/>
  <c r="B957" i="1"/>
  <c r="B956" i="3"/>
  <c r="B958" i="1"/>
  <c r="B957" i="3"/>
  <c r="B959" i="1"/>
  <c r="B958" i="3"/>
  <c r="B960" i="1"/>
  <c r="B959" i="3"/>
  <c r="B960" i="3"/>
  <c r="B961" i="1"/>
  <c r="B962" i="1"/>
  <c r="B961" i="3"/>
  <c r="B963" i="1"/>
  <c r="B962" i="3"/>
  <c r="B963" i="3"/>
  <c r="B964" i="1"/>
  <c r="B964" i="3"/>
  <c r="B965" i="1"/>
  <c r="B966" i="1"/>
  <c r="B965" i="3"/>
  <c r="B967" i="1"/>
  <c r="B966" i="3"/>
  <c r="B968" i="1"/>
  <c r="B967" i="3"/>
  <c r="B968" i="3"/>
  <c r="B969" i="1"/>
  <c r="B970" i="1"/>
  <c r="B969" i="3"/>
  <c r="B971" i="1"/>
  <c r="B970" i="3"/>
  <c r="B971" i="3"/>
  <c r="B972" i="1"/>
  <c r="B972" i="3"/>
  <c r="B973" i="1"/>
  <c r="B973" i="3"/>
  <c r="B974" i="1"/>
  <c r="B974" i="3"/>
  <c r="B975" i="1"/>
  <c r="B976" i="1"/>
  <c r="B975" i="3"/>
  <c r="B977" i="1"/>
  <c r="B976" i="3"/>
  <c r="B977" i="3"/>
  <c r="B978" i="1"/>
  <c r="B978" i="3"/>
  <c r="B979" i="1"/>
  <c r="B979" i="3"/>
  <c r="B980" i="1"/>
  <c r="B981" i="1"/>
  <c r="B980" i="3"/>
  <c r="B982" i="1"/>
  <c r="B981" i="3"/>
  <c r="B982" i="3"/>
  <c r="B983" i="1"/>
  <c r="B984" i="1"/>
  <c r="B983" i="3"/>
  <c r="B985" i="1"/>
  <c r="B984" i="3"/>
  <c r="B985" i="3"/>
  <c r="B986" i="1"/>
  <c r="B986" i="3"/>
  <c r="B987" i="1"/>
  <c r="B988" i="1"/>
  <c r="B987" i="3"/>
  <c r="B989" i="1"/>
  <c r="B988" i="3"/>
  <c r="B989" i="3"/>
  <c r="B990" i="1"/>
  <c r="B990" i="3"/>
  <c r="B991" i="1"/>
  <c r="B992" i="1"/>
  <c r="B991" i="3"/>
  <c r="B992" i="3"/>
  <c r="B993" i="1"/>
  <c r="B994" i="1"/>
  <c r="B993" i="3"/>
  <c r="B995" i="1"/>
  <c r="B994" i="3"/>
  <c r="B996" i="1"/>
  <c r="B995" i="3"/>
  <c r="B996" i="3"/>
  <c r="B997" i="1"/>
  <c r="B998" i="1"/>
  <c r="B997" i="3"/>
  <c r="B999" i="1"/>
  <c r="B998" i="3"/>
  <c r="B1000" i="1"/>
  <c r="B999" i="3"/>
  <c r="B1000" i="3"/>
  <c r="B1001" i="1"/>
  <c r="B1002" i="1"/>
  <c r="B1001" i="3"/>
  <c r="B1002" i="3"/>
  <c r="B1003" i="1"/>
  <c r="B1004" i="1"/>
  <c r="B1003" i="3"/>
  <c r="B1005" i="1"/>
  <c r="B1004" i="3"/>
  <c r="B1005" i="3"/>
  <c r="B1006" i="1"/>
  <c r="B1007" i="1"/>
  <c r="B1006" i="3"/>
  <c r="B1007" i="3"/>
  <c r="B1008" i="1"/>
  <c r="B1008" i="3"/>
  <c r="B1009" i="1"/>
  <c r="B1009" i="3"/>
  <c r="E68" i="14"/>
  <c r="G14" i="5" a="1"/>
  <c r="H14" i="5" a="1"/>
  <c r="D14" i="5" a="1"/>
  <c r="F14" i="5" a="1"/>
  <c r="E14" i="5" a="1"/>
  <c r="C14" i="5" a="1"/>
  <c r="I14" i="5" a="1"/>
  <c r="AQ8" i="1"/>
  <c r="C23" i="14" s="1"/>
  <c r="B18" i="12"/>
  <c r="B27" i="12"/>
  <c r="B38" i="12"/>
  <c r="B43" i="12"/>
  <c r="B47" i="12"/>
  <c r="B51" i="12"/>
  <c r="B5" i="5"/>
  <c r="B98" i="28" s="1"/>
  <c r="B97" i="28"/>
  <c r="B66" i="14"/>
  <c r="B65" i="14"/>
  <c r="B96" i="28"/>
  <c r="B95" i="28"/>
  <c r="B64" i="14"/>
  <c r="B63" i="14"/>
  <c r="B94" i="28"/>
  <c r="B62" i="14"/>
  <c r="B93" i="28"/>
  <c r="B92" i="28"/>
  <c r="B59" i="14"/>
  <c r="B91" i="28"/>
  <c r="B58" i="14"/>
  <c r="B90" i="28"/>
  <c r="B57" i="14"/>
  <c r="B56" i="14"/>
  <c r="B89" i="28"/>
  <c r="B55" i="14"/>
  <c r="B88" i="28"/>
  <c r="B86" i="28"/>
  <c r="B52" i="14"/>
  <c r="B85" i="28"/>
  <c r="B51" i="14"/>
  <c r="B84" i="28"/>
  <c r="B50" i="14"/>
  <c r="B83" i="28"/>
  <c r="B49" i="14"/>
  <c r="B82" i="28"/>
  <c r="B48" i="14"/>
  <c r="B81" i="28"/>
  <c r="B47" i="14"/>
  <c r="B46" i="14"/>
  <c r="B80" i="28"/>
  <c r="B79" i="28"/>
  <c r="B45" i="14"/>
  <c r="B78" i="28"/>
  <c r="B76" i="28"/>
  <c r="B75" i="28"/>
  <c r="B42" i="14"/>
  <c r="G75" i="28"/>
  <c r="B74" i="28"/>
  <c r="B73" i="28"/>
  <c r="B71" i="28"/>
  <c r="B70" i="28"/>
  <c r="B69" i="28"/>
  <c r="B77" i="28"/>
  <c r="B39" i="14"/>
  <c r="B66" i="28"/>
  <c r="B38" i="14"/>
  <c r="B64" i="28"/>
  <c r="B63" i="28"/>
  <c r="B62" i="28"/>
  <c r="B61" i="28"/>
  <c r="B35" i="14"/>
  <c r="B60" i="28"/>
  <c r="B58" i="28"/>
  <c r="B55" i="28"/>
  <c r="B27" i="14"/>
  <c r="B24" i="14"/>
  <c r="B53" i="28"/>
  <c r="B52" i="28"/>
  <c r="B23" i="14"/>
  <c r="B51" i="28"/>
  <c r="B49" i="28"/>
  <c r="B22" i="14"/>
  <c r="B48" i="28"/>
  <c r="B47" i="28"/>
  <c r="B46" i="28"/>
  <c r="B45" i="28"/>
  <c r="B44" i="28"/>
  <c r="B43" i="28"/>
  <c r="B40" i="28"/>
  <c r="B39" i="28"/>
  <c r="B34" i="28"/>
  <c r="B35" i="28"/>
  <c r="B36" i="28"/>
  <c r="B37" i="28"/>
  <c r="B38" i="28"/>
  <c r="F9" i="1"/>
  <c r="B65" i="28"/>
  <c r="G63" i="28" s="1"/>
  <c r="Q5" i="1"/>
  <c r="I5" i="1"/>
  <c r="AF6" i="1"/>
  <c r="L6" i="1" l="1"/>
  <c r="R6" i="1"/>
  <c r="I28" i="34"/>
  <c r="Q6" i="1"/>
  <c r="CP10" i="1"/>
  <c r="CP11" i="1"/>
  <c r="CP13" i="1"/>
  <c r="CP18" i="1"/>
  <c r="CP19" i="1"/>
  <c r="K16" i="18"/>
  <c r="H28" i="34"/>
  <c r="J6" i="1"/>
  <c r="AB14" i="1"/>
  <c r="AB24" i="1"/>
  <c r="CP12" i="1"/>
  <c r="CP14" i="1"/>
  <c r="CP15" i="1"/>
  <c r="CP16" i="1"/>
  <c r="CP17" i="1"/>
  <c r="CP20" i="1"/>
  <c r="CP22" i="1"/>
  <c r="CP23" i="1"/>
  <c r="CP24" i="1"/>
  <c r="K15" i="18"/>
  <c r="J17" i="40"/>
  <c r="J19" i="40" s="1"/>
  <c r="G28" i="34"/>
  <c r="F28" i="34"/>
  <c r="F58" i="36"/>
  <c r="K58" i="36" s="1"/>
  <c r="AB12" i="1"/>
  <c r="M6" i="1"/>
  <c r="AB18" i="1"/>
  <c r="AB20" i="1"/>
  <c r="AB23" i="1"/>
  <c r="AB11" i="1"/>
  <c r="AB19" i="1"/>
  <c r="AB22" i="1"/>
  <c r="K13" i="18"/>
  <c r="I6" i="1"/>
  <c r="K14" i="18"/>
  <c r="I19" i="40"/>
  <c r="C28" i="34"/>
  <c r="E28" i="34"/>
  <c r="K11" i="18"/>
  <c r="D28" i="34"/>
  <c r="S6" i="1"/>
  <c r="V6" i="1"/>
  <c r="T6" i="1"/>
  <c r="W6" i="1"/>
  <c r="U6" i="1"/>
  <c r="AB13" i="1"/>
  <c r="AB17" i="1"/>
  <c r="AB21" i="1"/>
  <c r="J30" i="38"/>
  <c r="I34" i="38"/>
  <c r="I31" i="38"/>
  <c r="H34" i="38"/>
  <c r="N189" i="3" s="1"/>
  <c r="I29" i="38"/>
  <c r="I33" i="38" s="1"/>
  <c r="F31" i="34"/>
  <c r="F47" i="34"/>
  <c r="F26" i="34"/>
  <c r="F53" i="34"/>
  <c r="F60" i="34"/>
  <c r="F8" i="5"/>
  <c r="L23" i="38"/>
  <c r="G7" i="36"/>
  <c r="R7" i="36" s="1"/>
  <c r="D68" i="14"/>
  <c r="G48" i="28"/>
  <c r="D26" i="34"/>
  <c r="E72" i="14"/>
  <c r="D31" i="34"/>
  <c r="E44" i="14"/>
  <c r="D60" i="34"/>
  <c r="D47" i="34"/>
  <c r="G83" i="28"/>
  <c r="G82" i="28"/>
  <c r="C53" i="34"/>
  <c r="D7" i="18"/>
  <c r="O31" i="18" s="1"/>
  <c r="Y7" i="18"/>
  <c r="O51" i="18"/>
  <c r="G40" i="28"/>
  <c r="Q12" i="18"/>
  <c r="K12" i="18"/>
  <c r="AB16" i="1"/>
  <c r="K6" i="1"/>
  <c r="O6" i="1"/>
  <c r="AB15" i="1"/>
  <c r="AB10" i="1"/>
  <c r="N6" i="1"/>
  <c r="J34" i="38"/>
  <c r="K30" i="38"/>
  <c r="Y53" i="18"/>
  <c r="Y48" i="18"/>
  <c r="Y36" i="18"/>
  <c r="Y21" i="18"/>
  <c r="Y17" i="18"/>
  <c r="Y56" i="18"/>
  <c r="Y44" i="18"/>
  <c r="Y14" i="18"/>
  <c r="Y40" i="18"/>
  <c r="Y52" i="18"/>
  <c r="Y30" i="18"/>
  <c r="Y23" i="18"/>
  <c r="Y10" i="18"/>
  <c r="Y28" i="18"/>
  <c r="Y12" i="18"/>
  <c r="Y38" i="18"/>
  <c r="Y20" i="18"/>
  <c r="Y16" i="18"/>
  <c r="Y45" i="18"/>
  <c r="Y46" i="18"/>
  <c r="Y25" i="18"/>
  <c r="Y13" i="18"/>
  <c r="Y24" i="18"/>
  <c r="Y54" i="18"/>
  <c r="Y29" i="18"/>
  <c r="Y22" i="18"/>
  <c r="Y9" i="18"/>
  <c r="Y37" i="18"/>
  <c r="Y32" i="18"/>
  <c r="Y15" i="18"/>
  <c r="O44" i="18"/>
  <c r="O28" i="18"/>
  <c r="O12" i="18"/>
  <c r="B5" i="32"/>
  <c r="O53" i="18"/>
  <c r="O37" i="18"/>
  <c r="O21" i="18"/>
  <c r="O50" i="18"/>
  <c r="O46" i="18"/>
  <c r="O34" i="18"/>
  <c r="O30" i="18"/>
  <c r="O18" i="18"/>
  <c r="O14" i="18"/>
  <c r="B70" i="14"/>
  <c r="O55" i="18"/>
  <c r="O43" i="18"/>
  <c r="O39" i="18"/>
  <c r="O27" i="18"/>
  <c r="O23" i="18"/>
  <c r="O11" i="18"/>
  <c r="O56" i="18"/>
  <c r="O48" i="18"/>
  <c r="O40" i="18"/>
  <c r="O32" i="18"/>
  <c r="O24" i="18"/>
  <c r="O16" i="18"/>
  <c r="Y50" i="18"/>
  <c r="Y42" i="18"/>
  <c r="Y34" i="18"/>
  <c r="Y26" i="18"/>
  <c r="Y18" i="18"/>
  <c r="B69" i="14"/>
  <c r="O52" i="18"/>
  <c r="O36" i="18"/>
  <c r="O20" i="18"/>
  <c r="O45" i="18"/>
  <c r="O29" i="18"/>
  <c r="O13" i="18"/>
  <c r="O54" i="18"/>
  <c r="O42" i="18"/>
  <c r="O38" i="18"/>
  <c r="O26" i="18"/>
  <c r="O22" i="18"/>
  <c r="C49" i="34"/>
  <c r="J9" i="1"/>
  <c r="C63" i="6"/>
  <c r="C118" i="6"/>
  <c r="L8" i="6"/>
  <c r="C94" i="39"/>
  <c r="C149" i="39"/>
  <c r="L39" i="39"/>
  <c r="C212" i="6"/>
  <c r="C87" i="39"/>
  <c r="L32" i="39"/>
  <c r="C142" i="39"/>
  <c r="C66" i="39"/>
  <c r="L11" i="39"/>
  <c r="C121" i="39"/>
  <c r="Y11" i="18"/>
  <c r="AA11" i="18"/>
  <c r="Z11" i="18"/>
  <c r="C82" i="6"/>
  <c r="L27" i="6"/>
  <c r="C137" i="6"/>
  <c r="C109" i="39"/>
  <c r="L54" i="39"/>
  <c r="C164" i="39"/>
  <c r="C103" i="39"/>
  <c r="C158" i="39"/>
  <c r="L48" i="39"/>
  <c r="C86" i="39"/>
  <c r="L31" i="39"/>
  <c r="C141" i="39"/>
  <c r="C196" i="6"/>
  <c r="C73" i="39"/>
  <c r="C128" i="39"/>
  <c r="L18" i="39"/>
  <c r="L23" i="39"/>
  <c r="C78" i="39"/>
  <c r="C133" i="39"/>
  <c r="C98" i="6"/>
  <c r="L43" i="6"/>
  <c r="C153" i="6"/>
  <c r="C71" i="6"/>
  <c r="C126" i="6"/>
  <c r="L16" i="6"/>
  <c r="C120" i="6"/>
  <c r="L10" i="6"/>
  <c r="C65" i="6"/>
  <c r="C71" i="39"/>
  <c r="C126" i="39"/>
  <c r="L16" i="39"/>
  <c r="C98" i="39"/>
  <c r="C212" i="39"/>
  <c r="Y19" i="18"/>
  <c r="Y27" i="18"/>
  <c r="Y35" i="18"/>
  <c r="Y43" i="18"/>
  <c r="Y51" i="18"/>
  <c r="C102" i="6"/>
  <c r="C81" i="6"/>
  <c r="BZ1005" i="3"/>
  <c r="BZ973" i="3"/>
  <c r="BZ941" i="3"/>
  <c r="BZ909" i="3"/>
  <c r="BZ877" i="3"/>
  <c r="BZ582" i="3"/>
  <c r="BZ581" i="3"/>
  <c r="AA19" i="18"/>
  <c r="AA27" i="18"/>
  <c r="AA35" i="18"/>
  <c r="AA43" i="18"/>
  <c r="AA51" i="18"/>
  <c r="BZ985" i="3"/>
  <c r="BZ953" i="3"/>
  <c r="BZ921" i="3"/>
  <c r="BZ889" i="3"/>
  <c r="C189" i="39"/>
  <c r="C211" i="39"/>
  <c r="L56" i="39"/>
  <c r="O57" i="18"/>
  <c r="O49" i="18"/>
  <c r="O41" i="18"/>
  <c r="O33" i="18"/>
  <c r="O25" i="18"/>
  <c r="O17" i="18"/>
  <c r="AA30" i="18"/>
  <c r="Y33" i="18"/>
  <c r="AA38" i="18"/>
  <c r="Y41" i="18"/>
  <c r="AA46" i="18"/>
  <c r="Y49" i="18"/>
  <c r="AA54" i="18"/>
  <c r="Y57" i="18"/>
  <c r="C97" i="6"/>
  <c r="BZ997" i="3"/>
  <c r="BZ965" i="3"/>
  <c r="BZ933" i="3"/>
  <c r="BZ901" i="3"/>
  <c r="BZ869" i="3"/>
  <c r="BZ518" i="3"/>
  <c r="BZ517" i="3"/>
  <c r="C221" i="39"/>
  <c r="Q57" i="18"/>
  <c r="Q49" i="18"/>
  <c r="Q41" i="18"/>
  <c r="Q33" i="18"/>
  <c r="Q25" i="18"/>
  <c r="Q17" i="18"/>
  <c r="Y8" i="18"/>
  <c r="C140" i="39"/>
  <c r="BZ1009" i="3"/>
  <c r="BZ977" i="3"/>
  <c r="BZ945" i="3"/>
  <c r="BZ913" i="3"/>
  <c r="BZ881" i="3"/>
  <c r="AA8" i="18"/>
  <c r="AA28" i="18"/>
  <c r="Y31" i="18"/>
  <c r="AA36" i="18"/>
  <c r="Y39" i="18"/>
  <c r="AA44" i="18"/>
  <c r="Y47" i="18"/>
  <c r="AA52" i="18"/>
  <c r="Y55" i="18"/>
  <c r="C70" i="6"/>
  <c r="C90" i="39"/>
  <c r="BZ989" i="3"/>
  <c r="BZ957" i="3"/>
  <c r="BZ925" i="3"/>
  <c r="BZ893" i="3"/>
  <c r="BZ710" i="3"/>
  <c r="BZ709" i="3"/>
  <c r="C180" i="39"/>
  <c r="BZ1001" i="3"/>
  <c r="BZ969" i="3"/>
  <c r="BZ937" i="3"/>
  <c r="BZ905" i="3"/>
  <c r="P57" i="18"/>
  <c r="P49" i="18"/>
  <c r="P41" i="18"/>
  <c r="P33" i="18"/>
  <c r="P25" i="18"/>
  <c r="P17" i="18"/>
  <c r="Z51" i="18"/>
  <c r="Z43" i="18"/>
  <c r="Z35" i="18"/>
  <c r="Z27" i="18"/>
  <c r="Z19" i="18"/>
  <c r="P56" i="18"/>
  <c r="P48" i="18"/>
  <c r="P40" i="18"/>
  <c r="P32" i="18"/>
  <c r="P24" i="18"/>
  <c r="P16" i="18"/>
  <c r="Z8" i="18"/>
  <c r="Z50" i="18"/>
  <c r="Z42" i="18"/>
  <c r="Z34" i="18"/>
  <c r="Z26" i="18"/>
  <c r="Z18" i="18"/>
  <c r="P55" i="18"/>
  <c r="P47" i="18"/>
  <c r="P39" i="18"/>
  <c r="P31" i="18"/>
  <c r="P23" i="18"/>
  <c r="P15" i="18"/>
  <c r="Z57" i="18"/>
  <c r="Z49" i="18"/>
  <c r="Z41" i="18"/>
  <c r="Z33" i="18"/>
  <c r="Z25" i="18"/>
  <c r="Z17" i="18"/>
  <c r="Z10" i="18"/>
  <c r="P54" i="18"/>
  <c r="P46" i="18"/>
  <c r="P38" i="18"/>
  <c r="P30" i="18"/>
  <c r="P22" i="18"/>
  <c r="P14" i="18"/>
  <c r="Z56" i="18"/>
  <c r="Z48" i="18"/>
  <c r="Z40" i="18"/>
  <c r="Z32" i="18"/>
  <c r="Z24" i="18"/>
  <c r="Z16" i="18"/>
  <c r="Z9" i="18"/>
  <c r="P53" i="18"/>
  <c r="P45" i="18"/>
  <c r="P37" i="18"/>
  <c r="P29" i="18"/>
  <c r="P21" i="18"/>
  <c r="P13" i="18"/>
  <c r="Z55" i="18"/>
  <c r="Z47" i="18"/>
  <c r="Z39" i="18"/>
  <c r="Z31" i="18"/>
  <c r="Z23" i="18"/>
  <c r="Z15" i="18"/>
  <c r="P52" i="18"/>
  <c r="P44" i="18"/>
  <c r="P36" i="18"/>
  <c r="P28" i="18"/>
  <c r="P20" i="18"/>
  <c r="P12" i="18"/>
  <c r="Z54" i="18"/>
  <c r="Z46" i="18"/>
  <c r="Z38" i="18"/>
  <c r="Z30" i="18"/>
  <c r="Z22" i="18"/>
  <c r="Z14" i="18"/>
  <c r="P51" i="18"/>
  <c r="P43" i="18"/>
  <c r="P35" i="18"/>
  <c r="P27" i="18"/>
  <c r="P19" i="18"/>
  <c r="P11" i="18"/>
  <c r="Z53" i="18"/>
  <c r="Z45" i="18"/>
  <c r="Z37" i="18"/>
  <c r="Z29" i="18"/>
  <c r="Z21" i="18"/>
  <c r="Z13" i="18"/>
  <c r="P50" i="18"/>
  <c r="P42" i="18"/>
  <c r="P34" i="18"/>
  <c r="P26" i="18"/>
  <c r="P18" i="18"/>
  <c r="Z52" i="18"/>
  <c r="Z44" i="18"/>
  <c r="Z36" i="18"/>
  <c r="Z28" i="18"/>
  <c r="Z20" i="18"/>
  <c r="Z12" i="18"/>
  <c r="C72" i="6"/>
  <c r="C127" i="6"/>
  <c r="C91" i="39"/>
  <c r="C146" i="39"/>
  <c r="C104" i="6"/>
  <c r="C159" i="6"/>
  <c r="C154" i="6"/>
  <c r="C99" i="6"/>
  <c r="C88" i="6"/>
  <c r="C143" i="6"/>
  <c r="C138" i="6"/>
  <c r="C83" i="6"/>
  <c r="C121" i="6"/>
  <c r="C66" i="6"/>
  <c r="C104" i="39"/>
  <c r="C159" i="39"/>
  <c r="C100" i="39"/>
  <c r="C155" i="39"/>
  <c r="C72" i="39"/>
  <c r="C127" i="39"/>
  <c r="C67" i="39"/>
  <c r="C122" i="39"/>
  <c r="C99" i="39"/>
  <c r="C154" i="39"/>
  <c r="N8" i="36"/>
  <c r="C163" i="6"/>
  <c r="C108" i="6"/>
  <c r="C103" i="6"/>
  <c r="C158" i="6"/>
  <c r="C147" i="6"/>
  <c r="C92" i="6"/>
  <c r="C87" i="6"/>
  <c r="C142" i="6"/>
  <c r="C131" i="6"/>
  <c r="C76" i="6"/>
  <c r="C112" i="39"/>
  <c r="C167" i="39"/>
  <c r="C108" i="39"/>
  <c r="C163" i="39"/>
  <c r="C80" i="39"/>
  <c r="C135" i="39"/>
  <c r="C76" i="39"/>
  <c r="C131" i="39"/>
  <c r="C63" i="39"/>
  <c r="C118" i="39"/>
  <c r="C130" i="6"/>
  <c r="C75" i="6"/>
  <c r="C105" i="6"/>
  <c r="C64" i="6"/>
  <c r="C119" i="6"/>
  <c r="C107" i="39"/>
  <c r="C162" i="39"/>
  <c r="C75" i="39"/>
  <c r="C130" i="39"/>
  <c r="C65" i="39"/>
  <c r="C112" i="6"/>
  <c r="C167" i="6"/>
  <c r="C162" i="6"/>
  <c r="C107" i="6"/>
  <c r="C96" i="6"/>
  <c r="C151" i="6"/>
  <c r="C146" i="6"/>
  <c r="C91" i="6"/>
  <c r="C80" i="6"/>
  <c r="C135" i="6"/>
  <c r="C129" i="6"/>
  <c r="C74" i="6"/>
  <c r="C88" i="39"/>
  <c r="C143" i="39"/>
  <c r="C84" i="39"/>
  <c r="C139" i="39"/>
  <c r="C123" i="6"/>
  <c r="C68" i="6"/>
  <c r="C83" i="39"/>
  <c r="C138" i="39"/>
  <c r="C111" i="6"/>
  <c r="C166" i="6"/>
  <c r="C155" i="6"/>
  <c r="C100" i="6"/>
  <c r="C95" i="6"/>
  <c r="C150" i="6"/>
  <c r="C139" i="6"/>
  <c r="C84" i="6"/>
  <c r="C79" i="6"/>
  <c r="C134" i="6"/>
  <c r="C96" i="39"/>
  <c r="C151" i="39"/>
  <c r="C92" i="39"/>
  <c r="C147" i="39"/>
  <c r="C82" i="39"/>
  <c r="C69" i="39"/>
  <c r="C124" i="39"/>
  <c r="BZ24" i="3"/>
  <c r="CA15" i="3"/>
  <c r="BZ20" i="3"/>
  <c r="CA24" i="3"/>
  <c r="CA28" i="3"/>
  <c r="CA32" i="3"/>
  <c r="CA36" i="3"/>
  <c r="CA40" i="3"/>
  <c r="CA44" i="3"/>
  <c r="CA48" i="3"/>
  <c r="CA52" i="3"/>
  <c r="CA56" i="3"/>
  <c r="CA60" i="3"/>
  <c r="CA64" i="3"/>
  <c r="CA68" i="3"/>
  <c r="CA72" i="3"/>
  <c r="CA76" i="3"/>
  <c r="CA80" i="3"/>
  <c r="CA84" i="3"/>
  <c r="CA88" i="3"/>
  <c r="CA92" i="3"/>
  <c r="CA96" i="3"/>
  <c r="CA100" i="3"/>
  <c r="CA104" i="3"/>
  <c r="CA108" i="3"/>
  <c r="CA112" i="3"/>
  <c r="CA116" i="3"/>
  <c r="CA120" i="3"/>
  <c r="CA124" i="3"/>
  <c r="CA128" i="3"/>
  <c r="CA132" i="3"/>
  <c r="CA136" i="3"/>
  <c r="CA140" i="3"/>
  <c r="CA144" i="3"/>
  <c r="CA148" i="3"/>
  <c r="CA152" i="3"/>
  <c r="CA156" i="3"/>
  <c r="CA160" i="3"/>
  <c r="CA164" i="3"/>
  <c r="CA168" i="3"/>
  <c r="CA172" i="3"/>
  <c r="CA176" i="3"/>
  <c r="CA180" i="3"/>
  <c r="CA184" i="3"/>
  <c r="BZ10" i="3"/>
  <c r="BZ16" i="3"/>
  <c r="CA20" i="3"/>
  <c r="BZ25" i="3"/>
  <c r="BZ29" i="3"/>
  <c r="BZ33" i="3"/>
  <c r="BZ37" i="3"/>
  <c r="BZ41" i="3"/>
  <c r="BZ45" i="3"/>
  <c r="BZ49" i="3"/>
  <c r="BZ53" i="3"/>
  <c r="BZ57" i="3"/>
  <c r="BZ61" i="3"/>
  <c r="BZ65" i="3"/>
  <c r="BZ69" i="3"/>
  <c r="BZ73" i="3"/>
  <c r="BZ77" i="3"/>
  <c r="BZ81" i="3"/>
  <c r="BZ85" i="3"/>
  <c r="BZ89" i="3"/>
  <c r="BZ93" i="3"/>
  <c r="BZ97" i="3"/>
  <c r="BZ101" i="3"/>
  <c r="BZ105" i="3"/>
  <c r="BZ109" i="3"/>
  <c r="BZ113" i="3"/>
  <c r="BZ117" i="3"/>
  <c r="BZ121" i="3"/>
  <c r="BZ125" i="3"/>
  <c r="BZ129" i="3"/>
  <c r="BZ133" i="3"/>
  <c r="BZ137" i="3"/>
  <c r="BZ141" i="3"/>
  <c r="BZ145" i="3"/>
  <c r="BZ149" i="3"/>
  <c r="BZ153" i="3"/>
  <c r="BZ157" i="3"/>
  <c r="BZ161" i="3"/>
  <c r="BZ165" i="3"/>
  <c r="BZ169" i="3"/>
  <c r="BZ173" i="3"/>
  <c r="BZ177" i="3"/>
  <c r="BZ181" i="3"/>
  <c r="BZ185" i="3"/>
  <c r="BZ14" i="3"/>
  <c r="BZ12" i="3"/>
  <c r="CA16" i="3"/>
  <c r="BZ21" i="3"/>
  <c r="CA25" i="3"/>
  <c r="CA29" i="3"/>
  <c r="CA33" i="3"/>
  <c r="CA37" i="3"/>
  <c r="CA41" i="3"/>
  <c r="CA45" i="3"/>
  <c r="CA49" i="3"/>
  <c r="CA53" i="3"/>
  <c r="CA57" i="3"/>
  <c r="CA61" i="3"/>
  <c r="CA65" i="3"/>
  <c r="CA69" i="3"/>
  <c r="CA73" i="3"/>
  <c r="CA77" i="3"/>
  <c r="CA81" i="3"/>
  <c r="CA85" i="3"/>
  <c r="CA89" i="3"/>
  <c r="CA93" i="3"/>
  <c r="CA97" i="3"/>
  <c r="CA101" i="3"/>
  <c r="CA105" i="3"/>
  <c r="CA109" i="3"/>
  <c r="CA113" i="3"/>
  <c r="CA117" i="3"/>
  <c r="CA121" i="3"/>
  <c r="CA125" i="3"/>
  <c r="CA129" i="3"/>
  <c r="CA133" i="3"/>
  <c r="CA137" i="3"/>
  <c r="CA141" i="3"/>
  <c r="CA145" i="3"/>
  <c r="CA149" i="3"/>
  <c r="CA153" i="3"/>
  <c r="CA157" i="3"/>
  <c r="CA161" i="3"/>
  <c r="CA165" i="3"/>
  <c r="CA169" i="3"/>
  <c r="CA173" i="3"/>
  <c r="CA177" i="3"/>
  <c r="CA17" i="3"/>
  <c r="CA12" i="3"/>
  <c r="BZ17" i="3"/>
  <c r="CA21" i="3"/>
  <c r="BZ26" i="3"/>
  <c r="BZ30" i="3"/>
  <c r="BZ34" i="3"/>
  <c r="BZ38" i="3"/>
  <c r="BZ42" i="3"/>
  <c r="BZ46" i="3"/>
  <c r="BZ50" i="3"/>
  <c r="BZ54" i="3"/>
  <c r="BZ58" i="3"/>
  <c r="BZ62" i="3"/>
  <c r="BZ66" i="3"/>
  <c r="BZ70" i="3"/>
  <c r="BZ74" i="3"/>
  <c r="BZ78" i="3"/>
  <c r="BZ82" i="3"/>
  <c r="BZ86" i="3"/>
  <c r="BZ90" i="3"/>
  <c r="BZ94" i="3"/>
  <c r="BZ98" i="3"/>
  <c r="BZ102" i="3"/>
  <c r="BZ106" i="3"/>
  <c r="BZ110" i="3"/>
  <c r="BZ114" i="3"/>
  <c r="BZ118" i="3"/>
  <c r="BZ122" i="3"/>
  <c r="BZ126" i="3"/>
  <c r="BZ130" i="3"/>
  <c r="BZ134" i="3"/>
  <c r="BZ138" i="3"/>
  <c r="BZ142" i="3"/>
  <c r="BZ146" i="3"/>
  <c r="BZ150" i="3"/>
  <c r="BZ154" i="3"/>
  <c r="BZ158" i="3"/>
  <c r="BZ162" i="3"/>
  <c r="BZ166" i="3"/>
  <c r="BZ170" i="3"/>
  <c r="BZ174" i="3"/>
  <c r="BZ178" i="3"/>
  <c r="BZ182" i="3"/>
  <c r="BZ186" i="3"/>
  <c r="BZ11" i="3"/>
  <c r="BZ13" i="3"/>
  <c r="BZ18" i="3"/>
  <c r="BZ22" i="3"/>
  <c r="CA26" i="3"/>
  <c r="CA30" i="3"/>
  <c r="CA34" i="3"/>
  <c r="CA38" i="3"/>
  <c r="CA42" i="3"/>
  <c r="CA46" i="3"/>
  <c r="CA50" i="3"/>
  <c r="CA54" i="3"/>
  <c r="CA58" i="3"/>
  <c r="CA62" i="3"/>
  <c r="CA66" i="3"/>
  <c r="CA70" i="3"/>
  <c r="CA74" i="3"/>
  <c r="CA78" i="3"/>
  <c r="CA82" i="3"/>
  <c r="CA86" i="3"/>
  <c r="CA90" i="3"/>
  <c r="CA94" i="3"/>
  <c r="CA98" i="3"/>
  <c r="CA102" i="3"/>
  <c r="CA106" i="3"/>
  <c r="CA110" i="3"/>
  <c r="CA114" i="3"/>
  <c r="CA118" i="3"/>
  <c r="CA122" i="3"/>
  <c r="CA126" i="3"/>
  <c r="CA130" i="3"/>
  <c r="CA134" i="3"/>
  <c r="CA138" i="3"/>
  <c r="CA142" i="3"/>
  <c r="CA146" i="3"/>
  <c r="CA150" i="3"/>
  <c r="CA154" i="3"/>
  <c r="CA158" i="3"/>
  <c r="CA162" i="3"/>
  <c r="CA166" i="3"/>
  <c r="CA170" i="3"/>
  <c r="CA174" i="3"/>
  <c r="CA178" i="3"/>
  <c r="CA182" i="3"/>
  <c r="CA186" i="3"/>
  <c r="CA11" i="3"/>
  <c r="CA13" i="3"/>
  <c r="CA18" i="3"/>
  <c r="CA22" i="3"/>
  <c r="BZ27" i="3"/>
  <c r="BZ31" i="3"/>
  <c r="BZ35" i="3"/>
  <c r="BZ39" i="3"/>
  <c r="BZ43" i="3"/>
  <c r="BZ47" i="3"/>
  <c r="BZ51" i="3"/>
  <c r="BZ55" i="3"/>
  <c r="BZ59" i="3"/>
  <c r="BZ63" i="3"/>
  <c r="BZ67" i="3"/>
  <c r="BZ71" i="3"/>
  <c r="BZ75" i="3"/>
  <c r="BZ79" i="3"/>
  <c r="BZ83" i="3"/>
  <c r="BZ87" i="3"/>
  <c r="BZ91" i="3"/>
  <c r="BZ95" i="3"/>
  <c r="BZ99" i="3"/>
  <c r="BZ103" i="3"/>
  <c r="BZ107" i="3"/>
  <c r="BZ111" i="3"/>
  <c r="BZ115" i="3"/>
  <c r="BZ119" i="3"/>
  <c r="BZ123" i="3"/>
  <c r="BZ127" i="3"/>
  <c r="BZ131" i="3"/>
  <c r="BZ135" i="3"/>
  <c r="BZ139" i="3"/>
  <c r="BZ143" i="3"/>
  <c r="BZ147" i="3"/>
  <c r="BZ151" i="3"/>
  <c r="BZ155" i="3"/>
  <c r="BZ159" i="3"/>
  <c r="BZ163" i="3"/>
  <c r="BZ167" i="3"/>
  <c r="BZ171" i="3"/>
  <c r="BZ175" i="3"/>
  <c r="BZ179" i="3"/>
  <c r="BZ183" i="3"/>
  <c r="BZ187" i="3"/>
  <c r="CA14" i="3"/>
  <c r="BZ19" i="3"/>
  <c r="BZ23" i="3"/>
  <c r="CA27" i="3"/>
  <c r="CA31" i="3"/>
  <c r="CA35" i="3"/>
  <c r="CA39" i="3"/>
  <c r="CA43" i="3"/>
  <c r="CA47" i="3"/>
  <c r="CA51" i="3"/>
  <c r="CA55" i="3"/>
  <c r="CA59" i="3"/>
  <c r="CA63" i="3"/>
  <c r="CA67" i="3"/>
  <c r="CA71" i="3"/>
  <c r="CA75" i="3"/>
  <c r="CA79" i="3"/>
  <c r="CA83" i="3"/>
  <c r="CA87" i="3"/>
  <c r="CA91" i="3"/>
  <c r="CA95" i="3"/>
  <c r="CA99" i="3"/>
  <c r="CA103" i="3"/>
  <c r="CA107" i="3"/>
  <c r="CA111" i="3"/>
  <c r="CA115" i="3"/>
  <c r="CA119" i="3"/>
  <c r="CA123" i="3"/>
  <c r="CA127" i="3"/>
  <c r="CA131" i="3"/>
  <c r="CA135" i="3"/>
  <c r="CA139" i="3"/>
  <c r="CA143" i="3"/>
  <c r="CA147" i="3"/>
  <c r="CA151" i="3"/>
  <c r="CA155" i="3"/>
  <c r="CA159" i="3"/>
  <c r="CA163" i="3"/>
  <c r="CA167" i="3"/>
  <c r="CA171" i="3"/>
  <c r="CA175" i="3"/>
  <c r="CA179" i="3"/>
  <c r="CA183" i="3"/>
  <c r="CA187" i="3"/>
  <c r="BZ15" i="3"/>
  <c r="BZ28" i="3"/>
  <c r="BZ60" i="3"/>
  <c r="BZ92" i="3"/>
  <c r="BZ124" i="3"/>
  <c r="BZ156" i="3"/>
  <c r="BZ188" i="3"/>
  <c r="BZ192" i="3"/>
  <c r="BZ196" i="3"/>
  <c r="BZ200" i="3"/>
  <c r="BZ204" i="3"/>
  <c r="BZ208" i="3"/>
  <c r="BZ212" i="3"/>
  <c r="BZ216" i="3"/>
  <c r="BZ220" i="3"/>
  <c r="BZ224" i="3"/>
  <c r="BZ228" i="3"/>
  <c r="BZ232" i="3"/>
  <c r="BZ236" i="3"/>
  <c r="BZ240" i="3"/>
  <c r="BZ244" i="3"/>
  <c r="BZ248" i="3"/>
  <c r="BZ252" i="3"/>
  <c r="BZ256" i="3"/>
  <c r="BZ260" i="3"/>
  <c r="BZ264" i="3"/>
  <c r="BZ268" i="3"/>
  <c r="BZ272" i="3"/>
  <c r="BZ276" i="3"/>
  <c r="BZ280" i="3"/>
  <c r="BZ284" i="3"/>
  <c r="BZ288" i="3"/>
  <c r="BZ292" i="3"/>
  <c r="BZ296" i="3"/>
  <c r="BZ300" i="3"/>
  <c r="BZ304" i="3"/>
  <c r="BZ308" i="3"/>
  <c r="BZ312" i="3"/>
  <c r="BZ316" i="3"/>
  <c r="BZ320" i="3"/>
  <c r="BZ324" i="3"/>
  <c r="BZ328" i="3"/>
  <c r="BZ332" i="3"/>
  <c r="BZ336" i="3"/>
  <c r="BZ340" i="3"/>
  <c r="BZ344" i="3"/>
  <c r="BZ48" i="3"/>
  <c r="BZ80" i="3"/>
  <c r="BZ112" i="3"/>
  <c r="BZ144" i="3"/>
  <c r="BZ176" i="3"/>
  <c r="CA188" i="3"/>
  <c r="CA192" i="3"/>
  <c r="CA196" i="3"/>
  <c r="CA200" i="3"/>
  <c r="CA204" i="3"/>
  <c r="CA208" i="3"/>
  <c r="CA212" i="3"/>
  <c r="CA216" i="3"/>
  <c r="CA220" i="3"/>
  <c r="CA224" i="3"/>
  <c r="CA228" i="3"/>
  <c r="CA232" i="3"/>
  <c r="CA236" i="3"/>
  <c r="CA240" i="3"/>
  <c r="CA244" i="3"/>
  <c r="CA248" i="3"/>
  <c r="CA252" i="3"/>
  <c r="CA256" i="3"/>
  <c r="CA260" i="3"/>
  <c r="CA264" i="3"/>
  <c r="CA268" i="3"/>
  <c r="CA272" i="3"/>
  <c r="CA276" i="3"/>
  <c r="CA280" i="3"/>
  <c r="CA284" i="3"/>
  <c r="CA288" i="3"/>
  <c r="CA292" i="3"/>
  <c r="CA296" i="3"/>
  <c r="CA300" i="3"/>
  <c r="CA304" i="3"/>
  <c r="CA308" i="3"/>
  <c r="CA312" i="3"/>
  <c r="CA316" i="3"/>
  <c r="CA320" i="3"/>
  <c r="BZ36" i="3"/>
  <c r="BZ68" i="3"/>
  <c r="BZ100" i="3"/>
  <c r="BZ132" i="3"/>
  <c r="BZ164" i="3"/>
  <c r="BZ189" i="3"/>
  <c r="BZ193" i="3"/>
  <c r="BZ197" i="3"/>
  <c r="BZ201" i="3"/>
  <c r="BZ205" i="3"/>
  <c r="BZ209" i="3"/>
  <c r="BZ213" i="3"/>
  <c r="BZ217" i="3"/>
  <c r="BZ221" i="3"/>
  <c r="BZ225" i="3"/>
  <c r="BZ229" i="3"/>
  <c r="BZ233" i="3"/>
  <c r="BZ237" i="3"/>
  <c r="BZ241" i="3"/>
  <c r="BZ245" i="3"/>
  <c r="BZ249" i="3"/>
  <c r="BZ253" i="3"/>
  <c r="BZ257" i="3"/>
  <c r="BZ261" i="3"/>
  <c r="BZ265" i="3"/>
  <c r="BZ269" i="3"/>
  <c r="BZ273" i="3"/>
  <c r="BZ277" i="3"/>
  <c r="BZ281" i="3"/>
  <c r="BZ285" i="3"/>
  <c r="BZ289" i="3"/>
  <c r="BZ293" i="3"/>
  <c r="BZ297" i="3"/>
  <c r="BZ301" i="3"/>
  <c r="BZ305" i="3"/>
  <c r="BZ309" i="3"/>
  <c r="BZ313" i="3"/>
  <c r="BZ317" i="3"/>
  <c r="BZ321" i="3"/>
  <c r="BZ325" i="3"/>
  <c r="BZ329" i="3"/>
  <c r="BZ333" i="3"/>
  <c r="BZ337" i="3"/>
  <c r="BZ341" i="3"/>
  <c r="BZ345" i="3"/>
  <c r="CA23" i="3"/>
  <c r="BZ56" i="3"/>
  <c r="BZ88" i="3"/>
  <c r="BZ120" i="3"/>
  <c r="BZ152" i="3"/>
  <c r="CA189" i="3"/>
  <c r="CA193" i="3"/>
  <c r="CA197" i="3"/>
  <c r="CA201" i="3"/>
  <c r="CA205" i="3"/>
  <c r="CA209" i="3"/>
  <c r="CA213" i="3"/>
  <c r="CA217" i="3"/>
  <c r="CA221" i="3"/>
  <c r="CA225" i="3"/>
  <c r="CA229" i="3"/>
  <c r="CA233" i="3"/>
  <c r="CA237" i="3"/>
  <c r="CA241" i="3"/>
  <c r="CA245" i="3"/>
  <c r="CA249" i="3"/>
  <c r="CA253" i="3"/>
  <c r="CA257" i="3"/>
  <c r="CA261" i="3"/>
  <c r="CA265" i="3"/>
  <c r="CA269" i="3"/>
  <c r="CA273" i="3"/>
  <c r="CA277" i="3"/>
  <c r="CA281" i="3"/>
  <c r="CA285" i="3"/>
  <c r="CA289" i="3"/>
  <c r="CA293" i="3"/>
  <c r="CA297" i="3"/>
  <c r="CA301" i="3"/>
  <c r="CA305" i="3"/>
  <c r="CA309" i="3"/>
  <c r="CA313" i="3"/>
  <c r="CA317" i="3"/>
  <c r="CA321" i="3"/>
  <c r="BZ44" i="3"/>
  <c r="BZ76" i="3"/>
  <c r="BZ108" i="3"/>
  <c r="BZ140" i="3"/>
  <c r="BZ172" i="3"/>
  <c r="BZ190" i="3"/>
  <c r="BZ194" i="3"/>
  <c r="BZ198" i="3"/>
  <c r="BZ202" i="3"/>
  <c r="BZ206" i="3"/>
  <c r="BZ210" i="3"/>
  <c r="BZ214" i="3"/>
  <c r="BZ218" i="3"/>
  <c r="BZ222" i="3"/>
  <c r="BZ226" i="3"/>
  <c r="BZ230" i="3"/>
  <c r="BZ234" i="3"/>
  <c r="BZ238" i="3"/>
  <c r="BZ242" i="3"/>
  <c r="BZ246" i="3"/>
  <c r="BZ250" i="3"/>
  <c r="BZ254" i="3"/>
  <c r="BZ258" i="3"/>
  <c r="BZ262" i="3"/>
  <c r="BZ266" i="3"/>
  <c r="BZ270" i="3"/>
  <c r="BZ274" i="3"/>
  <c r="BZ278" i="3"/>
  <c r="BZ282" i="3"/>
  <c r="BZ286" i="3"/>
  <c r="BZ290" i="3"/>
  <c r="BZ294" i="3"/>
  <c r="BZ298" i="3"/>
  <c r="BZ302" i="3"/>
  <c r="BZ306" i="3"/>
  <c r="BZ310" i="3"/>
  <c r="BZ314" i="3"/>
  <c r="BZ318" i="3"/>
  <c r="BZ322" i="3"/>
  <c r="BZ326" i="3"/>
  <c r="BZ330" i="3"/>
  <c r="BZ334" i="3"/>
  <c r="BZ338" i="3"/>
  <c r="BZ342" i="3"/>
  <c r="BZ346" i="3"/>
  <c r="CA19" i="3"/>
  <c r="BZ32" i="3"/>
  <c r="BZ64" i="3"/>
  <c r="BZ96" i="3"/>
  <c r="BZ128" i="3"/>
  <c r="BZ160" i="3"/>
  <c r="CA190" i="3"/>
  <c r="CA194" i="3"/>
  <c r="CA198" i="3"/>
  <c r="CA202" i="3"/>
  <c r="CA206" i="3"/>
  <c r="CA210" i="3"/>
  <c r="CA214" i="3"/>
  <c r="CA218" i="3"/>
  <c r="CA222" i="3"/>
  <c r="CA226" i="3"/>
  <c r="CA230" i="3"/>
  <c r="CA234" i="3"/>
  <c r="CA238" i="3"/>
  <c r="CA242" i="3"/>
  <c r="CA246" i="3"/>
  <c r="CA250" i="3"/>
  <c r="CA254" i="3"/>
  <c r="CA258" i="3"/>
  <c r="CA262" i="3"/>
  <c r="CA266" i="3"/>
  <c r="CA270" i="3"/>
  <c r="CA274" i="3"/>
  <c r="CA278" i="3"/>
  <c r="CA282" i="3"/>
  <c r="CA286" i="3"/>
  <c r="CA290" i="3"/>
  <c r="CA294" i="3"/>
  <c r="CA298" i="3"/>
  <c r="CA302" i="3"/>
  <c r="CA306" i="3"/>
  <c r="CA310" i="3"/>
  <c r="CA314" i="3"/>
  <c r="CA318" i="3"/>
  <c r="CA322" i="3"/>
  <c r="CA326" i="3"/>
  <c r="CA330" i="3"/>
  <c r="CA334" i="3"/>
  <c r="CA338" i="3"/>
  <c r="CA342" i="3"/>
  <c r="BZ116" i="3"/>
  <c r="BZ199" i="3"/>
  <c r="CA203" i="3"/>
  <c r="BZ231" i="3"/>
  <c r="CA235" i="3"/>
  <c r="BZ263" i="3"/>
  <c r="CA267" i="3"/>
  <c r="BZ295" i="3"/>
  <c r="CA299" i="3"/>
  <c r="CA328" i="3"/>
  <c r="CA339" i="3"/>
  <c r="CA347" i="3"/>
  <c r="CA351" i="3"/>
  <c r="CA355" i="3"/>
  <c r="CA359" i="3"/>
  <c r="CA363" i="3"/>
  <c r="CA367" i="3"/>
  <c r="CA371" i="3"/>
  <c r="CA375" i="3"/>
  <c r="CA379" i="3"/>
  <c r="CA383" i="3"/>
  <c r="CA387" i="3"/>
  <c r="CA391" i="3"/>
  <c r="CA395" i="3"/>
  <c r="CA399" i="3"/>
  <c r="CA403" i="3"/>
  <c r="CA407" i="3"/>
  <c r="CA411" i="3"/>
  <c r="CA415" i="3"/>
  <c r="CA419" i="3"/>
  <c r="CA423" i="3"/>
  <c r="CA427" i="3"/>
  <c r="CA431" i="3"/>
  <c r="CA435" i="3"/>
  <c r="CA439" i="3"/>
  <c r="CA443" i="3"/>
  <c r="CA447" i="3"/>
  <c r="CA451" i="3"/>
  <c r="CA455" i="3"/>
  <c r="CA459" i="3"/>
  <c r="CA463" i="3"/>
  <c r="CA467" i="3"/>
  <c r="CA471" i="3"/>
  <c r="CA475" i="3"/>
  <c r="CA479" i="3"/>
  <c r="CA483" i="3"/>
  <c r="BZ72" i="3"/>
  <c r="BZ195" i="3"/>
  <c r="CA199" i="3"/>
  <c r="BZ227" i="3"/>
  <c r="CA231" i="3"/>
  <c r="BZ259" i="3"/>
  <c r="CA263" i="3"/>
  <c r="BZ291" i="3"/>
  <c r="CA295" i="3"/>
  <c r="CA329" i="3"/>
  <c r="BZ331" i="3"/>
  <c r="CA340" i="3"/>
  <c r="BZ348" i="3"/>
  <c r="BZ352" i="3"/>
  <c r="BZ356" i="3"/>
  <c r="BZ360" i="3"/>
  <c r="BZ364" i="3"/>
  <c r="BZ368" i="3"/>
  <c r="BZ372" i="3"/>
  <c r="BZ376" i="3"/>
  <c r="BZ380" i="3"/>
  <c r="BZ384" i="3"/>
  <c r="BZ388" i="3"/>
  <c r="BZ392" i="3"/>
  <c r="BZ396" i="3"/>
  <c r="BZ400" i="3"/>
  <c r="BZ404" i="3"/>
  <c r="BZ408" i="3"/>
  <c r="BZ412" i="3"/>
  <c r="BZ416" i="3"/>
  <c r="BZ420" i="3"/>
  <c r="BZ424" i="3"/>
  <c r="BZ428" i="3"/>
  <c r="BZ432" i="3"/>
  <c r="BZ436" i="3"/>
  <c r="BZ440" i="3"/>
  <c r="BZ444" i="3"/>
  <c r="BZ448" i="3"/>
  <c r="BZ452" i="3"/>
  <c r="BZ456" i="3"/>
  <c r="BZ460" i="3"/>
  <c r="BZ464" i="3"/>
  <c r="BZ468" i="3"/>
  <c r="BZ472" i="3"/>
  <c r="BZ476" i="3"/>
  <c r="BZ480" i="3"/>
  <c r="BZ484" i="3"/>
  <c r="BZ488" i="3"/>
  <c r="BZ492" i="3"/>
  <c r="BZ496" i="3"/>
  <c r="BZ148" i="3"/>
  <c r="BZ191" i="3"/>
  <c r="CA195" i="3"/>
  <c r="BZ223" i="3"/>
  <c r="CA227" i="3"/>
  <c r="BZ255" i="3"/>
  <c r="CA259" i="3"/>
  <c r="BZ287" i="3"/>
  <c r="CA291" i="3"/>
  <c r="BZ319" i="3"/>
  <c r="CA331" i="3"/>
  <c r="CA341" i="3"/>
  <c r="BZ343" i="3"/>
  <c r="CA348" i="3"/>
  <c r="CA352" i="3"/>
  <c r="CA356" i="3"/>
  <c r="CA360" i="3"/>
  <c r="CA364" i="3"/>
  <c r="CA368" i="3"/>
  <c r="CA372" i="3"/>
  <c r="CA376" i="3"/>
  <c r="CA380" i="3"/>
  <c r="CA384" i="3"/>
  <c r="CA388" i="3"/>
  <c r="CA392" i="3"/>
  <c r="CA396" i="3"/>
  <c r="CA400" i="3"/>
  <c r="CA404" i="3"/>
  <c r="CA408" i="3"/>
  <c r="CA412" i="3"/>
  <c r="CA416" i="3"/>
  <c r="CA420" i="3"/>
  <c r="CA424" i="3"/>
  <c r="CA428" i="3"/>
  <c r="CA432" i="3"/>
  <c r="CA436" i="3"/>
  <c r="CA440" i="3"/>
  <c r="CA444" i="3"/>
  <c r="CA448" i="3"/>
  <c r="CA452" i="3"/>
  <c r="CA456" i="3"/>
  <c r="CA460" i="3"/>
  <c r="CA464" i="3"/>
  <c r="CA468" i="3"/>
  <c r="CA472" i="3"/>
  <c r="CA476" i="3"/>
  <c r="BZ104" i="3"/>
  <c r="BZ184" i="3"/>
  <c r="CA191" i="3"/>
  <c r="BZ219" i="3"/>
  <c r="CA223" i="3"/>
  <c r="BZ251" i="3"/>
  <c r="CA255" i="3"/>
  <c r="BZ283" i="3"/>
  <c r="CA287" i="3"/>
  <c r="BZ315" i="3"/>
  <c r="CA319" i="3"/>
  <c r="BZ323" i="3"/>
  <c r="CA332" i="3"/>
  <c r="CA343" i="3"/>
  <c r="BZ349" i="3"/>
  <c r="BZ353" i="3"/>
  <c r="BZ357" i="3"/>
  <c r="BZ361" i="3"/>
  <c r="BZ365" i="3"/>
  <c r="BZ369" i="3"/>
  <c r="BZ373" i="3"/>
  <c r="BZ377" i="3"/>
  <c r="BZ381" i="3"/>
  <c r="BZ385" i="3"/>
  <c r="BZ389" i="3"/>
  <c r="BZ393" i="3"/>
  <c r="BZ397" i="3"/>
  <c r="BZ401" i="3"/>
  <c r="BZ405" i="3"/>
  <c r="BZ409" i="3"/>
  <c r="BZ413" i="3"/>
  <c r="BZ417" i="3"/>
  <c r="BZ421" i="3"/>
  <c r="BZ425" i="3"/>
  <c r="BZ429" i="3"/>
  <c r="BZ433" i="3"/>
  <c r="BZ437" i="3"/>
  <c r="BZ441" i="3"/>
  <c r="BZ445" i="3"/>
  <c r="BZ449" i="3"/>
  <c r="BZ453" i="3"/>
  <c r="BZ457" i="3"/>
  <c r="BZ461" i="3"/>
  <c r="BZ465" i="3"/>
  <c r="BZ469" i="3"/>
  <c r="BZ473" i="3"/>
  <c r="BZ477" i="3"/>
  <c r="BZ481" i="3"/>
  <c r="BZ485" i="3"/>
  <c r="BZ489" i="3"/>
  <c r="BZ493" i="3"/>
  <c r="BZ497" i="3"/>
  <c r="BZ52" i="3"/>
  <c r="BZ180" i="3"/>
  <c r="CA181" i="3"/>
  <c r="CA185" i="3"/>
  <c r="BZ215" i="3"/>
  <c r="CA219" i="3"/>
  <c r="BZ247" i="3"/>
  <c r="CA251" i="3"/>
  <c r="BZ279" i="3"/>
  <c r="CA283" i="3"/>
  <c r="BZ311" i="3"/>
  <c r="CA315" i="3"/>
  <c r="CA323" i="3"/>
  <c r="CA333" i="3"/>
  <c r="BZ335" i="3"/>
  <c r="CA344" i="3"/>
  <c r="CA349" i="3"/>
  <c r="CA353" i="3"/>
  <c r="CA357" i="3"/>
  <c r="CA361" i="3"/>
  <c r="CA365" i="3"/>
  <c r="CA369" i="3"/>
  <c r="CA373" i="3"/>
  <c r="CA377" i="3"/>
  <c r="CA381" i="3"/>
  <c r="CA385" i="3"/>
  <c r="CA389" i="3"/>
  <c r="CA393" i="3"/>
  <c r="CA397" i="3"/>
  <c r="CA401" i="3"/>
  <c r="CA405" i="3"/>
  <c r="CA409" i="3"/>
  <c r="CA413" i="3"/>
  <c r="CA417" i="3"/>
  <c r="CA421" i="3"/>
  <c r="CA425" i="3"/>
  <c r="CA429" i="3"/>
  <c r="CA433" i="3"/>
  <c r="CA437" i="3"/>
  <c r="CA441" i="3"/>
  <c r="CA445" i="3"/>
  <c r="CA449" i="3"/>
  <c r="CA453" i="3"/>
  <c r="CA457" i="3"/>
  <c r="CA461" i="3"/>
  <c r="CA465" i="3"/>
  <c r="CA469" i="3"/>
  <c r="CA473" i="3"/>
  <c r="CA477" i="3"/>
  <c r="CA481" i="3"/>
  <c r="CA485" i="3"/>
  <c r="CA489" i="3"/>
  <c r="CA493" i="3"/>
  <c r="CA497" i="3"/>
  <c r="BZ84" i="3"/>
  <c r="BZ207" i="3"/>
  <c r="CA211" i="3"/>
  <c r="BZ239" i="3"/>
  <c r="CA243" i="3"/>
  <c r="BZ271" i="3"/>
  <c r="CA275" i="3"/>
  <c r="BZ303" i="3"/>
  <c r="CA307" i="3"/>
  <c r="CA325" i="3"/>
  <c r="BZ327" i="3"/>
  <c r="CA336" i="3"/>
  <c r="CA346" i="3"/>
  <c r="CA350" i="3"/>
  <c r="CA354" i="3"/>
  <c r="CA358" i="3"/>
  <c r="CA362" i="3"/>
  <c r="CA366" i="3"/>
  <c r="CA370" i="3"/>
  <c r="CA374" i="3"/>
  <c r="CA378" i="3"/>
  <c r="CA382" i="3"/>
  <c r="CA386" i="3"/>
  <c r="CA390" i="3"/>
  <c r="CA394" i="3"/>
  <c r="CA398" i="3"/>
  <c r="CA402" i="3"/>
  <c r="CA406" i="3"/>
  <c r="CA410" i="3"/>
  <c r="CA414" i="3"/>
  <c r="CA418" i="3"/>
  <c r="CA422" i="3"/>
  <c r="CA426" i="3"/>
  <c r="CA430" i="3"/>
  <c r="CA434" i="3"/>
  <c r="CA438" i="3"/>
  <c r="CA442" i="3"/>
  <c r="CA446" i="3"/>
  <c r="CA450" i="3"/>
  <c r="CA454" i="3"/>
  <c r="CA458" i="3"/>
  <c r="CA462" i="3"/>
  <c r="CA466" i="3"/>
  <c r="CA470" i="3"/>
  <c r="CA474" i="3"/>
  <c r="CA478" i="3"/>
  <c r="CA482" i="3"/>
  <c r="CA486" i="3"/>
  <c r="CA490" i="3"/>
  <c r="CA494" i="3"/>
  <c r="CA498" i="3"/>
  <c r="BZ136" i="3"/>
  <c r="BZ243" i="3"/>
  <c r="CA271" i="3"/>
  <c r="BZ350" i="3"/>
  <c r="BZ351" i="3"/>
  <c r="BZ366" i="3"/>
  <c r="BZ367" i="3"/>
  <c r="BZ382" i="3"/>
  <c r="BZ383" i="3"/>
  <c r="BZ398" i="3"/>
  <c r="BZ399" i="3"/>
  <c r="BZ414" i="3"/>
  <c r="BZ415" i="3"/>
  <c r="BZ430" i="3"/>
  <c r="BZ431" i="3"/>
  <c r="BZ446" i="3"/>
  <c r="BZ447" i="3"/>
  <c r="BZ462" i="3"/>
  <c r="BZ463" i="3"/>
  <c r="BZ478" i="3"/>
  <c r="BZ479" i="3"/>
  <c r="CA480" i="3"/>
  <c r="BZ482" i="3"/>
  <c r="BZ483" i="3"/>
  <c r="BZ498" i="3"/>
  <c r="CA502" i="3"/>
  <c r="CA506" i="3"/>
  <c r="CA510" i="3"/>
  <c r="CA514" i="3"/>
  <c r="CA518" i="3"/>
  <c r="CA522" i="3"/>
  <c r="CA526" i="3"/>
  <c r="CA530" i="3"/>
  <c r="CA534" i="3"/>
  <c r="CA538" i="3"/>
  <c r="CA542" i="3"/>
  <c r="CA546" i="3"/>
  <c r="CA550" i="3"/>
  <c r="CA554" i="3"/>
  <c r="CA558" i="3"/>
  <c r="CA562" i="3"/>
  <c r="CA566" i="3"/>
  <c r="CA570" i="3"/>
  <c r="CA574" i="3"/>
  <c r="CA578" i="3"/>
  <c r="CA582" i="3"/>
  <c r="CA586" i="3"/>
  <c r="CA590" i="3"/>
  <c r="CA594" i="3"/>
  <c r="CA598" i="3"/>
  <c r="CA602" i="3"/>
  <c r="CA606" i="3"/>
  <c r="CA610" i="3"/>
  <c r="CA614" i="3"/>
  <c r="CA618" i="3"/>
  <c r="CA622" i="3"/>
  <c r="CA626" i="3"/>
  <c r="CA630" i="3"/>
  <c r="CA634" i="3"/>
  <c r="CA638" i="3"/>
  <c r="CA642" i="3"/>
  <c r="CA646" i="3"/>
  <c r="CA650" i="3"/>
  <c r="CA654" i="3"/>
  <c r="CA658" i="3"/>
  <c r="CA662" i="3"/>
  <c r="CA666" i="3"/>
  <c r="CA670" i="3"/>
  <c r="CA674" i="3"/>
  <c r="CA678" i="3"/>
  <c r="CA682" i="3"/>
  <c r="CA686" i="3"/>
  <c r="CA690" i="3"/>
  <c r="CA694" i="3"/>
  <c r="CA698" i="3"/>
  <c r="CA702" i="3"/>
  <c r="CA706" i="3"/>
  <c r="CA710" i="3"/>
  <c r="CA714" i="3"/>
  <c r="CA718" i="3"/>
  <c r="CA722" i="3"/>
  <c r="CA726" i="3"/>
  <c r="CA730" i="3"/>
  <c r="CA734" i="3"/>
  <c r="CA738" i="3"/>
  <c r="CA742" i="3"/>
  <c r="CA746" i="3"/>
  <c r="CA750" i="3"/>
  <c r="CA754" i="3"/>
  <c r="CA758" i="3"/>
  <c r="CA762" i="3"/>
  <c r="CA766" i="3"/>
  <c r="CA770" i="3"/>
  <c r="CA774" i="3"/>
  <c r="CA778" i="3"/>
  <c r="CA782" i="3"/>
  <c r="BZ168" i="3"/>
  <c r="BZ299" i="3"/>
  <c r="CA311" i="3"/>
  <c r="CA484" i="3"/>
  <c r="BZ486" i="3"/>
  <c r="BZ487" i="3"/>
  <c r="BZ499" i="3"/>
  <c r="BZ503" i="3"/>
  <c r="BZ507" i="3"/>
  <c r="BZ511" i="3"/>
  <c r="BZ515" i="3"/>
  <c r="BZ519" i="3"/>
  <c r="BZ523" i="3"/>
  <c r="BZ527" i="3"/>
  <c r="BZ531" i="3"/>
  <c r="BZ535" i="3"/>
  <c r="BZ539" i="3"/>
  <c r="BZ543" i="3"/>
  <c r="BZ547" i="3"/>
  <c r="BZ551" i="3"/>
  <c r="BZ555" i="3"/>
  <c r="BZ559" i="3"/>
  <c r="BZ563" i="3"/>
  <c r="BZ567" i="3"/>
  <c r="BZ571" i="3"/>
  <c r="BZ575" i="3"/>
  <c r="BZ579" i="3"/>
  <c r="BZ583" i="3"/>
  <c r="BZ587" i="3"/>
  <c r="BZ591" i="3"/>
  <c r="BZ595" i="3"/>
  <c r="BZ599" i="3"/>
  <c r="BZ603" i="3"/>
  <c r="BZ607" i="3"/>
  <c r="BZ611" i="3"/>
  <c r="BZ615" i="3"/>
  <c r="BZ619" i="3"/>
  <c r="BZ623" i="3"/>
  <c r="BZ627" i="3"/>
  <c r="BZ631" i="3"/>
  <c r="BZ635" i="3"/>
  <c r="BZ639" i="3"/>
  <c r="BZ643" i="3"/>
  <c r="BZ647" i="3"/>
  <c r="BZ651" i="3"/>
  <c r="BZ655" i="3"/>
  <c r="BZ659" i="3"/>
  <c r="BZ663" i="3"/>
  <c r="BZ667" i="3"/>
  <c r="BZ671" i="3"/>
  <c r="BZ675" i="3"/>
  <c r="BZ679" i="3"/>
  <c r="BZ683" i="3"/>
  <c r="BZ687" i="3"/>
  <c r="BZ691" i="3"/>
  <c r="BZ695" i="3"/>
  <c r="BZ699" i="3"/>
  <c r="BZ703" i="3"/>
  <c r="BZ707" i="3"/>
  <c r="BZ711" i="3"/>
  <c r="BZ715" i="3"/>
  <c r="BZ719" i="3"/>
  <c r="BZ723" i="3"/>
  <c r="BZ727" i="3"/>
  <c r="BZ731" i="3"/>
  <c r="BZ735" i="3"/>
  <c r="BZ739" i="3"/>
  <c r="BZ743" i="3"/>
  <c r="BZ747" i="3"/>
  <c r="BZ751" i="3"/>
  <c r="BZ755" i="3"/>
  <c r="BZ759" i="3"/>
  <c r="BZ763" i="3"/>
  <c r="BZ767" i="3"/>
  <c r="BZ771" i="3"/>
  <c r="BZ775" i="3"/>
  <c r="BZ779" i="3"/>
  <c r="BZ783" i="3"/>
  <c r="BZ211" i="3"/>
  <c r="CA239" i="3"/>
  <c r="CA345" i="3"/>
  <c r="BZ347" i="3"/>
  <c r="BZ362" i="3"/>
  <c r="BZ363" i="3"/>
  <c r="BZ378" i="3"/>
  <c r="BZ379" i="3"/>
  <c r="BZ394" i="3"/>
  <c r="BZ395" i="3"/>
  <c r="BZ410" i="3"/>
  <c r="BZ411" i="3"/>
  <c r="BZ426" i="3"/>
  <c r="BZ427" i="3"/>
  <c r="BZ442" i="3"/>
  <c r="BZ443" i="3"/>
  <c r="BZ458" i="3"/>
  <c r="BZ459" i="3"/>
  <c r="BZ474" i="3"/>
  <c r="BZ475" i="3"/>
  <c r="CA487" i="3"/>
  <c r="CA499" i="3"/>
  <c r="CA503" i="3"/>
  <c r="CA507" i="3"/>
  <c r="CA511" i="3"/>
  <c r="CA515" i="3"/>
  <c r="CA519" i="3"/>
  <c r="CA523" i="3"/>
  <c r="CA527" i="3"/>
  <c r="CA531" i="3"/>
  <c r="CA535" i="3"/>
  <c r="CA539" i="3"/>
  <c r="CA543" i="3"/>
  <c r="CA547" i="3"/>
  <c r="CA551" i="3"/>
  <c r="CA555" i="3"/>
  <c r="CA559" i="3"/>
  <c r="CA563" i="3"/>
  <c r="CA567" i="3"/>
  <c r="CA571" i="3"/>
  <c r="CA575" i="3"/>
  <c r="CA579" i="3"/>
  <c r="CA583" i="3"/>
  <c r="CA587" i="3"/>
  <c r="CA591" i="3"/>
  <c r="CA595" i="3"/>
  <c r="CA599" i="3"/>
  <c r="CA603" i="3"/>
  <c r="CA607" i="3"/>
  <c r="CA611" i="3"/>
  <c r="CA615" i="3"/>
  <c r="CA619" i="3"/>
  <c r="CA623" i="3"/>
  <c r="CA627" i="3"/>
  <c r="CA631" i="3"/>
  <c r="CA635" i="3"/>
  <c r="CA639" i="3"/>
  <c r="CA643" i="3"/>
  <c r="CA647" i="3"/>
  <c r="CA651" i="3"/>
  <c r="CA655" i="3"/>
  <c r="CA659" i="3"/>
  <c r="CA663" i="3"/>
  <c r="CA667" i="3"/>
  <c r="CA671" i="3"/>
  <c r="CA675" i="3"/>
  <c r="CA679" i="3"/>
  <c r="CA683" i="3"/>
  <c r="CA687" i="3"/>
  <c r="CA691" i="3"/>
  <c r="CA695" i="3"/>
  <c r="CA699" i="3"/>
  <c r="CA703" i="3"/>
  <c r="CA707" i="3"/>
  <c r="CA711" i="3"/>
  <c r="CA715" i="3"/>
  <c r="CA719" i="3"/>
  <c r="CA723" i="3"/>
  <c r="CA727" i="3"/>
  <c r="CA731" i="3"/>
  <c r="CA735" i="3"/>
  <c r="CA739" i="3"/>
  <c r="CA743" i="3"/>
  <c r="CA747" i="3"/>
  <c r="CA751" i="3"/>
  <c r="CA755" i="3"/>
  <c r="CA759" i="3"/>
  <c r="CA763" i="3"/>
  <c r="CA767" i="3"/>
  <c r="CA771" i="3"/>
  <c r="CA775" i="3"/>
  <c r="CA779" i="3"/>
  <c r="CA783" i="3"/>
  <c r="BZ267" i="3"/>
  <c r="CA279" i="3"/>
  <c r="CA488" i="3"/>
  <c r="BZ490" i="3"/>
  <c r="BZ491" i="3"/>
  <c r="BZ500" i="3"/>
  <c r="BZ504" i="3"/>
  <c r="BZ508" i="3"/>
  <c r="BZ512" i="3"/>
  <c r="BZ516" i="3"/>
  <c r="BZ520" i="3"/>
  <c r="BZ524" i="3"/>
  <c r="BZ528" i="3"/>
  <c r="BZ532" i="3"/>
  <c r="BZ536" i="3"/>
  <c r="BZ540" i="3"/>
  <c r="BZ544" i="3"/>
  <c r="BZ548" i="3"/>
  <c r="BZ552" i="3"/>
  <c r="BZ556" i="3"/>
  <c r="BZ560" i="3"/>
  <c r="BZ564" i="3"/>
  <c r="BZ568" i="3"/>
  <c r="BZ572" i="3"/>
  <c r="BZ576" i="3"/>
  <c r="BZ580" i="3"/>
  <c r="BZ584" i="3"/>
  <c r="BZ588" i="3"/>
  <c r="BZ592" i="3"/>
  <c r="BZ596" i="3"/>
  <c r="BZ600" i="3"/>
  <c r="BZ604" i="3"/>
  <c r="BZ608" i="3"/>
  <c r="BZ612" i="3"/>
  <c r="BZ616" i="3"/>
  <c r="BZ620" i="3"/>
  <c r="BZ624" i="3"/>
  <c r="BZ628" i="3"/>
  <c r="BZ632" i="3"/>
  <c r="BZ636" i="3"/>
  <c r="BZ640" i="3"/>
  <c r="BZ644" i="3"/>
  <c r="BZ648" i="3"/>
  <c r="BZ652" i="3"/>
  <c r="BZ656" i="3"/>
  <c r="BZ660" i="3"/>
  <c r="BZ664" i="3"/>
  <c r="BZ668" i="3"/>
  <c r="BZ672" i="3"/>
  <c r="BZ676" i="3"/>
  <c r="BZ680" i="3"/>
  <c r="BZ684" i="3"/>
  <c r="BZ688" i="3"/>
  <c r="BZ692" i="3"/>
  <c r="BZ696" i="3"/>
  <c r="BZ700" i="3"/>
  <c r="BZ704" i="3"/>
  <c r="BZ708" i="3"/>
  <c r="BZ712" i="3"/>
  <c r="BZ716" i="3"/>
  <c r="BZ720" i="3"/>
  <c r="BZ724" i="3"/>
  <c r="BZ728" i="3"/>
  <c r="BZ732" i="3"/>
  <c r="BZ736" i="3"/>
  <c r="BZ740" i="3"/>
  <c r="BZ744" i="3"/>
  <c r="BZ748" i="3"/>
  <c r="BZ752" i="3"/>
  <c r="BZ756" i="3"/>
  <c r="BZ760" i="3"/>
  <c r="BZ764" i="3"/>
  <c r="BZ768" i="3"/>
  <c r="BZ772" i="3"/>
  <c r="BZ776" i="3"/>
  <c r="BZ780" i="3"/>
  <c r="BZ784" i="3"/>
  <c r="CA207" i="3"/>
  <c r="BZ307" i="3"/>
  <c r="BZ358" i="3"/>
  <c r="BZ359" i="3"/>
  <c r="BZ374" i="3"/>
  <c r="BZ375" i="3"/>
  <c r="BZ390" i="3"/>
  <c r="BZ391" i="3"/>
  <c r="BZ406" i="3"/>
  <c r="BZ407" i="3"/>
  <c r="BZ422" i="3"/>
  <c r="BZ423" i="3"/>
  <c r="BZ438" i="3"/>
  <c r="BZ439" i="3"/>
  <c r="BZ454" i="3"/>
  <c r="BZ455" i="3"/>
  <c r="BZ470" i="3"/>
  <c r="BZ471" i="3"/>
  <c r="CA491" i="3"/>
  <c r="CA500" i="3"/>
  <c r="CA504" i="3"/>
  <c r="CA508" i="3"/>
  <c r="CA512" i="3"/>
  <c r="CA516" i="3"/>
  <c r="CA520" i="3"/>
  <c r="CA524" i="3"/>
  <c r="CA528" i="3"/>
  <c r="CA532" i="3"/>
  <c r="CA536" i="3"/>
  <c r="CA540" i="3"/>
  <c r="CA544" i="3"/>
  <c r="CA548" i="3"/>
  <c r="CA552" i="3"/>
  <c r="CA556" i="3"/>
  <c r="CA560" i="3"/>
  <c r="CA564" i="3"/>
  <c r="CA568" i="3"/>
  <c r="CA572" i="3"/>
  <c r="CA576" i="3"/>
  <c r="CA580" i="3"/>
  <c r="CA584" i="3"/>
  <c r="CA588" i="3"/>
  <c r="CA592" i="3"/>
  <c r="CA596" i="3"/>
  <c r="CA600" i="3"/>
  <c r="CA604" i="3"/>
  <c r="CA608" i="3"/>
  <c r="CA612" i="3"/>
  <c r="CA616" i="3"/>
  <c r="CA620" i="3"/>
  <c r="CA624" i="3"/>
  <c r="CA628" i="3"/>
  <c r="CA632" i="3"/>
  <c r="CA636" i="3"/>
  <c r="CA640" i="3"/>
  <c r="CA644" i="3"/>
  <c r="CA648" i="3"/>
  <c r="CA652" i="3"/>
  <c r="CA656" i="3"/>
  <c r="CA660" i="3"/>
  <c r="CA664" i="3"/>
  <c r="CA668" i="3"/>
  <c r="CA672" i="3"/>
  <c r="CA676" i="3"/>
  <c r="CA680" i="3"/>
  <c r="CA684" i="3"/>
  <c r="CA688" i="3"/>
  <c r="CA692" i="3"/>
  <c r="CA696" i="3"/>
  <c r="CA700" i="3"/>
  <c r="CA704" i="3"/>
  <c r="CA708" i="3"/>
  <c r="CA712" i="3"/>
  <c r="CA716" i="3"/>
  <c r="CA720" i="3"/>
  <c r="CA724" i="3"/>
  <c r="CA728" i="3"/>
  <c r="CA732" i="3"/>
  <c r="CA736" i="3"/>
  <c r="CA740" i="3"/>
  <c r="CA744" i="3"/>
  <c r="CA748" i="3"/>
  <c r="CA752" i="3"/>
  <c r="CA756" i="3"/>
  <c r="BZ275" i="3"/>
  <c r="CA303" i="3"/>
  <c r="CA324" i="3"/>
  <c r="BZ354" i="3"/>
  <c r="BZ355" i="3"/>
  <c r="BZ370" i="3"/>
  <c r="BZ371" i="3"/>
  <c r="BZ386" i="3"/>
  <c r="BZ387" i="3"/>
  <c r="BZ402" i="3"/>
  <c r="BZ403" i="3"/>
  <c r="BZ418" i="3"/>
  <c r="BZ419" i="3"/>
  <c r="BZ434" i="3"/>
  <c r="BZ435" i="3"/>
  <c r="BZ450" i="3"/>
  <c r="BZ451" i="3"/>
  <c r="BZ466" i="3"/>
  <c r="BZ467" i="3"/>
  <c r="CA495" i="3"/>
  <c r="CA501" i="3"/>
  <c r="CA505" i="3"/>
  <c r="CA509" i="3"/>
  <c r="CA513" i="3"/>
  <c r="CA517" i="3"/>
  <c r="CA521" i="3"/>
  <c r="CA525" i="3"/>
  <c r="CA529" i="3"/>
  <c r="CA533" i="3"/>
  <c r="CA537" i="3"/>
  <c r="CA541" i="3"/>
  <c r="CA545" i="3"/>
  <c r="CA549" i="3"/>
  <c r="CA553" i="3"/>
  <c r="CA557" i="3"/>
  <c r="CA561" i="3"/>
  <c r="CA565" i="3"/>
  <c r="CA569" i="3"/>
  <c r="CA573" i="3"/>
  <c r="CA577" i="3"/>
  <c r="CA581" i="3"/>
  <c r="CA585" i="3"/>
  <c r="CA589" i="3"/>
  <c r="CA593" i="3"/>
  <c r="CA597" i="3"/>
  <c r="CA601" i="3"/>
  <c r="CA605" i="3"/>
  <c r="CA609" i="3"/>
  <c r="CA613" i="3"/>
  <c r="CA617" i="3"/>
  <c r="CA621" i="3"/>
  <c r="CA625" i="3"/>
  <c r="CA629" i="3"/>
  <c r="CA633" i="3"/>
  <c r="CA637" i="3"/>
  <c r="CA641" i="3"/>
  <c r="CA645" i="3"/>
  <c r="CA649" i="3"/>
  <c r="CA653" i="3"/>
  <c r="CA657" i="3"/>
  <c r="CA661" i="3"/>
  <c r="CA665" i="3"/>
  <c r="CA669" i="3"/>
  <c r="CA673" i="3"/>
  <c r="CA677" i="3"/>
  <c r="CA681" i="3"/>
  <c r="CA685" i="3"/>
  <c r="CA689" i="3"/>
  <c r="CA693" i="3"/>
  <c r="CA697" i="3"/>
  <c r="CA701" i="3"/>
  <c r="CA705" i="3"/>
  <c r="CA709" i="3"/>
  <c r="CA713" i="3"/>
  <c r="CA717" i="3"/>
  <c r="CA721" i="3"/>
  <c r="CA725" i="3"/>
  <c r="CA729" i="3"/>
  <c r="CA733" i="3"/>
  <c r="CA737" i="3"/>
  <c r="CA741" i="3"/>
  <c r="CA745" i="3"/>
  <c r="CA749" i="3"/>
  <c r="CA753" i="3"/>
  <c r="CA757" i="3"/>
  <c r="CA761" i="3"/>
  <c r="CA765" i="3"/>
  <c r="CA769" i="3"/>
  <c r="CA773" i="3"/>
  <c r="CA777" i="3"/>
  <c r="CA781" i="3"/>
  <c r="CA785" i="3"/>
  <c r="BZ235" i="3"/>
  <c r="CA335" i="3"/>
  <c r="CA337" i="3"/>
  <c r="BZ339" i="3"/>
  <c r="CA492" i="3"/>
  <c r="BZ494" i="3"/>
  <c r="BZ495" i="3"/>
  <c r="CA496" i="3"/>
  <c r="BZ513" i="3"/>
  <c r="BZ514" i="3"/>
  <c r="BZ529" i="3"/>
  <c r="BZ530" i="3"/>
  <c r="BZ545" i="3"/>
  <c r="BZ546" i="3"/>
  <c r="BZ561" i="3"/>
  <c r="BZ562" i="3"/>
  <c r="BZ577" i="3"/>
  <c r="BZ578" i="3"/>
  <c r="BZ593" i="3"/>
  <c r="BZ594" i="3"/>
  <c r="BZ609" i="3"/>
  <c r="BZ610" i="3"/>
  <c r="BZ625" i="3"/>
  <c r="BZ626" i="3"/>
  <c r="BZ641" i="3"/>
  <c r="BZ642" i="3"/>
  <c r="BZ657" i="3"/>
  <c r="BZ658" i="3"/>
  <c r="BZ673" i="3"/>
  <c r="BZ674" i="3"/>
  <c r="BZ689" i="3"/>
  <c r="BZ690" i="3"/>
  <c r="BZ705" i="3"/>
  <c r="BZ706" i="3"/>
  <c r="BZ721" i="3"/>
  <c r="BZ722" i="3"/>
  <c r="BZ737" i="3"/>
  <c r="BZ738" i="3"/>
  <c r="BZ753" i="3"/>
  <c r="BZ754" i="3"/>
  <c r="BZ785" i="3"/>
  <c r="CA789" i="3"/>
  <c r="CA793" i="3"/>
  <c r="CA797" i="3"/>
  <c r="CA801" i="3"/>
  <c r="CA805" i="3"/>
  <c r="CA809" i="3"/>
  <c r="CA813" i="3"/>
  <c r="CA817" i="3"/>
  <c r="CA821" i="3"/>
  <c r="CA825" i="3"/>
  <c r="CA829" i="3"/>
  <c r="CA833" i="3"/>
  <c r="CA837" i="3"/>
  <c r="CA841" i="3"/>
  <c r="CA845" i="3"/>
  <c r="CA849" i="3"/>
  <c r="CA853" i="3"/>
  <c r="CA857" i="3"/>
  <c r="CA861" i="3"/>
  <c r="CA865" i="3"/>
  <c r="CA215" i="3"/>
  <c r="BZ786" i="3"/>
  <c r="BZ790" i="3"/>
  <c r="BZ794" i="3"/>
  <c r="BZ798" i="3"/>
  <c r="BZ802" i="3"/>
  <c r="BZ806" i="3"/>
  <c r="BZ810" i="3"/>
  <c r="BZ814" i="3"/>
  <c r="BZ818" i="3"/>
  <c r="BZ822" i="3"/>
  <c r="BZ826" i="3"/>
  <c r="BZ830" i="3"/>
  <c r="BZ834" i="3"/>
  <c r="BZ838" i="3"/>
  <c r="BZ842" i="3"/>
  <c r="BZ846" i="3"/>
  <c r="BZ850" i="3"/>
  <c r="BZ854" i="3"/>
  <c r="BZ858" i="3"/>
  <c r="BZ862" i="3"/>
  <c r="BZ866" i="3"/>
  <c r="BZ509" i="3"/>
  <c r="BZ510" i="3"/>
  <c r="BZ525" i="3"/>
  <c r="BZ526" i="3"/>
  <c r="BZ541" i="3"/>
  <c r="BZ542" i="3"/>
  <c r="BZ557" i="3"/>
  <c r="BZ558" i="3"/>
  <c r="BZ573" i="3"/>
  <c r="BZ574" i="3"/>
  <c r="BZ589" i="3"/>
  <c r="BZ590" i="3"/>
  <c r="BZ605" i="3"/>
  <c r="BZ606" i="3"/>
  <c r="BZ621" i="3"/>
  <c r="BZ622" i="3"/>
  <c r="BZ637" i="3"/>
  <c r="BZ638" i="3"/>
  <c r="BZ653" i="3"/>
  <c r="BZ654" i="3"/>
  <c r="BZ669" i="3"/>
  <c r="BZ670" i="3"/>
  <c r="BZ685" i="3"/>
  <c r="BZ686" i="3"/>
  <c r="BZ701" i="3"/>
  <c r="BZ702" i="3"/>
  <c r="BZ717" i="3"/>
  <c r="BZ718" i="3"/>
  <c r="BZ733" i="3"/>
  <c r="BZ734" i="3"/>
  <c r="BZ749" i="3"/>
  <c r="BZ750" i="3"/>
  <c r="CA786" i="3"/>
  <c r="CA790" i="3"/>
  <c r="CA794" i="3"/>
  <c r="CA798" i="3"/>
  <c r="CA802" i="3"/>
  <c r="CA806" i="3"/>
  <c r="CA810" i="3"/>
  <c r="CA814" i="3"/>
  <c r="CA818" i="3"/>
  <c r="CA822" i="3"/>
  <c r="CA826" i="3"/>
  <c r="CA830" i="3"/>
  <c r="CA834" i="3"/>
  <c r="CA838" i="3"/>
  <c r="CA842" i="3"/>
  <c r="CA846" i="3"/>
  <c r="CA850" i="3"/>
  <c r="CA854" i="3"/>
  <c r="CA858" i="3"/>
  <c r="CA862" i="3"/>
  <c r="CA866" i="3"/>
  <c r="BZ787" i="3"/>
  <c r="BZ791" i="3"/>
  <c r="BZ795" i="3"/>
  <c r="BZ799" i="3"/>
  <c r="BZ803" i="3"/>
  <c r="BZ807" i="3"/>
  <c r="BZ811" i="3"/>
  <c r="BZ815" i="3"/>
  <c r="BZ819" i="3"/>
  <c r="BZ823" i="3"/>
  <c r="BZ827" i="3"/>
  <c r="BZ831" i="3"/>
  <c r="BZ835" i="3"/>
  <c r="BZ839" i="3"/>
  <c r="BZ843" i="3"/>
  <c r="BZ847" i="3"/>
  <c r="BZ851" i="3"/>
  <c r="BZ855" i="3"/>
  <c r="BZ859" i="3"/>
  <c r="BZ863" i="3"/>
  <c r="BZ867" i="3"/>
  <c r="BZ203" i="3"/>
  <c r="CA247" i="3"/>
  <c r="BZ505" i="3"/>
  <c r="BZ506" i="3"/>
  <c r="BZ521" i="3"/>
  <c r="BZ522" i="3"/>
  <c r="BZ537" i="3"/>
  <c r="BZ538" i="3"/>
  <c r="BZ553" i="3"/>
  <c r="BZ554" i="3"/>
  <c r="BZ569" i="3"/>
  <c r="BZ570" i="3"/>
  <c r="BZ585" i="3"/>
  <c r="BZ586" i="3"/>
  <c r="BZ601" i="3"/>
  <c r="BZ602" i="3"/>
  <c r="BZ617" i="3"/>
  <c r="BZ618" i="3"/>
  <c r="BZ633" i="3"/>
  <c r="BZ634" i="3"/>
  <c r="BZ649" i="3"/>
  <c r="BZ650" i="3"/>
  <c r="BZ665" i="3"/>
  <c r="BZ666" i="3"/>
  <c r="BZ681" i="3"/>
  <c r="BZ682" i="3"/>
  <c r="BZ697" i="3"/>
  <c r="BZ698" i="3"/>
  <c r="BZ713" i="3"/>
  <c r="BZ714" i="3"/>
  <c r="BZ729" i="3"/>
  <c r="BZ730" i="3"/>
  <c r="BZ745" i="3"/>
  <c r="BZ746" i="3"/>
  <c r="CA787" i="3"/>
  <c r="CA791" i="3"/>
  <c r="CA795" i="3"/>
  <c r="CA799" i="3"/>
  <c r="CA803" i="3"/>
  <c r="CA807" i="3"/>
  <c r="CA811" i="3"/>
  <c r="CA815" i="3"/>
  <c r="CA819" i="3"/>
  <c r="CA823" i="3"/>
  <c r="CA827" i="3"/>
  <c r="CA831" i="3"/>
  <c r="CA835" i="3"/>
  <c r="CA839" i="3"/>
  <c r="CA843" i="3"/>
  <c r="CA847" i="3"/>
  <c r="CA851" i="3"/>
  <c r="CA855" i="3"/>
  <c r="CA859" i="3"/>
  <c r="CA863" i="3"/>
  <c r="CA867" i="3"/>
  <c r="CA1008" i="3"/>
  <c r="CA1004" i="3"/>
  <c r="CA1000" i="3"/>
  <c r="CA996" i="3"/>
  <c r="CA992" i="3"/>
  <c r="CA988" i="3"/>
  <c r="CA984" i="3"/>
  <c r="CA980" i="3"/>
  <c r="CA976" i="3"/>
  <c r="CA972" i="3"/>
  <c r="CA968" i="3"/>
  <c r="CA964" i="3"/>
  <c r="CA960" i="3"/>
  <c r="CA956" i="3"/>
  <c r="CA952" i="3"/>
  <c r="CA948" i="3"/>
  <c r="CA944" i="3"/>
  <c r="CA940" i="3"/>
  <c r="CA936" i="3"/>
  <c r="CA932" i="3"/>
  <c r="CA928" i="3"/>
  <c r="CA924" i="3"/>
  <c r="CA920" i="3"/>
  <c r="CA916" i="3"/>
  <c r="CA912" i="3"/>
  <c r="CA908" i="3"/>
  <c r="CA904" i="3"/>
  <c r="CA900" i="3"/>
  <c r="CA896" i="3"/>
  <c r="CA892" i="3"/>
  <c r="CA888" i="3"/>
  <c r="CA884" i="3"/>
  <c r="CA880" i="3"/>
  <c r="CA876" i="3"/>
  <c r="CA872" i="3"/>
  <c r="CA868" i="3"/>
  <c r="BZ865" i="3"/>
  <c r="BZ861" i="3"/>
  <c r="BZ857" i="3"/>
  <c r="BZ853" i="3"/>
  <c r="BZ849" i="3"/>
  <c r="BZ845" i="3"/>
  <c r="BZ841" i="3"/>
  <c r="BZ837" i="3"/>
  <c r="BZ833" i="3"/>
  <c r="BZ829" i="3"/>
  <c r="BZ825" i="3"/>
  <c r="BZ821" i="3"/>
  <c r="BZ817" i="3"/>
  <c r="BZ813" i="3"/>
  <c r="BZ809" i="3"/>
  <c r="BZ805" i="3"/>
  <c r="BZ801" i="3"/>
  <c r="BZ797" i="3"/>
  <c r="BZ793" i="3"/>
  <c r="BZ789" i="3"/>
  <c r="CA784" i="3"/>
  <c r="BZ782" i="3"/>
  <c r="BZ781" i="3"/>
  <c r="BZ778" i="3"/>
  <c r="BZ777" i="3"/>
  <c r="BZ774" i="3"/>
  <c r="BZ773" i="3"/>
  <c r="BZ770" i="3"/>
  <c r="BZ769" i="3"/>
  <c r="BZ766" i="3"/>
  <c r="BZ765" i="3"/>
  <c r="BZ762" i="3"/>
  <c r="BZ761" i="3"/>
  <c r="BZ758" i="3"/>
  <c r="BZ757" i="3"/>
  <c r="BZ1008" i="3"/>
  <c r="BZ1004" i="3"/>
  <c r="BZ1000" i="3"/>
  <c r="BZ996" i="3"/>
  <c r="BZ992" i="3"/>
  <c r="BZ988" i="3"/>
  <c r="BZ984" i="3"/>
  <c r="BZ980" i="3"/>
  <c r="BZ976" i="3"/>
  <c r="BZ972" i="3"/>
  <c r="BZ968" i="3"/>
  <c r="BZ964" i="3"/>
  <c r="BZ960" i="3"/>
  <c r="BZ956" i="3"/>
  <c r="BZ952" i="3"/>
  <c r="BZ948" i="3"/>
  <c r="BZ944" i="3"/>
  <c r="BZ940" i="3"/>
  <c r="BZ936" i="3"/>
  <c r="BZ932" i="3"/>
  <c r="BZ928" i="3"/>
  <c r="BZ924" i="3"/>
  <c r="BZ920" i="3"/>
  <c r="BZ916" i="3"/>
  <c r="BZ912" i="3"/>
  <c r="BZ908" i="3"/>
  <c r="BZ904" i="3"/>
  <c r="BZ900" i="3"/>
  <c r="BZ896" i="3"/>
  <c r="BZ892" i="3"/>
  <c r="BZ888" i="3"/>
  <c r="BZ884" i="3"/>
  <c r="BZ880" i="3"/>
  <c r="BZ876" i="3"/>
  <c r="BZ872" i="3"/>
  <c r="BZ868" i="3"/>
  <c r="CA864" i="3"/>
  <c r="CA860" i="3"/>
  <c r="CA856" i="3"/>
  <c r="CA852" i="3"/>
  <c r="CA848" i="3"/>
  <c r="CA844" i="3"/>
  <c r="CA840" i="3"/>
  <c r="CA836" i="3"/>
  <c r="CA832" i="3"/>
  <c r="CA828" i="3"/>
  <c r="CA824" i="3"/>
  <c r="CA820" i="3"/>
  <c r="CA816" i="3"/>
  <c r="CA812" i="3"/>
  <c r="CA808" i="3"/>
  <c r="CA804" i="3"/>
  <c r="CA800" i="3"/>
  <c r="CA796" i="3"/>
  <c r="CA792" i="3"/>
  <c r="CA788" i="3"/>
  <c r="CA780" i="3"/>
  <c r="CA776" i="3"/>
  <c r="CA772" i="3"/>
  <c r="CA768" i="3"/>
  <c r="CA764" i="3"/>
  <c r="CA760" i="3"/>
  <c r="BZ694" i="3"/>
  <c r="BZ693" i="3"/>
  <c r="BZ630" i="3"/>
  <c r="BZ629" i="3"/>
  <c r="BZ566" i="3"/>
  <c r="BZ565" i="3"/>
  <c r="BZ502" i="3"/>
  <c r="BZ501" i="3"/>
  <c r="CA1007" i="3"/>
  <c r="CA1003" i="3"/>
  <c r="CA999" i="3"/>
  <c r="CA995" i="3"/>
  <c r="CA991" i="3"/>
  <c r="CA987" i="3"/>
  <c r="CA983" i="3"/>
  <c r="CA979" i="3"/>
  <c r="CA975" i="3"/>
  <c r="CA971" i="3"/>
  <c r="CA967" i="3"/>
  <c r="CA963" i="3"/>
  <c r="CA959" i="3"/>
  <c r="CA955" i="3"/>
  <c r="CA951" i="3"/>
  <c r="CA947" i="3"/>
  <c r="CA943" i="3"/>
  <c r="CA939" i="3"/>
  <c r="CA935" i="3"/>
  <c r="CA931" i="3"/>
  <c r="CA927" i="3"/>
  <c r="CA923" i="3"/>
  <c r="CA919" i="3"/>
  <c r="CA915" i="3"/>
  <c r="CA911" i="3"/>
  <c r="CA907" i="3"/>
  <c r="CA903" i="3"/>
  <c r="CA899" i="3"/>
  <c r="CA895" i="3"/>
  <c r="CA891" i="3"/>
  <c r="CA887" i="3"/>
  <c r="CA883" i="3"/>
  <c r="CA879" i="3"/>
  <c r="CA875" i="3"/>
  <c r="CA871" i="3"/>
  <c r="BZ864" i="3"/>
  <c r="BZ860" i="3"/>
  <c r="BZ856" i="3"/>
  <c r="BZ852" i="3"/>
  <c r="BZ848" i="3"/>
  <c r="BZ844" i="3"/>
  <c r="BZ840" i="3"/>
  <c r="BZ836" i="3"/>
  <c r="BZ832" i="3"/>
  <c r="BZ828" i="3"/>
  <c r="BZ824" i="3"/>
  <c r="BZ820" i="3"/>
  <c r="BZ816" i="3"/>
  <c r="BZ812" i="3"/>
  <c r="BZ808" i="3"/>
  <c r="BZ804" i="3"/>
  <c r="BZ800" i="3"/>
  <c r="BZ796" i="3"/>
  <c r="BZ792" i="3"/>
  <c r="BZ788" i="3"/>
  <c r="BZ1007" i="3"/>
  <c r="BZ1003" i="3"/>
  <c r="BZ999" i="3"/>
  <c r="BZ995" i="3"/>
  <c r="BZ991" i="3"/>
  <c r="BZ987" i="3"/>
  <c r="BZ983" i="3"/>
  <c r="BZ979" i="3"/>
  <c r="BZ975" i="3"/>
  <c r="BZ971" i="3"/>
  <c r="BZ967" i="3"/>
  <c r="BZ963" i="3"/>
  <c r="BZ959" i="3"/>
  <c r="BZ955" i="3"/>
  <c r="BZ951" i="3"/>
  <c r="BZ947" i="3"/>
  <c r="BZ943" i="3"/>
  <c r="BZ939" i="3"/>
  <c r="BZ935" i="3"/>
  <c r="BZ931" i="3"/>
  <c r="BZ927" i="3"/>
  <c r="BZ923" i="3"/>
  <c r="BZ919" i="3"/>
  <c r="BZ915" i="3"/>
  <c r="BZ911" i="3"/>
  <c r="BZ907" i="3"/>
  <c r="BZ903" i="3"/>
  <c r="BZ899" i="3"/>
  <c r="BZ895" i="3"/>
  <c r="BZ891" i="3"/>
  <c r="BZ887" i="3"/>
  <c r="BZ883" i="3"/>
  <c r="BZ879" i="3"/>
  <c r="BZ875" i="3"/>
  <c r="BZ871" i="3"/>
  <c r="BZ742" i="3"/>
  <c r="BZ741" i="3"/>
  <c r="BZ678" i="3"/>
  <c r="BZ677" i="3"/>
  <c r="BZ614" i="3"/>
  <c r="BZ613" i="3"/>
  <c r="BZ550" i="3"/>
  <c r="BZ549" i="3"/>
  <c r="CA1006" i="3"/>
  <c r="CA1002" i="3"/>
  <c r="CA998" i="3"/>
  <c r="CA994" i="3"/>
  <c r="CA990" i="3"/>
  <c r="CA986" i="3"/>
  <c r="CA982" i="3"/>
  <c r="CA978" i="3"/>
  <c r="CA974" i="3"/>
  <c r="CA970" i="3"/>
  <c r="CA966" i="3"/>
  <c r="CA962" i="3"/>
  <c r="CA958" i="3"/>
  <c r="CA954" i="3"/>
  <c r="CA950" i="3"/>
  <c r="CA946" i="3"/>
  <c r="CA942" i="3"/>
  <c r="CA938" i="3"/>
  <c r="CA934" i="3"/>
  <c r="CA930" i="3"/>
  <c r="CA926" i="3"/>
  <c r="CA922" i="3"/>
  <c r="CA918" i="3"/>
  <c r="CA914" i="3"/>
  <c r="CA910" i="3"/>
  <c r="CA906" i="3"/>
  <c r="CA902" i="3"/>
  <c r="CA898" i="3"/>
  <c r="CA894" i="3"/>
  <c r="CA890" i="3"/>
  <c r="CA886" i="3"/>
  <c r="CA882" i="3"/>
  <c r="CA878" i="3"/>
  <c r="CA874" i="3"/>
  <c r="CA870" i="3"/>
  <c r="CA10" i="3"/>
  <c r="BZ1006" i="3"/>
  <c r="BZ1002" i="3"/>
  <c r="BZ998" i="3"/>
  <c r="BZ994" i="3"/>
  <c r="BZ990" i="3"/>
  <c r="BZ986" i="3"/>
  <c r="BZ982" i="3"/>
  <c r="BZ978" i="3"/>
  <c r="BZ974" i="3"/>
  <c r="BZ970" i="3"/>
  <c r="BZ966" i="3"/>
  <c r="BZ962" i="3"/>
  <c r="BZ958" i="3"/>
  <c r="BZ954" i="3"/>
  <c r="BZ950" i="3"/>
  <c r="BZ946" i="3"/>
  <c r="BZ942" i="3"/>
  <c r="BZ938" i="3"/>
  <c r="BZ934" i="3"/>
  <c r="BZ930" i="3"/>
  <c r="BZ926" i="3"/>
  <c r="BZ922" i="3"/>
  <c r="BZ918" i="3"/>
  <c r="BZ914" i="3"/>
  <c r="BZ910" i="3"/>
  <c r="BZ906" i="3"/>
  <c r="BZ902" i="3"/>
  <c r="BZ898" i="3"/>
  <c r="BZ894" i="3"/>
  <c r="BZ890" i="3"/>
  <c r="BZ886" i="3"/>
  <c r="BZ882" i="3"/>
  <c r="BZ878" i="3"/>
  <c r="BZ874" i="3"/>
  <c r="BZ870" i="3"/>
  <c r="BZ726" i="3"/>
  <c r="BZ725" i="3"/>
  <c r="BZ662" i="3"/>
  <c r="BZ661" i="3"/>
  <c r="BZ598" i="3"/>
  <c r="BZ597" i="3"/>
  <c r="BZ534" i="3"/>
  <c r="BZ533" i="3"/>
  <c r="CA327" i="3"/>
  <c r="CA1009" i="3"/>
  <c r="CA1005" i="3"/>
  <c r="CA1001" i="3"/>
  <c r="CA997" i="3"/>
  <c r="CA993" i="3"/>
  <c r="CA989" i="3"/>
  <c r="CA985" i="3"/>
  <c r="CA981" i="3"/>
  <c r="CA977" i="3"/>
  <c r="CA973" i="3"/>
  <c r="CA969" i="3"/>
  <c r="CA965" i="3"/>
  <c r="CA961" i="3"/>
  <c r="CA957" i="3"/>
  <c r="CA953" i="3"/>
  <c r="CA949" i="3"/>
  <c r="CA945" i="3"/>
  <c r="CA941" i="3"/>
  <c r="CA937" i="3"/>
  <c r="CA933" i="3"/>
  <c r="CA929" i="3"/>
  <c r="CA925" i="3"/>
  <c r="CA921" i="3"/>
  <c r="CA917" i="3"/>
  <c r="CA913" i="3"/>
  <c r="CA909" i="3"/>
  <c r="CA905" i="3"/>
  <c r="CA901" i="3"/>
  <c r="CA897" i="3"/>
  <c r="CA893" i="3"/>
  <c r="CA889" i="3"/>
  <c r="CA885" i="3"/>
  <c r="CA881" i="3"/>
  <c r="CA877" i="3"/>
  <c r="CA873" i="3"/>
  <c r="CA869" i="3"/>
  <c r="B26" i="14"/>
  <c r="B10" i="14" s="1"/>
  <c r="B29" i="14"/>
  <c r="B11" i="14" s="1"/>
  <c r="B7" i="14"/>
  <c r="B41" i="14"/>
  <c r="B14" i="14"/>
  <c r="B37" i="14"/>
  <c r="B13" i="14" s="1"/>
  <c r="B68" i="14"/>
  <c r="B18" i="14" s="1"/>
  <c r="B34" i="14"/>
  <c r="B12" i="14" s="1"/>
  <c r="B54" i="14"/>
  <c r="B16" i="14" s="1"/>
  <c r="B16" i="28"/>
  <c r="C42" i="28" s="1"/>
  <c r="C43" i="28" s="1"/>
  <c r="C44" i="28" s="1"/>
  <c r="B21" i="14"/>
  <c r="B9" i="14" s="1"/>
  <c r="C72" i="28"/>
  <c r="C69" i="28"/>
  <c r="B44" i="14"/>
  <c r="B15" i="14" s="1"/>
  <c r="B72" i="14"/>
  <c r="B19" i="14" s="1"/>
  <c r="C78" i="28"/>
  <c r="C83" i="28"/>
  <c r="C79" i="28"/>
  <c r="C82" i="28"/>
  <c r="C81" i="28"/>
  <c r="C87" i="28"/>
  <c r="C80" i="28"/>
  <c r="C85" i="28"/>
  <c r="C84" i="28"/>
  <c r="C86" i="28"/>
  <c r="C55" i="28"/>
  <c r="C54" i="28"/>
  <c r="C91" i="28"/>
  <c r="C92" i="28"/>
  <c r="C88" i="28"/>
  <c r="C89" i="28"/>
  <c r="C90" i="28"/>
  <c r="C65" i="28"/>
  <c r="C67" i="28"/>
  <c r="C64" i="28"/>
  <c r="C63" i="28"/>
  <c r="C66" i="28"/>
  <c r="C50" i="28"/>
  <c r="C51" i="28" s="1"/>
  <c r="C49" i="28"/>
  <c r="C47" i="28"/>
  <c r="C48" i="28" s="1"/>
  <c r="C46" i="28"/>
  <c r="C53" i="28"/>
  <c r="C45" i="28"/>
  <c r="C52" i="28"/>
  <c r="C61" i="28"/>
  <c r="C62" i="28"/>
  <c r="C60" i="28"/>
  <c r="C37" i="28"/>
  <c r="C41" i="28"/>
  <c r="C36" i="28"/>
  <c r="C34" i="28"/>
  <c r="C33" i="28"/>
  <c r="C38" i="28"/>
  <c r="C39" i="28" s="1"/>
  <c r="C40" i="28" s="1"/>
  <c r="C35" i="28"/>
  <c r="C58" i="28"/>
  <c r="C56" i="28"/>
  <c r="C59" i="28"/>
  <c r="C57" i="28"/>
  <c r="C75" i="28"/>
  <c r="C76" i="28"/>
  <c r="C73" i="28"/>
  <c r="C71" i="28"/>
  <c r="C77" i="28"/>
  <c r="C68" i="28"/>
  <c r="C74" i="28"/>
  <c r="C70" i="28"/>
  <c r="N428" i="3" l="1"/>
  <c r="N573" i="3"/>
  <c r="N685" i="3"/>
  <c r="N780" i="3"/>
  <c r="N866" i="3"/>
  <c r="N950" i="3"/>
  <c r="N318" i="3"/>
  <c r="N487" i="3"/>
  <c r="N616" i="3"/>
  <c r="N727" i="3"/>
  <c r="N813" i="3"/>
  <c r="N899" i="3"/>
  <c r="N983" i="3"/>
  <c r="N372" i="3"/>
  <c r="N525" i="3"/>
  <c r="N647" i="3"/>
  <c r="N750" i="3"/>
  <c r="N836" i="3"/>
  <c r="N922" i="3"/>
  <c r="N1006" i="3"/>
  <c r="N420" i="3"/>
  <c r="N563" i="3"/>
  <c r="N676" i="3"/>
  <c r="N773" i="3"/>
  <c r="N859" i="3"/>
  <c r="N943" i="3"/>
  <c r="N244" i="3"/>
  <c r="N460" i="3"/>
  <c r="N595" i="3"/>
  <c r="N707" i="3"/>
  <c r="N796" i="3"/>
  <c r="N882" i="3"/>
  <c r="N966" i="3"/>
  <c r="N357" i="3"/>
  <c r="N515" i="3"/>
  <c r="N638" i="3"/>
  <c r="N743" i="3"/>
  <c r="N829" i="3"/>
  <c r="N915" i="3"/>
  <c r="N999" i="3"/>
  <c r="N423" i="3"/>
  <c r="N566" i="3"/>
  <c r="N683" i="3"/>
  <c r="N778" i="3"/>
  <c r="N862" i="3"/>
  <c r="N948" i="3"/>
  <c r="N315" i="3"/>
  <c r="N485" i="3"/>
  <c r="N612" i="3"/>
  <c r="N725" i="3"/>
  <c r="N811" i="3"/>
  <c r="N895" i="3"/>
  <c r="N981" i="3"/>
  <c r="N447" i="3"/>
  <c r="N267" i="3"/>
  <c r="N969" i="3"/>
  <c r="N905" i="3"/>
  <c r="N841" i="3"/>
  <c r="N777" i="3"/>
  <c r="N710" i="3"/>
  <c r="N624" i="3"/>
  <c r="N533" i="3"/>
  <c r="N430" i="3"/>
  <c r="N307" i="3"/>
  <c r="N984" i="3"/>
  <c r="N920" i="3"/>
  <c r="N856" i="3"/>
  <c r="N792" i="3"/>
  <c r="N728" i="3"/>
  <c r="N645" i="3"/>
  <c r="N557" i="3"/>
  <c r="N454" i="3"/>
  <c r="N342" i="3"/>
  <c r="N65" i="3"/>
  <c r="N201" i="3"/>
  <c r="N326" i="3"/>
  <c r="N44" i="3"/>
  <c r="N270" i="3"/>
  <c r="N45" i="3"/>
  <c r="N130" i="3"/>
  <c r="N217" i="3"/>
  <c r="N214" i="3"/>
  <c r="N451" i="3"/>
  <c r="N587" i="3"/>
  <c r="N701" i="3"/>
  <c r="N790" i="3"/>
  <c r="N876" i="3"/>
  <c r="N962" i="3"/>
  <c r="N347" i="3"/>
  <c r="N503" i="3"/>
  <c r="N630" i="3"/>
  <c r="N739" i="3"/>
  <c r="N823" i="3"/>
  <c r="N909" i="3"/>
  <c r="N995" i="3"/>
  <c r="N396" i="3"/>
  <c r="N541" i="3"/>
  <c r="N661" i="3"/>
  <c r="N762" i="3"/>
  <c r="N846" i="3"/>
  <c r="N932" i="3"/>
  <c r="N108" i="3"/>
  <c r="N437" i="3"/>
  <c r="N576" i="3"/>
  <c r="N692" i="3"/>
  <c r="N783" i="3"/>
  <c r="N869" i="3"/>
  <c r="N955" i="3"/>
  <c r="N299" i="3"/>
  <c r="N477" i="3"/>
  <c r="N607" i="3"/>
  <c r="N722" i="3"/>
  <c r="N806" i="3"/>
  <c r="N892" i="3"/>
  <c r="N978" i="3"/>
  <c r="N383" i="3"/>
  <c r="N531" i="3"/>
  <c r="N652" i="3"/>
  <c r="N755" i="3"/>
  <c r="N839" i="3"/>
  <c r="N925" i="3"/>
  <c r="N173" i="3"/>
  <c r="N445" i="3"/>
  <c r="N583" i="3"/>
  <c r="N695" i="3"/>
  <c r="N788" i="3"/>
  <c r="N874" i="3"/>
  <c r="N958" i="3"/>
  <c r="N335" i="3"/>
  <c r="N501" i="3"/>
  <c r="N628" i="3"/>
  <c r="N735" i="3"/>
  <c r="N821" i="3"/>
  <c r="N907" i="3"/>
  <c r="N991" i="3"/>
  <c r="N431" i="3"/>
  <c r="N215" i="3"/>
  <c r="N961" i="3"/>
  <c r="N897" i="3"/>
  <c r="N833" i="3"/>
  <c r="N769" i="3"/>
  <c r="N700" i="3"/>
  <c r="N614" i="3"/>
  <c r="N519" i="3"/>
  <c r="N419" i="3"/>
  <c r="N283" i="3"/>
  <c r="N976" i="3"/>
  <c r="N912" i="3"/>
  <c r="N848" i="3"/>
  <c r="N784" i="3"/>
  <c r="N719" i="3"/>
  <c r="N635" i="3"/>
  <c r="N543" i="3"/>
  <c r="N443" i="3"/>
  <c r="N324" i="3"/>
  <c r="N140" i="3"/>
  <c r="N311" i="3"/>
  <c r="N375" i="3"/>
  <c r="N249" i="3"/>
  <c r="N56" i="3"/>
  <c r="N141" i="3"/>
  <c r="N226" i="3"/>
  <c r="N295" i="3"/>
  <c r="N89" i="3"/>
  <c r="N175" i="3"/>
  <c r="N255" i="3"/>
  <c r="N269" i="3"/>
  <c r="N470" i="3"/>
  <c r="N599" i="3"/>
  <c r="N715" i="3"/>
  <c r="N802" i="3"/>
  <c r="N886" i="3"/>
  <c r="N972" i="3"/>
  <c r="N371" i="3"/>
  <c r="N524" i="3"/>
  <c r="N644" i="3"/>
  <c r="N749" i="3"/>
  <c r="N835" i="3"/>
  <c r="N919" i="3"/>
  <c r="N1005" i="3"/>
  <c r="N414" i="3"/>
  <c r="N559" i="3"/>
  <c r="N675" i="3"/>
  <c r="N772" i="3"/>
  <c r="N858" i="3"/>
  <c r="N942" i="3"/>
  <c r="N235" i="3"/>
  <c r="N459" i="3"/>
  <c r="N590" i="3"/>
  <c r="N704" i="3"/>
  <c r="N795" i="3"/>
  <c r="N879" i="3"/>
  <c r="N965" i="3"/>
  <c r="N331" i="3"/>
  <c r="N495" i="3"/>
  <c r="N621" i="3"/>
  <c r="N732" i="3"/>
  <c r="N818" i="3"/>
  <c r="N902" i="3"/>
  <c r="N988" i="3"/>
  <c r="N403" i="3"/>
  <c r="N549" i="3"/>
  <c r="N664" i="3"/>
  <c r="N765" i="3"/>
  <c r="N851" i="3"/>
  <c r="N935" i="3"/>
  <c r="N261" i="3"/>
  <c r="N462" i="3"/>
  <c r="N597" i="3"/>
  <c r="N711" i="3"/>
  <c r="N798" i="3"/>
  <c r="N884" i="3"/>
  <c r="N970" i="3"/>
  <c r="N366" i="3"/>
  <c r="N517" i="3"/>
  <c r="N640" i="3"/>
  <c r="N747" i="3"/>
  <c r="N831" i="3"/>
  <c r="N917" i="3"/>
  <c r="N1003" i="3"/>
  <c r="N413" i="3"/>
  <c r="N25" i="3"/>
  <c r="N953" i="3"/>
  <c r="N889" i="3"/>
  <c r="N825" i="3"/>
  <c r="N761" i="3"/>
  <c r="N688" i="3"/>
  <c r="N604" i="3"/>
  <c r="N508" i="3"/>
  <c r="N405" i="3"/>
  <c r="N243" i="3"/>
  <c r="N968" i="3"/>
  <c r="N904" i="3"/>
  <c r="N840" i="3"/>
  <c r="N776" i="3"/>
  <c r="N709" i="3"/>
  <c r="N623" i="3"/>
  <c r="N532" i="3"/>
  <c r="N429" i="3"/>
  <c r="N303" i="3"/>
  <c r="N54" i="3"/>
  <c r="N294" i="3"/>
  <c r="N364" i="3"/>
  <c r="N224" i="3"/>
  <c r="N66" i="3"/>
  <c r="N153" i="3"/>
  <c r="N236" i="3"/>
  <c r="N15" i="3"/>
  <c r="N100" i="3"/>
  <c r="N186" i="3"/>
  <c r="N264" i="3"/>
  <c r="N317" i="3"/>
  <c r="N486" i="3"/>
  <c r="N615" i="3"/>
  <c r="N726" i="3"/>
  <c r="N812" i="3"/>
  <c r="N898" i="3"/>
  <c r="N982" i="3"/>
  <c r="N395" i="3"/>
  <c r="N540" i="3"/>
  <c r="N660" i="3"/>
  <c r="N759" i="3"/>
  <c r="N845" i="3"/>
  <c r="N931" i="3"/>
  <c r="N97" i="3"/>
  <c r="N436" i="3"/>
  <c r="N575" i="3"/>
  <c r="N691" i="3"/>
  <c r="N782" i="3"/>
  <c r="N868" i="3"/>
  <c r="N954" i="3"/>
  <c r="N291" i="3"/>
  <c r="N476" i="3"/>
  <c r="N606" i="3"/>
  <c r="N718" i="3"/>
  <c r="N805" i="3"/>
  <c r="N891" i="3"/>
  <c r="N975" i="3"/>
  <c r="N355" i="3"/>
  <c r="N511" i="3"/>
  <c r="N637" i="3"/>
  <c r="N742" i="3"/>
  <c r="N828" i="3"/>
  <c r="N914" i="3"/>
  <c r="N998" i="3"/>
  <c r="N422" i="3"/>
  <c r="N565" i="3"/>
  <c r="N680" i="3"/>
  <c r="N775" i="3"/>
  <c r="N861" i="3"/>
  <c r="N947" i="3"/>
  <c r="N302" i="3"/>
  <c r="N484" i="3"/>
  <c r="N611" i="3"/>
  <c r="N724" i="3"/>
  <c r="N810" i="3"/>
  <c r="N894" i="3"/>
  <c r="N980" i="3"/>
  <c r="N388" i="3"/>
  <c r="N535" i="3"/>
  <c r="N654" i="3"/>
  <c r="N757" i="3"/>
  <c r="N843" i="3"/>
  <c r="N927" i="3"/>
  <c r="C31" i="40"/>
  <c r="N397" i="3"/>
  <c r="N1009" i="3"/>
  <c r="N945" i="3"/>
  <c r="N881" i="3"/>
  <c r="N817" i="3"/>
  <c r="N753" i="3"/>
  <c r="N678" i="3"/>
  <c r="N592" i="3"/>
  <c r="N494" i="3"/>
  <c r="N391" i="3"/>
  <c r="N205" i="3"/>
  <c r="N960" i="3"/>
  <c r="N896" i="3"/>
  <c r="N832" i="3"/>
  <c r="N768" i="3"/>
  <c r="N699" i="3"/>
  <c r="N613" i="3"/>
  <c r="N518" i="3"/>
  <c r="N415" i="3"/>
  <c r="N278" i="3"/>
  <c r="N275" i="3"/>
  <c r="N350" i="3"/>
  <c r="N191" i="3"/>
  <c r="N77" i="3"/>
  <c r="N164" i="3"/>
  <c r="N245" i="3"/>
  <c r="N27" i="3"/>
  <c r="N110" i="3"/>
  <c r="N197" i="3"/>
  <c r="N272" i="3"/>
  <c r="N336" i="3"/>
  <c r="N341" i="3"/>
  <c r="N502" i="3"/>
  <c r="N629" i="3"/>
  <c r="N738" i="3"/>
  <c r="N822" i="3"/>
  <c r="N908" i="3"/>
  <c r="N994" i="3"/>
  <c r="N412" i="3"/>
  <c r="N556" i="3"/>
  <c r="N672" i="3"/>
  <c r="N771" i="3"/>
  <c r="N855" i="3"/>
  <c r="N941" i="3"/>
  <c r="N234" i="3"/>
  <c r="N453" i="3"/>
  <c r="N589" i="3"/>
  <c r="N703" i="3"/>
  <c r="N794" i="3"/>
  <c r="N878" i="3"/>
  <c r="N964" i="3"/>
  <c r="N323" i="3"/>
  <c r="N492" i="3"/>
  <c r="N620" i="3"/>
  <c r="N731" i="3"/>
  <c r="N815" i="3"/>
  <c r="N901" i="3"/>
  <c r="N987" i="3"/>
  <c r="N382" i="3"/>
  <c r="N527" i="3"/>
  <c r="N651" i="3"/>
  <c r="N754" i="3"/>
  <c r="N838" i="3"/>
  <c r="N924" i="3"/>
  <c r="N162" i="3"/>
  <c r="N439" i="3"/>
  <c r="N580" i="3"/>
  <c r="N694" i="3"/>
  <c r="N787" i="3"/>
  <c r="N871" i="3"/>
  <c r="N957" i="3"/>
  <c r="N334" i="3"/>
  <c r="N500" i="3"/>
  <c r="N627" i="3"/>
  <c r="N734" i="3"/>
  <c r="N820" i="3"/>
  <c r="N906" i="3"/>
  <c r="N990" i="3"/>
  <c r="N407" i="3"/>
  <c r="N551" i="3"/>
  <c r="N670" i="3"/>
  <c r="N767" i="3"/>
  <c r="N853" i="3"/>
  <c r="N939" i="3"/>
  <c r="N34" i="3"/>
  <c r="N381" i="3"/>
  <c r="N1001" i="3"/>
  <c r="N937" i="3"/>
  <c r="N873" i="3"/>
  <c r="N809" i="3"/>
  <c r="N745" i="3"/>
  <c r="N668" i="3"/>
  <c r="N582" i="3"/>
  <c r="N483" i="3"/>
  <c r="N380" i="3"/>
  <c r="N86" i="3"/>
  <c r="N952" i="3"/>
  <c r="N888" i="3"/>
  <c r="N824" i="3"/>
  <c r="N760" i="3"/>
  <c r="N687" i="3"/>
  <c r="N603" i="3"/>
  <c r="N507" i="3"/>
  <c r="N404" i="3"/>
  <c r="N241" i="3"/>
  <c r="N379" i="3"/>
  <c r="N252" i="3"/>
  <c r="N339" i="3"/>
  <c r="N118" i="3"/>
  <c r="N87" i="3"/>
  <c r="N174" i="3"/>
  <c r="N254" i="3"/>
  <c r="N36" i="3"/>
  <c r="N121" i="3"/>
  <c r="N208" i="3"/>
  <c r="N659" i="3"/>
  <c r="N918" i="3"/>
  <c r="N471" i="3"/>
  <c r="N791" i="3"/>
  <c r="N286" i="3"/>
  <c r="N631" i="3"/>
  <c r="N900" i="3"/>
  <c r="N510" i="3"/>
  <c r="N763" i="3"/>
  <c r="N1007" i="3"/>
  <c r="N663" i="3"/>
  <c r="N870" i="3"/>
  <c r="N478" i="3"/>
  <c r="N797" i="3"/>
  <c r="N989" i="3"/>
  <c r="N653" i="3"/>
  <c r="N916" i="3"/>
  <c r="N467" i="3"/>
  <c r="N789" i="3"/>
  <c r="N977" i="3"/>
  <c r="N793" i="3"/>
  <c r="N572" i="3"/>
  <c r="N327" i="3"/>
  <c r="N872" i="3"/>
  <c r="N677" i="3"/>
  <c r="N468" i="3"/>
  <c r="N351" i="3"/>
  <c r="N11" i="3"/>
  <c r="N207" i="3"/>
  <c r="N78" i="3"/>
  <c r="N246" i="3"/>
  <c r="N344" i="3"/>
  <c r="N408" i="3"/>
  <c r="N472" i="3"/>
  <c r="N536" i="3"/>
  <c r="N48" i="3"/>
  <c r="N134" i="3"/>
  <c r="N219" i="3"/>
  <c r="N289" i="3"/>
  <c r="N353" i="3"/>
  <c r="N417" i="3"/>
  <c r="N481" i="3"/>
  <c r="N545" i="3"/>
  <c r="N609" i="3"/>
  <c r="N673" i="3"/>
  <c r="N29" i="3"/>
  <c r="N113" i="3"/>
  <c r="N199" i="3"/>
  <c r="N274" i="3"/>
  <c r="N338" i="3"/>
  <c r="N402" i="3"/>
  <c r="N466" i="3"/>
  <c r="N530" i="3"/>
  <c r="N594" i="3"/>
  <c r="N658" i="3"/>
  <c r="N21" i="3"/>
  <c r="N103" i="3"/>
  <c r="N31" i="3"/>
  <c r="N115" i="3"/>
  <c r="N203" i="3"/>
  <c r="N276" i="3"/>
  <c r="N42" i="3"/>
  <c r="N128" i="3"/>
  <c r="N49" i="3"/>
  <c r="N116" i="3"/>
  <c r="N178" i="3"/>
  <c r="N227" i="3"/>
  <c r="N182" i="3"/>
  <c r="N119" i="3"/>
  <c r="N62" i="3"/>
  <c r="N662" i="3"/>
  <c r="N262" i="3"/>
  <c r="N444" i="3"/>
  <c r="N231" i="3"/>
  <c r="N384" i="3"/>
  <c r="N187" i="3"/>
  <c r="N367" i="3"/>
  <c r="N671" i="3"/>
  <c r="N930" i="3"/>
  <c r="N574" i="3"/>
  <c r="N803" i="3"/>
  <c r="N319" i="3"/>
  <c r="N717" i="3"/>
  <c r="N910" i="3"/>
  <c r="N526" i="3"/>
  <c r="N827" i="3"/>
  <c r="N152" i="3"/>
  <c r="N679" i="3"/>
  <c r="N934" i="3"/>
  <c r="N499" i="3"/>
  <c r="N807" i="3"/>
  <c r="N363" i="3"/>
  <c r="N669" i="3"/>
  <c r="N926" i="3"/>
  <c r="N567" i="3"/>
  <c r="N799" i="3"/>
  <c r="N929" i="3"/>
  <c r="N785" i="3"/>
  <c r="N558" i="3"/>
  <c r="N1008" i="3"/>
  <c r="N864" i="3"/>
  <c r="N667" i="3"/>
  <c r="N390" i="3"/>
  <c r="N340" i="3"/>
  <c r="N26" i="3"/>
  <c r="N263" i="3"/>
  <c r="N132" i="3"/>
  <c r="N280" i="3"/>
  <c r="N352" i="3"/>
  <c r="N416" i="3"/>
  <c r="N480" i="3"/>
  <c r="N544" i="3"/>
  <c r="N58" i="3"/>
  <c r="N143" i="3"/>
  <c r="N229" i="3"/>
  <c r="N297" i="3"/>
  <c r="N361" i="3"/>
  <c r="N425" i="3"/>
  <c r="N489" i="3"/>
  <c r="N553" i="3"/>
  <c r="N617" i="3"/>
  <c r="N681" i="3"/>
  <c r="N38" i="3"/>
  <c r="N125" i="3"/>
  <c r="N211" i="3"/>
  <c r="N282" i="3"/>
  <c r="N346" i="3"/>
  <c r="N410" i="3"/>
  <c r="N474" i="3"/>
  <c r="N538" i="3"/>
  <c r="N602" i="3"/>
  <c r="N666" i="3"/>
  <c r="N30" i="3"/>
  <c r="N114" i="3"/>
  <c r="N41" i="3"/>
  <c r="N127" i="3"/>
  <c r="N213" i="3"/>
  <c r="N284" i="3"/>
  <c r="N53" i="3"/>
  <c r="N139" i="3"/>
  <c r="N14" i="3"/>
  <c r="N10" i="3"/>
  <c r="N55" i="3"/>
  <c r="N122" i="3"/>
  <c r="N184" i="3"/>
  <c r="N233" i="3"/>
  <c r="N165" i="3"/>
  <c r="N112" i="3"/>
  <c r="N47" i="3"/>
  <c r="N708" i="3"/>
  <c r="N309" i="3"/>
  <c r="N571" i="3"/>
  <c r="N46" i="3"/>
  <c r="N512" i="3"/>
  <c r="N329" i="3"/>
  <c r="N389" i="3"/>
  <c r="N748" i="3"/>
  <c r="N940" i="3"/>
  <c r="N588" i="3"/>
  <c r="N867" i="3"/>
  <c r="N348" i="3"/>
  <c r="N730" i="3"/>
  <c r="N974" i="3"/>
  <c r="N542" i="3"/>
  <c r="N837" i="3"/>
  <c r="N399" i="3"/>
  <c r="N693" i="3"/>
  <c r="N946" i="3"/>
  <c r="N596" i="3"/>
  <c r="N819" i="3"/>
  <c r="N387" i="3"/>
  <c r="N746" i="3"/>
  <c r="N938" i="3"/>
  <c r="N584" i="3"/>
  <c r="N863" i="3"/>
  <c r="N463" i="3"/>
  <c r="N921" i="3"/>
  <c r="N737" i="3"/>
  <c r="N547" i="3"/>
  <c r="N1000" i="3"/>
  <c r="N816" i="3"/>
  <c r="N655" i="3"/>
  <c r="N374" i="3"/>
  <c r="N225" i="3"/>
  <c r="N35" i="3"/>
  <c r="N271" i="3"/>
  <c r="N142" i="3"/>
  <c r="N288" i="3"/>
  <c r="N360" i="3"/>
  <c r="N424" i="3"/>
  <c r="N488" i="3"/>
  <c r="N552" i="3"/>
  <c r="N69" i="3"/>
  <c r="N155" i="3"/>
  <c r="N239" i="3"/>
  <c r="N305" i="3"/>
  <c r="N369" i="3"/>
  <c r="N433" i="3"/>
  <c r="N497" i="3"/>
  <c r="N561" i="3"/>
  <c r="N625" i="3"/>
  <c r="N689" i="3"/>
  <c r="N50" i="3"/>
  <c r="N135" i="3"/>
  <c r="N220" i="3"/>
  <c r="N290" i="3"/>
  <c r="N354" i="3"/>
  <c r="N418" i="3"/>
  <c r="N482" i="3"/>
  <c r="N546" i="3"/>
  <c r="N610" i="3"/>
  <c r="N674" i="3"/>
  <c r="N40" i="3"/>
  <c r="N126" i="3"/>
  <c r="N52" i="3"/>
  <c r="N137" i="3"/>
  <c r="N223" i="3"/>
  <c r="N292" i="3"/>
  <c r="N64" i="3"/>
  <c r="N149" i="3"/>
  <c r="N17" i="3"/>
  <c r="N13" i="3"/>
  <c r="N61" i="3"/>
  <c r="N133" i="3"/>
  <c r="N190" i="3"/>
  <c r="N238" i="3"/>
  <c r="N158" i="3"/>
  <c r="N107" i="3"/>
  <c r="N12" i="3"/>
  <c r="N301" i="3"/>
  <c r="N949" i="3"/>
  <c r="N936" i="3"/>
  <c r="N120" i="3"/>
  <c r="N448" i="3"/>
  <c r="N265" i="3"/>
  <c r="N411" i="3"/>
  <c r="N758" i="3"/>
  <c r="N1004" i="3"/>
  <c r="N600" i="3"/>
  <c r="N877" i="3"/>
  <c r="N475" i="3"/>
  <c r="N740" i="3"/>
  <c r="N986" i="3"/>
  <c r="N632" i="3"/>
  <c r="N847" i="3"/>
  <c r="N421" i="3"/>
  <c r="N764" i="3"/>
  <c r="N956" i="3"/>
  <c r="N608" i="3"/>
  <c r="N883" i="3"/>
  <c r="N406" i="3"/>
  <c r="N756" i="3"/>
  <c r="N1002" i="3"/>
  <c r="N598" i="3"/>
  <c r="N875" i="3"/>
  <c r="N356" i="3"/>
  <c r="N913" i="3"/>
  <c r="N729" i="3"/>
  <c r="N469" i="3"/>
  <c r="N992" i="3"/>
  <c r="N808" i="3"/>
  <c r="N591" i="3"/>
  <c r="N358" i="3"/>
  <c r="N277" i="3"/>
  <c r="N194" i="3"/>
  <c r="N98" i="3"/>
  <c r="N279" i="3"/>
  <c r="N154" i="3"/>
  <c r="N296" i="3"/>
  <c r="N368" i="3"/>
  <c r="N432" i="3"/>
  <c r="N496" i="3"/>
  <c r="N560" i="3"/>
  <c r="N80" i="3"/>
  <c r="N167" i="3"/>
  <c r="N247" i="3"/>
  <c r="N313" i="3"/>
  <c r="N377" i="3"/>
  <c r="N441" i="3"/>
  <c r="N505" i="3"/>
  <c r="N569" i="3"/>
  <c r="N633" i="3"/>
  <c r="N697" i="3"/>
  <c r="N59" i="3"/>
  <c r="N146" i="3"/>
  <c r="N230" i="3"/>
  <c r="N298" i="3"/>
  <c r="N362" i="3"/>
  <c r="N426" i="3"/>
  <c r="N490" i="3"/>
  <c r="N554" i="3"/>
  <c r="N618" i="3"/>
  <c r="N682" i="3"/>
  <c r="N51" i="3"/>
  <c r="N136" i="3"/>
  <c r="N63" i="3"/>
  <c r="N148" i="3"/>
  <c r="N232" i="3"/>
  <c r="N300" i="3"/>
  <c r="N74" i="3"/>
  <c r="N161" i="3"/>
  <c r="N18" i="3"/>
  <c r="N68" i="3"/>
  <c r="N145" i="3"/>
  <c r="N195" i="3"/>
  <c r="N250" i="3"/>
  <c r="N151" i="3"/>
  <c r="N99" i="3"/>
  <c r="N834" i="3"/>
  <c r="N702" i="3"/>
  <c r="N509" i="3"/>
  <c r="N349" i="3"/>
  <c r="N786" i="3"/>
  <c r="N534" i="3"/>
  <c r="N696" i="3"/>
  <c r="N656" i="3"/>
  <c r="N752" i="3"/>
  <c r="N325" i="3"/>
  <c r="N312" i="3"/>
  <c r="N101" i="3"/>
  <c r="N523" i="3"/>
  <c r="N770" i="3"/>
  <c r="N222" i="3"/>
  <c r="N686" i="3"/>
  <c r="N887" i="3"/>
  <c r="N491" i="3"/>
  <c r="N804" i="3"/>
  <c r="N996" i="3"/>
  <c r="N648" i="3"/>
  <c r="N911" i="3"/>
  <c r="N438" i="3"/>
  <c r="N774" i="3"/>
  <c r="N259" i="3"/>
  <c r="N622" i="3"/>
  <c r="N893" i="3"/>
  <c r="N516" i="3"/>
  <c r="N766" i="3"/>
  <c r="N212" i="3"/>
  <c r="N684" i="3"/>
  <c r="N885" i="3"/>
  <c r="N333" i="3"/>
  <c r="N865" i="3"/>
  <c r="N720" i="3"/>
  <c r="N455" i="3"/>
  <c r="N944" i="3"/>
  <c r="N800" i="3"/>
  <c r="N581" i="3"/>
  <c r="N183" i="3"/>
  <c r="N253" i="3"/>
  <c r="N129" i="3"/>
  <c r="N109" i="3"/>
  <c r="N287" i="3"/>
  <c r="N166" i="3"/>
  <c r="N304" i="3"/>
  <c r="N376" i="3"/>
  <c r="N440" i="3"/>
  <c r="N504" i="3"/>
  <c r="N568" i="3"/>
  <c r="N90" i="3"/>
  <c r="N176" i="3"/>
  <c r="N257" i="3"/>
  <c r="N321" i="3"/>
  <c r="N385" i="3"/>
  <c r="N449" i="3"/>
  <c r="N513" i="3"/>
  <c r="N577" i="3"/>
  <c r="N641" i="3"/>
  <c r="N705" i="3"/>
  <c r="N71" i="3"/>
  <c r="N157" i="3"/>
  <c r="N240" i="3"/>
  <c r="N306" i="3"/>
  <c r="N370" i="3"/>
  <c r="N434" i="3"/>
  <c r="N498" i="3"/>
  <c r="N562" i="3"/>
  <c r="N626" i="3"/>
  <c r="N690" i="3"/>
  <c r="N60" i="3"/>
  <c r="N147" i="3"/>
  <c r="N73" i="3"/>
  <c r="N160" i="3"/>
  <c r="N242" i="3"/>
  <c r="N308" i="3"/>
  <c r="N85" i="3"/>
  <c r="N172" i="3"/>
  <c r="N23" i="3"/>
  <c r="N79" i="3"/>
  <c r="N150" i="3"/>
  <c r="N200" i="3"/>
  <c r="N256" i="3"/>
  <c r="N144" i="3"/>
  <c r="N92" i="3"/>
  <c r="N539" i="3"/>
  <c r="N285" i="3"/>
  <c r="N951" i="3"/>
  <c r="N814" i="3"/>
  <c r="N923" i="3"/>
  <c r="N548" i="3"/>
  <c r="N903" i="3"/>
  <c r="N830" i="3"/>
  <c r="N857" i="3"/>
  <c r="N75" i="3"/>
  <c r="N218" i="3"/>
  <c r="N16" i="3"/>
  <c r="CP8" i="1"/>
  <c r="C24" i="14" s="1"/>
  <c r="N94" i="3"/>
  <c r="N105" i="3"/>
  <c r="N159" i="3"/>
  <c r="N458" i="3"/>
  <c r="N91" i="3"/>
  <c r="N457" i="3"/>
  <c r="N464" i="3"/>
  <c r="N744" i="3"/>
  <c r="N712" i="3"/>
  <c r="N826" i="3"/>
  <c r="N76" i="3"/>
  <c r="N221" i="3"/>
  <c r="N88" i="3"/>
  <c r="N96" i="3"/>
  <c r="N180" i="3"/>
  <c r="N93" i="3"/>
  <c r="N634" i="3"/>
  <c r="N450" i="3"/>
  <c r="N266" i="3"/>
  <c r="N81" i="3"/>
  <c r="N593" i="3"/>
  <c r="N409" i="3"/>
  <c r="N198" i="3"/>
  <c r="N456" i="3"/>
  <c r="N57" i="3"/>
  <c r="N880" i="3"/>
  <c r="N985" i="3"/>
  <c r="N446" i="3"/>
  <c r="N733" i="3"/>
  <c r="N997" i="3"/>
  <c r="N619" i="3"/>
  <c r="N854" i="3"/>
  <c r="N181" i="3"/>
  <c r="N698" i="3"/>
  <c r="N657" i="3"/>
  <c r="N528" i="3"/>
  <c r="N237" i="3"/>
  <c r="N646" i="3"/>
  <c r="N850" i="3"/>
  <c r="N650" i="3"/>
  <c r="N649" i="3"/>
  <c r="N779" i="3"/>
  <c r="N209" i="3"/>
  <c r="N19" i="3"/>
  <c r="N192" i="3"/>
  <c r="N642" i="3"/>
  <c r="N314" i="3"/>
  <c r="N601" i="3"/>
  <c r="N210" i="3"/>
  <c r="N67" i="3"/>
  <c r="N849" i="3"/>
  <c r="N967" i="3"/>
  <c r="N564" i="3"/>
  <c r="N435" i="3"/>
  <c r="N82" i="3"/>
  <c r="N216" i="3"/>
  <c r="N43" i="3"/>
  <c r="N32" i="3"/>
  <c r="N171" i="3"/>
  <c r="N83" i="3"/>
  <c r="N586" i="3"/>
  <c r="N442" i="3"/>
  <c r="N258" i="3"/>
  <c r="N20" i="3"/>
  <c r="N585" i="3"/>
  <c r="N401" i="3"/>
  <c r="N123" i="3"/>
  <c r="N400" i="3"/>
  <c r="N196" i="3"/>
  <c r="N928" i="3"/>
  <c r="N993" i="3"/>
  <c r="N427" i="3"/>
  <c r="N723" i="3"/>
  <c r="N933" i="3"/>
  <c r="N605" i="3"/>
  <c r="N844" i="3"/>
  <c r="N514" i="3"/>
  <c r="N202" i="3"/>
  <c r="N251" i="3"/>
  <c r="N506" i="3"/>
  <c r="N465" i="3"/>
  <c r="N228" i="3"/>
  <c r="N979" i="3"/>
  <c r="N452" i="3"/>
  <c r="N124" i="3"/>
  <c r="N206" i="3"/>
  <c r="N39" i="3"/>
  <c r="N24" i="3"/>
  <c r="N104" i="3"/>
  <c r="N72" i="3"/>
  <c r="N578" i="3"/>
  <c r="N394" i="3"/>
  <c r="N248" i="3"/>
  <c r="N721" i="3"/>
  <c r="N537" i="3"/>
  <c r="N393" i="3"/>
  <c r="N111" i="3"/>
  <c r="N392" i="3"/>
  <c r="N185" i="3"/>
  <c r="N343" i="3"/>
  <c r="N852" i="3"/>
  <c r="N461" i="3"/>
  <c r="N751" i="3"/>
  <c r="N973" i="3"/>
  <c r="N643" i="3"/>
  <c r="N260" i="3"/>
  <c r="N330" i="3"/>
  <c r="N473" i="3"/>
  <c r="N493" i="3"/>
  <c r="N550" i="3"/>
  <c r="N716" i="3"/>
  <c r="N117" i="3"/>
  <c r="N102" i="3"/>
  <c r="N520" i="3"/>
  <c r="N801" i="3"/>
  <c r="N579" i="3"/>
  <c r="N70" i="3"/>
  <c r="N131" i="3"/>
  <c r="N168" i="3"/>
  <c r="N33" i="3"/>
  <c r="N204" i="3"/>
  <c r="N316" i="3"/>
  <c r="N95" i="3"/>
  <c r="N714" i="3"/>
  <c r="N570" i="3"/>
  <c r="N386" i="3"/>
  <c r="N188" i="3"/>
  <c r="N713" i="3"/>
  <c r="N529" i="3"/>
  <c r="N345" i="3"/>
  <c r="N37" i="3"/>
  <c r="N328" i="3"/>
  <c r="N293" i="3"/>
  <c r="N179" i="3"/>
  <c r="N359" i="3"/>
  <c r="N842" i="3"/>
  <c r="N332" i="3"/>
  <c r="N741" i="3"/>
  <c r="N963" i="3"/>
  <c r="N555" i="3"/>
  <c r="N156" i="3"/>
  <c r="N22" i="3"/>
  <c r="N169" i="3"/>
  <c r="N281" i="3"/>
  <c r="N365" i="3"/>
  <c r="N959" i="3"/>
  <c r="N373" i="3"/>
  <c r="N106" i="3"/>
  <c r="N170" i="3"/>
  <c r="N322" i="3"/>
  <c r="N273" i="3"/>
  <c r="N736" i="3"/>
  <c r="N890" i="3"/>
  <c r="N138" i="3"/>
  <c r="N163" i="3"/>
  <c r="N193" i="3"/>
  <c r="N268" i="3"/>
  <c r="N84" i="3"/>
  <c r="N706" i="3"/>
  <c r="N522" i="3"/>
  <c r="N378" i="3"/>
  <c r="N177" i="3"/>
  <c r="N665" i="3"/>
  <c r="N521" i="3"/>
  <c r="N337" i="3"/>
  <c r="N28" i="3"/>
  <c r="N320" i="3"/>
  <c r="N310" i="3"/>
  <c r="N479" i="3"/>
  <c r="N636" i="3"/>
  <c r="N971" i="3"/>
  <c r="N639" i="3"/>
  <c r="N860" i="3"/>
  <c r="N398" i="3"/>
  <c r="N781" i="3"/>
  <c r="J28" i="34"/>
  <c r="E44" i="34" s="1"/>
  <c r="J29" i="38"/>
  <c r="J33" i="38" s="1"/>
  <c r="AB8" i="1"/>
  <c r="C22" i="14" s="1"/>
  <c r="J31" i="38"/>
  <c r="I35" i="38"/>
  <c r="O903" i="3" s="1"/>
  <c r="H7" i="36"/>
  <c r="S7" i="36" s="1"/>
  <c r="G8" i="5"/>
  <c r="G7" i="34"/>
  <c r="H26" i="14"/>
  <c r="F7" i="6"/>
  <c r="M9" i="1"/>
  <c r="H7" i="18"/>
  <c r="R7" i="18" s="1"/>
  <c r="M23" i="38"/>
  <c r="P37" i="40"/>
  <c r="P14" i="40"/>
  <c r="J9" i="3"/>
  <c r="R9" i="3" s="1"/>
  <c r="Z9" i="3" s="1"/>
  <c r="AH9" i="3" s="1"/>
  <c r="AP9" i="3" s="1"/>
  <c r="AX9" i="3" s="1"/>
  <c r="BF9" i="3" s="1"/>
  <c r="BV9" i="3" s="1"/>
  <c r="BN9" i="3" s="1"/>
  <c r="U9" i="1"/>
  <c r="G37" i="40"/>
  <c r="G30" i="40"/>
  <c r="P8" i="32"/>
  <c r="G15" i="13"/>
  <c r="F7" i="39"/>
  <c r="P8" i="5"/>
  <c r="G14" i="40"/>
  <c r="G8" i="32"/>
  <c r="O15" i="18"/>
  <c r="O19" i="18"/>
  <c r="O35" i="18"/>
  <c r="O47" i="18"/>
  <c r="N7" i="18"/>
  <c r="AA53" i="18"/>
  <c r="AA47" i="18"/>
  <c r="AA24" i="18"/>
  <c r="AA26" i="18"/>
  <c r="Q11" i="18"/>
  <c r="Q16" i="18"/>
  <c r="Q21" i="18"/>
  <c r="Q26" i="18"/>
  <c r="Q30" i="18"/>
  <c r="Q35" i="18"/>
  <c r="Q39" i="18"/>
  <c r="Q44" i="18"/>
  <c r="Q48" i="18"/>
  <c r="Q53" i="18"/>
  <c r="AA39" i="18"/>
  <c r="AA32" i="18"/>
  <c r="AA21" i="18"/>
  <c r="AA16" i="18"/>
  <c r="AA12" i="18"/>
  <c r="AA57" i="18"/>
  <c r="AA45" i="18"/>
  <c r="AA25" i="18"/>
  <c r="Q13" i="18"/>
  <c r="Q18" i="18"/>
  <c r="Q22" i="18"/>
  <c r="Q27" i="18"/>
  <c r="Q31" i="18"/>
  <c r="Q36" i="18"/>
  <c r="Q40" i="18"/>
  <c r="Q45" i="18"/>
  <c r="Q50" i="18"/>
  <c r="Q54" i="18"/>
  <c r="AA50" i="18"/>
  <c r="AA31" i="18"/>
  <c r="AA20" i="18"/>
  <c r="AA15" i="18"/>
  <c r="AA10" i="18"/>
  <c r="AA56" i="18"/>
  <c r="AA49" i="18"/>
  <c r="AA37" i="18"/>
  <c r="Q14" i="18"/>
  <c r="Q19" i="18"/>
  <c r="Q23" i="18"/>
  <c r="Q28" i="18"/>
  <c r="Q32" i="18"/>
  <c r="Q37" i="18"/>
  <c r="Q42" i="18"/>
  <c r="Q46" i="18"/>
  <c r="Q51" i="18"/>
  <c r="Q55" i="18"/>
  <c r="AA42" i="18"/>
  <c r="AA29" i="18"/>
  <c r="AA23" i="18"/>
  <c r="AA18" i="18"/>
  <c r="AA14" i="18"/>
  <c r="AA9" i="18"/>
  <c r="AA55" i="18"/>
  <c r="AA48" i="18"/>
  <c r="AA41" i="18"/>
  <c r="AA34" i="18"/>
  <c r="Q15" i="18"/>
  <c r="Q20" i="18"/>
  <c r="Q24" i="18"/>
  <c r="Q29" i="18"/>
  <c r="Q34" i="18"/>
  <c r="Q38" i="18"/>
  <c r="Q43" i="18"/>
  <c r="Q47" i="18"/>
  <c r="Q52" i="18"/>
  <c r="Q56" i="18"/>
  <c r="AA40" i="18"/>
  <c r="AA33" i="18"/>
  <c r="AA22" i="18"/>
  <c r="AA17" i="18"/>
  <c r="AA13" i="18"/>
  <c r="C55" i="34"/>
  <c r="C62" i="34" s="1"/>
  <c r="C9" i="34" s="1"/>
  <c r="K34" i="38"/>
  <c r="L30" i="38"/>
  <c r="F21" i="34"/>
  <c r="F16" i="34"/>
  <c r="B74" i="14"/>
  <c r="B73" i="14"/>
  <c r="B99" i="28"/>
  <c r="C195" i="39"/>
  <c r="C181" i="6"/>
  <c r="C183" i="39"/>
  <c r="C176" i="39"/>
  <c r="C213" i="39"/>
  <c r="C181" i="39"/>
  <c r="C208" i="6"/>
  <c r="C204" i="39"/>
  <c r="C219" i="39"/>
  <c r="C197" i="39"/>
  <c r="C188" i="39"/>
  <c r="C196" i="39"/>
  <c r="C173" i="6"/>
  <c r="C175" i="6"/>
  <c r="C192" i="6"/>
  <c r="C210" i="6"/>
  <c r="C194" i="39"/>
  <c r="C213" i="6"/>
  <c r="C210" i="39"/>
  <c r="C198" i="6"/>
  <c r="C189" i="6"/>
  <c r="C221" i="6"/>
  <c r="C201" i="6"/>
  <c r="C174" i="6"/>
  <c r="C190" i="39"/>
  <c r="C179" i="39"/>
  <c r="C198" i="39"/>
  <c r="C206" i="6"/>
  <c r="C209" i="39"/>
  <c r="C214" i="39"/>
  <c r="C218" i="39"/>
  <c r="C186" i="6"/>
  <c r="C218" i="6"/>
  <c r="C209" i="6"/>
  <c r="C194" i="6"/>
  <c r="C193" i="39"/>
  <c r="C185" i="6"/>
  <c r="C197" i="6"/>
  <c r="C177" i="39"/>
  <c r="C214" i="6"/>
  <c r="C201" i="39"/>
  <c r="C202" i="39"/>
  <c r="C205" i="6"/>
  <c r="C184" i="6"/>
  <c r="C217" i="6"/>
  <c r="C185" i="39"/>
  <c r="C173" i="39"/>
  <c r="C222" i="39"/>
  <c r="C176" i="6"/>
  <c r="C190" i="6"/>
  <c r="C222" i="6"/>
  <c r="C182" i="39"/>
  <c r="C182" i="6"/>
  <c r="C206" i="39"/>
  <c r="C178" i="6"/>
  <c r="C217" i="39"/>
  <c r="C186" i="39"/>
  <c r="C202" i="6"/>
  <c r="C193" i="6"/>
  <c r="D38" i="34" l="1"/>
  <c r="K29" i="38"/>
  <c r="C9" i="14"/>
  <c r="C17" i="28" s="1"/>
  <c r="O330" i="3"/>
  <c r="O697" i="3"/>
  <c r="O958" i="3"/>
  <c r="O622" i="3"/>
  <c r="O350" i="3"/>
  <c r="O956" i="3"/>
  <c r="O871" i="3"/>
  <c r="O825" i="3"/>
  <c r="O766" i="3"/>
  <c r="O665" i="3"/>
  <c r="O462" i="3"/>
  <c r="O990" i="3"/>
  <c r="O857" i="3"/>
  <c r="O796" i="3"/>
  <c r="O782" i="3"/>
  <c r="O416" i="3"/>
  <c r="O639" i="3"/>
  <c r="O969" i="3"/>
  <c r="O713" i="3"/>
  <c r="O670" i="3"/>
  <c r="O679" i="3"/>
  <c r="O502" i="3"/>
  <c r="O1004" i="3"/>
  <c r="O921" i="3"/>
  <c r="O876" i="3"/>
  <c r="O828" i="3"/>
  <c r="O727" i="3"/>
  <c r="O590" i="3"/>
  <c r="O594" i="3"/>
  <c r="O494" i="3"/>
  <c r="O1006" i="3"/>
  <c r="O750" i="3"/>
  <c r="O302" i="3"/>
  <c r="O601" i="3"/>
  <c r="O937" i="3"/>
  <c r="O681" i="3"/>
  <c r="O862" i="3"/>
  <c r="O953" i="3"/>
  <c r="O732" i="3"/>
  <c r="O607" i="3"/>
  <c r="O375" i="3"/>
  <c r="O972" i="3"/>
  <c r="O926" i="3"/>
  <c r="O889" i="3"/>
  <c r="O775" i="3"/>
  <c r="O668" i="3"/>
  <c r="O974" i="3"/>
  <c r="O718" i="3"/>
  <c r="O844" i="3"/>
  <c r="O542" i="3"/>
  <c r="O905" i="3"/>
  <c r="O635" i="3"/>
  <c r="O626" i="3"/>
  <c r="O791" i="3"/>
  <c r="O695" i="3"/>
  <c r="O526" i="3"/>
  <c r="O434" i="3"/>
  <c r="O983" i="3"/>
  <c r="O935" i="3"/>
  <c r="O839" i="3"/>
  <c r="O729" i="3"/>
  <c r="O942" i="3"/>
  <c r="O686" i="3"/>
  <c r="O812" i="3"/>
  <c r="O478" i="3"/>
  <c r="O873" i="3"/>
  <c r="O597" i="3"/>
  <c r="O734" i="3"/>
  <c r="O919" i="3"/>
  <c r="O830" i="3"/>
  <c r="O743" i="3"/>
  <c r="O629" i="3"/>
  <c r="O558" i="3"/>
  <c r="O438" i="3"/>
  <c r="O985" i="3"/>
  <c r="O892" i="3"/>
  <c r="O793" i="3"/>
  <c r="O807" i="3"/>
  <c r="O910" i="3"/>
  <c r="O654" i="3"/>
  <c r="O780" i="3"/>
  <c r="O403" i="3"/>
  <c r="O841" i="3"/>
  <c r="O534" i="3"/>
  <c r="O759" i="3"/>
  <c r="O362" i="3"/>
  <c r="O887" i="3"/>
  <c r="O798" i="3"/>
  <c r="O700" i="3"/>
  <c r="O633" i="3"/>
  <c r="O566" i="3"/>
  <c r="O78" i="3"/>
  <c r="O940" i="3"/>
  <c r="O855" i="3"/>
  <c r="O510" i="3"/>
  <c r="O878" i="3"/>
  <c r="O603" i="3"/>
  <c r="O748" i="3"/>
  <c r="O270" i="3"/>
  <c r="O809" i="3"/>
  <c r="O470" i="3"/>
  <c r="O823" i="3"/>
  <c r="O318" i="3"/>
  <c r="O745" i="3"/>
  <c r="O14" i="3"/>
  <c r="O47" i="3"/>
  <c r="O79" i="3"/>
  <c r="O111" i="3"/>
  <c r="O143" i="3"/>
  <c r="O175" i="3"/>
  <c r="O207" i="3"/>
  <c r="O239" i="3"/>
  <c r="O29" i="3"/>
  <c r="O40" i="3"/>
  <c r="O72" i="3"/>
  <c r="O104" i="3"/>
  <c r="O136" i="3"/>
  <c r="O168" i="3"/>
  <c r="O200" i="3"/>
  <c r="O232" i="3"/>
  <c r="O16" i="3"/>
  <c r="O49" i="3"/>
  <c r="O81" i="3"/>
  <c r="O113" i="3"/>
  <c r="O145" i="3"/>
  <c r="O177" i="3"/>
  <c r="O209" i="3"/>
  <c r="O241" i="3"/>
  <c r="O273" i="3"/>
  <c r="O305" i="3"/>
  <c r="O337" i="3"/>
  <c r="O369" i="3"/>
  <c r="O401" i="3"/>
  <c r="O70" i="3"/>
  <c r="O294" i="3"/>
  <c r="O376" i="3"/>
  <c r="O58" i="3"/>
  <c r="O267" i="3"/>
  <c r="O354" i="3"/>
  <c r="O431" i="3"/>
  <c r="O463" i="3"/>
  <c r="O495" i="3"/>
  <c r="O527" i="3"/>
  <c r="O559" i="3"/>
  <c r="O130" i="3"/>
  <c r="O300" i="3"/>
  <c r="O387" i="3"/>
  <c r="O444" i="3"/>
  <c r="O476" i="3"/>
  <c r="O508" i="3"/>
  <c r="O540" i="3"/>
  <c r="O572" i="3"/>
  <c r="O604" i="3"/>
  <c r="O636" i="3"/>
  <c r="O118" i="3"/>
  <c r="O296" i="3"/>
  <c r="O383" i="3"/>
  <c r="O138" i="3"/>
  <c r="O315" i="3"/>
  <c r="O402" i="3"/>
  <c r="O449" i="3"/>
  <c r="O368" i="3"/>
  <c r="O498" i="3"/>
  <c r="O562" i="3"/>
  <c r="O642" i="3"/>
  <c r="O703" i="3"/>
  <c r="O767" i="3"/>
  <c r="O831" i="3"/>
  <c r="O895" i="3"/>
  <c r="O959" i="3"/>
  <c r="O174" i="3"/>
  <c r="O407" i="3"/>
  <c r="O643" i="3"/>
  <c r="O714" i="3"/>
  <c r="O778" i="3"/>
  <c r="O423" i="3"/>
  <c r="O702" i="3"/>
  <c r="O894" i="3"/>
  <c r="O391" i="3"/>
  <c r="O18" i="3"/>
  <c r="O51" i="3"/>
  <c r="O83" i="3"/>
  <c r="O115" i="3"/>
  <c r="O147" i="3"/>
  <c r="O179" i="3"/>
  <c r="O211" i="3"/>
  <c r="O243" i="3"/>
  <c r="O11" i="3"/>
  <c r="O44" i="3"/>
  <c r="O76" i="3"/>
  <c r="O108" i="3"/>
  <c r="O140" i="3"/>
  <c r="O172" i="3"/>
  <c r="O204" i="3"/>
  <c r="O236" i="3"/>
  <c r="O20" i="3"/>
  <c r="O53" i="3"/>
  <c r="O85" i="3"/>
  <c r="O117" i="3"/>
  <c r="O149" i="3"/>
  <c r="O181" i="3"/>
  <c r="O213" i="3"/>
  <c r="O245" i="3"/>
  <c r="O277" i="3"/>
  <c r="O309" i="3"/>
  <c r="O341" i="3"/>
  <c r="O373" i="3"/>
  <c r="O405" i="3"/>
  <c r="O102" i="3"/>
  <c r="O303" i="3"/>
  <c r="O390" i="3"/>
  <c r="O90" i="3"/>
  <c r="O276" i="3"/>
  <c r="O363" i="3"/>
  <c r="O435" i="3"/>
  <c r="O467" i="3"/>
  <c r="O499" i="3"/>
  <c r="O531" i="3"/>
  <c r="O563" i="3"/>
  <c r="O162" i="3"/>
  <c r="O314" i="3"/>
  <c r="O396" i="3"/>
  <c r="O448" i="3"/>
  <c r="O480" i="3"/>
  <c r="O512" i="3"/>
  <c r="O544" i="3"/>
  <c r="O576" i="3"/>
  <c r="O608" i="3"/>
  <c r="O640" i="3"/>
  <c r="O150" i="3"/>
  <c r="O310" i="3"/>
  <c r="O392" i="3"/>
  <c r="O170" i="3"/>
  <c r="O324" i="3"/>
  <c r="O411" i="3"/>
  <c r="D55" i="34"/>
  <c r="O380" i="3"/>
  <c r="O506" i="3"/>
  <c r="O570" i="3"/>
  <c r="O649" i="3"/>
  <c r="O708" i="3"/>
  <c r="O772" i="3"/>
  <c r="O836" i="3"/>
  <c r="O900" i="3"/>
  <c r="O964" i="3"/>
  <c r="O242" i="3"/>
  <c r="O430" i="3"/>
  <c r="O661" i="3"/>
  <c r="O725" i="3"/>
  <c r="O789" i="3"/>
  <c r="O518" i="3"/>
  <c r="O764" i="3"/>
  <c r="O951" i="3"/>
  <c r="O222" i="3"/>
  <c r="O22" i="3"/>
  <c r="O55" i="3"/>
  <c r="O87" i="3"/>
  <c r="O119" i="3"/>
  <c r="O151" i="3"/>
  <c r="O183" i="3"/>
  <c r="O215" i="3"/>
  <c r="O247" i="3"/>
  <c r="O15" i="3"/>
  <c r="O48" i="3"/>
  <c r="O80" i="3"/>
  <c r="O112" i="3"/>
  <c r="O144" i="3"/>
  <c r="O176" i="3"/>
  <c r="O208" i="3"/>
  <c r="O240" i="3"/>
  <c r="O24" i="3"/>
  <c r="O57" i="3"/>
  <c r="O89" i="3"/>
  <c r="O121" i="3"/>
  <c r="O153" i="3"/>
  <c r="O185" i="3"/>
  <c r="O217" i="3"/>
  <c r="O249" i="3"/>
  <c r="O281" i="3"/>
  <c r="O313" i="3"/>
  <c r="O345" i="3"/>
  <c r="O377" i="3"/>
  <c r="O409" i="3"/>
  <c r="O134" i="3"/>
  <c r="O312" i="3"/>
  <c r="O924" i="3"/>
  <c r="O663" i="3"/>
  <c r="O846" i="3"/>
  <c r="O26" i="3"/>
  <c r="O59" i="3"/>
  <c r="O91" i="3"/>
  <c r="O123" i="3"/>
  <c r="O155" i="3"/>
  <c r="O187" i="3"/>
  <c r="O219" i="3"/>
  <c r="O251" i="3"/>
  <c r="O19" i="3"/>
  <c r="O52" i="3"/>
  <c r="O84" i="3"/>
  <c r="O116" i="3"/>
  <c r="O148" i="3"/>
  <c r="O180" i="3"/>
  <c r="O212" i="3"/>
  <c r="O244" i="3"/>
  <c r="O28" i="3"/>
  <c r="O61" i="3"/>
  <c r="O93" i="3"/>
  <c r="O125" i="3"/>
  <c r="O157" i="3"/>
  <c r="O189" i="3"/>
  <c r="O221" i="3"/>
  <c r="O253" i="3"/>
  <c r="O285" i="3"/>
  <c r="O317" i="3"/>
  <c r="O349" i="3"/>
  <c r="O381" i="3"/>
  <c r="O413" i="3"/>
  <c r="O166" i="3"/>
  <c r="O326" i="3"/>
  <c r="O408" i="3"/>
  <c r="O154" i="3"/>
  <c r="O299" i="3"/>
  <c r="O386" i="3"/>
  <c r="O443" i="3"/>
  <c r="O475" i="3"/>
  <c r="O507" i="3"/>
  <c r="O539" i="3"/>
  <c r="O571" i="3"/>
  <c r="O226" i="3"/>
  <c r="O332" i="3"/>
  <c r="O419" i="3"/>
  <c r="O456" i="3"/>
  <c r="O488" i="3"/>
  <c r="O520" i="3"/>
  <c r="O552" i="3"/>
  <c r="O584" i="3"/>
  <c r="O616" i="3"/>
  <c r="O648" i="3"/>
  <c r="O214" i="3"/>
  <c r="O328" i="3"/>
  <c r="O415" i="3"/>
  <c r="O234" i="3"/>
  <c r="O347" i="3"/>
  <c r="O429" i="3"/>
  <c r="O190" i="3"/>
  <c r="O458" i="3"/>
  <c r="O522" i="3"/>
  <c r="O585" i="3"/>
  <c r="O967" i="3"/>
  <c r="O711" i="3"/>
  <c r="O814" i="3"/>
  <c r="O716" i="3"/>
  <c r="O31" i="3"/>
  <c r="O63" i="3"/>
  <c r="O95" i="3"/>
  <c r="O127" i="3"/>
  <c r="O159" i="3"/>
  <c r="O191" i="3"/>
  <c r="O223" i="3"/>
  <c r="O255" i="3"/>
  <c r="O23" i="3"/>
  <c r="O56" i="3"/>
  <c r="O88" i="3"/>
  <c r="O120" i="3"/>
  <c r="O152" i="3"/>
  <c r="O184" i="3"/>
  <c r="O216" i="3"/>
  <c r="O248" i="3"/>
  <c r="O33" i="3"/>
  <c r="O65" i="3"/>
  <c r="O97" i="3"/>
  <c r="O129" i="3"/>
  <c r="O161" i="3"/>
  <c r="O193" i="3"/>
  <c r="O225" i="3"/>
  <c r="O257" i="3"/>
  <c r="O860" i="3"/>
  <c r="O454" i="3"/>
  <c r="O550" i="3"/>
  <c r="O684" i="3"/>
  <c r="O35" i="3"/>
  <c r="O67" i="3"/>
  <c r="O99" i="3"/>
  <c r="O131" i="3"/>
  <c r="O163" i="3"/>
  <c r="O195" i="3"/>
  <c r="O227" i="3"/>
  <c r="O259" i="3"/>
  <c r="O27" i="3"/>
  <c r="O60" i="3"/>
  <c r="O92" i="3"/>
  <c r="O124" i="3"/>
  <c r="O156" i="3"/>
  <c r="O188" i="3"/>
  <c r="O220" i="3"/>
  <c r="O252" i="3"/>
  <c r="O37" i="3"/>
  <c r="O69" i="3"/>
  <c r="O101" i="3"/>
  <c r="O133" i="3"/>
  <c r="O165" i="3"/>
  <c r="O197" i="3"/>
  <c r="O229" i="3"/>
  <c r="O261" i="3"/>
  <c r="O293" i="3"/>
  <c r="O325" i="3"/>
  <c r="O357" i="3"/>
  <c r="O389" i="3"/>
  <c r="O421" i="3"/>
  <c r="O230" i="3"/>
  <c r="O344" i="3"/>
  <c r="D31" i="40"/>
  <c r="O218" i="3"/>
  <c r="O322" i="3"/>
  <c r="O404" i="3"/>
  <c r="O451" i="3"/>
  <c r="O483" i="3"/>
  <c r="O515" i="3"/>
  <c r="O547" i="3"/>
  <c r="O34" i="3"/>
  <c r="O268" i="3"/>
  <c r="O355" i="3"/>
  <c r="O432" i="3"/>
  <c r="O464" i="3"/>
  <c r="O496" i="3"/>
  <c r="O528" i="3"/>
  <c r="O560" i="3"/>
  <c r="O592" i="3"/>
  <c r="O624" i="3"/>
  <c r="O21" i="3"/>
  <c r="O264" i="3"/>
  <c r="O351" i="3"/>
  <c r="O42" i="3"/>
  <c r="O283" i="3"/>
  <c r="O370" i="3"/>
  <c r="O437" i="3"/>
  <c r="O295" i="3"/>
  <c r="O474" i="3"/>
  <c r="O538" i="3"/>
  <c r="O610" i="3"/>
  <c r="O676" i="3"/>
  <c r="O740" i="3"/>
  <c r="O804" i="3"/>
  <c r="O868" i="3"/>
  <c r="O932" i="3"/>
  <c r="O996" i="3"/>
  <c r="O334" i="3"/>
  <c r="O611" i="3"/>
  <c r="O693" i="3"/>
  <c r="O757" i="3"/>
  <c r="O908" i="3"/>
  <c r="O71" i="3"/>
  <c r="O199" i="3"/>
  <c r="O64" i="3"/>
  <c r="O192" i="3"/>
  <c r="O73" i="3"/>
  <c r="O201" i="3"/>
  <c r="O301" i="3"/>
  <c r="O393" i="3"/>
  <c r="O335" i="3"/>
  <c r="O186" i="3"/>
  <c r="O395" i="3"/>
  <c r="O479" i="3"/>
  <c r="O543" i="3"/>
  <c r="O258" i="3"/>
  <c r="O428" i="3"/>
  <c r="O492" i="3"/>
  <c r="O556" i="3"/>
  <c r="O620" i="3"/>
  <c r="O246" i="3"/>
  <c r="O424" i="3"/>
  <c r="O356" i="3"/>
  <c r="O206" i="3"/>
  <c r="O530" i="3"/>
  <c r="O660" i="3"/>
  <c r="O756" i="3"/>
  <c r="O863" i="3"/>
  <c r="O975" i="3"/>
  <c r="O382" i="3"/>
  <c r="O677" i="3"/>
  <c r="O773" i="3"/>
  <c r="O853" i="3"/>
  <c r="O917" i="3"/>
  <c r="O981" i="3"/>
  <c r="O298" i="3"/>
  <c r="O469" i="3"/>
  <c r="O533" i="3"/>
  <c r="O599" i="3"/>
  <c r="O683" i="3"/>
  <c r="O747" i="3"/>
  <c r="O811" i="3"/>
  <c r="O875" i="3"/>
  <c r="O939" i="3"/>
  <c r="O1003" i="3"/>
  <c r="O348" i="3"/>
  <c r="O645" i="3"/>
  <c r="O705" i="3"/>
  <c r="O769" i="3"/>
  <c r="O833" i="3"/>
  <c r="O897" i="3"/>
  <c r="O961" i="3"/>
  <c r="O46" i="3"/>
  <c r="O412" i="3"/>
  <c r="O646" i="3"/>
  <c r="O706" i="3"/>
  <c r="O770" i="3"/>
  <c r="O834" i="3"/>
  <c r="O898" i="3"/>
  <c r="O962" i="3"/>
  <c r="O254" i="3"/>
  <c r="O473" i="3"/>
  <c r="O537" i="3"/>
  <c r="O609" i="3"/>
  <c r="O680" i="3"/>
  <c r="O744" i="3"/>
  <c r="O808" i="3"/>
  <c r="O872" i="3"/>
  <c r="O936" i="3"/>
  <c r="O1000" i="3"/>
  <c r="O169" i="3"/>
  <c r="O340" i="3"/>
  <c r="O536" i="3"/>
  <c r="O623" i="3"/>
  <c r="O746" i="3"/>
  <c r="O517" i="3"/>
  <c r="O923" i="3"/>
  <c r="O817" i="3"/>
  <c r="O690" i="3"/>
  <c r="O761" i="3"/>
  <c r="O486" i="3"/>
  <c r="O75" i="3"/>
  <c r="O203" i="3"/>
  <c r="O68" i="3"/>
  <c r="O196" i="3"/>
  <c r="O77" i="3"/>
  <c r="O205" i="3"/>
  <c r="O321" i="3"/>
  <c r="O397" i="3"/>
  <c r="O358" i="3"/>
  <c r="O250" i="3"/>
  <c r="O418" i="3"/>
  <c r="O487" i="3"/>
  <c r="O551" i="3"/>
  <c r="O282" i="3"/>
  <c r="O436" i="3"/>
  <c r="O500" i="3"/>
  <c r="O564" i="3"/>
  <c r="O628" i="3"/>
  <c r="O278" i="3"/>
  <c r="O74" i="3"/>
  <c r="O379" i="3"/>
  <c r="O307" i="3"/>
  <c r="O546" i="3"/>
  <c r="O671" i="3"/>
  <c r="O783" i="3"/>
  <c r="O879" i="3"/>
  <c r="O980" i="3"/>
  <c r="O394" i="3"/>
  <c r="O682" i="3"/>
  <c r="O794" i="3"/>
  <c r="O858" i="3"/>
  <c r="O922" i="3"/>
  <c r="O986" i="3"/>
  <c r="O311" i="3"/>
  <c r="O477" i="3"/>
  <c r="O541" i="3"/>
  <c r="O618" i="3"/>
  <c r="O688" i="3"/>
  <c r="O752" i="3"/>
  <c r="O816" i="3"/>
  <c r="O880" i="3"/>
  <c r="O944" i="3"/>
  <c r="O1008" i="3"/>
  <c r="O398" i="3"/>
  <c r="O651" i="3"/>
  <c r="O710" i="3"/>
  <c r="O774" i="3"/>
  <c r="O838" i="3"/>
  <c r="O902" i="3"/>
  <c r="O966" i="3"/>
  <c r="O114" i="3"/>
  <c r="O446" i="3"/>
  <c r="O653" i="3"/>
  <c r="O717" i="3"/>
  <c r="O781" i="3"/>
  <c r="O845" i="3"/>
  <c r="O909" i="3"/>
  <c r="O973" i="3"/>
  <c r="O304" i="3"/>
  <c r="O481" i="3"/>
  <c r="O545" i="3"/>
  <c r="O615" i="3"/>
  <c r="O691" i="3"/>
  <c r="O755" i="3"/>
  <c r="O819" i="3"/>
  <c r="O883" i="3"/>
  <c r="O947" i="3"/>
  <c r="O62" i="3"/>
  <c r="O41" i="3"/>
  <c r="O459" i="3"/>
  <c r="O600" i="3"/>
  <c r="O490" i="3"/>
  <c r="O637" i="3"/>
  <c r="O453" i="3"/>
  <c r="O859" i="3"/>
  <c r="O753" i="3"/>
  <c r="O621" i="3"/>
  <c r="O574" i="3"/>
  <c r="O103" i="3"/>
  <c r="O231" i="3"/>
  <c r="O96" i="3"/>
  <c r="O224" i="3"/>
  <c r="O105" i="3"/>
  <c r="O233" i="3"/>
  <c r="O329" i="3"/>
  <c r="O417" i="3"/>
  <c r="O367" i="3"/>
  <c r="O262" i="3"/>
  <c r="O427" i="3"/>
  <c r="O491" i="3"/>
  <c r="O555" i="3"/>
  <c r="O291" i="3"/>
  <c r="O440" i="3"/>
  <c r="O504" i="3"/>
  <c r="O568" i="3"/>
  <c r="O632" i="3"/>
  <c r="O287" i="3"/>
  <c r="O106" i="3"/>
  <c r="O388" i="3"/>
  <c r="O320" i="3"/>
  <c r="O554" i="3"/>
  <c r="O687" i="3"/>
  <c r="O788" i="3"/>
  <c r="O884" i="3"/>
  <c r="O991" i="3"/>
  <c r="O579" i="3"/>
  <c r="O698" i="3"/>
  <c r="O805" i="3"/>
  <c r="O869" i="3"/>
  <c r="O933" i="3"/>
  <c r="O997" i="3"/>
  <c r="O359" i="3"/>
  <c r="O485" i="3"/>
  <c r="O549" i="3"/>
  <c r="O625" i="3"/>
  <c r="O699" i="3"/>
  <c r="O763" i="3"/>
  <c r="O827" i="3"/>
  <c r="O891" i="3"/>
  <c r="O955" i="3"/>
  <c r="O94" i="3"/>
  <c r="O581" i="3"/>
  <c r="O657" i="3"/>
  <c r="O721" i="3"/>
  <c r="O785" i="3"/>
  <c r="O849" i="3"/>
  <c r="O913" i="3"/>
  <c r="O977" i="3"/>
  <c r="O266" i="3"/>
  <c r="O582" i="3"/>
  <c r="O658" i="3"/>
  <c r="O722" i="3"/>
  <c r="O786" i="3"/>
  <c r="O850" i="3"/>
  <c r="O914" i="3"/>
  <c r="O978" i="3"/>
  <c r="O316" i="3"/>
  <c r="O489" i="3"/>
  <c r="O553" i="3"/>
  <c r="O634" i="3"/>
  <c r="O696" i="3"/>
  <c r="O760" i="3"/>
  <c r="O824" i="3"/>
  <c r="O888" i="3"/>
  <c r="O952" i="3"/>
  <c r="O50" i="3"/>
  <c r="O32" i="3"/>
  <c r="O365" i="3"/>
  <c r="O98" i="3"/>
  <c r="O374" i="3"/>
  <c r="O847" i="3"/>
  <c r="O901" i="3"/>
  <c r="O667" i="3"/>
  <c r="O288" i="3"/>
  <c r="O945" i="3"/>
  <c r="O818" i="3"/>
  <c r="O988" i="3"/>
  <c r="O107" i="3"/>
  <c r="O235" i="3"/>
  <c r="O100" i="3"/>
  <c r="O228" i="3"/>
  <c r="O109" i="3"/>
  <c r="O237" i="3"/>
  <c r="O333" i="3"/>
  <c r="O425" i="3"/>
  <c r="O399" i="3"/>
  <c r="O290" i="3"/>
  <c r="O439" i="3"/>
  <c r="O503" i="3"/>
  <c r="O567" i="3"/>
  <c r="O323" i="3"/>
  <c r="O452" i="3"/>
  <c r="O516" i="3"/>
  <c r="O580" i="3"/>
  <c r="O644" i="3"/>
  <c r="O319" i="3"/>
  <c r="O202" i="3"/>
  <c r="O420" i="3"/>
  <c r="O450" i="3"/>
  <c r="O578" i="3"/>
  <c r="O692" i="3"/>
  <c r="O799" i="3"/>
  <c r="O911" i="3"/>
  <c r="O1007" i="3"/>
  <c r="O598" i="3"/>
  <c r="O709" i="3"/>
  <c r="O810" i="3"/>
  <c r="O874" i="3"/>
  <c r="O938" i="3"/>
  <c r="O1002" i="3"/>
  <c r="O371" i="3"/>
  <c r="O493" i="3"/>
  <c r="O557" i="3"/>
  <c r="O631" i="3"/>
  <c r="O704" i="3"/>
  <c r="O768" i="3"/>
  <c r="O832" i="3"/>
  <c r="O896" i="3"/>
  <c r="O960" i="3"/>
  <c r="O110" i="3"/>
  <c r="O587" i="3"/>
  <c r="O662" i="3"/>
  <c r="O726" i="3"/>
  <c r="O790" i="3"/>
  <c r="O854" i="3"/>
  <c r="O918" i="3"/>
  <c r="O982" i="3"/>
  <c r="O279" i="3"/>
  <c r="O589" i="3"/>
  <c r="O669" i="3"/>
  <c r="O733" i="3"/>
  <c r="O797" i="3"/>
  <c r="O861" i="3"/>
  <c r="O925" i="3"/>
  <c r="O989" i="3"/>
  <c r="O366" i="3"/>
  <c r="O497" i="3"/>
  <c r="O561" i="3"/>
  <c r="O641" i="3"/>
  <c r="O707" i="3"/>
  <c r="O771" i="3"/>
  <c r="O835" i="3"/>
  <c r="O899" i="3"/>
  <c r="O963" i="3"/>
  <c r="O343" i="3"/>
  <c r="O146" i="3"/>
  <c r="O167" i="3"/>
  <c r="O25" i="3"/>
  <c r="O472" i="3"/>
  <c r="O445" i="3"/>
  <c r="O272" i="3"/>
  <c r="O210" i="3"/>
  <c r="O795" i="3"/>
  <c r="O689" i="3"/>
  <c r="O352" i="3"/>
  <c r="O135" i="3"/>
  <c r="O263" i="3"/>
  <c r="O128" i="3"/>
  <c r="O256" i="3"/>
  <c r="O137" i="3"/>
  <c r="O265" i="3"/>
  <c r="O353" i="3"/>
  <c r="O38" i="3"/>
  <c r="O422" i="3"/>
  <c r="O308" i="3"/>
  <c r="O447" i="3"/>
  <c r="O511" i="3"/>
  <c r="O575" i="3"/>
  <c r="O346" i="3"/>
  <c r="O460" i="3"/>
  <c r="O524" i="3"/>
  <c r="O588" i="3"/>
  <c r="O652" i="3"/>
  <c r="O342" i="3"/>
  <c r="O274" i="3"/>
  <c r="O433" i="3"/>
  <c r="O466" i="3"/>
  <c r="O591" i="3"/>
  <c r="O719" i="3"/>
  <c r="O815" i="3"/>
  <c r="O916" i="3"/>
  <c r="O158" i="3"/>
  <c r="O605" i="3"/>
  <c r="O730" i="3"/>
  <c r="O821" i="3"/>
  <c r="O885" i="3"/>
  <c r="O949" i="3"/>
  <c r="O126" i="3"/>
  <c r="O384" i="3"/>
  <c r="O501" i="3"/>
  <c r="O565" i="3"/>
  <c r="O650" i="3"/>
  <c r="O715" i="3"/>
  <c r="O779" i="3"/>
  <c r="O843" i="3"/>
  <c r="O907" i="3"/>
  <c r="O971" i="3"/>
  <c r="O178" i="3"/>
  <c r="O606" i="3"/>
  <c r="O673" i="3"/>
  <c r="O737" i="3"/>
  <c r="O801" i="3"/>
  <c r="O865" i="3"/>
  <c r="O929" i="3"/>
  <c r="O993" i="3"/>
  <c r="O327" i="3"/>
  <c r="O595" i="3"/>
  <c r="O674" i="3"/>
  <c r="O738" i="3"/>
  <c r="O802" i="3"/>
  <c r="O866" i="3"/>
  <c r="O930" i="3"/>
  <c r="O994" i="3"/>
  <c r="O414" i="3"/>
  <c r="O505" i="3"/>
  <c r="O569" i="3"/>
  <c r="O647" i="3"/>
  <c r="O712" i="3"/>
  <c r="O776" i="3"/>
  <c r="O840" i="3"/>
  <c r="O904" i="3"/>
  <c r="O968" i="3"/>
  <c r="O238" i="3"/>
  <c r="O1001" i="3"/>
  <c r="O160" i="3"/>
  <c r="O289" i="3"/>
  <c r="O523" i="3"/>
  <c r="O86" i="3"/>
  <c r="O735" i="3"/>
  <c r="O837" i="3"/>
  <c r="O586" i="3"/>
  <c r="O987" i="3"/>
  <c r="O881" i="3"/>
  <c r="O139" i="3"/>
  <c r="O132" i="3"/>
  <c r="O12" i="3"/>
  <c r="O141" i="3"/>
  <c r="O269" i="3"/>
  <c r="O361" i="3"/>
  <c r="O198" i="3"/>
  <c r="O10" i="3"/>
  <c r="O331" i="3"/>
  <c r="O455" i="3"/>
  <c r="O519" i="3"/>
  <c r="O66" i="3"/>
  <c r="O364" i="3"/>
  <c r="O468" i="3"/>
  <c r="O532" i="3"/>
  <c r="O596" i="3"/>
  <c r="O54" i="3"/>
  <c r="O360" i="3"/>
  <c r="O292" i="3"/>
  <c r="O441" i="3"/>
  <c r="O482" i="3"/>
  <c r="O617" i="3"/>
  <c r="O724" i="3"/>
  <c r="O820" i="3"/>
  <c r="O927" i="3"/>
  <c r="O260" i="3"/>
  <c r="O630" i="3"/>
  <c r="O741" i="3"/>
  <c r="O826" i="3"/>
  <c r="O890" i="3"/>
  <c r="O954" i="3"/>
  <c r="O142" i="3"/>
  <c r="O442" i="3"/>
  <c r="O509" i="3"/>
  <c r="O573" i="3"/>
  <c r="O656" i="3"/>
  <c r="O720" i="3"/>
  <c r="O784" i="3"/>
  <c r="O848" i="3"/>
  <c r="O912" i="3"/>
  <c r="O976" i="3"/>
  <c r="O275" i="3"/>
  <c r="O613" i="3"/>
  <c r="O678" i="3"/>
  <c r="O742" i="3"/>
  <c r="O806" i="3"/>
  <c r="O870" i="3"/>
  <c r="O934" i="3"/>
  <c r="O998" i="3"/>
  <c r="O339" i="3"/>
  <c r="O614" i="3"/>
  <c r="O685" i="3"/>
  <c r="O749" i="3"/>
  <c r="O813" i="3"/>
  <c r="O877" i="3"/>
  <c r="O941" i="3"/>
  <c r="O1005" i="3"/>
  <c r="O426" i="3"/>
  <c r="O513" i="3"/>
  <c r="O577" i="3"/>
  <c r="O659" i="3"/>
  <c r="O723" i="3"/>
  <c r="O787" i="3"/>
  <c r="O851" i="3"/>
  <c r="O915" i="3"/>
  <c r="O979" i="3"/>
  <c r="O39" i="3"/>
  <c r="O271" i="3"/>
  <c r="O378" i="3"/>
  <c r="O306" i="3"/>
  <c r="O943" i="3"/>
  <c r="O965" i="3"/>
  <c r="O731" i="3"/>
  <c r="O619" i="3"/>
  <c r="O1009" i="3"/>
  <c r="O173" i="3"/>
  <c r="O194" i="3"/>
  <c r="O17" i="3"/>
  <c r="O762" i="3"/>
  <c r="O672" i="3"/>
  <c r="O694" i="3"/>
  <c r="O701" i="3"/>
  <c r="O13" i="3"/>
  <c r="O664" i="3"/>
  <c r="O920" i="3"/>
  <c r="O593" i="3"/>
  <c r="O999" i="3"/>
  <c r="O777" i="3"/>
  <c r="O297" i="3"/>
  <c r="O410" i="3"/>
  <c r="O514" i="3"/>
  <c r="O842" i="3"/>
  <c r="O736" i="3"/>
  <c r="O758" i="3"/>
  <c r="O754" i="3"/>
  <c r="O82" i="3"/>
  <c r="O675" i="3"/>
  <c r="O931" i="3"/>
  <c r="O666" i="3"/>
  <c r="O385" i="3"/>
  <c r="O484" i="3"/>
  <c r="O655" i="3"/>
  <c r="O906" i="3"/>
  <c r="O800" i="3"/>
  <c r="O822" i="3"/>
  <c r="O765" i="3"/>
  <c r="O457" i="3"/>
  <c r="O728" i="3"/>
  <c r="O984" i="3"/>
  <c r="O627" i="3"/>
  <c r="O43" i="3"/>
  <c r="O280" i="3"/>
  <c r="O548" i="3"/>
  <c r="O751" i="3"/>
  <c r="O970" i="3"/>
  <c r="O864" i="3"/>
  <c r="O886" i="3"/>
  <c r="O829" i="3"/>
  <c r="O465" i="3"/>
  <c r="O739" i="3"/>
  <c r="O995" i="3"/>
  <c r="O338" i="3"/>
  <c r="O602" i="3"/>
  <c r="O171" i="3"/>
  <c r="O122" i="3"/>
  <c r="O612" i="3"/>
  <c r="O852" i="3"/>
  <c r="O286" i="3"/>
  <c r="O928" i="3"/>
  <c r="O950" i="3"/>
  <c r="O882" i="3"/>
  <c r="O521" i="3"/>
  <c r="O792" i="3"/>
  <c r="O638" i="3"/>
  <c r="O36" i="3"/>
  <c r="O372" i="3"/>
  <c r="O182" i="3"/>
  <c r="O948" i="3"/>
  <c r="O461" i="3"/>
  <c r="O992" i="3"/>
  <c r="O30" i="3"/>
  <c r="O893" i="3"/>
  <c r="O529" i="3"/>
  <c r="O803" i="3"/>
  <c r="O45" i="3"/>
  <c r="O867" i="3"/>
  <c r="O164" i="3"/>
  <c r="O471" i="3"/>
  <c r="O406" i="3"/>
  <c r="O284" i="3"/>
  <c r="O525" i="3"/>
  <c r="O336" i="3"/>
  <c r="O400" i="3"/>
  <c r="O946" i="3"/>
  <c r="O583" i="3"/>
  <c r="O856" i="3"/>
  <c r="O535" i="3"/>
  <c r="O957" i="3"/>
  <c r="K31" i="38"/>
  <c r="J35" i="38"/>
  <c r="P540" i="3" s="1"/>
  <c r="AB7" i="18"/>
  <c r="R32" i="18"/>
  <c r="R38" i="18"/>
  <c r="R13" i="18"/>
  <c r="R44" i="18"/>
  <c r="R11" i="18"/>
  <c r="R42" i="18"/>
  <c r="R41" i="18"/>
  <c r="R39" i="18"/>
  <c r="R14" i="18"/>
  <c r="R53" i="18"/>
  <c r="R20" i="18"/>
  <c r="R51" i="18"/>
  <c r="R18" i="18"/>
  <c r="R17" i="18"/>
  <c r="R48" i="18"/>
  <c r="R15" i="18"/>
  <c r="R54" i="18"/>
  <c r="R29" i="18"/>
  <c r="R27" i="18"/>
  <c r="R57" i="18"/>
  <c r="R24" i="18"/>
  <c r="R55" i="18"/>
  <c r="R30" i="18"/>
  <c r="R36" i="18"/>
  <c r="R34" i="18"/>
  <c r="R33" i="18"/>
  <c r="R31" i="18"/>
  <c r="R45" i="18"/>
  <c r="R12" i="18"/>
  <c r="R43" i="18"/>
  <c r="R40" i="18"/>
  <c r="R46" i="18"/>
  <c r="R21" i="18"/>
  <c r="R52" i="18"/>
  <c r="R19" i="18"/>
  <c r="R50" i="18"/>
  <c r="R49" i="18"/>
  <c r="R16" i="18"/>
  <c r="R47" i="18"/>
  <c r="R22" i="18"/>
  <c r="R28" i="18"/>
  <c r="R26" i="18"/>
  <c r="R25" i="18"/>
  <c r="R56" i="18"/>
  <c r="R23" i="18"/>
  <c r="R37" i="18"/>
  <c r="R35" i="18"/>
  <c r="F62" i="6"/>
  <c r="F117" i="6"/>
  <c r="F172" i="6"/>
  <c r="O7" i="6"/>
  <c r="H29" i="14"/>
  <c r="H54" i="14"/>
  <c r="H61" i="14" s="1"/>
  <c r="H72" i="14"/>
  <c r="H68" i="14"/>
  <c r="H44" i="14"/>
  <c r="G53" i="34"/>
  <c r="G31" i="34"/>
  <c r="G47" i="34"/>
  <c r="G26" i="34"/>
  <c r="G60" i="34"/>
  <c r="F117" i="39"/>
  <c r="O7" i="39"/>
  <c r="F172" i="39"/>
  <c r="F62" i="39"/>
  <c r="Q8" i="5"/>
  <c r="H30" i="40"/>
  <c r="H7" i="34"/>
  <c r="I26" i="14"/>
  <c r="H15" i="13"/>
  <c r="H8" i="5"/>
  <c r="I7" i="36"/>
  <c r="T7" i="36" s="1"/>
  <c r="H8" i="32"/>
  <c r="G7" i="39"/>
  <c r="G7" i="6"/>
  <c r="I7" i="18"/>
  <c r="S7" i="18" s="1"/>
  <c r="N9" i="1"/>
  <c r="K9" i="3"/>
  <c r="S9" i="3" s="1"/>
  <c r="AA9" i="3" s="1"/>
  <c r="AI9" i="3" s="1"/>
  <c r="AQ9" i="3" s="1"/>
  <c r="AY9" i="3" s="1"/>
  <c r="BG9" i="3" s="1"/>
  <c r="BW9" i="3" s="1"/>
  <c r="BO9" i="3" s="1"/>
  <c r="Q37" i="40"/>
  <c r="Q8" i="32"/>
  <c r="Q14" i="40"/>
  <c r="V9" i="1"/>
  <c r="H14" i="40"/>
  <c r="N23" i="38"/>
  <c r="H37" i="40"/>
  <c r="X7" i="18"/>
  <c r="N57" i="18"/>
  <c r="N41" i="18"/>
  <c r="N25" i="18"/>
  <c r="N56" i="18"/>
  <c r="N40" i="18"/>
  <c r="N24" i="18"/>
  <c r="N55" i="18"/>
  <c r="N39" i="18"/>
  <c r="N23" i="18"/>
  <c r="N46" i="18"/>
  <c r="N30" i="18"/>
  <c r="N14" i="18"/>
  <c r="N53" i="18"/>
  <c r="N37" i="18"/>
  <c r="N21" i="18"/>
  <c r="N52" i="18"/>
  <c r="N36" i="18"/>
  <c r="N20" i="18"/>
  <c r="N51" i="18"/>
  <c r="N35" i="18"/>
  <c r="N19" i="18"/>
  <c r="N50" i="18"/>
  <c r="N34" i="18"/>
  <c r="N18" i="18"/>
  <c r="N38" i="18"/>
  <c r="N13" i="18"/>
  <c r="N42" i="18"/>
  <c r="N22" i="18"/>
  <c r="N17" i="18"/>
  <c r="N54" i="18"/>
  <c r="N29" i="18"/>
  <c r="N33" i="18"/>
  <c r="N45" i="18"/>
  <c r="N12" i="18"/>
  <c r="N49" i="18"/>
  <c r="N16" i="18"/>
  <c r="N28" i="18"/>
  <c r="N32" i="18"/>
  <c r="N44" i="18"/>
  <c r="N11" i="18"/>
  <c r="N48" i="18"/>
  <c r="N15" i="18"/>
  <c r="N27" i="18"/>
  <c r="N31" i="18"/>
  <c r="N43" i="18"/>
  <c r="N47" i="18"/>
  <c r="N26" i="18"/>
  <c r="K33" i="38"/>
  <c r="L29" i="38"/>
  <c r="P911" i="3"/>
  <c r="P935" i="3"/>
  <c r="P237" i="3"/>
  <c r="P603" i="3"/>
  <c r="P924" i="3"/>
  <c r="P895" i="3"/>
  <c r="P330" i="3"/>
  <c r="P1003" i="3"/>
  <c r="P224" i="3"/>
  <c r="P462" i="3"/>
  <c r="P885" i="3"/>
  <c r="P387" i="3"/>
  <c r="P483" i="3"/>
  <c r="P914" i="3"/>
  <c r="P719" i="3"/>
  <c r="P402" i="3"/>
  <c r="P162" i="3"/>
  <c r="P557" i="3"/>
  <c r="P667" i="3"/>
  <c r="P95" i="3"/>
  <c r="P422" i="3"/>
  <c r="P564" i="3"/>
  <c r="P871" i="3"/>
  <c r="P29" i="3"/>
  <c r="M30" i="38"/>
  <c r="L34" i="38"/>
  <c r="F49" i="34"/>
  <c r="E49" i="34"/>
  <c r="G49" i="34"/>
  <c r="H49" i="34"/>
  <c r="I49" i="34"/>
  <c r="P36" i="3" l="1"/>
  <c r="P813" i="3"/>
  <c r="P947" i="3"/>
  <c r="P163" i="3"/>
  <c r="P312" i="3"/>
  <c r="P554" i="3"/>
  <c r="P747" i="3"/>
  <c r="P155" i="3"/>
  <c r="P504" i="3"/>
  <c r="P918" i="3"/>
  <c r="P800" i="3"/>
  <c r="P407" i="3"/>
  <c r="P223" i="3"/>
  <c r="P842" i="3"/>
  <c r="P846" i="3"/>
  <c r="P420" i="3"/>
  <c r="P591" i="3"/>
  <c r="P454" i="3"/>
  <c r="P705" i="3"/>
  <c r="P467" i="3"/>
  <c r="P30" i="3"/>
  <c r="P350" i="3"/>
  <c r="P521" i="3"/>
  <c r="P894" i="3"/>
  <c r="P959" i="3"/>
  <c r="P55" i="3"/>
  <c r="P371" i="3"/>
  <c r="P884" i="3"/>
  <c r="P492" i="3"/>
  <c r="P427" i="3"/>
  <c r="P308" i="3"/>
  <c r="P617" i="3"/>
  <c r="P290" i="3"/>
  <c r="P412" i="3"/>
  <c r="P788" i="3"/>
  <c r="P268" i="3"/>
  <c r="P346" i="3"/>
  <c r="P182" i="3"/>
  <c r="P100" i="3"/>
  <c r="P784" i="3"/>
  <c r="P288" i="3"/>
  <c r="P582" i="3"/>
  <c r="P385" i="3"/>
  <c r="P958" i="3"/>
  <c r="P887" i="3"/>
  <c r="P172" i="3"/>
  <c r="P301" i="3"/>
  <c r="P644" i="3"/>
  <c r="P722" i="3"/>
  <c r="P909" i="3"/>
  <c r="P993" i="3"/>
  <c r="P426" i="3"/>
  <c r="P544" i="3"/>
  <c r="P799" i="3"/>
  <c r="P98" i="3"/>
  <c r="P52" i="3"/>
  <c r="P956" i="3"/>
  <c r="P854" i="3"/>
  <c r="P353" i="3"/>
  <c r="P31" i="3"/>
  <c r="P825" i="3"/>
  <c r="P331" i="3"/>
  <c r="P358" i="3"/>
  <c r="P817" i="3"/>
  <c r="P138" i="3"/>
  <c r="P550" i="3"/>
  <c r="P863" i="3"/>
  <c r="P633" i="3"/>
  <c r="P501" i="3"/>
  <c r="P766" i="3"/>
  <c r="P404" i="3"/>
  <c r="P106" i="3"/>
  <c r="P37" i="3"/>
  <c r="P292" i="3"/>
  <c r="P930" i="3"/>
  <c r="P436" i="3"/>
  <c r="P39" i="3"/>
  <c r="P228" i="3"/>
  <c r="P678" i="3"/>
  <c r="P233" i="3"/>
  <c r="P20" i="3"/>
  <c r="P832" i="3"/>
  <c r="P533" i="3"/>
  <c r="P289" i="3"/>
  <c r="P991" i="3"/>
  <c r="P986" i="3"/>
  <c r="P267" i="3"/>
  <c r="P341" i="3"/>
  <c r="P847" i="3"/>
  <c r="P74" i="3"/>
  <c r="P586" i="3"/>
  <c r="P386" i="3"/>
  <c r="P572" i="3"/>
  <c r="P473" i="3"/>
  <c r="P953" i="3"/>
  <c r="P343" i="3"/>
  <c r="P64" i="3"/>
  <c r="P60" i="3"/>
  <c r="P908" i="3"/>
  <c r="P624" i="3"/>
  <c r="P376" i="3"/>
  <c r="P22" i="3"/>
  <c r="P717" i="3"/>
  <c r="P616" i="3"/>
  <c r="P105" i="3"/>
  <c r="P936" i="3"/>
  <c r="P771" i="3"/>
  <c r="P470" i="3"/>
  <c r="P428" i="3"/>
  <c r="P928" i="3"/>
  <c r="P855" i="3"/>
  <c r="P274" i="3"/>
  <c r="P85" i="3"/>
  <c r="P656" i="3"/>
  <c r="P280" i="3"/>
  <c r="P527" i="3"/>
  <c r="P507" i="3"/>
  <c r="P178" i="3"/>
  <c r="P411" i="3"/>
  <c r="P481" i="3"/>
  <c r="P941" i="3"/>
  <c r="P13" i="3"/>
  <c r="P49" i="3"/>
  <c r="P188" i="3"/>
  <c r="P848" i="3"/>
  <c r="P260" i="3"/>
  <c r="P505" i="3"/>
  <c r="P1007" i="3"/>
  <c r="P587" i="3"/>
  <c r="P347" i="3"/>
  <c r="P497" i="3"/>
  <c r="P797" i="3"/>
  <c r="P994" i="3"/>
  <c r="P408" i="3"/>
  <c r="P296" i="3"/>
  <c r="P599" i="3"/>
  <c r="P793" i="3"/>
  <c r="P476" i="3"/>
  <c r="P983" i="3"/>
  <c r="P594" i="3"/>
  <c r="P466" i="3"/>
  <c r="P130" i="3"/>
  <c r="P437" i="3"/>
  <c r="P121" i="3"/>
  <c r="P957" i="3"/>
  <c r="P419" i="3"/>
  <c r="P677" i="3"/>
  <c r="P803" i="3"/>
  <c r="P56" i="3"/>
  <c r="P881" i="3"/>
  <c r="P528" i="3"/>
  <c r="P485" i="3"/>
  <c r="P375" i="3"/>
  <c r="P676" i="3"/>
  <c r="P519" i="3"/>
  <c r="P219" i="3"/>
  <c r="P176" i="3"/>
  <c r="P729" i="3"/>
  <c r="P862" i="3"/>
  <c r="P83" i="3"/>
  <c r="P232" i="3"/>
  <c r="P910" i="3"/>
  <c r="P970" i="3"/>
  <c r="P413" i="3"/>
  <c r="P713" i="3"/>
  <c r="P655" i="3"/>
  <c r="P351" i="3"/>
  <c r="P73" i="3"/>
  <c r="P143" i="3"/>
  <c r="P520" i="3"/>
  <c r="P697" i="3"/>
  <c r="P600" i="3"/>
  <c r="P409" i="3"/>
  <c r="P38" i="3"/>
  <c r="P33" i="3"/>
  <c r="P19" i="3"/>
  <c r="P952" i="3"/>
  <c r="P934" i="3"/>
  <c r="P972" i="3"/>
  <c r="P84" i="3"/>
  <c r="P394" i="3"/>
  <c r="P556" i="3"/>
  <c r="P99" i="3"/>
  <c r="P498" i="3"/>
  <c r="P443" i="3"/>
  <c r="P271" i="3"/>
  <c r="P54" i="3"/>
  <c r="P614" i="3"/>
  <c r="P605" i="3"/>
  <c r="P649" i="3"/>
  <c r="P679" i="3"/>
  <c r="P738" i="3"/>
  <c r="P283" i="3"/>
  <c r="P226" i="3"/>
  <c r="P169" i="3"/>
  <c r="P112" i="3"/>
  <c r="P149" i="3"/>
  <c r="P866" i="3"/>
  <c r="P850" i="3"/>
  <c r="P893" i="3"/>
  <c r="P931" i="3"/>
  <c r="P977" i="3"/>
  <c r="P132" i="3"/>
  <c r="P469" i="3"/>
  <c r="P421" i="3"/>
  <c r="P360" i="3"/>
  <c r="P373" i="3"/>
  <c r="P46" i="3"/>
  <c r="P180" i="3"/>
  <c r="P948" i="3"/>
  <c r="P923" i="3"/>
  <c r="P906" i="3"/>
  <c r="P393" i="3"/>
  <c r="P210" i="3"/>
  <c r="P352" i="3"/>
  <c r="P134" i="3"/>
  <c r="P782" i="3"/>
  <c r="P522" i="3"/>
  <c r="P785" i="3"/>
  <c r="P585" i="3"/>
  <c r="P202" i="3"/>
  <c r="P88" i="3"/>
  <c r="P524" i="3"/>
  <c r="P276" i="3"/>
  <c r="P66" i="3"/>
  <c r="P819" i="3"/>
  <c r="P500" i="3"/>
  <c r="P457" i="3"/>
  <c r="P535" i="3"/>
  <c r="P114" i="3"/>
  <c r="P286" i="3"/>
  <c r="P442" i="3"/>
  <c r="P787" i="3"/>
  <c r="P92" i="3"/>
  <c r="P783" i="3"/>
  <c r="P980" i="3"/>
  <c r="P741" i="3"/>
  <c r="P772" i="3"/>
  <c r="P789" i="3"/>
  <c r="P34" i="3"/>
  <c r="P51" i="3"/>
  <c r="P28" i="3"/>
  <c r="P752" i="3"/>
  <c r="P735" i="3"/>
  <c r="P786" i="3"/>
  <c r="P816" i="3"/>
  <c r="P868" i="3"/>
  <c r="P423" i="3"/>
  <c r="P362" i="3"/>
  <c r="P305" i="3"/>
  <c r="P248" i="3"/>
  <c r="P246" i="3"/>
  <c r="P944" i="3"/>
  <c r="P926" i="3"/>
  <c r="P964" i="3"/>
  <c r="P1002" i="3"/>
  <c r="P332" i="3"/>
  <c r="P548" i="3"/>
  <c r="P91" i="3"/>
  <c r="P491" i="3"/>
  <c r="P435" i="3"/>
  <c r="P239" i="3"/>
  <c r="P35" i="3"/>
  <c r="P669" i="3"/>
  <c r="P659" i="3"/>
  <c r="P709" i="3"/>
  <c r="P739" i="3"/>
  <c r="P792" i="3"/>
  <c r="P339" i="3"/>
  <c r="P282" i="3"/>
  <c r="P225" i="3"/>
  <c r="P168" i="3"/>
  <c r="P133" i="3"/>
  <c r="P860" i="3"/>
  <c r="P780" i="3"/>
  <c r="P764" i="3"/>
  <c r="P732" i="3"/>
  <c r="P723" i="3"/>
  <c r="P75" i="3"/>
  <c r="P345" i="3"/>
  <c r="P160" i="3"/>
  <c r="P44" i="3"/>
  <c r="P531" i="3"/>
  <c r="P756" i="3"/>
  <c r="P534" i="3"/>
  <c r="P259" i="3"/>
  <c r="P337" i="3"/>
  <c r="P326" i="3"/>
  <c r="P696" i="3"/>
  <c r="P647" i="3"/>
  <c r="P458" i="3"/>
  <c r="P963" i="3"/>
  <c r="P452" i="3"/>
  <c r="P569" i="3"/>
  <c r="P692" i="3"/>
  <c r="P63" i="3"/>
  <c r="P728" i="3"/>
  <c r="P417" i="3"/>
  <c r="P465" i="3"/>
  <c r="P673" i="3"/>
  <c r="P449" i="3"/>
  <c r="P629" i="3"/>
  <c r="P366" i="3"/>
  <c r="P779" i="3"/>
  <c r="P45" i="3"/>
  <c r="P17" i="3"/>
  <c r="P43" i="3"/>
  <c r="P683" i="3"/>
  <c r="P674" i="3"/>
  <c r="P725" i="3"/>
  <c r="P755" i="3"/>
  <c r="P807" i="3"/>
  <c r="P355" i="3"/>
  <c r="P298" i="3"/>
  <c r="P241" i="3"/>
  <c r="P184" i="3"/>
  <c r="P456" i="3"/>
  <c r="P873" i="3"/>
  <c r="P858" i="3"/>
  <c r="P900" i="3"/>
  <c r="P939" i="3"/>
  <c r="P985" i="3"/>
  <c r="P196" i="3"/>
  <c r="P484" i="3"/>
  <c r="P429" i="3"/>
  <c r="P368" i="3"/>
  <c r="P79" i="3"/>
  <c r="P50" i="3"/>
  <c r="P607" i="3"/>
  <c r="P597" i="3"/>
  <c r="P641" i="3"/>
  <c r="P672" i="3"/>
  <c r="P731" i="3"/>
  <c r="P275" i="3"/>
  <c r="P218" i="3"/>
  <c r="P161" i="3"/>
  <c r="P104" i="3"/>
  <c r="P25" i="3"/>
  <c r="P790" i="3"/>
  <c r="P711" i="3"/>
  <c r="P701" i="3"/>
  <c r="P664" i="3"/>
  <c r="P593" i="3"/>
  <c r="P461" i="3"/>
  <c r="P281" i="3"/>
  <c r="P96" i="3"/>
  <c r="P12" i="3"/>
  <c r="P116" i="3"/>
  <c r="P626" i="3"/>
  <c r="P898" i="3"/>
  <c r="P195" i="3"/>
  <c r="P145" i="3"/>
  <c r="P69" i="3"/>
  <c r="P478" i="3"/>
  <c r="P578" i="3"/>
  <c r="P335" i="3"/>
  <c r="P899" i="3"/>
  <c r="P391" i="3"/>
  <c r="P432" i="3"/>
  <c r="P632" i="3"/>
  <c r="P434" i="3"/>
  <c r="P553" i="3"/>
  <c r="P357" i="3"/>
  <c r="P403" i="3"/>
  <c r="P364" i="3"/>
  <c r="P388" i="3"/>
  <c r="P606" i="3"/>
  <c r="P302" i="3"/>
  <c r="P998" i="3"/>
  <c r="P870" i="3"/>
  <c r="P536" i="3"/>
  <c r="P502" i="3"/>
  <c r="P929" i="3"/>
  <c r="P638" i="3"/>
  <c r="P901" i="3"/>
  <c r="P510" i="3"/>
  <c r="P87" i="3"/>
  <c r="P608" i="3"/>
  <c r="P872" i="3"/>
  <c r="P577" i="3"/>
  <c r="P590" i="3"/>
  <c r="P853" i="3"/>
  <c r="P77" i="3"/>
  <c r="P126" i="3"/>
  <c r="P167" i="3"/>
  <c r="P652" i="3"/>
  <c r="P913" i="3"/>
  <c r="P621" i="3"/>
  <c r="P631" i="3"/>
  <c r="P896" i="3"/>
  <c r="P93" i="3"/>
  <c r="P142" i="3"/>
  <c r="P247" i="3"/>
  <c r="P654" i="3"/>
  <c r="P917" i="3"/>
  <c r="P101" i="3"/>
  <c r="P150" i="3"/>
  <c r="P191" i="3"/>
  <c r="P718" i="3"/>
  <c r="P974" i="3"/>
  <c r="P689" i="3"/>
  <c r="P495" i="3"/>
  <c r="P71" i="3"/>
  <c r="P262" i="3"/>
  <c r="P256" i="3"/>
  <c r="P313" i="3"/>
  <c r="P369" i="3"/>
  <c r="P431" i="3"/>
  <c r="P875" i="3"/>
  <c r="P824" i="3"/>
  <c r="P794" i="3"/>
  <c r="P742" i="3"/>
  <c r="P760" i="3"/>
  <c r="P32" i="3"/>
  <c r="P72" i="3"/>
  <c r="P129" i="3"/>
  <c r="P186" i="3"/>
  <c r="P243" i="3"/>
  <c r="P700" i="3"/>
  <c r="P640" i="3"/>
  <c r="P610" i="3"/>
  <c r="P567" i="3"/>
  <c r="P576" i="3"/>
  <c r="P70" i="3"/>
  <c r="P208" i="3"/>
  <c r="P265" i="3"/>
  <c r="P322" i="3"/>
  <c r="P378" i="3"/>
  <c r="P830" i="3"/>
  <c r="P777" i="3"/>
  <c r="P748" i="3"/>
  <c r="P236" i="3"/>
  <c r="P880" i="3"/>
  <c r="P102" i="3"/>
  <c r="P545" i="3"/>
  <c r="P812" i="3"/>
  <c r="P58" i="3"/>
  <c r="P110" i="3"/>
  <c r="P151" i="3"/>
  <c r="P781" i="3"/>
  <c r="P252" i="3"/>
  <c r="P751" i="3"/>
  <c r="P761" i="3"/>
  <c r="P1008" i="3"/>
  <c r="P141" i="3"/>
  <c r="P190" i="3"/>
  <c r="P231" i="3"/>
  <c r="P826" i="3"/>
  <c r="P530" i="3"/>
  <c r="P795" i="3"/>
  <c r="P806" i="3"/>
  <c r="P439" i="3"/>
  <c r="P157" i="3"/>
  <c r="P206" i="3"/>
  <c r="P311" i="3"/>
  <c r="P828" i="3"/>
  <c r="P532" i="3"/>
  <c r="P165" i="3"/>
  <c r="P214" i="3"/>
  <c r="P255" i="3"/>
  <c r="P888" i="3"/>
  <c r="P596" i="3"/>
  <c r="P859" i="3"/>
  <c r="P94" i="3"/>
  <c r="P135" i="3"/>
  <c r="P441" i="3"/>
  <c r="P320" i="3"/>
  <c r="P383" i="3"/>
  <c r="P430" i="3"/>
  <c r="P493" i="3"/>
  <c r="P938" i="3"/>
  <c r="P892" i="3"/>
  <c r="P856" i="3"/>
  <c r="P811" i="3"/>
  <c r="P821" i="3"/>
  <c r="P261" i="3"/>
  <c r="P136" i="3"/>
  <c r="P193" i="3"/>
  <c r="P250" i="3"/>
  <c r="P307" i="3"/>
  <c r="P762" i="3"/>
  <c r="P708" i="3"/>
  <c r="P680" i="3"/>
  <c r="P628" i="3"/>
  <c r="P637" i="3"/>
  <c r="P310" i="3"/>
  <c r="P272" i="3"/>
  <c r="P329" i="3"/>
  <c r="P384" i="3"/>
  <c r="P446" i="3"/>
  <c r="P891" i="3"/>
  <c r="P839" i="3"/>
  <c r="P809" i="3"/>
  <c r="P758" i="3"/>
  <c r="P774" i="3"/>
  <c r="P503" i="3"/>
  <c r="P344" i="3"/>
  <c r="P406" i="3"/>
  <c r="P453" i="3"/>
  <c r="P515" i="3"/>
  <c r="P962" i="3"/>
  <c r="P915" i="3"/>
  <c r="P877" i="3"/>
  <c r="P834" i="3"/>
  <c r="P852" i="3"/>
  <c r="P21" i="3"/>
  <c r="P367" i="3"/>
  <c r="P482" i="3"/>
  <c r="P82" i="3"/>
  <c r="P139" i="3"/>
  <c r="P829" i="3"/>
  <c r="P117" i="3"/>
  <c r="P166" i="3"/>
  <c r="P720" i="3"/>
  <c r="P975" i="3"/>
  <c r="P125" i="3"/>
  <c r="P174" i="3"/>
  <c r="P215" i="3"/>
  <c r="P951" i="3"/>
  <c r="P660" i="3"/>
  <c r="P921" i="3"/>
  <c r="P933" i="3"/>
  <c r="P642" i="3"/>
  <c r="P205" i="3"/>
  <c r="P254" i="3"/>
  <c r="P295" i="3"/>
  <c r="P988" i="3"/>
  <c r="P704" i="3"/>
  <c r="P965" i="3"/>
  <c r="P973" i="3"/>
  <c r="P684" i="3"/>
  <c r="P221" i="3"/>
  <c r="P270" i="3"/>
  <c r="P374" i="3"/>
  <c r="P989" i="3"/>
  <c r="P706" i="3"/>
  <c r="P229" i="3"/>
  <c r="P278" i="3"/>
  <c r="P319" i="3"/>
  <c r="P379" i="3"/>
  <c r="P768" i="3"/>
  <c r="P109" i="3"/>
  <c r="P158" i="3"/>
  <c r="P199" i="3"/>
  <c r="P111" i="3"/>
  <c r="P382" i="3"/>
  <c r="P444" i="3"/>
  <c r="P499" i="3"/>
  <c r="P324" i="3"/>
  <c r="P1001" i="3"/>
  <c r="P955" i="3"/>
  <c r="P916" i="3"/>
  <c r="P879" i="3"/>
  <c r="P889" i="3"/>
  <c r="P517" i="3"/>
  <c r="P200" i="3"/>
  <c r="P257" i="3"/>
  <c r="P314" i="3"/>
  <c r="P370" i="3"/>
  <c r="P823" i="3"/>
  <c r="P770" i="3"/>
  <c r="P740" i="3"/>
  <c r="P688" i="3"/>
  <c r="P698" i="3"/>
  <c r="P488" i="3"/>
  <c r="P336" i="3"/>
  <c r="P399" i="3"/>
  <c r="P445" i="3"/>
  <c r="P508" i="3"/>
  <c r="P954" i="3"/>
  <c r="P907" i="3"/>
  <c r="P869" i="3"/>
  <c r="P827" i="3"/>
  <c r="P844" i="3"/>
  <c r="P175" i="3"/>
  <c r="P405" i="3"/>
  <c r="P468" i="3"/>
  <c r="P67" i="3"/>
  <c r="P509" i="3"/>
  <c r="P140" i="3"/>
  <c r="P978" i="3"/>
  <c r="P940" i="3"/>
  <c r="P902" i="3"/>
  <c r="P920" i="3"/>
  <c r="P53" i="3"/>
  <c r="P474" i="3"/>
  <c r="P89" i="3"/>
  <c r="P146" i="3"/>
  <c r="P203" i="3"/>
  <c r="P663" i="3"/>
  <c r="P602" i="3"/>
  <c r="P565" i="3"/>
  <c r="P529" i="3"/>
  <c r="P539" i="3"/>
  <c r="P14" i="3"/>
  <c r="P615" i="3"/>
  <c r="P181" i="3"/>
  <c r="P230" i="3"/>
  <c r="P890" i="3"/>
  <c r="P598" i="3"/>
  <c r="P189" i="3"/>
  <c r="P238" i="3"/>
  <c r="P279" i="3"/>
  <c r="P568" i="3"/>
  <c r="P833" i="3"/>
  <c r="P798" i="3"/>
  <c r="P547" i="3"/>
  <c r="P814" i="3"/>
  <c r="P269" i="3"/>
  <c r="P318" i="3"/>
  <c r="P359" i="3"/>
  <c r="P611" i="3"/>
  <c r="P874" i="3"/>
  <c r="P623" i="3"/>
  <c r="P592" i="3"/>
  <c r="P857" i="3"/>
  <c r="P285" i="3"/>
  <c r="P334" i="3"/>
  <c r="P538" i="3"/>
  <c r="P613" i="3"/>
  <c r="P878" i="3"/>
  <c r="P293" i="3"/>
  <c r="P342" i="3"/>
  <c r="P381" i="3"/>
  <c r="P675" i="3"/>
  <c r="P937" i="3"/>
  <c r="P173" i="3"/>
  <c r="P222" i="3"/>
  <c r="P263" i="3"/>
  <c r="P287" i="3"/>
  <c r="P451" i="3"/>
  <c r="P506" i="3"/>
  <c r="P107" i="3"/>
  <c r="P563" i="3"/>
  <c r="P455" i="3"/>
  <c r="P148" i="3"/>
  <c r="P979" i="3"/>
  <c r="P942" i="3"/>
  <c r="P960" i="3"/>
  <c r="P294" i="3"/>
  <c r="P264" i="3"/>
  <c r="P321" i="3"/>
  <c r="P377" i="3"/>
  <c r="P438" i="3"/>
  <c r="P883" i="3"/>
  <c r="P831" i="3"/>
  <c r="P801" i="3"/>
  <c r="P750" i="3"/>
  <c r="P767" i="3"/>
  <c r="P159" i="3"/>
  <c r="P398" i="3"/>
  <c r="P460" i="3"/>
  <c r="P514" i="3"/>
  <c r="P447" i="3"/>
  <c r="P76" i="3"/>
  <c r="P971" i="3"/>
  <c r="P523" i="3"/>
  <c r="P575" i="3"/>
  <c r="P372" i="3"/>
  <c r="P588" i="3"/>
  <c r="P851" i="3"/>
  <c r="P555" i="3"/>
  <c r="P380" i="3"/>
  <c r="P433" i="3"/>
  <c r="P882" i="3"/>
  <c r="P525" i="3"/>
  <c r="P791" i="3"/>
  <c r="P804" i="3"/>
  <c r="P424" i="3"/>
  <c r="P773" i="3"/>
  <c r="P464" i="3"/>
  <c r="P511" i="3"/>
  <c r="P712" i="3"/>
  <c r="P570" i="3"/>
  <c r="P835" i="3"/>
  <c r="P845" i="3"/>
  <c r="P551" i="3"/>
  <c r="P818" i="3"/>
  <c r="P479" i="3"/>
  <c r="P119" i="3"/>
  <c r="P867" i="3"/>
  <c r="P573" i="3"/>
  <c r="P837" i="3"/>
  <c r="P487" i="3"/>
  <c r="P62" i="3"/>
  <c r="P949" i="3"/>
  <c r="P635" i="3"/>
  <c r="P897" i="3"/>
  <c r="P365" i="3"/>
  <c r="P418" i="3"/>
  <c r="P213" i="3"/>
  <c r="P128" i="3"/>
  <c r="P185" i="3"/>
  <c r="P242" i="3"/>
  <c r="P299" i="3"/>
  <c r="P754" i="3"/>
  <c r="P693" i="3"/>
  <c r="P665" i="3"/>
  <c r="P620" i="3"/>
  <c r="P630" i="3"/>
  <c r="P15" i="3"/>
  <c r="P303" i="3"/>
  <c r="P459" i="3"/>
  <c r="P513" i="3"/>
  <c r="P115" i="3"/>
  <c r="P571" i="3"/>
  <c r="P516" i="3"/>
  <c r="P212" i="3"/>
  <c r="P987" i="3"/>
  <c r="P950" i="3"/>
  <c r="P968" i="3"/>
  <c r="P80" i="3"/>
  <c r="P137" i="3"/>
  <c r="P194" i="3"/>
  <c r="P251" i="3"/>
  <c r="P707" i="3"/>
  <c r="P648" i="3"/>
  <c r="P618" i="3"/>
  <c r="P574" i="3"/>
  <c r="P584" i="3"/>
  <c r="P325" i="3"/>
  <c r="P152" i="3"/>
  <c r="P209" i="3"/>
  <c r="P266" i="3"/>
  <c r="P323" i="3"/>
  <c r="P776" i="3"/>
  <c r="P724" i="3"/>
  <c r="P694" i="3"/>
  <c r="P643" i="3"/>
  <c r="P653" i="3"/>
  <c r="P27" i="3"/>
  <c r="P699" i="3"/>
  <c r="P749" i="3"/>
  <c r="P440" i="3"/>
  <c r="P759" i="3"/>
  <c r="P1006" i="3"/>
  <c r="P730" i="3"/>
  <c r="P448" i="3"/>
  <c r="P496" i="3"/>
  <c r="P695" i="3"/>
  <c r="P702" i="3"/>
  <c r="P961" i="3"/>
  <c r="P969" i="3"/>
  <c r="P682" i="3"/>
  <c r="P943" i="3"/>
  <c r="P59" i="3"/>
  <c r="P103" i="3"/>
  <c r="P156" i="3"/>
  <c r="P743" i="3"/>
  <c r="P996" i="3"/>
  <c r="P1004" i="3"/>
  <c r="P726" i="3"/>
  <c r="P981" i="3"/>
  <c r="P78" i="3"/>
  <c r="P183" i="3"/>
  <c r="P220" i="3"/>
  <c r="P745" i="3"/>
  <c r="P997" i="3"/>
  <c r="P86" i="3"/>
  <c r="P127" i="3"/>
  <c r="P543" i="3"/>
  <c r="P810" i="3"/>
  <c r="P471" i="3"/>
  <c r="P425" i="3"/>
  <c r="P480" i="3"/>
  <c r="P472" i="3"/>
  <c r="P192" i="3"/>
  <c r="P249" i="3"/>
  <c r="P306" i="3"/>
  <c r="P363" i="3"/>
  <c r="P815" i="3"/>
  <c r="P763" i="3"/>
  <c r="P733" i="3"/>
  <c r="P681" i="3"/>
  <c r="P690" i="3"/>
  <c r="P47" i="3"/>
  <c r="P450" i="3"/>
  <c r="P65" i="3"/>
  <c r="P122" i="3"/>
  <c r="P179" i="3"/>
  <c r="P639" i="3"/>
  <c r="P579" i="3"/>
  <c r="P542" i="3"/>
  <c r="P416" i="3"/>
  <c r="P494" i="3"/>
  <c r="P277" i="3"/>
  <c r="P144" i="3"/>
  <c r="P201" i="3"/>
  <c r="P258" i="3"/>
  <c r="P315" i="3"/>
  <c r="P769" i="3"/>
  <c r="P716" i="3"/>
  <c r="P687" i="3"/>
  <c r="P636" i="3"/>
  <c r="P645" i="3"/>
  <c r="P118" i="3"/>
  <c r="P216" i="3"/>
  <c r="P273" i="3"/>
  <c r="P23" i="3"/>
  <c r="P11" i="3"/>
  <c r="P622" i="3"/>
  <c r="P612" i="3"/>
  <c r="P657" i="3"/>
  <c r="P686" i="3"/>
  <c r="P746" i="3"/>
  <c r="P291" i="3"/>
  <c r="P234" i="3"/>
  <c r="P177" i="3"/>
  <c r="P120" i="3"/>
  <c r="P197" i="3"/>
  <c r="P805" i="3"/>
  <c r="P796" i="3"/>
  <c r="P840" i="3"/>
  <c r="P876" i="3"/>
  <c r="P922" i="3"/>
  <c r="P477" i="3"/>
  <c r="P414" i="3"/>
  <c r="P361" i="3"/>
  <c r="P304" i="3"/>
  <c r="P396" i="3"/>
  <c r="P18" i="3"/>
  <c r="P546" i="3"/>
  <c r="P537" i="3"/>
  <c r="P580" i="3"/>
  <c r="P609" i="3"/>
  <c r="P671" i="3"/>
  <c r="P211" i="3"/>
  <c r="P154" i="3"/>
  <c r="P97" i="3"/>
  <c r="P489" i="3"/>
  <c r="P48" i="3"/>
  <c r="P721" i="3"/>
  <c r="P651" i="3"/>
  <c r="P634" i="3"/>
  <c r="P541" i="3"/>
  <c r="P526" i="3"/>
  <c r="P400" i="3"/>
  <c r="P217" i="3"/>
  <c r="P207" i="3"/>
  <c r="P42" i="3"/>
  <c r="P765" i="3"/>
  <c r="P558" i="3"/>
  <c r="P838" i="3"/>
  <c r="P131" i="3"/>
  <c r="P81" i="3"/>
  <c r="P976" i="3"/>
  <c r="P995" i="3"/>
  <c r="P187" i="3"/>
  <c r="P904" i="3"/>
  <c r="P1009" i="3"/>
  <c r="P390" i="3"/>
  <c r="P560" i="3"/>
  <c r="P235" i="3"/>
  <c r="P389" i="3"/>
  <c r="P1005" i="3"/>
  <c r="P666" i="3"/>
  <c r="P410" i="3"/>
  <c r="P662" i="3"/>
  <c r="P395" i="3"/>
  <c r="P619" i="3"/>
  <c r="P317" i="3"/>
  <c r="P309" i="3"/>
  <c r="P40" i="3"/>
  <c r="P57" i="3"/>
  <c r="P41" i="3"/>
  <c r="P61" i="3"/>
  <c r="P26" i="3"/>
  <c r="P561" i="3"/>
  <c r="P552" i="3"/>
  <c r="P595" i="3"/>
  <c r="P625" i="3"/>
  <c r="P685" i="3"/>
  <c r="P227" i="3"/>
  <c r="P170" i="3"/>
  <c r="P113" i="3"/>
  <c r="P512" i="3"/>
  <c r="P24" i="3"/>
  <c r="P744" i="3"/>
  <c r="P727" i="3"/>
  <c r="P778" i="3"/>
  <c r="P808" i="3"/>
  <c r="P861" i="3"/>
  <c r="P415" i="3"/>
  <c r="P354" i="3"/>
  <c r="P297" i="3"/>
  <c r="P240" i="3"/>
  <c r="P198" i="3"/>
  <c r="P999" i="3"/>
  <c r="P244" i="3"/>
  <c r="P164" i="3"/>
  <c r="P463" i="3"/>
  <c r="P549" i="3"/>
  <c r="P601" i="3"/>
  <c r="P147" i="3"/>
  <c r="P90" i="3"/>
  <c r="P490" i="3"/>
  <c r="P397" i="3"/>
  <c r="P16" i="3"/>
  <c r="P661" i="3"/>
  <c r="P589" i="3"/>
  <c r="P401" i="3"/>
  <c r="P204" i="3"/>
  <c r="P68" i="3"/>
  <c r="P338" i="3"/>
  <c r="P153" i="3"/>
  <c r="P518" i="3"/>
  <c r="P10" i="3"/>
  <c r="P703" i="3"/>
  <c r="P340" i="3"/>
  <c r="P715" i="3"/>
  <c r="P392" i="3"/>
  <c r="P475" i="3"/>
  <c r="P912" i="3"/>
  <c r="P932" i="3"/>
  <c r="P123" i="3"/>
  <c r="P836" i="3"/>
  <c r="P946" i="3"/>
  <c r="P328" i="3"/>
  <c r="P356" i="3"/>
  <c r="P171" i="3"/>
  <c r="P327" i="3"/>
  <c r="P849" i="3"/>
  <c r="P300" i="3"/>
  <c r="P349" i="3"/>
  <c r="P284" i="3"/>
  <c r="P333" i="3"/>
  <c r="P992" i="3"/>
  <c r="P253" i="3"/>
  <c r="P245" i="3"/>
  <c r="P566" i="3"/>
  <c r="P919" i="3"/>
  <c r="P658" i="3"/>
  <c r="P865" i="3"/>
  <c r="P627" i="3"/>
  <c r="P710" i="3"/>
  <c r="P990" i="3"/>
  <c r="P737" i="3"/>
  <c r="E2" i="1"/>
  <c r="P757" i="3"/>
  <c r="P348" i="3"/>
  <c r="P841" i="3"/>
  <c r="P966" i="3"/>
  <c r="E55" i="34"/>
  <c r="E62" i="34" s="1"/>
  <c r="P822" i="3"/>
  <c r="P108" i="3"/>
  <c r="P486" i="3"/>
  <c r="P843" i="3"/>
  <c r="P903" i="3"/>
  <c r="P820" i="3"/>
  <c r="P124" i="3"/>
  <c r="P775" i="3"/>
  <c r="P945" i="3"/>
  <c r="P984" i="3"/>
  <c r="P714" i="3"/>
  <c r="P1000" i="3"/>
  <c r="P802" i="3"/>
  <c r="P982" i="3"/>
  <c r="P670" i="3"/>
  <c r="P736" i="3"/>
  <c r="P650" i="3"/>
  <c r="P646" i="3"/>
  <c r="P316" i="3"/>
  <c r="P559" i="3"/>
  <c r="P668" i="3"/>
  <c r="K35" i="38"/>
  <c r="L31" i="38"/>
  <c r="P604" i="3"/>
  <c r="P753" i="3"/>
  <c r="P925" i="3"/>
  <c r="P864" i="3"/>
  <c r="P581" i="3"/>
  <c r="P927" i="3"/>
  <c r="P886" i="3"/>
  <c r="P583" i="3"/>
  <c r="P967" i="3"/>
  <c r="E31" i="40"/>
  <c r="P562" i="3"/>
  <c r="P734" i="3"/>
  <c r="P905" i="3"/>
  <c r="P691" i="3"/>
  <c r="I29" i="14"/>
  <c r="I68" i="14"/>
  <c r="I54" i="14"/>
  <c r="I61" i="14" s="1"/>
  <c r="I72" i="14"/>
  <c r="I44" i="14"/>
  <c r="I37" i="40"/>
  <c r="J7" i="18"/>
  <c r="T7" i="18" s="1"/>
  <c r="I15" i="13"/>
  <c r="J7" i="36"/>
  <c r="U7" i="36" s="1"/>
  <c r="R8" i="5"/>
  <c r="I7" i="34"/>
  <c r="J26" i="14"/>
  <c r="R8" i="32"/>
  <c r="I30" i="40"/>
  <c r="I14" i="40"/>
  <c r="I8" i="5"/>
  <c r="H7" i="39"/>
  <c r="R37" i="40"/>
  <c r="R14" i="40"/>
  <c r="O9" i="1"/>
  <c r="W9" i="1"/>
  <c r="I8" i="32"/>
  <c r="L9" i="3"/>
  <c r="T9" i="3" s="1"/>
  <c r="AB9" i="3" s="1"/>
  <c r="AJ9" i="3" s="1"/>
  <c r="AR9" i="3" s="1"/>
  <c r="AZ9" i="3" s="1"/>
  <c r="BH9" i="3" s="1"/>
  <c r="BX9" i="3" s="1"/>
  <c r="BP9" i="3" s="1"/>
  <c r="H7" i="6"/>
  <c r="AC7" i="18"/>
  <c r="S12" i="18"/>
  <c r="S31" i="18"/>
  <c r="S42" i="18"/>
  <c r="S15" i="18"/>
  <c r="S52" i="18"/>
  <c r="S26" i="18"/>
  <c r="S33" i="18"/>
  <c r="S41" i="18"/>
  <c r="S36" i="18"/>
  <c r="S46" i="18"/>
  <c r="S20" i="18"/>
  <c r="S56" i="18"/>
  <c r="S30" i="18"/>
  <c r="S49" i="18"/>
  <c r="S40" i="18"/>
  <c r="S14" i="18"/>
  <c r="S51" i="18"/>
  <c r="S24" i="18"/>
  <c r="S35" i="18"/>
  <c r="S17" i="18"/>
  <c r="S45" i="18"/>
  <c r="S19" i="18"/>
  <c r="S55" i="18"/>
  <c r="S29" i="18"/>
  <c r="S39" i="18"/>
  <c r="S25" i="18"/>
  <c r="S13" i="18"/>
  <c r="S50" i="18"/>
  <c r="S23" i="18"/>
  <c r="S34" i="18"/>
  <c r="S44" i="18"/>
  <c r="S18" i="18"/>
  <c r="S54" i="18"/>
  <c r="S28" i="18"/>
  <c r="S38" i="18"/>
  <c r="S11" i="18"/>
  <c r="S48" i="18"/>
  <c r="S22" i="18"/>
  <c r="S32" i="18"/>
  <c r="S43" i="18"/>
  <c r="S16" i="18"/>
  <c r="S53" i="18"/>
  <c r="S57" i="18"/>
  <c r="S27" i="18"/>
  <c r="S37" i="18"/>
  <c r="S47" i="18"/>
  <c r="S21" i="18"/>
  <c r="H31" i="34"/>
  <c r="H26" i="34"/>
  <c r="H47" i="34"/>
  <c r="H53" i="34"/>
  <c r="H60" i="34"/>
  <c r="G117" i="6"/>
  <c r="G172" i="6"/>
  <c r="G62" i="6"/>
  <c r="P7" i="6"/>
  <c r="AB51" i="18"/>
  <c r="AB18" i="18"/>
  <c r="AB49" i="18"/>
  <c r="AB24" i="18"/>
  <c r="AB30" i="18"/>
  <c r="AB28" i="18"/>
  <c r="AB27" i="18"/>
  <c r="AB8" i="18"/>
  <c r="AB25" i="18"/>
  <c r="AB39" i="18"/>
  <c r="AB37" i="18"/>
  <c r="AB11" i="18"/>
  <c r="AB34" i="18"/>
  <c r="AB40" i="18"/>
  <c r="AB15" i="18"/>
  <c r="AB46" i="18"/>
  <c r="AB13" i="18"/>
  <c r="AB44" i="18"/>
  <c r="AB43" i="18"/>
  <c r="AB41" i="18"/>
  <c r="AB16" i="18"/>
  <c r="AB55" i="18"/>
  <c r="AB22" i="18"/>
  <c r="AB53" i="18"/>
  <c r="AB20" i="18"/>
  <c r="AB19" i="18"/>
  <c r="AB50" i="18"/>
  <c r="AB17" i="18"/>
  <c r="AB56" i="18"/>
  <c r="AB31" i="18"/>
  <c r="AB29" i="18"/>
  <c r="AB26" i="18"/>
  <c r="AB57" i="18"/>
  <c r="AB32" i="18"/>
  <c r="AB38" i="18"/>
  <c r="AB36" i="18"/>
  <c r="AB35" i="18"/>
  <c r="AB33" i="18"/>
  <c r="AB9" i="18"/>
  <c r="AB47" i="18"/>
  <c r="AB14" i="18"/>
  <c r="AB45" i="18"/>
  <c r="AB12" i="18"/>
  <c r="AB42" i="18"/>
  <c r="AB10" i="18"/>
  <c r="AB48" i="18"/>
  <c r="AB23" i="18"/>
  <c r="AB54" i="18"/>
  <c r="AB21" i="18"/>
  <c r="AB52" i="18"/>
  <c r="G172" i="39"/>
  <c r="G117" i="39"/>
  <c r="G62" i="39"/>
  <c r="P7" i="39"/>
  <c r="X43" i="18"/>
  <c r="X27" i="18"/>
  <c r="X8" i="18"/>
  <c r="X42" i="18"/>
  <c r="X26" i="18"/>
  <c r="X57" i="18"/>
  <c r="X41" i="18"/>
  <c r="X25" i="18"/>
  <c r="X10" i="18"/>
  <c r="X48" i="18"/>
  <c r="X32" i="18"/>
  <c r="X16" i="18"/>
  <c r="X55" i="18"/>
  <c r="X39" i="18"/>
  <c r="X23" i="18"/>
  <c r="X54" i="18"/>
  <c r="X38" i="18"/>
  <c r="X22" i="18"/>
  <c r="X53" i="18"/>
  <c r="X37" i="18"/>
  <c r="X21" i="18"/>
  <c r="X52" i="18"/>
  <c r="X36" i="18"/>
  <c r="X20" i="18"/>
  <c r="X51" i="18"/>
  <c r="X18" i="18"/>
  <c r="X30" i="18"/>
  <c r="X34" i="18"/>
  <c r="X46" i="18"/>
  <c r="X13" i="18"/>
  <c r="X50" i="18"/>
  <c r="X17" i="18"/>
  <c r="X29" i="18"/>
  <c r="X33" i="18"/>
  <c r="X9" i="18"/>
  <c r="X45" i="18"/>
  <c r="X12" i="18"/>
  <c r="X49" i="18"/>
  <c r="X24" i="18"/>
  <c r="X28" i="18"/>
  <c r="X11" i="18"/>
  <c r="X40" i="18"/>
  <c r="X15" i="18"/>
  <c r="X44" i="18"/>
  <c r="X19" i="18"/>
  <c r="X56" i="18"/>
  <c r="X31" i="18"/>
  <c r="X35" i="18"/>
  <c r="X47" i="18"/>
  <c r="X14" i="18"/>
  <c r="M29" i="38"/>
  <c r="L33" i="38"/>
  <c r="M34" i="38"/>
  <c r="N30" i="38"/>
  <c r="N34" i="38" s="1"/>
  <c r="J49" i="34"/>
  <c r="L35" i="38" l="1"/>
  <c r="M31" i="38"/>
  <c r="Q752" i="3"/>
  <c r="Q941" i="3"/>
  <c r="Q719" i="3"/>
  <c r="Q640" i="3"/>
  <c r="Q997" i="3"/>
  <c r="Q736" i="3"/>
  <c r="Q606" i="3"/>
  <c r="Q550" i="3"/>
  <c r="Q818" i="3"/>
  <c r="Q577" i="3"/>
  <c r="Q930" i="3"/>
  <c r="Q679" i="3"/>
  <c r="Q959" i="3"/>
  <c r="Q865" i="3"/>
  <c r="Q716" i="3"/>
  <c r="Q886" i="3"/>
  <c r="Q771" i="3"/>
  <c r="Q1001" i="3"/>
  <c r="Q899" i="3"/>
  <c r="Q958" i="3"/>
  <c r="Q864" i="3"/>
  <c r="Q715" i="3"/>
  <c r="Q971" i="3"/>
  <c r="Q966" i="3"/>
  <c r="Q872" i="3"/>
  <c r="Q731" i="3"/>
  <c r="Q979" i="3"/>
  <c r="Q974" i="3"/>
  <c r="Q880" i="3"/>
  <c r="Q748" i="3"/>
  <c r="Q987" i="3"/>
  <c r="Q635" i="3"/>
  <c r="Q666" i="3"/>
  <c r="Q850" i="3"/>
  <c r="Q858" i="3"/>
  <c r="Q914" i="3"/>
  <c r="Q922" i="3"/>
  <c r="Q871" i="3"/>
  <c r="Q12" i="3"/>
  <c r="Q672" i="3"/>
  <c r="Q675" i="3"/>
  <c r="Q931" i="3"/>
  <c r="Q641" i="3"/>
  <c r="Q109" i="3"/>
  <c r="Q44" i="3"/>
  <c r="Q223" i="3"/>
  <c r="Q230" i="3"/>
  <c r="Q210" i="3"/>
  <c r="Q225" i="3"/>
  <c r="Q212" i="3"/>
  <c r="Q528" i="3"/>
  <c r="Q681" i="3"/>
  <c r="Q806" i="3"/>
  <c r="Q788" i="3"/>
  <c r="Q50" i="3"/>
  <c r="Q229" i="3"/>
  <c r="Q238" i="3"/>
  <c r="Q217" i="3"/>
  <c r="Q232" i="3"/>
  <c r="Q219" i="3"/>
  <c r="Q537" i="3"/>
  <c r="Q685" i="3"/>
  <c r="Q815" i="3"/>
  <c r="Q797" i="3"/>
  <c r="Q335" i="3"/>
  <c r="Q180" i="3"/>
  <c r="Q174" i="3"/>
  <c r="Q167" i="3"/>
  <c r="Q168" i="3"/>
  <c r="Q169" i="3"/>
  <c r="Q426" i="3"/>
  <c r="Q638" i="3"/>
  <c r="Q760" i="3"/>
  <c r="Q738" i="3"/>
  <c r="Q599" i="3"/>
  <c r="Q63" i="3"/>
  <c r="Q33" i="3"/>
  <c r="Q69" i="3"/>
  <c r="Q516" i="3"/>
  <c r="Q65" i="3"/>
  <c r="Q517" i="3"/>
  <c r="Q484" i="3"/>
  <c r="Q581" i="3"/>
  <c r="Q678" i="3"/>
  <c r="Q440" i="3"/>
  <c r="Q278" i="3"/>
  <c r="Q421" i="3"/>
  <c r="Q486" i="3"/>
  <c r="Q409" i="3"/>
  <c r="Q481" i="3"/>
  <c r="Q411" i="3"/>
  <c r="Q30" i="3"/>
  <c r="Q355" i="3"/>
  <c r="Q561" i="3"/>
  <c r="Q18" i="3"/>
  <c r="Q214" i="3"/>
  <c r="Q372" i="3"/>
  <c r="Q422" i="3"/>
  <c r="Q359" i="3"/>
  <c r="Q417" i="3"/>
  <c r="Q361" i="3"/>
  <c r="Q759" i="3"/>
  <c r="Q157" i="3"/>
  <c r="Q469" i="3"/>
  <c r="Q492" i="3"/>
  <c r="Q265" i="3"/>
  <c r="Q255" i="3"/>
  <c r="Q90" i="3"/>
  <c r="Q88" i="3"/>
  <c r="Q530" i="3"/>
  <c r="Q260" i="3"/>
  <c r="Q94" i="3"/>
  <c r="Q538" i="3"/>
  <c r="Q487" i="3"/>
  <c r="Q139" i="3"/>
  <c r="Q803" i="3"/>
  <c r="Q973" i="3"/>
  <c r="Q776" i="3"/>
  <c r="Q825" i="3"/>
  <c r="Q720" i="3"/>
  <c r="Q868" i="3"/>
  <c r="Q869" i="3"/>
  <c r="Q814" i="3"/>
  <c r="Q887" i="3"/>
  <c r="Q772" i="3"/>
  <c r="Q994" i="3"/>
  <c r="Q805" i="3"/>
  <c r="Q470" i="3"/>
  <c r="Q929" i="3"/>
  <c r="Q823" i="3"/>
  <c r="Q950" i="3"/>
  <c r="Q856" i="3"/>
  <c r="Q692" i="3"/>
  <c r="Q963" i="3"/>
  <c r="Q462" i="3"/>
  <c r="Q928" i="3"/>
  <c r="Q822" i="3"/>
  <c r="Q853" i="3"/>
  <c r="Q570" i="3"/>
  <c r="Q936" i="3"/>
  <c r="Q831" i="3"/>
  <c r="Q816" i="3"/>
  <c r="Q614" i="3"/>
  <c r="Q944" i="3"/>
  <c r="Q840" i="3"/>
  <c r="Q704" i="3"/>
  <c r="Q995" i="3"/>
  <c r="Q1003" i="3"/>
  <c r="Q787" i="3"/>
  <c r="Q799" i="3"/>
  <c r="Q867" i="3"/>
  <c r="Q875" i="3"/>
  <c r="Q978" i="3"/>
  <c r="Q626" i="3"/>
  <c r="Q819" i="3"/>
  <c r="Q478" i="3"/>
  <c r="Q598" i="3"/>
  <c r="Q558" i="3"/>
  <c r="Q636" i="3"/>
  <c r="Q104" i="3"/>
  <c r="Q279" i="3"/>
  <c r="Q302" i="3"/>
  <c r="Q267" i="3"/>
  <c r="Q296" i="3"/>
  <c r="Q269" i="3"/>
  <c r="Q587" i="3"/>
  <c r="Q713" i="3"/>
  <c r="Q84" i="3"/>
  <c r="Q142" i="3"/>
  <c r="Q110" i="3"/>
  <c r="Q287" i="3"/>
  <c r="Q316" i="3"/>
  <c r="Q274" i="3"/>
  <c r="Q310" i="3"/>
  <c r="Q276" i="3"/>
  <c r="Q594" i="3"/>
  <c r="Q717" i="3"/>
  <c r="Q134" i="3"/>
  <c r="Q170" i="3"/>
  <c r="Q56" i="3"/>
  <c r="Q237" i="3"/>
  <c r="Q252" i="3"/>
  <c r="Q224" i="3"/>
  <c r="Q246" i="3"/>
  <c r="Q842" i="3"/>
  <c r="Q1005" i="3"/>
  <c r="Q824" i="3"/>
  <c r="Q901" i="3"/>
  <c r="Q835" i="3"/>
  <c r="Q957" i="3"/>
  <c r="Q900" i="3"/>
  <c r="Q648" i="3"/>
  <c r="Q951" i="3"/>
  <c r="Q857" i="3"/>
  <c r="Q699" i="3"/>
  <c r="Q878" i="3"/>
  <c r="Q757" i="3"/>
  <c r="Q993" i="3"/>
  <c r="Q891" i="3"/>
  <c r="Q221" i="3"/>
  <c r="Q920" i="3"/>
  <c r="Q812" i="3"/>
  <c r="Q885" i="3"/>
  <c r="Q755" i="3"/>
  <c r="Q992" i="3"/>
  <c r="Q890" i="3"/>
  <c r="Q948" i="3"/>
  <c r="Q767" i="3"/>
  <c r="Q1000" i="3"/>
  <c r="Q898" i="3"/>
  <c r="Q916" i="3"/>
  <c r="Q781" i="3"/>
  <c r="Q1008" i="3"/>
  <c r="Q906" i="3"/>
  <c r="Q569" i="3"/>
  <c r="Q612" i="3"/>
  <c r="Q676" i="3"/>
  <c r="Q884" i="3"/>
  <c r="Q852" i="3"/>
  <c r="Q398" i="3"/>
  <c r="Q744" i="3"/>
  <c r="Q764" i="3"/>
  <c r="Q414" i="3"/>
  <c r="Q579" i="3"/>
  <c r="Q680" i="3"/>
  <c r="Q562" i="3"/>
  <c r="Q605" i="3"/>
  <c r="Q600" i="3"/>
  <c r="Q172" i="3"/>
  <c r="Q336" i="3"/>
  <c r="Q380" i="3"/>
  <c r="Q324" i="3"/>
  <c r="Q374" i="3"/>
  <c r="Q325" i="3"/>
  <c r="Q644" i="3"/>
  <c r="Q746" i="3"/>
  <c r="Q376" i="3"/>
  <c r="Q399" i="3"/>
  <c r="Q179" i="3"/>
  <c r="Q343" i="3"/>
  <c r="Q387" i="3"/>
  <c r="Q331" i="3"/>
  <c r="Q382" i="3"/>
  <c r="Q333" i="3"/>
  <c r="Q651" i="3"/>
  <c r="Q55" i="3"/>
  <c r="Q392" i="3"/>
  <c r="Q419" i="3"/>
  <c r="Q116" i="3"/>
  <c r="Q293" i="3"/>
  <c r="Q323" i="3"/>
  <c r="Q281" i="3"/>
  <c r="Q318" i="3"/>
  <c r="Q283" i="3"/>
  <c r="Q601" i="3"/>
  <c r="Q721" i="3"/>
  <c r="Q163" i="3"/>
  <c r="Q198" i="3"/>
  <c r="Q13" i="3"/>
  <c r="Q187" i="3"/>
  <c r="Q188" i="3"/>
  <c r="Q175" i="3"/>
  <c r="Q182" i="3"/>
  <c r="Q176" i="3"/>
  <c r="Q442" i="3"/>
  <c r="Q652" i="3"/>
  <c r="Q769" i="3"/>
  <c r="Q747" i="3"/>
  <c r="Q607" i="3"/>
  <c r="Q68" i="3"/>
  <c r="Q46" i="3"/>
  <c r="Q76" i="3"/>
  <c r="Q23" i="3"/>
  <c r="Q71" i="3"/>
  <c r="Q25" i="3"/>
  <c r="Q504" i="3"/>
  <c r="Q589" i="3"/>
  <c r="Q682" i="3"/>
  <c r="Q456" i="3"/>
  <c r="Q20" i="3"/>
  <c r="Q485" i="3"/>
  <c r="Q34" i="3"/>
  <c r="Q1004" i="3"/>
  <c r="Q924" i="3"/>
  <c r="Q932" i="3"/>
  <c r="Q965" i="3"/>
  <c r="Q870" i="3"/>
  <c r="Q968" i="3"/>
  <c r="Q947" i="3"/>
  <c r="Q847" i="3"/>
  <c r="Q938" i="3"/>
  <c r="Q837" i="3"/>
  <c r="Q937" i="3"/>
  <c r="Q723" i="3"/>
  <c r="Q691" i="3"/>
  <c r="Q841" i="3"/>
  <c r="Q919" i="3"/>
  <c r="Q61" i="3"/>
  <c r="Q754" i="3"/>
  <c r="Q728" i="3"/>
  <c r="Q859" i="3"/>
  <c r="Q943" i="3"/>
  <c r="Q905" i="3"/>
  <c r="Q711" i="3"/>
  <c r="Q758" i="3"/>
  <c r="Q291" i="3"/>
  <c r="Q687" i="3"/>
  <c r="Q695" i="3"/>
  <c r="Q583" i="3"/>
  <c r="Q243" i="3"/>
  <c r="Q93" i="3"/>
  <c r="Q437" i="3"/>
  <c r="Q155" i="3"/>
  <c r="Q390" i="3"/>
  <c r="Q523" i="3"/>
  <c r="Q527" i="3"/>
  <c r="Q457" i="3"/>
  <c r="Q160" i="3"/>
  <c r="Q53" i="3"/>
  <c r="Q791" i="3"/>
  <c r="Q624" i="3"/>
  <c r="Q143" i="3"/>
  <c r="Q123" i="3"/>
  <c r="Q15" i="3"/>
  <c r="Q396" i="3"/>
  <c r="Q453" i="3"/>
  <c r="Q566" i="3"/>
  <c r="Q413" i="3"/>
  <c r="Q171" i="3"/>
  <c r="Q342" i="3"/>
  <c r="Q259" i="3"/>
  <c r="Q345" i="3"/>
  <c r="Q16" i="3"/>
  <c r="Q551" i="3"/>
  <c r="Q103" i="3"/>
  <c r="Q625" i="3"/>
  <c r="Q660" i="3"/>
  <c r="Q251" i="3"/>
  <c r="Q408" i="3"/>
  <c r="Q119" i="3"/>
  <c r="Q240" i="3"/>
  <c r="Q750" i="3"/>
  <c r="Q645" i="3"/>
  <c r="Q17" i="3"/>
  <c r="Q136" i="3"/>
  <c r="Q57" i="3"/>
  <c r="Q189" i="3"/>
  <c r="Q275" i="3"/>
  <c r="Q304" i="3"/>
  <c r="Q54" i="3"/>
  <c r="Q539" i="3"/>
  <c r="Q686" i="3"/>
  <c r="Q564" i="3"/>
  <c r="Q480" i="3"/>
  <c r="Q849" i="3"/>
  <c r="Q358" i="3"/>
  <c r="Q737" i="3"/>
  <c r="Q659" i="3"/>
  <c r="Q360" i="3"/>
  <c r="Q694" i="3"/>
  <c r="Q379" i="3"/>
  <c r="Q349" i="3"/>
  <c r="Q571" i="3"/>
  <c r="Q444" i="3"/>
  <c r="Q777" i="3"/>
  <c r="Q500" i="3"/>
  <c r="Q508" i="3"/>
  <c r="Q78" i="3"/>
  <c r="Q47" i="3"/>
  <c r="Q515" i="3"/>
  <c r="Q102" i="3"/>
  <c r="Q294" i="3"/>
  <c r="Q980" i="3"/>
  <c r="Q956" i="3"/>
  <c r="Q790" i="3"/>
  <c r="Q934" i="3"/>
  <c r="Q921" i="3"/>
  <c r="Q763" i="3"/>
  <c r="Q912" i="3"/>
  <c r="Q1002" i="3"/>
  <c r="Q903" i="3"/>
  <c r="Q882" i="3"/>
  <c r="Q826" i="3"/>
  <c r="Q810" i="3"/>
  <c r="Q907" i="3"/>
  <c r="Q983" i="3"/>
  <c r="Q962" i="3"/>
  <c r="Q845" i="3"/>
  <c r="Q830" i="3"/>
  <c r="Q923" i="3"/>
  <c r="Q896" i="3"/>
  <c r="Q780" i="3"/>
  <c r="Q277" i="3"/>
  <c r="Q918" i="3"/>
  <c r="Q656" i="3"/>
  <c r="Q828" i="3"/>
  <c r="Q576" i="3"/>
  <c r="Q37" i="3"/>
  <c r="Q314" i="3"/>
  <c r="Q152" i="3"/>
  <c r="Q495" i="3"/>
  <c r="Q383" i="3"/>
  <c r="Q545" i="3"/>
  <c r="Q604" i="3"/>
  <c r="Q585" i="3"/>
  <c r="Q514" i="3"/>
  <c r="Q388" i="3"/>
  <c r="Q108" i="3"/>
  <c r="Q184" i="3"/>
  <c r="Q751" i="3"/>
  <c r="Q363" i="3"/>
  <c r="Q351" i="3"/>
  <c r="Q64" i="3"/>
  <c r="Q467" i="3"/>
  <c r="Q511" i="3"/>
  <c r="Q689" i="3"/>
  <c r="Q547" i="3"/>
  <c r="Q420" i="3"/>
  <c r="Q130" i="3"/>
  <c r="Q330" i="3"/>
  <c r="Q402" i="3"/>
  <c r="Q120" i="3"/>
  <c r="Q608" i="3"/>
  <c r="Q327" i="3"/>
  <c r="Q710" i="3"/>
  <c r="Q19" i="3"/>
  <c r="Q308" i="3"/>
  <c r="Q28" i="3"/>
  <c r="Q190" i="3"/>
  <c r="Q297" i="3"/>
  <c r="Q298" i="3"/>
  <c r="Q774" i="3"/>
  <c r="Q284" i="3"/>
  <c r="Q286" i="3"/>
  <c r="Q131" i="3"/>
  <c r="Q245" i="3"/>
  <c r="Q346" i="3"/>
  <c r="Q418" i="3"/>
  <c r="Q326" i="3"/>
  <c r="Q596" i="3"/>
  <c r="Q718" i="3"/>
  <c r="Q621" i="3"/>
  <c r="Q282" i="3"/>
  <c r="Q654" i="3"/>
  <c r="Q309" i="3"/>
  <c r="Q603" i="3"/>
  <c r="Q158" i="3"/>
  <c r="Q89" i="3"/>
  <c r="Q378" i="3"/>
  <c r="Q138" i="3"/>
  <c r="Q768" i="3"/>
  <c r="Q272" i="3"/>
  <c r="Q146" i="3"/>
  <c r="Q609" i="3"/>
  <c r="Q289" i="3"/>
  <c r="Q196" i="3"/>
  <c r="Q673" i="3"/>
  <c r="Q580" i="3"/>
  <c r="Q203" i="3"/>
  <c r="Q677" i="3"/>
  <c r="Q261" i="3"/>
  <c r="Q377" i="3"/>
  <c r="Q917" i="3"/>
  <c r="Q988" i="3"/>
  <c r="Q735" i="3"/>
  <c r="Q964" i="3"/>
  <c r="Q998" i="3"/>
  <c r="Q985" i="3"/>
  <c r="Q909" i="3"/>
  <c r="Q976" i="3"/>
  <c r="Q955" i="3"/>
  <c r="Q967" i="3"/>
  <c r="Q946" i="3"/>
  <c r="Q894" i="3"/>
  <c r="Q881" i="3"/>
  <c r="Q804" i="3"/>
  <c r="Q655" i="3"/>
  <c r="Q536" i="3"/>
  <c r="Q910" i="3"/>
  <c r="Q897" i="3"/>
  <c r="Q982" i="3"/>
  <c r="Q848" i="3"/>
  <c r="Q683" i="3"/>
  <c r="Q969" i="3"/>
  <c r="Q533" i="3"/>
  <c r="Q684" i="3"/>
  <c r="Q164" i="3"/>
  <c r="Q622" i="3"/>
  <c r="Q627" i="3"/>
  <c r="Q39" i="3"/>
  <c r="Q451" i="3"/>
  <c r="Q70" i="3"/>
  <c r="Q439" i="3"/>
  <c r="Q616" i="3"/>
  <c r="Q664" i="3"/>
  <c r="Q250" i="3"/>
  <c r="Q99" i="3"/>
  <c r="Q445" i="3"/>
  <c r="Q162" i="3"/>
  <c r="Q406" i="3"/>
  <c r="Q540" i="3"/>
  <c r="Q535" i="3"/>
  <c r="Q407" i="3"/>
  <c r="Q112" i="3"/>
  <c r="Q10" i="3"/>
  <c r="Q235" i="3"/>
  <c r="Q79" i="3"/>
  <c r="Q618" i="3"/>
  <c r="Q543" i="3"/>
  <c r="Q244" i="3"/>
  <c r="Q401" i="3"/>
  <c r="Q459" i="3"/>
  <c r="Q233" i="3"/>
  <c r="Q745" i="3"/>
  <c r="Q521" i="3"/>
  <c r="Q811" i="3"/>
  <c r="Q73" i="3"/>
  <c r="Q365" i="3"/>
  <c r="Q125" i="3"/>
  <c r="Q268" i="3"/>
  <c r="Q354" i="3"/>
  <c r="Q588" i="3"/>
  <c r="Q834" i="3"/>
  <c r="Q476" i="3"/>
  <c r="Q74" i="3"/>
  <c r="Q202" i="3"/>
  <c r="Q303" i="3"/>
  <c r="Q488" i="3"/>
  <c r="Q475" i="3"/>
  <c r="Q520" i="3"/>
  <c r="Q653" i="3"/>
  <c r="Q765" i="3"/>
  <c r="Q92" i="3"/>
  <c r="Q36" i="3"/>
  <c r="Q285" i="3"/>
  <c r="Q41" i="3"/>
  <c r="Q334" i="3"/>
  <c r="Q86" i="3"/>
  <c r="Q319" i="3"/>
  <c r="Q513" i="3"/>
  <c r="Q430" i="3"/>
  <c r="Q602" i="3"/>
  <c r="Q42" i="3"/>
  <c r="Q373" i="3"/>
  <c r="Q213" i="3"/>
  <c r="Q709" i="3"/>
  <c r="Q423" i="3"/>
  <c r="Q391" i="3"/>
  <c r="Q114" i="3"/>
  <c r="Q431" i="3"/>
  <c r="Q412" i="3"/>
  <c r="Q553" i="3"/>
  <c r="Q671" i="3"/>
  <c r="Q949" i="3"/>
  <c r="Q996" i="3"/>
  <c r="Q861" i="3"/>
  <c r="F31" i="40"/>
  <c r="Q708" i="3"/>
  <c r="Q634" i="3"/>
  <c r="Q942" i="3"/>
  <c r="Q633" i="3"/>
  <c r="Q703" i="3"/>
  <c r="Q572" i="3"/>
  <c r="Q72" i="3"/>
  <c r="Q846" i="3"/>
  <c r="Q945" i="3"/>
  <c r="Q206" i="3"/>
  <c r="Q795" i="3"/>
  <c r="Q762" i="3"/>
  <c r="Q863" i="3"/>
  <c r="Q961" i="3"/>
  <c r="Q935" i="3"/>
  <c r="Q773" i="3"/>
  <c r="Q1007" i="3"/>
  <c r="Q862" i="3"/>
  <c r="Q926" i="3"/>
  <c r="Q177" i="3"/>
  <c r="Q441" i="3"/>
  <c r="Q306" i="3"/>
  <c r="Q192" i="3"/>
  <c r="Q98" i="3"/>
  <c r="Q522" i="3"/>
  <c r="Q154" i="3"/>
  <c r="Q496" i="3"/>
  <c r="Q242" i="3"/>
  <c r="Q698" i="3"/>
  <c r="Q321" i="3"/>
  <c r="Q166" i="3"/>
  <c r="Q501" i="3"/>
  <c r="Q389" i="3"/>
  <c r="Q552" i="3"/>
  <c r="Q611" i="3"/>
  <c r="Q592" i="3"/>
  <c r="Q464" i="3"/>
  <c r="Q338" i="3"/>
  <c r="Q60" i="3"/>
  <c r="Q544" i="3"/>
  <c r="Q299" i="3"/>
  <c r="Q674" i="3"/>
  <c r="Q661" i="3"/>
  <c r="Q301" i="3"/>
  <c r="Q472" i="3"/>
  <c r="Q107" i="3"/>
  <c r="Q290" i="3"/>
  <c r="Q809" i="3"/>
  <c r="Q639" i="3"/>
  <c r="Q227" i="3"/>
  <c r="Q129" i="3"/>
  <c r="Q479" i="3"/>
  <c r="Q181" i="3"/>
  <c r="Q339" i="3"/>
  <c r="Q468" i="3"/>
  <c r="Q657" i="3"/>
  <c r="Q248" i="3"/>
  <c r="Q228" i="3"/>
  <c r="Q144" i="3"/>
  <c r="Q273" i="3"/>
  <c r="Q416" i="3"/>
  <c r="Q29" i="3"/>
  <c r="Q49" i="3"/>
  <c r="Q595" i="3"/>
  <c r="Q783" i="3"/>
  <c r="Q66" i="3"/>
  <c r="Q27" i="3"/>
  <c r="Q482" i="3"/>
  <c r="Q384" i="3"/>
  <c r="Q353" i="3"/>
  <c r="Q690" i="3"/>
  <c r="Q329" i="3"/>
  <c r="Q149" i="3"/>
  <c r="Q32" i="3"/>
  <c r="Q367" i="3"/>
  <c r="Q185" i="3"/>
  <c r="Q11" i="3"/>
  <c r="Q147" i="3"/>
  <c r="Q669" i="3"/>
  <c r="Q31" i="3"/>
  <c r="Q211" i="3"/>
  <c r="Q792" i="3"/>
  <c r="Q38" i="3"/>
  <c r="Q218" i="3"/>
  <c r="Q801" i="3"/>
  <c r="Q876" i="3"/>
  <c r="Q981" i="3"/>
  <c r="F55" i="34"/>
  <c r="F62" i="34" s="1"/>
  <c r="F9" i="34" s="1"/>
  <c r="Q933" i="3"/>
  <c r="Q989" i="3"/>
  <c r="Q249" i="3"/>
  <c r="Q786" i="3"/>
  <c r="Q1006" i="3"/>
  <c r="Q785" i="3"/>
  <c r="Q877" i="3"/>
  <c r="Q984" i="3"/>
  <c r="Q732" i="3"/>
  <c r="Q911" i="3"/>
  <c r="Q1009" i="3"/>
  <c r="Q739" i="3"/>
  <c r="Q712" i="3"/>
  <c r="Q851" i="3"/>
  <c r="Q927" i="3"/>
  <c r="Q348" i="3"/>
  <c r="Q888" i="3"/>
  <c r="Q766" i="3"/>
  <c r="Q960" i="3"/>
  <c r="Q807" i="3"/>
  <c r="Q586" i="3"/>
  <c r="Q642" i="3"/>
  <c r="Q498" i="3"/>
  <c r="Q584" i="3"/>
  <c r="Q643" i="3"/>
  <c r="Q165" i="3"/>
  <c r="Q52" i="3"/>
  <c r="Q446" i="3"/>
  <c r="Q178" i="3"/>
  <c r="Q428" i="3"/>
  <c r="Q730" i="3"/>
  <c r="Q45" i="3"/>
  <c r="Q458" i="3"/>
  <c r="Q82" i="3"/>
  <c r="Q447" i="3"/>
  <c r="Q630" i="3"/>
  <c r="Q670" i="3"/>
  <c r="Q186" i="3"/>
  <c r="Q21" i="3"/>
  <c r="Q395" i="3"/>
  <c r="Q113" i="3"/>
  <c r="Q668" i="3"/>
  <c r="Q505" i="3"/>
  <c r="Q706" i="3"/>
  <c r="Q62" i="3"/>
  <c r="Q357" i="3"/>
  <c r="Q22" i="3"/>
  <c r="Q254" i="3"/>
  <c r="Q347" i="3"/>
  <c r="Q270" i="3"/>
  <c r="Q829" i="3"/>
  <c r="Q455" i="3"/>
  <c r="Q200" i="3"/>
  <c r="Q124" i="3"/>
  <c r="Q239" i="3"/>
  <c r="Q410" i="3"/>
  <c r="Q292" i="3"/>
  <c r="Q697" i="3"/>
  <c r="Q449" i="3"/>
  <c r="Q557" i="3"/>
  <c r="Q201" i="3"/>
  <c r="Q344" i="3"/>
  <c r="Q473" i="3"/>
  <c r="Q77" i="3"/>
  <c r="Q320" i="3"/>
  <c r="Q663" i="3"/>
  <c r="Q844" i="3"/>
  <c r="Q312" i="3"/>
  <c r="Q493" i="3"/>
  <c r="Q573" i="3"/>
  <c r="Q150" i="3"/>
  <c r="Q83" i="3"/>
  <c r="Q362" i="3"/>
  <c r="Q87" i="3"/>
  <c r="Q637" i="3"/>
  <c r="Q370" i="3"/>
  <c r="Q140" i="3"/>
  <c r="Q658" i="3"/>
  <c r="Q236" i="3"/>
  <c r="Q438" i="3"/>
  <c r="Q506" i="3"/>
  <c r="Q300" i="3"/>
  <c r="Q502" i="3"/>
  <c r="Q582" i="3"/>
  <c r="Q307" i="3"/>
  <c r="Q510" i="3"/>
  <c r="Q590" i="3"/>
  <c r="Q908" i="3"/>
  <c r="Q597" i="3"/>
  <c r="Q647" i="3"/>
  <c r="Q135" i="3"/>
  <c r="Q778" i="3"/>
  <c r="Q743" i="3"/>
  <c r="Q866" i="3"/>
  <c r="Q724" i="3"/>
  <c r="Q665" i="3"/>
  <c r="Q707" i="3"/>
  <c r="Q662" i="3"/>
  <c r="Q832" i="3"/>
  <c r="Q975" i="3"/>
  <c r="Q954" i="3"/>
  <c r="Q836" i="3"/>
  <c r="Q821" i="3"/>
  <c r="Q915" i="3"/>
  <c r="Q991" i="3"/>
  <c r="Q970" i="3"/>
  <c r="Q839" i="3"/>
  <c r="Q649" i="3"/>
  <c r="Q913" i="3"/>
  <c r="Q727" i="3"/>
  <c r="Q879" i="3"/>
  <c r="Q555" i="3"/>
  <c r="Q525" i="3"/>
  <c r="Q593" i="3"/>
  <c r="Q262" i="3"/>
  <c r="Q393" i="3"/>
  <c r="Q100" i="3"/>
  <c r="Q524" i="3"/>
  <c r="Q385" i="3"/>
  <c r="Q560" i="3"/>
  <c r="Q534" i="3"/>
  <c r="Q111" i="3"/>
  <c r="Q529" i="3"/>
  <c r="Q161" i="3"/>
  <c r="Q503" i="3"/>
  <c r="Q271" i="3"/>
  <c r="Q702" i="3"/>
  <c r="Q257" i="3"/>
  <c r="Q105" i="3"/>
  <c r="Q452" i="3"/>
  <c r="Q226" i="3"/>
  <c r="Q800" i="3"/>
  <c r="Q575" i="3"/>
  <c r="Q802" i="3"/>
  <c r="Q122" i="3"/>
  <c r="Q415" i="3"/>
  <c r="Q118" i="3"/>
  <c r="Q332" i="3"/>
  <c r="Q404" i="3"/>
  <c r="Q574" i="3"/>
  <c r="Q220" i="3"/>
  <c r="Q563" i="3"/>
  <c r="Q14" i="3"/>
  <c r="Q195" i="3"/>
  <c r="Q295" i="3"/>
  <c r="Q24" i="3"/>
  <c r="Q463" i="3"/>
  <c r="Q729" i="3"/>
  <c r="Q632" i="3"/>
  <c r="Q613" i="3"/>
  <c r="Q258" i="3"/>
  <c r="Q494" i="3"/>
  <c r="Q35" i="3"/>
  <c r="Q133" i="3"/>
  <c r="Q483" i="3"/>
  <c r="Q701" i="3"/>
  <c r="Q305" i="3"/>
  <c r="Q43" i="3"/>
  <c r="Q280" i="3"/>
  <c r="Q350" i="3"/>
  <c r="Q80" i="3"/>
  <c r="Q311" i="3"/>
  <c r="Q497" i="3"/>
  <c r="Q366" i="3"/>
  <c r="Q741" i="3"/>
  <c r="Q313" i="3"/>
  <c r="Q424" i="3"/>
  <c r="Q490" i="3"/>
  <c r="Q159" i="3"/>
  <c r="Q148" i="3"/>
  <c r="Q726" i="3"/>
  <c r="Q208" i="3"/>
  <c r="Q197" i="3"/>
  <c r="Q770" i="3"/>
  <c r="Q215" i="3"/>
  <c r="Q205" i="3"/>
  <c r="Q779" i="3"/>
  <c r="Q940" i="3"/>
  <c r="Q860" i="3"/>
  <c r="Q833" i="3"/>
  <c r="Q789" i="3"/>
  <c r="Q96" i="3"/>
  <c r="Q838" i="3"/>
  <c r="Q813" i="3"/>
  <c r="Q827" i="3"/>
  <c r="Q798" i="3"/>
  <c r="Q817" i="3"/>
  <c r="Q796" i="3"/>
  <c r="Q541" i="3"/>
  <c r="Q620" i="3"/>
  <c r="Q364" i="3"/>
  <c r="Q902" i="3"/>
  <c r="Q889" i="3"/>
  <c r="Q753" i="3"/>
  <c r="Q688" i="3"/>
  <c r="Q591" i="3"/>
  <c r="Q761" i="3"/>
  <c r="Q999" i="3"/>
  <c r="Q854" i="3"/>
  <c r="Q491" i="3"/>
  <c r="Q986" i="3"/>
  <c r="Q434" i="3"/>
  <c r="Q700" i="3"/>
  <c r="Q619" i="3"/>
  <c r="Q650" i="3"/>
  <c r="Q450" i="3"/>
  <c r="Q153" i="3"/>
  <c r="Q48" i="3"/>
  <c r="Q782" i="3"/>
  <c r="Q617" i="3"/>
  <c r="Q115" i="3"/>
  <c r="Q173" i="3"/>
  <c r="Q58" i="3"/>
  <c r="Q460" i="3"/>
  <c r="Q207" i="3"/>
  <c r="Q448" i="3"/>
  <c r="Q734" i="3"/>
  <c r="Q328" i="3"/>
  <c r="Q394" i="3"/>
  <c r="Q509" i="3"/>
  <c r="Q340" i="3"/>
  <c r="Q241" i="3"/>
  <c r="Q631" i="3"/>
  <c r="Q435" i="3"/>
  <c r="Q193" i="3"/>
  <c r="Q471" i="3"/>
  <c r="Q231" i="3"/>
  <c r="Q403" i="3"/>
  <c r="Q461" i="3"/>
  <c r="Q693" i="3"/>
  <c r="Q433" i="3"/>
  <c r="Q199" i="3"/>
  <c r="Q137" i="3"/>
  <c r="Q266" i="3"/>
  <c r="Q352" i="3"/>
  <c r="Q127" i="3"/>
  <c r="Q559" i="3"/>
  <c r="Q128" i="3"/>
  <c r="Q714" i="3"/>
  <c r="Q26" i="3"/>
  <c r="Q315" i="3"/>
  <c r="Q81" i="3"/>
  <c r="Q126" i="3"/>
  <c r="Q191" i="3"/>
  <c r="Q565" i="3"/>
  <c r="Q733" i="3"/>
  <c r="Q568" i="3"/>
  <c r="Q256" i="3"/>
  <c r="Q40" i="3"/>
  <c r="Q705" i="3"/>
  <c r="Q322" i="3"/>
  <c r="Q121" i="3"/>
  <c r="Q97" i="3"/>
  <c r="Q317" i="3"/>
  <c r="Q610" i="3"/>
  <c r="Q222" i="3"/>
  <c r="Q141" i="3"/>
  <c r="Q722" i="3"/>
  <c r="Q386" i="3"/>
  <c r="Q375" i="3"/>
  <c r="Q526" i="3"/>
  <c r="Q436" i="3"/>
  <c r="Q425" i="3"/>
  <c r="Q67" i="3"/>
  <c r="Q443" i="3"/>
  <c r="Q432" i="3"/>
  <c r="Q91" i="3"/>
  <c r="Q904" i="3"/>
  <c r="Q749" i="3"/>
  <c r="Q794" i="3"/>
  <c r="Q381" i="3"/>
  <c r="Q405" i="3"/>
  <c r="Q820" i="3"/>
  <c r="Q554" i="3"/>
  <c r="Q756" i="3"/>
  <c r="Q646" i="3"/>
  <c r="Q356" i="3"/>
  <c r="Q499" i="3"/>
  <c r="Q883" i="3"/>
  <c r="Q855" i="3"/>
  <c r="Q977" i="3"/>
  <c r="Q101" i="3"/>
  <c r="Q567" i="3"/>
  <c r="Q556" i="3"/>
  <c r="Q549" i="3"/>
  <c r="Q85" i="3"/>
  <c r="Q477" i="3"/>
  <c r="Q151" i="3"/>
  <c r="Q628" i="3"/>
  <c r="Q895" i="3"/>
  <c r="Q953" i="3"/>
  <c r="Q939" i="3"/>
  <c r="Q156" i="3"/>
  <c r="Q542" i="3"/>
  <c r="Q264" i="3"/>
  <c r="Q194" i="3"/>
  <c r="Q429" i="3"/>
  <c r="Q253" i="3"/>
  <c r="Q368" i="3"/>
  <c r="Q216" i="3"/>
  <c r="Q972" i="3"/>
  <c r="Q874" i="3"/>
  <c r="Q454" i="3"/>
  <c r="Q518" i="3"/>
  <c r="Q742" i="3"/>
  <c r="Q51" i="3"/>
  <c r="Q117" i="3"/>
  <c r="Q337" i="3"/>
  <c r="Q132" i="3"/>
  <c r="Q546" i="3"/>
  <c r="Q512" i="3"/>
  <c r="Q519" i="3"/>
  <c r="Q892" i="3"/>
  <c r="Q740" i="3"/>
  <c r="Q808" i="3"/>
  <c r="Q548" i="3"/>
  <c r="Q341" i="3"/>
  <c r="Q465" i="3"/>
  <c r="Q288" i="3"/>
  <c r="Q466" i="3"/>
  <c r="Q204" i="3"/>
  <c r="Q75" i="3"/>
  <c r="Q145" i="3"/>
  <c r="Q234" i="3"/>
  <c r="Q925" i="3"/>
  <c r="Q873" i="3"/>
  <c r="Q775" i="3"/>
  <c r="Q696" i="3"/>
  <c r="Q400" i="3"/>
  <c r="Q95" i="3"/>
  <c r="Q474" i="3"/>
  <c r="Q183" i="3"/>
  <c r="Q247" i="3"/>
  <c r="Q629" i="3"/>
  <c r="Q369" i="3"/>
  <c r="Q893" i="3"/>
  <c r="Q843" i="3"/>
  <c r="Q990" i="3"/>
  <c r="Q667" i="3"/>
  <c r="Q106" i="3"/>
  <c r="Q397" i="3"/>
  <c r="Q263" i="3"/>
  <c r="Q615" i="3"/>
  <c r="Q623" i="3"/>
  <c r="Q489" i="3"/>
  <c r="Q578" i="3"/>
  <c r="Q952" i="3"/>
  <c r="Q209" i="3"/>
  <c r="Q507" i="3"/>
  <c r="Q784" i="3"/>
  <c r="Q531" i="3"/>
  <c r="Q427" i="3"/>
  <c r="Q725" i="3"/>
  <c r="Q532" i="3"/>
  <c r="Q793" i="3"/>
  <c r="Q371" i="3"/>
  <c r="Q59" i="3"/>
  <c r="H117" i="6"/>
  <c r="H62" i="6"/>
  <c r="Q7" i="6"/>
  <c r="H172" i="6"/>
  <c r="AD7" i="18"/>
  <c r="T41" i="18"/>
  <c r="U41" i="18" s="1"/>
  <c r="T39" i="18"/>
  <c r="U39" i="18" s="1"/>
  <c r="T14" i="18"/>
  <c r="U14" i="18" s="1"/>
  <c r="T53" i="18"/>
  <c r="U53" i="18" s="1"/>
  <c r="T20" i="18"/>
  <c r="U20" i="18" s="1"/>
  <c r="T51" i="18"/>
  <c r="U51" i="18" s="1"/>
  <c r="T18" i="18"/>
  <c r="U18" i="18" s="1"/>
  <c r="T17" i="18"/>
  <c r="U17" i="18" s="1"/>
  <c r="T48" i="18"/>
  <c r="U48" i="18" s="1"/>
  <c r="T15" i="18"/>
  <c r="U15" i="18" s="1"/>
  <c r="T54" i="18"/>
  <c r="U54" i="18" s="1"/>
  <c r="T29" i="18"/>
  <c r="U29" i="18" s="1"/>
  <c r="T27" i="18"/>
  <c r="U27" i="18" s="1"/>
  <c r="T57" i="18"/>
  <c r="U57" i="18" s="1"/>
  <c r="T24" i="18"/>
  <c r="U24" i="18" s="1"/>
  <c r="T55" i="18"/>
  <c r="U55" i="18" s="1"/>
  <c r="T30" i="18"/>
  <c r="U30" i="18" s="1"/>
  <c r="T36" i="18"/>
  <c r="U36" i="18" s="1"/>
  <c r="T34" i="18"/>
  <c r="U34" i="18" s="1"/>
  <c r="T33" i="18"/>
  <c r="U33" i="18" s="1"/>
  <c r="T31" i="18"/>
  <c r="U31" i="18" s="1"/>
  <c r="T45" i="18"/>
  <c r="U45" i="18" s="1"/>
  <c r="T12" i="18"/>
  <c r="U12" i="18" s="1"/>
  <c r="T43" i="18"/>
  <c r="U43" i="18" s="1"/>
  <c r="T40" i="18"/>
  <c r="U40" i="18" s="1"/>
  <c r="T46" i="18"/>
  <c r="U46" i="18" s="1"/>
  <c r="T21" i="18"/>
  <c r="U21" i="18" s="1"/>
  <c r="T52" i="18"/>
  <c r="U52" i="18" s="1"/>
  <c r="T19" i="18"/>
  <c r="U19" i="18" s="1"/>
  <c r="T50" i="18"/>
  <c r="U50" i="18" s="1"/>
  <c r="T49" i="18"/>
  <c r="U49" i="18" s="1"/>
  <c r="T16" i="18"/>
  <c r="U16" i="18" s="1"/>
  <c r="T47" i="18"/>
  <c r="U47" i="18" s="1"/>
  <c r="T22" i="18"/>
  <c r="U22" i="18" s="1"/>
  <c r="T28" i="18"/>
  <c r="U28" i="18" s="1"/>
  <c r="T26" i="18"/>
  <c r="U26" i="18" s="1"/>
  <c r="T25" i="18"/>
  <c r="U25" i="18" s="1"/>
  <c r="T56" i="18"/>
  <c r="U56" i="18" s="1"/>
  <c r="T23" i="18"/>
  <c r="U23" i="18" s="1"/>
  <c r="T37" i="18"/>
  <c r="U37" i="18" s="1"/>
  <c r="T35" i="18"/>
  <c r="U35" i="18" s="1"/>
  <c r="T32" i="18"/>
  <c r="U32" i="18" s="1"/>
  <c r="T38" i="18"/>
  <c r="U38" i="18" s="1"/>
  <c r="T13" i="18"/>
  <c r="U13" i="18" s="1"/>
  <c r="T44" i="18"/>
  <c r="U44" i="18" s="1"/>
  <c r="T11" i="18"/>
  <c r="U11" i="18" s="1"/>
  <c r="T42" i="18"/>
  <c r="U42" i="18" s="1"/>
  <c r="J68" i="14"/>
  <c r="J44" i="14"/>
  <c r="J72" i="14"/>
  <c r="J29" i="14"/>
  <c r="J54" i="14"/>
  <c r="J61" i="14" s="1"/>
  <c r="I31" i="34"/>
  <c r="I26" i="34"/>
  <c r="I53" i="34"/>
  <c r="I60" i="34"/>
  <c r="I47" i="34"/>
  <c r="AC11" i="18"/>
  <c r="AC33" i="18"/>
  <c r="AC41" i="18"/>
  <c r="AC49" i="18"/>
  <c r="AC29" i="18"/>
  <c r="AC16" i="18"/>
  <c r="AC25" i="18"/>
  <c r="AC30" i="18"/>
  <c r="AC48" i="18"/>
  <c r="AC17" i="18"/>
  <c r="AC43" i="18"/>
  <c r="AC12" i="18"/>
  <c r="AC38" i="18"/>
  <c r="AC56" i="18"/>
  <c r="AC23" i="18"/>
  <c r="AC13" i="18"/>
  <c r="AC26" i="18"/>
  <c r="AC51" i="18"/>
  <c r="AC53" i="18"/>
  <c r="AC31" i="18"/>
  <c r="AC18" i="18"/>
  <c r="AC36" i="18"/>
  <c r="AC57" i="18"/>
  <c r="AC46" i="18"/>
  <c r="AC44" i="18"/>
  <c r="AC14" i="18"/>
  <c r="AC39" i="18"/>
  <c r="AC52" i="18"/>
  <c r="AC20" i="18"/>
  <c r="AC37" i="18"/>
  <c r="AC9" i="18"/>
  <c r="AC35" i="18"/>
  <c r="AC32" i="18"/>
  <c r="AC45" i="18"/>
  <c r="AC15" i="18"/>
  <c r="AC54" i="18"/>
  <c r="AC27" i="18"/>
  <c r="AC40" i="18"/>
  <c r="AC10" i="18"/>
  <c r="AC24" i="18"/>
  <c r="AC42" i="18"/>
  <c r="AC28" i="18"/>
  <c r="AC47" i="18"/>
  <c r="AC34" i="18"/>
  <c r="AC21" i="18"/>
  <c r="AC50" i="18"/>
  <c r="AC55" i="18"/>
  <c r="AC22" i="18"/>
  <c r="AC19" i="18"/>
  <c r="AC8" i="18"/>
  <c r="Q7" i="39"/>
  <c r="H62" i="39"/>
  <c r="H172" i="39"/>
  <c r="H117" i="39"/>
  <c r="M33" i="38"/>
  <c r="N29" i="38"/>
  <c r="N33" i="38" s="1"/>
  <c r="E9" i="34"/>
  <c r="N31" i="38" l="1"/>
  <c r="N35" i="38" s="1"/>
  <c r="M35" i="38"/>
  <c r="S508" i="3" s="1"/>
  <c r="R261" i="3"/>
  <c r="R738" i="3"/>
  <c r="R935" i="3"/>
  <c r="R652" i="3"/>
  <c r="R882" i="3"/>
  <c r="R578" i="3"/>
  <c r="R835" i="3"/>
  <c r="R176" i="3"/>
  <c r="R718" i="3"/>
  <c r="R927" i="3"/>
  <c r="R591" i="3"/>
  <c r="R843" i="3"/>
  <c r="R232" i="3"/>
  <c r="R725" i="3"/>
  <c r="R930" i="3"/>
  <c r="R962" i="3"/>
  <c r="R705" i="3"/>
  <c r="R995" i="3"/>
  <c r="R964" i="3"/>
  <c r="R737" i="3"/>
  <c r="R997" i="3"/>
  <c r="R966" i="3"/>
  <c r="R961" i="3"/>
  <c r="R645" i="3"/>
  <c r="R992" i="3"/>
  <c r="R1000" i="3"/>
  <c r="G55" i="34"/>
  <c r="G62" i="34" s="1"/>
  <c r="R212" i="3"/>
  <c r="R113" i="3"/>
  <c r="R594" i="3"/>
  <c r="R102" i="3"/>
  <c r="R401" i="3"/>
  <c r="R322" i="3"/>
  <c r="R250" i="3"/>
  <c r="R505" i="3"/>
  <c r="R796" i="3"/>
  <c r="R148" i="3"/>
  <c r="R712" i="3"/>
  <c r="R922" i="3"/>
  <c r="R653" i="3"/>
  <c r="R885" i="3"/>
  <c r="R459" i="3"/>
  <c r="R780" i="3"/>
  <c r="R949" i="3"/>
  <c r="R660" i="3"/>
  <c r="R890" i="3"/>
  <c r="R486" i="3"/>
  <c r="R788" i="3"/>
  <c r="R123" i="3"/>
  <c r="R978" i="3"/>
  <c r="R919" i="3"/>
  <c r="R233" i="3"/>
  <c r="R980" i="3"/>
  <c r="R934" i="3"/>
  <c r="R383" i="3"/>
  <c r="R982" i="3"/>
  <c r="R1007" i="3"/>
  <c r="R968" i="3"/>
  <c r="R951" i="3"/>
  <c r="R384" i="3"/>
  <c r="R795" i="3"/>
  <c r="R329" i="3"/>
  <c r="R249" i="3"/>
  <c r="R186" i="3"/>
  <c r="R251" i="3"/>
  <c r="R574" i="3"/>
  <c r="R427" i="3"/>
  <c r="R371" i="3"/>
  <c r="R226" i="3"/>
  <c r="R125" i="3"/>
  <c r="R567" i="3"/>
  <c r="R827" i="3"/>
  <c r="R289" i="3"/>
  <c r="R745" i="3"/>
  <c r="R937" i="3"/>
  <c r="R686" i="3"/>
  <c r="R906" i="3"/>
  <c r="R517" i="3"/>
  <c r="R811" i="3"/>
  <c r="R98" i="3"/>
  <c r="R692" i="3"/>
  <c r="R913" i="3"/>
  <c r="R551" i="3"/>
  <c r="R818" i="3"/>
  <c r="R560" i="3"/>
  <c r="R986" i="3"/>
  <c r="R954" i="3"/>
  <c r="R598" i="3"/>
  <c r="R988" i="3"/>
  <c r="R957" i="3"/>
  <c r="R640" i="3"/>
  <c r="R990" i="3"/>
  <c r="R499" i="3"/>
  <c r="R991" i="3"/>
  <c r="R975" i="3"/>
  <c r="R1001" i="3"/>
  <c r="R952" i="3"/>
  <c r="R393" i="3"/>
  <c r="R314" i="3"/>
  <c r="R242" i="3"/>
  <c r="R87" i="3"/>
  <c r="R620" i="3"/>
  <c r="R474" i="3"/>
  <c r="R475" i="3"/>
  <c r="R284" i="3"/>
  <c r="R606" i="3"/>
  <c r="R858" i="3"/>
  <c r="R426" i="3"/>
  <c r="R772" i="3"/>
  <c r="R946" i="3"/>
  <c r="R717" i="3"/>
  <c r="R925" i="3"/>
  <c r="R585" i="3"/>
  <c r="R842" i="3"/>
  <c r="R204" i="3"/>
  <c r="R724" i="3"/>
  <c r="R929" i="3"/>
  <c r="R597" i="3"/>
  <c r="R850" i="3"/>
  <c r="R699" i="3"/>
  <c r="R994" i="3"/>
  <c r="R963" i="3"/>
  <c r="R731" i="3"/>
  <c r="R996" i="3"/>
  <c r="R965" i="3"/>
  <c r="R759" i="3"/>
  <c r="R998" i="3"/>
  <c r="R897" i="3"/>
  <c r="R1009" i="3"/>
  <c r="R993" i="3"/>
  <c r="R960" i="3"/>
  <c r="R501" i="3"/>
  <c r="R378" i="3"/>
  <c r="R300" i="3"/>
  <c r="R162" i="3"/>
  <c r="R695" i="3"/>
  <c r="R538" i="3"/>
  <c r="R539" i="3"/>
  <c r="R646" i="3"/>
  <c r="R881" i="3"/>
  <c r="R508" i="3"/>
  <c r="R803" i="3"/>
  <c r="R319" i="3"/>
  <c r="R746" i="3"/>
  <c r="R938" i="3"/>
  <c r="R627" i="3"/>
  <c r="R866" i="3"/>
  <c r="R351" i="3"/>
  <c r="R752" i="3"/>
  <c r="R941" i="3"/>
  <c r="R634" i="3"/>
  <c r="R873" i="3"/>
  <c r="R819" i="3"/>
  <c r="R1002" i="3"/>
  <c r="R971" i="3"/>
  <c r="R851" i="3"/>
  <c r="R1004" i="3"/>
  <c r="R973" i="3"/>
  <c r="R874" i="3"/>
  <c r="R1006" i="3"/>
  <c r="R967" i="3"/>
  <c r="R667" i="3"/>
  <c r="R789" i="3"/>
  <c r="R976" i="3"/>
  <c r="R175" i="3"/>
  <c r="R565" i="3"/>
  <c r="R423" i="3"/>
  <c r="R363" i="3"/>
  <c r="R220" i="3"/>
  <c r="R119" i="3"/>
  <c r="R610" i="3"/>
  <c r="R114" i="3"/>
  <c r="R451" i="3"/>
  <c r="R330" i="3"/>
  <c r="R765" i="3"/>
  <c r="R861" i="3"/>
  <c r="R948" i="3"/>
  <c r="R940" i="3"/>
  <c r="R99" i="3"/>
  <c r="R917" i="3"/>
  <c r="R1003" i="3"/>
  <c r="R989" i="3"/>
  <c r="R985" i="3"/>
  <c r="R999" i="3"/>
  <c r="R683" i="3"/>
  <c r="R276" i="3"/>
  <c r="R307" i="3"/>
  <c r="R625" i="3"/>
  <c r="R626" i="3"/>
  <c r="R127" i="3"/>
  <c r="R460" i="3"/>
  <c r="R338" i="3"/>
  <c r="R264" i="3"/>
  <c r="R184" i="3"/>
  <c r="R49" i="3"/>
  <c r="R561" i="3"/>
  <c r="R13" i="3"/>
  <c r="R478" i="3"/>
  <c r="R354" i="3"/>
  <c r="R278" i="3"/>
  <c r="R130" i="3"/>
  <c r="R654" i="3"/>
  <c r="R511" i="3"/>
  <c r="R516" i="3"/>
  <c r="R340" i="3"/>
  <c r="R294" i="3"/>
  <c r="R421" i="3"/>
  <c r="R915" i="3"/>
  <c r="R932" i="3"/>
  <c r="R400" i="3"/>
  <c r="R564" i="3"/>
  <c r="R523" i="3"/>
  <c r="R236" i="3"/>
  <c r="R188" i="3"/>
  <c r="R318" i="3"/>
  <c r="R790" i="3"/>
  <c r="R813" i="3"/>
  <c r="R822" i="3"/>
  <c r="R141" i="3"/>
  <c r="R117" i="3"/>
  <c r="R492" i="3"/>
  <c r="R57" i="3"/>
  <c r="R181" i="3"/>
  <c r="R635" i="3"/>
  <c r="R688" i="3"/>
  <c r="R696" i="3"/>
  <c r="R823" i="3"/>
  <c r="R801" i="3"/>
  <c r="R872" i="3"/>
  <c r="R448" i="3"/>
  <c r="R494" i="3"/>
  <c r="R359" i="3"/>
  <c r="R490" i="3"/>
  <c r="R587" i="3"/>
  <c r="R703" i="3"/>
  <c r="R697" i="3"/>
  <c r="R750" i="3"/>
  <c r="R372" i="3"/>
  <c r="R325" i="3"/>
  <c r="R437" i="3"/>
  <c r="R947" i="3"/>
  <c r="R189" i="3"/>
  <c r="R468" i="3"/>
  <c r="R596" i="3"/>
  <c r="R559" i="3"/>
  <c r="R525" i="3"/>
  <c r="R216" i="3"/>
  <c r="R350" i="3"/>
  <c r="R828" i="3"/>
  <c r="R845" i="3"/>
  <c r="R854" i="3"/>
  <c r="R253" i="3"/>
  <c r="R254" i="3"/>
  <c r="R471" i="3"/>
  <c r="R608" i="3"/>
  <c r="R60" i="3"/>
  <c r="R324" i="3"/>
  <c r="R916" i="3"/>
  <c r="R84" i="3"/>
  <c r="R48" i="3"/>
  <c r="R262" i="3"/>
  <c r="R668" i="3"/>
  <c r="R849" i="3"/>
  <c r="R56" i="3"/>
  <c r="R694" i="3"/>
  <c r="R832" i="3"/>
  <c r="R70" i="3"/>
  <c r="R163" i="3"/>
  <c r="R733" i="3"/>
  <c r="R912" i="3"/>
  <c r="R64" i="3"/>
  <c r="R453" i="3"/>
  <c r="R650" i="3"/>
  <c r="R47" i="3"/>
  <c r="R67" i="3"/>
  <c r="R430" i="3"/>
  <c r="R711" i="3"/>
  <c r="R901" i="3"/>
  <c r="R905" i="3"/>
  <c r="R956" i="3"/>
  <c r="R473" i="3"/>
  <c r="R352" i="3"/>
  <c r="R953" i="3"/>
  <c r="R933" i="3"/>
  <c r="R1005" i="3"/>
  <c r="R1008" i="3"/>
  <c r="G31" i="40"/>
  <c r="R171" i="3"/>
  <c r="R337" i="3"/>
  <c r="R187" i="3"/>
  <c r="R700" i="3"/>
  <c r="R138" i="3"/>
  <c r="R201" i="3"/>
  <c r="R524" i="3"/>
  <c r="R402" i="3"/>
  <c r="R323" i="3"/>
  <c r="R241" i="3"/>
  <c r="R137" i="3"/>
  <c r="R89" i="3"/>
  <c r="R145" i="3"/>
  <c r="R542" i="3"/>
  <c r="R411" i="3"/>
  <c r="R339" i="3"/>
  <c r="R198" i="3"/>
  <c r="R94" i="3"/>
  <c r="R575" i="3"/>
  <c r="R77" i="3"/>
  <c r="R404" i="3"/>
  <c r="R357" i="3"/>
  <c r="R458" i="3"/>
  <c r="R211" i="3"/>
  <c r="R303" i="3"/>
  <c r="R549" i="3"/>
  <c r="R624" i="3"/>
  <c r="R618" i="3"/>
  <c r="R279" i="3"/>
  <c r="R244" i="3"/>
  <c r="R382" i="3"/>
  <c r="R859" i="3"/>
  <c r="R876" i="3"/>
  <c r="R190" i="3"/>
  <c r="R375" i="3"/>
  <c r="R376" i="3"/>
  <c r="R370" i="3"/>
  <c r="R133" i="3"/>
  <c r="R259" i="3"/>
  <c r="R726" i="3"/>
  <c r="R760" i="3"/>
  <c r="R761" i="3"/>
  <c r="R886" i="3"/>
  <c r="R871" i="3"/>
  <c r="R936" i="3"/>
  <c r="R512" i="3"/>
  <c r="R122" i="3"/>
  <c r="R580" i="3"/>
  <c r="R614" i="3"/>
  <c r="R643" i="3"/>
  <c r="R769" i="3"/>
  <c r="R749" i="3"/>
  <c r="R817" i="3"/>
  <c r="R420" i="3"/>
  <c r="R389" i="3"/>
  <c r="R154" i="3"/>
  <c r="R360" i="3"/>
  <c r="R491" i="3"/>
  <c r="R630" i="3"/>
  <c r="R651" i="3"/>
  <c r="R678" i="3"/>
  <c r="R316" i="3"/>
  <c r="R273" i="3"/>
  <c r="R409" i="3"/>
  <c r="R891" i="3"/>
  <c r="R908" i="3"/>
  <c r="R304" i="3"/>
  <c r="R513" i="3"/>
  <c r="R455" i="3"/>
  <c r="R223" i="3"/>
  <c r="R85" i="3"/>
  <c r="R28" i="3"/>
  <c r="R535" i="3"/>
  <c r="R662" i="3"/>
  <c r="R52" i="3"/>
  <c r="R59" i="3"/>
  <c r="R332" i="3"/>
  <c r="R924" i="3"/>
  <c r="R80" i="3"/>
  <c r="R50" i="3"/>
  <c r="R155" i="3"/>
  <c r="R583" i="3"/>
  <c r="R38" i="3"/>
  <c r="R396" i="3"/>
  <c r="R274" i="3"/>
  <c r="R72" i="3"/>
  <c r="R11" i="3"/>
  <c r="R295" i="3"/>
  <c r="R918" i="3"/>
  <c r="R15" i="3"/>
  <c r="R120" i="3"/>
  <c r="R798" i="3"/>
  <c r="R96" i="3"/>
  <c r="R921" i="3"/>
  <c r="R442" i="3"/>
  <c r="R320" i="3"/>
  <c r="R526" i="3"/>
  <c r="R666" i="3"/>
  <c r="R970" i="3"/>
  <c r="R955" i="3"/>
  <c r="R943" i="3"/>
  <c r="R898" i="3"/>
  <c r="R764" i="3"/>
  <c r="R465" i="3"/>
  <c r="R510" i="3"/>
  <c r="R265" i="3"/>
  <c r="R192" i="3"/>
  <c r="R200" i="3"/>
  <c r="R272" i="3"/>
  <c r="R588" i="3"/>
  <c r="R435" i="3"/>
  <c r="R387" i="3"/>
  <c r="R298" i="3"/>
  <c r="R206" i="3"/>
  <c r="R157" i="3"/>
  <c r="R215" i="3"/>
  <c r="R599" i="3"/>
  <c r="R443" i="3"/>
  <c r="R403" i="3"/>
  <c r="R255" i="3"/>
  <c r="R149" i="3"/>
  <c r="R108" i="3"/>
  <c r="R158" i="3"/>
  <c r="R436" i="3"/>
  <c r="R467" i="3"/>
  <c r="R268" i="3"/>
  <c r="R446" i="3"/>
  <c r="R546" i="3"/>
  <c r="R670" i="3"/>
  <c r="R677" i="3"/>
  <c r="R723" i="3"/>
  <c r="R348" i="3"/>
  <c r="R301" i="3"/>
  <c r="R425" i="3"/>
  <c r="R923" i="3"/>
  <c r="R111" i="3"/>
  <c r="R418" i="3"/>
  <c r="R571" i="3"/>
  <c r="R532" i="3"/>
  <c r="R292" i="3"/>
  <c r="R194" i="3"/>
  <c r="R326" i="3"/>
  <c r="R797" i="3"/>
  <c r="R821" i="3"/>
  <c r="R830" i="3"/>
  <c r="R168" i="3"/>
  <c r="R142" i="3"/>
  <c r="R556" i="3"/>
  <c r="R90" i="3"/>
  <c r="R195" i="3"/>
  <c r="R647" i="3"/>
  <c r="R701" i="3"/>
  <c r="R702" i="3"/>
  <c r="R831" i="3"/>
  <c r="R809" i="3"/>
  <c r="R880" i="3"/>
  <c r="R457" i="3"/>
  <c r="R17" i="3"/>
  <c r="R391" i="3"/>
  <c r="R500" i="3"/>
  <c r="R595" i="3"/>
  <c r="R709" i="3"/>
  <c r="R704" i="3"/>
  <c r="R757" i="3"/>
  <c r="R380" i="3"/>
  <c r="R333" i="3"/>
  <c r="R441" i="3"/>
  <c r="R105" i="3"/>
  <c r="R218" i="3"/>
  <c r="R481" i="3"/>
  <c r="R603" i="3"/>
  <c r="R577" i="3"/>
  <c r="R61" i="3"/>
  <c r="R728" i="3"/>
  <c r="R71" i="3"/>
  <c r="R280" i="3"/>
  <c r="R336" i="3"/>
  <c r="R20" i="3"/>
  <c r="R74" i="3"/>
  <c r="R544" i="3"/>
  <c r="R669" i="3"/>
  <c r="R16" i="3"/>
  <c r="R107" i="3"/>
  <c r="R727" i="3"/>
  <c r="R904" i="3"/>
  <c r="R32" i="3"/>
  <c r="R115" i="3"/>
  <c r="R741" i="3"/>
  <c r="R40" i="3"/>
  <c r="R555" i="3"/>
  <c r="R210" i="3"/>
  <c r="R664" i="3"/>
  <c r="R62" i="3"/>
  <c r="R432" i="3"/>
  <c r="R537" i="3"/>
  <c r="R43" i="3"/>
  <c r="R45" i="3"/>
  <c r="R945" i="3"/>
  <c r="R514" i="3"/>
  <c r="R659" i="3"/>
  <c r="R633" i="3"/>
  <c r="R693" i="3"/>
  <c r="R124" i="3"/>
  <c r="R972" i="3"/>
  <c r="R958" i="3"/>
  <c r="R944" i="3"/>
  <c r="R983" i="3"/>
  <c r="R529" i="3"/>
  <c r="R185" i="3"/>
  <c r="R93" i="3"/>
  <c r="R263" i="3"/>
  <c r="R257" i="3"/>
  <c r="R100" i="3"/>
  <c r="R631" i="3"/>
  <c r="R488" i="3"/>
  <c r="R493" i="3"/>
  <c r="R361" i="3"/>
  <c r="R277" i="3"/>
  <c r="R214" i="3"/>
  <c r="R118" i="3"/>
  <c r="R648" i="3"/>
  <c r="R506" i="3"/>
  <c r="R507" i="3"/>
  <c r="R313" i="3"/>
  <c r="R227" i="3"/>
  <c r="R172" i="3"/>
  <c r="R229" i="3"/>
  <c r="R489" i="3"/>
  <c r="R104" i="3"/>
  <c r="R545" i="3"/>
  <c r="R562" i="3"/>
  <c r="R623" i="3"/>
  <c r="R742" i="3"/>
  <c r="R729" i="3"/>
  <c r="R794" i="3"/>
  <c r="R408" i="3"/>
  <c r="R365" i="3"/>
  <c r="R463" i="3"/>
  <c r="R240" i="3"/>
  <c r="R335" i="3"/>
  <c r="R569" i="3"/>
  <c r="R632" i="3"/>
  <c r="R639" i="3"/>
  <c r="R286" i="3"/>
  <c r="R252" i="3"/>
  <c r="R390" i="3"/>
  <c r="R867" i="3"/>
  <c r="R884" i="3"/>
  <c r="R219" i="3"/>
  <c r="R454" i="3"/>
  <c r="R406" i="3"/>
  <c r="R419" i="3"/>
  <c r="R140" i="3"/>
  <c r="R267" i="3"/>
  <c r="R732" i="3"/>
  <c r="R767" i="3"/>
  <c r="R768" i="3"/>
  <c r="R894" i="3"/>
  <c r="R879" i="3"/>
  <c r="R25" i="3"/>
  <c r="R521" i="3"/>
  <c r="R134" i="3"/>
  <c r="R592" i="3"/>
  <c r="R622" i="3"/>
  <c r="R649" i="3"/>
  <c r="R777" i="3"/>
  <c r="R756" i="3"/>
  <c r="R825" i="3"/>
  <c r="R424" i="3"/>
  <c r="R397" i="3"/>
  <c r="R182" i="3"/>
  <c r="R392" i="3"/>
  <c r="R519" i="3"/>
  <c r="R637" i="3"/>
  <c r="R657" i="3"/>
  <c r="R685" i="3"/>
  <c r="R358" i="3"/>
  <c r="R282" i="3"/>
  <c r="R39" i="3"/>
  <c r="R153" i="3"/>
  <c r="R792" i="3"/>
  <c r="R63" i="3"/>
  <c r="R480" i="3"/>
  <c r="R287" i="3"/>
  <c r="R368" i="3"/>
  <c r="R27" i="3"/>
  <c r="R388" i="3"/>
  <c r="R246" i="3"/>
  <c r="R76" i="3"/>
  <c r="R58" i="3"/>
  <c r="R349" i="3"/>
  <c r="R540" i="3"/>
  <c r="R83" i="3"/>
  <c r="R722" i="3"/>
  <c r="R766" i="3"/>
  <c r="R903" i="3"/>
  <c r="R30" i="3"/>
  <c r="R173" i="3"/>
  <c r="R807" i="3"/>
  <c r="R81" i="3"/>
  <c r="R147" i="3"/>
  <c r="R572" i="3"/>
  <c r="R619" i="3"/>
  <c r="R687" i="3"/>
  <c r="R781" i="3"/>
  <c r="R758" i="3"/>
  <c r="R566" i="3"/>
  <c r="R260" i="3"/>
  <c r="R974" i="3"/>
  <c r="R969" i="3"/>
  <c r="R69" i="3"/>
  <c r="R126" i="3"/>
  <c r="R256" i="3"/>
  <c r="R170" i="3"/>
  <c r="R394" i="3"/>
  <c r="R315" i="3"/>
  <c r="R177" i="3"/>
  <c r="R29" i="3"/>
  <c r="R552" i="3"/>
  <c r="R557" i="3"/>
  <c r="R469" i="3"/>
  <c r="R346" i="3"/>
  <c r="R271" i="3"/>
  <c r="R191" i="3"/>
  <c r="R73" i="3"/>
  <c r="R570" i="3"/>
  <c r="R53" i="3"/>
  <c r="R377" i="3"/>
  <c r="R299" i="3"/>
  <c r="R228" i="3"/>
  <c r="R321" i="3"/>
  <c r="R553" i="3"/>
  <c r="R167" i="3"/>
  <c r="R621" i="3"/>
  <c r="R675" i="3"/>
  <c r="R682" i="3"/>
  <c r="R808" i="3"/>
  <c r="R786" i="3"/>
  <c r="R856" i="3"/>
  <c r="R440" i="3"/>
  <c r="R476" i="3"/>
  <c r="R296" i="3"/>
  <c r="R464" i="3"/>
  <c r="R563" i="3"/>
  <c r="R676" i="3"/>
  <c r="R684" i="3"/>
  <c r="R730" i="3"/>
  <c r="R356" i="3"/>
  <c r="R309" i="3"/>
  <c r="R429" i="3"/>
  <c r="R931" i="3"/>
  <c r="R135" i="3"/>
  <c r="R434" i="3"/>
  <c r="R582" i="3"/>
  <c r="R541" i="3"/>
  <c r="R355" i="3"/>
  <c r="R202" i="3"/>
  <c r="R334" i="3"/>
  <c r="R805" i="3"/>
  <c r="R829" i="3"/>
  <c r="R838" i="3"/>
  <c r="R196" i="3"/>
  <c r="R169" i="3"/>
  <c r="R609" i="3"/>
  <c r="R97" i="3"/>
  <c r="R203" i="3"/>
  <c r="R655" i="3"/>
  <c r="R714" i="3"/>
  <c r="R708" i="3"/>
  <c r="R839" i="3"/>
  <c r="R816" i="3"/>
  <c r="R888" i="3"/>
  <c r="R466" i="3"/>
  <c r="R41" i="3"/>
  <c r="R487" i="3"/>
  <c r="R509" i="3"/>
  <c r="R601" i="3"/>
  <c r="R721" i="3"/>
  <c r="R710" i="3"/>
  <c r="R771" i="3"/>
  <c r="R527" i="3"/>
  <c r="R716" i="3"/>
  <c r="R86" i="3"/>
  <c r="R413" i="3"/>
  <c r="R522" i="3"/>
  <c r="R31" i="3"/>
  <c r="R366" i="3"/>
  <c r="R160" i="3"/>
  <c r="R800" i="3"/>
  <c r="R42" i="3"/>
  <c r="R109" i="3"/>
  <c r="R734" i="3"/>
  <c r="R44" i="3"/>
  <c r="R165" i="3"/>
  <c r="R231" i="3"/>
  <c r="R862" i="3"/>
  <c r="R51" i="3"/>
  <c r="R18" i="3"/>
  <c r="R414" i="3"/>
  <c r="R698" i="3"/>
  <c r="R75" i="3"/>
  <c r="R462" i="3"/>
  <c r="R663" i="3"/>
  <c r="R860" i="3"/>
  <c r="R410" i="3"/>
  <c r="R612" i="3"/>
  <c r="R773" i="3"/>
  <c r="R751" i="3"/>
  <c r="R812" i="3"/>
  <c r="R893" i="3"/>
  <c r="R826" i="3"/>
  <c r="R605" i="3"/>
  <c r="R496" i="3"/>
  <c r="R673" i="3"/>
  <c r="R156" i="3"/>
  <c r="R470" i="3"/>
  <c r="R386" i="3"/>
  <c r="R345" i="3"/>
  <c r="R431" i="3"/>
  <c r="R379" i="3"/>
  <c r="R234" i="3"/>
  <c r="R131" i="3"/>
  <c r="R33" i="3"/>
  <c r="R139" i="3"/>
  <c r="R533" i="3"/>
  <c r="R407" i="3"/>
  <c r="R331" i="3"/>
  <c r="R248" i="3"/>
  <c r="R144" i="3"/>
  <c r="R101" i="3"/>
  <c r="R151" i="3"/>
  <c r="R483" i="3"/>
  <c r="R362" i="3"/>
  <c r="R285" i="3"/>
  <c r="R235" i="3"/>
  <c r="R121" i="3"/>
  <c r="R238" i="3"/>
  <c r="R713" i="3"/>
  <c r="R740" i="3"/>
  <c r="R748" i="3"/>
  <c r="R870" i="3"/>
  <c r="R848" i="3"/>
  <c r="R920" i="3"/>
  <c r="R498" i="3"/>
  <c r="R110" i="3"/>
  <c r="R554" i="3"/>
  <c r="R568" i="3"/>
  <c r="R629" i="3"/>
  <c r="R755" i="3"/>
  <c r="R736" i="3"/>
  <c r="R802" i="3"/>
  <c r="R412" i="3"/>
  <c r="R373" i="3"/>
  <c r="R65" i="3"/>
  <c r="R297" i="3"/>
  <c r="R367" i="3"/>
  <c r="R576" i="3"/>
  <c r="R638" i="3"/>
  <c r="R658" i="3"/>
  <c r="R293" i="3"/>
  <c r="R258" i="3"/>
  <c r="R398" i="3"/>
  <c r="R875" i="3"/>
  <c r="R892" i="3"/>
  <c r="R247" i="3"/>
  <c r="R495" i="3"/>
  <c r="R422" i="3"/>
  <c r="R456" i="3"/>
  <c r="R152" i="3"/>
  <c r="R281" i="3"/>
  <c r="R739" i="3"/>
  <c r="R775" i="3"/>
  <c r="R776" i="3"/>
  <c r="R902" i="3"/>
  <c r="R887" i="3"/>
  <c r="R143" i="3"/>
  <c r="R530" i="3"/>
  <c r="R146" i="3"/>
  <c r="R600" i="3"/>
  <c r="R641" i="3"/>
  <c r="R656" i="3"/>
  <c r="R785" i="3"/>
  <c r="R763" i="3"/>
  <c r="R833" i="3"/>
  <c r="R836" i="3"/>
  <c r="R283" i="3"/>
  <c r="R54" i="3"/>
  <c r="R607" i="3"/>
  <c r="R770" i="3"/>
  <c r="R78" i="3"/>
  <c r="R112" i="3"/>
  <c r="R417" i="3"/>
  <c r="R558" i="3"/>
  <c r="R230" i="3"/>
  <c r="R341" i="3"/>
  <c r="R531" i="3"/>
  <c r="R12" i="3"/>
  <c r="R536" i="3"/>
  <c r="R449" i="3"/>
  <c r="R617" i="3"/>
  <c r="R19" i="3"/>
  <c r="R584" i="3"/>
  <c r="R791" i="3"/>
  <c r="R68" i="3"/>
  <c r="R26" i="3"/>
  <c r="R302" i="3"/>
  <c r="R926" i="3"/>
  <c r="R312" i="3"/>
  <c r="R834" i="3"/>
  <c r="R942" i="3"/>
  <c r="R977" i="3"/>
  <c r="R579" i="3"/>
  <c r="R270" i="3"/>
  <c r="R497" i="3"/>
  <c r="R221" i="3"/>
  <c r="R452" i="3"/>
  <c r="R852" i="3"/>
  <c r="R344" i="3"/>
  <c r="R719" i="3"/>
  <c r="R863" i="3"/>
  <c r="R573" i="3"/>
  <c r="R743" i="3"/>
  <c r="R129" i="3"/>
  <c r="R644" i="3"/>
  <c r="R405" i="3"/>
  <c r="R504" i="3"/>
  <c r="R288" i="3"/>
  <c r="R910" i="3"/>
  <c r="R92" i="3"/>
  <c r="R14" i="3"/>
  <c r="R735" i="3"/>
  <c r="R35" i="3"/>
  <c r="R166" i="3"/>
  <c r="R774" i="3"/>
  <c r="R804" i="3"/>
  <c r="R979" i="3"/>
  <c r="R269" i="3"/>
  <c r="R479" i="3"/>
  <c r="R150" i="3"/>
  <c r="R395" i="3"/>
  <c r="R222" i="3"/>
  <c r="R178" i="3"/>
  <c r="R806" i="3"/>
  <c r="R385" i="3"/>
  <c r="R681" i="3"/>
  <c r="R864" i="3"/>
  <c r="R477" i="3"/>
  <c r="R744" i="3"/>
  <c r="R939" i="3"/>
  <c r="R550" i="3"/>
  <c r="R820" i="3"/>
  <c r="R197" i="3"/>
  <c r="R674" i="3"/>
  <c r="R824" i="3"/>
  <c r="R22" i="3"/>
  <c r="R88" i="3"/>
  <c r="R224" i="3"/>
  <c r="R707" i="3"/>
  <c r="R528" i="3"/>
  <c r="R671" i="3"/>
  <c r="R865" i="3"/>
  <c r="R987" i="3"/>
  <c r="R615" i="3"/>
  <c r="R543" i="3"/>
  <c r="R207" i="3"/>
  <c r="R502" i="3"/>
  <c r="R10" i="3"/>
  <c r="R243" i="3"/>
  <c r="R868" i="3"/>
  <c r="R306" i="3"/>
  <c r="R753" i="3"/>
  <c r="R928" i="3"/>
  <c r="R586" i="3"/>
  <c r="R810" i="3"/>
  <c r="R328" i="3"/>
  <c r="R672" i="3"/>
  <c r="R883" i="3"/>
  <c r="R438" i="3"/>
  <c r="R747" i="3"/>
  <c r="R895" i="3"/>
  <c r="R205" i="3"/>
  <c r="R82" i="3"/>
  <c r="R445" i="3"/>
  <c r="R183" i="3"/>
  <c r="R799" i="3"/>
  <c r="R911" i="3"/>
  <c r="R889" i="3"/>
  <c r="R857" i="3"/>
  <c r="R534" i="3"/>
  <c r="R484" i="3"/>
  <c r="R208" i="3"/>
  <c r="R305" i="3"/>
  <c r="R547" i="3"/>
  <c r="R180" i="3"/>
  <c r="R814" i="3"/>
  <c r="R37" i="3"/>
  <c r="R689" i="3"/>
  <c r="R444" i="3"/>
  <c r="R581" i="3"/>
  <c r="R364" i="3"/>
  <c r="R161" i="3"/>
  <c r="R461" i="3"/>
  <c r="R837" i="3"/>
  <c r="R665" i="3"/>
  <c r="R720" i="3"/>
  <c r="R896" i="3"/>
  <c r="R899" i="3"/>
  <c r="R613" i="3"/>
  <c r="R855" i="3"/>
  <c r="R840" i="3"/>
  <c r="R36" i="3"/>
  <c r="R24" i="3"/>
  <c r="R909" i="3"/>
  <c r="R981" i="3"/>
  <c r="R179" i="3"/>
  <c r="R548" i="3"/>
  <c r="R106" i="3"/>
  <c r="R369" i="3"/>
  <c r="R604" i="3"/>
  <c r="R237" i="3"/>
  <c r="R136" i="3"/>
  <c r="R128" i="3"/>
  <c r="R754" i="3"/>
  <c r="R503" i="3"/>
  <c r="R636" i="3"/>
  <c r="R416" i="3"/>
  <c r="R399" i="3"/>
  <c r="R308" i="3"/>
  <c r="R900" i="3"/>
  <c r="R520" i="3"/>
  <c r="R783" i="3"/>
  <c r="R95" i="3"/>
  <c r="R661" i="3"/>
  <c r="R907" i="3"/>
  <c r="R611" i="3"/>
  <c r="R590" i="3"/>
  <c r="R79" i="3"/>
  <c r="R679" i="3"/>
  <c r="R869" i="3"/>
  <c r="R877" i="3"/>
  <c r="R132" i="3"/>
  <c r="R290" i="3"/>
  <c r="R593" i="3"/>
  <c r="R213" i="3"/>
  <c r="R415" i="3"/>
  <c r="R310" i="3"/>
  <c r="R91" i="3"/>
  <c r="R174" i="3"/>
  <c r="R815" i="3"/>
  <c r="R485" i="3"/>
  <c r="R690" i="3"/>
  <c r="R317" i="3"/>
  <c r="R450" i="3"/>
  <c r="R209" i="3"/>
  <c r="R846" i="3"/>
  <c r="R103" i="3"/>
  <c r="R715" i="3"/>
  <c r="R518" i="3"/>
  <c r="R472" i="3"/>
  <c r="R778" i="3"/>
  <c r="R55" i="3"/>
  <c r="R66" i="3"/>
  <c r="R616" i="3"/>
  <c r="R706" i="3"/>
  <c r="R950" i="3"/>
  <c r="R984" i="3"/>
  <c r="R193" i="3"/>
  <c r="R353" i="3"/>
  <c r="R642" i="3"/>
  <c r="R291" i="3"/>
  <c r="R447" i="3"/>
  <c r="R374" i="3"/>
  <c r="R343" i="3"/>
  <c r="R245" i="3"/>
  <c r="R878" i="3"/>
  <c r="R116" i="3"/>
  <c r="R762" i="3"/>
  <c r="R381" i="3"/>
  <c r="R602" i="3"/>
  <c r="R266" i="3"/>
  <c r="R275" i="3"/>
  <c r="R159" i="3"/>
  <c r="R784" i="3"/>
  <c r="R853" i="3"/>
  <c r="R841" i="3"/>
  <c r="R482" i="3"/>
  <c r="R23" i="3"/>
  <c r="R34" i="3"/>
  <c r="R787" i="3"/>
  <c r="R680" i="3"/>
  <c r="R782" i="3"/>
  <c r="R342" i="3"/>
  <c r="R428" i="3"/>
  <c r="R164" i="3"/>
  <c r="R311" i="3"/>
  <c r="R914" i="3"/>
  <c r="R21" i="3"/>
  <c r="R225" i="3"/>
  <c r="R239" i="3"/>
  <c r="R959" i="3"/>
  <c r="R628" i="3"/>
  <c r="R217" i="3"/>
  <c r="R844" i="3"/>
  <c r="R515" i="3"/>
  <c r="R793" i="3"/>
  <c r="R847" i="3"/>
  <c r="R433" i="3"/>
  <c r="R199" i="3"/>
  <c r="R327" i="3"/>
  <c r="R779" i="3"/>
  <c r="R347" i="3"/>
  <c r="R439" i="3"/>
  <c r="R691" i="3"/>
  <c r="R46" i="3"/>
  <c r="R589" i="3"/>
  <c r="S325" i="3"/>
  <c r="S296" i="3"/>
  <c r="S205" i="3"/>
  <c r="S615" i="3"/>
  <c r="S608" i="3"/>
  <c r="S510" i="3"/>
  <c r="S480" i="3"/>
  <c r="S423" i="3"/>
  <c r="S366" i="3"/>
  <c r="S301" i="3"/>
  <c r="S766" i="3"/>
  <c r="S869" i="3"/>
  <c r="S861" i="3"/>
  <c r="S805" i="3"/>
  <c r="S964" i="3"/>
  <c r="S477" i="3"/>
  <c r="S811" i="3"/>
  <c r="S917" i="3"/>
  <c r="S764" i="3"/>
  <c r="S312" i="3"/>
  <c r="S870" i="3"/>
  <c r="S705" i="3"/>
  <c r="S987" i="3"/>
  <c r="S834" i="3"/>
  <c r="S965" i="3"/>
  <c r="S812" i="3"/>
  <c r="S504" i="3"/>
  <c r="S854" i="3"/>
  <c r="S671" i="3"/>
  <c r="S971" i="3"/>
  <c r="S818" i="3"/>
  <c r="S949" i="3"/>
  <c r="S796" i="3"/>
  <c r="S440" i="3"/>
  <c r="S838" i="3"/>
  <c r="S614" i="3"/>
  <c r="S955" i="3"/>
  <c r="S802" i="3"/>
  <c r="S840" i="3"/>
  <c r="S298" i="3"/>
  <c r="S968" i="3"/>
  <c r="S776" i="3"/>
  <c r="S905" i="3"/>
  <c r="S649" i="3"/>
  <c r="S903" i="3"/>
  <c r="S528" i="3"/>
  <c r="S897" i="3"/>
  <c r="S526" i="3"/>
  <c r="S873" i="3"/>
  <c r="S520" i="3"/>
  <c r="S872" i="3"/>
  <c r="S426" i="3"/>
  <c r="S871" i="3"/>
  <c r="S400" i="3"/>
  <c r="AD11" i="18"/>
  <c r="AE11" i="18" s="1"/>
  <c r="AD27" i="18"/>
  <c r="AE27" i="18" s="1"/>
  <c r="AD8" i="18"/>
  <c r="AE8" i="18" s="1"/>
  <c r="AD25" i="18"/>
  <c r="AE25" i="18" s="1"/>
  <c r="AD39" i="18"/>
  <c r="AE39" i="18" s="1"/>
  <c r="AD37" i="18"/>
  <c r="AE37" i="18" s="1"/>
  <c r="AD34" i="18"/>
  <c r="AE34" i="18" s="1"/>
  <c r="AD40" i="18"/>
  <c r="AE40" i="18" s="1"/>
  <c r="AD15" i="18"/>
  <c r="AE15" i="18" s="1"/>
  <c r="AD46" i="18"/>
  <c r="AE46" i="18" s="1"/>
  <c r="AD13" i="18"/>
  <c r="AE13" i="18" s="1"/>
  <c r="AD44" i="18"/>
  <c r="AE44" i="18" s="1"/>
  <c r="AD43" i="18"/>
  <c r="AE43" i="18" s="1"/>
  <c r="AD41" i="18"/>
  <c r="AE41" i="18" s="1"/>
  <c r="AD16" i="18"/>
  <c r="AE16" i="18" s="1"/>
  <c r="AD55" i="18"/>
  <c r="AE55" i="18" s="1"/>
  <c r="AD22" i="18"/>
  <c r="AE22" i="18" s="1"/>
  <c r="AD53" i="18"/>
  <c r="AE53" i="18" s="1"/>
  <c r="AD20" i="18"/>
  <c r="AE20" i="18" s="1"/>
  <c r="AD19" i="18"/>
  <c r="AE19" i="18" s="1"/>
  <c r="AD50" i="18"/>
  <c r="AE50" i="18" s="1"/>
  <c r="AD17" i="18"/>
  <c r="AE17" i="18" s="1"/>
  <c r="AD56" i="18"/>
  <c r="AE56" i="18" s="1"/>
  <c r="AD31" i="18"/>
  <c r="AE31" i="18" s="1"/>
  <c r="AD29" i="18"/>
  <c r="AE29" i="18" s="1"/>
  <c r="AD26" i="18"/>
  <c r="AE26" i="18" s="1"/>
  <c r="AD57" i="18"/>
  <c r="AE57" i="18" s="1"/>
  <c r="AD32" i="18"/>
  <c r="AE32" i="18" s="1"/>
  <c r="AD38" i="18"/>
  <c r="AE38" i="18" s="1"/>
  <c r="AD36" i="18"/>
  <c r="AE36" i="18" s="1"/>
  <c r="AD35" i="18"/>
  <c r="AE35" i="18" s="1"/>
  <c r="AD33" i="18"/>
  <c r="AE33" i="18" s="1"/>
  <c r="AD9" i="18"/>
  <c r="AE9" i="18" s="1"/>
  <c r="AD47" i="18"/>
  <c r="AE47" i="18" s="1"/>
  <c r="AD14" i="18"/>
  <c r="AE14" i="18" s="1"/>
  <c r="AD45" i="18"/>
  <c r="AE45" i="18" s="1"/>
  <c r="AD12" i="18"/>
  <c r="AE12" i="18" s="1"/>
  <c r="AD42" i="18"/>
  <c r="AE42" i="18" s="1"/>
  <c r="AD10" i="18"/>
  <c r="AE10" i="18" s="1"/>
  <c r="AD48" i="18"/>
  <c r="AE48" i="18" s="1"/>
  <c r="AD23" i="18"/>
  <c r="AE23" i="18" s="1"/>
  <c r="AD54" i="18"/>
  <c r="AE54" i="18" s="1"/>
  <c r="AD21" i="18"/>
  <c r="AE21" i="18" s="1"/>
  <c r="AD52" i="18"/>
  <c r="AE52" i="18" s="1"/>
  <c r="AD51" i="18"/>
  <c r="AE51" i="18" s="1"/>
  <c r="AD18" i="18"/>
  <c r="AE18" i="18" s="1"/>
  <c r="AD49" i="18"/>
  <c r="AE49" i="18" s="1"/>
  <c r="AD24" i="18"/>
  <c r="AE24" i="18" s="1"/>
  <c r="AD30" i="18"/>
  <c r="AE30" i="18" s="1"/>
  <c r="AD28" i="18"/>
  <c r="AE28" i="18" s="1"/>
  <c r="S629" i="3"/>
  <c r="S640" i="3"/>
  <c r="S628" i="3"/>
  <c r="S627" i="3"/>
  <c r="S689" i="3"/>
  <c r="S641" i="3"/>
  <c r="S693" i="3"/>
  <c r="S714" i="3"/>
  <c r="S680" i="3"/>
  <c r="S673" i="3"/>
  <c r="S15" i="3"/>
  <c r="S197" i="3"/>
  <c r="S744" i="3"/>
  <c r="S191" i="3"/>
  <c r="S187" i="3"/>
  <c r="S219" i="3"/>
  <c r="S233" i="3"/>
  <c r="S499" i="3"/>
  <c r="S747" i="3"/>
  <c r="S272" i="3"/>
  <c r="S850" i="3"/>
  <c r="S376" i="3"/>
  <c r="S347" i="3"/>
  <c r="S986" i="3"/>
  <c r="S978" i="3"/>
  <c r="S981" i="3"/>
  <c r="S892" i="3"/>
  <c r="S803" i="3"/>
  <c r="S700" i="3"/>
  <c r="S326" i="3"/>
  <c r="S948" i="3"/>
  <c r="S859" i="3"/>
  <c r="S770" i="3"/>
  <c r="S292" i="3"/>
  <c r="S940" i="3"/>
  <c r="S851" i="3"/>
  <c r="S762" i="3"/>
  <c r="S255" i="3"/>
  <c r="S932" i="3"/>
  <c r="S843" i="3"/>
  <c r="S754" i="3"/>
  <c r="S195" i="3"/>
  <c r="S924" i="3"/>
  <c r="S835" i="3"/>
  <c r="S746" i="3"/>
  <c r="S1005" i="3"/>
  <c r="S916" i="3"/>
  <c r="S827" i="3"/>
  <c r="S737" i="3"/>
  <c r="S927" i="3"/>
  <c r="S911" i="3"/>
  <c r="S904" i="3"/>
  <c r="S801" i="3"/>
  <c r="S370" i="3"/>
  <c r="S983" i="3"/>
  <c r="S823" i="3"/>
  <c r="S464" i="3"/>
  <c r="S921" i="3"/>
  <c r="S752" i="3"/>
  <c r="S1008" i="3"/>
  <c r="S856" i="3"/>
  <c r="S620" i="3"/>
  <c r="S959" i="3"/>
  <c r="S791" i="3"/>
  <c r="S336" i="3"/>
  <c r="S895" i="3"/>
  <c r="S710" i="3"/>
  <c r="S985" i="3"/>
  <c r="S825" i="3"/>
  <c r="S492" i="3"/>
  <c r="S753" i="3"/>
  <c r="S734" i="3"/>
  <c r="S732" i="3"/>
  <c r="S398" i="3"/>
  <c r="S952" i="3"/>
  <c r="S951" i="3"/>
  <c r="S777" i="3"/>
  <c r="S300" i="3"/>
  <c r="S880" i="3"/>
  <c r="S694" i="3"/>
  <c r="S976" i="3"/>
  <c r="S815" i="3"/>
  <c r="S434" i="3"/>
  <c r="S919" i="3"/>
  <c r="S745" i="3"/>
  <c r="S1006" i="3"/>
  <c r="S849" i="3"/>
  <c r="S589" i="3"/>
  <c r="S953" i="3"/>
  <c r="S784" i="3"/>
  <c r="S35" i="3" l="1"/>
  <c r="S328" i="3"/>
  <c r="S867" i="3"/>
  <c r="S264" i="3"/>
  <c r="S755" i="3"/>
  <c r="S879" i="3"/>
  <c r="S914" i="3"/>
  <c r="S554" i="3"/>
  <c r="S495" i="3"/>
  <c r="S866" i="3"/>
  <c r="S617" i="3"/>
  <c r="S314" i="3"/>
  <c r="S555" i="3"/>
  <c r="S829" i="3"/>
  <c r="S521" i="3"/>
  <c r="G9" i="34"/>
  <c r="S624" i="3"/>
  <c r="S506" i="3"/>
  <c r="S661" i="3"/>
  <c r="S512" i="3"/>
  <c r="S609" i="3"/>
  <c r="S291" i="3"/>
  <c r="S514" i="3"/>
  <c r="S585" i="3"/>
  <c r="S961" i="3"/>
  <c r="S877" i="3"/>
  <c r="S979" i="3"/>
  <c r="S878" i="3"/>
  <c r="S295" i="3"/>
  <c r="S321" i="3"/>
  <c r="S708" i="3"/>
  <c r="S969" i="3"/>
  <c r="S785" i="3"/>
  <c r="S262" i="3"/>
  <c r="S855" i="3"/>
  <c r="S683" i="3"/>
  <c r="S943" i="3"/>
  <c r="S775" i="3"/>
  <c r="S993" i="3"/>
  <c r="S841" i="3"/>
  <c r="S783" i="3"/>
  <c r="S888" i="3"/>
  <c r="S490" i="3"/>
  <c r="S994" i="3"/>
  <c r="S788" i="3"/>
  <c r="S454" i="3"/>
  <c r="S938" i="3"/>
  <c r="S726" i="3"/>
  <c r="S484" i="3"/>
  <c r="S946" i="3"/>
  <c r="S739" i="3"/>
  <c r="S957" i="3"/>
  <c r="S890" i="3"/>
  <c r="S612" i="3"/>
  <c r="S901" i="3"/>
  <c r="S898" i="3"/>
  <c r="S642" i="3"/>
  <c r="S909" i="3"/>
  <c r="S778" i="3"/>
  <c r="S995" i="3"/>
  <c r="S789" i="3"/>
  <c r="S712" i="3"/>
  <c r="S908" i="3"/>
  <c r="S390" i="3"/>
  <c r="S227" i="3"/>
  <c r="S638" i="3"/>
  <c r="S1003" i="3"/>
  <c r="S546" i="3"/>
  <c r="S302" i="3"/>
  <c r="S487" i="3"/>
  <c r="S611" i="3"/>
  <c r="S284" i="3"/>
  <c r="S372" i="3"/>
  <c r="S501" i="3"/>
  <c r="S634" i="3"/>
  <c r="S261" i="3"/>
  <c r="S419" i="3"/>
  <c r="S449" i="3"/>
  <c r="S507" i="3"/>
  <c r="S570" i="3"/>
  <c r="S698" i="3"/>
  <c r="S647" i="3"/>
  <c r="S695" i="3"/>
  <c r="S632" i="3"/>
  <c r="S633" i="3"/>
  <c r="S645" i="3"/>
  <c r="S646" i="3"/>
  <c r="S600" i="3"/>
  <c r="S631" i="3"/>
  <c r="S529" i="3"/>
  <c r="S522" i="3"/>
  <c r="S515" i="3"/>
  <c r="S516" i="3"/>
  <c r="S481" i="3"/>
  <c r="S511" i="3"/>
  <c r="S407" i="3"/>
  <c r="S402" i="3"/>
  <c r="S395" i="3"/>
  <c r="S396" i="3"/>
  <c r="S361" i="3"/>
  <c r="S391" i="3"/>
  <c r="S286" i="3"/>
  <c r="S280" i="3"/>
  <c r="S281" i="3"/>
  <c r="S275" i="3"/>
  <c r="S225" i="3"/>
  <c r="S271" i="3"/>
  <c r="S486" i="3"/>
  <c r="S538" i="3"/>
  <c r="S602" i="3"/>
  <c r="S217" i="3"/>
  <c r="S287" i="3"/>
  <c r="S96" i="3"/>
  <c r="S101" i="3"/>
  <c r="S174" i="3"/>
  <c r="S104" i="3"/>
  <c r="S109" i="3"/>
  <c r="S182" i="3"/>
  <c r="S17" i="3"/>
  <c r="S164" i="3"/>
  <c r="S49" i="3"/>
  <c r="S196" i="3"/>
  <c r="S144" i="3"/>
  <c r="S149" i="3"/>
  <c r="S222" i="3"/>
  <c r="S47" i="3"/>
  <c r="S116" i="3"/>
  <c r="S121" i="3"/>
  <c r="S194" i="3"/>
  <c r="S74" i="3"/>
  <c r="S311" i="3"/>
  <c r="S248" i="3"/>
  <c r="S70" i="3"/>
  <c r="S92" i="3"/>
  <c r="S41" i="3"/>
  <c r="S42" i="3"/>
  <c r="S742" i="3"/>
  <c r="S1001" i="3"/>
  <c r="S808" i="3"/>
  <c r="S428" i="3"/>
  <c r="S896" i="3"/>
  <c r="S720" i="3"/>
  <c r="S960" i="3"/>
  <c r="S793" i="3"/>
  <c r="S1009" i="3"/>
  <c r="S864" i="3"/>
  <c r="S865" i="3"/>
  <c r="S1000" i="3"/>
  <c r="S824" i="3"/>
  <c r="S561" i="3"/>
  <c r="S411" i="3"/>
  <c r="S852" i="3"/>
  <c r="S691" i="3"/>
  <c r="S1002" i="3"/>
  <c r="S860" i="3"/>
  <c r="S706" i="3"/>
  <c r="S95" i="3"/>
  <c r="S804" i="3"/>
  <c r="S518" i="3"/>
  <c r="S954" i="3"/>
  <c r="S748" i="3"/>
  <c r="S548" i="3"/>
  <c r="S962" i="3"/>
  <c r="S756" i="3"/>
  <c r="S973" i="3"/>
  <c r="S842" i="3"/>
  <c r="S413" i="3"/>
  <c r="S853" i="3"/>
  <c r="S442" i="3"/>
  <c r="S740" i="3"/>
  <c r="S886" i="3"/>
  <c r="S601" i="3"/>
  <c r="S947" i="3"/>
  <c r="S758" i="3"/>
  <c r="S143" i="3"/>
  <c r="S430" i="3"/>
  <c r="S551" i="3"/>
  <c r="S681" i="3"/>
  <c r="S348" i="3"/>
  <c r="S436" i="3"/>
  <c r="S564" i="3"/>
  <c r="S207" i="3"/>
  <c r="S389" i="3"/>
  <c r="S483" i="3"/>
  <c r="S513" i="3"/>
  <c r="S569" i="3"/>
  <c r="S721" i="3"/>
  <c r="S131" i="3"/>
  <c r="S229" i="3"/>
  <c r="S111" i="3"/>
  <c r="S63" i="3"/>
  <c r="S692" i="3"/>
  <c r="S727" i="3"/>
  <c r="S704" i="3"/>
  <c r="S659" i="3"/>
  <c r="S711" i="3"/>
  <c r="S586" i="3"/>
  <c r="S587" i="3"/>
  <c r="S581" i="3"/>
  <c r="S582" i="3"/>
  <c r="S545" i="3"/>
  <c r="S567" i="3"/>
  <c r="S471" i="3"/>
  <c r="S466" i="3"/>
  <c r="S459" i="3"/>
  <c r="S460" i="3"/>
  <c r="S425" i="3"/>
  <c r="S455" i="3"/>
  <c r="S350" i="3"/>
  <c r="S344" i="3"/>
  <c r="S345" i="3"/>
  <c r="S339" i="3"/>
  <c r="S305" i="3"/>
  <c r="S335" i="3"/>
  <c r="S479" i="3"/>
  <c r="S503" i="3"/>
  <c r="S167" i="3"/>
  <c r="S203" i="3"/>
  <c r="S282" i="3"/>
  <c r="S128" i="3"/>
  <c r="S133" i="3"/>
  <c r="S206" i="3"/>
  <c r="S136" i="3"/>
  <c r="S141" i="3"/>
  <c r="S214" i="3"/>
  <c r="S81" i="3"/>
  <c r="S105" i="3"/>
  <c r="S113" i="3"/>
  <c r="S137" i="3"/>
  <c r="S176" i="3"/>
  <c r="S181" i="3"/>
  <c r="S91" i="3"/>
  <c r="S260" i="3"/>
  <c r="S148" i="3"/>
  <c r="S153" i="3"/>
  <c r="S226" i="3"/>
  <c r="S202" i="3"/>
  <c r="S24" i="3"/>
  <c r="S29" i="3"/>
  <c r="S102" i="3"/>
  <c r="S220" i="3"/>
  <c r="S50" i="3"/>
  <c r="S170" i="3"/>
  <c r="S761" i="3"/>
  <c r="S215" i="3"/>
  <c r="S831" i="3"/>
  <c r="S596" i="3"/>
  <c r="S937" i="3"/>
  <c r="S751" i="3"/>
  <c r="S992" i="3"/>
  <c r="S816" i="3"/>
  <c r="S392" i="3"/>
  <c r="S887" i="3"/>
  <c r="S696" i="3"/>
  <c r="H55" i="34"/>
  <c r="H62" i="34" s="1"/>
  <c r="H9" i="34" s="1"/>
  <c r="S984" i="3"/>
  <c r="S847" i="3"/>
  <c r="S664" i="3"/>
  <c r="S980" i="3"/>
  <c r="S774" i="3"/>
  <c r="S687" i="3"/>
  <c r="S988" i="3"/>
  <c r="S782" i="3"/>
  <c r="S475" i="3"/>
  <c r="S868" i="3"/>
  <c r="S718" i="3"/>
  <c r="S231" i="3"/>
  <c r="S876" i="3"/>
  <c r="S730" i="3"/>
  <c r="S283" i="3"/>
  <c r="S820" i="3"/>
  <c r="S584" i="3"/>
  <c r="S906" i="3"/>
  <c r="S665" i="3"/>
  <c r="S356" i="3"/>
  <c r="S900" i="3"/>
  <c r="S997" i="3"/>
  <c r="S794" i="3"/>
  <c r="S939" i="3"/>
  <c r="S780" i="3"/>
  <c r="S103" i="3"/>
  <c r="S365" i="3"/>
  <c r="S494" i="3"/>
  <c r="S622" i="3"/>
  <c r="S251" i="3"/>
  <c r="S412" i="3"/>
  <c r="S500" i="3"/>
  <c r="S621" i="3"/>
  <c r="S360" i="3"/>
  <c r="S453" i="3"/>
  <c r="S547" i="3"/>
  <c r="S568" i="3"/>
  <c r="S685" i="3"/>
  <c r="S223" i="3"/>
  <c r="S269" i="3"/>
  <c r="S299" i="3"/>
  <c r="S265" i="3"/>
  <c r="S258" i="3"/>
  <c r="S237" i="3"/>
  <c r="S239" i="3"/>
  <c r="S163" i="3"/>
  <c r="S245" i="3"/>
  <c r="S579" i="3"/>
  <c r="S639" i="3"/>
  <c r="S644" i="3"/>
  <c r="S657" i="3"/>
  <c r="S652" i="3"/>
  <c r="S607" i="3"/>
  <c r="S637" i="3"/>
  <c r="S535" i="3"/>
  <c r="S530" i="3"/>
  <c r="S523" i="3"/>
  <c r="S524" i="3"/>
  <c r="S489" i="3"/>
  <c r="S519" i="3"/>
  <c r="S414" i="3"/>
  <c r="S408" i="3"/>
  <c r="S409" i="3"/>
  <c r="S403" i="3"/>
  <c r="S369" i="3"/>
  <c r="S399" i="3"/>
  <c r="S474" i="3"/>
  <c r="S534" i="3"/>
  <c r="S662" i="3"/>
  <c r="S155" i="3"/>
  <c r="S241" i="3"/>
  <c r="S160" i="3"/>
  <c r="S165" i="3"/>
  <c r="S238" i="3"/>
  <c r="S168" i="3"/>
  <c r="S173" i="3"/>
  <c r="S123" i="3"/>
  <c r="S145" i="3"/>
  <c r="S114" i="3"/>
  <c r="S177" i="3"/>
  <c r="S146" i="3"/>
  <c r="S208" i="3"/>
  <c r="S30" i="3"/>
  <c r="S55" i="3"/>
  <c r="S18" i="3"/>
  <c r="S180" i="3"/>
  <c r="S185" i="3"/>
  <c r="S75" i="3"/>
  <c r="S422" i="3"/>
  <c r="S56" i="3"/>
  <c r="S61" i="3"/>
  <c r="S134" i="3"/>
  <c r="S65" i="3"/>
  <c r="S210" i="3"/>
  <c r="S68" i="3"/>
  <c r="S807" i="3"/>
  <c r="S334" i="3"/>
  <c r="S913" i="3"/>
  <c r="S682" i="3"/>
  <c r="S975" i="3"/>
  <c r="S769" i="3"/>
  <c r="S270" i="3"/>
  <c r="S839" i="3"/>
  <c r="S556" i="3"/>
  <c r="S928" i="3"/>
  <c r="S799" i="3"/>
  <c r="S462" i="3"/>
  <c r="S760" i="3"/>
  <c r="S863" i="3"/>
  <c r="S763" i="3"/>
  <c r="S354" i="3"/>
  <c r="S902" i="3"/>
  <c r="S771" i="3"/>
  <c r="S384" i="3"/>
  <c r="S846" i="3"/>
  <c r="S701" i="3"/>
  <c r="S996" i="3"/>
  <c r="S790" i="3"/>
  <c r="S713" i="3"/>
  <c r="S1004" i="3"/>
  <c r="S798" i="3"/>
  <c r="S539" i="3"/>
  <c r="S884" i="3"/>
  <c r="S741" i="3"/>
  <c r="S970" i="3"/>
  <c r="S828" i="3"/>
  <c r="S619" i="3"/>
  <c r="S729" i="3"/>
  <c r="S830" i="3"/>
  <c r="S883" i="3"/>
  <c r="S772" i="3"/>
  <c r="S320" i="3"/>
  <c r="S836" i="3"/>
  <c r="S429" i="3"/>
  <c r="S558" i="3"/>
  <c r="S703" i="3"/>
  <c r="S318" i="3"/>
  <c r="S476" i="3"/>
  <c r="S563" i="3"/>
  <c r="S303" i="3"/>
  <c r="S424" i="3"/>
  <c r="S517" i="3"/>
  <c r="S613" i="3"/>
  <c r="S679" i="3"/>
  <c r="S221" i="3"/>
  <c r="S304" i="3"/>
  <c r="S333" i="3"/>
  <c r="S363" i="3"/>
  <c r="S329" i="3"/>
  <c r="S322" i="3"/>
  <c r="S316" i="3"/>
  <c r="S317" i="3"/>
  <c r="S276" i="3"/>
  <c r="S313" i="3"/>
  <c r="S147" i="3"/>
  <c r="S115" i="3"/>
  <c r="S697" i="3"/>
  <c r="S735" i="3"/>
  <c r="S709" i="3"/>
  <c r="S19" i="3"/>
  <c r="S724" i="3"/>
  <c r="S591" i="3"/>
  <c r="S592" i="3"/>
  <c r="S593" i="3"/>
  <c r="S588" i="3"/>
  <c r="S553" i="3"/>
  <c r="S573" i="3"/>
  <c r="S478" i="3"/>
  <c r="S472" i="3"/>
  <c r="S473" i="3"/>
  <c r="S467" i="3"/>
  <c r="S433" i="3"/>
  <c r="S463" i="3"/>
  <c r="S439" i="3"/>
  <c r="S603" i="3"/>
  <c r="S668" i="3"/>
  <c r="S159" i="3"/>
  <c r="S278" i="3"/>
  <c r="S192" i="3"/>
  <c r="S14" i="3"/>
  <c r="S27" i="3"/>
  <c r="S200" i="3"/>
  <c r="S22" i="3"/>
  <c r="S87" i="3"/>
  <c r="S26" i="3"/>
  <c r="S415" i="3"/>
  <c r="S58" i="3"/>
  <c r="S346" i="3"/>
  <c r="S240" i="3"/>
  <c r="S62" i="3"/>
  <c r="S124" i="3"/>
  <c r="S242" i="3"/>
  <c r="S212" i="3"/>
  <c r="S34" i="3"/>
  <c r="S39" i="3"/>
  <c r="S132" i="3"/>
  <c r="S88" i="3"/>
  <c r="S93" i="3"/>
  <c r="S166" i="3"/>
  <c r="S10" i="3"/>
  <c r="S421" i="3"/>
  <c r="S228" i="3"/>
  <c r="S135" i="3"/>
  <c r="S848" i="3"/>
  <c r="S498" i="3"/>
  <c r="S936" i="3"/>
  <c r="S719" i="3"/>
  <c r="S991" i="3"/>
  <c r="S792" i="3"/>
  <c r="S364" i="3"/>
  <c r="S857" i="3"/>
  <c r="S699" i="3"/>
  <c r="S967" i="3"/>
  <c r="S881" i="3"/>
  <c r="S817" i="3"/>
  <c r="S929" i="3"/>
  <c r="S307" i="3"/>
  <c r="S891" i="3"/>
  <c r="S749" i="3"/>
  <c r="S341" i="3"/>
  <c r="S899" i="3"/>
  <c r="S643" i="3"/>
  <c r="S910" i="3"/>
  <c r="S779" i="3"/>
  <c r="S418" i="3"/>
  <c r="S918" i="3"/>
  <c r="S787" i="3"/>
  <c r="S448" i="3"/>
  <c r="S862" i="3"/>
  <c r="S725" i="3"/>
  <c r="S175" i="3"/>
  <c r="S806" i="3"/>
  <c r="S574" i="3"/>
  <c r="S956" i="3"/>
  <c r="S750" i="3"/>
  <c r="S989" i="3"/>
  <c r="S786" i="3"/>
  <c r="S702" i="3"/>
  <c r="S290" i="3"/>
  <c r="S676" i="3"/>
  <c r="S533" i="3"/>
  <c r="S493" i="3"/>
  <c r="S616" i="3"/>
  <c r="S288" i="3"/>
  <c r="S382" i="3"/>
  <c r="S540" i="3"/>
  <c r="S235" i="3"/>
  <c r="S367" i="3"/>
  <c r="S488" i="3"/>
  <c r="S583" i="3"/>
  <c r="S51" i="3"/>
  <c r="S249" i="3"/>
  <c r="S310" i="3"/>
  <c r="S368" i="3"/>
  <c r="S397" i="3"/>
  <c r="S427" i="3"/>
  <c r="S393" i="3"/>
  <c r="S386" i="3"/>
  <c r="S380" i="3"/>
  <c r="S381" i="3"/>
  <c r="S340" i="3"/>
  <c r="S377" i="3"/>
  <c r="S273" i="3"/>
  <c r="S266" i="3"/>
  <c r="S250" i="3"/>
  <c r="S259" i="3"/>
  <c r="S193" i="3"/>
  <c r="S254" i="3"/>
  <c r="S277" i="3"/>
  <c r="S650" i="3"/>
  <c r="S651" i="3"/>
  <c r="S663" i="3"/>
  <c r="S658" i="3"/>
  <c r="S618" i="3"/>
  <c r="S654" i="3"/>
  <c r="S542" i="3"/>
  <c r="S536" i="3"/>
  <c r="S537" i="3"/>
  <c r="S531" i="3"/>
  <c r="S497" i="3"/>
  <c r="S527" i="3"/>
  <c r="S470" i="3"/>
  <c r="S610" i="3"/>
  <c r="S686" i="3"/>
  <c r="S736" i="3"/>
  <c r="S358" i="3"/>
  <c r="S224" i="3"/>
  <c r="S46" i="3"/>
  <c r="S351" i="3"/>
  <c r="S232" i="3"/>
  <c r="S54" i="3"/>
  <c r="S12" i="3"/>
  <c r="S90" i="3"/>
  <c r="S44" i="3"/>
  <c r="S122" i="3"/>
  <c r="S16" i="3"/>
  <c r="S21" i="3"/>
  <c r="S94" i="3"/>
  <c r="S252" i="3"/>
  <c r="S410" i="3"/>
  <c r="S244" i="3"/>
  <c r="S66" i="3"/>
  <c r="S28" i="3"/>
  <c r="S73" i="3"/>
  <c r="S120" i="3"/>
  <c r="S125" i="3"/>
  <c r="S198" i="3"/>
  <c r="S138" i="3"/>
  <c r="S375" i="3"/>
  <c r="S169" i="3"/>
  <c r="S211" i="3"/>
  <c r="S889" i="3"/>
  <c r="S678" i="3"/>
  <c r="S958" i="3"/>
  <c r="S768" i="3"/>
  <c r="S1007" i="3"/>
  <c r="S833" i="3"/>
  <c r="S456" i="3"/>
  <c r="S944" i="3"/>
  <c r="S733" i="3"/>
  <c r="S999" i="3"/>
  <c r="S966" i="3"/>
  <c r="S982" i="3"/>
  <c r="S945" i="3"/>
  <c r="S572" i="3"/>
  <c r="S246" i="3"/>
  <c r="S813" i="3"/>
  <c r="S597" i="3"/>
  <c r="S963" i="3"/>
  <c r="S757" i="3"/>
  <c r="S371" i="3"/>
  <c r="S907" i="3"/>
  <c r="S765" i="3"/>
  <c r="S405" i="3"/>
  <c r="S915" i="3"/>
  <c r="S690" i="3"/>
  <c r="S926" i="3"/>
  <c r="S795" i="3"/>
  <c r="S482" i="3"/>
  <c r="S934" i="3"/>
  <c r="S738" i="3"/>
  <c r="S253" i="3"/>
  <c r="S814" i="3"/>
  <c r="S822" i="3"/>
  <c r="S875" i="3"/>
  <c r="S972" i="3"/>
  <c r="S648" i="3"/>
  <c r="S925" i="3"/>
  <c r="S844" i="3"/>
  <c r="S557" i="3"/>
  <c r="S674" i="3"/>
  <c r="S352" i="3"/>
  <c r="S446" i="3"/>
  <c r="S677" i="3"/>
  <c r="S309" i="3"/>
  <c r="S431" i="3"/>
  <c r="S552" i="3"/>
  <c r="S213" i="3"/>
  <c r="S257" i="3"/>
  <c r="S315" i="3"/>
  <c r="S374" i="3"/>
  <c r="S432" i="3"/>
  <c r="S461" i="3"/>
  <c r="S491" i="3"/>
  <c r="S457" i="3"/>
  <c r="S450" i="3"/>
  <c r="S444" i="3"/>
  <c r="S445" i="3"/>
  <c r="S404" i="3"/>
  <c r="S441" i="3"/>
  <c r="S337" i="3"/>
  <c r="S330" i="3"/>
  <c r="S323" i="3"/>
  <c r="S324" i="3"/>
  <c r="S289" i="3"/>
  <c r="S319" i="3"/>
  <c r="S179" i="3"/>
  <c r="S151" i="3"/>
  <c r="S67" i="3"/>
  <c r="S79" i="3"/>
  <c r="S715" i="3"/>
  <c r="S99" i="3"/>
  <c r="S731" i="3"/>
  <c r="S598" i="3"/>
  <c r="S604" i="3"/>
  <c r="S599" i="3"/>
  <c r="S594" i="3"/>
  <c r="S566" i="3"/>
  <c r="S590" i="3"/>
  <c r="S549" i="3"/>
  <c r="S605" i="3"/>
  <c r="S675" i="3"/>
  <c r="S171" i="3"/>
  <c r="S342" i="3"/>
  <c r="S256" i="3"/>
  <c r="S78" i="3"/>
  <c r="S31" i="3"/>
  <c r="S13" i="3"/>
  <c r="S86" i="3"/>
  <c r="S76" i="3"/>
  <c r="S154" i="3"/>
  <c r="S108" i="3"/>
  <c r="S186" i="3"/>
  <c r="S48" i="3"/>
  <c r="S53" i="3"/>
  <c r="S126" i="3"/>
  <c r="S129" i="3"/>
  <c r="S20" i="3"/>
  <c r="S25" i="3"/>
  <c r="S98" i="3"/>
  <c r="S156" i="3"/>
  <c r="S82" i="3"/>
  <c r="S152" i="3"/>
  <c r="S157" i="3"/>
  <c r="S230" i="3"/>
  <c r="S43" i="3"/>
  <c r="S60" i="3"/>
  <c r="S178" i="3"/>
  <c r="S394" i="3"/>
  <c r="S387" i="3"/>
  <c r="S388" i="3"/>
  <c r="S353" i="3"/>
  <c r="S383" i="3"/>
  <c r="S279" i="3"/>
  <c r="S274" i="3"/>
  <c r="S267" i="3"/>
  <c r="S268" i="3"/>
  <c r="S209" i="3"/>
  <c r="S263" i="3"/>
  <c r="S243" i="3"/>
  <c r="S655" i="3"/>
  <c r="S656" i="3"/>
  <c r="S669" i="3"/>
  <c r="S670" i="3"/>
  <c r="S623" i="3"/>
  <c r="S666" i="3"/>
  <c r="S550" i="3"/>
  <c r="S606" i="3"/>
  <c r="S630" i="3"/>
  <c r="S293" i="3"/>
  <c r="S32" i="3"/>
  <c r="S37" i="3"/>
  <c r="S110" i="3"/>
  <c r="S40" i="3"/>
  <c r="S45" i="3"/>
  <c r="S118" i="3"/>
  <c r="S140" i="3"/>
  <c r="S218" i="3"/>
  <c r="S172" i="3"/>
  <c r="S107" i="3"/>
  <c r="S80" i="3"/>
  <c r="S85" i="3"/>
  <c r="S158" i="3"/>
  <c r="S106" i="3"/>
  <c r="S52" i="3"/>
  <c r="S57" i="3"/>
  <c r="S130" i="3"/>
  <c r="S33" i="3"/>
  <c r="S11" i="3"/>
  <c r="S184" i="3"/>
  <c r="S189" i="3"/>
  <c r="S59" i="3"/>
  <c r="S406" i="3"/>
  <c r="S188" i="3"/>
  <c r="S660" i="3"/>
  <c r="S977" i="3"/>
  <c r="S941" i="3"/>
  <c r="S349" i="3"/>
  <c r="S942" i="3"/>
  <c r="S359" i="3"/>
  <c r="S385" i="3"/>
  <c r="S576" i="3"/>
  <c r="S417" i="3"/>
  <c r="S201" i="3"/>
  <c r="S571" i="3"/>
  <c r="S150" i="3"/>
  <c r="S234" i="3"/>
  <c r="S23" i="3"/>
  <c r="S935" i="3"/>
  <c r="S800" i="3"/>
  <c r="S874" i="3"/>
  <c r="S837" i="3"/>
  <c r="S819" i="3"/>
  <c r="S544" i="3"/>
  <c r="S443" i="3"/>
  <c r="S565" i="3"/>
  <c r="S447" i="3"/>
  <c r="S183" i="3"/>
  <c r="S672" i="3"/>
  <c r="S204" i="3"/>
  <c r="S84" i="3"/>
  <c r="S100" i="3"/>
  <c r="S767" i="3"/>
  <c r="S653" i="3"/>
  <c r="S541" i="3"/>
  <c r="S684" i="3"/>
  <c r="S797" i="3"/>
  <c r="S635" i="3"/>
  <c r="S502" i="3"/>
  <c r="S532" i="3"/>
  <c r="S343" i="3"/>
  <c r="S119" i="3"/>
  <c r="S294" i="3"/>
  <c r="S71" i="3"/>
  <c r="S89" i="3"/>
  <c r="S97" i="3"/>
  <c r="S990" i="3"/>
  <c r="S707" i="3"/>
  <c r="S885" i="3"/>
  <c r="S378" i="3"/>
  <c r="S894" i="3"/>
  <c r="S308" i="3"/>
  <c r="S560" i="3"/>
  <c r="S562" i="3"/>
  <c r="S338" i="3"/>
  <c r="S127" i="3"/>
  <c r="S64" i="3"/>
  <c r="S236" i="3"/>
  <c r="S162" i="3"/>
  <c r="S832" i="3"/>
  <c r="S199" i="3"/>
  <c r="S882" i="3"/>
  <c r="S845" i="3"/>
  <c r="S858" i="3"/>
  <c r="S437" i="3"/>
  <c r="S595" i="3"/>
  <c r="S465" i="3"/>
  <c r="S331" i="3"/>
  <c r="S728" i="3"/>
  <c r="S69" i="3"/>
  <c r="S36" i="3"/>
  <c r="S161" i="3"/>
  <c r="S722" i="3"/>
  <c r="S716" i="3"/>
  <c r="S826" i="3"/>
  <c r="S717" i="3"/>
  <c r="S667" i="3"/>
  <c r="S355" i="3"/>
  <c r="S580" i="3"/>
  <c r="S452" i="3"/>
  <c r="S327" i="3"/>
  <c r="S543" i="3"/>
  <c r="S77" i="3"/>
  <c r="S190" i="3"/>
  <c r="S38" i="3"/>
  <c r="S930" i="3"/>
  <c r="S83" i="3"/>
  <c r="S485" i="3"/>
  <c r="S578" i="3"/>
  <c r="S625" i="3"/>
  <c r="S142" i="3"/>
  <c r="S893" i="3"/>
  <c r="S575" i="3"/>
  <c r="S72" i="3"/>
  <c r="S469" i="3"/>
  <c r="S458" i="3"/>
  <c r="S112" i="3"/>
  <c r="S931" i="3"/>
  <c r="S451" i="3"/>
  <c r="S117" i="3"/>
  <c r="S362" i="3"/>
  <c r="S933" i="3"/>
  <c r="S332" i="3"/>
  <c r="S357" i="3"/>
  <c r="S559" i="3"/>
  <c r="S297" i="3"/>
  <c r="S139" i="3"/>
  <c r="S216" i="3"/>
  <c r="S920" i="3"/>
  <c r="S922" i="3"/>
  <c r="S998" i="3"/>
  <c r="S912" i="3"/>
  <c r="S759" i="3"/>
  <c r="S810" i="3"/>
  <c r="S773" i="3"/>
  <c r="S723" i="3"/>
  <c r="S416" i="3"/>
  <c r="S379" i="3"/>
  <c r="S509" i="3"/>
  <c r="T346" i="3"/>
  <c r="T401" i="3"/>
  <c r="T474" i="3"/>
  <c r="T538" i="3"/>
  <c r="T602" i="3"/>
  <c r="T666" i="3"/>
  <c r="T730" i="3"/>
  <c r="T794" i="3"/>
  <c r="T858" i="3"/>
  <c r="T922" i="3"/>
  <c r="T986" i="3"/>
  <c r="T420" i="3"/>
  <c r="T491" i="3"/>
  <c r="T555" i="3"/>
  <c r="T619" i="3"/>
  <c r="T683" i="3"/>
  <c r="T747" i="3"/>
  <c r="T811" i="3"/>
  <c r="T875" i="3"/>
  <c r="T939" i="3"/>
  <c r="T1003" i="3"/>
  <c r="T440" i="3"/>
  <c r="T508" i="3"/>
  <c r="T572" i="3"/>
  <c r="T636" i="3"/>
  <c r="T700" i="3"/>
  <c r="T764" i="3"/>
  <c r="T828" i="3"/>
  <c r="T892" i="3"/>
  <c r="T956" i="3"/>
  <c r="T186" i="3"/>
  <c r="T441" i="3"/>
  <c r="T509" i="3"/>
  <c r="T573" i="3"/>
  <c r="T637" i="3"/>
  <c r="T701" i="3"/>
  <c r="T765" i="3"/>
  <c r="T829" i="3"/>
  <c r="T893" i="3"/>
  <c r="T957" i="3"/>
  <c r="T357" i="3"/>
  <c r="T451" i="3"/>
  <c r="T518" i="3"/>
  <c r="T425" i="3"/>
  <c r="T496" i="3"/>
  <c r="T560" i="3"/>
  <c r="T624" i="3"/>
  <c r="T688" i="3"/>
  <c r="T752" i="3"/>
  <c r="T455" i="3"/>
  <c r="T654" i="3"/>
  <c r="T816" i="3"/>
  <c r="T944" i="3"/>
  <c r="T830" i="3"/>
  <c r="T424" i="3"/>
  <c r="T633" i="3"/>
  <c r="T801" i="3"/>
  <c r="T929" i="3"/>
  <c r="T606" i="3"/>
  <c r="T831" i="3"/>
  <c r="T574" i="3"/>
  <c r="T743" i="3"/>
  <c r="T886" i="3"/>
  <c r="I55" i="34"/>
  <c r="I62" i="34" s="1"/>
  <c r="I9" i="34" s="1"/>
  <c r="T63" i="3"/>
  <c r="T411" i="3"/>
  <c r="T482" i="3"/>
  <c r="T546" i="3"/>
  <c r="T610" i="3"/>
  <c r="T674" i="3"/>
  <c r="T738" i="3"/>
  <c r="T802" i="3"/>
  <c r="T866" i="3"/>
  <c r="T930" i="3"/>
  <c r="T994" i="3"/>
  <c r="T429" i="3"/>
  <c r="T499" i="3"/>
  <c r="T563" i="3"/>
  <c r="T627" i="3"/>
  <c r="T691" i="3"/>
  <c r="T755" i="3"/>
  <c r="T819" i="3"/>
  <c r="T883" i="3"/>
  <c r="T947" i="3"/>
  <c r="T335" i="3"/>
  <c r="T449" i="3"/>
  <c r="T516" i="3"/>
  <c r="T580" i="3"/>
  <c r="T644" i="3"/>
  <c r="T708" i="3"/>
  <c r="T772" i="3"/>
  <c r="T836" i="3"/>
  <c r="T900" i="3"/>
  <c r="T964" i="3"/>
  <c r="T350" i="3"/>
  <c r="T450" i="3"/>
  <c r="T517" i="3"/>
  <c r="T581" i="3"/>
  <c r="T645" i="3"/>
  <c r="T709" i="3"/>
  <c r="T773" i="3"/>
  <c r="T837" i="3"/>
  <c r="T901" i="3"/>
  <c r="T965" i="3"/>
  <c r="T385" i="3"/>
  <c r="T461" i="3"/>
  <c r="T526" i="3"/>
  <c r="T436" i="3"/>
  <c r="T504" i="3"/>
  <c r="T568" i="3"/>
  <c r="T632" i="3"/>
  <c r="T696" i="3"/>
  <c r="T760" i="3"/>
  <c r="T489" i="3"/>
  <c r="T673" i="3"/>
  <c r="T832" i="3"/>
  <c r="T960" i="3"/>
  <c r="T942" i="3"/>
  <c r="T462" i="3"/>
  <c r="T655" i="3"/>
  <c r="T817" i="3"/>
  <c r="T945" i="3"/>
  <c r="T711" i="3"/>
  <c r="T943" i="3"/>
  <c r="T593" i="3"/>
  <c r="T251" i="3"/>
  <c r="T419" i="3"/>
  <c r="T490" i="3"/>
  <c r="T554" i="3"/>
  <c r="T618" i="3"/>
  <c r="T682" i="3"/>
  <c r="T746" i="3"/>
  <c r="T810" i="3"/>
  <c r="T874" i="3"/>
  <c r="T938" i="3"/>
  <c r="T1002" i="3"/>
  <c r="T439" i="3"/>
  <c r="T507" i="3"/>
  <c r="T571" i="3"/>
  <c r="T635" i="3"/>
  <c r="T699" i="3"/>
  <c r="T763" i="3"/>
  <c r="T827" i="3"/>
  <c r="T891" i="3"/>
  <c r="T955" i="3"/>
  <c r="T381" i="3"/>
  <c r="T458" i="3"/>
  <c r="T524" i="3"/>
  <c r="T588" i="3"/>
  <c r="T652" i="3"/>
  <c r="T716" i="3"/>
  <c r="T780" i="3"/>
  <c r="T844" i="3"/>
  <c r="T908" i="3"/>
  <c r="T972" i="3"/>
  <c r="T384" i="3"/>
  <c r="T460" i="3"/>
  <c r="T525" i="3"/>
  <c r="T589" i="3"/>
  <c r="T653" i="3"/>
  <c r="T717" i="3"/>
  <c r="T781" i="3"/>
  <c r="T845" i="3"/>
  <c r="T909" i="3"/>
  <c r="T250" i="3"/>
  <c r="T447" i="3"/>
  <c r="T562" i="3"/>
  <c r="T650" i="3"/>
  <c r="T762" i="3"/>
  <c r="T850" i="3"/>
  <c r="T962" i="3"/>
  <c r="T448" i="3"/>
  <c r="T539" i="3"/>
  <c r="T651" i="3"/>
  <c r="T739" i="3"/>
  <c r="T851" i="3"/>
  <c r="T963" i="3"/>
  <c r="T421" i="3"/>
  <c r="T540" i="3"/>
  <c r="T628" i="3"/>
  <c r="T740" i="3"/>
  <c r="T852" i="3"/>
  <c r="T940" i="3"/>
  <c r="T404" i="3"/>
  <c r="T501" i="3"/>
  <c r="T613" i="3"/>
  <c r="T725" i="3"/>
  <c r="T813" i="3"/>
  <c r="T925" i="3"/>
  <c r="T1005" i="3"/>
  <c r="T470" i="3"/>
  <c r="T387" i="3"/>
  <c r="T480" i="3"/>
  <c r="T576" i="3"/>
  <c r="T656" i="3"/>
  <c r="T736" i="3"/>
  <c r="T521" i="3"/>
  <c r="T737" i="3"/>
  <c r="T912" i="3"/>
  <c r="T416" i="3"/>
  <c r="T550" i="3"/>
  <c r="T761" i="3"/>
  <c r="T961" i="3"/>
  <c r="T1006" i="3"/>
  <c r="T529" i="3"/>
  <c r="T766" i="3"/>
  <c r="T918" i="3"/>
  <c r="T798" i="3"/>
  <c r="T397" i="3"/>
  <c r="T617" i="3"/>
  <c r="T790" i="3"/>
  <c r="T919" i="3"/>
  <c r="T689" i="3"/>
  <c r="T975" i="3"/>
  <c r="T599" i="3"/>
  <c r="T769" i="3"/>
  <c r="T904" i="3"/>
  <c r="T625" i="3"/>
  <c r="T991" i="3"/>
  <c r="T582" i="3"/>
  <c r="T751" i="3"/>
  <c r="T889" i="3"/>
  <c r="T481" i="3"/>
  <c r="T911" i="3"/>
  <c r="T194" i="3"/>
  <c r="T258" i="3"/>
  <c r="T191" i="3"/>
  <c r="T400" i="3"/>
  <c r="T217" i="3"/>
  <c r="T97" i="3"/>
  <c r="T320" i="3"/>
  <c r="T259" i="3"/>
  <c r="T12" i="3"/>
  <c r="T164" i="3"/>
  <c r="T209" i="3"/>
  <c r="T269" i="3"/>
  <c r="T206" i="3"/>
  <c r="T427" i="3"/>
  <c r="T353" i="3"/>
  <c r="T157" i="3"/>
  <c r="T226" i="3"/>
  <c r="T145" i="3"/>
  <c r="T366" i="3"/>
  <c r="T341" i="3"/>
  <c r="T29" i="3"/>
  <c r="T281" i="3"/>
  <c r="T229" i="3"/>
  <c r="T435" i="3"/>
  <c r="T352" i="3"/>
  <c r="T47" i="3"/>
  <c r="T286" i="3"/>
  <c r="T236" i="3"/>
  <c r="T445" i="3"/>
  <c r="T302" i="3"/>
  <c r="T55" i="3"/>
  <c r="T292" i="3"/>
  <c r="T243" i="3"/>
  <c r="T454" i="3"/>
  <c r="T329" i="3"/>
  <c r="T317" i="3"/>
  <c r="T127" i="3"/>
  <c r="T187" i="3"/>
  <c r="T360" i="3"/>
  <c r="T96" i="3"/>
  <c r="T37" i="3"/>
  <c r="T77" i="3"/>
  <c r="T33" i="3"/>
  <c r="T144" i="3"/>
  <c r="T179" i="3"/>
  <c r="T279" i="3"/>
  <c r="T456" i="3"/>
  <c r="T570" i="3"/>
  <c r="T658" i="3"/>
  <c r="T770" i="3"/>
  <c r="T882" i="3"/>
  <c r="T970" i="3"/>
  <c r="T457" i="3"/>
  <c r="T547" i="3"/>
  <c r="T659" i="3"/>
  <c r="T771" i="3"/>
  <c r="T859" i="3"/>
  <c r="T971" i="3"/>
  <c r="T430" i="3"/>
  <c r="T548" i="3"/>
  <c r="T660" i="3"/>
  <c r="T748" i="3"/>
  <c r="T860" i="3"/>
  <c r="T948" i="3"/>
  <c r="T414" i="3"/>
  <c r="T533" i="3"/>
  <c r="T621" i="3"/>
  <c r="T733" i="3"/>
  <c r="T821" i="3"/>
  <c r="T933" i="3"/>
  <c r="T201" i="3"/>
  <c r="T478" i="3"/>
  <c r="T398" i="3"/>
  <c r="T488" i="3"/>
  <c r="T584" i="3"/>
  <c r="T664" i="3"/>
  <c r="T744" i="3"/>
  <c r="T545" i="3"/>
  <c r="T759" i="3"/>
  <c r="T928" i="3"/>
  <c r="T585" i="3"/>
  <c r="T569" i="3"/>
  <c r="T783" i="3"/>
  <c r="T977" i="3"/>
  <c r="T487" i="3"/>
  <c r="T551" i="3"/>
  <c r="T785" i="3"/>
  <c r="T934" i="3"/>
  <c r="T862" i="3"/>
  <c r="T434" i="3"/>
  <c r="T639" i="3"/>
  <c r="T807" i="3"/>
  <c r="T935" i="3"/>
  <c r="T814" i="3"/>
  <c r="T399" i="3"/>
  <c r="T622" i="3"/>
  <c r="T791" i="3"/>
  <c r="T920" i="3"/>
  <c r="T775" i="3"/>
  <c r="T231" i="3"/>
  <c r="T601" i="3"/>
  <c r="T774" i="3"/>
  <c r="T905" i="3"/>
  <c r="T647" i="3"/>
  <c r="T1007" i="3"/>
  <c r="T86" i="3"/>
  <c r="T314" i="3"/>
  <c r="T254" i="3"/>
  <c r="T464" i="3"/>
  <c r="T301" i="3"/>
  <c r="T181" i="3"/>
  <c r="T89" i="3"/>
  <c r="T315" i="3"/>
  <c r="T103" i="3"/>
  <c r="T285" i="3"/>
  <c r="T106" i="3"/>
  <c r="T325" i="3"/>
  <c r="T265" i="3"/>
  <c r="T25" i="3"/>
  <c r="T93" i="3"/>
  <c r="T16" i="3"/>
  <c r="T275" i="3"/>
  <c r="T221" i="3"/>
  <c r="T431" i="3"/>
  <c r="T240" i="3"/>
  <c r="T125" i="3"/>
  <c r="T34" i="3"/>
  <c r="T282" i="3"/>
  <c r="T53" i="3"/>
  <c r="T216" i="3"/>
  <c r="T134" i="3"/>
  <c r="T49" i="3"/>
  <c r="T288" i="3"/>
  <c r="T61" i="3"/>
  <c r="T340" i="3"/>
  <c r="T142" i="3"/>
  <c r="T58" i="3"/>
  <c r="T294" i="3"/>
  <c r="T72" i="3"/>
  <c r="T84" i="3"/>
  <c r="T312" i="3"/>
  <c r="T370" i="3"/>
  <c r="T253" i="3"/>
  <c r="T109" i="3"/>
  <c r="T32" i="3"/>
  <c r="T158" i="3"/>
  <c r="T13" i="3"/>
  <c r="T70" i="3"/>
  <c r="T26" i="3"/>
  <c r="T305" i="3"/>
  <c r="T283" i="3"/>
  <c r="T466" i="3"/>
  <c r="T578" i="3"/>
  <c r="T690" i="3"/>
  <c r="T778" i="3"/>
  <c r="T890" i="3"/>
  <c r="T978" i="3"/>
  <c r="T467" i="3"/>
  <c r="T579" i="3"/>
  <c r="T667" i="3"/>
  <c r="T779" i="3"/>
  <c r="T867" i="3"/>
  <c r="T979" i="3"/>
  <c r="T468" i="3"/>
  <c r="T556" i="3"/>
  <c r="T668" i="3"/>
  <c r="T756" i="3"/>
  <c r="T868" i="3"/>
  <c r="T980" i="3"/>
  <c r="T422" i="3"/>
  <c r="T541" i="3"/>
  <c r="T629" i="3"/>
  <c r="T741" i="3"/>
  <c r="T853" i="3"/>
  <c r="T941" i="3"/>
  <c r="T396" i="3"/>
  <c r="T486" i="3"/>
  <c r="T408" i="3"/>
  <c r="T512" i="3"/>
  <c r="T592" i="3"/>
  <c r="T672" i="3"/>
  <c r="T768" i="3"/>
  <c r="T567" i="3"/>
  <c r="T782" i="3"/>
  <c r="T976" i="3"/>
  <c r="T735" i="3"/>
  <c r="T591" i="3"/>
  <c r="T833" i="3"/>
  <c r="T993" i="3"/>
  <c r="T630" i="3"/>
  <c r="T615" i="3"/>
  <c r="T806" i="3"/>
  <c r="T950" i="3"/>
  <c r="T958" i="3"/>
  <c r="T471" i="3"/>
  <c r="T662" i="3"/>
  <c r="T823" i="3"/>
  <c r="T951" i="3"/>
  <c r="T910" i="3"/>
  <c r="T437" i="3"/>
  <c r="T641" i="3"/>
  <c r="T808" i="3"/>
  <c r="T936" i="3"/>
  <c r="T894" i="3"/>
  <c r="T407" i="3"/>
  <c r="T623" i="3"/>
  <c r="T793" i="3"/>
  <c r="T921" i="3"/>
  <c r="T753" i="3"/>
  <c r="T141" i="3"/>
  <c r="T173" i="3"/>
  <c r="T79" i="3"/>
  <c r="T310" i="3"/>
  <c r="T92" i="3"/>
  <c r="T267" i="3"/>
  <c r="T247" i="3"/>
  <c r="T160" i="3"/>
  <c r="T22" i="3"/>
  <c r="T170" i="3"/>
  <c r="T378" i="3"/>
  <c r="T188" i="3"/>
  <c r="T98" i="3"/>
  <c r="T321" i="3"/>
  <c r="T113" i="3"/>
  <c r="T273" i="3"/>
  <c r="T116" i="3"/>
  <c r="T21" i="3"/>
  <c r="T271" i="3"/>
  <c r="T41" i="3"/>
  <c r="T351" i="3"/>
  <c r="T203" i="3"/>
  <c r="T118" i="3"/>
  <c r="T343" i="3"/>
  <c r="T130" i="3"/>
  <c r="T339" i="3"/>
  <c r="T210" i="3"/>
  <c r="T128" i="3"/>
  <c r="T349" i="3"/>
  <c r="T140" i="3"/>
  <c r="T156" i="3"/>
  <c r="T218" i="3"/>
  <c r="T136" i="3"/>
  <c r="T354" i="3"/>
  <c r="T307" i="3"/>
  <c r="T498" i="3"/>
  <c r="T586" i="3"/>
  <c r="T698" i="3"/>
  <c r="T786" i="3"/>
  <c r="T898" i="3"/>
  <c r="T328" i="3"/>
  <c r="T475" i="3"/>
  <c r="T587" i="3"/>
  <c r="T675" i="3"/>
  <c r="T787" i="3"/>
  <c r="T899" i="3"/>
  <c r="T987" i="3"/>
  <c r="T476" i="3"/>
  <c r="T564" i="3"/>
  <c r="T676" i="3"/>
  <c r="T788" i="3"/>
  <c r="T876" i="3"/>
  <c r="T988" i="3"/>
  <c r="T432" i="3"/>
  <c r="T549" i="3"/>
  <c r="T661" i="3"/>
  <c r="T749" i="3"/>
  <c r="T861" i="3"/>
  <c r="T949" i="3"/>
  <c r="T406" i="3"/>
  <c r="T494" i="3"/>
  <c r="T417" i="3"/>
  <c r="T520" i="3"/>
  <c r="T600" i="3"/>
  <c r="T680" i="3"/>
  <c r="T776" i="3"/>
  <c r="T590" i="3"/>
  <c r="T800" i="3"/>
  <c r="T992" i="3"/>
  <c r="T847" i="3"/>
  <c r="T614" i="3"/>
  <c r="T849" i="3"/>
  <c r="T1009" i="3"/>
  <c r="T713" i="3"/>
  <c r="T638" i="3"/>
  <c r="T822" i="3"/>
  <c r="T966" i="3"/>
  <c r="T452" i="3"/>
  <c r="T503" i="3"/>
  <c r="T681" i="3"/>
  <c r="T839" i="3"/>
  <c r="T967" i="3"/>
  <c r="T361" i="3"/>
  <c r="T473" i="3"/>
  <c r="T663" i="3"/>
  <c r="T824" i="3"/>
  <c r="T952" i="3"/>
  <c r="T990" i="3"/>
  <c r="T443" i="3"/>
  <c r="T646" i="3"/>
  <c r="T809" i="3"/>
  <c r="T937" i="3"/>
  <c r="T878" i="3"/>
  <c r="T44" i="3"/>
  <c r="T233" i="3"/>
  <c r="T151" i="3"/>
  <c r="T365" i="3"/>
  <c r="T162" i="3"/>
  <c r="T409" i="3"/>
  <c r="T319" i="3"/>
  <c r="T228" i="3"/>
  <c r="T112" i="3"/>
  <c r="T375" i="3"/>
  <c r="T256" i="3"/>
  <c r="T252" i="3"/>
  <c r="T167" i="3"/>
  <c r="T40" i="3"/>
  <c r="T177" i="3"/>
  <c r="T372" i="3"/>
  <c r="T196" i="3"/>
  <c r="T110" i="3"/>
  <c r="T331" i="3"/>
  <c r="T122" i="3"/>
  <c r="T148" i="3"/>
  <c r="T268" i="3"/>
  <c r="T182" i="3"/>
  <c r="T60" i="3"/>
  <c r="T200" i="3"/>
  <c r="T73" i="3"/>
  <c r="T291" i="3"/>
  <c r="T190" i="3"/>
  <c r="T71" i="3"/>
  <c r="T208" i="3"/>
  <c r="T313" i="3"/>
  <c r="T297" i="3"/>
  <c r="T205" i="3"/>
  <c r="T81" i="3"/>
  <c r="T215" i="3"/>
  <c r="T303" i="3"/>
  <c r="T298" i="3"/>
  <c r="T284" i="3"/>
  <c r="T388" i="3"/>
  <c r="T195" i="3"/>
  <c r="T94" i="3"/>
  <c r="T24" i="3"/>
  <c r="T75" i="3"/>
  <c r="T133" i="3"/>
  <c r="T227" i="3"/>
  <c r="T120" i="3"/>
  <c r="T376" i="3"/>
  <c r="T506" i="3"/>
  <c r="T594" i="3"/>
  <c r="T706" i="3"/>
  <c r="T818" i="3"/>
  <c r="T906" i="3"/>
  <c r="T379" i="3"/>
  <c r="T483" i="3"/>
  <c r="T595" i="3"/>
  <c r="T707" i="3"/>
  <c r="T795" i="3"/>
  <c r="T907" i="3"/>
  <c r="T995" i="3"/>
  <c r="T484" i="3"/>
  <c r="T596" i="3"/>
  <c r="T684" i="3"/>
  <c r="T796" i="3"/>
  <c r="T884" i="3"/>
  <c r="T996" i="3"/>
  <c r="T469" i="3"/>
  <c r="T557" i="3"/>
  <c r="T669" i="3"/>
  <c r="T757" i="3"/>
  <c r="T869" i="3"/>
  <c r="T973" i="3"/>
  <c r="T415" i="3"/>
  <c r="T502" i="3"/>
  <c r="T444" i="3"/>
  <c r="T528" i="3"/>
  <c r="T608" i="3"/>
  <c r="T704" i="3"/>
  <c r="T784" i="3"/>
  <c r="T609" i="3"/>
  <c r="T848" i="3"/>
  <c r="T1008" i="3"/>
  <c r="T959" i="3"/>
  <c r="T678" i="3"/>
  <c r="T865" i="3"/>
  <c r="T389" i="3"/>
  <c r="T657" i="3"/>
  <c r="T838" i="3"/>
  <c r="T982" i="3"/>
  <c r="T607" i="3"/>
  <c r="T534" i="3"/>
  <c r="T703" i="3"/>
  <c r="T855" i="3"/>
  <c r="T983" i="3"/>
  <c r="T519" i="3"/>
  <c r="T505" i="3"/>
  <c r="T686" i="3"/>
  <c r="T840" i="3"/>
  <c r="T968" i="3"/>
  <c r="T543" i="3"/>
  <c r="T479" i="3"/>
  <c r="T665" i="3"/>
  <c r="T825" i="3"/>
  <c r="T953" i="3"/>
  <c r="T974" i="3"/>
  <c r="T123" i="3"/>
  <c r="T308" i="3"/>
  <c r="T220" i="3"/>
  <c r="T100" i="3"/>
  <c r="T230" i="3"/>
  <c r="T280" i="3"/>
  <c r="T57" i="3"/>
  <c r="T326" i="3"/>
  <c r="T192" i="3"/>
  <c r="T262" i="3"/>
  <c r="T395" i="3"/>
  <c r="T324" i="3"/>
  <c r="T235" i="3"/>
  <c r="T121" i="3"/>
  <c r="T368" i="3"/>
  <c r="T239" i="3"/>
  <c r="T263" i="3"/>
  <c r="T175" i="3"/>
  <c r="T52" i="3"/>
  <c r="T185" i="3"/>
  <c r="T383" i="3"/>
  <c r="T358" i="3"/>
  <c r="T276" i="3"/>
  <c r="T146" i="3"/>
  <c r="T345" i="3"/>
  <c r="T347" i="3"/>
  <c r="T369" i="3"/>
  <c r="T287" i="3"/>
  <c r="T154" i="3"/>
  <c r="T334" i="3"/>
  <c r="T323" i="3"/>
  <c r="T18" i="3"/>
  <c r="T293" i="3"/>
  <c r="T161" i="3"/>
  <c r="T322" i="3"/>
  <c r="T213" i="3"/>
  <c r="T169" i="3"/>
  <c r="T115" i="3"/>
  <c r="T76" i="3"/>
  <c r="T107" i="3"/>
  <c r="T30" i="3"/>
  <c r="T102" i="3"/>
  <c r="T11" i="3"/>
  <c r="T69" i="3"/>
  <c r="T126" i="3"/>
  <c r="T82" i="3"/>
  <c r="T391" i="3"/>
  <c r="T514" i="3"/>
  <c r="T626" i="3"/>
  <c r="T714" i="3"/>
  <c r="T826" i="3"/>
  <c r="T914" i="3"/>
  <c r="T392" i="3"/>
  <c r="T515" i="3"/>
  <c r="T603" i="3"/>
  <c r="T715" i="3"/>
  <c r="T803" i="3"/>
  <c r="T915" i="3"/>
  <c r="T393" i="3"/>
  <c r="T492" i="3"/>
  <c r="T604" i="3"/>
  <c r="T692" i="3"/>
  <c r="T804" i="3"/>
  <c r="T916" i="3"/>
  <c r="T1004" i="3"/>
  <c r="T477" i="3"/>
  <c r="T565" i="3"/>
  <c r="T677" i="3"/>
  <c r="T789" i="3"/>
  <c r="T877" i="3"/>
  <c r="T981" i="3"/>
  <c r="T423" i="3"/>
  <c r="T510" i="3"/>
  <c r="T453" i="3"/>
  <c r="T536" i="3"/>
  <c r="T616" i="3"/>
  <c r="T712" i="3"/>
  <c r="T792" i="3"/>
  <c r="T631" i="3"/>
  <c r="T864" i="3"/>
  <c r="T446" i="3"/>
  <c r="T386" i="3"/>
  <c r="T697" i="3"/>
  <c r="T881" i="3"/>
  <c r="T410" i="3"/>
  <c r="T426" i="3"/>
  <c r="T679" i="3"/>
  <c r="T854" i="3"/>
  <c r="T998" i="3"/>
  <c r="T758" i="3"/>
  <c r="T553" i="3"/>
  <c r="T726" i="3"/>
  <c r="T871" i="3"/>
  <c r="T999" i="3"/>
  <c r="T649" i="3"/>
  <c r="T535" i="3"/>
  <c r="T705" i="3"/>
  <c r="T856" i="3"/>
  <c r="T984" i="3"/>
  <c r="T694" i="3"/>
  <c r="T511" i="3"/>
  <c r="T687" i="3"/>
  <c r="T841" i="3"/>
  <c r="T969" i="3"/>
  <c r="T566" i="3"/>
  <c r="T296" i="3"/>
  <c r="T48" i="3"/>
  <c r="T309" i="3"/>
  <c r="T184" i="3"/>
  <c r="T278" i="3"/>
  <c r="T54" i="3"/>
  <c r="T143" i="3"/>
  <c r="T50" i="3"/>
  <c r="T260" i="3"/>
  <c r="T333" i="3"/>
  <c r="T266" i="3"/>
  <c r="T66" i="3"/>
  <c r="T337" i="3"/>
  <c r="T199" i="3"/>
  <c r="T246" i="3"/>
  <c r="T390" i="3"/>
  <c r="T336" i="3"/>
  <c r="T270" i="3"/>
  <c r="T138" i="3"/>
  <c r="T356" i="3"/>
  <c r="T193" i="3"/>
  <c r="T87" i="3"/>
  <c r="T348" i="3"/>
  <c r="T214" i="3"/>
  <c r="T114" i="3"/>
  <c r="T10" i="3"/>
  <c r="T108" i="3"/>
  <c r="T359" i="3"/>
  <c r="T222" i="3"/>
  <c r="T27" i="3"/>
  <c r="T15" i="3"/>
  <c r="T117" i="3"/>
  <c r="T364" i="3"/>
  <c r="T237" i="3"/>
  <c r="T374" i="3"/>
  <c r="T91" i="3"/>
  <c r="T290" i="3"/>
  <c r="T197" i="3"/>
  <c r="T304" i="3"/>
  <c r="T43" i="3"/>
  <c r="T83" i="3"/>
  <c r="T225" i="3"/>
  <c r="T51" i="3"/>
  <c r="T42" i="3"/>
  <c r="T62" i="3"/>
  <c r="T38" i="3"/>
  <c r="T131" i="3"/>
  <c r="T754" i="3"/>
  <c r="T531" i="3"/>
  <c r="T931" i="3"/>
  <c r="T732" i="3"/>
  <c r="T493" i="3"/>
  <c r="T917" i="3"/>
  <c r="T472" i="3"/>
  <c r="T418" i="3"/>
  <c r="T527" i="3"/>
  <c r="T497" i="3"/>
  <c r="T927" i="3"/>
  <c r="T561" i="3"/>
  <c r="T888" i="3"/>
  <c r="T729" i="3"/>
  <c r="T124" i="3"/>
  <c r="T171" i="3"/>
  <c r="T405" i="3"/>
  <c r="T137" i="3"/>
  <c r="T159" i="3"/>
  <c r="T165" i="3"/>
  <c r="T330" i="3"/>
  <c r="T377" i="3"/>
  <c r="T176" i="3"/>
  <c r="T367" i="3"/>
  <c r="T249" i="3"/>
  <c r="T19" i="3"/>
  <c r="T101" i="3"/>
  <c r="T428" i="3"/>
  <c r="T834" i="3"/>
  <c r="T611" i="3"/>
  <c r="T403" i="3"/>
  <c r="T812" i="3"/>
  <c r="T597" i="3"/>
  <c r="T989" i="3"/>
  <c r="T544" i="3"/>
  <c r="T695" i="3"/>
  <c r="T719" i="3"/>
  <c r="T702" i="3"/>
  <c r="T575" i="3"/>
  <c r="T777" i="3"/>
  <c r="T1000" i="3"/>
  <c r="T857" i="3"/>
  <c r="T135" i="3"/>
  <c r="T132" i="3"/>
  <c r="T104" i="3"/>
  <c r="T272" i="3"/>
  <c r="T342" i="3"/>
  <c r="T166" i="3"/>
  <c r="T95" i="3"/>
  <c r="T380" i="3"/>
  <c r="T316" i="3"/>
  <c r="T31" i="3"/>
  <c r="T459" i="3"/>
  <c r="T257" i="3"/>
  <c r="T64" i="3"/>
  <c r="T438" i="3"/>
  <c r="T842" i="3"/>
  <c r="T643" i="3"/>
  <c r="T413" i="3"/>
  <c r="T820" i="3"/>
  <c r="T605" i="3"/>
  <c r="T997" i="3"/>
  <c r="T552" i="3"/>
  <c r="T718" i="3"/>
  <c r="T742" i="3"/>
  <c r="T721" i="3"/>
  <c r="T598" i="3"/>
  <c r="T879" i="3"/>
  <c r="T513" i="3"/>
  <c r="T873" i="3"/>
  <c r="T204" i="3"/>
  <c r="T202" i="3"/>
  <c r="T363" i="3"/>
  <c r="T344" i="3"/>
  <c r="T68" i="3"/>
  <c r="T234" i="3"/>
  <c r="T172" i="3"/>
  <c r="T261" i="3"/>
  <c r="T382" i="3"/>
  <c r="T224" i="3"/>
  <c r="T45" i="3"/>
  <c r="T39" i="3"/>
  <c r="T36" i="3"/>
  <c r="T522" i="3"/>
  <c r="T946" i="3"/>
  <c r="T723" i="3"/>
  <c r="T500" i="3"/>
  <c r="T924" i="3"/>
  <c r="T685" i="3"/>
  <c r="T433" i="3"/>
  <c r="T640" i="3"/>
  <c r="T880" i="3"/>
  <c r="T897" i="3"/>
  <c r="T870" i="3"/>
  <c r="T745" i="3"/>
  <c r="T558" i="3"/>
  <c r="T799" i="3"/>
  <c r="T985" i="3"/>
  <c r="T35" i="3"/>
  <c r="T212" i="3"/>
  <c r="T65" i="3"/>
  <c r="T318" i="3"/>
  <c r="T207" i="3"/>
  <c r="T80" i="3"/>
  <c r="T174" i="3"/>
  <c r="T105" i="3"/>
  <c r="T147" i="3"/>
  <c r="T28" i="3"/>
  <c r="T17" i="3"/>
  <c r="T139" i="3"/>
  <c r="T56" i="3"/>
  <c r="T530" i="3"/>
  <c r="T954" i="3"/>
  <c r="T731" i="3"/>
  <c r="T532" i="3"/>
  <c r="T932" i="3"/>
  <c r="T693" i="3"/>
  <c r="T442" i="3"/>
  <c r="T648" i="3"/>
  <c r="T896" i="3"/>
  <c r="T913" i="3"/>
  <c r="T902" i="3"/>
  <c r="T767" i="3"/>
  <c r="T577" i="3"/>
  <c r="T895" i="3"/>
  <c r="T1001" i="3"/>
  <c r="T119" i="3"/>
  <c r="T264" i="3"/>
  <c r="T149" i="3"/>
  <c r="T14" i="3"/>
  <c r="T277" i="3"/>
  <c r="T153" i="3"/>
  <c r="T241" i="3"/>
  <c r="T180" i="3"/>
  <c r="T245" i="3"/>
  <c r="T244" i="3"/>
  <c r="T155" i="3"/>
  <c r="T23" i="3"/>
  <c r="T20" i="3"/>
  <c r="T634" i="3"/>
  <c r="T402" i="3"/>
  <c r="T835" i="3"/>
  <c r="T612" i="3"/>
  <c r="I31" i="40"/>
  <c r="T797" i="3"/>
  <c r="T238" i="3"/>
  <c r="T720" i="3"/>
  <c r="T583" i="3"/>
  <c r="T846" i="3"/>
  <c r="T542" i="3"/>
  <c r="T887" i="3"/>
  <c r="T727" i="3"/>
  <c r="T537" i="3"/>
  <c r="T671" i="3"/>
  <c r="T255" i="3"/>
  <c r="T129" i="3"/>
  <c r="T150" i="3"/>
  <c r="T232" i="3"/>
  <c r="T178" i="3"/>
  <c r="T299" i="3"/>
  <c r="T90" i="3"/>
  <c r="T189" i="3"/>
  <c r="T289" i="3"/>
  <c r="T111" i="3"/>
  <c r="T163" i="3"/>
  <c r="T67" i="3"/>
  <c r="T724" i="3"/>
  <c r="T373" i="3"/>
  <c r="T295" i="3"/>
  <c r="T355" i="3"/>
  <c r="T85" i="3"/>
  <c r="T223" i="3"/>
  <c r="T863" i="3"/>
  <c r="T332" i="3"/>
  <c r="T642" i="3"/>
  <c r="T394" i="3"/>
  <c r="T734" i="3"/>
  <c r="T750" i="3"/>
  <c r="T198" i="3"/>
  <c r="T371" i="3"/>
  <c r="T327" i="3"/>
  <c r="T99" i="3"/>
  <c r="T306" i="3"/>
  <c r="T722" i="3"/>
  <c r="T485" i="3"/>
  <c r="T495" i="3"/>
  <c r="T872" i="3"/>
  <c r="T338" i="3"/>
  <c r="T274" i="3"/>
  <c r="T183" i="3"/>
  <c r="T78" i="3"/>
  <c r="T903" i="3"/>
  <c r="T412" i="3"/>
  <c r="T805" i="3"/>
  <c r="T926" i="3"/>
  <c r="T559" i="3"/>
  <c r="T219" i="3"/>
  <c r="T168" i="3"/>
  <c r="T152" i="3"/>
  <c r="T46" i="3"/>
  <c r="T728" i="3"/>
  <c r="T523" i="3"/>
  <c r="T885" i="3"/>
  <c r="T465" i="3"/>
  <c r="T710" i="3"/>
  <c r="T59" i="3"/>
  <c r="T311" i="3"/>
  <c r="T88" i="3"/>
  <c r="T843" i="3"/>
  <c r="T362" i="3"/>
  <c r="T670" i="3"/>
  <c r="T815" i="3"/>
  <c r="T74" i="3"/>
  <c r="T248" i="3"/>
  <c r="T242" i="3"/>
  <c r="T463" i="3"/>
  <c r="T211" i="3"/>
  <c r="T300" i="3"/>
  <c r="T923" i="3"/>
  <c r="T620" i="3"/>
  <c r="S743" i="3"/>
  <c r="S306" i="3"/>
  <c r="S285" i="3"/>
  <c r="S435" i="3"/>
  <c r="S688" i="3"/>
  <c r="S577" i="3"/>
  <c r="S438" i="3"/>
  <c r="S468" i="3"/>
  <c r="S974" i="3"/>
  <c r="S626" i="3"/>
  <c r="S821" i="3"/>
  <c r="S923" i="3"/>
  <c r="S420" i="3"/>
  <c r="S247" i="3"/>
  <c r="S496" i="3"/>
  <c r="S505" i="3"/>
  <c r="S809" i="3"/>
  <c r="H31" i="40"/>
  <c r="S636" i="3"/>
  <c r="S781" i="3"/>
  <c r="S950" i="3"/>
  <c r="S373" i="3"/>
  <c r="S525" i="3"/>
  <c r="S401" i="3"/>
  <c r="AE6" i="18"/>
  <c r="J62" i="34" l="1"/>
  <c r="D17" i="38" l="1"/>
  <c r="E17" i="38" s="1"/>
  <c r="F17" i="38" s="1"/>
  <c r="G17" i="38" s="1"/>
  <c r="H17" i="38" s="1"/>
  <c r="I17" i="38" s="1"/>
  <c r="G36" i="13"/>
  <c r="G35" i="13" s="1"/>
  <c r="C38" i="14" s="1"/>
  <c r="C13" i="14" s="1"/>
  <c r="C54" i="34"/>
  <c r="D54" i="34"/>
  <c r="E54" i="34"/>
  <c r="F54" i="34"/>
  <c r="G54" i="34"/>
  <c r="H54" i="34"/>
  <c r="I54" i="34"/>
  <c r="C21" i="28" l="1"/>
  <c r="D2" i="13"/>
  <c r="I18" i="38" a="1"/>
  <c r="I18" i="38" s="1"/>
  <c r="K19" i="38" s="1"/>
  <c r="C48" i="34" s="1"/>
  <c r="C50" i="34" s="1"/>
  <c r="D18" i="38" a="1"/>
  <c r="D18" i="38" s="1"/>
  <c r="J17" i="38"/>
  <c r="J18" i="38" s="1" a="1"/>
  <c r="J18" i="38" s="1"/>
  <c r="G18" i="38" a="1"/>
  <c r="G18" i="38" s="1"/>
  <c r="H18" i="38" a="1"/>
  <c r="H18" i="38" s="1"/>
  <c r="F18" i="38" a="1"/>
  <c r="F18" i="38" s="1"/>
  <c r="E18" i="38" a="1"/>
  <c r="E18" i="38" s="1"/>
  <c r="C61" i="34" l="1"/>
  <c r="C63" i="34" s="1"/>
  <c r="E15" i="34"/>
  <c r="E20" i="34"/>
  <c r="E21" i="34"/>
  <c r="E16" i="34"/>
  <c r="H17" i="3"/>
  <c r="X17" i="3" s="1"/>
  <c r="L33" i="3"/>
  <c r="AB33" i="3" s="1"/>
  <c r="L42" i="3"/>
  <c r="AB42" i="3" s="1"/>
  <c r="F52" i="3"/>
  <c r="G61" i="3"/>
  <c r="W61" i="3" s="1"/>
  <c r="H70" i="3"/>
  <c r="X70" i="3" s="1"/>
  <c r="I79" i="3"/>
  <c r="Y79" i="3" s="1"/>
  <c r="J88" i="3"/>
  <c r="Z88" i="3" s="1"/>
  <c r="K97" i="3"/>
  <c r="AA97" i="3" s="1"/>
  <c r="L106" i="3"/>
  <c r="AB106" i="3" s="1"/>
  <c r="F116" i="3"/>
  <c r="L26" i="3"/>
  <c r="AB26" i="3" s="1"/>
  <c r="J38" i="3"/>
  <c r="Z38" i="3" s="1"/>
  <c r="J47" i="3"/>
  <c r="Z47" i="3" s="1"/>
  <c r="G11" i="3"/>
  <c r="W11" i="3" s="1"/>
  <c r="I29" i="3"/>
  <c r="Y29" i="3" s="1"/>
  <c r="L39" i="3"/>
  <c r="AB39" i="3" s="1"/>
  <c r="L48" i="3"/>
  <c r="AB48" i="3" s="1"/>
  <c r="F58" i="3"/>
  <c r="G67" i="3"/>
  <c r="W67" i="3" s="1"/>
  <c r="H76" i="3"/>
  <c r="X76" i="3" s="1"/>
  <c r="I85" i="3"/>
  <c r="Y85" i="3" s="1"/>
  <c r="J94" i="3"/>
  <c r="Z94" i="3" s="1"/>
  <c r="K103" i="3"/>
  <c r="AA103" i="3" s="1"/>
  <c r="L112" i="3"/>
  <c r="AB112" i="3" s="1"/>
  <c r="H18" i="3"/>
  <c r="X18" i="3" s="1"/>
  <c r="H34" i="3"/>
  <c r="X34" i="3" s="1"/>
  <c r="I44" i="3"/>
  <c r="Y44" i="3" s="1"/>
  <c r="J19" i="3"/>
  <c r="Z19" i="3" s="1"/>
  <c r="F35" i="3"/>
  <c r="F44" i="3"/>
  <c r="G53" i="3"/>
  <c r="W53" i="3" s="1"/>
  <c r="H62" i="3"/>
  <c r="X62" i="3" s="1"/>
  <c r="I71" i="3"/>
  <c r="Y71" i="3" s="1"/>
  <c r="J80" i="3"/>
  <c r="Z80" i="3" s="1"/>
  <c r="K89" i="3"/>
  <c r="AA89" i="3" s="1"/>
  <c r="L98" i="3"/>
  <c r="AB98" i="3" s="1"/>
  <c r="F108" i="3"/>
  <c r="G117" i="3"/>
  <c r="W117" i="3" s="1"/>
  <c r="G29" i="3"/>
  <c r="W29" i="3" s="1"/>
  <c r="K39" i="3"/>
  <c r="AA39" i="3" s="1"/>
  <c r="K48" i="3"/>
  <c r="AA48" i="3" s="1"/>
  <c r="I13" i="3"/>
  <c r="Y13" i="3" s="1"/>
  <c r="K31" i="3"/>
  <c r="AA31" i="3" s="1"/>
  <c r="L40" i="3"/>
  <c r="AB40" i="3" s="1"/>
  <c r="F50" i="3"/>
  <c r="G59" i="3"/>
  <c r="W59" i="3" s="1"/>
  <c r="H68" i="3"/>
  <c r="X68" i="3" s="1"/>
  <c r="I77" i="3"/>
  <c r="Y77" i="3" s="1"/>
  <c r="J86" i="3"/>
  <c r="Z86" i="3" s="1"/>
  <c r="L21" i="3"/>
  <c r="AB21" i="3" s="1"/>
  <c r="G36" i="3"/>
  <c r="W36" i="3" s="1"/>
  <c r="G45" i="3"/>
  <c r="W45" i="3" s="1"/>
  <c r="H54" i="3"/>
  <c r="X54" i="3" s="1"/>
  <c r="I63" i="3"/>
  <c r="Y63" i="3" s="1"/>
  <c r="J72" i="3"/>
  <c r="Z72" i="3" s="1"/>
  <c r="K81" i="3"/>
  <c r="AA81" i="3" s="1"/>
  <c r="L90" i="3"/>
  <c r="AB90" i="3" s="1"/>
  <c r="F100" i="3"/>
  <c r="G109" i="3"/>
  <c r="W109" i="3" s="1"/>
  <c r="G13" i="3"/>
  <c r="W13" i="3" s="1"/>
  <c r="I31" i="3"/>
  <c r="Y31" i="3" s="1"/>
  <c r="K40" i="3"/>
  <c r="AA40" i="3" s="1"/>
  <c r="L49" i="3"/>
  <c r="AB49" i="3" s="1"/>
  <c r="K15" i="3"/>
  <c r="AA15" i="3" s="1"/>
  <c r="F33" i="3"/>
  <c r="F42" i="3"/>
  <c r="G51" i="3"/>
  <c r="W51" i="3" s="1"/>
  <c r="H60" i="3"/>
  <c r="X60" i="3" s="1"/>
  <c r="I69" i="3"/>
  <c r="Y69" i="3" s="1"/>
  <c r="J78" i="3"/>
  <c r="Z78" i="3" s="1"/>
  <c r="K87" i="3"/>
  <c r="AA87" i="3" s="1"/>
  <c r="L96" i="3"/>
  <c r="AB96" i="3" s="1"/>
  <c r="F106" i="3"/>
  <c r="G115" i="3"/>
  <c r="W115" i="3" s="1"/>
  <c r="L22" i="3"/>
  <c r="AB22" i="3" s="1"/>
  <c r="J36" i="3"/>
  <c r="Z36" i="3" s="1"/>
  <c r="G24" i="3"/>
  <c r="W24" i="3" s="1"/>
  <c r="H37" i="3"/>
  <c r="X37" i="3" s="1"/>
  <c r="H46" i="3"/>
  <c r="X46" i="3" s="1"/>
  <c r="I55" i="3"/>
  <c r="Y55" i="3" s="1"/>
  <c r="J64" i="3"/>
  <c r="Z64" i="3" s="1"/>
  <c r="K73" i="3"/>
  <c r="AA73" i="3" s="1"/>
  <c r="L82" i="3"/>
  <c r="AB82" i="3" s="1"/>
  <c r="F92" i="3"/>
  <c r="G101" i="3"/>
  <c r="W101" i="3" s="1"/>
  <c r="H110" i="3"/>
  <c r="X110" i="3" s="1"/>
  <c r="I15" i="3"/>
  <c r="Y15" i="3" s="1"/>
  <c r="L32" i="3"/>
  <c r="AB32" i="3" s="1"/>
  <c r="L41" i="3"/>
  <c r="AB41" i="3" s="1"/>
  <c r="F51" i="3"/>
  <c r="F18" i="3"/>
  <c r="G34" i="3"/>
  <c r="W34" i="3" s="1"/>
  <c r="G43" i="3"/>
  <c r="W43" i="3" s="1"/>
  <c r="H52" i="3"/>
  <c r="X52" i="3" s="1"/>
  <c r="I61" i="3"/>
  <c r="Y61" i="3" s="1"/>
  <c r="J70" i="3"/>
  <c r="Z70" i="3" s="1"/>
  <c r="K79" i="3"/>
  <c r="AA79" i="3" s="1"/>
  <c r="L88" i="3"/>
  <c r="AB88" i="3" s="1"/>
  <c r="F98" i="3"/>
  <c r="G107" i="3"/>
  <c r="W107" i="3" s="1"/>
  <c r="H116" i="3"/>
  <c r="X116" i="3" s="1"/>
  <c r="G25" i="3"/>
  <c r="W25" i="3" s="1"/>
  <c r="K37" i="3"/>
  <c r="AA37" i="3" s="1"/>
  <c r="I26" i="3"/>
  <c r="Y26" i="3" s="1"/>
  <c r="I38" i="3"/>
  <c r="Y38" i="3" s="1"/>
  <c r="I47" i="3"/>
  <c r="Y47" i="3" s="1"/>
  <c r="J56" i="3"/>
  <c r="Z56" i="3" s="1"/>
  <c r="K65" i="3"/>
  <c r="AA65" i="3" s="1"/>
  <c r="L74" i="3"/>
  <c r="AB74" i="3" s="1"/>
  <c r="F84" i="3"/>
  <c r="G93" i="3"/>
  <c r="W93" i="3" s="1"/>
  <c r="H102" i="3"/>
  <c r="X102" i="3" s="1"/>
  <c r="I111" i="3"/>
  <c r="Y111" i="3" s="1"/>
  <c r="K17" i="3"/>
  <c r="AA17" i="3" s="1"/>
  <c r="F34" i="3"/>
  <c r="F43" i="3"/>
  <c r="G52" i="3"/>
  <c r="W52" i="3" s="1"/>
  <c r="H20" i="3"/>
  <c r="X20" i="3" s="1"/>
  <c r="H35" i="3"/>
  <c r="X35" i="3" s="1"/>
  <c r="H44" i="3"/>
  <c r="X44" i="3" s="1"/>
  <c r="I53" i="3"/>
  <c r="Y53" i="3" s="1"/>
  <c r="J62" i="3"/>
  <c r="Z62" i="3" s="1"/>
  <c r="K71" i="3"/>
  <c r="AA71" i="3" s="1"/>
  <c r="L80" i="3"/>
  <c r="AB80" i="3" s="1"/>
  <c r="F90" i="3"/>
  <c r="G99" i="3"/>
  <c r="W99" i="3" s="1"/>
  <c r="H108" i="3"/>
  <c r="X108" i="3" s="1"/>
  <c r="I117" i="3"/>
  <c r="Y117" i="3" s="1"/>
  <c r="I27" i="3"/>
  <c r="Y27" i="3" s="1"/>
  <c r="K12" i="3"/>
  <c r="AA12" i="3" s="1"/>
  <c r="F31" i="3"/>
  <c r="J40" i="3"/>
  <c r="Z40" i="3" s="1"/>
  <c r="K49" i="3"/>
  <c r="AA49" i="3" s="1"/>
  <c r="L58" i="3"/>
  <c r="AB58" i="3" s="1"/>
  <c r="F68" i="3"/>
  <c r="G77" i="3"/>
  <c r="W77" i="3" s="1"/>
  <c r="H86" i="3"/>
  <c r="X86" i="3" s="1"/>
  <c r="I95" i="3"/>
  <c r="Y95" i="3" s="1"/>
  <c r="J104" i="3"/>
  <c r="Z104" i="3" s="1"/>
  <c r="K113" i="3"/>
  <c r="AA113" i="3" s="1"/>
  <c r="H22" i="3"/>
  <c r="X22" i="3" s="1"/>
  <c r="H36" i="3"/>
  <c r="X36" i="3" s="1"/>
  <c r="H45" i="3"/>
  <c r="X45" i="3" s="1"/>
  <c r="I54" i="3"/>
  <c r="Y54" i="3" s="1"/>
  <c r="L24" i="3"/>
  <c r="AB24" i="3" s="1"/>
  <c r="J37" i="3"/>
  <c r="Z37" i="3" s="1"/>
  <c r="J46" i="3"/>
  <c r="Z46" i="3" s="1"/>
  <c r="K55" i="3"/>
  <c r="AA55" i="3" s="1"/>
  <c r="L64" i="3"/>
  <c r="AB64" i="3" s="1"/>
  <c r="F74" i="3"/>
  <c r="G83" i="3"/>
  <c r="W83" i="3" s="1"/>
  <c r="H92" i="3"/>
  <c r="X92" i="3" s="1"/>
  <c r="J48" i="3"/>
  <c r="Z48" i="3" s="1"/>
  <c r="G85" i="3"/>
  <c r="W85" i="3" s="1"/>
  <c r="F20" i="3"/>
  <c r="J22" i="3"/>
  <c r="Z22" i="3" s="1"/>
  <c r="K63" i="3"/>
  <c r="AA63" i="3" s="1"/>
  <c r="K95" i="3"/>
  <c r="AA95" i="3" s="1"/>
  <c r="F114" i="3"/>
  <c r="I35" i="3"/>
  <c r="Y35" i="3" s="1"/>
  <c r="F49" i="3"/>
  <c r="G58" i="3"/>
  <c r="W58" i="3" s="1"/>
  <c r="H67" i="3"/>
  <c r="X67" i="3" s="1"/>
  <c r="I76" i="3"/>
  <c r="Y76" i="3" s="1"/>
  <c r="J11" i="3"/>
  <c r="Z11" i="3" s="1"/>
  <c r="L29" i="3"/>
  <c r="AB29" i="3" s="1"/>
  <c r="F40" i="3"/>
  <c r="G49" i="3"/>
  <c r="W49" i="3" s="1"/>
  <c r="H58" i="3"/>
  <c r="X58" i="3" s="1"/>
  <c r="I67" i="3"/>
  <c r="Y67" i="3" s="1"/>
  <c r="J76" i="3"/>
  <c r="Z76" i="3" s="1"/>
  <c r="K85" i="3"/>
  <c r="AA85" i="3" s="1"/>
  <c r="L94" i="3"/>
  <c r="AB94" i="3" s="1"/>
  <c r="F104" i="3"/>
  <c r="G113" i="3"/>
  <c r="W113" i="3" s="1"/>
  <c r="H12" i="3"/>
  <c r="X12" i="3" s="1"/>
  <c r="J30" i="3"/>
  <c r="Z30" i="3" s="1"/>
  <c r="H40" i="3"/>
  <c r="X40" i="3" s="1"/>
  <c r="I49" i="3"/>
  <c r="Y49" i="3" s="1"/>
  <c r="J58" i="3"/>
  <c r="Z58" i="3" s="1"/>
  <c r="K67" i="3"/>
  <c r="AA67" i="3" s="1"/>
  <c r="AY67" i="3" s="1"/>
  <c r="L76" i="3"/>
  <c r="AB76" i="3" s="1"/>
  <c r="L50" i="3"/>
  <c r="AB50" i="3" s="1"/>
  <c r="I87" i="3"/>
  <c r="Y87" i="3" s="1"/>
  <c r="J24" i="3"/>
  <c r="Z24" i="3" s="1"/>
  <c r="G27" i="3"/>
  <c r="W27" i="3" s="1"/>
  <c r="F66" i="3"/>
  <c r="H100" i="3"/>
  <c r="X100" i="3" s="1"/>
  <c r="I11" i="3"/>
  <c r="Y11" i="3" s="1"/>
  <c r="L38" i="3"/>
  <c r="AB38" i="3" s="1"/>
  <c r="G50" i="3"/>
  <c r="W50" i="3" s="1"/>
  <c r="H59" i="3"/>
  <c r="X59" i="3" s="1"/>
  <c r="I68" i="3"/>
  <c r="Y68" i="3" s="1"/>
  <c r="J77" i="3"/>
  <c r="Z77" i="3" s="1"/>
  <c r="L13" i="3"/>
  <c r="AB13" i="3" s="1"/>
  <c r="G32" i="3"/>
  <c r="W32" i="3" s="1"/>
  <c r="G41" i="3"/>
  <c r="W41" i="3" s="1"/>
  <c r="H50" i="3"/>
  <c r="X50" i="3" s="1"/>
  <c r="I59" i="3"/>
  <c r="Y59" i="3" s="1"/>
  <c r="J68" i="3"/>
  <c r="Z68" i="3" s="1"/>
  <c r="K77" i="3"/>
  <c r="AA77" i="3" s="1"/>
  <c r="L86" i="3"/>
  <c r="AB86" i="3" s="1"/>
  <c r="F96" i="3"/>
  <c r="G105" i="3"/>
  <c r="W105" i="3" s="1"/>
  <c r="H114" i="3"/>
  <c r="X114" i="3" s="1"/>
  <c r="J14" i="3"/>
  <c r="Z14" i="3" s="1"/>
  <c r="I32" i="3"/>
  <c r="Y32" i="3" s="1"/>
  <c r="I41" i="3"/>
  <c r="Y41" i="3" s="1"/>
  <c r="J50" i="3"/>
  <c r="Z50" i="3" s="1"/>
  <c r="K59" i="3"/>
  <c r="AA59" i="3" s="1"/>
  <c r="L68" i="3"/>
  <c r="AB68" i="3" s="1"/>
  <c r="F78" i="3"/>
  <c r="G87" i="3"/>
  <c r="W87" i="3" s="1"/>
  <c r="H96" i="3"/>
  <c r="X96" i="3" s="1"/>
  <c r="I105" i="3"/>
  <c r="Y105" i="3" s="1"/>
  <c r="J114" i="3"/>
  <c r="Z114" i="3" s="1"/>
  <c r="K42" i="3"/>
  <c r="AA42" i="3" s="1"/>
  <c r="AY42" i="3" s="1"/>
  <c r="J71" i="3"/>
  <c r="Z71" i="3" s="1"/>
  <c r="H93" i="3"/>
  <c r="X93" i="3" s="1"/>
  <c r="J111" i="3"/>
  <c r="Z111" i="3" s="1"/>
  <c r="L123" i="3"/>
  <c r="AB123" i="3" s="1"/>
  <c r="F133" i="3"/>
  <c r="G142" i="3"/>
  <c r="W142" i="3" s="1"/>
  <c r="H151" i="3"/>
  <c r="X151" i="3" s="1"/>
  <c r="I160" i="3"/>
  <c r="Y160" i="3" s="1"/>
  <c r="J169" i="3"/>
  <c r="Z169" i="3" s="1"/>
  <c r="K178" i="3"/>
  <c r="AA178" i="3" s="1"/>
  <c r="K56" i="3"/>
  <c r="AA56" i="3" s="1"/>
  <c r="H81" i="3"/>
  <c r="X81" i="3" s="1"/>
  <c r="I100" i="3"/>
  <c r="Y100" i="3" s="1"/>
  <c r="H118" i="3"/>
  <c r="X118" i="3" s="1"/>
  <c r="I127" i="3"/>
  <c r="Y127" i="3" s="1"/>
  <c r="J136" i="3"/>
  <c r="Z136" i="3" s="1"/>
  <c r="K145" i="3"/>
  <c r="AA145" i="3" s="1"/>
  <c r="L154" i="3"/>
  <c r="AB154" i="3" s="1"/>
  <c r="F164" i="3"/>
  <c r="G173" i="3"/>
  <c r="W173" i="3" s="1"/>
  <c r="H30" i="3"/>
  <c r="X30" i="3" s="1"/>
  <c r="I66" i="3"/>
  <c r="Y66" i="3" s="1"/>
  <c r="L53" i="3"/>
  <c r="AB53" i="3" s="1"/>
  <c r="F79" i="3"/>
  <c r="K98" i="3"/>
  <c r="AA98" i="3" s="1"/>
  <c r="F117" i="3"/>
  <c r="J126" i="3"/>
  <c r="Z126" i="3" s="1"/>
  <c r="K135" i="3"/>
  <c r="AA135" i="3" s="1"/>
  <c r="L144" i="3"/>
  <c r="AB144" i="3" s="1"/>
  <c r="F154" i="3"/>
  <c r="G163" i="3"/>
  <c r="W163" i="3" s="1"/>
  <c r="H172" i="3"/>
  <c r="X172" i="3" s="1"/>
  <c r="I23" i="3"/>
  <c r="Y23" i="3" s="1"/>
  <c r="F61" i="3"/>
  <c r="H85" i="3"/>
  <c r="X85" i="3" s="1"/>
  <c r="J103" i="3"/>
  <c r="Z103" i="3" s="1"/>
  <c r="L119" i="3"/>
  <c r="AB119" i="3" s="1"/>
  <c r="H41" i="3"/>
  <c r="X41" i="3" s="1"/>
  <c r="I70" i="3"/>
  <c r="Y70" i="3" s="1"/>
  <c r="I92" i="3"/>
  <c r="Y92" i="3" s="1"/>
  <c r="K110" i="3"/>
  <c r="AA110" i="3" s="1"/>
  <c r="AY110" i="3" s="1"/>
  <c r="I123" i="3"/>
  <c r="Y123" i="3" s="1"/>
  <c r="J132" i="3"/>
  <c r="Z132" i="3" s="1"/>
  <c r="K11" i="3"/>
  <c r="AA11" i="3" s="1"/>
  <c r="K57" i="3"/>
  <c r="AA57" i="3" s="1"/>
  <c r="H94" i="3"/>
  <c r="X94" i="3" s="1"/>
  <c r="G35" i="3"/>
  <c r="W35" i="3" s="1"/>
  <c r="I36" i="3"/>
  <c r="Y36" i="3" s="1"/>
  <c r="L72" i="3"/>
  <c r="AB72" i="3" s="1"/>
  <c r="I101" i="3"/>
  <c r="Y101" i="3" s="1"/>
  <c r="K13" i="3"/>
  <c r="AA13" i="3" s="1"/>
  <c r="F41" i="3"/>
  <c r="H51" i="3"/>
  <c r="X51" i="3" s="1"/>
  <c r="I60" i="3"/>
  <c r="Y60" i="3" s="1"/>
  <c r="J69" i="3"/>
  <c r="Z69" i="3" s="1"/>
  <c r="K78" i="3"/>
  <c r="AA78" i="3" s="1"/>
  <c r="G16" i="3"/>
  <c r="W16" i="3" s="1"/>
  <c r="H33" i="3"/>
  <c r="X33" i="3" s="1"/>
  <c r="H42" i="3"/>
  <c r="X42" i="3" s="1"/>
  <c r="I51" i="3"/>
  <c r="Y51" i="3" s="1"/>
  <c r="J60" i="3"/>
  <c r="Z60" i="3" s="1"/>
  <c r="K69" i="3"/>
  <c r="AA69" i="3" s="1"/>
  <c r="L78" i="3"/>
  <c r="AB78" i="3" s="1"/>
  <c r="F88" i="3"/>
  <c r="G97" i="3"/>
  <c r="W97" i="3" s="1"/>
  <c r="H106" i="3"/>
  <c r="X106" i="3" s="1"/>
  <c r="I115" i="3"/>
  <c r="Y115" i="3" s="1"/>
  <c r="L16" i="3"/>
  <c r="AB16" i="3" s="1"/>
  <c r="J33" i="3"/>
  <c r="Z33" i="3" s="1"/>
  <c r="J42" i="3"/>
  <c r="Z42" i="3" s="1"/>
  <c r="K51" i="3"/>
  <c r="AA51" i="3" s="1"/>
  <c r="L60" i="3"/>
  <c r="AB60" i="3" s="1"/>
  <c r="F70" i="3"/>
  <c r="G79" i="3"/>
  <c r="W79" i="3" s="1"/>
  <c r="F15" i="3"/>
  <c r="F60" i="3"/>
  <c r="J96" i="3"/>
  <c r="Z96" i="3" s="1"/>
  <c r="I37" i="3"/>
  <c r="Y37" i="3" s="1"/>
  <c r="K38" i="3"/>
  <c r="AA38" i="3" s="1"/>
  <c r="G75" i="3"/>
  <c r="W75" i="3" s="1"/>
  <c r="J102" i="3"/>
  <c r="Z102" i="3" s="1"/>
  <c r="F16" i="3"/>
  <c r="G42" i="3"/>
  <c r="W42" i="3" s="1"/>
  <c r="I52" i="3"/>
  <c r="Y52" i="3" s="1"/>
  <c r="J61" i="3"/>
  <c r="Z61" i="3" s="1"/>
  <c r="K70" i="3"/>
  <c r="AA70" i="3" s="1"/>
  <c r="L79" i="3"/>
  <c r="AB79" i="3" s="1"/>
  <c r="I18" i="3"/>
  <c r="Y18" i="3" s="1"/>
  <c r="I34" i="3"/>
  <c r="Y34" i="3" s="1"/>
  <c r="I43" i="3"/>
  <c r="Y43" i="3" s="1"/>
  <c r="J52" i="3"/>
  <c r="Z52" i="3" s="1"/>
  <c r="K61" i="3"/>
  <c r="AA61" i="3" s="1"/>
  <c r="L70" i="3"/>
  <c r="AB70" i="3" s="1"/>
  <c r="F80" i="3"/>
  <c r="G89" i="3"/>
  <c r="W89" i="3" s="1"/>
  <c r="H98" i="3"/>
  <c r="X98" i="3" s="1"/>
  <c r="I107" i="3"/>
  <c r="Y107" i="3" s="1"/>
  <c r="J116" i="3"/>
  <c r="Z116" i="3" s="1"/>
  <c r="G19" i="3"/>
  <c r="W19" i="3" s="1"/>
  <c r="K34" i="3"/>
  <c r="AA34" i="3" s="1"/>
  <c r="K43" i="3"/>
  <c r="AA43" i="3" s="1"/>
  <c r="L52" i="3"/>
  <c r="AB52" i="3" s="1"/>
  <c r="F62" i="3"/>
  <c r="G71" i="3"/>
  <c r="W71" i="3" s="1"/>
  <c r="H80" i="3"/>
  <c r="X80" i="3" s="1"/>
  <c r="I89" i="3"/>
  <c r="Y89" i="3" s="1"/>
  <c r="J98" i="3"/>
  <c r="Z98" i="3" s="1"/>
  <c r="K107" i="3"/>
  <c r="AA107" i="3" s="1"/>
  <c r="L116" i="3"/>
  <c r="AB116" i="3" s="1"/>
  <c r="K28" i="3"/>
  <c r="AA28" i="3" s="1"/>
  <c r="L66" i="3"/>
  <c r="AB66" i="3" s="1"/>
  <c r="I103" i="3"/>
  <c r="Y103" i="3" s="1"/>
  <c r="G44" i="3"/>
  <c r="W44" i="3" s="1"/>
  <c r="I45" i="3"/>
  <c r="Y45" i="3" s="1"/>
  <c r="F82" i="3"/>
  <c r="L104" i="3"/>
  <c r="AB104" i="3" s="1"/>
  <c r="J20" i="3"/>
  <c r="Z20" i="3" s="1"/>
  <c r="H43" i="3"/>
  <c r="X43" i="3" s="1"/>
  <c r="J53" i="3"/>
  <c r="Z53" i="3" s="1"/>
  <c r="K62" i="3"/>
  <c r="AA62" i="3" s="1"/>
  <c r="L71" i="3"/>
  <c r="AB71" i="3" s="1"/>
  <c r="F81" i="3"/>
  <c r="K20" i="3"/>
  <c r="AA20" i="3" s="1"/>
  <c r="J35" i="3"/>
  <c r="Z35" i="3" s="1"/>
  <c r="J44" i="3"/>
  <c r="Z44" i="3" s="1"/>
  <c r="K53" i="3"/>
  <c r="AA53" i="3" s="1"/>
  <c r="L62" i="3"/>
  <c r="AB62" i="3" s="1"/>
  <c r="F72" i="3"/>
  <c r="G81" i="3"/>
  <c r="W81" i="3" s="1"/>
  <c r="H90" i="3"/>
  <c r="X90" i="3" s="1"/>
  <c r="I99" i="3"/>
  <c r="Y99" i="3" s="1"/>
  <c r="J108" i="3"/>
  <c r="Z108" i="3" s="1"/>
  <c r="K117" i="3"/>
  <c r="AA117" i="3" s="1"/>
  <c r="I21" i="3"/>
  <c r="Y21" i="3" s="1"/>
  <c r="L35" i="3"/>
  <c r="AB35" i="3" s="1"/>
  <c r="L44" i="3"/>
  <c r="AB44" i="3" s="1"/>
  <c r="F54" i="3"/>
  <c r="G63" i="3"/>
  <c r="W63" i="3" s="1"/>
  <c r="H72" i="3"/>
  <c r="X72" i="3" s="1"/>
  <c r="I81" i="3"/>
  <c r="Y81" i="3" s="1"/>
  <c r="J90" i="3"/>
  <c r="Z90" i="3" s="1"/>
  <c r="K99" i="3"/>
  <c r="AA99" i="3" s="1"/>
  <c r="L108" i="3"/>
  <c r="AB108" i="3" s="1"/>
  <c r="G17" i="3"/>
  <c r="W17" i="3" s="1"/>
  <c r="I56" i="3"/>
  <c r="Y56" i="3" s="1"/>
  <c r="K80" i="3"/>
  <c r="AA80" i="3" s="1"/>
  <c r="G100" i="3"/>
  <c r="W100" i="3" s="1"/>
  <c r="G118" i="3"/>
  <c r="W118" i="3" s="1"/>
  <c r="H127" i="3"/>
  <c r="X127" i="3" s="1"/>
  <c r="I136" i="3"/>
  <c r="Y136" i="3" s="1"/>
  <c r="J145" i="3"/>
  <c r="Z145" i="3" s="1"/>
  <c r="K154" i="3"/>
  <c r="AA154" i="3" s="1"/>
  <c r="AY154" i="3" s="1"/>
  <c r="L163" i="3"/>
  <c r="AB163" i="3" s="1"/>
  <c r="F173" i="3"/>
  <c r="L34" i="3"/>
  <c r="AB34" i="3" s="1"/>
  <c r="L65" i="3"/>
  <c r="AB65" i="3" s="1"/>
  <c r="F89" i="3"/>
  <c r="H107" i="3"/>
  <c r="X107" i="3" s="1"/>
  <c r="K121" i="3"/>
  <c r="AA121" i="3" s="1"/>
  <c r="L130" i="3"/>
  <c r="AB130" i="3" s="1"/>
  <c r="F140" i="3"/>
  <c r="G149" i="3"/>
  <c r="W149" i="3" s="1"/>
  <c r="H158" i="3"/>
  <c r="X158" i="3" s="1"/>
  <c r="I167" i="3"/>
  <c r="Y167" i="3" s="1"/>
  <c r="J176" i="3"/>
  <c r="Z176" i="3" s="1"/>
  <c r="I48" i="3"/>
  <c r="Y48" i="3" s="1"/>
  <c r="L30" i="3"/>
  <c r="AB30" i="3" s="1"/>
  <c r="J63" i="3"/>
  <c r="Z63" i="3" s="1"/>
  <c r="H87" i="3"/>
  <c r="X87" i="3" s="1"/>
  <c r="J105" i="3"/>
  <c r="Z105" i="3" s="1"/>
  <c r="L120" i="3"/>
  <c r="AB120" i="3" s="1"/>
  <c r="F130" i="3"/>
  <c r="G139" i="3"/>
  <c r="W139" i="3" s="1"/>
  <c r="H148" i="3"/>
  <c r="X148" i="3" s="1"/>
  <c r="I157" i="3"/>
  <c r="Y157" i="3" s="1"/>
  <c r="J166" i="3"/>
  <c r="Z166" i="3" s="1"/>
  <c r="K175" i="3"/>
  <c r="AA175" i="3" s="1"/>
  <c r="I40" i="3"/>
  <c r="Y40" i="3" s="1"/>
  <c r="G70" i="3"/>
  <c r="W70" i="3" s="1"/>
  <c r="G92" i="3"/>
  <c r="W92" i="3" s="1"/>
  <c r="I110" i="3"/>
  <c r="Y110" i="3" s="1"/>
  <c r="H123" i="3"/>
  <c r="X123" i="3" s="1"/>
  <c r="F55" i="3"/>
  <c r="J79" i="3"/>
  <c r="Z79" i="3" s="1"/>
  <c r="H99" i="3"/>
  <c r="X99" i="3" s="1"/>
  <c r="J117" i="3"/>
  <c r="Z117" i="3" s="1"/>
  <c r="L126" i="3"/>
  <c r="AB126" i="3" s="1"/>
  <c r="K32" i="3"/>
  <c r="AA32" i="3" s="1"/>
  <c r="G69" i="3"/>
  <c r="W69" i="3" s="1"/>
  <c r="K105" i="3"/>
  <c r="AA105" i="3" s="1"/>
  <c r="I46" i="3"/>
  <c r="Y46" i="3" s="1"/>
  <c r="K47" i="3"/>
  <c r="AA47" i="3" s="1"/>
  <c r="H84" i="3"/>
  <c r="X84" i="3" s="1"/>
  <c r="I109" i="3"/>
  <c r="Y109" i="3" s="1"/>
  <c r="K29" i="3"/>
  <c r="AA29" i="3" s="1"/>
  <c r="AY29" i="3" s="1"/>
  <c r="J45" i="3"/>
  <c r="Z45" i="3" s="1"/>
  <c r="K54" i="3"/>
  <c r="AA54" i="3" s="1"/>
  <c r="L63" i="3"/>
  <c r="AB63" i="3" s="1"/>
  <c r="F73" i="3"/>
  <c r="G82" i="3"/>
  <c r="W82" i="3" s="1"/>
  <c r="F23" i="3"/>
  <c r="K36" i="3"/>
  <c r="AA36" i="3" s="1"/>
  <c r="K45" i="3"/>
  <c r="AA45" i="3" s="1"/>
  <c r="L54" i="3"/>
  <c r="AB54" i="3" s="1"/>
  <c r="F64" i="3"/>
  <c r="G73" i="3"/>
  <c r="W73" i="3" s="1"/>
  <c r="H82" i="3"/>
  <c r="X82" i="3" s="1"/>
  <c r="I91" i="3"/>
  <c r="Y91" i="3" s="1"/>
  <c r="J100" i="3"/>
  <c r="Z100" i="3" s="1"/>
  <c r="K109" i="3"/>
  <c r="AA109" i="3" s="1"/>
  <c r="F12" i="3"/>
  <c r="K23" i="3"/>
  <c r="AA23" i="3" s="1"/>
  <c r="F37" i="3"/>
  <c r="F46" i="3"/>
  <c r="G55" i="3"/>
  <c r="W55" i="3" s="1"/>
  <c r="H64" i="3"/>
  <c r="X64" i="3" s="1"/>
  <c r="I73" i="3"/>
  <c r="Y73" i="3" s="1"/>
  <c r="J82" i="3"/>
  <c r="Z82" i="3" s="1"/>
  <c r="K91" i="3"/>
  <c r="AA91" i="3" s="1"/>
  <c r="L100" i="3"/>
  <c r="AB100" i="3" s="1"/>
  <c r="F110" i="3"/>
  <c r="L18" i="3"/>
  <c r="AB18" i="3" s="1"/>
  <c r="J59" i="3"/>
  <c r="Z59" i="3" s="1"/>
  <c r="L83" i="3"/>
  <c r="AB83" i="3" s="1"/>
  <c r="I102" i="3"/>
  <c r="Y102" i="3" s="1"/>
  <c r="H119" i="3"/>
  <c r="X119" i="3" s="1"/>
  <c r="I128" i="3"/>
  <c r="Y128" i="3" s="1"/>
  <c r="J137" i="3"/>
  <c r="Z137" i="3" s="1"/>
  <c r="K146" i="3"/>
  <c r="AA146" i="3" s="1"/>
  <c r="L155" i="3"/>
  <c r="AB155" i="3" s="1"/>
  <c r="F165" i="3"/>
  <c r="G174" i="3"/>
  <c r="W174" i="3" s="1"/>
  <c r="I39" i="3"/>
  <c r="Y39" i="3" s="1"/>
  <c r="F69" i="3"/>
  <c r="H91" i="3"/>
  <c r="X91" i="3" s="1"/>
  <c r="J109" i="3"/>
  <c r="Z109" i="3" s="1"/>
  <c r="H53" i="3"/>
  <c r="X53" i="3" s="1"/>
  <c r="F32" i="3"/>
  <c r="G74" i="3"/>
  <c r="W74" i="3" s="1"/>
  <c r="L46" i="3"/>
  <c r="AB46" i="3" s="1"/>
  <c r="I83" i="3"/>
  <c r="Y83" i="3" s="1"/>
  <c r="H14" i="3"/>
  <c r="X14" i="3" s="1"/>
  <c r="H56" i="3"/>
  <c r="X56" i="3" s="1"/>
  <c r="F86" i="3"/>
  <c r="H104" i="3"/>
  <c r="X104" i="3" s="1"/>
  <c r="G39" i="3"/>
  <c r="W39" i="3" s="1"/>
  <c r="I86" i="3"/>
  <c r="Y86" i="3" s="1"/>
  <c r="L113" i="3"/>
  <c r="AB113" i="3" s="1"/>
  <c r="K130" i="3"/>
  <c r="AA130" i="3" s="1"/>
  <c r="I144" i="3"/>
  <c r="Y144" i="3" s="1"/>
  <c r="H159" i="3"/>
  <c r="X159" i="3" s="1"/>
  <c r="H175" i="3"/>
  <c r="X175" i="3" s="1"/>
  <c r="L59" i="3"/>
  <c r="AB59" i="3" s="1"/>
  <c r="L95" i="3"/>
  <c r="AB95" i="3" s="1"/>
  <c r="J120" i="3"/>
  <c r="Z120" i="3" s="1"/>
  <c r="G133" i="3"/>
  <c r="W133" i="3" s="1"/>
  <c r="J144" i="3"/>
  <c r="Z144" i="3" s="1"/>
  <c r="G157" i="3"/>
  <c r="W157" i="3" s="1"/>
  <c r="K169" i="3"/>
  <c r="AA169" i="3" s="1"/>
  <c r="G21" i="3"/>
  <c r="W21" i="3" s="1"/>
  <c r="K21" i="3"/>
  <c r="AA21" i="3" s="1"/>
  <c r="L69" i="3"/>
  <c r="AB69" i="3" s="1"/>
  <c r="I96" i="3"/>
  <c r="Y96" i="3" s="1"/>
  <c r="K119" i="3"/>
  <c r="AA119" i="3" s="1"/>
  <c r="H132" i="3"/>
  <c r="X132" i="3" s="1"/>
  <c r="K143" i="3"/>
  <c r="AA143" i="3" s="1"/>
  <c r="H156" i="3"/>
  <c r="X156" i="3" s="1"/>
  <c r="L168" i="3"/>
  <c r="AB168" i="3" s="1"/>
  <c r="H180" i="3"/>
  <c r="X180" i="3" s="1"/>
  <c r="F67" i="3"/>
  <c r="K96" i="3"/>
  <c r="AA96" i="3" s="1"/>
  <c r="K118" i="3"/>
  <c r="AA118" i="3" s="1"/>
  <c r="I50" i="3"/>
  <c r="Y50" i="3" s="1"/>
  <c r="J85" i="3"/>
  <c r="Z85" i="3" s="1"/>
  <c r="I108" i="3"/>
  <c r="Y108" i="3" s="1"/>
  <c r="K125" i="3"/>
  <c r="AA125" i="3" s="1"/>
  <c r="G137" i="3"/>
  <c r="W137" i="3" s="1"/>
  <c r="H146" i="3"/>
  <c r="X146" i="3" s="1"/>
  <c r="I155" i="3"/>
  <c r="Y155" i="3" s="1"/>
  <c r="F47" i="3"/>
  <c r="H113" i="3"/>
  <c r="X113" i="3" s="1"/>
  <c r="L135" i="3"/>
  <c r="AB135" i="3" s="1"/>
  <c r="G154" i="3"/>
  <c r="W154" i="3" s="1"/>
  <c r="I170" i="3"/>
  <c r="Y170" i="3" s="1"/>
  <c r="H183" i="3"/>
  <c r="X183" i="3" s="1"/>
  <c r="I192" i="3"/>
  <c r="Y192" i="3" s="1"/>
  <c r="J201" i="3"/>
  <c r="Z201" i="3" s="1"/>
  <c r="K210" i="3"/>
  <c r="AA210" i="3" s="1"/>
  <c r="L219" i="3"/>
  <c r="AB219" i="3" s="1"/>
  <c r="F229" i="3"/>
  <c r="F83" i="3"/>
  <c r="K124" i="3"/>
  <c r="AA124" i="3" s="1"/>
  <c r="F143" i="3"/>
  <c r="H161" i="3"/>
  <c r="X161" i="3" s="1"/>
  <c r="G176" i="3"/>
  <c r="W176" i="3" s="1"/>
  <c r="L186" i="3"/>
  <c r="AB186" i="3" s="1"/>
  <c r="F196" i="3"/>
  <c r="G205" i="3"/>
  <c r="W205" i="3" s="1"/>
  <c r="H214" i="3"/>
  <c r="X214" i="3" s="1"/>
  <c r="I223" i="3"/>
  <c r="Y223" i="3" s="1"/>
  <c r="J232" i="3"/>
  <c r="Z232" i="3" s="1"/>
  <c r="G102" i="3"/>
  <c r="W102" i="3" s="1"/>
  <c r="K131" i="3"/>
  <c r="AA131" i="3" s="1"/>
  <c r="F150" i="3"/>
  <c r="G167" i="3"/>
  <c r="W167" i="3" s="1"/>
  <c r="H181" i="3"/>
  <c r="X181" i="3" s="1"/>
  <c r="H38" i="3"/>
  <c r="X38" i="3" s="1"/>
  <c r="F109" i="3"/>
  <c r="I134" i="3"/>
  <c r="Y134" i="3" s="1"/>
  <c r="K152" i="3"/>
  <c r="AA152" i="3" s="1"/>
  <c r="H169" i="3"/>
  <c r="X169" i="3" s="1"/>
  <c r="J182" i="3"/>
  <c r="Z182" i="3" s="1"/>
  <c r="K191" i="3"/>
  <c r="AA191" i="3" s="1"/>
  <c r="L200" i="3"/>
  <c r="AB200" i="3" s="1"/>
  <c r="F210" i="3"/>
  <c r="G219" i="3"/>
  <c r="W219" i="3" s="1"/>
  <c r="H228" i="3"/>
  <c r="X228" i="3" s="1"/>
  <c r="L85" i="3"/>
  <c r="AB85" i="3" s="1"/>
  <c r="J125" i="3"/>
  <c r="Z125" i="3" s="1"/>
  <c r="L143" i="3"/>
  <c r="AB143" i="3" s="1"/>
  <c r="I78" i="3"/>
  <c r="Y78" i="3" s="1"/>
  <c r="J55" i="3"/>
  <c r="Z55" i="3" s="1"/>
  <c r="G33" i="3"/>
  <c r="W33" i="3" s="1"/>
  <c r="H75" i="3"/>
  <c r="X75" i="3" s="1"/>
  <c r="F48" i="3"/>
  <c r="J84" i="3"/>
  <c r="Z84" i="3" s="1"/>
  <c r="J16" i="3"/>
  <c r="Z16" i="3" s="1"/>
  <c r="I57" i="3"/>
  <c r="Y57" i="3" s="1"/>
  <c r="H88" i="3"/>
  <c r="X88" i="3" s="1"/>
  <c r="J106" i="3"/>
  <c r="Z106" i="3" s="1"/>
  <c r="H47" i="3"/>
  <c r="X47" i="3" s="1"/>
  <c r="K88" i="3"/>
  <c r="AA88" i="3" s="1"/>
  <c r="G116" i="3"/>
  <c r="W116" i="3" s="1"/>
  <c r="L131" i="3"/>
  <c r="AB131" i="3" s="1"/>
  <c r="L147" i="3"/>
  <c r="AB147" i="3" s="1"/>
  <c r="J161" i="3"/>
  <c r="Z161" i="3" s="1"/>
  <c r="I176" i="3"/>
  <c r="Y176" i="3" s="1"/>
  <c r="F63" i="3"/>
  <c r="G98" i="3"/>
  <c r="W98" i="3" s="1"/>
  <c r="L122" i="3"/>
  <c r="AB122" i="3" s="1"/>
  <c r="H134" i="3"/>
  <c r="X134" i="3" s="1"/>
  <c r="L146" i="3"/>
  <c r="AB146" i="3" s="1"/>
  <c r="I159" i="3"/>
  <c r="Y159" i="3" s="1"/>
  <c r="L170" i="3"/>
  <c r="AB170" i="3" s="1"/>
  <c r="K35" i="3"/>
  <c r="AA35" i="3" s="1"/>
  <c r="F36" i="3"/>
  <c r="K72" i="3"/>
  <c r="AA72" i="3" s="1"/>
  <c r="F101" i="3"/>
  <c r="F122" i="3"/>
  <c r="I133" i="3"/>
  <c r="Y133" i="3" s="1"/>
  <c r="F146" i="3"/>
  <c r="J158" i="3"/>
  <c r="Z158" i="3" s="1"/>
  <c r="F170" i="3"/>
  <c r="H32" i="3"/>
  <c r="X32" i="3" s="1"/>
  <c r="H73" i="3"/>
  <c r="X73" i="3" s="1"/>
  <c r="F99" i="3"/>
  <c r="F121" i="3"/>
  <c r="I58" i="3"/>
  <c r="Y58" i="3" s="1"/>
  <c r="L87" i="3"/>
  <c r="AB87" i="3" s="1"/>
  <c r="F113" i="3"/>
  <c r="F128" i="3"/>
  <c r="H138" i="3"/>
  <c r="X138" i="3" s="1"/>
  <c r="I147" i="3"/>
  <c r="Y147" i="3" s="1"/>
  <c r="J156" i="3"/>
  <c r="Z156" i="3" s="1"/>
  <c r="G62" i="3"/>
  <c r="W62" i="3" s="1"/>
  <c r="I118" i="3"/>
  <c r="Y118" i="3" s="1"/>
  <c r="G138" i="3"/>
  <c r="W138" i="3" s="1"/>
  <c r="I156" i="3"/>
  <c r="Y156" i="3" s="1"/>
  <c r="I172" i="3"/>
  <c r="Y172" i="3" s="1"/>
  <c r="I184" i="3"/>
  <c r="Y184" i="3" s="1"/>
  <c r="J193" i="3"/>
  <c r="Z193" i="3" s="1"/>
  <c r="K202" i="3"/>
  <c r="AA202" i="3" s="1"/>
  <c r="L211" i="3"/>
  <c r="AB211" i="3" s="1"/>
  <c r="F221" i="3"/>
  <c r="G230" i="3"/>
  <c r="W230" i="3" s="1"/>
  <c r="H89" i="3"/>
  <c r="X89" i="3" s="1"/>
  <c r="F127" i="3"/>
  <c r="H145" i="3"/>
  <c r="X145" i="3" s="1"/>
  <c r="I163" i="3"/>
  <c r="Y163" i="3" s="1"/>
  <c r="G178" i="3"/>
  <c r="W178" i="3" s="1"/>
  <c r="F188" i="3"/>
  <c r="G197" i="3"/>
  <c r="W197" i="3" s="1"/>
  <c r="H206" i="3"/>
  <c r="X206" i="3" s="1"/>
  <c r="I215" i="3"/>
  <c r="Y215" i="3" s="1"/>
  <c r="J224" i="3"/>
  <c r="Z224" i="3" s="1"/>
  <c r="F38" i="3"/>
  <c r="K108" i="3"/>
  <c r="AA108" i="3" s="1"/>
  <c r="F134" i="3"/>
  <c r="H152" i="3"/>
  <c r="X152" i="3" s="1"/>
  <c r="G169" i="3"/>
  <c r="W169" i="3" s="1"/>
  <c r="I182" i="3"/>
  <c r="Y182" i="3" s="1"/>
  <c r="H55" i="3"/>
  <c r="X55" i="3" s="1"/>
  <c r="J115" i="3"/>
  <c r="Z115" i="3" s="1"/>
  <c r="K136" i="3"/>
  <c r="AA136" i="3" s="1"/>
  <c r="F155" i="3"/>
  <c r="H171" i="3"/>
  <c r="X171" i="3" s="1"/>
  <c r="K183" i="3"/>
  <c r="AA183" i="3" s="1"/>
  <c r="L192" i="3"/>
  <c r="AB192" i="3" s="1"/>
  <c r="F202" i="3"/>
  <c r="G211" i="3"/>
  <c r="W211" i="3" s="1"/>
  <c r="H220" i="3"/>
  <c r="X220" i="3" s="1"/>
  <c r="I229" i="3"/>
  <c r="Y229" i="3" s="1"/>
  <c r="J91" i="3"/>
  <c r="Z91" i="3" s="1"/>
  <c r="L127" i="3"/>
  <c r="AB127" i="3" s="1"/>
  <c r="G146" i="3"/>
  <c r="W146" i="3" s="1"/>
  <c r="J39" i="3"/>
  <c r="Z39" i="3" s="1"/>
  <c r="J54" i="3"/>
  <c r="Z54" i="3" s="1"/>
  <c r="K46" i="3"/>
  <c r="AA46" i="3" s="1"/>
  <c r="H83" i="3"/>
  <c r="X83" i="3" s="1"/>
  <c r="F56" i="3"/>
  <c r="J92" i="3"/>
  <c r="Z92" i="3" s="1"/>
  <c r="F26" i="3"/>
  <c r="I65" i="3"/>
  <c r="Y65" i="3" s="1"/>
  <c r="L92" i="3"/>
  <c r="AB92" i="3" s="1"/>
  <c r="G111" i="3"/>
  <c r="W111" i="3" s="1"/>
  <c r="L51" i="3"/>
  <c r="AB51" i="3" s="1"/>
  <c r="F91" i="3"/>
  <c r="I120" i="3"/>
  <c r="Y120" i="3" s="1"/>
  <c r="G134" i="3"/>
  <c r="W134" i="3" s="1"/>
  <c r="F149" i="3"/>
  <c r="K162" i="3"/>
  <c r="AA162" i="3" s="1"/>
  <c r="J177" i="3"/>
  <c r="Z177" i="3" s="1"/>
  <c r="G72" i="3"/>
  <c r="W72" i="3" s="1"/>
  <c r="K102" i="3"/>
  <c r="AA102" i="3" s="1"/>
  <c r="F124" i="3"/>
  <c r="I135" i="3"/>
  <c r="Y135" i="3" s="1"/>
  <c r="F148" i="3"/>
  <c r="J160" i="3"/>
  <c r="Z160" i="3" s="1"/>
  <c r="F172" i="3"/>
  <c r="L43" i="3"/>
  <c r="AB43" i="3" s="1"/>
  <c r="G40" i="3"/>
  <c r="W40" i="3" s="1"/>
  <c r="L75" i="3"/>
  <c r="AB75" i="3" s="1"/>
  <c r="H103" i="3"/>
  <c r="X103" i="3" s="1"/>
  <c r="G123" i="3"/>
  <c r="W123" i="3" s="1"/>
  <c r="J134" i="3"/>
  <c r="Z134" i="3" s="1"/>
  <c r="G147" i="3"/>
  <c r="W147" i="3" s="1"/>
  <c r="K159" i="3"/>
  <c r="AA159" i="3" s="1"/>
  <c r="G171" i="3"/>
  <c r="W171" i="3" s="1"/>
  <c r="L36" i="3"/>
  <c r="AB36" i="3" s="1"/>
  <c r="G76" i="3"/>
  <c r="W76" i="3" s="1"/>
  <c r="H101" i="3"/>
  <c r="X101" i="3" s="1"/>
  <c r="G122" i="3"/>
  <c r="W122" i="3" s="1"/>
  <c r="H61" i="3"/>
  <c r="X61" i="3" s="1"/>
  <c r="G90" i="3"/>
  <c r="W90" i="3" s="1"/>
  <c r="H115" i="3"/>
  <c r="X115" i="3" s="1"/>
  <c r="G129" i="3"/>
  <c r="W129" i="3" s="1"/>
  <c r="I139" i="3"/>
  <c r="Y139" i="3" s="1"/>
  <c r="J148" i="3"/>
  <c r="Z148" i="3" s="1"/>
  <c r="K157" i="3"/>
  <c r="AA157" i="3" s="1"/>
  <c r="L73" i="3"/>
  <c r="AB73" i="3" s="1"/>
  <c r="I121" i="3"/>
  <c r="Y121" i="3" s="1"/>
  <c r="I140" i="3"/>
  <c r="Y140" i="3" s="1"/>
  <c r="K158" i="3"/>
  <c r="AA158" i="3" s="1"/>
  <c r="AY158" i="3" s="1"/>
  <c r="F174" i="3"/>
  <c r="J185" i="3"/>
  <c r="Z185" i="3" s="1"/>
  <c r="K194" i="3"/>
  <c r="AA194" i="3" s="1"/>
  <c r="L203" i="3"/>
  <c r="AB203" i="3" s="1"/>
  <c r="F213" i="3"/>
  <c r="G222" i="3"/>
  <c r="W222" i="3" s="1"/>
  <c r="H231" i="3"/>
  <c r="X231" i="3" s="1"/>
  <c r="H95" i="3"/>
  <c r="X95" i="3" s="1"/>
  <c r="H129" i="3"/>
  <c r="X129" i="3" s="1"/>
  <c r="J147" i="3"/>
  <c r="Z147" i="3" s="1"/>
  <c r="H165" i="3"/>
  <c r="X165" i="3" s="1"/>
  <c r="K179" i="3"/>
  <c r="AA179" i="3" s="1"/>
  <c r="G189" i="3"/>
  <c r="W189" i="3" s="1"/>
  <c r="H198" i="3"/>
  <c r="X198" i="3" s="1"/>
  <c r="I207" i="3"/>
  <c r="Y207" i="3" s="1"/>
  <c r="J216" i="3"/>
  <c r="Z216" i="3" s="1"/>
  <c r="K225" i="3"/>
  <c r="AA225" i="3" s="1"/>
  <c r="J51" i="3"/>
  <c r="Z51" i="3" s="1"/>
  <c r="I114" i="3"/>
  <c r="Y114" i="3" s="1"/>
  <c r="H136" i="3"/>
  <c r="X136" i="3" s="1"/>
  <c r="J154" i="3"/>
  <c r="Z154" i="3" s="1"/>
  <c r="F171" i="3"/>
  <c r="J183" i="3"/>
  <c r="Z183" i="3" s="1"/>
  <c r="L67" i="3"/>
  <c r="AB67" i="3" s="1"/>
  <c r="J119" i="3"/>
  <c r="Z119" i="3" s="1"/>
  <c r="F139" i="3"/>
  <c r="H157" i="3"/>
  <c r="X157" i="3" s="1"/>
  <c r="K41" i="3"/>
  <c r="AA41" i="3" s="1"/>
  <c r="L56" i="3"/>
  <c r="AB56" i="3" s="1"/>
  <c r="L47" i="3"/>
  <c r="AB47" i="3" s="1"/>
  <c r="I84" i="3"/>
  <c r="Y84" i="3" s="1"/>
  <c r="G57" i="3"/>
  <c r="W57" i="3" s="1"/>
  <c r="K93" i="3"/>
  <c r="AA93" i="3" s="1"/>
  <c r="H28" i="3"/>
  <c r="X28" i="3" s="1"/>
  <c r="J66" i="3"/>
  <c r="Z66" i="3" s="1"/>
  <c r="F94" i="3"/>
  <c r="H112" i="3"/>
  <c r="X112" i="3" s="1"/>
  <c r="I62" i="3"/>
  <c r="Y62" i="3" s="1"/>
  <c r="J95" i="3"/>
  <c r="Z95" i="3" s="1"/>
  <c r="J121" i="3"/>
  <c r="Z121" i="3" s="1"/>
  <c r="H135" i="3"/>
  <c r="X135" i="3" s="1"/>
  <c r="G150" i="3"/>
  <c r="W150" i="3" s="1"/>
  <c r="G166" i="3"/>
  <c r="W166" i="3" s="1"/>
  <c r="I19" i="3"/>
  <c r="Y19" i="3" s="1"/>
  <c r="F75" i="3"/>
  <c r="F105" i="3"/>
  <c r="G125" i="3"/>
  <c r="W125" i="3" s="1"/>
  <c r="K137" i="3"/>
  <c r="AA137" i="3" s="1"/>
  <c r="H150" i="3"/>
  <c r="X150" i="3" s="1"/>
  <c r="K161" i="3"/>
  <c r="AA161" i="3" s="1"/>
  <c r="H174" i="3"/>
  <c r="X174" i="3" s="1"/>
  <c r="F53" i="3"/>
  <c r="K44" i="3"/>
  <c r="AA44" i="3" s="1"/>
  <c r="L81" i="3"/>
  <c r="AB81" i="3" s="1"/>
  <c r="L107" i="3"/>
  <c r="AB107" i="3" s="1"/>
  <c r="H124" i="3"/>
  <c r="X124" i="3" s="1"/>
  <c r="L136" i="3"/>
  <c r="AB136" i="3" s="1"/>
  <c r="I149" i="3"/>
  <c r="Y149" i="3" s="1"/>
  <c r="L160" i="3"/>
  <c r="AB160" i="3" s="1"/>
  <c r="I173" i="3"/>
  <c r="Y173" i="3" s="1"/>
  <c r="F45" i="3"/>
  <c r="H79" i="3"/>
  <c r="X79" i="3" s="1"/>
  <c r="L105" i="3"/>
  <c r="AB105" i="3" s="1"/>
  <c r="J12" i="3"/>
  <c r="Z12" i="3" s="1"/>
  <c r="I64" i="3"/>
  <c r="Y64" i="3" s="1"/>
  <c r="K94" i="3"/>
  <c r="AA94" i="3" s="1"/>
  <c r="L118" i="3"/>
  <c r="AB118" i="3" s="1"/>
  <c r="H130" i="3"/>
  <c r="X130" i="3" s="1"/>
  <c r="J140" i="3"/>
  <c r="Z140" i="3" s="1"/>
  <c r="K149" i="3"/>
  <c r="AA149" i="3" s="1"/>
  <c r="L158" i="3"/>
  <c r="AB158" i="3" s="1"/>
  <c r="J81" i="3"/>
  <c r="Z81" i="3" s="1"/>
  <c r="I124" i="3"/>
  <c r="Y124" i="3" s="1"/>
  <c r="K142" i="3"/>
  <c r="AA142" i="3" s="1"/>
  <c r="F161" i="3"/>
  <c r="F176" i="3"/>
  <c r="K186" i="3"/>
  <c r="AA186" i="3" s="1"/>
  <c r="L195" i="3"/>
  <c r="AB195" i="3" s="1"/>
  <c r="F205" i="3"/>
  <c r="G214" i="3"/>
  <c r="W214" i="3" s="1"/>
  <c r="H223" i="3"/>
  <c r="X223" i="3" s="1"/>
  <c r="I232" i="3"/>
  <c r="Y232" i="3" s="1"/>
  <c r="L101" i="3"/>
  <c r="AB101" i="3" s="1"/>
  <c r="J131" i="3"/>
  <c r="Z131" i="3" s="1"/>
  <c r="L149" i="3"/>
  <c r="AB149" i="3" s="1"/>
  <c r="F167" i="3"/>
  <c r="G181" i="3"/>
  <c r="W181" i="3" s="1"/>
  <c r="H190" i="3"/>
  <c r="X190" i="3" s="1"/>
  <c r="I199" i="3"/>
  <c r="Y199" i="3" s="1"/>
  <c r="J208" i="3"/>
  <c r="Z208" i="3" s="1"/>
  <c r="K217" i="3"/>
  <c r="AA217" i="3" s="1"/>
  <c r="L226" i="3"/>
  <c r="AB226" i="3" s="1"/>
  <c r="H65" i="3"/>
  <c r="X65" i="3" s="1"/>
  <c r="G119" i="3"/>
  <c r="W119" i="3" s="1"/>
  <c r="J138" i="3"/>
  <c r="Z138" i="3" s="1"/>
  <c r="L156" i="3"/>
  <c r="AB156" i="3" s="1"/>
  <c r="K172" i="3"/>
  <c r="AA172" i="3" s="1"/>
  <c r="AY172" i="3" s="1"/>
  <c r="K184" i="3"/>
  <c r="AA184" i="3" s="1"/>
  <c r="F77" i="3"/>
  <c r="J122" i="3"/>
  <c r="Z122" i="3" s="1"/>
  <c r="H141" i="3"/>
  <c r="X141" i="3" s="1"/>
  <c r="J159" i="3"/>
  <c r="Z159" i="3" s="1"/>
  <c r="L174" i="3"/>
  <c r="AB174" i="3" s="1"/>
  <c r="F186" i="3"/>
  <c r="G195" i="3"/>
  <c r="W195" i="3" s="1"/>
  <c r="H204" i="3"/>
  <c r="X204" i="3" s="1"/>
  <c r="I213" i="3"/>
  <c r="Y213" i="3" s="1"/>
  <c r="J222" i="3"/>
  <c r="Z222" i="3" s="1"/>
  <c r="K231" i="3"/>
  <c r="AA231" i="3" s="1"/>
  <c r="AY231" i="3" s="1"/>
  <c r="G104" i="3"/>
  <c r="W104" i="3" s="1"/>
  <c r="I132" i="3"/>
  <c r="Y132" i="3" s="1"/>
  <c r="K150" i="3"/>
  <c r="AA150" i="3" s="1"/>
  <c r="F76" i="3"/>
  <c r="G91" i="3"/>
  <c r="W91" i="3" s="1"/>
  <c r="L55" i="3"/>
  <c r="AB55" i="3" s="1"/>
  <c r="H25" i="3"/>
  <c r="X25" i="3" s="1"/>
  <c r="G65" i="3"/>
  <c r="W65" i="3" s="1"/>
  <c r="K101" i="3"/>
  <c r="AA101" i="3" s="1"/>
  <c r="G38" i="3"/>
  <c r="W38" i="3" s="1"/>
  <c r="J74" i="3"/>
  <c r="Z74" i="3" s="1"/>
  <c r="G95" i="3"/>
  <c r="W95" i="3" s="1"/>
  <c r="I113" i="3"/>
  <c r="Y113" i="3" s="1"/>
  <c r="J65" i="3"/>
  <c r="Z65" i="3" s="1"/>
  <c r="L97" i="3"/>
  <c r="AB97" i="3" s="1"/>
  <c r="K122" i="3"/>
  <c r="AA122" i="3" s="1"/>
  <c r="K138" i="3"/>
  <c r="AA138" i="3" s="1"/>
  <c r="I152" i="3"/>
  <c r="Y152" i="3" s="1"/>
  <c r="H167" i="3"/>
  <c r="X167" i="3" s="1"/>
  <c r="J28" i="3"/>
  <c r="Z28" i="3" s="1"/>
  <c r="G78" i="3"/>
  <c r="W78" i="3" s="1"/>
  <c r="L111" i="3"/>
  <c r="AB111" i="3" s="1"/>
  <c r="H126" i="3"/>
  <c r="X126" i="3" s="1"/>
  <c r="L138" i="3"/>
  <c r="AB138" i="3" s="1"/>
  <c r="I151" i="3"/>
  <c r="Y151" i="3" s="1"/>
  <c r="L162" i="3"/>
  <c r="AB162" i="3" s="1"/>
  <c r="I175" i="3"/>
  <c r="Y175" i="3" s="1"/>
  <c r="H57" i="3"/>
  <c r="X57" i="3" s="1"/>
  <c r="H49" i="3"/>
  <c r="X49" i="3" s="1"/>
  <c r="F85" i="3"/>
  <c r="G110" i="3"/>
  <c r="W110" i="3" s="1"/>
  <c r="I125" i="3"/>
  <c r="Y125" i="3" s="1"/>
  <c r="F138" i="3"/>
  <c r="J150" i="3"/>
  <c r="Z150" i="3" s="1"/>
  <c r="F162" i="3"/>
  <c r="J174" i="3"/>
  <c r="Z174" i="3" s="1"/>
  <c r="J49" i="3"/>
  <c r="Z49" i="3" s="1"/>
  <c r="I82" i="3"/>
  <c r="Y82" i="3" s="1"/>
  <c r="G108" i="3"/>
  <c r="W108" i="3" s="1"/>
  <c r="F24" i="3"/>
  <c r="J67" i="3"/>
  <c r="Z67" i="3" s="1"/>
  <c r="F97" i="3"/>
  <c r="F120" i="3"/>
  <c r="I131" i="3"/>
  <c r="Y131" i="3" s="1"/>
  <c r="K141" i="3"/>
  <c r="AA141" i="3" s="1"/>
  <c r="L150" i="3"/>
  <c r="AB150" i="3" s="1"/>
  <c r="F160" i="3"/>
  <c r="I88" i="3"/>
  <c r="Y88" i="3" s="1"/>
  <c r="K126" i="3"/>
  <c r="AA126" i="3" s="1"/>
  <c r="AY126" i="3" s="1"/>
  <c r="F145" i="3"/>
  <c r="H163" i="3"/>
  <c r="X163" i="3" s="1"/>
  <c r="L177" i="3"/>
  <c r="AB177" i="3" s="1"/>
  <c r="L187" i="3"/>
  <c r="AB187" i="3" s="1"/>
  <c r="F197" i="3"/>
  <c r="G206" i="3"/>
  <c r="W206" i="3" s="1"/>
  <c r="H215" i="3"/>
  <c r="X215" i="3" s="1"/>
  <c r="I224" i="3"/>
  <c r="Y224" i="3" s="1"/>
  <c r="K33" i="3"/>
  <c r="AA33" i="3" s="1"/>
  <c r="J107" i="3"/>
  <c r="Z107" i="3" s="1"/>
  <c r="L133" i="3"/>
  <c r="AB133" i="3" s="1"/>
  <c r="G152" i="3"/>
  <c r="W152" i="3" s="1"/>
  <c r="F169" i="3"/>
  <c r="H182" i="3"/>
  <c r="X182" i="3" s="1"/>
  <c r="I191" i="3"/>
  <c r="Y191" i="3" s="1"/>
  <c r="J200" i="3"/>
  <c r="Z200" i="3" s="1"/>
  <c r="K209" i="3"/>
  <c r="AA209" i="3" s="1"/>
  <c r="L218" i="3"/>
  <c r="AB218" i="3" s="1"/>
  <c r="F228" i="3"/>
  <c r="J75" i="3"/>
  <c r="Z75" i="3" s="1"/>
  <c r="I122" i="3"/>
  <c r="Y122" i="3" s="1"/>
  <c r="L140" i="3"/>
  <c r="AB140" i="3" s="1"/>
  <c r="G159" i="3"/>
  <c r="W159" i="3" s="1"/>
  <c r="K174" i="3"/>
  <c r="AA174" i="3" s="1"/>
  <c r="L185" i="3"/>
  <c r="AB185" i="3" s="1"/>
  <c r="K84" i="3"/>
  <c r="AA84" i="3" s="1"/>
  <c r="H125" i="3"/>
  <c r="X125" i="3" s="1"/>
  <c r="J143" i="3"/>
  <c r="Z143" i="3" s="1"/>
  <c r="L161" i="3"/>
  <c r="AB161" i="3" s="1"/>
  <c r="K176" i="3"/>
  <c r="AA176" i="3" s="1"/>
  <c r="G187" i="3"/>
  <c r="W187" i="3" s="1"/>
  <c r="H196" i="3"/>
  <c r="X196" i="3" s="1"/>
  <c r="I205" i="3"/>
  <c r="Y205" i="3" s="1"/>
  <c r="J214" i="3"/>
  <c r="Z214" i="3" s="1"/>
  <c r="K223" i="3"/>
  <c r="AA223" i="3" s="1"/>
  <c r="L232" i="3"/>
  <c r="AB232" i="3" s="1"/>
  <c r="L109" i="3"/>
  <c r="AB109" i="3" s="1"/>
  <c r="K134" i="3"/>
  <c r="AA134" i="3" s="1"/>
  <c r="L14" i="3"/>
  <c r="AB14" i="3" s="1"/>
  <c r="I104" i="3"/>
  <c r="Y104" i="3" s="1"/>
  <c r="K132" i="3"/>
  <c r="AA132" i="3" s="1"/>
  <c r="H78" i="3"/>
  <c r="X78" i="3" s="1"/>
  <c r="I93" i="3"/>
  <c r="Y93" i="3" s="1"/>
  <c r="F57" i="3"/>
  <c r="J27" i="3"/>
  <c r="Z27" i="3" s="1"/>
  <c r="H66" i="3"/>
  <c r="X66" i="3" s="1"/>
  <c r="L102" i="3"/>
  <c r="AB102" i="3" s="1"/>
  <c r="H39" i="3"/>
  <c r="X39" i="3" s="1"/>
  <c r="K75" i="3"/>
  <c r="AA75" i="3" s="1"/>
  <c r="I97" i="3"/>
  <c r="Y97" i="3" s="1"/>
  <c r="K115" i="3"/>
  <c r="AA115" i="3" s="1"/>
  <c r="AY115" i="3" s="1"/>
  <c r="K68" i="3"/>
  <c r="AA68" i="3" s="1"/>
  <c r="K104" i="3"/>
  <c r="AA104" i="3" s="1"/>
  <c r="F125" i="3"/>
  <c r="L139" i="3"/>
  <c r="AB139" i="3" s="1"/>
  <c r="J153" i="3"/>
  <c r="Z153" i="3" s="1"/>
  <c r="I168" i="3"/>
  <c r="Y168" i="3" s="1"/>
  <c r="J43" i="3"/>
  <c r="Z43" i="3" s="1"/>
  <c r="G84" i="3"/>
  <c r="W84" i="3" s="1"/>
  <c r="G114" i="3"/>
  <c r="W114" i="3" s="1"/>
  <c r="J128" i="3"/>
  <c r="Z128" i="3" s="1"/>
  <c r="G141" i="3"/>
  <c r="W141" i="3" s="1"/>
  <c r="J152" i="3"/>
  <c r="Z152" i="3" s="1"/>
  <c r="G165" i="3"/>
  <c r="W165" i="3" s="1"/>
  <c r="K177" i="3"/>
  <c r="AA177" i="3" s="1"/>
  <c r="G60" i="3"/>
  <c r="W60" i="3" s="1"/>
  <c r="J57" i="3"/>
  <c r="Z57" i="3" s="1"/>
  <c r="J89" i="3"/>
  <c r="Z89" i="3" s="1"/>
  <c r="I112" i="3"/>
  <c r="Y112" i="3" s="1"/>
  <c r="K127" i="3"/>
  <c r="AA127" i="3" s="1"/>
  <c r="H140" i="3"/>
  <c r="X140" i="3" s="1"/>
  <c r="K151" i="3"/>
  <c r="AA151" i="3" s="1"/>
  <c r="H164" i="3"/>
  <c r="X164" i="3" s="1"/>
  <c r="L176" i="3"/>
  <c r="AB176" i="3" s="1"/>
  <c r="G54" i="3"/>
  <c r="W54" i="3" s="1"/>
  <c r="J87" i="3"/>
  <c r="Z87" i="3" s="1"/>
  <c r="K112" i="3"/>
  <c r="AA112" i="3" s="1"/>
  <c r="J32" i="3"/>
  <c r="Z32" i="3" s="1"/>
  <c r="J73" i="3"/>
  <c r="Z73" i="3" s="1"/>
  <c r="J101" i="3"/>
  <c r="Z101" i="3" s="1"/>
  <c r="G121" i="3"/>
  <c r="W121" i="3" s="1"/>
  <c r="K133" i="3"/>
  <c r="AA133" i="3" s="1"/>
  <c r="L142" i="3"/>
  <c r="AB142" i="3" s="1"/>
  <c r="F152" i="3"/>
  <c r="G161" i="3"/>
  <c r="W161" i="3" s="1"/>
  <c r="F95" i="3"/>
  <c r="F129" i="3"/>
  <c r="H147" i="3"/>
  <c r="X147" i="3" s="1"/>
  <c r="L164" i="3"/>
  <c r="AB164" i="3" s="1"/>
  <c r="J179" i="3"/>
  <c r="Z179" i="3" s="1"/>
  <c r="F189" i="3"/>
  <c r="G198" i="3"/>
  <c r="W198" i="3" s="1"/>
  <c r="H207" i="3"/>
  <c r="X207" i="3" s="1"/>
  <c r="I216" i="3"/>
  <c r="Y216" i="3" s="1"/>
  <c r="J225" i="3"/>
  <c r="Z225" i="3" s="1"/>
  <c r="K50" i="3"/>
  <c r="AA50" i="3" s="1"/>
  <c r="J113" i="3"/>
  <c r="Z113" i="3" s="1"/>
  <c r="G136" i="3"/>
  <c r="W136" i="3" s="1"/>
  <c r="I154" i="3"/>
  <c r="Y154" i="3" s="1"/>
  <c r="J170" i="3"/>
  <c r="Z170" i="3" s="1"/>
  <c r="I183" i="3"/>
  <c r="Y183" i="3" s="1"/>
  <c r="J192" i="3"/>
  <c r="Z192" i="3" s="1"/>
  <c r="K201" i="3"/>
  <c r="AA201" i="3" s="1"/>
  <c r="L210" i="3"/>
  <c r="AB210" i="3" s="1"/>
  <c r="F220" i="3"/>
  <c r="G229" i="3"/>
  <c r="W229" i="3" s="1"/>
  <c r="J83" i="3"/>
  <c r="Z83" i="3" s="1"/>
  <c r="L124" i="3"/>
  <c r="AB124" i="3" s="1"/>
  <c r="G143" i="3"/>
  <c r="W143" i="3" s="1"/>
  <c r="I161" i="3"/>
  <c r="Y161" i="3" s="1"/>
  <c r="H176" i="3"/>
  <c r="X176" i="3" s="1"/>
  <c r="F187" i="3"/>
  <c r="K90" i="3"/>
  <c r="AA90" i="3" s="1"/>
  <c r="J127" i="3"/>
  <c r="Z127" i="3" s="1"/>
  <c r="L145" i="3"/>
  <c r="AB145" i="3" s="1"/>
  <c r="K163" i="3"/>
  <c r="AA163" i="3" s="1"/>
  <c r="I178" i="3"/>
  <c r="Y178" i="3" s="1"/>
  <c r="L37" i="3"/>
  <c r="AB37" i="3" s="1"/>
  <c r="K83" i="3"/>
  <c r="AA83" i="3" s="1"/>
  <c r="F107" i="3"/>
  <c r="K170" i="3"/>
  <c r="AA170" i="3" s="1"/>
  <c r="K129" i="3"/>
  <c r="AA129" i="3" s="1"/>
  <c r="L178" i="3"/>
  <c r="AB178" i="3" s="1"/>
  <c r="K114" i="3"/>
  <c r="AA114" i="3" s="1"/>
  <c r="I165" i="3"/>
  <c r="Y165" i="3" s="1"/>
  <c r="F115" i="3"/>
  <c r="H122" i="3"/>
  <c r="X122" i="3" s="1"/>
  <c r="H162" i="3"/>
  <c r="X162" i="3" s="1"/>
  <c r="L166" i="3"/>
  <c r="AB166" i="3" s="1"/>
  <c r="I208" i="3"/>
  <c r="Y208" i="3" s="1"/>
  <c r="F119" i="3"/>
  <c r="J184" i="3"/>
  <c r="Z184" i="3" s="1"/>
  <c r="G221" i="3"/>
  <c r="W221" i="3" s="1"/>
  <c r="I145" i="3"/>
  <c r="Y145" i="3" s="1"/>
  <c r="H97" i="3"/>
  <c r="X97" i="3" s="1"/>
  <c r="L172" i="3"/>
  <c r="AB172" i="3" s="1"/>
  <c r="I197" i="3"/>
  <c r="Y197" i="3" s="1"/>
  <c r="K215" i="3"/>
  <c r="AA215" i="3" s="1"/>
  <c r="AY215" i="3" s="1"/>
  <c r="G56" i="3"/>
  <c r="W56" i="3" s="1"/>
  <c r="F137" i="3"/>
  <c r="K92" i="3"/>
  <c r="AA92" i="3" s="1"/>
  <c r="AY92" i="3" s="1"/>
  <c r="I130" i="3"/>
  <c r="Y130" i="3" s="1"/>
  <c r="F151" i="3"/>
  <c r="F168" i="3"/>
  <c r="K181" i="3"/>
  <c r="AA181" i="3" s="1"/>
  <c r="L190" i="3"/>
  <c r="AB190" i="3" s="1"/>
  <c r="F200" i="3"/>
  <c r="G209" i="3"/>
  <c r="W209" i="3" s="1"/>
  <c r="H218" i="3"/>
  <c r="X218" i="3" s="1"/>
  <c r="I227" i="3"/>
  <c r="Y227" i="3" s="1"/>
  <c r="H71" i="3"/>
  <c r="X71" i="3" s="1"/>
  <c r="K120" i="3"/>
  <c r="AA120" i="3" s="1"/>
  <c r="K139" i="3"/>
  <c r="AA139" i="3" s="1"/>
  <c r="F158" i="3"/>
  <c r="K173" i="3"/>
  <c r="AA173" i="3" s="1"/>
  <c r="AY173" i="3" s="1"/>
  <c r="H185" i="3"/>
  <c r="X185" i="3" s="1"/>
  <c r="I194" i="3"/>
  <c r="Y194" i="3" s="1"/>
  <c r="L137" i="3"/>
  <c r="AB137" i="3" s="1"/>
  <c r="J194" i="3"/>
  <c r="Z194" i="3" s="1"/>
  <c r="I214" i="3"/>
  <c r="Y214" i="3" s="1"/>
  <c r="K232" i="3"/>
  <c r="AA232" i="3" s="1"/>
  <c r="F242" i="3"/>
  <c r="G251" i="3"/>
  <c r="W251" i="3" s="1"/>
  <c r="H260" i="3"/>
  <c r="X260" i="3" s="1"/>
  <c r="I269" i="3"/>
  <c r="Y269" i="3" s="1"/>
  <c r="J278" i="3"/>
  <c r="Z278" i="3" s="1"/>
  <c r="K287" i="3"/>
  <c r="AA287" i="3" s="1"/>
  <c r="L296" i="3"/>
  <c r="AB296" i="3" s="1"/>
  <c r="F306" i="3"/>
  <c r="G315" i="3"/>
  <c r="W315" i="3" s="1"/>
  <c r="H324" i="3"/>
  <c r="X324" i="3" s="1"/>
  <c r="I333" i="3"/>
  <c r="Y333" i="3" s="1"/>
  <c r="F39" i="3"/>
  <c r="L84" i="3"/>
  <c r="AB84" i="3" s="1"/>
  <c r="H109" i="3"/>
  <c r="X109" i="3" s="1"/>
  <c r="L171" i="3"/>
  <c r="AB171" i="3" s="1"/>
  <c r="F132" i="3"/>
  <c r="F180" i="3"/>
  <c r="J118" i="3"/>
  <c r="Z118" i="3" s="1"/>
  <c r="K167" i="3"/>
  <c r="AA167" i="3" s="1"/>
  <c r="H117" i="3"/>
  <c r="X117" i="3" s="1"/>
  <c r="J124" i="3"/>
  <c r="Z124" i="3" s="1"/>
  <c r="I33" i="3"/>
  <c r="Y33" i="3" s="1"/>
  <c r="K168" i="3"/>
  <c r="AA168" i="3" s="1"/>
  <c r="J209" i="3"/>
  <c r="Z209" i="3" s="1"/>
  <c r="L121" i="3"/>
  <c r="AB121" i="3" s="1"/>
  <c r="K185" i="3"/>
  <c r="AA185" i="3" s="1"/>
  <c r="H222" i="3"/>
  <c r="X222" i="3" s="1"/>
  <c r="K147" i="3"/>
  <c r="AA147" i="3" s="1"/>
  <c r="F103" i="3"/>
  <c r="G180" i="3"/>
  <c r="W180" i="3" s="1"/>
  <c r="J198" i="3"/>
  <c r="Z198" i="3" s="1"/>
  <c r="L216" i="3"/>
  <c r="AB216" i="3" s="1"/>
  <c r="G68" i="3"/>
  <c r="W68" i="3" s="1"/>
  <c r="H139" i="3"/>
  <c r="X139" i="3" s="1"/>
  <c r="I98" i="3"/>
  <c r="Y98" i="3" s="1"/>
  <c r="F135" i="3"/>
  <c r="H153" i="3"/>
  <c r="X153" i="3" s="1"/>
  <c r="L169" i="3"/>
  <c r="AB169" i="3" s="1"/>
  <c r="L182" i="3"/>
  <c r="AB182" i="3" s="1"/>
  <c r="F192" i="3"/>
  <c r="G201" i="3"/>
  <c r="W201" i="3" s="1"/>
  <c r="H210" i="3"/>
  <c r="X210" i="3" s="1"/>
  <c r="I219" i="3"/>
  <c r="Y219" i="3" s="1"/>
  <c r="J228" i="3"/>
  <c r="Z228" i="3" s="1"/>
  <c r="G80" i="3"/>
  <c r="W80" i="3" s="1"/>
  <c r="K123" i="3"/>
  <c r="AA123" i="3" s="1"/>
  <c r="F142" i="3"/>
  <c r="H160" i="3"/>
  <c r="X160" i="3" s="1"/>
  <c r="J175" i="3"/>
  <c r="Z175" i="3" s="1"/>
  <c r="I186" i="3"/>
  <c r="Y186" i="3" s="1"/>
  <c r="J195" i="3"/>
  <c r="Z195" i="3" s="1"/>
  <c r="L153" i="3"/>
  <c r="AB153" i="3" s="1"/>
  <c r="J197" i="3"/>
  <c r="Z197" i="3" s="1"/>
  <c r="K216" i="3"/>
  <c r="AA216" i="3" s="1"/>
  <c r="AY216" i="3" s="1"/>
  <c r="F234" i="3"/>
  <c r="G243" i="3"/>
  <c r="W243" i="3" s="1"/>
  <c r="H252" i="3"/>
  <c r="X252" i="3" s="1"/>
  <c r="I261" i="3"/>
  <c r="Y261" i="3" s="1"/>
  <c r="J270" i="3"/>
  <c r="Z270" i="3" s="1"/>
  <c r="K279" i="3"/>
  <c r="AA279" i="3" s="1"/>
  <c r="L288" i="3"/>
  <c r="AB288" i="3" s="1"/>
  <c r="F298" i="3"/>
  <c r="G307" i="3"/>
  <c r="W307" i="3" s="1"/>
  <c r="H316" i="3"/>
  <c r="X316" i="3" s="1"/>
  <c r="I325" i="3"/>
  <c r="Y325" i="3" s="1"/>
  <c r="J334" i="3"/>
  <c r="Z334" i="3" s="1"/>
  <c r="K343" i="3"/>
  <c r="AA343" i="3" s="1"/>
  <c r="L352" i="3"/>
  <c r="AB352" i="3" s="1"/>
  <c r="F362" i="3"/>
  <c r="G371" i="3"/>
  <c r="W371" i="3" s="1"/>
  <c r="H380" i="3"/>
  <c r="X380" i="3" s="1"/>
  <c r="I389" i="3"/>
  <c r="Y389" i="3" s="1"/>
  <c r="H121" i="3"/>
  <c r="X121" i="3" s="1"/>
  <c r="L191" i="3"/>
  <c r="AB191" i="3" s="1"/>
  <c r="I212" i="3"/>
  <c r="Y212" i="3" s="1"/>
  <c r="K230" i="3"/>
  <c r="AA230" i="3" s="1"/>
  <c r="F241" i="3"/>
  <c r="G250" i="3"/>
  <c r="W250" i="3" s="1"/>
  <c r="H259" i="3"/>
  <c r="X259" i="3" s="1"/>
  <c r="I268" i="3"/>
  <c r="Y268" i="3" s="1"/>
  <c r="J277" i="3"/>
  <c r="Z277" i="3" s="1"/>
  <c r="K286" i="3"/>
  <c r="AA286" i="3" s="1"/>
  <c r="L295" i="3"/>
  <c r="AB295" i="3" s="1"/>
  <c r="F305" i="3"/>
  <c r="G314" i="3"/>
  <c r="W314" i="3" s="1"/>
  <c r="H323" i="3"/>
  <c r="X323" i="3" s="1"/>
  <c r="I332" i="3"/>
  <c r="Y332" i="3" s="1"/>
  <c r="J341" i="3"/>
  <c r="Z341" i="3" s="1"/>
  <c r="K350" i="3"/>
  <c r="AA350" i="3" s="1"/>
  <c r="L359" i="3"/>
  <c r="AB359" i="3" s="1"/>
  <c r="F369" i="3"/>
  <c r="G378" i="3"/>
  <c r="W378" i="3" s="1"/>
  <c r="H387" i="3"/>
  <c r="X387" i="3" s="1"/>
  <c r="I396" i="3"/>
  <c r="Y396" i="3" s="1"/>
  <c r="H184" i="3"/>
  <c r="X184" i="3" s="1"/>
  <c r="G208" i="3"/>
  <c r="W208" i="3" s="1"/>
  <c r="J112" i="3"/>
  <c r="Z112" i="3" s="1"/>
  <c r="H74" i="3"/>
  <c r="X74" i="3" s="1"/>
  <c r="F102" i="3"/>
  <c r="G126" i="3"/>
  <c r="W126" i="3" s="1"/>
  <c r="G48" i="3"/>
  <c r="W48" i="3" s="1"/>
  <c r="H142" i="3"/>
  <c r="X142" i="3" s="1"/>
  <c r="H63" i="3"/>
  <c r="X63" i="3" s="1"/>
  <c r="L128" i="3"/>
  <c r="AB128" i="3" s="1"/>
  <c r="F178" i="3"/>
  <c r="G37" i="3"/>
  <c r="W37" i="3" s="1"/>
  <c r="L134" i="3"/>
  <c r="AB134" i="3" s="1"/>
  <c r="K100" i="3"/>
  <c r="AA100" i="3" s="1"/>
  <c r="F181" i="3"/>
  <c r="J217" i="3"/>
  <c r="Z217" i="3" s="1"/>
  <c r="I138" i="3"/>
  <c r="Y138" i="3" s="1"/>
  <c r="K193" i="3"/>
  <c r="AA193" i="3" s="1"/>
  <c r="H230" i="3"/>
  <c r="X230" i="3" s="1"/>
  <c r="J163" i="3"/>
  <c r="Z163" i="3" s="1"/>
  <c r="L129" i="3"/>
  <c r="AB129" i="3" s="1"/>
  <c r="I181" i="3"/>
  <c r="Y181" i="3" s="1"/>
  <c r="K199" i="3"/>
  <c r="AA199" i="3" s="1"/>
  <c r="F218" i="3"/>
  <c r="H77" i="3"/>
  <c r="X77" i="3" s="1"/>
  <c r="J141" i="3"/>
  <c r="Z141" i="3" s="1"/>
  <c r="F111" i="3"/>
  <c r="H137" i="3"/>
  <c r="X137" i="3" s="1"/>
  <c r="J155" i="3"/>
  <c r="Z155" i="3" s="1"/>
  <c r="J171" i="3"/>
  <c r="Z171" i="3" s="1"/>
  <c r="F184" i="3"/>
  <c r="G193" i="3"/>
  <c r="W193" i="3" s="1"/>
  <c r="H202" i="3"/>
  <c r="X202" i="3" s="1"/>
  <c r="I211" i="3"/>
  <c r="Y211" i="3" s="1"/>
  <c r="J220" i="3"/>
  <c r="Z220" i="3" s="1"/>
  <c r="K229" i="3"/>
  <c r="AA229" i="3" s="1"/>
  <c r="F87" i="3"/>
  <c r="F126" i="3"/>
  <c r="H144" i="3"/>
  <c r="X144" i="3" s="1"/>
  <c r="J162" i="3"/>
  <c r="Z162" i="3" s="1"/>
  <c r="H177" i="3"/>
  <c r="X177" i="3" s="1"/>
  <c r="J187" i="3"/>
  <c r="Z187" i="3" s="1"/>
  <c r="K196" i="3"/>
  <c r="AA196" i="3" s="1"/>
  <c r="F163" i="3"/>
  <c r="K200" i="3"/>
  <c r="AA200" i="3" s="1"/>
  <c r="F219" i="3"/>
  <c r="G235" i="3"/>
  <c r="W235" i="3" s="1"/>
  <c r="H244" i="3"/>
  <c r="X244" i="3" s="1"/>
  <c r="I253" i="3"/>
  <c r="Y253" i="3" s="1"/>
  <c r="J262" i="3"/>
  <c r="Z262" i="3" s="1"/>
  <c r="K271" i="3"/>
  <c r="AA271" i="3" s="1"/>
  <c r="L280" i="3"/>
  <c r="AB280" i="3" s="1"/>
  <c r="F290" i="3"/>
  <c r="G299" i="3"/>
  <c r="W299" i="3" s="1"/>
  <c r="H308" i="3"/>
  <c r="X308" i="3" s="1"/>
  <c r="I317" i="3"/>
  <c r="Y317" i="3" s="1"/>
  <c r="J326" i="3"/>
  <c r="Z326" i="3" s="1"/>
  <c r="K335" i="3"/>
  <c r="AA335" i="3" s="1"/>
  <c r="L114" i="3"/>
  <c r="AB114" i="3" s="1"/>
  <c r="I75" i="3"/>
  <c r="Y75" i="3" s="1"/>
  <c r="G103" i="3"/>
  <c r="W103" i="3" s="1"/>
  <c r="J129" i="3"/>
  <c r="Z129" i="3" s="1"/>
  <c r="K52" i="3"/>
  <c r="AA52" i="3" s="1"/>
  <c r="I143" i="3"/>
  <c r="Y143" i="3" s="1"/>
  <c r="H69" i="3"/>
  <c r="X69" i="3" s="1"/>
  <c r="G131" i="3"/>
  <c r="W131" i="3" s="1"/>
  <c r="G179" i="3"/>
  <c r="W179" i="3" s="1"/>
  <c r="L45" i="3"/>
  <c r="AB45" i="3" s="1"/>
  <c r="F136" i="3"/>
  <c r="K106" i="3"/>
  <c r="AA106" i="3" s="1"/>
  <c r="G182" i="3"/>
  <c r="W182" i="3" s="1"/>
  <c r="K218" i="3"/>
  <c r="AA218" i="3" s="1"/>
  <c r="K140" i="3"/>
  <c r="AA140" i="3" s="1"/>
  <c r="L194" i="3"/>
  <c r="AB194" i="3" s="1"/>
  <c r="I231" i="3"/>
  <c r="Y231" i="3" s="1"/>
  <c r="J165" i="3"/>
  <c r="Z165" i="3" s="1"/>
  <c r="G132" i="3"/>
  <c r="W132" i="3" s="1"/>
  <c r="L184" i="3"/>
  <c r="AB184" i="3" s="1"/>
  <c r="G203" i="3"/>
  <c r="W203" i="3" s="1"/>
  <c r="I221" i="3"/>
  <c r="Y221" i="3" s="1"/>
  <c r="J97" i="3"/>
  <c r="Z97" i="3" s="1"/>
  <c r="I148" i="3"/>
  <c r="Y148" i="3" s="1"/>
  <c r="K116" i="3"/>
  <c r="AA116" i="3" s="1"/>
  <c r="J139" i="3"/>
  <c r="Z139" i="3" s="1"/>
  <c r="L157" i="3"/>
  <c r="AB157" i="3" s="1"/>
  <c r="J173" i="3"/>
  <c r="Z173" i="3" s="1"/>
  <c r="G185" i="3"/>
  <c r="W185" i="3" s="1"/>
  <c r="H194" i="3"/>
  <c r="X194" i="3" s="1"/>
  <c r="I203" i="3"/>
  <c r="Y203" i="3" s="1"/>
  <c r="J212" i="3"/>
  <c r="Z212" i="3" s="1"/>
  <c r="K221" i="3"/>
  <c r="AA221" i="3" s="1"/>
  <c r="L230" i="3"/>
  <c r="AB230" i="3" s="1"/>
  <c r="F93" i="3"/>
  <c r="H128" i="3"/>
  <c r="X128" i="3" s="1"/>
  <c r="J146" i="3"/>
  <c r="Z146" i="3" s="1"/>
  <c r="J164" i="3"/>
  <c r="Z164" i="3" s="1"/>
  <c r="H179" i="3"/>
  <c r="X179" i="3" s="1"/>
  <c r="K188" i="3"/>
  <c r="AA188" i="3" s="1"/>
  <c r="L197" i="3"/>
  <c r="AB197" i="3" s="1"/>
  <c r="H170" i="3"/>
  <c r="X170" i="3" s="1"/>
  <c r="F203" i="3"/>
  <c r="H221" i="3"/>
  <c r="X221" i="3" s="1"/>
  <c r="H236" i="3"/>
  <c r="X236" i="3" s="1"/>
  <c r="I245" i="3"/>
  <c r="Y245" i="3" s="1"/>
  <c r="J254" i="3"/>
  <c r="Z254" i="3" s="1"/>
  <c r="K263" i="3"/>
  <c r="AA263" i="3" s="1"/>
  <c r="L272" i="3"/>
  <c r="AB272" i="3" s="1"/>
  <c r="F282" i="3"/>
  <c r="G291" i="3"/>
  <c r="W291" i="3" s="1"/>
  <c r="H300" i="3"/>
  <c r="X300" i="3" s="1"/>
  <c r="I309" i="3"/>
  <c r="Y309" i="3" s="1"/>
  <c r="J318" i="3"/>
  <c r="Z318" i="3" s="1"/>
  <c r="K327" i="3"/>
  <c r="AA327" i="3" s="1"/>
  <c r="L336" i="3"/>
  <c r="AB336" i="3" s="1"/>
  <c r="F346" i="3"/>
  <c r="G355" i="3"/>
  <c r="W355" i="3" s="1"/>
  <c r="H364" i="3"/>
  <c r="X364" i="3" s="1"/>
  <c r="I373" i="3"/>
  <c r="Y373" i="3" s="1"/>
  <c r="J382" i="3"/>
  <c r="Z382" i="3" s="1"/>
  <c r="K391" i="3"/>
  <c r="AA391" i="3" s="1"/>
  <c r="H155" i="3"/>
  <c r="X155" i="3" s="1"/>
  <c r="F198" i="3"/>
  <c r="F217" i="3"/>
  <c r="G234" i="3"/>
  <c r="W234" i="3" s="1"/>
  <c r="H243" i="3"/>
  <c r="X243" i="3" s="1"/>
  <c r="I252" i="3"/>
  <c r="Y252" i="3" s="1"/>
  <c r="J261" i="3"/>
  <c r="Z261" i="3" s="1"/>
  <c r="K270" i="3"/>
  <c r="AA270" i="3" s="1"/>
  <c r="L279" i="3"/>
  <c r="AB279" i="3" s="1"/>
  <c r="F289" i="3"/>
  <c r="G298" i="3"/>
  <c r="W298" i="3" s="1"/>
  <c r="H307" i="3"/>
  <c r="X307" i="3" s="1"/>
  <c r="I316" i="3"/>
  <c r="Y316" i="3" s="1"/>
  <c r="J325" i="3"/>
  <c r="Z325" i="3" s="1"/>
  <c r="K334" i="3"/>
  <c r="AA334" i="3" s="1"/>
  <c r="L343" i="3"/>
  <c r="AB343" i="3" s="1"/>
  <c r="F353" i="3"/>
  <c r="G362" i="3"/>
  <c r="W362" i="3" s="1"/>
  <c r="H371" i="3"/>
  <c r="X371" i="3" s="1"/>
  <c r="I380" i="3"/>
  <c r="Y380" i="3" s="1"/>
  <c r="J389" i="3"/>
  <c r="Z389" i="3" s="1"/>
  <c r="G124" i="3"/>
  <c r="W124" i="3" s="1"/>
  <c r="H192" i="3"/>
  <c r="X192" i="3" s="1"/>
  <c r="K212" i="3"/>
  <c r="AA212" i="3" s="1"/>
  <c r="F185" i="3"/>
  <c r="H208" i="3"/>
  <c r="X208" i="3" s="1"/>
  <c r="J110" i="3"/>
  <c r="Z110" i="3" s="1"/>
  <c r="L110" i="3"/>
  <c r="AB110" i="3" s="1"/>
  <c r="F28" i="3"/>
  <c r="F141" i="3"/>
  <c r="K86" i="3"/>
  <c r="AA86" i="3" s="1"/>
  <c r="K153" i="3"/>
  <c r="AA153" i="3" s="1"/>
  <c r="K60" i="3"/>
  <c r="AA60" i="3" s="1"/>
  <c r="I141" i="3"/>
  <c r="Y141" i="3" s="1"/>
  <c r="L57" i="3"/>
  <c r="AB57" i="3" s="1"/>
  <c r="K76" i="3"/>
  <c r="AA76" i="3" s="1"/>
  <c r="AY76" i="3" s="1"/>
  <c r="F144" i="3"/>
  <c r="H131" i="3"/>
  <c r="X131" i="3" s="1"/>
  <c r="G190" i="3"/>
  <c r="W190" i="3" s="1"/>
  <c r="K226" i="3"/>
  <c r="AA226" i="3" s="1"/>
  <c r="K156" i="3"/>
  <c r="AA156" i="3" s="1"/>
  <c r="AY156" i="3" s="1"/>
  <c r="L202" i="3"/>
  <c r="AB202" i="3" s="1"/>
  <c r="I90" i="3"/>
  <c r="Y90" i="3" s="1"/>
  <c r="H178" i="3"/>
  <c r="X178" i="3" s="1"/>
  <c r="G148" i="3"/>
  <c r="W148" i="3" s="1"/>
  <c r="H188" i="3"/>
  <c r="X188" i="3" s="1"/>
  <c r="J206" i="3"/>
  <c r="Z206" i="3" s="1"/>
  <c r="L224" i="3"/>
  <c r="AB224" i="3" s="1"/>
  <c r="L115" i="3"/>
  <c r="AB115" i="3" s="1"/>
  <c r="J41" i="3"/>
  <c r="Z41" i="3" s="1"/>
  <c r="H120" i="3"/>
  <c r="X120" i="3" s="1"/>
  <c r="L141" i="3"/>
  <c r="AB141" i="3" s="1"/>
  <c r="G160" i="3"/>
  <c r="W160" i="3" s="1"/>
  <c r="G175" i="3"/>
  <c r="W175" i="3" s="1"/>
  <c r="H186" i="3"/>
  <c r="X186" i="3" s="1"/>
  <c r="I195" i="3"/>
  <c r="Y195" i="3" s="1"/>
  <c r="J204" i="3"/>
  <c r="Z204" i="3" s="1"/>
  <c r="K213" i="3"/>
  <c r="AA213" i="3" s="1"/>
  <c r="L222" i="3"/>
  <c r="AB222" i="3" s="1"/>
  <c r="F232" i="3"/>
  <c r="J99" i="3"/>
  <c r="Z99" i="3" s="1"/>
  <c r="J130" i="3"/>
  <c r="Z130" i="3" s="1"/>
  <c r="L148" i="3"/>
  <c r="AB148" i="3" s="1"/>
  <c r="I166" i="3"/>
  <c r="Y166" i="3" s="1"/>
  <c r="K180" i="3"/>
  <c r="AA180" i="3" s="1"/>
  <c r="L189" i="3"/>
  <c r="AB189" i="3" s="1"/>
  <c r="F199" i="3"/>
  <c r="I177" i="3"/>
  <c r="Y177" i="3" s="1"/>
  <c r="H205" i="3"/>
  <c r="X205" i="3" s="1"/>
  <c r="J223" i="3"/>
  <c r="Z223" i="3" s="1"/>
  <c r="I237" i="3"/>
  <c r="Y237" i="3" s="1"/>
  <c r="J246" i="3"/>
  <c r="Z246" i="3" s="1"/>
  <c r="K255" i="3"/>
  <c r="AA255" i="3" s="1"/>
  <c r="L264" i="3"/>
  <c r="AB264" i="3" s="1"/>
  <c r="F274" i="3"/>
  <c r="G283" i="3"/>
  <c r="W283" i="3" s="1"/>
  <c r="H292" i="3"/>
  <c r="X292" i="3" s="1"/>
  <c r="I301" i="3"/>
  <c r="Y301" i="3" s="1"/>
  <c r="J310" i="3"/>
  <c r="Z310" i="3" s="1"/>
  <c r="K319" i="3"/>
  <c r="AA319" i="3" s="1"/>
  <c r="L328" i="3"/>
  <c r="AB328" i="3" s="1"/>
  <c r="F338" i="3"/>
  <c r="G347" i="3"/>
  <c r="W347" i="3" s="1"/>
  <c r="H356" i="3"/>
  <c r="X356" i="3" s="1"/>
  <c r="I365" i="3"/>
  <c r="Y365" i="3" s="1"/>
  <c r="J374" i="3"/>
  <c r="Z374" i="3" s="1"/>
  <c r="K383" i="3"/>
  <c r="AA383" i="3" s="1"/>
  <c r="L392" i="3"/>
  <c r="AB392" i="3" s="1"/>
  <c r="G164" i="3"/>
  <c r="W164" i="3" s="1"/>
  <c r="F201" i="3"/>
  <c r="H219" i="3"/>
  <c r="X219" i="3" s="1"/>
  <c r="H235" i="3"/>
  <c r="X235" i="3" s="1"/>
  <c r="I244" i="3"/>
  <c r="Y244" i="3" s="1"/>
  <c r="J253" i="3"/>
  <c r="Z253" i="3" s="1"/>
  <c r="K262" i="3"/>
  <c r="AA262" i="3" s="1"/>
  <c r="L271" i="3"/>
  <c r="AB271" i="3" s="1"/>
  <c r="F281" i="3"/>
  <c r="G290" i="3"/>
  <c r="W290" i="3" s="1"/>
  <c r="H299" i="3"/>
  <c r="X299" i="3" s="1"/>
  <c r="I308" i="3"/>
  <c r="Y308" i="3" s="1"/>
  <c r="J317" i="3"/>
  <c r="Z317" i="3" s="1"/>
  <c r="K326" i="3"/>
  <c r="AA326" i="3" s="1"/>
  <c r="L335" i="3"/>
  <c r="AB335" i="3" s="1"/>
  <c r="F345" i="3"/>
  <c r="G354" i="3"/>
  <c r="W354" i="3" s="1"/>
  <c r="H363" i="3"/>
  <c r="X363" i="3" s="1"/>
  <c r="I372" i="3"/>
  <c r="Y372" i="3" s="1"/>
  <c r="J381" i="3"/>
  <c r="Z381" i="3" s="1"/>
  <c r="K390" i="3"/>
  <c r="AA390" i="3" s="1"/>
  <c r="I142" i="3"/>
  <c r="Y142" i="3" s="1"/>
  <c r="H195" i="3"/>
  <c r="X195" i="3" s="1"/>
  <c r="G88" i="3"/>
  <c r="W88" i="3" s="1"/>
  <c r="J189" i="3"/>
  <c r="Z189" i="3" s="1"/>
  <c r="J210" i="3"/>
  <c r="Z210" i="3" s="1"/>
  <c r="L228" i="3"/>
  <c r="AB228" i="3" s="1"/>
  <c r="K111" i="3"/>
  <c r="AA111" i="3" s="1"/>
  <c r="AY111" i="3" s="1"/>
  <c r="F112" i="3"/>
  <c r="J34" i="3"/>
  <c r="Z34" i="3" s="1"/>
  <c r="H143" i="3"/>
  <c r="X143" i="3" s="1"/>
  <c r="J93" i="3"/>
  <c r="Z93" i="3" s="1"/>
  <c r="F156" i="3"/>
  <c r="K66" i="3"/>
  <c r="AA66" i="3" s="1"/>
  <c r="J142" i="3"/>
  <c r="Z142" i="3" s="1"/>
  <c r="G64" i="3"/>
  <c r="W64" i="3" s="1"/>
  <c r="K82" i="3"/>
  <c r="AA82" i="3" s="1"/>
  <c r="G145" i="3"/>
  <c r="W145" i="3" s="1"/>
  <c r="J133" i="3"/>
  <c r="Z133" i="3" s="1"/>
  <c r="H191" i="3"/>
  <c r="X191" i="3" s="1"/>
  <c r="L227" i="3"/>
  <c r="AB227" i="3" s="1"/>
  <c r="F159" i="3"/>
  <c r="F204" i="3"/>
  <c r="G96" i="3"/>
  <c r="W96" i="3" s="1"/>
  <c r="L179" i="3"/>
  <c r="AB179" i="3" s="1"/>
  <c r="I150" i="3"/>
  <c r="Y150" i="3" s="1"/>
  <c r="I189" i="3"/>
  <c r="Y189" i="3" s="1"/>
  <c r="K207" i="3"/>
  <c r="AA207" i="3" s="1"/>
  <c r="F226" i="3"/>
  <c r="G120" i="3"/>
  <c r="W120" i="3" s="1"/>
  <c r="K58" i="3"/>
  <c r="AA58" i="3" s="1"/>
  <c r="J123" i="3"/>
  <c r="Z123" i="3" s="1"/>
  <c r="G144" i="3"/>
  <c r="W144" i="3" s="1"/>
  <c r="I162" i="3"/>
  <c r="Y162" i="3" s="1"/>
  <c r="G177" i="3"/>
  <c r="W177" i="3" s="1"/>
  <c r="I187" i="3"/>
  <c r="Y187" i="3" s="1"/>
  <c r="J196" i="3"/>
  <c r="Z196" i="3" s="1"/>
  <c r="K205" i="3"/>
  <c r="AA205" i="3" s="1"/>
  <c r="L214" i="3"/>
  <c r="AB214" i="3" s="1"/>
  <c r="F224" i="3"/>
  <c r="K25" i="3"/>
  <c r="AA25" i="3" s="1"/>
  <c r="H105" i="3"/>
  <c r="X105" i="3" s="1"/>
  <c r="L132" i="3"/>
  <c r="AB132" i="3" s="1"/>
  <c r="G151" i="3"/>
  <c r="W151" i="3" s="1"/>
  <c r="G168" i="3"/>
  <c r="W168" i="3" s="1"/>
  <c r="L181" i="3"/>
  <c r="AB181" i="3" s="1"/>
  <c r="F191" i="3"/>
  <c r="G200" i="3"/>
  <c r="W200" i="3" s="1"/>
  <c r="G183" i="3"/>
  <c r="W183" i="3" s="1"/>
  <c r="J207" i="3"/>
  <c r="Z207" i="3" s="1"/>
  <c r="L225" i="3"/>
  <c r="AB225" i="3" s="1"/>
  <c r="J238" i="3"/>
  <c r="Z238" i="3" s="1"/>
  <c r="K247" i="3"/>
  <c r="AA247" i="3" s="1"/>
  <c r="L256" i="3"/>
  <c r="AB256" i="3" s="1"/>
  <c r="F266" i="3"/>
  <c r="G275" i="3"/>
  <c r="W275" i="3" s="1"/>
  <c r="H284" i="3"/>
  <c r="X284" i="3" s="1"/>
  <c r="I293" i="3"/>
  <c r="Y293" i="3" s="1"/>
  <c r="J302" i="3"/>
  <c r="Z302" i="3" s="1"/>
  <c r="K311" i="3"/>
  <c r="AA311" i="3" s="1"/>
  <c r="L320" i="3"/>
  <c r="AB320" i="3" s="1"/>
  <c r="F330" i="3"/>
  <c r="G339" i="3"/>
  <c r="W339" i="3" s="1"/>
  <c r="H348" i="3"/>
  <c r="X348" i="3" s="1"/>
  <c r="I357" i="3"/>
  <c r="Y357" i="3" s="1"/>
  <c r="J366" i="3"/>
  <c r="Z366" i="3" s="1"/>
  <c r="K375" i="3"/>
  <c r="AA375" i="3" s="1"/>
  <c r="L384" i="3"/>
  <c r="AB384" i="3" s="1"/>
  <c r="F394" i="3"/>
  <c r="I171" i="3"/>
  <c r="Y171" i="3" s="1"/>
  <c r="H203" i="3"/>
  <c r="X203" i="3" s="1"/>
  <c r="J221" i="3"/>
  <c r="Z221" i="3" s="1"/>
  <c r="I236" i="3"/>
  <c r="Y236" i="3" s="1"/>
  <c r="J245" i="3"/>
  <c r="Z245" i="3" s="1"/>
  <c r="K254" i="3"/>
  <c r="AA254" i="3" s="1"/>
  <c r="AY254" i="3" s="1"/>
  <c r="L263" i="3"/>
  <c r="AB263" i="3" s="1"/>
  <c r="F273" i="3"/>
  <c r="G282" i="3"/>
  <c r="W282" i="3" s="1"/>
  <c r="H291" i="3"/>
  <c r="X291" i="3" s="1"/>
  <c r="I300" i="3"/>
  <c r="Y300" i="3" s="1"/>
  <c r="J309" i="3"/>
  <c r="Z309" i="3" s="1"/>
  <c r="K318" i="3"/>
  <c r="AA318" i="3" s="1"/>
  <c r="L327" i="3"/>
  <c r="AB327" i="3" s="1"/>
  <c r="F337" i="3"/>
  <c r="G346" i="3"/>
  <c r="W346" i="3" s="1"/>
  <c r="H355" i="3"/>
  <c r="X355" i="3" s="1"/>
  <c r="I364" i="3"/>
  <c r="Y364" i="3" s="1"/>
  <c r="J373" i="3"/>
  <c r="Z373" i="3" s="1"/>
  <c r="K382" i="3"/>
  <c r="AA382" i="3" s="1"/>
  <c r="L391" i="3"/>
  <c r="AB391" i="3" s="1"/>
  <c r="G156" i="3"/>
  <c r="W156" i="3" s="1"/>
  <c r="I198" i="3"/>
  <c r="Y198" i="3" s="1"/>
  <c r="I126" i="3"/>
  <c r="Y126" i="3" s="1"/>
  <c r="K192" i="3"/>
  <c r="AA192" i="3" s="1"/>
  <c r="L212" i="3"/>
  <c r="AB212" i="3" s="1"/>
  <c r="G231" i="3"/>
  <c r="W231" i="3" s="1"/>
  <c r="F157" i="3"/>
  <c r="L152" i="3"/>
  <c r="AB152" i="3" s="1"/>
  <c r="J149" i="3"/>
  <c r="Z149" i="3" s="1"/>
  <c r="F212" i="3"/>
  <c r="J190" i="3"/>
  <c r="Z190" i="3" s="1"/>
  <c r="F71" i="3"/>
  <c r="F179" i="3"/>
  <c r="F216" i="3"/>
  <c r="G135" i="3"/>
  <c r="W135" i="3" s="1"/>
  <c r="G192" i="3"/>
  <c r="W192" i="3" s="1"/>
  <c r="G228" i="3"/>
  <c r="W228" i="3" s="1"/>
  <c r="G267" i="3"/>
  <c r="W267" i="3" s="1"/>
  <c r="K303" i="3"/>
  <c r="AA303" i="3" s="1"/>
  <c r="AY303" i="3" s="1"/>
  <c r="H340" i="3"/>
  <c r="X340" i="3" s="1"/>
  <c r="J358" i="3"/>
  <c r="Z358" i="3" s="1"/>
  <c r="L376" i="3"/>
  <c r="AB376" i="3" s="1"/>
  <c r="G395" i="3"/>
  <c r="W395" i="3" s="1"/>
  <c r="J205" i="3"/>
  <c r="Z205" i="3" s="1"/>
  <c r="J237" i="3"/>
  <c r="Z237" i="3" s="1"/>
  <c r="L255" i="3"/>
  <c r="AB255" i="3" s="1"/>
  <c r="G274" i="3"/>
  <c r="W274" i="3" s="1"/>
  <c r="I292" i="3"/>
  <c r="Y292" i="3" s="1"/>
  <c r="K310" i="3"/>
  <c r="AA310" i="3" s="1"/>
  <c r="F329" i="3"/>
  <c r="H347" i="3"/>
  <c r="X347" i="3" s="1"/>
  <c r="J365" i="3"/>
  <c r="Z365" i="3" s="1"/>
  <c r="L383" i="3"/>
  <c r="AB383" i="3" s="1"/>
  <c r="K164" i="3"/>
  <c r="AA164" i="3" s="1"/>
  <c r="K144" i="3"/>
  <c r="AA144" i="3" s="1"/>
  <c r="K203" i="3"/>
  <c r="AA203" i="3" s="1"/>
  <c r="H233" i="3"/>
  <c r="X233" i="3" s="1"/>
  <c r="I242" i="3"/>
  <c r="Y242" i="3" s="1"/>
  <c r="J251" i="3"/>
  <c r="Z251" i="3" s="1"/>
  <c r="K260" i="3"/>
  <c r="AA260" i="3" s="1"/>
  <c r="L269" i="3"/>
  <c r="AB269" i="3" s="1"/>
  <c r="F279" i="3"/>
  <c r="G288" i="3"/>
  <c r="W288" i="3" s="1"/>
  <c r="H297" i="3"/>
  <c r="X297" i="3" s="1"/>
  <c r="I306" i="3"/>
  <c r="Y306" i="3" s="1"/>
  <c r="J315" i="3"/>
  <c r="Z315" i="3" s="1"/>
  <c r="K324" i="3"/>
  <c r="AA324" i="3" s="1"/>
  <c r="L333" i="3"/>
  <c r="AB333" i="3" s="1"/>
  <c r="F343" i="3"/>
  <c r="G352" i="3"/>
  <c r="W352" i="3" s="1"/>
  <c r="H361" i="3"/>
  <c r="X361" i="3" s="1"/>
  <c r="I370" i="3"/>
  <c r="Y370" i="3" s="1"/>
  <c r="J379" i="3"/>
  <c r="Z379" i="3" s="1"/>
  <c r="K388" i="3"/>
  <c r="AA388" i="3" s="1"/>
  <c r="L93" i="3"/>
  <c r="AB93" i="3" s="1"/>
  <c r="F190" i="3"/>
  <c r="F211" i="3"/>
  <c r="H229" i="3"/>
  <c r="X229" i="3" s="1"/>
  <c r="H240" i="3"/>
  <c r="X240" i="3" s="1"/>
  <c r="I249" i="3"/>
  <c r="Y249" i="3" s="1"/>
  <c r="J258" i="3"/>
  <c r="Z258" i="3" s="1"/>
  <c r="K267" i="3"/>
  <c r="AA267" i="3" s="1"/>
  <c r="L276" i="3"/>
  <c r="AB276" i="3" s="1"/>
  <c r="F286" i="3"/>
  <c r="G295" i="3"/>
  <c r="W295" i="3" s="1"/>
  <c r="H304" i="3"/>
  <c r="X304" i="3" s="1"/>
  <c r="I313" i="3"/>
  <c r="Y313" i="3" s="1"/>
  <c r="J322" i="3"/>
  <c r="Z322" i="3" s="1"/>
  <c r="K331" i="3"/>
  <c r="AA331" i="3" s="1"/>
  <c r="L340" i="3"/>
  <c r="AB340" i="3" s="1"/>
  <c r="F182" i="3"/>
  <c r="F207" i="3"/>
  <c r="H225" i="3"/>
  <c r="X225" i="3" s="1"/>
  <c r="H238" i="3"/>
  <c r="X238" i="3" s="1"/>
  <c r="I247" i="3"/>
  <c r="Y247" i="3" s="1"/>
  <c r="J256" i="3"/>
  <c r="Z256" i="3" s="1"/>
  <c r="K265" i="3"/>
  <c r="AA265" i="3" s="1"/>
  <c r="L274" i="3"/>
  <c r="AB274" i="3" s="1"/>
  <c r="F284" i="3"/>
  <c r="G293" i="3"/>
  <c r="W293" i="3" s="1"/>
  <c r="H302" i="3"/>
  <c r="X302" i="3" s="1"/>
  <c r="I311" i="3"/>
  <c r="Y311" i="3" s="1"/>
  <c r="J320" i="3"/>
  <c r="Z320" i="3" s="1"/>
  <c r="K329" i="3"/>
  <c r="AA329" i="3" s="1"/>
  <c r="AY329" i="3" s="1"/>
  <c r="L338" i="3"/>
  <c r="AB338" i="3" s="1"/>
  <c r="F348" i="3"/>
  <c r="G357" i="3"/>
  <c r="W357" i="3" s="1"/>
  <c r="H366" i="3"/>
  <c r="X366" i="3" s="1"/>
  <c r="I375" i="3"/>
  <c r="Y375" i="3" s="1"/>
  <c r="J384" i="3"/>
  <c r="Z384" i="3" s="1"/>
  <c r="K393" i="3"/>
  <c r="AA393" i="3" s="1"/>
  <c r="K211" i="3"/>
  <c r="AA211" i="3" s="1"/>
  <c r="H247" i="3"/>
  <c r="X247" i="3" s="1"/>
  <c r="J271" i="3"/>
  <c r="Z271" i="3" s="1"/>
  <c r="F296" i="3"/>
  <c r="I320" i="3"/>
  <c r="Y320" i="3" s="1"/>
  <c r="F344" i="3"/>
  <c r="H362" i="3"/>
  <c r="X362" i="3" s="1"/>
  <c r="J380" i="3"/>
  <c r="Z380" i="3" s="1"/>
  <c r="F398" i="3"/>
  <c r="G407" i="3"/>
  <c r="W407" i="3" s="1"/>
  <c r="H416" i="3"/>
  <c r="X416" i="3" s="1"/>
  <c r="I425" i="3"/>
  <c r="Y425" i="3" s="1"/>
  <c r="G158" i="3"/>
  <c r="W158" i="3" s="1"/>
  <c r="G155" i="3"/>
  <c r="W155" i="3" s="1"/>
  <c r="L151" i="3"/>
  <c r="AB151" i="3" s="1"/>
  <c r="G213" i="3"/>
  <c r="W213" i="3" s="1"/>
  <c r="F194" i="3"/>
  <c r="G86" i="3"/>
  <c r="W86" i="3" s="1"/>
  <c r="J180" i="3"/>
  <c r="Z180" i="3" s="1"/>
  <c r="G217" i="3"/>
  <c r="W217" i="3" s="1"/>
  <c r="I137" i="3"/>
  <c r="Y137" i="3" s="1"/>
  <c r="H193" i="3"/>
  <c r="X193" i="3" s="1"/>
  <c r="I230" i="3"/>
  <c r="Y230" i="3" s="1"/>
  <c r="H268" i="3"/>
  <c r="X268" i="3" s="1"/>
  <c r="L304" i="3"/>
  <c r="AB304" i="3" s="1"/>
  <c r="I341" i="3"/>
  <c r="Y341" i="3" s="1"/>
  <c r="K359" i="3"/>
  <c r="AA359" i="3" s="1"/>
  <c r="F378" i="3"/>
  <c r="H396" i="3"/>
  <c r="X396" i="3" s="1"/>
  <c r="L207" i="3"/>
  <c r="AB207" i="3" s="1"/>
  <c r="K238" i="3"/>
  <c r="AA238" i="3" s="1"/>
  <c r="F257" i="3"/>
  <c r="H275" i="3"/>
  <c r="X275" i="3" s="1"/>
  <c r="J293" i="3"/>
  <c r="Z293" i="3" s="1"/>
  <c r="L311" i="3"/>
  <c r="AB311" i="3" s="1"/>
  <c r="G330" i="3"/>
  <c r="W330" i="3" s="1"/>
  <c r="I348" i="3"/>
  <c r="Y348" i="3" s="1"/>
  <c r="K366" i="3"/>
  <c r="AA366" i="3" s="1"/>
  <c r="F385" i="3"/>
  <c r="G172" i="3"/>
  <c r="W172" i="3" s="1"/>
  <c r="J157" i="3"/>
  <c r="Z157" i="3" s="1"/>
  <c r="F206" i="3"/>
  <c r="I234" i="3"/>
  <c r="Y234" i="3" s="1"/>
  <c r="J243" i="3"/>
  <c r="Z243" i="3" s="1"/>
  <c r="K252" i="3"/>
  <c r="AA252" i="3" s="1"/>
  <c r="L261" i="3"/>
  <c r="AB261" i="3" s="1"/>
  <c r="F271" i="3"/>
  <c r="G280" i="3"/>
  <c r="W280" i="3" s="1"/>
  <c r="H289" i="3"/>
  <c r="X289" i="3" s="1"/>
  <c r="I298" i="3"/>
  <c r="Y298" i="3" s="1"/>
  <c r="J307" i="3"/>
  <c r="Z307" i="3" s="1"/>
  <c r="K316" i="3"/>
  <c r="AA316" i="3" s="1"/>
  <c r="L325" i="3"/>
  <c r="AB325" i="3" s="1"/>
  <c r="F335" i="3"/>
  <c r="G344" i="3"/>
  <c r="W344" i="3" s="1"/>
  <c r="H353" i="3"/>
  <c r="X353" i="3" s="1"/>
  <c r="I362" i="3"/>
  <c r="Y362" i="3" s="1"/>
  <c r="J371" i="3"/>
  <c r="Z371" i="3" s="1"/>
  <c r="K380" i="3"/>
  <c r="AA380" i="3" s="1"/>
  <c r="L389" i="3"/>
  <c r="AB389" i="3" s="1"/>
  <c r="K128" i="3"/>
  <c r="AA128" i="3" s="1"/>
  <c r="F193" i="3"/>
  <c r="H213" i="3"/>
  <c r="X213" i="3" s="1"/>
  <c r="J231" i="3"/>
  <c r="Z231" i="3" s="1"/>
  <c r="I241" i="3"/>
  <c r="Y241" i="3" s="1"/>
  <c r="J250" i="3"/>
  <c r="Z250" i="3" s="1"/>
  <c r="K259" i="3"/>
  <c r="AA259" i="3" s="1"/>
  <c r="L268" i="3"/>
  <c r="AB268" i="3" s="1"/>
  <c r="F278" i="3"/>
  <c r="G287" i="3"/>
  <c r="W287" i="3" s="1"/>
  <c r="H296" i="3"/>
  <c r="X296" i="3" s="1"/>
  <c r="I305" i="3"/>
  <c r="Y305" i="3" s="1"/>
  <c r="J314" i="3"/>
  <c r="Z314" i="3" s="1"/>
  <c r="K323" i="3"/>
  <c r="AA323" i="3" s="1"/>
  <c r="L332" i="3"/>
  <c r="AB332" i="3" s="1"/>
  <c r="H26" i="3"/>
  <c r="X26" i="3" s="1"/>
  <c r="J186" i="3"/>
  <c r="Z186" i="3" s="1"/>
  <c r="H209" i="3"/>
  <c r="X209" i="3" s="1"/>
  <c r="J227" i="3"/>
  <c r="Z227" i="3" s="1"/>
  <c r="I239" i="3"/>
  <c r="Y239" i="3" s="1"/>
  <c r="J248" i="3"/>
  <c r="Z248" i="3" s="1"/>
  <c r="K257" i="3"/>
  <c r="AA257" i="3" s="1"/>
  <c r="L266" i="3"/>
  <c r="AB266" i="3" s="1"/>
  <c r="F276" i="3"/>
  <c r="G285" i="3"/>
  <c r="W285" i="3" s="1"/>
  <c r="H294" i="3"/>
  <c r="X294" i="3" s="1"/>
  <c r="I303" i="3"/>
  <c r="Y303" i="3" s="1"/>
  <c r="J312" i="3"/>
  <c r="Z312" i="3" s="1"/>
  <c r="K321" i="3"/>
  <c r="AA321" i="3" s="1"/>
  <c r="L330" i="3"/>
  <c r="AB330" i="3" s="1"/>
  <c r="F340" i="3"/>
  <c r="G349" i="3"/>
  <c r="W349" i="3" s="1"/>
  <c r="H358" i="3"/>
  <c r="X358" i="3" s="1"/>
  <c r="I367" i="3"/>
  <c r="Y367" i="3" s="1"/>
  <c r="J376" i="3"/>
  <c r="Z376" i="3" s="1"/>
  <c r="K385" i="3"/>
  <c r="AA385" i="3" s="1"/>
  <c r="L394" i="3"/>
  <c r="AB394" i="3" s="1"/>
  <c r="J218" i="3"/>
  <c r="Z218" i="3" s="1"/>
  <c r="H250" i="3"/>
  <c r="X250" i="3" s="1"/>
  <c r="K274" i="3"/>
  <c r="AA274" i="3" s="1"/>
  <c r="F299" i="3"/>
  <c r="I323" i="3"/>
  <c r="Y323" i="3" s="1"/>
  <c r="H346" i="3"/>
  <c r="X346" i="3" s="1"/>
  <c r="J364" i="3"/>
  <c r="Z364" i="3" s="1"/>
  <c r="L382" i="3"/>
  <c r="AB382" i="3" s="1"/>
  <c r="G399" i="3"/>
  <c r="W399" i="3" s="1"/>
  <c r="H408" i="3"/>
  <c r="X408" i="3" s="1"/>
  <c r="I417" i="3"/>
  <c r="Y417" i="3" s="1"/>
  <c r="J426" i="3"/>
  <c r="Z426" i="3" s="1"/>
  <c r="F65" i="3"/>
  <c r="I116" i="3"/>
  <c r="Y116" i="3" s="1"/>
  <c r="L89" i="3"/>
  <c r="AB89" i="3" s="1"/>
  <c r="H199" i="3"/>
  <c r="X199" i="3" s="1"/>
  <c r="G127" i="3"/>
  <c r="W127" i="3" s="1"/>
  <c r="L208" i="3"/>
  <c r="AB208" i="3" s="1"/>
  <c r="L125" i="3"/>
  <c r="AB125" i="3" s="1"/>
  <c r="J188" i="3"/>
  <c r="Z188" i="3" s="1"/>
  <c r="G225" i="3"/>
  <c r="W225" i="3" s="1"/>
  <c r="I153" i="3"/>
  <c r="Y153" i="3" s="1"/>
  <c r="L61" i="3"/>
  <c r="AB61" i="3" s="1"/>
  <c r="K239" i="3"/>
  <c r="AA239" i="3" s="1"/>
  <c r="H276" i="3"/>
  <c r="X276" i="3" s="1"/>
  <c r="L312" i="3"/>
  <c r="AB312" i="3" s="1"/>
  <c r="J342" i="3"/>
  <c r="Z342" i="3" s="1"/>
  <c r="L360" i="3"/>
  <c r="AB360" i="3" s="1"/>
  <c r="G379" i="3"/>
  <c r="W379" i="3" s="1"/>
  <c r="I72" i="3"/>
  <c r="Y72" i="3" s="1"/>
  <c r="G210" i="3"/>
  <c r="W210" i="3" s="1"/>
  <c r="L239" i="3"/>
  <c r="AB239" i="3" s="1"/>
  <c r="G258" i="3"/>
  <c r="W258" i="3" s="1"/>
  <c r="I276" i="3"/>
  <c r="Y276" i="3" s="1"/>
  <c r="K294" i="3"/>
  <c r="AA294" i="3" s="1"/>
  <c r="F313" i="3"/>
  <c r="H331" i="3"/>
  <c r="X331" i="3" s="1"/>
  <c r="J349" i="3"/>
  <c r="Z349" i="3" s="1"/>
  <c r="L367" i="3"/>
  <c r="AB367" i="3" s="1"/>
  <c r="G386" i="3"/>
  <c r="W386" i="3" s="1"/>
  <c r="I179" i="3"/>
  <c r="Y179" i="3" s="1"/>
  <c r="L165" i="3"/>
  <c r="AB165" i="3" s="1"/>
  <c r="G215" i="3"/>
  <c r="W215" i="3" s="1"/>
  <c r="J235" i="3"/>
  <c r="Z235" i="3" s="1"/>
  <c r="K244" i="3"/>
  <c r="AA244" i="3" s="1"/>
  <c r="L253" i="3"/>
  <c r="AB253" i="3" s="1"/>
  <c r="F263" i="3"/>
  <c r="G272" i="3"/>
  <c r="W272" i="3" s="1"/>
  <c r="H281" i="3"/>
  <c r="X281" i="3" s="1"/>
  <c r="I290" i="3"/>
  <c r="Y290" i="3" s="1"/>
  <c r="J299" i="3"/>
  <c r="Z299" i="3" s="1"/>
  <c r="K308" i="3"/>
  <c r="AA308" i="3" s="1"/>
  <c r="L317" i="3"/>
  <c r="AB317" i="3" s="1"/>
  <c r="F327" i="3"/>
  <c r="G336" i="3"/>
  <c r="W336" i="3" s="1"/>
  <c r="H345" i="3"/>
  <c r="X345" i="3" s="1"/>
  <c r="I354" i="3"/>
  <c r="Y354" i="3" s="1"/>
  <c r="J363" i="3"/>
  <c r="Z363" i="3" s="1"/>
  <c r="K372" i="3"/>
  <c r="AA372" i="3" s="1"/>
  <c r="L381" i="3"/>
  <c r="AB381" i="3" s="1"/>
  <c r="F391" i="3"/>
  <c r="F147" i="3"/>
  <c r="G196" i="3"/>
  <c r="W196" i="3" s="1"/>
  <c r="J215" i="3"/>
  <c r="Z215" i="3" s="1"/>
  <c r="I233" i="3"/>
  <c r="Y233" i="3" s="1"/>
  <c r="J242" i="3"/>
  <c r="Z242" i="3" s="1"/>
  <c r="K251" i="3"/>
  <c r="AA251" i="3" s="1"/>
  <c r="AY251" i="3" s="1"/>
  <c r="L260" i="3"/>
  <c r="AB260" i="3" s="1"/>
  <c r="F270" i="3"/>
  <c r="G279" i="3"/>
  <c r="W279" i="3" s="1"/>
  <c r="H288" i="3"/>
  <c r="X288" i="3" s="1"/>
  <c r="I297" i="3"/>
  <c r="Y297" i="3" s="1"/>
  <c r="J306" i="3"/>
  <c r="Z306" i="3" s="1"/>
  <c r="K315" i="3"/>
  <c r="AA315" i="3" s="1"/>
  <c r="AY315" i="3" s="1"/>
  <c r="L324" i="3"/>
  <c r="AB324" i="3" s="1"/>
  <c r="F334" i="3"/>
  <c r="I106" i="3"/>
  <c r="Y106" i="3" s="1"/>
  <c r="K190" i="3"/>
  <c r="AA190" i="3" s="1"/>
  <c r="J211" i="3"/>
  <c r="Z211" i="3" s="1"/>
  <c r="L229" i="3"/>
  <c r="AB229" i="3" s="1"/>
  <c r="J240" i="3"/>
  <c r="Z240" i="3" s="1"/>
  <c r="K249" i="3"/>
  <c r="AA249" i="3" s="1"/>
  <c r="L258" i="3"/>
  <c r="AB258" i="3" s="1"/>
  <c r="F268" i="3"/>
  <c r="G277" i="3"/>
  <c r="W277" i="3" s="1"/>
  <c r="H286" i="3"/>
  <c r="X286" i="3" s="1"/>
  <c r="I295" i="3"/>
  <c r="Y295" i="3" s="1"/>
  <c r="J304" i="3"/>
  <c r="Z304" i="3" s="1"/>
  <c r="K313" i="3"/>
  <c r="AA313" i="3" s="1"/>
  <c r="L322" i="3"/>
  <c r="AB322" i="3" s="1"/>
  <c r="F332" i="3"/>
  <c r="G341" i="3"/>
  <c r="W341" i="3" s="1"/>
  <c r="H350" i="3"/>
  <c r="X350" i="3" s="1"/>
  <c r="I359" i="3"/>
  <c r="Y359" i="3" s="1"/>
  <c r="J368" i="3"/>
  <c r="Z368" i="3" s="1"/>
  <c r="K377" i="3"/>
  <c r="AA377" i="3" s="1"/>
  <c r="L386" i="3"/>
  <c r="AB386" i="3" s="1"/>
  <c r="G66" i="3"/>
  <c r="W66" i="3" s="1"/>
  <c r="I119" i="3"/>
  <c r="Y119" i="3" s="1"/>
  <c r="I94" i="3"/>
  <c r="Y94" i="3" s="1"/>
  <c r="I200" i="3"/>
  <c r="Y200" i="3" s="1"/>
  <c r="I129" i="3"/>
  <c r="Y129" i="3" s="1"/>
  <c r="H212" i="3"/>
  <c r="X212" i="3" s="1"/>
  <c r="G128" i="3"/>
  <c r="W128" i="3" s="1"/>
  <c r="K189" i="3"/>
  <c r="AA189" i="3" s="1"/>
  <c r="H226" i="3"/>
  <c r="X226" i="3" s="1"/>
  <c r="K155" i="3"/>
  <c r="AA155" i="3" s="1"/>
  <c r="F118" i="3"/>
  <c r="L240" i="3"/>
  <c r="AB240" i="3" s="1"/>
  <c r="I277" i="3"/>
  <c r="Y277" i="3" s="1"/>
  <c r="F314" i="3"/>
  <c r="L344" i="3"/>
  <c r="AB344" i="3" s="1"/>
  <c r="G363" i="3"/>
  <c r="W363" i="3" s="1"/>
  <c r="I381" i="3"/>
  <c r="Y381" i="3" s="1"/>
  <c r="G140" i="3"/>
  <c r="W140" i="3" s="1"/>
  <c r="K214" i="3"/>
  <c r="AA214" i="3" s="1"/>
  <c r="G242" i="3"/>
  <c r="W242" i="3" s="1"/>
  <c r="I260" i="3"/>
  <c r="Y260" i="3" s="1"/>
  <c r="K278" i="3"/>
  <c r="AA278" i="3" s="1"/>
  <c r="F297" i="3"/>
  <c r="H315" i="3"/>
  <c r="X315" i="3" s="1"/>
  <c r="J333" i="3"/>
  <c r="Z333" i="3" s="1"/>
  <c r="L351" i="3"/>
  <c r="AB351" i="3" s="1"/>
  <c r="G370" i="3"/>
  <c r="W370" i="3" s="1"/>
  <c r="I388" i="3"/>
  <c r="Y388" i="3" s="1"/>
  <c r="L188" i="3"/>
  <c r="AB188" i="3" s="1"/>
  <c r="H173" i="3"/>
  <c r="X173" i="3" s="1"/>
  <c r="I217" i="3"/>
  <c r="Y217" i="3" s="1"/>
  <c r="K236" i="3"/>
  <c r="AA236" i="3" s="1"/>
  <c r="L245" i="3"/>
  <c r="AB245" i="3" s="1"/>
  <c r="F255" i="3"/>
  <c r="G264" i="3"/>
  <c r="W264" i="3" s="1"/>
  <c r="H273" i="3"/>
  <c r="X273" i="3" s="1"/>
  <c r="I282" i="3"/>
  <c r="Y282" i="3" s="1"/>
  <c r="J291" i="3"/>
  <c r="Z291" i="3" s="1"/>
  <c r="K300" i="3"/>
  <c r="AA300" i="3" s="1"/>
  <c r="AY300" i="3" s="1"/>
  <c r="L309" i="3"/>
  <c r="AB309" i="3" s="1"/>
  <c r="F319" i="3"/>
  <c r="G328" i="3"/>
  <c r="W328" i="3" s="1"/>
  <c r="H337" i="3"/>
  <c r="X337" i="3" s="1"/>
  <c r="I346" i="3"/>
  <c r="Y346" i="3" s="1"/>
  <c r="J355" i="3"/>
  <c r="Z355" i="3" s="1"/>
  <c r="K364" i="3"/>
  <c r="AA364" i="3" s="1"/>
  <c r="L373" i="3"/>
  <c r="AB373" i="3" s="1"/>
  <c r="F383" i="3"/>
  <c r="G392" i="3"/>
  <c r="W392" i="3" s="1"/>
  <c r="I158" i="3"/>
  <c r="Y158" i="3" s="1"/>
  <c r="G199" i="3"/>
  <c r="W199" i="3" s="1"/>
  <c r="L217" i="3"/>
  <c r="AB217" i="3" s="1"/>
  <c r="J234" i="3"/>
  <c r="Z234" i="3" s="1"/>
  <c r="K243" i="3"/>
  <c r="AA243" i="3" s="1"/>
  <c r="L252" i="3"/>
  <c r="AB252" i="3" s="1"/>
  <c r="F262" i="3"/>
  <c r="G271" i="3"/>
  <c r="W271" i="3" s="1"/>
  <c r="H280" i="3"/>
  <c r="X280" i="3" s="1"/>
  <c r="I289" i="3"/>
  <c r="Y289" i="3" s="1"/>
  <c r="J298" i="3"/>
  <c r="Z298" i="3" s="1"/>
  <c r="K307" i="3"/>
  <c r="AA307" i="3" s="1"/>
  <c r="L316" i="3"/>
  <c r="AB316" i="3" s="1"/>
  <c r="F326" i="3"/>
  <c r="G335" i="3"/>
  <c r="W335" i="3" s="1"/>
  <c r="H133" i="3"/>
  <c r="X133" i="3" s="1"/>
  <c r="L193" i="3"/>
  <c r="AB193" i="3" s="1"/>
  <c r="L213" i="3"/>
  <c r="AB213" i="3" s="1"/>
  <c r="G232" i="3"/>
  <c r="W232" i="3" s="1"/>
  <c r="K241" i="3"/>
  <c r="AA241" i="3" s="1"/>
  <c r="L250" i="3"/>
  <c r="AB250" i="3" s="1"/>
  <c r="F260" i="3"/>
  <c r="G269" i="3"/>
  <c r="W269" i="3" s="1"/>
  <c r="H278" i="3"/>
  <c r="X278" i="3" s="1"/>
  <c r="I287" i="3"/>
  <c r="Y287" i="3" s="1"/>
  <c r="J296" i="3"/>
  <c r="Z296" i="3" s="1"/>
  <c r="K305" i="3"/>
  <c r="AA305" i="3" s="1"/>
  <c r="L314" i="3"/>
  <c r="AB314" i="3" s="1"/>
  <c r="F324" i="3"/>
  <c r="G333" i="3"/>
  <c r="W333" i="3" s="1"/>
  <c r="H342" i="3"/>
  <c r="X342" i="3" s="1"/>
  <c r="I351" i="3"/>
  <c r="Y351" i="3" s="1"/>
  <c r="J360" i="3"/>
  <c r="Z360" i="3" s="1"/>
  <c r="K369" i="3"/>
  <c r="AA369" i="3" s="1"/>
  <c r="L378" i="3"/>
  <c r="AB378" i="3" s="1"/>
  <c r="F388" i="3"/>
  <c r="G397" i="3"/>
  <c r="W397" i="3" s="1"/>
  <c r="F231" i="3"/>
  <c r="I256" i="3"/>
  <c r="Y256" i="3" s="1"/>
  <c r="K280" i="3"/>
  <c r="AA280" i="3" s="1"/>
  <c r="G305" i="3"/>
  <c r="W305" i="3" s="1"/>
  <c r="J329" i="3"/>
  <c r="Z329" i="3" s="1"/>
  <c r="L350" i="3"/>
  <c r="AB350" i="3" s="1"/>
  <c r="G369" i="3"/>
  <c r="W369" i="3" s="1"/>
  <c r="I387" i="3"/>
  <c r="Y387" i="3" s="1"/>
  <c r="I401" i="3"/>
  <c r="Y401" i="3" s="1"/>
  <c r="J410" i="3"/>
  <c r="Z410" i="3" s="1"/>
  <c r="K419" i="3"/>
  <c r="AA419" i="3" s="1"/>
  <c r="L428" i="3"/>
  <c r="AB428" i="3" s="1"/>
  <c r="G47" i="3"/>
  <c r="W47" i="3" s="1"/>
  <c r="H166" i="3"/>
  <c r="X166" i="3" s="1"/>
  <c r="L103" i="3"/>
  <c r="AB103" i="3" s="1"/>
  <c r="K64" i="3"/>
  <c r="AA64" i="3" s="1"/>
  <c r="G188" i="3"/>
  <c r="W188" i="3" s="1"/>
  <c r="G227" i="3"/>
  <c r="W227" i="3" s="1"/>
  <c r="I146" i="3"/>
  <c r="Y146" i="3" s="1"/>
  <c r="K197" i="3"/>
  <c r="AA197" i="3" s="1"/>
  <c r="I42" i="3"/>
  <c r="Y42" i="3" s="1"/>
  <c r="G170" i="3"/>
  <c r="W170" i="3" s="1"/>
  <c r="K187" i="3"/>
  <c r="AA187" i="3" s="1"/>
  <c r="L248" i="3"/>
  <c r="AB248" i="3" s="1"/>
  <c r="I285" i="3"/>
  <c r="Y285" i="3" s="1"/>
  <c r="F322" i="3"/>
  <c r="I349" i="3"/>
  <c r="Y349" i="3" s="1"/>
  <c r="K367" i="3"/>
  <c r="AA367" i="3" s="1"/>
  <c r="F386" i="3"/>
  <c r="J178" i="3"/>
  <c r="Z178" i="3" s="1"/>
  <c r="L223" i="3"/>
  <c r="AB223" i="3" s="1"/>
  <c r="K246" i="3"/>
  <c r="AA246" i="3" s="1"/>
  <c r="F265" i="3"/>
  <c r="H283" i="3"/>
  <c r="X283" i="3" s="1"/>
  <c r="J301" i="3"/>
  <c r="Z301" i="3" s="1"/>
  <c r="L319" i="3"/>
  <c r="AB319" i="3" s="1"/>
  <c r="G338" i="3"/>
  <c r="W338" i="3" s="1"/>
  <c r="I356" i="3"/>
  <c r="Y356" i="3" s="1"/>
  <c r="K374" i="3"/>
  <c r="AA374" i="3" s="1"/>
  <c r="F393" i="3"/>
  <c r="H201" i="3"/>
  <c r="X201" i="3" s="1"/>
  <c r="I180" i="3"/>
  <c r="Y180" i="3" s="1"/>
  <c r="K219" i="3"/>
  <c r="AA219" i="3" s="1"/>
  <c r="L237" i="3"/>
  <c r="AB237" i="3" s="1"/>
  <c r="F247" i="3"/>
  <c r="G256" i="3"/>
  <c r="W256" i="3" s="1"/>
  <c r="H265" i="3"/>
  <c r="X265" i="3" s="1"/>
  <c r="I274" i="3"/>
  <c r="Y274" i="3" s="1"/>
  <c r="J283" i="3"/>
  <c r="Z283" i="3" s="1"/>
  <c r="K292" i="3"/>
  <c r="AA292" i="3" s="1"/>
  <c r="L301" i="3"/>
  <c r="AB301" i="3" s="1"/>
  <c r="F311" i="3"/>
  <c r="G320" i="3"/>
  <c r="W320" i="3" s="1"/>
  <c r="H329" i="3"/>
  <c r="X329" i="3" s="1"/>
  <c r="I338" i="3"/>
  <c r="Y338" i="3" s="1"/>
  <c r="J347" i="3"/>
  <c r="Z347" i="3" s="1"/>
  <c r="K356" i="3"/>
  <c r="AA356" i="3" s="1"/>
  <c r="L365" i="3"/>
  <c r="AB365" i="3" s="1"/>
  <c r="F375" i="3"/>
  <c r="G384" i="3"/>
  <c r="W384" i="3" s="1"/>
  <c r="H393" i="3"/>
  <c r="X393" i="3" s="1"/>
  <c r="K166" i="3"/>
  <c r="AA166" i="3" s="1"/>
  <c r="L201" i="3"/>
  <c r="AB201" i="3" s="1"/>
  <c r="G220" i="3"/>
  <c r="W220" i="3" s="1"/>
  <c r="K235" i="3"/>
  <c r="AA235" i="3" s="1"/>
  <c r="L244" i="3"/>
  <c r="AB244" i="3" s="1"/>
  <c r="F254" i="3"/>
  <c r="G263" i="3"/>
  <c r="W263" i="3" s="1"/>
  <c r="H272" i="3"/>
  <c r="X272" i="3" s="1"/>
  <c r="I281" i="3"/>
  <c r="Y281" i="3" s="1"/>
  <c r="J290" i="3"/>
  <c r="Z290" i="3" s="1"/>
  <c r="K299" i="3"/>
  <c r="AA299" i="3" s="1"/>
  <c r="L308" i="3"/>
  <c r="AB308" i="3" s="1"/>
  <c r="F318" i="3"/>
  <c r="G327" i="3"/>
  <c r="W327" i="3" s="1"/>
  <c r="H336" i="3"/>
  <c r="X336" i="3" s="1"/>
  <c r="J151" i="3"/>
  <c r="Z151" i="3" s="1"/>
  <c r="L196" i="3"/>
  <c r="AB196" i="3" s="1"/>
  <c r="G216" i="3"/>
  <c r="W216" i="3" s="1"/>
  <c r="K233" i="3"/>
  <c r="AA233" i="3" s="1"/>
  <c r="L242" i="3"/>
  <c r="AB242" i="3" s="1"/>
  <c r="F252" i="3"/>
  <c r="G261" i="3"/>
  <c r="W261" i="3" s="1"/>
  <c r="H270" i="3"/>
  <c r="X270" i="3" s="1"/>
  <c r="I279" i="3"/>
  <c r="Y279" i="3" s="1"/>
  <c r="J288" i="3"/>
  <c r="Z288" i="3" s="1"/>
  <c r="K297" i="3"/>
  <c r="AA297" i="3" s="1"/>
  <c r="L306" i="3"/>
  <c r="AB306" i="3" s="1"/>
  <c r="F316" i="3"/>
  <c r="G325" i="3"/>
  <c r="W325" i="3" s="1"/>
  <c r="H334" i="3"/>
  <c r="X334" i="3" s="1"/>
  <c r="I343" i="3"/>
  <c r="Y343" i="3" s="1"/>
  <c r="J352" i="3"/>
  <c r="Z352" i="3" s="1"/>
  <c r="K361" i="3"/>
  <c r="AA361" i="3" s="1"/>
  <c r="L370" i="3"/>
  <c r="AB370" i="3" s="1"/>
  <c r="F380" i="3"/>
  <c r="G389" i="3"/>
  <c r="W389" i="3" s="1"/>
  <c r="G112" i="3"/>
  <c r="W112" i="3" s="1"/>
  <c r="F235" i="3"/>
  <c r="I259" i="3"/>
  <c r="Y259" i="3" s="1"/>
  <c r="L283" i="3"/>
  <c r="AB283" i="3" s="1"/>
  <c r="G308" i="3"/>
  <c r="W308" i="3" s="1"/>
  <c r="J332" i="3"/>
  <c r="Z332" i="3" s="1"/>
  <c r="G353" i="3"/>
  <c r="W353" i="3" s="1"/>
  <c r="I371" i="3"/>
  <c r="Y371" i="3" s="1"/>
  <c r="K389" i="3"/>
  <c r="AA389" i="3" s="1"/>
  <c r="J402" i="3"/>
  <c r="Z402" i="3" s="1"/>
  <c r="K411" i="3"/>
  <c r="AA411" i="3" s="1"/>
  <c r="L420" i="3"/>
  <c r="AB420" i="3" s="1"/>
  <c r="F430" i="3"/>
  <c r="H48" i="3"/>
  <c r="X48" i="3" s="1"/>
  <c r="J168" i="3"/>
  <c r="Z168" i="3" s="1"/>
  <c r="G106" i="3"/>
  <c r="W106" i="3" s="1"/>
  <c r="I74" i="3"/>
  <c r="Y74" i="3" s="1"/>
  <c r="H189" i="3"/>
  <c r="X189" i="3" s="1"/>
  <c r="J230" i="3"/>
  <c r="Z230" i="3" s="1"/>
  <c r="K148" i="3"/>
  <c r="AA148" i="3" s="1"/>
  <c r="L198" i="3"/>
  <c r="AB198" i="3" s="1"/>
  <c r="F59" i="3"/>
  <c r="K171" i="3"/>
  <c r="AA171" i="3" s="1"/>
  <c r="J191" i="3"/>
  <c r="Z191" i="3" s="1"/>
  <c r="F250" i="3"/>
  <c r="J286" i="3"/>
  <c r="Z286" i="3" s="1"/>
  <c r="G323" i="3"/>
  <c r="W323" i="3" s="1"/>
  <c r="J350" i="3"/>
  <c r="Z350" i="3" s="1"/>
  <c r="L368" i="3"/>
  <c r="AB368" i="3" s="1"/>
  <c r="G387" i="3"/>
  <c r="W387" i="3" s="1"/>
  <c r="L183" i="3"/>
  <c r="AB183" i="3" s="1"/>
  <c r="G226" i="3"/>
  <c r="W226" i="3" s="1"/>
  <c r="L247" i="3"/>
  <c r="AB247" i="3" s="1"/>
  <c r="G266" i="3"/>
  <c r="W266" i="3" s="1"/>
  <c r="I284" i="3"/>
  <c r="Y284" i="3" s="1"/>
  <c r="K302" i="3"/>
  <c r="AA302" i="3" s="1"/>
  <c r="F321" i="3"/>
  <c r="H339" i="3"/>
  <c r="X339" i="3" s="1"/>
  <c r="J357" i="3"/>
  <c r="Z357" i="3" s="1"/>
  <c r="L375" i="3"/>
  <c r="AB375" i="3" s="1"/>
  <c r="G394" i="3"/>
  <c r="W394" i="3" s="1"/>
  <c r="J203" i="3"/>
  <c r="Z203" i="3" s="1"/>
  <c r="K195" i="3"/>
  <c r="AA195" i="3" s="1"/>
  <c r="F222" i="3"/>
  <c r="F239" i="3"/>
  <c r="G248" i="3"/>
  <c r="W248" i="3" s="1"/>
  <c r="H257" i="3"/>
  <c r="X257" i="3" s="1"/>
  <c r="I266" i="3"/>
  <c r="Y266" i="3" s="1"/>
  <c r="J275" i="3"/>
  <c r="Z275" i="3" s="1"/>
  <c r="K284" i="3"/>
  <c r="AA284" i="3" s="1"/>
  <c r="L293" i="3"/>
  <c r="AB293" i="3" s="1"/>
  <c r="F303" i="3"/>
  <c r="G312" i="3"/>
  <c r="W312" i="3" s="1"/>
  <c r="H321" i="3"/>
  <c r="X321" i="3" s="1"/>
  <c r="I330" i="3"/>
  <c r="Y330" i="3" s="1"/>
  <c r="J339" i="3"/>
  <c r="Z339" i="3" s="1"/>
  <c r="K348" i="3"/>
  <c r="AA348" i="3" s="1"/>
  <c r="L357" i="3"/>
  <c r="AB357" i="3" s="1"/>
  <c r="F367" i="3"/>
  <c r="G376" i="3"/>
  <c r="W376" i="3" s="1"/>
  <c r="H385" i="3"/>
  <c r="X385" i="3" s="1"/>
  <c r="I394" i="3"/>
  <c r="Y394" i="3" s="1"/>
  <c r="L173" i="3"/>
  <c r="AB173" i="3" s="1"/>
  <c r="G204" i="3"/>
  <c r="W204" i="3" s="1"/>
  <c r="I222" i="3"/>
  <c r="Y222" i="3" s="1"/>
  <c r="L236" i="3"/>
  <c r="AB236" i="3" s="1"/>
  <c r="F246" i="3"/>
  <c r="G255" i="3"/>
  <c r="W255" i="3" s="1"/>
  <c r="H264" i="3"/>
  <c r="X264" i="3" s="1"/>
  <c r="I273" i="3"/>
  <c r="Y273" i="3" s="1"/>
  <c r="J282" i="3"/>
  <c r="Z282" i="3" s="1"/>
  <c r="K291" i="3"/>
  <c r="AA291" i="3" s="1"/>
  <c r="L300" i="3"/>
  <c r="AB300" i="3" s="1"/>
  <c r="F310" i="3"/>
  <c r="G319" i="3"/>
  <c r="W319" i="3" s="1"/>
  <c r="H328" i="3"/>
  <c r="X328" i="3" s="1"/>
  <c r="I337" i="3"/>
  <c r="Y337" i="3" s="1"/>
  <c r="K160" i="3"/>
  <c r="AA160" i="3" s="1"/>
  <c r="L199" i="3"/>
  <c r="AB199" i="3" s="1"/>
  <c r="I218" i="3"/>
  <c r="Y218" i="3" s="1"/>
  <c r="L234" i="3"/>
  <c r="AB234" i="3" s="1"/>
  <c r="F244" i="3"/>
  <c r="G253" i="3"/>
  <c r="W253" i="3" s="1"/>
  <c r="H262" i="3"/>
  <c r="X262" i="3" s="1"/>
  <c r="I271" i="3"/>
  <c r="Y271" i="3" s="1"/>
  <c r="J280" i="3"/>
  <c r="Z280" i="3" s="1"/>
  <c r="K289" i="3"/>
  <c r="AA289" i="3" s="1"/>
  <c r="L298" i="3"/>
  <c r="AB298" i="3" s="1"/>
  <c r="F308" i="3"/>
  <c r="G317" i="3"/>
  <c r="W317" i="3" s="1"/>
  <c r="H326" i="3"/>
  <c r="X326" i="3" s="1"/>
  <c r="I335" i="3"/>
  <c r="Y335" i="3" s="1"/>
  <c r="J344" i="3"/>
  <c r="Z344" i="3" s="1"/>
  <c r="K353" i="3"/>
  <c r="AA353" i="3" s="1"/>
  <c r="L362" i="3"/>
  <c r="AB362" i="3" s="1"/>
  <c r="K74" i="3"/>
  <c r="AA74" i="3" s="1"/>
  <c r="L91" i="3"/>
  <c r="AB91" i="3" s="1"/>
  <c r="G153" i="3"/>
  <c r="W153" i="3" s="1"/>
  <c r="J172" i="3"/>
  <c r="Z172" i="3" s="1"/>
  <c r="K165" i="3"/>
  <c r="AA165" i="3" s="1"/>
  <c r="F123" i="3"/>
  <c r="I164" i="3"/>
  <c r="Y164" i="3" s="1"/>
  <c r="L206" i="3"/>
  <c r="AB206" i="3" s="1"/>
  <c r="H111" i="3"/>
  <c r="X111" i="3" s="1"/>
  <c r="F183" i="3"/>
  <c r="L209" i="3"/>
  <c r="AB209" i="3" s="1"/>
  <c r="F258" i="3"/>
  <c r="J294" i="3"/>
  <c r="Z294" i="3" s="1"/>
  <c r="G331" i="3"/>
  <c r="W331" i="3" s="1"/>
  <c r="K351" i="3"/>
  <c r="AA351" i="3" s="1"/>
  <c r="F370" i="3"/>
  <c r="H388" i="3"/>
  <c r="X388" i="3" s="1"/>
  <c r="I188" i="3"/>
  <c r="Y188" i="3" s="1"/>
  <c r="I228" i="3"/>
  <c r="Y228" i="3" s="1"/>
  <c r="F249" i="3"/>
  <c r="H267" i="3"/>
  <c r="X267" i="3" s="1"/>
  <c r="J285" i="3"/>
  <c r="Z285" i="3" s="1"/>
  <c r="L303" i="3"/>
  <c r="AB303" i="3" s="1"/>
  <c r="G322" i="3"/>
  <c r="W322" i="3" s="1"/>
  <c r="I340" i="3"/>
  <c r="Y340" i="3" s="1"/>
  <c r="K358" i="3"/>
  <c r="AA358" i="3" s="1"/>
  <c r="F377" i="3"/>
  <c r="H395" i="3"/>
  <c r="X395" i="3" s="1"/>
  <c r="L205" i="3"/>
  <c r="AB205" i="3" s="1"/>
  <c r="K198" i="3"/>
  <c r="AA198" i="3" s="1"/>
  <c r="H224" i="3"/>
  <c r="X224" i="3" s="1"/>
  <c r="G240" i="3"/>
  <c r="W240" i="3" s="1"/>
  <c r="H249" i="3"/>
  <c r="X249" i="3" s="1"/>
  <c r="I258" i="3"/>
  <c r="Y258" i="3" s="1"/>
  <c r="J267" i="3"/>
  <c r="Z267" i="3" s="1"/>
  <c r="K276" i="3"/>
  <c r="AA276" i="3" s="1"/>
  <c r="L285" i="3"/>
  <c r="AB285" i="3" s="1"/>
  <c r="F295" i="3"/>
  <c r="G304" i="3"/>
  <c r="W304" i="3" s="1"/>
  <c r="H313" i="3"/>
  <c r="X313" i="3" s="1"/>
  <c r="I322" i="3"/>
  <c r="Y322" i="3" s="1"/>
  <c r="J331" i="3"/>
  <c r="Z331" i="3" s="1"/>
  <c r="K340" i="3"/>
  <c r="AA340" i="3" s="1"/>
  <c r="L349" i="3"/>
  <c r="AB349" i="3" s="1"/>
  <c r="F359" i="3"/>
  <c r="G368" i="3"/>
  <c r="W368" i="3" s="1"/>
  <c r="H377" i="3"/>
  <c r="X377" i="3" s="1"/>
  <c r="I386" i="3"/>
  <c r="Y386" i="3" s="1"/>
  <c r="J395" i="3"/>
  <c r="Z395" i="3" s="1"/>
  <c r="L180" i="3"/>
  <c r="AB180" i="3" s="1"/>
  <c r="I206" i="3"/>
  <c r="Y206" i="3" s="1"/>
  <c r="K224" i="3"/>
  <c r="AA224" i="3" s="1"/>
  <c r="F238" i="3"/>
  <c r="G247" i="3"/>
  <c r="W247" i="3" s="1"/>
  <c r="H256" i="3"/>
  <c r="X256" i="3" s="1"/>
  <c r="I265" i="3"/>
  <c r="Y265" i="3" s="1"/>
  <c r="J274" i="3"/>
  <c r="Z274" i="3" s="1"/>
  <c r="K283" i="3"/>
  <c r="AA283" i="3" s="1"/>
  <c r="L292" i="3"/>
  <c r="AB292" i="3" s="1"/>
  <c r="F302" i="3"/>
  <c r="G311" i="3"/>
  <c r="W311" i="3" s="1"/>
  <c r="H320" i="3"/>
  <c r="X320" i="3" s="1"/>
  <c r="I329" i="3"/>
  <c r="Y329" i="3" s="1"/>
  <c r="J338" i="3"/>
  <c r="Z338" i="3" s="1"/>
  <c r="H168" i="3"/>
  <c r="X168" i="3" s="1"/>
  <c r="I202" i="3"/>
  <c r="Y202" i="3" s="1"/>
  <c r="F166" i="3"/>
  <c r="F354" i="3"/>
  <c r="G306" i="3"/>
  <c r="W306" i="3" s="1"/>
  <c r="J226" i="3"/>
  <c r="Z226" i="3" s="1"/>
  <c r="H305" i="3"/>
  <c r="X305" i="3" s="1"/>
  <c r="I378" i="3"/>
  <c r="Y378" i="3" s="1"/>
  <c r="I257" i="3"/>
  <c r="Y257" i="3" s="1"/>
  <c r="J330" i="3"/>
  <c r="Z330" i="3" s="1"/>
  <c r="G245" i="3"/>
  <c r="W245" i="3" s="1"/>
  <c r="K281" i="3"/>
  <c r="AA281" i="3" s="1"/>
  <c r="H318" i="3"/>
  <c r="X318" i="3" s="1"/>
  <c r="L354" i="3"/>
  <c r="AB354" i="3" s="1"/>
  <c r="H382" i="3"/>
  <c r="X382" i="3" s="1"/>
  <c r="J202" i="3"/>
  <c r="Z202" i="3" s="1"/>
  <c r="J268" i="3"/>
  <c r="Z268" i="3" s="1"/>
  <c r="H317" i="3"/>
  <c r="X317" i="3" s="1"/>
  <c r="F360" i="3"/>
  <c r="J396" i="3"/>
  <c r="Z396" i="3" s="1"/>
  <c r="G415" i="3"/>
  <c r="W415" i="3" s="1"/>
  <c r="I433" i="3"/>
  <c r="Y433" i="3" s="1"/>
  <c r="J442" i="3"/>
  <c r="Z442" i="3" s="1"/>
  <c r="K451" i="3"/>
  <c r="AA451" i="3" s="1"/>
  <c r="AY451" i="3" s="1"/>
  <c r="L460" i="3"/>
  <c r="AB460" i="3" s="1"/>
  <c r="F470" i="3"/>
  <c r="G479" i="3"/>
  <c r="W479" i="3" s="1"/>
  <c r="H488" i="3"/>
  <c r="X488" i="3" s="1"/>
  <c r="I497" i="3"/>
  <c r="Y497" i="3" s="1"/>
  <c r="J506" i="3"/>
  <c r="Z506" i="3" s="1"/>
  <c r="F131" i="3"/>
  <c r="I235" i="3"/>
  <c r="Y235" i="3" s="1"/>
  <c r="L259" i="3"/>
  <c r="AB259" i="3" s="1"/>
  <c r="G284" i="3"/>
  <c r="W284" i="3" s="1"/>
  <c r="J308" i="3"/>
  <c r="Z308" i="3" s="1"/>
  <c r="F333" i="3"/>
  <c r="I353" i="3"/>
  <c r="Y353" i="3" s="1"/>
  <c r="K371" i="3"/>
  <c r="AA371" i="3" s="1"/>
  <c r="F390" i="3"/>
  <c r="K402" i="3"/>
  <c r="AA402" i="3" s="1"/>
  <c r="L411" i="3"/>
  <c r="AB411" i="3" s="1"/>
  <c r="F421" i="3"/>
  <c r="G430" i="3"/>
  <c r="W430" i="3" s="1"/>
  <c r="H439" i="3"/>
  <c r="X439" i="3" s="1"/>
  <c r="I448" i="3"/>
  <c r="Y448" i="3" s="1"/>
  <c r="J457" i="3"/>
  <c r="Z457" i="3" s="1"/>
  <c r="K466" i="3"/>
  <c r="AA466" i="3" s="1"/>
  <c r="L475" i="3"/>
  <c r="AB475" i="3" s="1"/>
  <c r="F485" i="3"/>
  <c r="G494" i="3"/>
  <c r="W494" i="3" s="1"/>
  <c r="H503" i="3"/>
  <c r="X503" i="3" s="1"/>
  <c r="I512" i="3"/>
  <c r="Y512" i="3" s="1"/>
  <c r="I220" i="3"/>
  <c r="Y220" i="3" s="1"/>
  <c r="F251" i="3"/>
  <c r="I275" i="3"/>
  <c r="Y275" i="3" s="1"/>
  <c r="L299" i="3"/>
  <c r="AB299" i="3" s="1"/>
  <c r="G324" i="3"/>
  <c r="W324" i="3" s="1"/>
  <c r="K346" i="3"/>
  <c r="AA346" i="3" s="1"/>
  <c r="F365" i="3"/>
  <c r="H383" i="3"/>
  <c r="X383" i="3" s="1"/>
  <c r="I399" i="3"/>
  <c r="Y399" i="3" s="1"/>
  <c r="J408" i="3"/>
  <c r="Z408" i="3" s="1"/>
  <c r="K417" i="3"/>
  <c r="AA417" i="3" s="1"/>
  <c r="L426" i="3"/>
  <c r="AB426" i="3" s="1"/>
  <c r="F436" i="3"/>
  <c r="G445" i="3"/>
  <c r="W445" i="3" s="1"/>
  <c r="H454" i="3"/>
  <c r="X454" i="3" s="1"/>
  <c r="I463" i="3"/>
  <c r="Y463" i="3" s="1"/>
  <c r="J472" i="3"/>
  <c r="Z472" i="3" s="1"/>
  <c r="K481" i="3"/>
  <c r="AA481" i="3" s="1"/>
  <c r="L490" i="3"/>
  <c r="AB490" i="3" s="1"/>
  <c r="F500" i="3"/>
  <c r="G509" i="3"/>
  <c r="W509" i="3" s="1"/>
  <c r="K206" i="3"/>
  <c r="AA206" i="3" s="1"/>
  <c r="H245" i="3"/>
  <c r="X245" i="3" s="1"/>
  <c r="K269" i="3"/>
  <c r="AA269" i="3" s="1"/>
  <c r="G294" i="3"/>
  <c r="W294" i="3" s="1"/>
  <c r="I318" i="3"/>
  <c r="Y318" i="3" s="1"/>
  <c r="I342" i="3"/>
  <c r="Y342" i="3" s="1"/>
  <c r="K360" i="3"/>
  <c r="AA360" i="3" s="1"/>
  <c r="F379" i="3"/>
  <c r="H397" i="3"/>
  <c r="X397" i="3" s="1"/>
  <c r="I406" i="3"/>
  <c r="Y406" i="3" s="1"/>
  <c r="J415" i="3"/>
  <c r="Z415" i="3" s="1"/>
  <c r="K424" i="3"/>
  <c r="AA424" i="3" s="1"/>
  <c r="L433" i="3"/>
  <c r="AB433" i="3" s="1"/>
  <c r="F443" i="3"/>
  <c r="G452" i="3"/>
  <c r="W452" i="3" s="1"/>
  <c r="H461" i="3"/>
  <c r="X461" i="3" s="1"/>
  <c r="I470" i="3"/>
  <c r="Y470" i="3" s="1"/>
  <c r="F208" i="3"/>
  <c r="H372" i="3"/>
  <c r="X372" i="3" s="1"/>
  <c r="I324" i="3"/>
  <c r="Y324" i="3" s="1"/>
  <c r="H241" i="3"/>
  <c r="X241" i="3" s="1"/>
  <c r="I314" i="3"/>
  <c r="Y314" i="3" s="1"/>
  <c r="J387" i="3"/>
  <c r="Z387" i="3" s="1"/>
  <c r="J266" i="3"/>
  <c r="Z266" i="3" s="1"/>
  <c r="K339" i="3"/>
  <c r="AA339" i="3" s="1"/>
  <c r="H246" i="3"/>
  <c r="X246" i="3" s="1"/>
  <c r="L282" i="3"/>
  <c r="AB282" i="3" s="1"/>
  <c r="I319" i="3"/>
  <c r="Y319" i="3" s="1"/>
  <c r="F356" i="3"/>
  <c r="I383" i="3"/>
  <c r="Y383" i="3" s="1"/>
  <c r="F225" i="3"/>
  <c r="K277" i="3"/>
  <c r="AA277" i="3" s="1"/>
  <c r="I326" i="3"/>
  <c r="Y326" i="3" s="1"/>
  <c r="L366" i="3"/>
  <c r="AB366" i="3" s="1"/>
  <c r="H400" i="3"/>
  <c r="X400" i="3" s="1"/>
  <c r="J418" i="3"/>
  <c r="Z418" i="3" s="1"/>
  <c r="J434" i="3"/>
  <c r="Z434" i="3" s="1"/>
  <c r="K443" i="3"/>
  <c r="AA443" i="3" s="1"/>
  <c r="L452" i="3"/>
  <c r="AB452" i="3" s="1"/>
  <c r="F462" i="3"/>
  <c r="G471" i="3"/>
  <c r="W471" i="3" s="1"/>
  <c r="H480" i="3"/>
  <c r="X480" i="3" s="1"/>
  <c r="I489" i="3"/>
  <c r="Y489" i="3" s="1"/>
  <c r="J498" i="3"/>
  <c r="Z498" i="3" s="1"/>
  <c r="K507" i="3"/>
  <c r="AA507" i="3" s="1"/>
  <c r="F175" i="3"/>
  <c r="I238" i="3"/>
  <c r="Y238" i="3" s="1"/>
  <c r="L262" i="3"/>
  <c r="AB262" i="3" s="1"/>
  <c r="H287" i="3"/>
  <c r="X287" i="3" s="1"/>
  <c r="J311" i="3"/>
  <c r="Z311" i="3" s="1"/>
  <c r="F336" i="3"/>
  <c r="K355" i="3"/>
  <c r="AA355" i="3" s="1"/>
  <c r="F374" i="3"/>
  <c r="H392" i="3"/>
  <c r="X392" i="3" s="1"/>
  <c r="L403" i="3"/>
  <c r="AB403" i="3" s="1"/>
  <c r="F413" i="3"/>
  <c r="G422" i="3"/>
  <c r="W422" i="3" s="1"/>
  <c r="H431" i="3"/>
  <c r="X431" i="3" s="1"/>
  <c r="I440" i="3"/>
  <c r="Y440" i="3" s="1"/>
  <c r="J449" i="3"/>
  <c r="Z449" i="3" s="1"/>
  <c r="K458" i="3"/>
  <c r="AA458" i="3" s="1"/>
  <c r="L467" i="3"/>
  <c r="AB467" i="3" s="1"/>
  <c r="F477" i="3"/>
  <c r="G486" i="3"/>
  <c r="W486" i="3" s="1"/>
  <c r="H495" i="3"/>
  <c r="X495" i="3" s="1"/>
  <c r="I504" i="3"/>
  <c r="Y504" i="3" s="1"/>
  <c r="J513" i="3"/>
  <c r="Z513" i="3" s="1"/>
  <c r="I226" i="3"/>
  <c r="Y226" i="3" s="1"/>
  <c r="G254" i="3"/>
  <c r="W254" i="3" s="1"/>
  <c r="I278" i="3"/>
  <c r="Y278" i="3" s="1"/>
  <c r="L302" i="3"/>
  <c r="AB302" i="3" s="1"/>
  <c r="H327" i="3"/>
  <c r="X327" i="3" s="1"/>
  <c r="F349" i="3"/>
  <c r="H367" i="3"/>
  <c r="X367" i="3" s="1"/>
  <c r="J385" i="3"/>
  <c r="Z385" i="3" s="1"/>
  <c r="J400" i="3"/>
  <c r="Z400" i="3" s="1"/>
  <c r="K409" i="3"/>
  <c r="AA409" i="3" s="1"/>
  <c r="L418" i="3"/>
  <c r="AB418" i="3" s="1"/>
  <c r="F428" i="3"/>
  <c r="G437" i="3"/>
  <c r="W437" i="3" s="1"/>
  <c r="H446" i="3"/>
  <c r="X446" i="3" s="1"/>
  <c r="I455" i="3"/>
  <c r="Y455" i="3" s="1"/>
  <c r="J464" i="3"/>
  <c r="Z464" i="3" s="1"/>
  <c r="K473" i="3"/>
  <c r="AA473" i="3" s="1"/>
  <c r="L482" i="3"/>
  <c r="AB482" i="3" s="1"/>
  <c r="F492" i="3"/>
  <c r="G501" i="3"/>
  <c r="W501" i="3" s="1"/>
  <c r="H510" i="3"/>
  <c r="X510" i="3" s="1"/>
  <c r="F215" i="3"/>
  <c r="I248" i="3"/>
  <c r="Y248" i="3" s="1"/>
  <c r="K272" i="3"/>
  <c r="AA272" i="3" s="1"/>
  <c r="L77" i="3"/>
  <c r="AB77" i="3" s="1"/>
  <c r="L117" i="3"/>
  <c r="AB117" i="3" s="1"/>
  <c r="J390" i="3"/>
  <c r="Z390" i="3" s="1"/>
  <c r="K342" i="3"/>
  <c r="AA342" i="3" s="1"/>
  <c r="I250" i="3"/>
  <c r="Y250" i="3" s="1"/>
  <c r="J323" i="3"/>
  <c r="Z323" i="3" s="1"/>
  <c r="K396" i="3"/>
  <c r="AA396" i="3" s="1"/>
  <c r="K275" i="3"/>
  <c r="AA275" i="3" s="1"/>
  <c r="L175" i="3"/>
  <c r="AB175" i="3" s="1"/>
  <c r="H254" i="3"/>
  <c r="X254" i="3" s="1"/>
  <c r="L290" i="3"/>
  <c r="AB290" i="3" s="1"/>
  <c r="I327" i="3"/>
  <c r="Y327" i="3" s="1"/>
  <c r="F364" i="3"/>
  <c r="H390" i="3"/>
  <c r="X390" i="3" s="1"/>
  <c r="G238" i="3"/>
  <c r="W238" i="3" s="1"/>
  <c r="L286" i="3"/>
  <c r="AB286" i="3" s="1"/>
  <c r="J335" i="3"/>
  <c r="Z335" i="3" s="1"/>
  <c r="K373" i="3"/>
  <c r="AA373" i="3" s="1"/>
  <c r="K403" i="3"/>
  <c r="AA403" i="3" s="1"/>
  <c r="F422" i="3"/>
  <c r="K435" i="3"/>
  <c r="AA435" i="3" s="1"/>
  <c r="L444" i="3"/>
  <c r="AB444" i="3" s="1"/>
  <c r="F454" i="3"/>
  <c r="G463" i="3"/>
  <c r="W463" i="3" s="1"/>
  <c r="H472" i="3"/>
  <c r="X472" i="3" s="1"/>
  <c r="I481" i="3"/>
  <c r="Y481" i="3" s="1"/>
  <c r="J490" i="3"/>
  <c r="Z490" i="3" s="1"/>
  <c r="K499" i="3"/>
  <c r="AA499" i="3" s="1"/>
  <c r="L508" i="3"/>
  <c r="AB508" i="3" s="1"/>
  <c r="I193" i="3"/>
  <c r="Y193" i="3" s="1"/>
  <c r="J241" i="3"/>
  <c r="Z241" i="3" s="1"/>
  <c r="L265" i="3"/>
  <c r="AB265" i="3" s="1"/>
  <c r="H290" i="3"/>
  <c r="X290" i="3" s="1"/>
  <c r="K314" i="3"/>
  <c r="AA314" i="3" s="1"/>
  <c r="F339" i="3"/>
  <c r="F358" i="3"/>
  <c r="H376" i="3"/>
  <c r="X376" i="3" s="1"/>
  <c r="J394" i="3"/>
  <c r="Z394" i="3" s="1"/>
  <c r="F405" i="3"/>
  <c r="G414" i="3"/>
  <c r="W414" i="3" s="1"/>
  <c r="H423" i="3"/>
  <c r="X423" i="3" s="1"/>
  <c r="I432" i="3"/>
  <c r="Y432" i="3" s="1"/>
  <c r="J441" i="3"/>
  <c r="Z441" i="3" s="1"/>
  <c r="K450" i="3"/>
  <c r="AA450" i="3" s="1"/>
  <c r="L459" i="3"/>
  <c r="AB459" i="3" s="1"/>
  <c r="F469" i="3"/>
  <c r="G478" i="3"/>
  <c r="W478" i="3" s="1"/>
  <c r="H487" i="3"/>
  <c r="X487" i="3" s="1"/>
  <c r="I496" i="3"/>
  <c r="Y496" i="3" s="1"/>
  <c r="J505" i="3"/>
  <c r="Z505" i="3" s="1"/>
  <c r="K514" i="3"/>
  <c r="AA514" i="3" s="1"/>
  <c r="H232" i="3"/>
  <c r="X232" i="3" s="1"/>
  <c r="G257" i="3"/>
  <c r="W257" i="3" s="1"/>
  <c r="J281" i="3"/>
  <c r="Z281" i="3" s="1"/>
  <c r="L305" i="3"/>
  <c r="AB305" i="3" s="1"/>
  <c r="H330" i="3"/>
  <c r="X330" i="3" s="1"/>
  <c r="H351" i="3"/>
  <c r="X351" i="3" s="1"/>
  <c r="J369" i="3"/>
  <c r="Z369" i="3" s="1"/>
  <c r="L387" i="3"/>
  <c r="AB387" i="3" s="1"/>
  <c r="K401" i="3"/>
  <c r="AA401" i="3" s="1"/>
  <c r="L410" i="3"/>
  <c r="AB410" i="3" s="1"/>
  <c r="F420" i="3"/>
  <c r="G429" i="3"/>
  <c r="W429" i="3" s="1"/>
  <c r="H438" i="3"/>
  <c r="X438" i="3" s="1"/>
  <c r="I447" i="3"/>
  <c r="Y447" i="3" s="1"/>
  <c r="J456" i="3"/>
  <c r="Z456" i="3" s="1"/>
  <c r="K465" i="3"/>
  <c r="AA465" i="3" s="1"/>
  <c r="L474" i="3"/>
  <c r="AB474" i="3" s="1"/>
  <c r="F484" i="3"/>
  <c r="G493" i="3"/>
  <c r="W493" i="3" s="1"/>
  <c r="H502" i="3"/>
  <c r="X502" i="3" s="1"/>
  <c r="I511" i="3"/>
  <c r="Y511" i="3" s="1"/>
  <c r="L220" i="3"/>
  <c r="AB220" i="3" s="1"/>
  <c r="I251" i="3"/>
  <c r="Y251" i="3" s="1"/>
  <c r="L275" i="3"/>
  <c r="AB275" i="3" s="1"/>
  <c r="G300" i="3"/>
  <c r="W300" i="3" s="1"/>
  <c r="J324" i="3"/>
  <c r="Z324" i="3" s="1"/>
  <c r="F347" i="3"/>
  <c r="H365" i="3"/>
  <c r="X365" i="3" s="1"/>
  <c r="J383" i="3"/>
  <c r="Z383" i="3" s="1"/>
  <c r="J399" i="3"/>
  <c r="Z399" i="3" s="1"/>
  <c r="K408" i="3"/>
  <c r="AA408" i="3" s="1"/>
  <c r="L417" i="3"/>
  <c r="AB417" i="3" s="1"/>
  <c r="F427" i="3"/>
  <c r="G436" i="3"/>
  <c r="W436" i="3" s="1"/>
  <c r="H445" i="3"/>
  <c r="X445" i="3" s="1"/>
  <c r="I454" i="3"/>
  <c r="Y454" i="3" s="1"/>
  <c r="G94" i="3"/>
  <c r="W94" i="3" s="1"/>
  <c r="G184" i="3"/>
  <c r="W184" i="3" s="1"/>
  <c r="F195" i="3"/>
  <c r="F361" i="3"/>
  <c r="J259" i="3"/>
  <c r="Z259" i="3" s="1"/>
  <c r="K332" i="3"/>
  <c r="AA332" i="3" s="1"/>
  <c r="AY332" i="3" s="1"/>
  <c r="I185" i="3"/>
  <c r="Y185" i="3" s="1"/>
  <c r="L284" i="3"/>
  <c r="AB284" i="3" s="1"/>
  <c r="K204" i="3"/>
  <c r="AA204" i="3" s="1"/>
  <c r="AY204" i="3" s="1"/>
  <c r="I255" i="3"/>
  <c r="Y255" i="3" s="1"/>
  <c r="F292" i="3"/>
  <c r="J328" i="3"/>
  <c r="Z328" i="3" s="1"/>
  <c r="G365" i="3"/>
  <c r="W365" i="3" s="1"/>
  <c r="I391" i="3"/>
  <c r="Y391" i="3" s="1"/>
  <c r="G241" i="3"/>
  <c r="W241" i="3" s="1"/>
  <c r="L289" i="3"/>
  <c r="AB289" i="3" s="1"/>
  <c r="K338" i="3"/>
  <c r="AA338" i="3" s="1"/>
  <c r="F376" i="3"/>
  <c r="L404" i="3"/>
  <c r="AB404" i="3" s="1"/>
  <c r="G423" i="3"/>
  <c r="W423" i="3" s="1"/>
  <c r="L436" i="3"/>
  <c r="AB436" i="3" s="1"/>
  <c r="F446" i="3"/>
  <c r="G455" i="3"/>
  <c r="W455" i="3" s="1"/>
  <c r="H464" i="3"/>
  <c r="X464" i="3" s="1"/>
  <c r="I473" i="3"/>
  <c r="Y473" i="3" s="1"/>
  <c r="J482" i="3"/>
  <c r="Z482" i="3" s="1"/>
  <c r="K491" i="3"/>
  <c r="AA491" i="3" s="1"/>
  <c r="L500" i="3"/>
  <c r="AB500" i="3" s="1"/>
  <c r="F510" i="3"/>
  <c r="I204" i="3"/>
  <c r="Y204" i="3" s="1"/>
  <c r="J244" i="3"/>
  <c r="Z244" i="3" s="1"/>
  <c r="F269" i="3"/>
  <c r="H293" i="3"/>
  <c r="X293" i="3" s="1"/>
  <c r="K317" i="3"/>
  <c r="AA317" i="3" s="1"/>
  <c r="AY317" i="3" s="1"/>
  <c r="F342" i="3"/>
  <c r="H360" i="3"/>
  <c r="X360" i="3" s="1"/>
  <c r="J378" i="3"/>
  <c r="Z378" i="3" s="1"/>
  <c r="L396" i="3"/>
  <c r="AB396" i="3" s="1"/>
  <c r="G406" i="3"/>
  <c r="W406" i="3" s="1"/>
  <c r="H415" i="3"/>
  <c r="X415" i="3" s="1"/>
  <c r="I424" i="3"/>
  <c r="Y424" i="3" s="1"/>
  <c r="J433" i="3"/>
  <c r="Z433" i="3" s="1"/>
  <c r="K442" i="3"/>
  <c r="AA442" i="3" s="1"/>
  <c r="L451" i="3"/>
  <c r="AB451" i="3" s="1"/>
  <c r="F461" i="3"/>
  <c r="G470" i="3"/>
  <c r="W470" i="3" s="1"/>
  <c r="H479" i="3"/>
  <c r="X479" i="3" s="1"/>
  <c r="I488" i="3"/>
  <c r="Y488" i="3" s="1"/>
  <c r="J497" i="3"/>
  <c r="Z497" i="3" s="1"/>
  <c r="K506" i="3"/>
  <c r="AA506" i="3" s="1"/>
  <c r="J135" i="3"/>
  <c r="Z135" i="3" s="1"/>
  <c r="L235" i="3"/>
  <c r="AB235" i="3" s="1"/>
  <c r="G260" i="3"/>
  <c r="W260" i="3" s="1"/>
  <c r="J284" i="3"/>
  <c r="Z284" i="3" s="1"/>
  <c r="F309" i="3"/>
  <c r="H333" i="3"/>
  <c r="X333" i="3" s="1"/>
  <c r="J353" i="3"/>
  <c r="Z353" i="3" s="1"/>
  <c r="L371" i="3"/>
  <c r="AB371" i="3" s="1"/>
  <c r="G390" i="3"/>
  <c r="W390" i="3" s="1"/>
  <c r="L402" i="3"/>
  <c r="AB402" i="3" s="1"/>
  <c r="F412" i="3"/>
  <c r="G421" i="3"/>
  <c r="W421" i="3" s="1"/>
  <c r="H430" i="3"/>
  <c r="X430" i="3" s="1"/>
  <c r="I439" i="3"/>
  <c r="Y439" i="3" s="1"/>
  <c r="J448" i="3"/>
  <c r="Z448" i="3" s="1"/>
  <c r="K457" i="3"/>
  <c r="AA457" i="3" s="1"/>
  <c r="L466" i="3"/>
  <c r="AB466" i="3" s="1"/>
  <c r="F476" i="3"/>
  <c r="G485" i="3"/>
  <c r="W485" i="3" s="1"/>
  <c r="H494" i="3"/>
  <c r="X494" i="3" s="1"/>
  <c r="I503" i="3"/>
  <c r="Y503" i="3" s="1"/>
  <c r="J512" i="3"/>
  <c r="Z512" i="3" s="1"/>
  <c r="H227" i="3"/>
  <c r="X227" i="3" s="1"/>
  <c r="I254" i="3"/>
  <c r="Y254" i="3" s="1"/>
  <c r="L278" i="3"/>
  <c r="AB278" i="3" s="1"/>
  <c r="H303" i="3"/>
  <c r="X303" i="3" s="1"/>
  <c r="J327" i="3"/>
  <c r="Z327" i="3" s="1"/>
  <c r="H349" i="3"/>
  <c r="X349" i="3" s="1"/>
  <c r="J367" i="3"/>
  <c r="Z367" i="3" s="1"/>
  <c r="L385" i="3"/>
  <c r="AB385" i="3" s="1"/>
  <c r="K400" i="3"/>
  <c r="AA400" i="3" s="1"/>
  <c r="L409" i="3"/>
  <c r="AB409" i="3" s="1"/>
  <c r="F419" i="3"/>
  <c r="G428" i="3"/>
  <c r="W428" i="3" s="1"/>
  <c r="H437" i="3"/>
  <c r="X437" i="3" s="1"/>
  <c r="I446" i="3"/>
  <c r="Y446" i="3" s="1"/>
  <c r="J455" i="3"/>
  <c r="Z455" i="3" s="1"/>
  <c r="K464" i="3"/>
  <c r="AA464" i="3" s="1"/>
  <c r="L473" i="3"/>
  <c r="AB473" i="3" s="1"/>
  <c r="H154" i="3"/>
  <c r="X154" i="3" s="1"/>
  <c r="G212" i="3"/>
  <c r="W212" i="3" s="1"/>
  <c r="F233" i="3"/>
  <c r="H379" i="3"/>
  <c r="X379" i="3" s="1"/>
  <c r="K268" i="3"/>
  <c r="AA268" i="3" s="1"/>
  <c r="L341" i="3"/>
  <c r="AB341" i="3" s="1"/>
  <c r="K208" i="3"/>
  <c r="AA208" i="3" s="1"/>
  <c r="F294" i="3"/>
  <c r="K220" i="3"/>
  <c r="AA220" i="3" s="1"/>
  <c r="I263" i="3"/>
  <c r="Y263" i="3" s="1"/>
  <c r="F300" i="3"/>
  <c r="J336" i="3"/>
  <c r="Z336" i="3" s="1"/>
  <c r="F372" i="3"/>
  <c r="J392" i="3"/>
  <c r="Z392" i="3" s="1"/>
  <c r="G244" i="3"/>
  <c r="W244" i="3" s="1"/>
  <c r="F293" i="3"/>
  <c r="K341" i="3"/>
  <c r="AA341" i="3" s="1"/>
  <c r="H378" i="3"/>
  <c r="X378" i="3" s="1"/>
  <c r="F406" i="3"/>
  <c r="H424" i="3"/>
  <c r="X424" i="3" s="1"/>
  <c r="F438" i="3"/>
  <c r="G447" i="3"/>
  <c r="W447" i="3" s="1"/>
  <c r="H456" i="3"/>
  <c r="X456" i="3" s="1"/>
  <c r="I465" i="3"/>
  <c r="Y465" i="3" s="1"/>
  <c r="J474" i="3"/>
  <c r="Z474" i="3" s="1"/>
  <c r="K483" i="3"/>
  <c r="AA483" i="3" s="1"/>
  <c r="AY483" i="3" s="1"/>
  <c r="L492" i="3"/>
  <c r="AB492" i="3" s="1"/>
  <c r="F502" i="3"/>
  <c r="G511" i="3"/>
  <c r="W511" i="3" s="1"/>
  <c r="J213" i="3"/>
  <c r="Z213" i="3" s="1"/>
  <c r="J247" i="3"/>
  <c r="Z247" i="3" s="1"/>
  <c r="F272" i="3"/>
  <c r="I296" i="3"/>
  <c r="Y296" i="3" s="1"/>
  <c r="K320" i="3"/>
  <c r="AA320" i="3" s="1"/>
  <c r="H344" i="3"/>
  <c r="X344" i="3" s="1"/>
  <c r="J362" i="3"/>
  <c r="Z362" i="3" s="1"/>
  <c r="L380" i="3"/>
  <c r="AB380" i="3" s="1"/>
  <c r="G398" i="3"/>
  <c r="W398" i="3" s="1"/>
  <c r="H407" i="3"/>
  <c r="X407" i="3" s="1"/>
  <c r="I416" i="3"/>
  <c r="Y416" i="3" s="1"/>
  <c r="J425" i="3"/>
  <c r="Z425" i="3" s="1"/>
  <c r="K434" i="3"/>
  <c r="AA434" i="3" s="1"/>
  <c r="AY434" i="3" s="1"/>
  <c r="L443" i="3"/>
  <c r="AB443" i="3" s="1"/>
  <c r="F453" i="3"/>
  <c r="G462" i="3"/>
  <c r="W462" i="3" s="1"/>
  <c r="H471" i="3"/>
  <c r="X471" i="3" s="1"/>
  <c r="I480" i="3"/>
  <c r="Y480" i="3" s="1"/>
  <c r="J489" i="3"/>
  <c r="Z489" i="3" s="1"/>
  <c r="K498" i="3"/>
  <c r="AA498" i="3" s="1"/>
  <c r="L507" i="3"/>
  <c r="AB507" i="3" s="1"/>
  <c r="F177" i="3"/>
  <c r="L238" i="3"/>
  <c r="AB238" i="3" s="1"/>
  <c r="H263" i="3"/>
  <c r="X263" i="3" s="1"/>
  <c r="J287" i="3"/>
  <c r="Z287" i="3" s="1"/>
  <c r="F312" i="3"/>
  <c r="I336" i="3"/>
  <c r="Y336" i="3" s="1"/>
  <c r="L355" i="3"/>
  <c r="AB355" i="3" s="1"/>
  <c r="G374" i="3"/>
  <c r="W374" i="3" s="1"/>
  <c r="I392" i="3"/>
  <c r="Y392" i="3" s="1"/>
  <c r="F404" i="3"/>
  <c r="G413" i="3"/>
  <c r="W413" i="3" s="1"/>
  <c r="H422" i="3"/>
  <c r="X422" i="3" s="1"/>
  <c r="I431" i="3"/>
  <c r="Y431" i="3" s="1"/>
  <c r="J440" i="3"/>
  <c r="Z440" i="3" s="1"/>
  <c r="K449" i="3"/>
  <c r="AA449" i="3" s="1"/>
  <c r="L458" i="3"/>
  <c r="AB458" i="3" s="1"/>
  <c r="F468" i="3"/>
  <c r="G477" i="3"/>
  <c r="W477" i="3" s="1"/>
  <c r="H486" i="3"/>
  <c r="X486" i="3" s="1"/>
  <c r="I495" i="3"/>
  <c r="Y495" i="3" s="1"/>
  <c r="J504" i="3"/>
  <c r="Z504" i="3" s="1"/>
  <c r="K513" i="3"/>
  <c r="AA513" i="3" s="1"/>
  <c r="G233" i="3"/>
  <c r="W233" i="3" s="1"/>
  <c r="J257" i="3"/>
  <c r="Z257" i="3" s="1"/>
  <c r="L281" i="3"/>
  <c r="AB281" i="3" s="1"/>
  <c r="H306" i="3"/>
  <c r="X306" i="3" s="1"/>
  <c r="K330" i="3"/>
  <c r="AA330" i="3" s="1"/>
  <c r="J351" i="3"/>
  <c r="Z351" i="3" s="1"/>
  <c r="I174" i="3"/>
  <c r="Y174" i="3" s="1"/>
  <c r="G259" i="3"/>
  <c r="W259" i="3" s="1"/>
  <c r="H251" i="3"/>
  <c r="X251" i="3" s="1"/>
  <c r="I80" i="3"/>
  <c r="Y80" i="3" s="1"/>
  <c r="L277" i="3"/>
  <c r="AB277" i="3" s="1"/>
  <c r="F351" i="3"/>
  <c r="F227" i="3"/>
  <c r="G303" i="3"/>
  <c r="W303" i="3" s="1"/>
  <c r="F223" i="3"/>
  <c r="J264" i="3"/>
  <c r="Z264" i="3" s="1"/>
  <c r="G301" i="3"/>
  <c r="W301" i="3" s="1"/>
  <c r="K337" i="3"/>
  <c r="AA337" i="3" s="1"/>
  <c r="G373" i="3"/>
  <c r="W373" i="3" s="1"/>
  <c r="F396" i="3"/>
  <c r="H253" i="3"/>
  <c r="X253" i="3" s="1"/>
  <c r="G302" i="3"/>
  <c r="W302" i="3" s="1"/>
  <c r="J348" i="3"/>
  <c r="Z348" i="3" s="1"/>
  <c r="G385" i="3"/>
  <c r="W385" i="3" s="1"/>
  <c r="I409" i="3"/>
  <c r="Y409" i="3" s="1"/>
  <c r="K427" i="3"/>
  <c r="AA427" i="3" s="1"/>
  <c r="G439" i="3"/>
  <c r="W439" i="3" s="1"/>
  <c r="H448" i="3"/>
  <c r="X448" i="3" s="1"/>
  <c r="I457" i="3"/>
  <c r="Y457" i="3" s="1"/>
  <c r="J466" i="3"/>
  <c r="Z466" i="3" s="1"/>
  <c r="K475" i="3"/>
  <c r="AA475" i="3" s="1"/>
  <c r="L484" i="3"/>
  <c r="AB484" i="3" s="1"/>
  <c r="F494" i="3"/>
  <c r="G503" i="3"/>
  <c r="W503" i="3" s="1"/>
  <c r="H512" i="3"/>
  <c r="X512" i="3" s="1"/>
  <c r="J219" i="3"/>
  <c r="Z219" i="3" s="1"/>
  <c r="K250" i="3"/>
  <c r="AA250" i="3" s="1"/>
  <c r="F275" i="3"/>
  <c r="I299" i="3"/>
  <c r="Y299" i="3" s="1"/>
  <c r="L323" i="3"/>
  <c r="AB323" i="3" s="1"/>
  <c r="J346" i="3"/>
  <c r="Z346" i="3" s="1"/>
  <c r="L364" i="3"/>
  <c r="AB364" i="3" s="1"/>
  <c r="G383" i="3"/>
  <c r="W383" i="3" s="1"/>
  <c r="H399" i="3"/>
  <c r="X399" i="3" s="1"/>
  <c r="I408" i="3"/>
  <c r="Y408" i="3" s="1"/>
  <c r="J417" i="3"/>
  <c r="Z417" i="3" s="1"/>
  <c r="K426" i="3"/>
  <c r="AA426" i="3" s="1"/>
  <c r="L435" i="3"/>
  <c r="AB435" i="3" s="1"/>
  <c r="F445" i="3"/>
  <c r="G454" i="3"/>
  <c r="W454" i="3" s="1"/>
  <c r="H463" i="3"/>
  <c r="X463" i="3" s="1"/>
  <c r="I472" i="3"/>
  <c r="Y472" i="3" s="1"/>
  <c r="J481" i="3"/>
  <c r="Z481" i="3" s="1"/>
  <c r="K490" i="3"/>
  <c r="AA490" i="3" s="1"/>
  <c r="L499" i="3"/>
  <c r="AB499" i="3" s="1"/>
  <c r="F509" i="3"/>
  <c r="G194" i="3"/>
  <c r="W194" i="3" s="1"/>
  <c r="L241" i="3"/>
  <c r="AB241" i="3" s="1"/>
  <c r="H266" i="3"/>
  <c r="X266" i="3" s="1"/>
  <c r="K290" i="3"/>
  <c r="AA290" i="3" s="1"/>
  <c r="F315" i="3"/>
  <c r="I339" i="3"/>
  <c r="Y339" i="3" s="1"/>
  <c r="G358" i="3"/>
  <c r="W358" i="3" s="1"/>
  <c r="I376" i="3"/>
  <c r="Y376" i="3" s="1"/>
  <c r="K394" i="3"/>
  <c r="AA394" i="3" s="1"/>
  <c r="G405" i="3"/>
  <c r="W405" i="3" s="1"/>
  <c r="H414" i="3"/>
  <c r="X414" i="3" s="1"/>
  <c r="I423" i="3"/>
  <c r="Y423" i="3" s="1"/>
  <c r="J432" i="3"/>
  <c r="Z432" i="3" s="1"/>
  <c r="K441" i="3"/>
  <c r="AA441" i="3" s="1"/>
  <c r="L450" i="3"/>
  <c r="AB450" i="3" s="1"/>
  <c r="F460" i="3"/>
  <c r="G469" i="3"/>
  <c r="W469" i="3" s="1"/>
  <c r="H478" i="3"/>
  <c r="X478" i="3" s="1"/>
  <c r="I487" i="3"/>
  <c r="Y487" i="3" s="1"/>
  <c r="J496" i="3"/>
  <c r="Z496" i="3" s="1"/>
  <c r="K505" i="3"/>
  <c r="AA505" i="3" s="1"/>
  <c r="H149" i="3"/>
  <c r="X149" i="3" s="1"/>
  <c r="G236" i="3"/>
  <c r="W236" i="3" s="1"/>
  <c r="J260" i="3"/>
  <c r="Z260" i="3" s="1"/>
  <c r="F285" i="3"/>
  <c r="H309" i="3"/>
  <c r="X309" i="3" s="1"/>
  <c r="K333" i="3"/>
  <c r="AA333" i="3" s="1"/>
  <c r="L353" i="3"/>
  <c r="AB353" i="3" s="1"/>
  <c r="J167" i="3"/>
  <c r="Z167" i="3" s="1"/>
  <c r="K295" i="3"/>
  <c r="AA295" i="3" s="1"/>
  <c r="J269" i="3"/>
  <c r="Z269" i="3" s="1"/>
  <c r="I210" i="3"/>
  <c r="Y210" i="3" s="1"/>
  <c r="F287" i="3"/>
  <c r="G360" i="3"/>
  <c r="W360" i="3" s="1"/>
  <c r="G239" i="3"/>
  <c r="W239" i="3" s="1"/>
  <c r="H312" i="3"/>
  <c r="X312" i="3" s="1"/>
  <c r="F236" i="3"/>
  <c r="J272" i="3"/>
  <c r="Z272" i="3" s="1"/>
  <c r="G309" i="3"/>
  <c r="W309" i="3" s="1"/>
  <c r="K345" i="3"/>
  <c r="AA345" i="3" s="1"/>
  <c r="H374" i="3"/>
  <c r="X374" i="3" s="1"/>
  <c r="I169" i="3"/>
  <c r="Y169" i="3" s="1"/>
  <c r="I262" i="3"/>
  <c r="Y262" i="3" s="1"/>
  <c r="H311" i="3"/>
  <c r="X311" i="3" s="1"/>
  <c r="I355" i="3"/>
  <c r="Y355" i="3" s="1"/>
  <c r="F392" i="3"/>
  <c r="L412" i="3"/>
  <c r="AB412" i="3" s="1"/>
  <c r="G431" i="3"/>
  <c r="W431" i="3" s="1"/>
  <c r="H440" i="3"/>
  <c r="X440" i="3" s="1"/>
  <c r="I449" i="3"/>
  <c r="Y449" i="3" s="1"/>
  <c r="J458" i="3"/>
  <c r="Z458" i="3" s="1"/>
  <c r="K467" i="3"/>
  <c r="AA467" i="3" s="1"/>
  <c r="L476" i="3"/>
  <c r="AB476" i="3" s="1"/>
  <c r="F486" i="3"/>
  <c r="G495" i="3"/>
  <c r="W495" i="3" s="1"/>
  <c r="H504" i="3"/>
  <c r="X504" i="3" s="1"/>
  <c r="I513" i="3"/>
  <c r="Y513" i="3" s="1"/>
  <c r="I225" i="3"/>
  <c r="Y225" i="3" s="1"/>
  <c r="K253" i="3"/>
  <c r="AA253" i="3" s="1"/>
  <c r="G278" i="3"/>
  <c r="W278" i="3" s="1"/>
  <c r="I302" i="3"/>
  <c r="Y302" i="3" s="1"/>
  <c r="L326" i="3"/>
  <c r="AB326" i="3" s="1"/>
  <c r="L348" i="3"/>
  <c r="AB348" i="3" s="1"/>
  <c r="G367" i="3"/>
  <c r="W367" i="3" s="1"/>
  <c r="I385" i="3"/>
  <c r="Y385" i="3" s="1"/>
  <c r="I400" i="3"/>
  <c r="Y400" i="3" s="1"/>
  <c r="J409" i="3"/>
  <c r="Z409" i="3" s="1"/>
  <c r="K418" i="3"/>
  <c r="AA418" i="3" s="1"/>
  <c r="L427" i="3"/>
  <c r="AB427" i="3" s="1"/>
  <c r="F437" i="3"/>
  <c r="G446" i="3"/>
  <c r="W446" i="3" s="1"/>
  <c r="H455" i="3"/>
  <c r="X455" i="3" s="1"/>
  <c r="I464" i="3"/>
  <c r="Y464" i="3" s="1"/>
  <c r="J473" i="3"/>
  <c r="Z473" i="3" s="1"/>
  <c r="K482" i="3"/>
  <c r="AA482" i="3" s="1"/>
  <c r="L491" i="3"/>
  <c r="AB491" i="3" s="1"/>
  <c r="F501" i="3"/>
  <c r="G510" i="3"/>
  <c r="W510" i="3" s="1"/>
  <c r="L204" i="3"/>
  <c r="AB204" i="3" s="1"/>
  <c r="F245" i="3"/>
  <c r="H269" i="3"/>
  <c r="X269" i="3" s="1"/>
  <c r="K293" i="3"/>
  <c r="AA293" i="3" s="1"/>
  <c r="G318" i="3"/>
  <c r="W318" i="3" s="1"/>
  <c r="G342" i="3"/>
  <c r="W342" i="3" s="1"/>
  <c r="I360" i="3"/>
  <c r="Y360" i="3" s="1"/>
  <c r="K378" i="3"/>
  <c r="AA378" i="3" s="1"/>
  <c r="AY378" i="3" s="1"/>
  <c r="F397" i="3"/>
  <c r="H406" i="3"/>
  <c r="X406" i="3" s="1"/>
  <c r="I415" i="3"/>
  <c r="Y415" i="3" s="1"/>
  <c r="J424" i="3"/>
  <c r="Z424" i="3" s="1"/>
  <c r="K433" i="3"/>
  <c r="AA433" i="3" s="1"/>
  <c r="L442" i="3"/>
  <c r="AB442" i="3" s="1"/>
  <c r="F452" i="3"/>
  <c r="G461" i="3"/>
  <c r="W461" i="3" s="1"/>
  <c r="H470" i="3"/>
  <c r="X470" i="3" s="1"/>
  <c r="I479" i="3"/>
  <c r="Y479" i="3" s="1"/>
  <c r="J488" i="3"/>
  <c r="Z488" i="3" s="1"/>
  <c r="K497" i="3"/>
  <c r="AA497" i="3" s="1"/>
  <c r="L506" i="3"/>
  <c r="AB506" i="3" s="1"/>
  <c r="J181" i="3"/>
  <c r="Z181" i="3" s="1"/>
  <c r="H239" i="3"/>
  <c r="X239" i="3" s="1"/>
  <c r="J263" i="3"/>
  <c r="Z263" i="3" s="1"/>
  <c r="F288" i="3"/>
  <c r="I312" i="3"/>
  <c r="Y312" i="3" s="1"/>
  <c r="K336" i="3"/>
  <c r="AA336" i="3" s="1"/>
  <c r="G356" i="3"/>
  <c r="W356" i="3" s="1"/>
  <c r="I374" i="3"/>
  <c r="Y374" i="3" s="1"/>
  <c r="K392" i="3"/>
  <c r="AA392" i="3" s="1"/>
  <c r="G404" i="3"/>
  <c r="W404" i="3" s="1"/>
  <c r="H413" i="3"/>
  <c r="X413" i="3" s="1"/>
  <c r="I422" i="3"/>
  <c r="Y422" i="3" s="1"/>
  <c r="J431" i="3"/>
  <c r="Z431" i="3" s="1"/>
  <c r="K440" i="3"/>
  <c r="AA440" i="3" s="1"/>
  <c r="H248" i="3"/>
  <c r="X248" i="3" s="1"/>
  <c r="J265" i="3"/>
  <c r="Z265" i="3" s="1"/>
  <c r="K459" i="3"/>
  <c r="AA459" i="3" s="1"/>
  <c r="K256" i="3"/>
  <c r="AA256" i="3" s="1"/>
  <c r="K410" i="3"/>
  <c r="AA410" i="3" s="1"/>
  <c r="L483" i="3"/>
  <c r="AB483" i="3" s="1"/>
  <c r="G321" i="3"/>
  <c r="W321" i="3" s="1"/>
  <c r="L434" i="3"/>
  <c r="AB434" i="3" s="1"/>
  <c r="F508" i="3"/>
  <c r="L339" i="3"/>
  <c r="AB339" i="3" s="1"/>
  <c r="G388" i="3"/>
  <c r="W388" i="3" s="1"/>
  <c r="F411" i="3"/>
  <c r="H429" i="3"/>
  <c r="X429" i="3" s="1"/>
  <c r="J447" i="3"/>
  <c r="Z447" i="3" s="1"/>
  <c r="G460" i="3"/>
  <c r="W460" i="3" s="1"/>
  <c r="K472" i="3"/>
  <c r="AA472" i="3" s="1"/>
  <c r="F483" i="3"/>
  <c r="G492" i="3"/>
  <c r="W492" i="3" s="1"/>
  <c r="H501" i="3"/>
  <c r="X501" i="3" s="1"/>
  <c r="I510" i="3"/>
  <c r="Y510" i="3" s="1"/>
  <c r="G207" i="3"/>
  <c r="W207" i="3" s="1"/>
  <c r="K245" i="3"/>
  <c r="AA245" i="3" s="1"/>
  <c r="G270" i="3"/>
  <c r="W270" i="3" s="1"/>
  <c r="I294" i="3"/>
  <c r="Y294" i="3" s="1"/>
  <c r="L318" i="3"/>
  <c r="AB318" i="3" s="1"/>
  <c r="L342" i="3"/>
  <c r="AB342" i="3" s="1"/>
  <c r="G361" i="3"/>
  <c r="W361" i="3" s="1"/>
  <c r="I379" i="3"/>
  <c r="Y379" i="3" s="1"/>
  <c r="I397" i="3"/>
  <c r="Y397" i="3" s="1"/>
  <c r="J406" i="3"/>
  <c r="Z406" i="3" s="1"/>
  <c r="K415" i="3"/>
  <c r="AA415" i="3" s="1"/>
  <c r="L424" i="3"/>
  <c r="AB424" i="3" s="1"/>
  <c r="F434" i="3"/>
  <c r="G443" i="3"/>
  <c r="W443" i="3" s="1"/>
  <c r="H452" i="3"/>
  <c r="X452" i="3" s="1"/>
  <c r="I461" i="3"/>
  <c r="Y461" i="3" s="1"/>
  <c r="J470" i="3"/>
  <c r="Z470" i="3" s="1"/>
  <c r="K479" i="3"/>
  <c r="AA479" i="3" s="1"/>
  <c r="L488" i="3"/>
  <c r="AB488" i="3" s="1"/>
  <c r="F498" i="3"/>
  <c r="G507" i="3"/>
  <c r="W507" i="3" s="1"/>
  <c r="G186" i="3"/>
  <c r="W186" i="3" s="1"/>
  <c r="F240" i="3"/>
  <c r="I264" i="3"/>
  <c r="Y264" i="3" s="1"/>
  <c r="K288" i="3"/>
  <c r="AA288" i="3" s="1"/>
  <c r="G313" i="3"/>
  <c r="W313" i="3" s="1"/>
  <c r="J337" i="3"/>
  <c r="Z337" i="3" s="1"/>
  <c r="L356" i="3"/>
  <c r="AB356" i="3" s="1"/>
  <c r="G375" i="3"/>
  <c r="W375" i="3" s="1"/>
  <c r="I393" i="3"/>
  <c r="Y393" i="3" s="1"/>
  <c r="I404" i="3"/>
  <c r="Y404" i="3" s="1"/>
  <c r="J413" i="3"/>
  <c r="Z413" i="3" s="1"/>
  <c r="K422" i="3"/>
  <c r="AA422" i="3" s="1"/>
  <c r="L431" i="3"/>
  <c r="AB431" i="3" s="1"/>
  <c r="F441" i="3"/>
  <c r="G450" i="3"/>
  <c r="W450" i="3" s="1"/>
  <c r="H459" i="3"/>
  <c r="X459" i="3" s="1"/>
  <c r="I468" i="3"/>
  <c r="Y468" i="3" s="1"/>
  <c r="J477" i="3"/>
  <c r="Z477" i="3" s="1"/>
  <c r="K486" i="3"/>
  <c r="AA486" i="3" s="1"/>
  <c r="L495" i="3"/>
  <c r="AB495" i="3" s="1"/>
  <c r="F505" i="3"/>
  <c r="G514" i="3"/>
  <c r="W514" i="3" s="1"/>
  <c r="J229" i="3"/>
  <c r="Z229" i="3" s="1"/>
  <c r="J255" i="3"/>
  <c r="Z255" i="3" s="1"/>
  <c r="F280" i="3"/>
  <c r="I304" i="3"/>
  <c r="Y304" i="3" s="1"/>
  <c r="K328" i="3"/>
  <c r="AA328" i="3" s="1"/>
  <c r="G350" i="3"/>
  <c r="W350" i="3" s="1"/>
  <c r="I368" i="3"/>
  <c r="Y368" i="3" s="1"/>
  <c r="K386" i="3"/>
  <c r="AA386" i="3" s="1"/>
  <c r="G401" i="3"/>
  <c r="W401" i="3" s="1"/>
  <c r="H410" i="3"/>
  <c r="X410" i="3" s="1"/>
  <c r="I419" i="3"/>
  <c r="Y419" i="3" s="1"/>
  <c r="J428" i="3"/>
  <c r="Z428" i="3" s="1"/>
  <c r="K437" i="3"/>
  <c r="AA437" i="3" s="1"/>
  <c r="L446" i="3"/>
  <c r="AB446" i="3" s="1"/>
  <c r="F456" i="3"/>
  <c r="G465" i="3"/>
  <c r="W465" i="3" s="1"/>
  <c r="H474" i="3"/>
  <c r="X474" i="3" s="1"/>
  <c r="I483" i="3"/>
  <c r="Y483" i="3" s="1"/>
  <c r="J492" i="3"/>
  <c r="Z492" i="3" s="1"/>
  <c r="K501" i="3"/>
  <c r="AA501" i="3" s="1"/>
  <c r="L510" i="3"/>
  <c r="AB510" i="3" s="1"/>
  <c r="L313" i="3"/>
  <c r="AB313" i="3" s="1"/>
  <c r="G432" i="3"/>
  <c r="W432" i="3" s="1"/>
  <c r="H505" i="3"/>
  <c r="X505" i="3" s="1"/>
  <c r="L522" i="3"/>
  <c r="AB522" i="3" s="1"/>
  <c r="I321" i="3"/>
  <c r="Y321" i="3" s="1"/>
  <c r="H314" i="3"/>
  <c r="X314" i="3" s="1"/>
  <c r="L468" i="3"/>
  <c r="AB468" i="3" s="1"/>
  <c r="G281" i="3"/>
  <c r="W281" i="3" s="1"/>
  <c r="L419" i="3"/>
  <c r="AB419" i="3" s="1"/>
  <c r="F493" i="3"/>
  <c r="I344" i="3"/>
  <c r="Y344" i="3" s="1"/>
  <c r="F444" i="3"/>
  <c r="I196" i="3"/>
  <c r="Y196" i="3" s="1"/>
  <c r="K344" i="3"/>
  <c r="AA344" i="3" s="1"/>
  <c r="I390" i="3"/>
  <c r="Y390" i="3" s="1"/>
  <c r="G412" i="3"/>
  <c r="W412" i="3" s="1"/>
  <c r="I430" i="3"/>
  <c r="Y430" i="3" s="1"/>
  <c r="K448" i="3"/>
  <c r="AA448" i="3" s="1"/>
  <c r="I462" i="3"/>
  <c r="Y462" i="3" s="1"/>
  <c r="F475" i="3"/>
  <c r="G484" i="3"/>
  <c r="W484" i="3" s="1"/>
  <c r="H493" i="3"/>
  <c r="X493" i="3" s="1"/>
  <c r="I502" i="3"/>
  <c r="Y502" i="3" s="1"/>
  <c r="J511" i="3"/>
  <c r="Z511" i="3" s="1"/>
  <c r="L215" i="3"/>
  <c r="AB215" i="3" s="1"/>
  <c r="K248" i="3"/>
  <c r="AA248" i="3" s="1"/>
  <c r="G273" i="3"/>
  <c r="W273" i="3" s="1"/>
  <c r="J297" i="3"/>
  <c r="Z297" i="3" s="1"/>
  <c r="L321" i="3"/>
  <c r="AB321" i="3" s="1"/>
  <c r="G345" i="3"/>
  <c r="W345" i="3" s="1"/>
  <c r="I363" i="3"/>
  <c r="Y363" i="3" s="1"/>
  <c r="K381" i="3"/>
  <c r="AA381" i="3" s="1"/>
  <c r="J398" i="3"/>
  <c r="Z398" i="3" s="1"/>
  <c r="K407" i="3"/>
  <c r="AA407" i="3" s="1"/>
  <c r="L416" i="3"/>
  <c r="AB416" i="3" s="1"/>
  <c r="F426" i="3"/>
  <c r="G435" i="3"/>
  <c r="W435" i="3" s="1"/>
  <c r="H444" i="3"/>
  <c r="X444" i="3" s="1"/>
  <c r="I453" i="3"/>
  <c r="Y453" i="3" s="1"/>
  <c r="J462" i="3"/>
  <c r="Z462" i="3" s="1"/>
  <c r="K471" i="3"/>
  <c r="AA471" i="3" s="1"/>
  <c r="L480" i="3"/>
  <c r="AB480" i="3" s="1"/>
  <c r="F490" i="3"/>
  <c r="G499" i="3"/>
  <c r="W499" i="3" s="1"/>
  <c r="H508" i="3"/>
  <c r="X508" i="3" s="1"/>
  <c r="J199" i="3"/>
  <c r="Z199" i="3" s="1"/>
  <c r="F243" i="3"/>
  <c r="I267" i="3"/>
  <c r="Y267" i="3" s="1"/>
  <c r="L291" i="3"/>
  <c r="AB291" i="3" s="1"/>
  <c r="G316" i="3"/>
  <c r="W316" i="3" s="1"/>
  <c r="J340" i="3"/>
  <c r="Z340" i="3" s="1"/>
  <c r="G359" i="3"/>
  <c r="W359" i="3" s="1"/>
  <c r="I377" i="3"/>
  <c r="Y377" i="3" s="1"/>
  <c r="K395" i="3"/>
  <c r="AA395" i="3" s="1"/>
  <c r="J405" i="3"/>
  <c r="Z405" i="3" s="1"/>
  <c r="K414" i="3"/>
  <c r="AA414" i="3" s="1"/>
  <c r="L423" i="3"/>
  <c r="AB423" i="3" s="1"/>
  <c r="F433" i="3"/>
  <c r="G442" i="3"/>
  <c r="W442" i="3" s="1"/>
  <c r="H451" i="3"/>
  <c r="X451" i="3" s="1"/>
  <c r="I460" i="3"/>
  <c r="Y460" i="3" s="1"/>
  <c r="J469" i="3"/>
  <c r="Z469" i="3" s="1"/>
  <c r="K478" i="3"/>
  <c r="AA478" i="3" s="1"/>
  <c r="L487" i="3"/>
  <c r="AB487" i="3" s="1"/>
  <c r="F497" i="3"/>
  <c r="G506" i="3"/>
  <c r="W506" i="3" s="1"/>
  <c r="G46" i="3"/>
  <c r="W46" i="3" s="1"/>
  <c r="H234" i="3"/>
  <c r="X234" i="3" s="1"/>
  <c r="K258" i="3"/>
  <c r="AA258" i="3" s="1"/>
  <c r="F283" i="3"/>
  <c r="I307" i="3"/>
  <c r="Y307" i="3" s="1"/>
  <c r="L331" i="3"/>
  <c r="AB331" i="3" s="1"/>
  <c r="I352" i="3"/>
  <c r="Y352" i="3" s="1"/>
  <c r="K370" i="3"/>
  <c r="AA370" i="3" s="1"/>
  <c r="F389" i="3"/>
  <c r="H402" i="3"/>
  <c r="X402" i="3" s="1"/>
  <c r="I411" i="3"/>
  <c r="Y411" i="3" s="1"/>
  <c r="J420" i="3"/>
  <c r="Z420" i="3" s="1"/>
  <c r="K429" i="3"/>
  <c r="AA429" i="3" s="1"/>
  <c r="L438" i="3"/>
  <c r="AB438" i="3" s="1"/>
  <c r="F448" i="3"/>
  <c r="G457" i="3"/>
  <c r="W457" i="3" s="1"/>
  <c r="H466" i="3"/>
  <c r="X466" i="3" s="1"/>
  <c r="I475" i="3"/>
  <c r="Y475" i="3" s="1"/>
  <c r="J484" i="3"/>
  <c r="Z484" i="3" s="1"/>
  <c r="K493" i="3"/>
  <c r="AA493" i="3" s="1"/>
  <c r="L502" i="3"/>
  <c r="AB502" i="3" s="1"/>
  <c r="F512" i="3"/>
  <c r="H338" i="3"/>
  <c r="X338" i="3" s="1"/>
  <c r="H441" i="3"/>
  <c r="X441" i="3" s="1"/>
  <c r="G130" i="3"/>
  <c r="W130" i="3" s="1"/>
  <c r="G237" i="3"/>
  <c r="W237" i="3" s="1"/>
  <c r="K357" i="3"/>
  <c r="AA357" i="3" s="1"/>
  <c r="F478" i="3"/>
  <c r="J305" i="3"/>
  <c r="Z305" i="3" s="1"/>
  <c r="F429" i="3"/>
  <c r="G502" i="3"/>
  <c r="W502" i="3" s="1"/>
  <c r="K362" i="3"/>
  <c r="AA362" i="3" s="1"/>
  <c r="G453" i="3"/>
  <c r="W453" i="3" s="1"/>
  <c r="H242" i="3"/>
  <c r="X242" i="3" s="1"/>
  <c r="I358" i="3"/>
  <c r="Y358" i="3" s="1"/>
  <c r="F395" i="3"/>
  <c r="I414" i="3"/>
  <c r="Y414" i="3" s="1"/>
  <c r="K432" i="3"/>
  <c r="AA432" i="3" s="1"/>
  <c r="L449" i="3"/>
  <c r="AB449" i="3" s="1"/>
  <c r="J463" i="3"/>
  <c r="Z463" i="3" s="1"/>
  <c r="G476" i="3"/>
  <c r="W476" i="3" s="1"/>
  <c r="H485" i="3"/>
  <c r="X485" i="3" s="1"/>
  <c r="I494" i="3"/>
  <c r="Y494" i="3" s="1"/>
  <c r="J503" i="3"/>
  <c r="Z503" i="3" s="1"/>
  <c r="K512" i="3"/>
  <c r="AA512" i="3" s="1"/>
  <c r="L221" i="3"/>
  <c r="AB221" i="3" s="1"/>
  <c r="L251" i="3"/>
  <c r="AB251" i="3" s="1"/>
  <c r="G276" i="3"/>
  <c r="W276" i="3" s="1"/>
  <c r="J300" i="3"/>
  <c r="Z300" i="3" s="1"/>
  <c r="F325" i="3"/>
  <c r="I347" i="3"/>
  <c r="Y347" i="3" s="1"/>
  <c r="K365" i="3"/>
  <c r="AA365" i="3" s="1"/>
  <c r="F384" i="3"/>
  <c r="K399" i="3"/>
  <c r="AA399" i="3" s="1"/>
  <c r="L408" i="3"/>
  <c r="AB408" i="3" s="1"/>
  <c r="F418" i="3"/>
  <c r="G427" i="3"/>
  <c r="W427" i="3" s="1"/>
  <c r="H436" i="3"/>
  <c r="X436" i="3" s="1"/>
  <c r="I445" i="3"/>
  <c r="Y445" i="3" s="1"/>
  <c r="J454" i="3"/>
  <c r="Z454" i="3" s="1"/>
  <c r="K463" i="3"/>
  <c r="AA463" i="3" s="1"/>
  <c r="L472" i="3"/>
  <c r="AB472" i="3" s="1"/>
  <c r="F482" i="3"/>
  <c r="G491" i="3"/>
  <c r="W491" i="3" s="1"/>
  <c r="H500" i="3"/>
  <c r="X500" i="3" s="1"/>
  <c r="I509" i="3"/>
  <c r="Y509" i="3" s="1"/>
  <c r="F209" i="3"/>
  <c r="G246" i="3"/>
  <c r="W246" i="3" s="1"/>
  <c r="I270" i="3"/>
  <c r="Y270" i="3" s="1"/>
  <c r="L294" i="3"/>
  <c r="AB294" i="3" s="1"/>
  <c r="H319" i="3"/>
  <c r="X319" i="3" s="1"/>
  <c r="G343" i="3"/>
  <c r="W343" i="3" s="1"/>
  <c r="I361" i="3"/>
  <c r="Y361" i="3" s="1"/>
  <c r="K379" i="3"/>
  <c r="AA379" i="3" s="1"/>
  <c r="J397" i="3"/>
  <c r="Z397" i="3" s="1"/>
  <c r="K406" i="3"/>
  <c r="AA406" i="3" s="1"/>
  <c r="L415" i="3"/>
  <c r="AB415" i="3" s="1"/>
  <c r="F425" i="3"/>
  <c r="G434" i="3"/>
  <c r="W434" i="3" s="1"/>
  <c r="H443" i="3"/>
  <c r="X443" i="3" s="1"/>
  <c r="I452" i="3"/>
  <c r="Y452" i="3" s="1"/>
  <c r="J461" i="3"/>
  <c r="Z461" i="3" s="1"/>
  <c r="K470" i="3"/>
  <c r="AA470" i="3" s="1"/>
  <c r="L479" i="3"/>
  <c r="AB479" i="3" s="1"/>
  <c r="F489" i="3"/>
  <c r="G498" i="3"/>
  <c r="W498" i="3" s="1"/>
  <c r="H507" i="3"/>
  <c r="X507" i="3" s="1"/>
  <c r="G162" i="3"/>
  <c r="W162" i="3" s="1"/>
  <c r="H237" i="3"/>
  <c r="X237" i="3" s="1"/>
  <c r="K261" i="3"/>
  <c r="AA261" i="3" s="1"/>
  <c r="G286" i="3"/>
  <c r="W286" i="3" s="1"/>
  <c r="I310" i="3"/>
  <c r="Y310" i="3" s="1"/>
  <c r="L334" i="3"/>
  <c r="AB334" i="3" s="1"/>
  <c r="K354" i="3"/>
  <c r="AA354" i="3" s="1"/>
  <c r="F373" i="3"/>
  <c r="H391" i="3"/>
  <c r="X391" i="3" s="1"/>
  <c r="I403" i="3"/>
  <c r="Y403" i="3" s="1"/>
  <c r="J412" i="3"/>
  <c r="Z412" i="3" s="1"/>
  <c r="K421" i="3"/>
  <c r="AA421" i="3" s="1"/>
  <c r="L430" i="3"/>
  <c r="AB430" i="3" s="1"/>
  <c r="F440" i="3"/>
  <c r="G449" i="3"/>
  <c r="W449" i="3" s="1"/>
  <c r="H458" i="3"/>
  <c r="X458" i="3" s="1"/>
  <c r="I467" i="3"/>
  <c r="Y467" i="3" s="1"/>
  <c r="J476" i="3"/>
  <c r="Z476" i="3" s="1"/>
  <c r="K485" i="3"/>
  <c r="AA485" i="3" s="1"/>
  <c r="L494" i="3"/>
  <c r="AB494" i="3" s="1"/>
  <c r="F504" i="3"/>
  <c r="G513" i="3"/>
  <c r="W513" i="3" s="1"/>
  <c r="H357" i="3"/>
  <c r="X357" i="3" s="1"/>
  <c r="I450" i="3"/>
  <c r="Y450" i="3" s="1"/>
  <c r="H332" i="3"/>
  <c r="X332" i="3" s="1"/>
  <c r="K273" i="3"/>
  <c r="AA273" i="3" s="1"/>
  <c r="H394" i="3"/>
  <c r="X394" i="3" s="1"/>
  <c r="G487" i="3"/>
  <c r="W487" i="3" s="1"/>
  <c r="L329" i="3"/>
  <c r="AB329" i="3" s="1"/>
  <c r="G438" i="3"/>
  <c r="W438" i="3" s="1"/>
  <c r="H511" i="3"/>
  <c r="X511" i="3" s="1"/>
  <c r="F381" i="3"/>
  <c r="H462" i="3"/>
  <c r="X462" i="3" s="1"/>
  <c r="K266" i="3"/>
  <c r="AA266" i="3" s="1"/>
  <c r="F363" i="3"/>
  <c r="I398" i="3"/>
  <c r="Y398" i="3" s="1"/>
  <c r="K416" i="3"/>
  <c r="AA416" i="3" s="1"/>
  <c r="F435" i="3"/>
  <c r="F451" i="3"/>
  <c r="L465" i="3"/>
  <c r="AB465" i="3" s="1"/>
  <c r="H477" i="3"/>
  <c r="X477" i="3" s="1"/>
  <c r="I486" i="3"/>
  <c r="Y486" i="3" s="1"/>
  <c r="J495" i="3"/>
  <c r="Z495" i="3" s="1"/>
  <c r="K504" i="3"/>
  <c r="AA504" i="3" s="1"/>
  <c r="L513" i="3"/>
  <c r="AB513" i="3" s="1"/>
  <c r="K227" i="3"/>
  <c r="AA227" i="3" s="1"/>
  <c r="L254" i="3"/>
  <c r="AB254" i="3" s="1"/>
  <c r="H279" i="3"/>
  <c r="X279" i="3" s="1"/>
  <c r="J303" i="3"/>
  <c r="Z303" i="3" s="1"/>
  <c r="F328" i="3"/>
  <c r="K349" i="3"/>
  <c r="AA349" i="3" s="1"/>
  <c r="F368" i="3"/>
  <c r="H386" i="3"/>
  <c r="X386" i="3" s="1"/>
  <c r="L400" i="3"/>
  <c r="AB400" i="3" s="1"/>
  <c r="F410" i="3"/>
  <c r="G419" i="3"/>
  <c r="W419" i="3" s="1"/>
  <c r="H428" i="3"/>
  <c r="X428" i="3" s="1"/>
  <c r="I437" i="3"/>
  <c r="Y437" i="3" s="1"/>
  <c r="J446" i="3"/>
  <c r="Z446" i="3" s="1"/>
  <c r="K455" i="3"/>
  <c r="AA455" i="3" s="1"/>
  <c r="L464" i="3"/>
  <c r="AB464" i="3" s="1"/>
  <c r="F474" i="3"/>
  <c r="G483" i="3"/>
  <c r="W483" i="3" s="1"/>
  <c r="H492" i="3"/>
  <c r="X492" i="3" s="1"/>
  <c r="I501" i="3"/>
  <c r="Y501" i="3" s="1"/>
  <c r="J510" i="3"/>
  <c r="Z510" i="3" s="1"/>
  <c r="H216" i="3"/>
  <c r="X216" i="3" s="1"/>
  <c r="G249" i="3"/>
  <c r="W249" i="3" s="1"/>
  <c r="J273" i="3"/>
  <c r="Z273" i="3" s="1"/>
  <c r="L297" i="3"/>
  <c r="AB297" i="3" s="1"/>
  <c r="H322" i="3"/>
  <c r="X322" i="3" s="1"/>
  <c r="I345" i="3"/>
  <c r="Y345" i="3" s="1"/>
  <c r="K363" i="3"/>
  <c r="AA363" i="3" s="1"/>
  <c r="F382" i="3"/>
  <c r="K398" i="3"/>
  <c r="AA398" i="3" s="1"/>
  <c r="L407" i="3"/>
  <c r="AB407" i="3" s="1"/>
  <c r="F417" i="3"/>
  <c r="G426" i="3"/>
  <c r="W426" i="3" s="1"/>
  <c r="H435" i="3"/>
  <c r="X435" i="3" s="1"/>
  <c r="I444" i="3"/>
  <c r="Y444" i="3" s="1"/>
  <c r="J453" i="3"/>
  <c r="Z453" i="3" s="1"/>
  <c r="K462" i="3"/>
  <c r="AA462" i="3" s="1"/>
  <c r="L471" i="3"/>
  <c r="AB471" i="3" s="1"/>
  <c r="F481" i="3"/>
  <c r="G490" i="3"/>
  <c r="W490" i="3" s="1"/>
  <c r="H499" i="3"/>
  <c r="X499" i="3" s="1"/>
  <c r="I508" i="3"/>
  <c r="Y508" i="3" s="1"/>
  <c r="H187" i="3"/>
  <c r="X187" i="3" s="1"/>
  <c r="I240" i="3"/>
  <c r="Y240" i="3" s="1"/>
  <c r="K264" i="3"/>
  <c r="AA264" i="3" s="1"/>
  <c r="G289" i="3"/>
  <c r="W289" i="3" s="1"/>
  <c r="J313" i="3"/>
  <c r="Z313" i="3" s="1"/>
  <c r="L337" i="3"/>
  <c r="AB337" i="3" s="1"/>
  <c r="F357" i="3"/>
  <c r="H375" i="3"/>
  <c r="X375" i="3" s="1"/>
  <c r="J393" i="3"/>
  <c r="Z393" i="3" s="1"/>
  <c r="J404" i="3"/>
  <c r="Z404" i="3" s="1"/>
  <c r="K413" i="3"/>
  <c r="AA413" i="3" s="1"/>
  <c r="L287" i="3"/>
  <c r="AB287" i="3" s="1"/>
  <c r="H310" i="3"/>
  <c r="X310" i="3" s="1"/>
  <c r="F414" i="3"/>
  <c r="H496" i="3"/>
  <c r="X496" i="3" s="1"/>
  <c r="G351" i="3"/>
  <c r="W351" i="3" s="1"/>
  <c r="H447" i="3"/>
  <c r="X447" i="3" s="1"/>
  <c r="F214" i="3"/>
  <c r="H398" i="3"/>
  <c r="X398" i="3" s="1"/>
  <c r="I471" i="3"/>
  <c r="Y471" i="3" s="1"/>
  <c r="F291" i="3"/>
  <c r="L369" i="3"/>
  <c r="AB369" i="3" s="1"/>
  <c r="L401" i="3"/>
  <c r="AB401" i="3" s="1"/>
  <c r="G420" i="3"/>
  <c r="W420" i="3" s="1"/>
  <c r="I438" i="3"/>
  <c r="Y438" i="3" s="1"/>
  <c r="H453" i="3"/>
  <c r="X453" i="3" s="1"/>
  <c r="F467" i="3"/>
  <c r="I478" i="3"/>
  <c r="Y478" i="3" s="1"/>
  <c r="J487" i="3"/>
  <c r="Z487" i="3" s="1"/>
  <c r="K496" i="3"/>
  <c r="AA496" i="3" s="1"/>
  <c r="L505" i="3"/>
  <c r="AB505" i="3" s="1"/>
  <c r="F515" i="3"/>
  <c r="J233" i="3"/>
  <c r="Z233" i="3" s="1"/>
  <c r="L257" i="3"/>
  <c r="AB257" i="3" s="1"/>
  <c r="H282" i="3"/>
  <c r="X282" i="3" s="1"/>
  <c r="K306" i="3"/>
  <c r="AA306" i="3" s="1"/>
  <c r="F331" i="3"/>
  <c r="F352" i="3"/>
  <c r="H370" i="3"/>
  <c r="X370" i="3" s="1"/>
  <c r="J388" i="3"/>
  <c r="Z388" i="3" s="1"/>
  <c r="F402" i="3"/>
  <c r="G411" i="3"/>
  <c r="W411" i="3" s="1"/>
  <c r="H420" i="3"/>
  <c r="X420" i="3" s="1"/>
  <c r="I429" i="3"/>
  <c r="Y429" i="3" s="1"/>
  <c r="J438" i="3"/>
  <c r="Z438" i="3" s="1"/>
  <c r="K447" i="3"/>
  <c r="AA447" i="3" s="1"/>
  <c r="L456" i="3"/>
  <c r="AB456" i="3" s="1"/>
  <c r="F466" i="3"/>
  <c r="G475" i="3"/>
  <c r="W475" i="3" s="1"/>
  <c r="H484" i="3"/>
  <c r="X484" i="3" s="1"/>
  <c r="I493" i="3"/>
  <c r="Y493" i="3" s="1"/>
  <c r="J502" i="3"/>
  <c r="Z502" i="3" s="1"/>
  <c r="K511" i="3"/>
  <c r="AA511" i="3" s="1"/>
  <c r="K222" i="3"/>
  <c r="AA222" i="3" s="1"/>
  <c r="G252" i="3"/>
  <c r="W252" i="3" s="1"/>
  <c r="J276" i="3"/>
  <c r="Z276" i="3" s="1"/>
  <c r="F301" i="3"/>
  <c r="H325" i="3"/>
  <c r="X325" i="3" s="1"/>
  <c r="K347" i="3"/>
  <c r="AA347" i="3" s="1"/>
  <c r="F366" i="3"/>
  <c r="H384" i="3"/>
  <c r="X384" i="3" s="1"/>
  <c r="L399" i="3"/>
  <c r="AB399" i="3" s="1"/>
  <c r="F409" i="3"/>
  <c r="G418" i="3"/>
  <c r="W418" i="3" s="1"/>
  <c r="H427" i="3"/>
  <c r="X427" i="3" s="1"/>
  <c r="I436" i="3"/>
  <c r="Y436" i="3" s="1"/>
  <c r="J445" i="3"/>
  <c r="Z445" i="3" s="1"/>
  <c r="K454" i="3"/>
  <c r="AA454" i="3" s="1"/>
  <c r="L463" i="3"/>
  <c r="AB463" i="3" s="1"/>
  <c r="F473" i="3"/>
  <c r="G482" i="3"/>
  <c r="W482" i="3" s="1"/>
  <c r="H491" i="3"/>
  <c r="X491" i="3" s="1"/>
  <c r="I500" i="3"/>
  <c r="Y500" i="3" s="1"/>
  <c r="J509" i="3"/>
  <c r="Z509" i="3" s="1"/>
  <c r="H200" i="3"/>
  <c r="X200" i="3" s="1"/>
  <c r="I243" i="3"/>
  <c r="Y243" i="3" s="1"/>
  <c r="L267" i="3"/>
  <c r="AB267" i="3" s="1"/>
  <c r="G292" i="3"/>
  <c r="W292" i="3" s="1"/>
  <c r="J316" i="3"/>
  <c r="Z316" i="3" s="1"/>
  <c r="F341" i="3"/>
  <c r="H359" i="3"/>
  <c r="X359" i="3" s="1"/>
  <c r="J377" i="3"/>
  <c r="Z377" i="3" s="1"/>
  <c r="L395" i="3"/>
  <c r="AB395" i="3" s="1"/>
  <c r="K405" i="3"/>
  <c r="AA405" i="3" s="1"/>
  <c r="L414" i="3"/>
  <c r="AB414" i="3" s="1"/>
  <c r="F424" i="3"/>
  <c r="G433" i="3"/>
  <c r="W433" i="3" s="1"/>
  <c r="H442" i="3"/>
  <c r="X442" i="3" s="1"/>
  <c r="I451" i="3"/>
  <c r="Y451" i="3" s="1"/>
  <c r="J460" i="3"/>
  <c r="Z460" i="3" s="1"/>
  <c r="K469" i="3"/>
  <c r="AA469" i="3" s="1"/>
  <c r="L478" i="3"/>
  <c r="AB478" i="3" s="1"/>
  <c r="F488" i="3"/>
  <c r="G497" i="3"/>
  <c r="W497" i="3" s="1"/>
  <c r="H506" i="3"/>
  <c r="X506" i="3" s="1"/>
  <c r="I190" i="3"/>
  <c r="Y190" i="3" s="1"/>
  <c r="L393" i="3"/>
  <c r="AB393" i="3" s="1"/>
  <c r="K468" i="3"/>
  <c r="AA468" i="3" s="1"/>
  <c r="G296" i="3"/>
  <c r="W296" i="3" s="1"/>
  <c r="G381" i="3"/>
  <c r="W381" i="3" s="1"/>
  <c r="I441" i="3"/>
  <c r="Y441" i="3" s="1"/>
  <c r="J514" i="3"/>
  <c r="Z514" i="3" s="1"/>
  <c r="K387" i="3"/>
  <c r="AA387" i="3" s="1"/>
  <c r="AY387" i="3" s="1"/>
  <c r="J465" i="3"/>
  <c r="Z465" i="3" s="1"/>
  <c r="I272" i="3"/>
  <c r="Y272" i="3" s="1"/>
  <c r="J416" i="3"/>
  <c r="Z416" i="3" s="1"/>
  <c r="K489" i="3"/>
  <c r="AA489" i="3" s="1"/>
  <c r="I315" i="3"/>
  <c r="Y315" i="3" s="1"/>
  <c r="K376" i="3"/>
  <c r="AA376" i="3" s="1"/>
  <c r="H405" i="3"/>
  <c r="X405" i="3" s="1"/>
  <c r="J423" i="3"/>
  <c r="Z423" i="3" s="1"/>
  <c r="L441" i="3"/>
  <c r="AB441" i="3" s="1"/>
  <c r="L457" i="3"/>
  <c r="AB457" i="3" s="1"/>
  <c r="H469" i="3"/>
  <c r="X469" i="3" s="1"/>
  <c r="K480" i="3"/>
  <c r="AA480" i="3" s="1"/>
  <c r="L489" i="3"/>
  <c r="AB489" i="3" s="1"/>
  <c r="F499" i="3"/>
  <c r="G508" i="3"/>
  <c r="W508" i="3" s="1"/>
  <c r="K182" i="3"/>
  <c r="AA182" i="3" s="1"/>
  <c r="J239" i="3"/>
  <c r="Z239" i="3" s="1"/>
  <c r="F264" i="3"/>
  <c r="I288" i="3"/>
  <c r="Y288" i="3" s="1"/>
  <c r="K312" i="3"/>
  <c r="AA312" i="3" s="1"/>
  <c r="G337" i="3"/>
  <c r="W337" i="3" s="1"/>
  <c r="J356" i="3"/>
  <c r="Z356" i="3" s="1"/>
  <c r="L374" i="3"/>
  <c r="AB374" i="3" s="1"/>
  <c r="G393" i="3"/>
  <c r="W393" i="3" s="1"/>
  <c r="H404" i="3"/>
  <c r="X404" i="3" s="1"/>
  <c r="I413" i="3"/>
  <c r="Y413" i="3" s="1"/>
  <c r="J422" i="3"/>
  <c r="Z422" i="3" s="1"/>
  <c r="K431" i="3"/>
  <c r="AA431" i="3" s="1"/>
  <c r="L440" i="3"/>
  <c r="AB440" i="3" s="1"/>
  <c r="F450" i="3"/>
  <c r="G459" i="3"/>
  <c r="W459" i="3" s="1"/>
  <c r="H468" i="3"/>
  <c r="X468" i="3" s="1"/>
  <c r="I477" i="3"/>
  <c r="Y477" i="3" s="1"/>
  <c r="J486" i="3"/>
  <c r="Z486" i="3" s="1"/>
  <c r="K495" i="3"/>
  <c r="AA495" i="3" s="1"/>
  <c r="L504" i="3"/>
  <c r="AB504" i="3" s="1"/>
  <c r="F514" i="3"/>
  <c r="L233" i="3"/>
  <c r="AB233" i="3" s="1"/>
  <c r="H258" i="3"/>
  <c r="X258" i="3" s="1"/>
  <c r="K282" i="3"/>
  <c r="AA282" i="3" s="1"/>
  <c r="F307" i="3"/>
  <c r="I331" i="3"/>
  <c r="Y331" i="3" s="1"/>
  <c r="H352" i="3"/>
  <c r="X352" i="3" s="1"/>
  <c r="J370" i="3"/>
  <c r="Z370" i="3" s="1"/>
  <c r="L388" i="3"/>
  <c r="AB388" i="3" s="1"/>
  <c r="G402" i="3"/>
  <c r="W402" i="3" s="1"/>
  <c r="H411" i="3"/>
  <c r="X411" i="3" s="1"/>
  <c r="I420" i="3"/>
  <c r="Y420" i="3" s="1"/>
  <c r="J429" i="3"/>
  <c r="Z429" i="3" s="1"/>
  <c r="K438" i="3"/>
  <c r="AA438" i="3" s="1"/>
  <c r="L447" i="3"/>
  <c r="AB447" i="3" s="1"/>
  <c r="F457" i="3"/>
  <c r="G466" i="3"/>
  <c r="W466" i="3" s="1"/>
  <c r="H475" i="3"/>
  <c r="X475" i="3" s="1"/>
  <c r="I484" i="3"/>
  <c r="Y484" i="3" s="1"/>
  <c r="J493" i="3"/>
  <c r="Z493" i="3" s="1"/>
  <c r="K502" i="3"/>
  <c r="AA502" i="3" s="1"/>
  <c r="L511" i="3"/>
  <c r="AB511" i="3" s="1"/>
  <c r="H217" i="3"/>
  <c r="X217" i="3" s="1"/>
  <c r="J249" i="3"/>
  <c r="Z249" i="3" s="1"/>
  <c r="L273" i="3"/>
  <c r="AB273" i="3" s="1"/>
  <c r="H298" i="3"/>
  <c r="X298" i="3" s="1"/>
  <c r="K322" i="3"/>
  <c r="AA322" i="3" s="1"/>
  <c r="J345" i="3"/>
  <c r="Z345" i="3" s="1"/>
  <c r="L363" i="3"/>
  <c r="AB363" i="3" s="1"/>
  <c r="G382" i="3"/>
  <c r="W382" i="3" s="1"/>
  <c r="L398" i="3"/>
  <c r="AB398" i="3" s="1"/>
  <c r="F408" i="3"/>
  <c r="G417" i="3"/>
  <c r="W417" i="3" s="1"/>
  <c r="H426" i="3"/>
  <c r="X426" i="3" s="1"/>
  <c r="I435" i="3"/>
  <c r="Y435" i="3" s="1"/>
  <c r="J444" i="3"/>
  <c r="Z444" i="3" s="1"/>
  <c r="K453" i="3"/>
  <c r="AA453" i="3" s="1"/>
  <c r="L462" i="3"/>
  <c r="AB462" i="3" s="1"/>
  <c r="F472" i="3"/>
  <c r="G481" i="3"/>
  <c r="W481" i="3" s="1"/>
  <c r="H490" i="3"/>
  <c r="X490" i="3" s="1"/>
  <c r="I499" i="3"/>
  <c r="Y499" i="3" s="1"/>
  <c r="J508" i="3"/>
  <c r="Z508" i="3" s="1"/>
  <c r="G265" i="3"/>
  <c r="W265" i="3" s="1"/>
  <c r="L413" i="3"/>
  <c r="AB413" i="3" s="1"/>
  <c r="F487" i="3"/>
  <c r="J520" i="3"/>
  <c r="Z520" i="3" s="1"/>
  <c r="H369" i="3"/>
  <c r="X369" i="3" s="1"/>
  <c r="G191" i="3"/>
  <c r="W191" i="3" s="1"/>
  <c r="J450" i="3"/>
  <c r="Z450" i="3" s="1"/>
  <c r="L231" i="3"/>
  <c r="AB231" i="3" s="1"/>
  <c r="J401" i="3"/>
  <c r="Z401" i="3" s="1"/>
  <c r="K474" i="3"/>
  <c r="AA474" i="3" s="1"/>
  <c r="K296" i="3"/>
  <c r="AA296" i="3" s="1"/>
  <c r="K425" i="3"/>
  <c r="AA425" i="3" s="1"/>
  <c r="L498" i="3"/>
  <c r="AB498" i="3" s="1"/>
  <c r="J321" i="3"/>
  <c r="Z321" i="3" s="1"/>
  <c r="H381" i="3"/>
  <c r="X381" i="3" s="1"/>
  <c r="J407" i="3"/>
  <c r="Z407" i="3" s="1"/>
  <c r="L425" i="3"/>
  <c r="AB425" i="3" s="1"/>
  <c r="G444" i="3"/>
  <c r="W444" i="3" s="1"/>
  <c r="F459" i="3"/>
  <c r="J471" i="3"/>
  <c r="Z471" i="3" s="1"/>
  <c r="L481" i="3"/>
  <c r="AB481" i="3" s="1"/>
  <c r="F491" i="3"/>
  <c r="G500" i="3"/>
  <c r="W500" i="3" s="1"/>
  <c r="H509" i="3"/>
  <c r="X509" i="3" s="1"/>
  <c r="H197" i="3"/>
  <c r="X197" i="3" s="1"/>
  <c r="K242" i="3"/>
  <c r="AA242" i="3" s="1"/>
  <c r="F267" i="3"/>
  <c r="I291" i="3"/>
  <c r="Y291" i="3" s="1"/>
  <c r="L315" i="3"/>
  <c r="AB315" i="3" s="1"/>
  <c r="G340" i="3"/>
  <c r="W340" i="3" s="1"/>
  <c r="L358" i="3"/>
  <c r="AB358" i="3" s="1"/>
  <c r="G377" i="3"/>
  <c r="W377" i="3" s="1"/>
  <c r="I395" i="3"/>
  <c r="Y395" i="3" s="1"/>
  <c r="I405" i="3"/>
  <c r="Y405" i="3" s="1"/>
  <c r="J414" i="3"/>
  <c r="Z414" i="3" s="1"/>
  <c r="K423" i="3"/>
  <c r="AA423" i="3" s="1"/>
  <c r="L432" i="3"/>
  <c r="AB432" i="3" s="1"/>
  <c r="F442" i="3"/>
  <c r="G451" i="3"/>
  <c r="W451" i="3" s="1"/>
  <c r="H460" i="3"/>
  <c r="X460" i="3" s="1"/>
  <c r="I469" i="3"/>
  <c r="Y469" i="3" s="1"/>
  <c r="J478" i="3"/>
  <c r="Z478" i="3" s="1"/>
  <c r="K487" i="3"/>
  <c r="AA487" i="3" s="1"/>
  <c r="L496" i="3"/>
  <c r="AB496" i="3" s="1"/>
  <c r="F506" i="3"/>
  <c r="L159" i="3"/>
  <c r="AB159" i="3" s="1"/>
  <c r="F237" i="3"/>
  <c r="H261" i="3"/>
  <c r="X261" i="3" s="1"/>
  <c r="K285" i="3"/>
  <c r="AA285" i="3" s="1"/>
  <c r="G310" i="3"/>
  <c r="W310" i="3" s="1"/>
  <c r="I334" i="3"/>
  <c r="Y334" i="3" s="1"/>
  <c r="J354" i="3"/>
  <c r="Z354" i="3" s="1"/>
  <c r="L372" i="3"/>
  <c r="AB372" i="3" s="1"/>
  <c r="G391" i="3"/>
  <c r="W391" i="3" s="1"/>
  <c r="H403" i="3"/>
  <c r="X403" i="3" s="1"/>
  <c r="I412" i="3"/>
  <c r="Y412" i="3" s="1"/>
  <c r="J421" i="3"/>
  <c r="Z421" i="3" s="1"/>
  <c r="K430" i="3"/>
  <c r="AA430" i="3" s="1"/>
  <c r="L439" i="3"/>
  <c r="AB439" i="3" s="1"/>
  <c r="F449" i="3"/>
  <c r="G458" i="3"/>
  <c r="W458" i="3" s="1"/>
  <c r="H467" i="3"/>
  <c r="X467" i="3" s="1"/>
  <c r="I476" i="3"/>
  <c r="Y476" i="3" s="1"/>
  <c r="J485" i="3"/>
  <c r="Z485" i="3" s="1"/>
  <c r="K494" i="3"/>
  <c r="AA494" i="3" s="1"/>
  <c r="L503" i="3"/>
  <c r="AB503" i="3" s="1"/>
  <c r="F513" i="3"/>
  <c r="G223" i="3"/>
  <c r="W223" i="3" s="1"/>
  <c r="J252" i="3"/>
  <c r="Z252" i="3" s="1"/>
  <c r="F277" i="3"/>
  <c r="H301" i="3"/>
  <c r="X301" i="3" s="1"/>
  <c r="K325" i="3"/>
  <c r="AA325" i="3" s="1"/>
  <c r="L347" i="3"/>
  <c r="AB347" i="3" s="1"/>
  <c r="G366" i="3"/>
  <c r="W366" i="3" s="1"/>
  <c r="I384" i="3"/>
  <c r="Y384" i="3" s="1"/>
  <c r="F400" i="3"/>
  <c r="G409" i="3"/>
  <c r="W409" i="3" s="1"/>
  <c r="H418" i="3"/>
  <c r="X418" i="3" s="1"/>
  <c r="I427" i="3"/>
  <c r="Y427" i="3" s="1"/>
  <c r="J436" i="3"/>
  <c r="Z436" i="3" s="1"/>
  <c r="K445" i="3"/>
  <c r="AA445" i="3" s="1"/>
  <c r="AY445" i="3" s="1"/>
  <c r="L454" i="3"/>
  <c r="AB454" i="3" s="1"/>
  <c r="F464" i="3"/>
  <c r="G473" i="3"/>
  <c r="W473" i="3" s="1"/>
  <c r="H482" i="3"/>
  <c r="X482" i="3" s="1"/>
  <c r="I491" i="3"/>
  <c r="Y491" i="3" s="1"/>
  <c r="J500" i="3"/>
  <c r="Z500" i="3" s="1"/>
  <c r="K509" i="3"/>
  <c r="AA509" i="3" s="1"/>
  <c r="J289" i="3"/>
  <c r="Z289" i="3" s="1"/>
  <c r="F248" i="3"/>
  <c r="K456" i="3"/>
  <c r="AA456" i="3" s="1"/>
  <c r="F261" i="3"/>
  <c r="H412" i="3"/>
  <c r="X412" i="3" s="1"/>
  <c r="I485" i="3"/>
  <c r="Y485" i="3" s="1"/>
  <c r="I328" i="3"/>
  <c r="Y328" i="3" s="1"/>
  <c r="J437" i="3"/>
  <c r="Z437" i="3" s="1"/>
  <c r="K510" i="3"/>
  <c r="AA510" i="3" s="1"/>
  <c r="L379" i="3"/>
  <c r="AB379" i="3" s="1"/>
  <c r="G441" i="3"/>
  <c r="W441" i="3" s="1"/>
  <c r="K477" i="3"/>
  <c r="AA477" i="3" s="1"/>
  <c r="H514" i="3"/>
  <c r="X514" i="3" s="1"/>
  <c r="I514" i="3"/>
  <c r="Y514" i="3" s="1"/>
  <c r="H526" i="3"/>
  <c r="X526" i="3" s="1"/>
  <c r="I535" i="3"/>
  <c r="Y535" i="3" s="1"/>
  <c r="J544" i="3"/>
  <c r="Z544" i="3" s="1"/>
  <c r="K553" i="3"/>
  <c r="AA553" i="3" s="1"/>
  <c r="L562" i="3"/>
  <c r="AB562" i="3" s="1"/>
  <c r="F572" i="3"/>
  <c r="G581" i="3"/>
  <c r="W581" i="3" s="1"/>
  <c r="H590" i="3"/>
  <c r="X590" i="3" s="1"/>
  <c r="I599" i="3"/>
  <c r="Y599" i="3" s="1"/>
  <c r="J608" i="3"/>
  <c r="Z608" i="3" s="1"/>
  <c r="K617" i="3"/>
  <c r="AA617" i="3" s="1"/>
  <c r="L626" i="3"/>
  <c r="AB626" i="3" s="1"/>
  <c r="F636" i="3"/>
  <c r="F645" i="3"/>
  <c r="F654" i="3"/>
  <c r="G663" i="3"/>
  <c r="W663" i="3" s="1"/>
  <c r="H672" i="3"/>
  <c r="X672" i="3" s="1"/>
  <c r="I681" i="3"/>
  <c r="Y681" i="3" s="1"/>
  <c r="J690" i="3"/>
  <c r="Z690" i="3" s="1"/>
  <c r="K699" i="3"/>
  <c r="AA699" i="3" s="1"/>
  <c r="L708" i="3"/>
  <c r="AB708" i="3" s="1"/>
  <c r="F718" i="3"/>
  <c r="G727" i="3"/>
  <c r="W727" i="3" s="1"/>
  <c r="H736" i="3"/>
  <c r="X736" i="3" s="1"/>
  <c r="I745" i="3"/>
  <c r="Y745" i="3" s="1"/>
  <c r="J754" i="3"/>
  <c r="Z754" i="3" s="1"/>
  <c r="K763" i="3"/>
  <c r="AA763" i="3" s="1"/>
  <c r="L772" i="3"/>
  <c r="AB772" i="3" s="1"/>
  <c r="F782" i="3"/>
  <c r="G791" i="3"/>
  <c r="W791" i="3" s="1"/>
  <c r="H800" i="3"/>
  <c r="X800" i="3" s="1"/>
  <c r="I809" i="3"/>
  <c r="Y809" i="3" s="1"/>
  <c r="J818" i="3"/>
  <c r="Z818" i="3" s="1"/>
  <c r="K827" i="3"/>
  <c r="AA827" i="3" s="1"/>
  <c r="L836" i="3"/>
  <c r="AB836" i="3" s="1"/>
  <c r="F846" i="3"/>
  <c r="F317" i="3"/>
  <c r="H433" i="3"/>
  <c r="X433" i="3" s="1"/>
  <c r="I506" i="3"/>
  <c r="Y506" i="3" s="1"/>
  <c r="F523" i="3"/>
  <c r="G532" i="3"/>
  <c r="W532" i="3" s="1"/>
  <c r="H541" i="3"/>
  <c r="X541" i="3" s="1"/>
  <c r="I550" i="3"/>
  <c r="Y550" i="3" s="1"/>
  <c r="J559" i="3"/>
  <c r="Z559" i="3" s="1"/>
  <c r="K568" i="3"/>
  <c r="AA568" i="3" s="1"/>
  <c r="L577" i="3"/>
  <c r="AB577" i="3" s="1"/>
  <c r="F587" i="3"/>
  <c r="G596" i="3"/>
  <c r="W596" i="3" s="1"/>
  <c r="H605" i="3"/>
  <c r="X605" i="3" s="1"/>
  <c r="I614" i="3"/>
  <c r="Y614" i="3" s="1"/>
  <c r="J623" i="3"/>
  <c r="Z623" i="3" s="1"/>
  <c r="K632" i="3"/>
  <c r="AA632" i="3" s="1"/>
  <c r="L641" i="3"/>
  <c r="AB641" i="3" s="1"/>
  <c r="K650" i="3"/>
  <c r="AA650" i="3" s="1"/>
  <c r="AY650" i="3" s="1"/>
  <c r="L659" i="3"/>
  <c r="AB659" i="3" s="1"/>
  <c r="F669" i="3"/>
  <c r="G678" i="3"/>
  <c r="W678" i="3" s="1"/>
  <c r="H687" i="3"/>
  <c r="X687" i="3" s="1"/>
  <c r="I696" i="3"/>
  <c r="Y696" i="3" s="1"/>
  <c r="J705" i="3"/>
  <c r="Z705" i="3" s="1"/>
  <c r="K714" i="3"/>
  <c r="AA714" i="3" s="1"/>
  <c r="L723" i="3"/>
  <c r="AB723" i="3" s="1"/>
  <c r="F733" i="3"/>
  <c r="G742" i="3"/>
  <c r="W742" i="3" s="1"/>
  <c r="H751" i="3"/>
  <c r="X751" i="3" s="1"/>
  <c r="I760" i="3"/>
  <c r="Y760" i="3" s="1"/>
  <c r="J769" i="3"/>
  <c r="Z769" i="3" s="1"/>
  <c r="K778" i="3"/>
  <c r="AA778" i="3" s="1"/>
  <c r="L787" i="3"/>
  <c r="AB787" i="3" s="1"/>
  <c r="F797" i="3"/>
  <c r="G806" i="3"/>
  <c r="W806" i="3" s="1"/>
  <c r="H815" i="3"/>
  <c r="X815" i="3" s="1"/>
  <c r="I824" i="3"/>
  <c r="Y824" i="3" s="1"/>
  <c r="J833" i="3"/>
  <c r="Z833" i="3" s="1"/>
  <c r="K842" i="3"/>
  <c r="AA842" i="3" s="1"/>
  <c r="L851" i="3"/>
  <c r="AB851" i="3" s="1"/>
  <c r="F861" i="3"/>
  <c r="G870" i="3"/>
  <c r="W870" i="3" s="1"/>
  <c r="H879" i="3"/>
  <c r="X879" i="3" s="1"/>
  <c r="G380" i="3"/>
  <c r="W380" i="3" s="1"/>
  <c r="L461" i="3"/>
  <c r="AB461" i="3" s="1"/>
  <c r="I517" i="3"/>
  <c r="Y517" i="3" s="1"/>
  <c r="J526" i="3"/>
  <c r="Z526" i="3" s="1"/>
  <c r="K535" i="3"/>
  <c r="AA535" i="3" s="1"/>
  <c r="L544" i="3"/>
  <c r="AB544" i="3" s="1"/>
  <c r="F554" i="3"/>
  <c r="G563" i="3"/>
  <c r="W563" i="3" s="1"/>
  <c r="H572" i="3"/>
  <c r="X572" i="3" s="1"/>
  <c r="I581" i="3"/>
  <c r="Y581" i="3" s="1"/>
  <c r="J590" i="3"/>
  <c r="Z590" i="3" s="1"/>
  <c r="K599" i="3"/>
  <c r="AA599" i="3" s="1"/>
  <c r="L608" i="3"/>
  <c r="AB608" i="3" s="1"/>
  <c r="F618" i="3"/>
  <c r="G627" i="3"/>
  <c r="W627" i="3" s="1"/>
  <c r="H636" i="3"/>
  <c r="X636" i="3" s="1"/>
  <c r="H645" i="3"/>
  <c r="X645" i="3" s="1"/>
  <c r="H654" i="3"/>
  <c r="X654" i="3" s="1"/>
  <c r="I663" i="3"/>
  <c r="Y663" i="3" s="1"/>
  <c r="J672" i="3"/>
  <c r="Z672" i="3" s="1"/>
  <c r="K681" i="3"/>
  <c r="AA681" i="3" s="1"/>
  <c r="L690" i="3"/>
  <c r="AB690" i="3" s="1"/>
  <c r="F700" i="3"/>
  <c r="G709" i="3"/>
  <c r="W709" i="3" s="1"/>
  <c r="H718" i="3"/>
  <c r="X718" i="3" s="1"/>
  <c r="I727" i="3"/>
  <c r="Y727" i="3" s="1"/>
  <c r="J736" i="3"/>
  <c r="Z736" i="3" s="1"/>
  <c r="K745" i="3"/>
  <c r="AA745" i="3" s="1"/>
  <c r="L754" i="3"/>
  <c r="AB754" i="3" s="1"/>
  <c r="F764" i="3"/>
  <c r="G773" i="3"/>
  <c r="W773" i="3" s="1"/>
  <c r="H782" i="3"/>
  <c r="X782" i="3" s="1"/>
  <c r="I791" i="3"/>
  <c r="Y791" i="3" s="1"/>
  <c r="J800" i="3"/>
  <c r="Z800" i="3" s="1"/>
  <c r="K809" i="3"/>
  <c r="AA809" i="3" s="1"/>
  <c r="L818" i="3"/>
  <c r="AB818" i="3" s="1"/>
  <c r="F828" i="3"/>
  <c r="G837" i="3"/>
  <c r="W837" i="3" s="1"/>
  <c r="H846" i="3"/>
  <c r="X846" i="3" s="1"/>
  <c r="I855" i="3"/>
  <c r="Y855" i="3" s="1"/>
  <c r="J864" i="3"/>
  <c r="Z864" i="3" s="1"/>
  <c r="K873" i="3"/>
  <c r="AA873" i="3" s="1"/>
  <c r="H274" i="3"/>
  <c r="X274" i="3" s="1"/>
  <c r="H417" i="3"/>
  <c r="X417" i="3" s="1"/>
  <c r="I490" i="3"/>
  <c r="Y490" i="3" s="1"/>
  <c r="F521" i="3"/>
  <c r="G530" i="3"/>
  <c r="W530" i="3" s="1"/>
  <c r="H539" i="3"/>
  <c r="X539" i="3" s="1"/>
  <c r="I548" i="3"/>
  <c r="Y548" i="3" s="1"/>
  <c r="J557" i="3"/>
  <c r="Z557" i="3" s="1"/>
  <c r="K566" i="3"/>
  <c r="AA566" i="3" s="1"/>
  <c r="L575" i="3"/>
  <c r="AB575" i="3" s="1"/>
  <c r="F585" i="3"/>
  <c r="G594" i="3"/>
  <c r="W594" i="3" s="1"/>
  <c r="H603" i="3"/>
  <c r="X603" i="3" s="1"/>
  <c r="I612" i="3"/>
  <c r="Y612" i="3" s="1"/>
  <c r="J621" i="3"/>
  <c r="Z621" i="3" s="1"/>
  <c r="K630" i="3"/>
  <c r="AA630" i="3" s="1"/>
  <c r="L639" i="3"/>
  <c r="AB639" i="3" s="1"/>
  <c r="K648" i="3"/>
  <c r="AA648" i="3" s="1"/>
  <c r="L657" i="3"/>
  <c r="AB657" i="3" s="1"/>
  <c r="F667" i="3"/>
  <c r="G676" i="3"/>
  <c r="W676" i="3" s="1"/>
  <c r="H685" i="3"/>
  <c r="X685" i="3" s="1"/>
  <c r="I694" i="3"/>
  <c r="Y694" i="3" s="1"/>
  <c r="J703" i="3"/>
  <c r="Z703" i="3" s="1"/>
  <c r="K712" i="3"/>
  <c r="AA712" i="3" s="1"/>
  <c r="L721" i="3"/>
  <c r="AB721" i="3" s="1"/>
  <c r="F731" i="3"/>
  <c r="G740" i="3"/>
  <c r="W740" i="3" s="1"/>
  <c r="H749" i="3"/>
  <c r="X749" i="3" s="1"/>
  <c r="I758" i="3"/>
  <c r="Y758" i="3" s="1"/>
  <c r="J767" i="3"/>
  <c r="Z767" i="3" s="1"/>
  <c r="K776" i="3"/>
  <c r="AA776" i="3" s="1"/>
  <c r="L785" i="3"/>
  <c r="AB785" i="3" s="1"/>
  <c r="F795" i="3"/>
  <c r="G804" i="3"/>
  <c r="W804" i="3" s="1"/>
  <c r="H813" i="3"/>
  <c r="X813" i="3" s="1"/>
  <c r="I407" i="3"/>
  <c r="Y407" i="3" s="1"/>
  <c r="G468" i="3"/>
  <c r="W468" i="3" s="1"/>
  <c r="H285" i="3"/>
  <c r="X285" i="3" s="1"/>
  <c r="I421" i="3"/>
  <c r="Y421" i="3" s="1"/>
  <c r="J494" i="3"/>
  <c r="Z494" i="3" s="1"/>
  <c r="F350" i="3"/>
  <c r="K446" i="3"/>
  <c r="AA446" i="3" s="1"/>
  <c r="I209" i="3"/>
  <c r="Y209" i="3" s="1"/>
  <c r="K397" i="3"/>
  <c r="AA397" i="3" s="1"/>
  <c r="I443" i="3"/>
  <c r="Y443" i="3" s="1"/>
  <c r="F480" i="3"/>
  <c r="K240" i="3"/>
  <c r="AA240" i="3" s="1"/>
  <c r="F516" i="3"/>
  <c r="I527" i="3"/>
  <c r="Y527" i="3" s="1"/>
  <c r="J536" i="3"/>
  <c r="Z536" i="3" s="1"/>
  <c r="K545" i="3"/>
  <c r="AA545" i="3" s="1"/>
  <c r="L554" i="3"/>
  <c r="AB554" i="3" s="1"/>
  <c r="F564" i="3"/>
  <c r="G573" i="3"/>
  <c r="W573" i="3" s="1"/>
  <c r="H582" i="3"/>
  <c r="X582" i="3" s="1"/>
  <c r="I591" i="3"/>
  <c r="Y591" i="3" s="1"/>
  <c r="J600" i="3"/>
  <c r="Z600" i="3" s="1"/>
  <c r="K609" i="3"/>
  <c r="AA609" i="3" s="1"/>
  <c r="L618" i="3"/>
  <c r="AB618" i="3" s="1"/>
  <c r="F628" i="3"/>
  <c r="G637" i="3"/>
  <c r="W637" i="3" s="1"/>
  <c r="F646" i="3"/>
  <c r="G655" i="3"/>
  <c r="W655" i="3" s="1"/>
  <c r="H664" i="3"/>
  <c r="X664" i="3" s="1"/>
  <c r="I673" i="3"/>
  <c r="Y673" i="3" s="1"/>
  <c r="J682" i="3"/>
  <c r="Z682" i="3" s="1"/>
  <c r="K691" i="3"/>
  <c r="AA691" i="3" s="1"/>
  <c r="L700" i="3"/>
  <c r="AB700" i="3" s="1"/>
  <c r="F710" i="3"/>
  <c r="G719" i="3"/>
  <c r="W719" i="3" s="1"/>
  <c r="H728" i="3"/>
  <c r="X728" i="3" s="1"/>
  <c r="I737" i="3"/>
  <c r="Y737" i="3" s="1"/>
  <c r="J746" i="3"/>
  <c r="Z746" i="3" s="1"/>
  <c r="K755" i="3"/>
  <c r="AA755" i="3" s="1"/>
  <c r="L764" i="3"/>
  <c r="AB764" i="3" s="1"/>
  <c r="F774" i="3"/>
  <c r="G783" i="3"/>
  <c r="W783" i="3" s="1"/>
  <c r="H792" i="3"/>
  <c r="X792" i="3" s="1"/>
  <c r="I801" i="3"/>
  <c r="Y801" i="3" s="1"/>
  <c r="J810" i="3"/>
  <c r="Z810" i="3" s="1"/>
  <c r="K819" i="3"/>
  <c r="AA819" i="3" s="1"/>
  <c r="L828" i="3"/>
  <c r="AB828" i="3" s="1"/>
  <c r="F838" i="3"/>
  <c r="G847" i="3"/>
  <c r="W847" i="3" s="1"/>
  <c r="H341" i="3"/>
  <c r="X341" i="3" s="1"/>
  <c r="I442" i="3"/>
  <c r="Y442" i="3" s="1"/>
  <c r="L514" i="3"/>
  <c r="AB514" i="3" s="1"/>
  <c r="G524" i="3"/>
  <c r="W524" i="3" s="1"/>
  <c r="H533" i="3"/>
  <c r="X533" i="3" s="1"/>
  <c r="I542" i="3"/>
  <c r="Y542" i="3" s="1"/>
  <c r="J551" i="3"/>
  <c r="Z551" i="3" s="1"/>
  <c r="K560" i="3"/>
  <c r="AA560" i="3" s="1"/>
  <c r="L569" i="3"/>
  <c r="AB569" i="3" s="1"/>
  <c r="F579" i="3"/>
  <c r="G588" i="3"/>
  <c r="W588" i="3" s="1"/>
  <c r="H597" i="3"/>
  <c r="X597" i="3" s="1"/>
  <c r="I606" i="3"/>
  <c r="Y606" i="3" s="1"/>
  <c r="J615" i="3"/>
  <c r="Z615" i="3" s="1"/>
  <c r="K624" i="3"/>
  <c r="AA624" i="3" s="1"/>
  <c r="L633" i="3"/>
  <c r="AB633" i="3" s="1"/>
  <c r="F643" i="3"/>
  <c r="L651" i="3"/>
  <c r="AB651" i="3" s="1"/>
  <c r="F661" i="3"/>
  <c r="G670" i="3"/>
  <c r="W670" i="3" s="1"/>
  <c r="H679" i="3"/>
  <c r="X679" i="3" s="1"/>
  <c r="I688" i="3"/>
  <c r="Y688" i="3" s="1"/>
  <c r="J697" i="3"/>
  <c r="Z697" i="3" s="1"/>
  <c r="K706" i="3"/>
  <c r="AA706" i="3" s="1"/>
  <c r="L715" i="3"/>
  <c r="AB715" i="3" s="1"/>
  <c r="F725" i="3"/>
  <c r="G734" i="3"/>
  <c r="W734" i="3" s="1"/>
  <c r="H743" i="3"/>
  <c r="X743" i="3" s="1"/>
  <c r="I752" i="3"/>
  <c r="Y752" i="3" s="1"/>
  <c r="J761" i="3"/>
  <c r="Z761" i="3" s="1"/>
  <c r="K770" i="3"/>
  <c r="AA770" i="3" s="1"/>
  <c r="L779" i="3"/>
  <c r="AB779" i="3" s="1"/>
  <c r="F789" i="3"/>
  <c r="G798" i="3"/>
  <c r="W798" i="3" s="1"/>
  <c r="H807" i="3"/>
  <c r="X807" i="3" s="1"/>
  <c r="I816" i="3"/>
  <c r="Y816" i="3" s="1"/>
  <c r="J825" i="3"/>
  <c r="Z825" i="3" s="1"/>
  <c r="K834" i="3"/>
  <c r="AA834" i="3" s="1"/>
  <c r="L843" i="3"/>
  <c r="AB843" i="3" s="1"/>
  <c r="F853" i="3"/>
  <c r="G862" i="3"/>
  <c r="W862" i="3" s="1"/>
  <c r="H871" i="3"/>
  <c r="X871" i="3" s="1"/>
  <c r="H211" i="3"/>
  <c r="X211" i="3" s="1"/>
  <c r="L397" i="3"/>
  <c r="AB397" i="3" s="1"/>
  <c r="F471" i="3"/>
  <c r="J518" i="3"/>
  <c r="Z518" i="3" s="1"/>
  <c r="K527" i="3"/>
  <c r="AA527" i="3" s="1"/>
  <c r="AY527" i="3" s="1"/>
  <c r="L536" i="3"/>
  <c r="AB536" i="3" s="1"/>
  <c r="F546" i="3"/>
  <c r="G555" i="3"/>
  <c r="W555" i="3" s="1"/>
  <c r="H564" i="3"/>
  <c r="X564" i="3" s="1"/>
  <c r="I573" i="3"/>
  <c r="Y573" i="3" s="1"/>
  <c r="J582" i="3"/>
  <c r="Z582" i="3" s="1"/>
  <c r="K591" i="3"/>
  <c r="AA591" i="3" s="1"/>
  <c r="L600" i="3"/>
  <c r="AB600" i="3" s="1"/>
  <c r="F610" i="3"/>
  <c r="G619" i="3"/>
  <c r="W619" i="3" s="1"/>
  <c r="H628" i="3"/>
  <c r="X628" i="3" s="1"/>
  <c r="I637" i="3"/>
  <c r="Y637" i="3" s="1"/>
  <c r="H646" i="3"/>
  <c r="X646" i="3" s="1"/>
  <c r="I655" i="3"/>
  <c r="Y655" i="3" s="1"/>
  <c r="J664" i="3"/>
  <c r="Z664" i="3" s="1"/>
  <c r="K673" i="3"/>
  <c r="AA673" i="3" s="1"/>
  <c r="AY673" i="3" s="1"/>
  <c r="L682" i="3"/>
  <c r="AB682" i="3" s="1"/>
  <c r="F692" i="3"/>
  <c r="G701" i="3"/>
  <c r="W701" i="3" s="1"/>
  <c r="H710" i="3"/>
  <c r="X710" i="3" s="1"/>
  <c r="I719" i="3"/>
  <c r="Y719" i="3" s="1"/>
  <c r="J728" i="3"/>
  <c r="Z728" i="3" s="1"/>
  <c r="K737" i="3"/>
  <c r="AA737" i="3" s="1"/>
  <c r="L746" i="3"/>
  <c r="AB746" i="3" s="1"/>
  <c r="F756" i="3"/>
  <c r="G765" i="3"/>
  <c r="W765" i="3" s="1"/>
  <c r="H774" i="3"/>
  <c r="X774" i="3" s="1"/>
  <c r="I783" i="3"/>
  <c r="Y783" i="3" s="1"/>
  <c r="J792" i="3"/>
  <c r="Z792" i="3" s="1"/>
  <c r="K801" i="3"/>
  <c r="AA801" i="3" s="1"/>
  <c r="L810" i="3"/>
  <c r="AB810" i="3" s="1"/>
  <c r="F820" i="3"/>
  <c r="G829" i="3"/>
  <c r="W829" i="3" s="1"/>
  <c r="H838" i="3"/>
  <c r="X838" i="3" s="1"/>
  <c r="I847" i="3"/>
  <c r="Y847" i="3" s="1"/>
  <c r="J856" i="3"/>
  <c r="Z856" i="3" s="1"/>
  <c r="K865" i="3"/>
  <c r="AA865" i="3" s="1"/>
  <c r="L874" i="3"/>
  <c r="AB874" i="3" s="1"/>
  <c r="K298" i="3"/>
  <c r="AA298" i="3" s="1"/>
  <c r="I426" i="3"/>
  <c r="Y426" i="3" s="1"/>
  <c r="J499" i="3"/>
  <c r="Z499" i="3" s="1"/>
  <c r="G522" i="3"/>
  <c r="W522" i="3" s="1"/>
  <c r="H531" i="3"/>
  <c r="X531" i="3" s="1"/>
  <c r="I540" i="3"/>
  <c r="Y540" i="3" s="1"/>
  <c r="J549" i="3"/>
  <c r="Z549" i="3" s="1"/>
  <c r="K558" i="3"/>
  <c r="AA558" i="3" s="1"/>
  <c r="L567" i="3"/>
  <c r="AB567" i="3" s="1"/>
  <c r="F577" i="3"/>
  <c r="G586" i="3"/>
  <c r="W586" i="3" s="1"/>
  <c r="H595" i="3"/>
  <c r="X595" i="3" s="1"/>
  <c r="I604" i="3"/>
  <c r="Y604" i="3" s="1"/>
  <c r="J613" i="3"/>
  <c r="Z613" i="3" s="1"/>
  <c r="K622" i="3"/>
  <c r="AA622" i="3" s="1"/>
  <c r="L631" i="3"/>
  <c r="AB631" i="3" s="1"/>
  <c r="F641" i="3"/>
  <c r="L649" i="3"/>
  <c r="AB649" i="3" s="1"/>
  <c r="F659" i="3"/>
  <c r="G668" i="3"/>
  <c r="W668" i="3" s="1"/>
  <c r="H677" i="3"/>
  <c r="X677" i="3" s="1"/>
  <c r="I686" i="3"/>
  <c r="Y686" i="3" s="1"/>
  <c r="J695" i="3"/>
  <c r="Z695" i="3" s="1"/>
  <c r="K704" i="3"/>
  <c r="AA704" i="3" s="1"/>
  <c r="L713" i="3"/>
  <c r="AB713" i="3" s="1"/>
  <c r="F723" i="3"/>
  <c r="G732" i="3"/>
  <c r="W732" i="3" s="1"/>
  <c r="H741" i="3"/>
  <c r="X741" i="3" s="1"/>
  <c r="I750" i="3"/>
  <c r="Y750" i="3" s="1"/>
  <c r="J759" i="3"/>
  <c r="Z759" i="3" s="1"/>
  <c r="K768" i="3"/>
  <c r="AA768" i="3" s="1"/>
  <c r="L777" i="3"/>
  <c r="AB777" i="3" s="1"/>
  <c r="F787" i="3"/>
  <c r="G796" i="3"/>
  <c r="W796" i="3" s="1"/>
  <c r="H805" i="3"/>
  <c r="X805" i="3" s="1"/>
  <c r="I814" i="3"/>
  <c r="Y814" i="3" s="1"/>
  <c r="I201" i="3"/>
  <c r="Y201" i="3" s="1"/>
  <c r="J480" i="3"/>
  <c r="Z480" i="3" s="1"/>
  <c r="J479" i="3"/>
  <c r="Z479" i="3" s="1"/>
  <c r="K309" i="3"/>
  <c r="AA309" i="3" s="1"/>
  <c r="J430" i="3"/>
  <c r="Z430" i="3" s="1"/>
  <c r="K503" i="3"/>
  <c r="AA503" i="3" s="1"/>
  <c r="H368" i="3"/>
  <c r="X368" i="3" s="1"/>
  <c r="L455" i="3"/>
  <c r="AB455" i="3" s="1"/>
  <c r="I246" i="3"/>
  <c r="Y246" i="3" s="1"/>
  <c r="L406" i="3"/>
  <c r="AB406" i="3" s="1"/>
  <c r="H450" i="3"/>
  <c r="X450" i="3" s="1"/>
  <c r="L486" i="3"/>
  <c r="AB486" i="3" s="1"/>
  <c r="J375" i="3"/>
  <c r="Z375" i="3" s="1"/>
  <c r="G517" i="3"/>
  <c r="W517" i="3" s="1"/>
  <c r="J528" i="3"/>
  <c r="Z528" i="3" s="1"/>
  <c r="K537" i="3"/>
  <c r="AA537" i="3" s="1"/>
  <c r="L546" i="3"/>
  <c r="AB546" i="3" s="1"/>
  <c r="F556" i="3"/>
  <c r="G565" i="3"/>
  <c r="W565" i="3" s="1"/>
  <c r="H574" i="3"/>
  <c r="X574" i="3" s="1"/>
  <c r="I583" i="3"/>
  <c r="Y583" i="3" s="1"/>
  <c r="J592" i="3"/>
  <c r="Z592" i="3" s="1"/>
  <c r="K601" i="3"/>
  <c r="AA601" i="3" s="1"/>
  <c r="AY601" i="3" s="1"/>
  <c r="L610" i="3"/>
  <c r="AB610" i="3" s="1"/>
  <c r="F620" i="3"/>
  <c r="G629" i="3"/>
  <c r="W629" i="3" s="1"/>
  <c r="H638" i="3"/>
  <c r="X638" i="3" s="1"/>
  <c r="G647" i="3"/>
  <c r="W647" i="3" s="1"/>
  <c r="H656" i="3"/>
  <c r="X656" i="3" s="1"/>
  <c r="I665" i="3"/>
  <c r="Y665" i="3" s="1"/>
  <c r="J674" i="3"/>
  <c r="Z674" i="3" s="1"/>
  <c r="K683" i="3"/>
  <c r="AA683" i="3" s="1"/>
  <c r="L692" i="3"/>
  <c r="AB692" i="3" s="1"/>
  <c r="F702" i="3"/>
  <c r="G711" i="3"/>
  <c r="W711" i="3" s="1"/>
  <c r="H720" i="3"/>
  <c r="X720" i="3" s="1"/>
  <c r="I729" i="3"/>
  <c r="Y729" i="3" s="1"/>
  <c r="J738" i="3"/>
  <c r="Z738" i="3" s="1"/>
  <c r="K747" i="3"/>
  <c r="AA747" i="3" s="1"/>
  <c r="L756" i="3"/>
  <c r="AB756" i="3" s="1"/>
  <c r="F766" i="3"/>
  <c r="G775" i="3"/>
  <c r="W775" i="3" s="1"/>
  <c r="H784" i="3"/>
  <c r="X784" i="3" s="1"/>
  <c r="I793" i="3"/>
  <c r="Y793" i="3" s="1"/>
  <c r="J802" i="3"/>
  <c r="Z802" i="3" s="1"/>
  <c r="K811" i="3"/>
  <c r="AA811" i="3" s="1"/>
  <c r="L820" i="3"/>
  <c r="AB820" i="3" s="1"/>
  <c r="F830" i="3"/>
  <c r="G839" i="3"/>
  <c r="W839" i="3" s="1"/>
  <c r="H848" i="3"/>
  <c r="X848" i="3" s="1"/>
  <c r="J359" i="3"/>
  <c r="Z359" i="3" s="1"/>
  <c r="J451" i="3"/>
  <c r="Z451" i="3" s="1"/>
  <c r="G516" i="3"/>
  <c r="W516" i="3" s="1"/>
  <c r="H525" i="3"/>
  <c r="X525" i="3" s="1"/>
  <c r="I534" i="3"/>
  <c r="Y534" i="3" s="1"/>
  <c r="J543" i="3"/>
  <c r="Z543" i="3" s="1"/>
  <c r="K552" i="3"/>
  <c r="AA552" i="3" s="1"/>
  <c r="L561" i="3"/>
  <c r="AB561" i="3" s="1"/>
  <c r="F571" i="3"/>
  <c r="G580" i="3"/>
  <c r="W580" i="3" s="1"/>
  <c r="H589" i="3"/>
  <c r="X589" i="3" s="1"/>
  <c r="I598" i="3"/>
  <c r="Y598" i="3" s="1"/>
  <c r="J607" i="3"/>
  <c r="Z607" i="3" s="1"/>
  <c r="K616" i="3"/>
  <c r="AA616" i="3" s="1"/>
  <c r="L625" i="3"/>
  <c r="AB625" i="3" s="1"/>
  <c r="F635" i="3"/>
  <c r="G644" i="3"/>
  <c r="W644" i="3" s="1"/>
  <c r="F653" i="3"/>
  <c r="G662" i="3"/>
  <c r="W662" i="3" s="1"/>
  <c r="H671" i="3"/>
  <c r="X671" i="3" s="1"/>
  <c r="I680" i="3"/>
  <c r="Y680" i="3" s="1"/>
  <c r="J689" i="3"/>
  <c r="Z689" i="3" s="1"/>
  <c r="K698" i="3"/>
  <c r="AA698" i="3" s="1"/>
  <c r="L707" i="3"/>
  <c r="AB707" i="3" s="1"/>
  <c r="F717" i="3"/>
  <c r="G726" i="3"/>
  <c r="W726" i="3" s="1"/>
  <c r="H735" i="3"/>
  <c r="X735" i="3" s="1"/>
  <c r="I744" i="3"/>
  <c r="Y744" i="3" s="1"/>
  <c r="J753" i="3"/>
  <c r="Z753" i="3" s="1"/>
  <c r="K762" i="3"/>
  <c r="AA762" i="3" s="1"/>
  <c r="L771" i="3"/>
  <c r="AB771" i="3" s="1"/>
  <c r="F781" i="3"/>
  <c r="G790" i="3"/>
  <c r="W790" i="3" s="1"/>
  <c r="H799" i="3"/>
  <c r="X799" i="3" s="1"/>
  <c r="I808" i="3"/>
  <c r="Y808" i="3" s="1"/>
  <c r="J817" i="3"/>
  <c r="Z817" i="3" s="1"/>
  <c r="K826" i="3"/>
  <c r="AA826" i="3" s="1"/>
  <c r="L835" i="3"/>
  <c r="AB835" i="3" s="1"/>
  <c r="F845" i="3"/>
  <c r="G854" i="3"/>
  <c r="W854" i="3" s="1"/>
  <c r="H863" i="3"/>
  <c r="X863" i="3" s="1"/>
  <c r="I872" i="3"/>
  <c r="Y872" i="3" s="1"/>
  <c r="L246" i="3"/>
  <c r="AB246" i="3" s="1"/>
  <c r="F407" i="3"/>
  <c r="G480" i="3"/>
  <c r="W480" i="3" s="1"/>
  <c r="K519" i="3"/>
  <c r="AA519" i="3" s="1"/>
  <c r="L528" i="3"/>
  <c r="AB528" i="3" s="1"/>
  <c r="F538" i="3"/>
  <c r="G547" i="3"/>
  <c r="W547" i="3" s="1"/>
  <c r="H556" i="3"/>
  <c r="X556" i="3" s="1"/>
  <c r="I565" i="3"/>
  <c r="Y565" i="3" s="1"/>
  <c r="J574" i="3"/>
  <c r="Z574" i="3" s="1"/>
  <c r="K583" i="3"/>
  <c r="AA583" i="3" s="1"/>
  <c r="L592" i="3"/>
  <c r="AB592" i="3" s="1"/>
  <c r="F602" i="3"/>
  <c r="G611" i="3"/>
  <c r="W611" i="3" s="1"/>
  <c r="H620" i="3"/>
  <c r="X620" i="3" s="1"/>
  <c r="I629" i="3"/>
  <c r="Y629" i="3" s="1"/>
  <c r="J638" i="3"/>
  <c r="Z638" i="3" s="1"/>
  <c r="I647" i="3"/>
  <c r="Y647" i="3" s="1"/>
  <c r="J656" i="3"/>
  <c r="Z656" i="3" s="1"/>
  <c r="K665" i="3"/>
  <c r="AA665" i="3" s="1"/>
  <c r="L674" i="3"/>
  <c r="AB674" i="3" s="1"/>
  <c r="F684" i="3"/>
  <c r="G693" i="3"/>
  <c r="W693" i="3" s="1"/>
  <c r="H702" i="3"/>
  <c r="X702" i="3" s="1"/>
  <c r="I711" i="3"/>
  <c r="Y711" i="3" s="1"/>
  <c r="J720" i="3"/>
  <c r="Z720" i="3" s="1"/>
  <c r="K729" i="3"/>
  <c r="AA729" i="3" s="1"/>
  <c r="L738" i="3"/>
  <c r="AB738" i="3" s="1"/>
  <c r="F748" i="3"/>
  <c r="G757" i="3"/>
  <c r="W757" i="3" s="1"/>
  <c r="H766" i="3"/>
  <c r="X766" i="3" s="1"/>
  <c r="I775" i="3"/>
  <c r="Y775" i="3" s="1"/>
  <c r="J784" i="3"/>
  <c r="Z784" i="3" s="1"/>
  <c r="K793" i="3"/>
  <c r="AA793" i="3" s="1"/>
  <c r="L802" i="3"/>
  <c r="AB802" i="3" s="1"/>
  <c r="F812" i="3"/>
  <c r="G821" i="3"/>
  <c r="W821" i="3" s="1"/>
  <c r="H830" i="3"/>
  <c r="X830" i="3" s="1"/>
  <c r="I839" i="3"/>
  <c r="Y839" i="3" s="1"/>
  <c r="J848" i="3"/>
  <c r="Z848" i="3" s="1"/>
  <c r="K857" i="3"/>
  <c r="AA857" i="3" s="1"/>
  <c r="L866" i="3"/>
  <c r="AB866" i="3" s="1"/>
  <c r="F876" i="3"/>
  <c r="F323" i="3"/>
  <c r="J435" i="3"/>
  <c r="Z435" i="3" s="1"/>
  <c r="K508" i="3"/>
  <c r="AA508" i="3" s="1"/>
  <c r="H523" i="3"/>
  <c r="X523" i="3" s="1"/>
  <c r="I532" i="3"/>
  <c r="Y532" i="3" s="1"/>
  <c r="J541" i="3"/>
  <c r="Z541" i="3" s="1"/>
  <c r="K550" i="3"/>
  <c r="AA550" i="3" s="1"/>
  <c r="L559" i="3"/>
  <c r="AB559" i="3" s="1"/>
  <c r="F569" i="3"/>
  <c r="G578" i="3"/>
  <c r="W578" i="3" s="1"/>
  <c r="H587" i="3"/>
  <c r="X587" i="3" s="1"/>
  <c r="I596" i="3"/>
  <c r="Y596" i="3" s="1"/>
  <c r="J605" i="3"/>
  <c r="Z605" i="3" s="1"/>
  <c r="K614" i="3"/>
  <c r="AA614" i="3" s="1"/>
  <c r="L623" i="3"/>
  <c r="AB623" i="3" s="1"/>
  <c r="F633" i="3"/>
  <c r="G642" i="3"/>
  <c r="W642" i="3" s="1"/>
  <c r="F651" i="3"/>
  <c r="G660" i="3"/>
  <c r="W660" i="3" s="1"/>
  <c r="H669" i="3"/>
  <c r="X669" i="3" s="1"/>
  <c r="I678" i="3"/>
  <c r="Y678" i="3" s="1"/>
  <c r="J687" i="3"/>
  <c r="Z687" i="3" s="1"/>
  <c r="K696" i="3"/>
  <c r="AA696" i="3" s="1"/>
  <c r="L705" i="3"/>
  <c r="AB705" i="3" s="1"/>
  <c r="F715" i="3"/>
  <c r="G724" i="3"/>
  <c r="W724" i="3" s="1"/>
  <c r="H733" i="3"/>
  <c r="X733" i="3" s="1"/>
  <c r="I742" i="3"/>
  <c r="Y742" i="3" s="1"/>
  <c r="J751" i="3"/>
  <c r="Z751" i="3" s="1"/>
  <c r="K760" i="3"/>
  <c r="AA760" i="3" s="1"/>
  <c r="L769" i="3"/>
  <c r="AB769" i="3" s="1"/>
  <c r="F779" i="3"/>
  <c r="G788" i="3"/>
  <c r="W788" i="3" s="1"/>
  <c r="H797" i="3"/>
  <c r="X797" i="3" s="1"/>
  <c r="I806" i="3"/>
  <c r="Y806" i="3" s="1"/>
  <c r="L346" i="3"/>
  <c r="AB346" i="3" s="1"/>
  <c r="G297" i="3"/>
  <c r="W297" i="3" s="1"/>
  <c r="K488" i="3"/>
  <c r="AA488" i="3" s="1"/>
  <c r="G334" i="3"/>
  <c r="W334" i="3" s="1"/>
  <c r="K439" i="3"/>
  <c r="AA439" i="3" s="1"/>
  <c r="L512" i="3"/>
  <c r="AB512" i="3" s="1"/>
  <c r="J386" i="3"/>
  <c r="Z386" i="3" s="1"/>
  <c r="F465" i="3"/>
  <c r="L270" i="3"/>
  <c r="AB270" i="3" s="1"/>
  <c r="F416" i="3"/>
  <c r="J452" i="3"/>
  <c r="Z452" i="3" s="1"/>
  <c r="G489" i="3"/>
  <c r="W489" i="3" s="1"/>
  <c r="K404" i="3"/>
  <c r="AA404" i="3" s="1"/>
  <c r="H518" i="3"/>
  <c r="X518" i="3" s="1"/>
  <c r="K529" i="3"/>
  <c r="AA529" i="3" s="1"/>
  <c r="L538" i="3"/>
  <c r="AB538" i="3" s="1"/>
  <c r="F548" i="3"/>
  <c r="G557" i="3"/>
  <c r="W557" i="3" s="1"/>
  <c r="H566" i="3"/>
  <c r="X566" i="3" s="1"/>
  <c r="I575" i="3"/>
  <c r="Y575" i="3" s="1"/>
  <c r="J584" i="3"/>
  <c r="Z584" i="3" s="1"/>
  <c r="K593" i="3"/>
  <c r="AA593" i="3" s="1"/>
  <c r="L602" i="3"/>
  <c r="AB602" i="3" s="1"/>
  <c r="F612" i="3"/>
  <c r="G621" i="3"/>
  <c r="W621" i="3" s="1"/>
  <c r="H630" i="3"/>
  <c r="X630" i="3" s="1"/>
  <c r="I639" i="3"/>
  <c r="Y639" i="3" s="1"/>
  <c r="H648" i="3"/>
  <c r="X648" i="3" s="1"/>
  <c r="I657" i="3"/>
  <c r="Y657" i="3" s="1"/>
  <c r="J666" i="3"/>
  <c r="Z666" i="3" s="1"/>
  <c r="K675" i="3"/>
  <c r="AA675" i="3" s="1"/>
  <c r="L684" i="3"/>
  <c r="AB684" i="3" s="1"/>
  <c r="F694" i="3"/>
  <c r="G703" i="3"/>
  <c r="W703" i="3" s="1"/>
  <c r="H712" i="3"/>
  <c r="X712" i="3" s="1"/>
  <c r="I721" i="3"/>
  <c r="Y721" i="3" s="1"/>
  <c r="J730" i="3"/>
  <c r="Z730" i="3" s="1"/>
  <c r="K739" i="3"/>
  <c r="AA739" i="3" s="1"/>
  <c r="L748" i="3"/>
  <c r="AB748" i="3" s="1"/>
  <c r="F758" i="3"/>
  <c r="G767" i="3"/>
  <c r="W767" i="3" s="1"/>
  <c r="H776" i="3"/>
  <c r="X776" i="3" s="1"/>
  <c r="I785" i="3"/>
  <c r="Y785" i="3" s="1"/>
  <c r="J794" i="3"/>
  <c r="Z794" i="3" s="1"/>
  <c r="K803" i="3"/>
  <c r="AA803" i="3" s="1"/>
  <c r="L812" i="3"/>
  <c r="AB812" i="3" s="1"/>
  <c r="F822" i="3"/>
  <c r="G831" i="3"/>
  <c r="W831" i="3" s="1"/>
  <c r="H840" i="3"/>
  <c r="X840" i="3" s="1"/>
  <c r="I849" i="3"/>
  <c r="Y849" i="3" s="1"/>
  <c r="L377" i="3"/>
  <c r="AB377" i="3" s="1"/>
  <c r="K460" i="3"/>
  <c r="AA460" i="3" s="1"/>
  <c r="H517" i="3"/>
  <c r="X517" i="3" s="1"/>
  <c r="I526" i="3"/>
  <c r="Y526" i="3" s="1"/>
  <c r="J535" i="3"/>
  <c r="Z535" i="3" s="1"/>
  <c r="K544" i="3"/>
  <c r="AA544" i="3" s="1"/>
  <c r="L553" i="3"/>
  <c r="AB553" i="3" s="1"/>
  <c r="F563" i="3"/>
  <c r="G572" i="3"/>
  <c r="W572" i="3" s="1"/>
  <c r="H581" i="3"/>
  <c r="X581" i="3" s="1"/>
  <c r="I590" i="3"/>
  <c r="Y590" i="3" s="1"/>
  <c r="J599" i="3"/>
  <c r="Z599" i="3" s="1"/>
  <c r="K608" i="3"/>
  <c r="AA608" i="3" s="1"/>
  <c r="L617" i="3"/>
  <c r="AB617" i="3" s="1"/>
  <c r="F627" i="3"/>
  <c r="G636" i="3"/>
  <c r="W636" i="3" s="1"/>
  <c r="G645" i="3"/>
  <c r="W645" i="3" s="1"/>
  <c r="G654" i="3"/>
  <c r="W654" i="3" s="1"/>
  <c r="H663" i="3"/>
  <c r="X663" i="3" s="1"/>
  <c r="I672" i="3"/>
  <c r="Y672" i="3" s="1"/>
  <c r="J681" i="3"/>
  <c r="Z681" i="3" s="1"/>
  <c r="K690" i="3"/>
  <c r="AA690" i="3" s="1"/>
  <c r="L699" i="3"/>
  <c r="AB699" i="3" s="1"/>
  <c r="F709" i="3"/>
  <c r="G718" i="3"/>
  <c r="W718" i="3" s="1"/>
  <c r="H727" i="3"/>
  <c r="X727" i="3" s="1"/>
  <c r="I736" i="3"/>
  <c r="Y736" i="3" s="1"/>
  <c r="J745" i="3"/>
  <c r="Z745" i="3" s="1"/>
  <c r="K754" i="3"/>
  <c r="AA754" i="3" s="1"/>
  <c r="L763" i="3"/>
  <c r="AB763" i="3" s="1"/>
  <c r="F773" i="3"/>
  <c r="G782" i="3"/>
  <c r="W782" i="3" s="1"/>
  <c r="H791" i="3"/>
  <c r="X791" i="3" s="1"/>
  <c r="I800" i="3"/>
  <c r="Y800" i="3" s="1"/>
  <c r="J809" i="3"/>
  <c r="Z809" i="3" s="1"/>
  <c r="K818" i="3"/>
  <c r="AA818" i="3" s="1"/>
  <c r="L827" i="3"/>
  <c r="AB827" i="3" s="1"/>
  <c r="F837" i="3"/>
  <c r="G846" i="3"/>
  <c r="W846" i="3" s="1"/>
  <c r="H855" i="3"/>
  <c r="X855" i="3" s="1"/>
  <c r="I864" i="3"/>
  <c r="Y864" i="3" s="1"/>
  <c r="J873" i="3"/>
  <c r="Z873" i="3" s="1"/>
  <c r="H271" i="3"/>
  <c r="X271" i="3" s="1"/>
  <c r="G416" i="3"/>
  <c r="W416" i="3" s="1"/>
  <c r="H489" i="3"/>
  <c r="X489" i="3" s="1"/>
  <c r="L520" i="3"/>
  <c r="AB520" i="3" s="1"/>
  <c r="F530" i="3"/>
  <c r="G539" i="3"/>
  <c r="W539" i="3" s="1"/>
  <c r="H548" i="3"/>
  <c r="X548" i="3" s="1"/>
  <c r="I557" i="3"/>
  <c r="Y557" i="3" s="1"/>
  <c r="J566" i="3"/>
  <c r="Z566" i="3" s="1"/>
  <c r="K575" i="3"/>
  <c r="AA575" i="3" s="1"/>
  <c r="L584" i="3"/>
  <c r="AB584" i="3" s="1"/>
  <c r="F594" i="3"/>
  <c r="G603" i="3"/>
  <c r="W603" i="3" s="1"/>
  <c r="H612" i="3"/>
  <c r="X612" i="3" s="1"/>
  <c r="I621" i="3"/>
  <c r="Y621" i="3" s="1"/>
  <c r="J630" i="3"/>
  <c r="Z630" i="3" s="1"/>
  <c r="K639" i="3"/>
  <c r="AA639" i="3" s="1"/>
  <c r="J648" i="3"/>
  <c r="Z648" i="3" s="1"/>
  <c r="K657" i="3"/>
  <c r="AA657" i="3" s="1"/>
  <c r="AY657" i="3" s="1"/>
  <c r="L666" i="3"/>
  <c r="AB666" i="3" s="1"/>
  <c r="F676" i="3"/>
  <c r="G685" i="3"/>
  <c r="W685" i="3" s="1"/>
  <c r="H694" i="3"/>
  <c r="X694" i="3" s="1"/>
  <c r="I703" i="3"/>
  <c r="Y703" i="3" s="1"/>
  <c r="J712" i="3"/>
  <c r="Z712" i="3" s="1"/>
  <c r="K721" i="3"/>
  <c r="AA721" i="3" s="1"/>
  <c r="AY721" i="3" s="1"/>
  <c r="L730" i="3"/>
  <c r="AB730" i="3" s="1"/>
  <c r="F740" i="3"/>
  <c r="G749" i="3"/>
  <c r="W749" i="3" s="1"/>
  <c r="H758" i="3"/>
  <c r="X758" i="3" s="1"/>
  <c r="I767" i="3"/>
  <c r="Y767" i="3" s="1"/>
  <c r="J776" i="3"/>
  <c r="Z776" i="3" s="1"/>
  <c r="K785" i="3"/>
  <c r="AA785" i="3" s="1"/>
  <c r="L794" i="3"/>
  <c r="AB794" i="3" s="1"/>
  <c r="F804" i="3"/>
  <c r="G813" i="3"/>
  <c r="W813" i="3" s="1"/>
  <c r="H822" i="3"/>
  <c r="X822" i="3" s="1"/>
  <c r="I831" i="3"/>
  <c r="Y831" i="3" s="1"/>
  <c r="J840" i="3"/>
  <c r="Z840" i="3" s="1"/>
  <c r="K849" i="3"/>
  <c r="AA849" i="3" s="1"/>
  <c r="AY849" i="3" s="1"/>
  <c r="L858" i="3"/>
  <c r="AB858" i="3" s="1"/>
  <c r="F868" i="3"/>
  <c r="G877" i="3"/>
  <c r="W877" i="3" s="1"/>
  <c r="L345" i="3"/>
  <c r="AB345" i="3" s="1"/>
  <c r="K444" i="3"/>
  <c r="AA444" i="3" s="1"/>
  <c r="H515" i="3"/>
  <c r="X515" i="3" s="1"/>
  <c r="I524" i="3"/>
  <c r="Y524" i="3" s="1"/>
  <c r="J533" i="3"/>
  <c r="Z533" i="3" s="1"/>
  <c r="K542" i="3"/>
  <c r="AA542" i="3" s="1"/>
  <c r="L551" i="3"/>
  <c r="AB551" i="3" s="1"/>
  <c r="F561" i="3"/>
  <c r="G570" i="3"/>
  <c r="W570" i="3" s="1"/>
  <c r="H579" i="3"/>
  <c r="X579" i="3" s="1"/>
  <c r="I588" i="3"/>
  <c r="Y588" i="3" s="1"/>
  <c r="J597" i="3"/>
  <c r="Z597" i="3" s="1"/>
  <c r="K606" i="3"/>
  <c r="AA606" i="3" s="1"/>
  <c r="L615" i="3"/>
  <c r="AB615" i="3" s="1"/>
  <c r="F625" i="3"/>
  <c r="G634" i="3"/>
  <c r="W634" i="3" s="1"/>
  <c r="H643" i="3"/>
  <c r="X643" i="3" s="1"/>
  <c r="G652" i="3"/>
  <c r="W652" i="3" s="1"/>
  <c r="H661" i="3"/>
  <c r="X661" i="3" s="1"/>
  <c r="I670" i="3"/>
  <c r="Y670" i="3" s="1"/>
  <c r="J679" i="3"/>
  <c r="Z679" i="3" s="1"/>
  <c r="K688" i="3"/>
  <c r="AA688" i="3" s="1"/>
  <c r="L697" i="3"/>
  <c r="AB697" i="3" s="1"/>
  <c r="F707" i="3"/>
  <c r="G716" i="3"/>
  <c r="W716" i="3" s="1"/>
  <c r="H725" i="3"/>
  <c r="X725" i="3" s="1"/>
  <c r="I734" i="3"/>
  <c r="Y734" i="3" s="1"/>
  <c r="J743" i="3"/>
  <c r="Z743" i="3" s="1"/>
  <c r="K752" i="3"/>
  <c r="AA752" i="3" s="1"/>
  <c r="L761" i="3"/>
  <c r="AB761" i="3" s="1"/>
  <c r="F771" i="3"/>
  <c r="G780" i="3"/>
  <c r="W780" i="3" s="1"/>
  <c r="H789" i="3"/>
  <c r="X789" i="3" s="1"/>
  <c r="I798" i="3"/>
  <c r="Y798" i="3" s="1"/>
  <c r="J807" i="3"/>
  <c r="Z807" i="3" s="1"/>
  <c r="H432" i="3"/>
  <c r="X432" i="3" s="1"/>
  <c r="G372" i="3"/>
  <c r="W372" i="3" s="1"/>
  <c r="L497" i="3"/>
  <c r="AB497" i="3" s="1"/>
  <c r="H354" i="3"/>
  <c r="X354" i="3" s="1"/>
  <c r="L448" i="3"/>
  <c r="AB448" i="3" s="1"/>
  <c r="K228" i="3"/>
  <c r="AA228" i="3" s="1"/>
  <c r="F401" i="3"/>
  <c r="G474" i="3"/>
  <c r="W474" i="3" s="1"/>
  <c r="H295" i="3"/>
  <c r="X295" i="3" s="1"/>
  <c r="L422" i="3"/>
  <c r="AB422" i="3" s="1"/>
  <c r="I459" i="3"/>
  <c r="Y459" i="3" s="1"/>
  <c r="F496" i="3"/>
  <c r="F423" i="3"/>
  <c r="I519" i="3"/>
  <c r="Y519" i="3" s="1"/>
  <c r="L530" i="3"/>
  <c r="AB530" i="3" s="1"/>
  <c r="F540" i="3"/>
  <c r="G549" i="3"/>
  <c r="W549" i="3" s="1"/>
  <c r="H558" i="3"/>
  <c r="X558" i="3" s="1"/>
  <c r="I567" i="3"/>
  <c r="Y567" i="3" s="1"/>
  <c r="J576" i="3"/>
  <c r="Z576" i="3" s="1"/>
  <c r="K585" i="3"/>
  <c r="AA585" i="3" s="1"/>
  <c r="L594" i="3"/>
  <c r="AB594" i="3" s="1"/>
  <c r="F604" i="3"/>
  <c r="G613" i="3"/>
  <c r="W613" i="3" s="1"/>
  <c r="H622" i="3"/>
  <c r="X622" i="3" s="1"/>
  <c r="I631" i="3"/>
  <c r="Y631" i="3" s="1"/>
  <c r="J640" i="3"/>
  <c r="Z640" i="3" s="1"/>
  <c r="I649" i="3"/>
  <c r="Y649" i="3" s="1"/>
  <c r="J658" i="3"/>
  <c r="Z658" i="3" s="1"/>
  <c r="K667" i="3"/>
  <c r="AA667" i="3" s="1"/>
  <c r="L676" i="3"/>
  <c r="AB676" i="3" s="1"/>
  <c r="F686" i="3"/>
  <c r="G695" i="3"/>
  <c r="W695" i="3" s="1"/>
  <c r="H704" i="3"/>
  <c r="X704" i="3" s="1"/>
  <c r="I713" i="3"/>
  <c r="Y713" i="3" s="1"/>
  <c r="J722" i="3"/>
  <c r="Z722" i="3" s="1"/>
  <c r="K731" i="3"/>
  <c r="AA731" i="3" s="1"/>
  <c r="L740" i="3"/>
  <c r="AB740" i="3" s="1"/>
  <c r="F750" i="3"/>
  <c r="G759" i="3"/>
  <c r="W759" i="3" s="1"/>
  <c r="H768" i="3"/>
  <c r="X768" i="3" s="1"/>
  <c r="I777" i="3"/>
  <c r="Y777" i="3" s="1"/>
  <c r="J786" i="3"/>
  <c r="Z786" i="3" s="1"/>
  <c r="K795" i="3"/>
  <c r="AA795" i="3" s="1"/>
  <c r="L804" i="3"/>
  <c r="AB804" i="3" s="1"/>
  <c r="F814" i="3"/>
  <c r="G823" i="3"/>
  <c r="W823" i="3" s="1"/>
  <c r="H832" i="3"/>
  <c r="X832" i="3" s="1"/>
  <c r="I841" i="3"/>
  <c r="Y841" i="3" s="1"/>
  <c r="G202" i="3"/>
  <c r="W202" i="3" s="1"/>
  <c r="G396" i="3"/>
  <c r="W396" i="3" s="1"/>
  <c r="L469" i="3"/>
  <c r="AB469" i="3" s="1"/>
  <c r="I518" i="3"/>
  <c r="Y518" i="3" s="1"/>
  <c r="J527" i="3"/>
  <c r="Z527" i="3" s="1"/>
  <c r="K536" i="3"/>
  <c r="AA536" i="3" s="1"/>
  <c r="L545" i="3"/>
  <c r="AB545" i="3" s="1"/>
  <c r="F555" i="3"/>
  <c r="G564" i="3"/>
  <c r="W564" i="3" s="1"/>
  <c r="H573" i="3"/>
  <c r="X573" i="3" s="1"/>
  <c r="I582" i="3"/>
  <c r="Y582" i="3" s="1"/>
  <c r="J591" i="3"/>
  <c r="Z591" i="3" s="1"/>
  <c r="K600" i="3"/>
  <c r="AA600" i="3" s="1"/>
  <c r="L609" i="3"/>
  <c r="AB609" i="3" s="1"/>
  <c r="F619" i="3"/>
  <c r="G628" i="3"/>
  <c r="W628" i="3" s="1"/>
  <c r="H637" i="3"/>
  <c r="X637" i="3" s="1"/>
  <c r="G646" i="3"/>
  <c r="W646" i="3" s="1"/>
  <c r="H655" i="3"/>
  <c r="X655" i="3" s="1"/>
  <c r="I664" i="3"/>
  <c r="Y664" i="3" s="1"/>
  <c r="J673" i="3"/>
  <c r="Z673" i="3" s="1"/>
  <c r="K682" i="3"/>
  <c r="AA682" i="3" s="1"/>
  <c r="L691" i="3"/>
  <c r="AB691" i="3" s="1"/>
  <c r="F701" i="3"/>
  <c r="G710" i="3"/>
  <c r="W710" i="3" s="1"/>
  <c r="H719" i="3"/>
  <c r="X719" i="3" s="1"/>
  <c r="I728" i="3"/>
  <c r="Y728" i="3" s="1"/>
  <c r="J737" i="3"/>
  <c r="Z737" i="3" s="1"/>
  <c r="K746" i="3"/>
  <c r="AA746" i="3" s="1"/>
  <c r="L755" i="3"/>
  <c r="AB755" i="3" s="1"/>
  <c r="F765" i="3"/>
  <c r="G774" i="3"/>
  <c r="W774" i="3" s="1"/>
  <c r="H783" i="3"/>
  <c r="X783" i="3" s="1"/>
  <c r="I792" i="3"/>
  <c r="Y792" i="3" s="1"/>
  <c r="J801" i="3"/>
  <c r="Z801" i="3" s="1"/>
  <c r="K810" i="3"/>
  <c r="AA810" i="3" s="1"/>
  <c r="L819" i="3"/>
  <c r="AB819" i="3" s="1"/>
  <c r="F829" i="3"/>
  <c r="G838" i="3"/>
  <c r="W838" i="3" s="1"/>
  <c r="H847" i="3"/>
  <c r="X847" i="3" s="1"/>
  <c r="I856" i="3"/>
  <c r="Y856" i="3" s="1"/>
  <c r="J865" i="3"/>
  <c r="Z865" i="3" s="1"/>
  <c r="K874" i="3"/>
  <c r="AA874" i="3" s="1"/>
  <c r="J295" i="3"/>
  <c r="Z295" i="3" s="1"/>
  <c r="H425" i="3"/>
  <c r="X425" i="3" s="1"/>
  <c r="I498" i="3"/>
  <c r="Y498" i="3" s="1"/>
  <c r="F522" i="3"/>
  <c r="G531" i="3"/>
  <c r="W531" i="3" s="1"/>
  <c r="H540" i="3"/>
  <c r="X540" i="3" s="1"/>
  <c r="I549" i="3"/>
  <c r="Y549" i="3" s="1"/>
  <c r="J558" i="3"/>
  <c r="Z558" i="3" s="1"/>
  <c r="K567" i="3"/>
  <c r="AA567" i="3" s="1"/>
  <c r="L576" i="3"/>
  <c r="AB576" i="3" s="1"/>
  <c r="F586" i="3"/>
  <c r="G595" i="3"/>
  <c r="W595" i="3" s="1"/>
  <c r="H604" i="3"/>
  <c r="X604" i="3" s="1"/>
  <c r="I613" i="3"/>
  <c r="Y613" i="3" s="1"/>
  <c r="J622" i="3"/>
  <c r="Z622" i="3" s="1"/>
  <c r="K631" i="3"/>
  <c r="AA631" i="3" s="1"/>
  <c r="L640" i="3"/>
  <c r="AB640" i="3" s="1"/>
  <c r="K649" i="3"/>
  <c r="AA649" i="3" s="1"/>
  <c r="L658" i="3"/>
  <c r="AB658" i="3" s="1"/>
  <c r="F668" i="3"/>
  <c r="G677" i="3"/>
  <c r="W677" i="3" s="1"/>
  <c r="H686" i="3"/>
  <c r="X686" i="3" s="1"/>
  <c r="I695" i="3"/>
  <c r="Y695" i="3" s="1"/>
  <c r="J704" i="3"/>
  <c r="Z704" i="3" s="1"/>
  <c r="K713" i="3"/>
  <c r="AA713" i="3" s="1"/>
  <c r="L722" i="3"/>
  <c r="AB722" i="3" s="1"/>
  <c r="F732" i="3"/>
  <c r="G741" i="3"/>
  <c r="W741" i="3" s="1"/>
  <c r="H750" i="3"/>
  <c r="X750" i="3" s="1"/>
  <c r="I759" i="3"/>
  <c r="Y759" i="3" s="1"/>
  <c r="J768" i="3"/>
  <c r="Z768" i="3" s="1"/>
  <c r="K777" i="3"/>
  <c r="AA777" i="3" s="1"/>
  <c r="L786" i="3"/>
  <c r="AB786" i="3" s="1"/>
  <c r="F796" i="3"/>
  <c r="G805" i="3"/>
  <c r="W805" i="3" s="1"/>
  <c r="H814" i="3"/>
  <c r="X814" i="3" s="1"/>
  <c r="I823" i="3"/>
  <c r="Y823" i="3" s="1"/>
  <c r="J832" i="3"/>
  <c r="Z832" i="3" s="1"/>
  <c r="K841" i="3"/>
  <c r="AA841" i="3" s="1"/>
  <c r="L850" i="3"/>
  <c r="AB850" i="3" s="1"/>
  <c r="F860" i="3"/>
  <c r="G869" i="3"/>
  <c r="W869" i="3" s="1"/>
  <c r="H878" i="3"/>
  <c r="X878" i="3" s="1"/>
  <c r="G364" i="3"/>
  <c r="W364" i="3" s="1"/>
  <c r="L453" i="3"/>
  <c r="AB453" i="3" s="1"/>
  <c r="I516" i="3"/>
  <c r="Y516" i="3" s="1"/>
  <c r="J525" i="3"/>
  <c r="Z525" i="3" s="1"/>
  <c r="K534" i="3"/>
  <c r="AA534" i="3" s="1"/>
  <c r="L543" i="3"/>
  <c r="AB543" i="3" s="1"/>
  <c r="F553" i="3"/>
  <c r="G562" i="3"/>
  <c r="W562" i="3" s="1"/>
  <c r="H571" i="3"/>
  <c r="X571" i="3" s="1"/>
  <c r="I580" i="3"/>
  <c r="Y580" i="3" s="1"/>
  <c r="J589" i="3"/>
  <c r="Z589" i="3" s="1"/>
  <c r="K598" i="3"/>
  <c r="AA598" i="3" s="1"/>
  <c r="L607" i="3"/>
  <c r="AB607" i="3" s="1"/>
  <c r="F617" i="3"/>
  <c r="G626" i="3"/>
  <c r="W626" i="3" s="1"/>
  <c r="H635" i="3"/>
  <c r="X635" i="3" s="1"/>
  <c r="I644" i="3"/>
  <c r="Y644" i="3" s="1"/>
  <c r="H653" i="3"/>
  <c r="X653" i="3" s="1"/>
  <c r="I662" i="3"/>
  <c r="Y662" i="3" s="1"/>
  <c r="J671" i="3"/>
  <c r="Z671" i="3" s="1"/>
  <c r="K680" i="3"/>
  <c r="AA680" i="3" s="1"/>
  <c r="L689" i="3"/>
  <c r="AB689" i="3" s="1"/>
  <c r="F699" i="3"/>
  <c r="G708" i="3"/>
  <c r="W708" i="3" s="1"/>
  <c r="H717" i="3"/>
  <c r="X717" i="3" s="1"/>
  <c r="I726" i="3"/>
  <c r="Y726" i="3" s="1"/>
  <c r="J735" i="3"/>
  <c r="Z735" i="3" s="1"/>
  <c r="K744" i="3"/>
  <c r="AA744" i="3" s="1"/>
  <c r="L753" i="3"/>
  <c r="AB753" i="3" s="1"/>
  <c r="F763" i="3"/>
  <c r="G772" i="3"/>
  <c r="W772" i="3" s="1"/>
  <c r="H781" i="3"/>
  <c r="X781" i="3" s="1"/>
  <c r="I790" i="3"/>
  <c r="Y790" i="3" s="1"/>
  <c r="J799" i="3"/>
  <c r="Z799" i="3" s="1"/>
  <c r="K808" i="3"/>
  <c r="AA808" i="3" s="1"/>
  <c r="I369" i="3"/>
  <c r="Y369" i="3" s="1"/>
  <c r="H421" i="3"/>
  <c r="X421" i="3" s="1"/>
  <c r="F153" i="3"/>
  <c r="L390" i="3"/>
  <c r="AB390" i="3" s="1"/>
  <c r="G467" i="3"/>
  <c r="W467" i="3" s="1"/>
  <c r="J279" i="3"/>
  <c r="Z279" i="3" s="1"/>
  <c r="H419" i="3"/>
  <c r="X419" i="3" s="1"/>
  <c r="I492" i="3"/>
  <c r="Y492" i="3" s="1"/>
  <c r="H343" i="3"/>
  <c r="X343" i="3" s="1"/>
  <c r="F432" i="3"/>
  <c r="J468" i="3"/>
  <c r="Z468" i="3" s="1"/>
  <c r="G505" i="3"/>
  <c r="W505" i="3" s="1"/>
  <c r="L477" i="3"/>
  <c r="AB477" i="3" s="1"/>
  <c r="F524" i="3"/>
  <c r="G533" i="3"/>
  <c r="W533" i="3" s="1"/>
  <c r="H542" i="3"/>
  <c r="X542" i="3" s="1"/>
  <c r="I551" i="3"/>
  <c r="Y551" i="3" s="1"/>
  <c r="J560" i="3"/>
  <c r="Z560" i="3" s="1"/>
  <c r="K569" i="3"/>
  <c r="AA569" i="3" s="1"/>
  <c r="L578" i="3"/>
  <c r="AB578" i="3" s="1"/>
  <c r="F588" i="3"/>
  <c r="G597" i="3"/>
  <c r="W597" i="3" s="1"/>
  <c r="H606" i="3"/>
  <c r="X606" i="3" s="1"/>
  <c r="I615" i="3"/>
  <c r="Y615" i="3" s="1"/>
  <c r="J624" i="3"/>
  <c r="Z624" i="3" s="1"/>
  <c r="K633" i="3"/>
  <c r="AA633" i="3" s="1"/>
  <c r="L642" i="3"/>
  <c r="AB642" i="3" s="1"/>
  <c r="K651" i="3"/>
  <c r="AA651" i="3" s="1"/>
  <c r="L660" i="3"/>
  <c r="AB660" i="3" s="1"/>
  <c r="F670" i="3"/>
  <c r="G679" i="3"/>
  <c r="W679" i="3" s="1"/>
  <c r="H688" i="3"/>
  <c r="X688" i="3" s="1"/>
  <c r="I697" i="3"/>
  <c r="Y697" i="3" s="1"/>
  <c r="J706" i="3"/>
  <c r="Z706" i="3" s="1"/>
  <c r="K715" i="3"/>
  <c r="AA715" i="3" s="1"/>
  <c r="L724" i="3"/>
  <c r="AB724" i="3" s="1"/>
  <c r="F734" i="3"/>
  <c r="G743" i="3"/>
  <c r="W743" i="3" s="1"/>
  <c r="H752" i="3"/>
  <c r="X752" i="3" s="1"/>
  <c r="I761" i="3"/>
  <c r="Y761" i="3" s="1"/>
  <c r="J770" i="3"/>
  <c r="Z770" i="3" s="1"/>
  <c r="K779" i="3"/>
  <c r="AA779" i="3" s="1"/>
  <c r="L788" i="3"/>
  <c r="AB788" i="3" s="1"/>
  <c r="F798" i="3"/>
  <c r="G807" i="3"/>
  <c r="W807" i="3" s="1"/>
  <c r="H816" i="3"/>
  <c r="X816" i="3" s="1"/>
  <c r="I825" i="3"/>
  <c r="Y825" i="3" s="1"/>
  <c r="J834" i="3"/>
  <c r="Z834" i="3" s="1"/>
  <c r="K843" i="3"/>
  <c r="AA843" i="3" s="1"/>
  <c r="G268" i="3"/>
  <c r="W268" i="3" s="1"/>
  <c r="F415" i="3"/>
  <c r="G488" i="3"/>
  <c r="W488" i="3" s="1"/>
  <c r="K520" i="3"/>
  <c r="AA520" i="3" s="1"/>
  <c r="L529" i="3"/>
  <c r="AB529" i="3" s="1"/>
  <c r="F539" i="3"/>
  <c r="G548" i="3"/>
  <c r="W548" i="3" s="1"/>
  <c r="H557" i="3"/>
  <c r="X557" i="3" s="1"/>
  <c r="I566" i="3"/>
  <c r="Y566" i="3" s="1"/>
  <c r="J575" i="3"/>
  <c r="Z575" i="3" s="1"/>
  <c r="K584" i="3"/>
  <c r="AA584" i="3" s="1"/>
  <c r="L593" i="3"/>
  <c r="AB593" i="3" s="1"/>
  <c r="F603" i="3"/>
  <c r="G612" i="3"/>
  <c r="W612" i="3" s="1"/>
  <c r="H621" i="3"/>
  <c r="X621" i="3" s="1"/>
  <c r="I630" i="3"/>
  <c r="Y630" i="3" s="1"/>
  <c r="J639" i="3"/>
  <c r="Z639" i="3" s="1"/>
  <c r="I648" i="3"/>
  <c r="Y648" i="3" s="1"/>
  <c r="J657" i="3"/>
  <c r="Z657" i="3" s="1"/>
  <c r="K666" i="3"/>
  <c r="AA666" i="3" s="1"/>
  <c r="L675" i="3"/>
  <c r="AB675" i="3" s="1"/>
  <c r="F685" i="3"/>
  <c r="G694" i="3"/>
  <c r="W694" i="3" s="1"/>
  <c r="H703" i="3"/>
  <c r="X703" i="3" s="1"/>
  <c r="I712" i="3"/>
  <c r="Y712" i="3" s="1"/>
  <c r="J721" i="3"/>
  <c r="Z721" i="3" s="1"/>
  <c r="K730" i="3"/>
  <c r="AA730" i="3" s="1"/>
  <c r="L739" i="3"/>
  <c r="AB739" i="3" s="1"/>
  <c r="F749" i="3"/>
  <c r="G758" i="3"/>
  <c r="W758" i="3" s="1"/>
  <c r="H767" i="3"/>
  <c r="X767" i="3" s="1"/>
  <c r="I776" i="3"/>
  <c r="Y776" i="3" s="1"/>
  <c r="J785" i="3"/>
  <c r="Z785" i="3" s="1"/>
  <c r="K794" i="3"/>
  <c r="AA794" i="3" s="1"/>
  <c r="L803" i="3"/>
  <c r="AB803" i="3" s="1"/>
  <c r="F813" i="3"/>
  <c r="G822" i="3"/>
  <c r="W822" i="3" s="1"/>
  <c r="H831" i="3"/>
  <c r="X831" i="3" s="1"/>
  <c r="I840" i="3"/>
  <c r="Y840" i="3" s="1"/>
  <c r="J849" i="3"/>
  <c r="Z849" i="3" s="1"/>
  <c r="K858" i="3"/>
  <c r="AA858" i="3" s="1"/>
  <c r="L867" i="3"/>
  <c r="AB867" i="3" s="1"/>
  <c r="F877" i="3"/>
  <c r="J343" i="3"/>
  <c r="Z343" i="3" s="1"/>
  <c r="J443" i="3"/>
  <c r="Z443" i="3" s="1"/>
  <c r="G515" i="3"/>
  <c r="W515" i="3" s="1"/>
  <c r="H524" i="3"/>
  <c r="X524" i="3" s="1"/>
  <c r="I533" i="3"/>
  <c r="Y533" i="3" s="1"/>
  <c r="J542" i="3"/>
  <c r="Z542" i="3" s="1"/>
  <c r="K551" i="3"/>
  <c r="AA551" i="3" s="1"/>
  <c r="L560" i="3"/>
  <c r="AB560" i="3" s="1"/>
  <c r="F570" i="3"/>
  <c r="G579" i="3"/>
  <c r="W579" i="3" s="1"/>
  <c r="H588" i="3"/>
  <c r="X588" i="3" s="1"/>
  <c r="I597" i="3"/>
  <c r="Y597" i="3" s="1"/>
  <c r="J606" i="3"/>
  <c r="Z606" i="3" s="1"/>
  <c r="K615" i="3"/>
  <c r="AA615" i="3" s="1"/>
  <c r="L624" i="3"/>
  <c r="AB624" i="3" s="1"/>
  <c r="F634" i="3"/>
  <c r="G643" i="3"/>
  <c r="W643" i="3" s="1"/>
  <c r="F652" i="3"/>
  <c r="G661" i="3"/>
  <c r="W661" i="3" s="1"/>
  <c r="H670" i="3"/>
  <c r="X670" i="3" s="1"/>
  <c r="I679" i="3"/>
  <c r="Y679" i="3" s="1"/>
  <c r="J688" i="3"/>
  <c r="Z688" i="3" s="1"/>
  <c r="K697" i="3"/>
  <c r="AA697" i="3" s="1"/>
  <c r="L706" i="3"/>
  <c r="AB706" i="3" s="1"/>
  <c r="F716" i="3"/>
  <c r="G725" i="3"/>
  <c r="W725" i="3" s="1"/>
  <c r="H734" i="3"/>
  <c r="X734" i="3" s="1"/>
  <c r="I743" i="3"/>
  <c r="Y743" i="3" s="1"/>
  <c r="J752" i="3"/>
  <c r="Z752" i="3" s="1"/>
  <c r="K761" i="3"/>
  <c r="AA761" i="3" s="1"/>
  <c r="L770" i="3"/>
  <c r="AB770" i="3" s="1"/>
  <c r="F780" i="3"/>
  <c r="G789" i="3"/>
  <c r="W789" i="3" s="1"/>
  <c r="H798" i="3"/>
  <c r="X798" i="3" s="1"/>
  <c r="I807" i="3"/>
  <c r="Y807" i="3" s="1"/>
  <c r="J816" i="3"/>
  <c r="Z816" i="3" s="1"/>
  <c r="K825" i="3"/>
  <c r="AA825" i="3" s="1"/>
  <c r="L834" i="3"/>
  <c r="AB834" i="3" s="1"/>
  <c r="F844" i="3"/>
  <c r="G853" i="3"/>
  <c r="W853" i="3" s="1"/>
  <c r="H862" i="3"/>
  <c r="X862" i="3" s="1"/>
  <c r="I871" i="3"/>
  <c r="Y871" i="3" s="1"/>
  <c r="G218" i="3"/>
  <c r="W218" i="3" s="1"/>
  <c r="F399" i="3"/>
  <c r="G472" i="3"/>
  <c r="W472" i="3" s="1"/>
  <c r="K518" i="3"/>
  <c r="AA518" i="3" s="1"/>
  <c r="L527" i="3"/>
  <c r="AB527" i="3" s="1"/>
  <c r="F537" i="3"/>
  <c r="G546" i="3"/>
  <c r="W546" i="3" s="1"/>
  <c r="H555" i="3"/>
  <c r="X555" i="3" s="1"/>
  <c r="I564" i="3"/>
  <c r="Y564" i="3" s="1"/>
  <c r="J573" i="3"/>
  <c r="Z573" i="3" s="1"/>
  <c r="K582" i="3"/>
  <c r="AA582" i="3" s="1"/>
  <c r="L591" i="3"/>
  <c r="AB591" i="3" s="1"/>
  <c r="F601" i="3"/>
  <c r="G610" i="3"/>
  <c r="W610" i="3" s="1"/>
  <c r="H619" i="3"/>
  <c r="X619" i="3" s="1"/>
  <c r="I628" i="3"/>
  <c r="Y628" i="3" s="1"/>
  <c r="J637" i="3"/>
  <c r="Z637" i="3" s="1"/>
  <c r="I646" i="3"/>
  <c r="Y646" i="3" s="1"/>
  <c r="J655" i="3"/>
  <c r="Z655" i="3" s="1"/>
  <c r="K664" i="3"/>
  <c r="AA664" i="3" s="1"/>
  <c r="L673" i="3"/>
  <c r="AB673" i="3" s="1"/>
  <c r="F683" i="3"/>
  <c r="G692" i="3"/>
  <c r="W692" i="3" s="1"/>
  <c r="H701" i="3"/>
  <c r="X701" i="3" s="1"/>
  <c r="I710" i="3"/>
  <c r="Y710" i="3" s="1"/>
  <c r="J719" i="3"/>
  <c r="Z719" i="3" s="1"/>
  <c r="K728" i="3"/>
  <c r="AA728" i="3" s="1"/>
  <c r="L737" i="3"/>
  <c r="AB737" i="3" s="1"/>
  <c r="I456" i="3"/>
  <c r="Y456" i="3" s="1"/>
  <c r="J439" i="3"/>
  <c r="Z439" i="3" s="1"/>
  <c r="J236" i="3"/>
  <c r="Z236" i="3" s="1"/>
  <c r="G403" i="3"/>
  <c r="W403" i="3" s="1"/>
  <c r="H476" i="3"/>
  <c r="X476" i="3" s="1"/>
  <c r="F304" i="3"/>
  <c r="I428" i="3"/>
  <c r="Y428" i="3" s="1"/>
  <c r="J501" i="3"/>
  <c r="Z501" i="3" s="1"/>
  <c r="J361" i="3"/>
  <c r="Z361" i="3" s="1"/>
  <c r="H434" i="3"/>
  <c r="X434" i="3" s="1"/>
  <c r="L470" i="3"/>
  <c r="AB470" i="3" s="1"/>
  <c r="I507" i="3"/>
  <c r="Y507" i="3" s="1"/>
  <c r="G496" i="3"/>
  <c r="W496" i="3" s="1"/>
  <c r="G525" i="3"/>
  <c r="W525" i="3" s="1"/>
  <c r="H534" i="3"/>
  <c r="X534" i="3" s="1"/>
  <c r="I543" i="3"/>
  <c r="Y543" i="3" s="1"/>
  <c r="J552" i="3"/>
  <c r="Z552" i="3" s="1"/>
  <c r="K561" i="3"/>
  <c r="AA561" i="3" s="1"/>
  <c r="L570" i="3"/>
  <c r="AB570" i="3" s="1"/>
  <c r="F580" i="3"/>
  <c r="G589" i="3"/>
  <c r="W589" i="3" s="1"/>
  <c r="H598" i="3"/>
  <c r="X598" i="3" s="1"/>
  <c r="I607" i="3"/>
  <c r="Y607" i="3" s="1"/>
  <c r="J616" i="3"/>
  <c r="Z616" i="3" s="1"/>
  <c r="K625" i="3"/>
  <c r="AA625" i="3" s="1"/>
  <c r="AY625" i="3" s="1"/>
  <c r="L634" i="3"/>
  <c r="AB634" i="3" s="1"/>
  <c r="F644" i="3"/>
  <c r="L652" i="3"/>
  <c r="AB652" i="3" s="1"/>
  <c r="F662" i="3"/>
  <c r="G671" i="3"/>
  <c r="W671" i="3" s="1"/>
  <c r="H680" i="3"/>
  <c r="X680" i="3" s="1"/>
  <c r="I689" i="3"/>
  <c r="Y689" i="3" s="1"/>
  <c r="J698" i="3"/>
  <c r="Z698" i="3" s="1"/>
  <c r="K707" i="3"/>
  <c r="AA707" i="3" s="1"/>
  <c r="L716" i="3"/>
  <c r="AB716" i="3" s="1"/>
  <c r="F726" i="3"/>
  <c r="G735" i="3"/>
  <c r="W735" i="3" s="1"/>
  <c r="H744" i="3"/>
  <c r="X744" i="3" s="1"/>
  <c r="I753" i="3"/>
  <c r="Y753" i="3" s="1"/>
  <c r="J762" i="3"/>
  <c r="Z762" i="3" s="1"/>
  <c r="K771" i="3"/>
  <c r="AA771" i="3" s="1"/>
  <c r="AY771" i="3" s="1"/>
  <c r="L780" i="3"/>
  <c r="AB780" i="3" s="1"/>
  <c r="F790" i="3"/>
  <c r="G799" i="3"/>
  <c r="W799" i="3" s="1"/>
  <c r="H808" i="3"/>
  <c r="X808" i="3" s="1"/>
  <c r="I817" i="3"/>
  <c r="Y817" i="3" s="1"/>
  <c r="J826" i="3"/>
  <c r="Z826" i="3" s="1"/>
  <c r="K835" i="3"/>
  <c r="AA835" i="3" s="1"/>
  <c r="L844" i="3"/>
  <c r="AB844" i="3" s="1"/>
  <c r="J292" i="3"/>
  <c r="Z292" i="3" s="1"/>
  <c r="G424" i="3"/>
  <c r="W424" i="3" s="1"/>
  <c r="H497" i="3"/>
  <c r="X497" i="3" s="1"/>
  <c r="L521" i="3"/>
  <c r="AB521" i="3" s="1"/>
  <c r="F531" i="3"/>
  <c r="G540" i="3"/>
  <c r="W540" i="3" s="1"/>
  <c r="H549" i="3"/>
  <c r="X549" i="3" s="1"/>
  <c r="I558" i="3"/>
  <c r="Y558" i="3" s="1"/>
  <c r="J567" i="3"/>
  <c r="Z567" i="3" s="1"/>
  <c r="K576" i="3"/>
  <c r="AA576" i="3" s="1"/>
  <c r="L585" i="3"/>
  <c r="AB585" i="3" s="1"/>
  <c r="F595" i="3"/>
  <c r="G604" i="3"/>
  <c r="W604" i="3" s="1"/>
  <c r="H613" i="3"/>
  <c r="X613" i="3" s="1"/>
  <c r="I622" i="3"/>
  <c r="Y622" i="3" s="1"/>
  <c r="J631" i="3"/>
  <c r="Z631" i="3" s="1"/>
  <c r="K640" i="3"/>
  <c r="AA640" i="3" s="1"/>
  <c r="J649" i="3"/>
  <c r="Z649" i="3" s="1"/>
  <c r="K658" i="3"/>
  <c r="AA658" i="3" s="1"/>
  <c r="L667" i="3"/>
  <c r="AB667" i="3" s="1"/>
  <c r="F677" i="3"/>
  <c r="G686" i="3"/>
  <c r="W686" i="3" s="1"/>
  <c r="H695" i="3"/>
  <c r="X695" i="3" s="1"/>
  <c r="I704" i="3"/>
  <c r="Y704" i="3" s="1"/>
  <c r="J713" i="3"/>
  <c r="Z713" i="3" s="1"/>
  <c r="K722" i="3"/>
  <c r="AA722" i="3" s="1"/>
  <c r="L731" i="3"/>
  <c r="AB731" i="3" s="1"/>
  <c r="F741" i="3"/>
  <c r="G750" i="3"/>
  <c r="W750" i="3" s="1"/>
  <c r="H759" i="3"/>
  <c r="X759" i="3" s="1"/>
  <c r="I768" i="3"/>
  <c r="Y768" i="3" s="1"/>
  <c r="J777" i="3"/>
  <c r="Z777" i="3" s="1"/>
  <c r="K786" i="3"/>
  <c r="AA786" i="3" s="1"/>
  <c r="L795" i="3"/>
  <c r="AB795" i="3" s="1"/>
  <c r="F805" i="3"/>
  <c r="G814" i="3"/>
  <c r="W814" i="3" s="1"/>
  <c r="H823" i="3"/>
  <c r="X823" i="3" s="1"/>
  <c r="I832" i="3"/>
  <c r="Y832" i="3" s="1"/>
  <c r="J841" i="3"/>
  <c r="Z841" i="3" s="1"/>
  <c r="K850" i="3"/>
  <c r="AA850" i="3" s="1"/>
  <c r="L859" i="3"/>
  <c r="AB859" i="3" s="1"/>
  <c r="F869" i="3"/>
  <c r="G878" i="3"/>
  <c r="W878" i="3" s="1"/>
  <c r="L361" i="3"/>
  <c r="AB361" i="3" s="1"/>
  <c r="K452" i="3"/>
  <c r="AA452" i="3" s="1"/>
  <c r="H516" i="3"/>
  <c r="X516" i="3" s="1"/>
  <c r="I525" i="3"/>
  <c r="Y525" i="3" s="1"/>
  <c r="J534" i="3"/>
  <c r="Z534" i="3" s="1"/>
  <c r="K543" i="3"/>
  <c r="AA543" i="3" s="1"/>
  <c r="L552" i="3"/>
  <c r="AB552" i="3" s="1"/>
  <c r="F562" i="3"/>
  <c r="G571" i="3"/>
  <c r="W571" i="3" s="1"/>
  <c r="H580" i="3"/>
  <c r="X580" i="3" s="1"/>
  <c r="I589" i="3"/>
  <c r="Y589" i="3" s="1"/>
  <c r="J598" i="3"/>
  <c r="Z598" i="3" s="1"/>
  <c r="K607" i="3"/>
  <c r="AA607" i="3" s="1"/>
  <c r="L616" i="3"/>
  <c r="AB616" i="3" s="1"/>
  <c r="F626" i="3"/>
  <c r="G635" i="3"/>
  <c r="W635" i="3" s="1"/>
  <c r="H644" i="3"/>
  <c r="X644" i="3" s="1"/>
  <c r="G653" i="3"/>
  <c r="W653" i="3" s="1"/>
  <c r="H662" i="3"/>
  <c r="X662" i="3" s="1"/>
  <c r="I671" i="3"/>
  <c r="Y671" i="3" s="1"/>
  <c r="J680" i="3"/>
  <c r="Z680" i="3" s="1"/>
  <c r="K689" i="3"/>
  <c r="AA689" i="3" s="1"/>
  <c r="L698" i="3"/>
  <c r="AB698" i="3" s="1"/>
  <c r="F708" i="3"/>
  <c r="G717" i="3"/>
  <c r="W717" i="3" s="1"/>
  <c r="H726" i="3"/>
  <c r="X726" i="3" s="1"/>
  <c r="I735" i="3"/>
  <c r="Y735" i="3" s="1"/>
  <c r="J744" i="3"/>
  <c r="Z744" i="3" s="1"/>
  <c r="K753" i="3"/>
  <c r="AA753" i="3" s="1"/>
  <c r="L762" i="3"/>
  <c r="AB762" i="3" s="1"/>
  <c r="F772" i="3"/>
  <c r="G781" i="3"/>
  <c r="W781" i="3" s="1"/>
  <c r="H790" i="3"/>
  <c r="X790" i="3" s="1"/>
  <c r="I799" i="3"/>
  <c r="Y799" i="3" s="1"/>
  <c r="J808" i="3"/>
  <c r="Z808" i="3" s="1"/>
  <c r="K817" i="3"/>
  <c r="AA817" i="3" s="1"/>
  <c r="L826" i="3"/>
  <c r="AB826" i="3" s="1"/>
  <c r="F836" i="3"/>
  <c r="G845" i="3"/>
  <c r="W845" i="3" s="1"/>
  <c r="H854" i="3"/>
  <c r="X854" i="3" s="1"/>
  <c r="I863" i="3"/>
  <c r="Y863" i="3" s="1"/>
  <c r="J872" i="3"/>
  <c r="Z872" i="3" s="1"/>
  <c r="L249" i="3"/>
  <c r="AB249" i="3" s="1"/>
  <c r="G408" i="3"/>
  <c r="W408" i="3" s="1"/>
  <c r="H481" i="3"/>
  <c r="X481" i="3" s="1"/>
  <c r="L519" i="3"/>
  <c r="AB519" i="3" s="1"/>
  <c r="F529" i="3"/>
  <c r="G538" i="3"/>
  <c r="W538" i="3" s="1"/>
  <c r="H547" i="3"/>
  <c r="X547" i="3" s="1"/>
  <c r="I556" i="3"/>
  <c r="Y556" i="3" s="1"/>
  <c r="J565" i="3"/>
  <c r="Z565" i="3" s="1"/>
  <c r="K574" i="3"/>
  <c r="AA574" i="3" s="1"/>
  <c r="L583" i="3"/>
  <c r="AB583" i="3" s="1"/>
  <c r="F593" i="3"/>
  <c r="G602" i="3"/>
  <c r="W602" i="3" s="1"/>
  <c r="H611" i="3"/>
  <c r="X611" i="3" s="1"/>
  <c r="I620" i="3"/>
  <c r="Y620" i="3" s="1"/>
  <c r="J629" i="3"/>
  <c r="Z629" i="3" s="1"/>
  <c r="K638" i="3"/>
  <c r="AA638" i="3" s="1"/>
  <c r="J647" i="3"/>
  <c r="Z647" i="3" s="1"/>
  <c r="K656" i="3"/>
  <c r="AA656" i="3" s="1"/>
  <c r="L665" i="3"/>
  <c r="AB665" i="3" s="1"/>
  <c r="F675" i="3"/>
  <c r="G684" i="3"/>
  <c r="W684" i="3" s="1"/>
  <c r="H693" i="3"/>
  <c r="X693" i="3" s="1"/>
  <c r="I702" i="3"/>
  <c r="Y702" i="3" s="1"/>
  <c r="J711" i="3"/>
  <c r="Z711" i="3" s="1"/>
  <c r="K720" i="3"/>
  <c r="AA720" i="3" s="1"/>
  <c r="L729" i="3"/>
  <c r="AB729" i="3" s="1"/>
  <c r="F739" i="3"/>
  <c r="G748" i="3"/>
  <c r="W748" i="3" s="1"/>
  <c r="H757" i="3"/>
  <c r="X757" i="3" s="1"/>
  <c r="I766" i="3"/>
  <c r="Y766" i="3" s="1"/>
  <c r="J775" i="3"/>
  <c r="Z775" i="3" s="1"/>
  <c r="K784" i="3"/>
  <c r="AA784" i="3" s="1"/>
  <c r="L793" i="3"/>
  <c r="AB793" i="3" s="1"/>
  <c r="F803" i="3"/>
  <c r="G812" i="3"/>
  <c r="W812" i="3" s="1"/>
  <c r="G410" i="3"/>
  <c r="W410" i="3" s="1"/>
  <c r="F532" i="3"/>
  <c r="G605" i="3"/>
  <c r="W605" i="3" s="1"/>
  <c r="F678" i="3"/>
  <c r="G751" i="3"/>
  <c r="W751" i="3" s="1"/>
  <c r="H824" i="3"/>
  <c r="X824" i="3" s="1"/>
  <c r="L537" i="3"/>
  <c r="AB537" i="3" s="1"/>
  <c r="F611" i="3"/>
  <c r="L683" i="3"/>
  <c r="AB683" i="3" s="1"/>
  <c r="F757" i="3"/>
  <c r="G830" i="3"/>
  <c r="W830" i="3" s="1"/>
  <c r="J507" i="3"/>
  <c r="Z507" i="3" s="1"/>
  <c r="G587" i="3"/>
  <c r="W587" i="3" s="1"/>
  <c r="F660" i="3"/>
  <c r="G733" i="3"/>
  <c r="W733" i="3" s="1"/>
  <c r="H806" i="3"/>
  <c r="X806" i="3" s="1"/>
  <c r="I879" i="3"/>
  <c r="Y879" i="3" s="1"/>
  <c r="H563" i="3"/>
  <c r="X563" i="3" s="1"/>
  <c r="I636" i="3"/>
  <c r="Y636" i="3" s="1"/>
  <c r="H709" i="3"/>
  <c r="X709" i="3" s="1"/>
  <c r="G764" i="3"/>
  <c r="W764" i="3" s="1"/>
  <c r="K800" i="3"/>
  <c r="AA800" i="3" s="1"/>
  <c r="G820" i="3"/>
  <c r="W820" i="3" s="1"/>
  <c r="H829" i="3"/>
  <c r="X829" i="3" s="1"/>
  <c r="I838" i="3"/>
  <c r="Y838" i="3" s="1"/>
  <c r="J847" i="3"/>
  <c r="Z847" i="3" s="1"/>
  <c r="K856" i="3"/>
  <c r="AA856" i="3" s="1"/>
  <c r="L865" i="3"/>
  <c r="AB865" i="3" s="1"/>
  <c r="F875" i="3"/>
  <c r="K301" i="3"/>
  <c r="AA301" i="3" s="1"/>
  <c r="J427" i="3"/>
  <c r="Z427" i="3" s="1"/>
  <c r="K500" i="3"/>
  <c r="AA500" i="3" s="1"/>
  <c r="AY500" i="3" s="1"/>
  <c r="H522" i="3"/>
  <c r="X522" i="3" s="1"/>
  <c r="I531" i="3"/>
  <c r="Y531" i="3" s="1"/>
  <c r="J540" i="3"/>
  <c r="Z540" i="3" s="1"/>
  <c r="K549" i="3"/>
  <c r="AA549" i="3" s="1"/>
  <c r="L558" i="3"/>
  <c r="AB558" i="3" s="1"/>
  <c r="F568" i="3"/>
  <c r="G577" i="3"/>
  <c r="W577" i="3" s="1"/>
  <c r="H586" i="3"/>
  <c r="X586" i="3" s="1"/>
  <c r="I595" i="3"/>
  <c r="Y595" i="3" s="1"/>
  <c r="J604" i="3"/>
  <c r="Z604" i="3" s="1"/>
  <c r="K613" i="3"/>
  <c r="AA613" i="3" s="1"/>
  <c r="L622" i="3"/>
  <c r="AB622" i="3" s="1"/>
  <c r="F632" i="3"/>
  <c r="G641" i="3"/>
  <c r="W641" i="3" s="1"/>
  <c r="F650" i="3"/>
  <c r="G659" i="3"/>
  <c r="W659" i="3" s="1"/>
  <c r="H668" i="3"/>
  <c r="X668" i="3" s="1"/>
  <c r="I677" i="3"/>
  <c r="Y677" i="3" s="1"/>
  <c r="J686" i="3"/>
  <c r="Z686" i="3" s="1"/>
  <c r="K695" i="3"/>
  <c r="AA695" i="3" s="1"/>
  <c r="L704" i="3"/>
  <c r="AB704" i="3" s="1"/>
  <c r="F714" i="3"/>
  <c r="G723" i="3"/>
  <c r="W723" i="3" s="1"/>
  <c r="H732" i="3"/>
  <c r="X732" i="3" s="1"/>
  <c r="I741" i="3"/>
  <c r="Y741" i="3" s="1"/>
  <c r="J750" i="3"/>
  <c r="Z750" i="3" s="1"/>
  <c r="K759" i="3"/>
  <c r="AA759" i="3" s="1"/>
  <c r="L768" i="3"/>
  <c r="AB768" i="3" s="1"/>
  <c r="F778" i="3"/>
  <c r="G787" i="3"/>
  <c r="W787" i="3" s="1"/>
  <c r="H796" i="3"/>
  <c r="X796" i="3" s="1"/>
  <c r="I805" i="3"/>
  <c r="Y805" i="3" s="1"/>
  <c r="J814" i="3"/>
  <c r="Z814" i="3" s="1"/>
  <c r="K823" i="3"/>
  <c r="AA823" i="3" s="1"/>
  <c r="L832" i="3"/>
  <c r="AB832" i="3" s="1"/>
  <c r="F842" i="3"/>
  <c r="G851" i="3"/>
  <c r="W851" i="3" s="1"/>
  <c r="H860" i="3"/>
  <c r="X860" i="3" s="1"/>
  <c r="I869" i="3"/>
  <c r="Y869" i="3" s="1"/>
  <c r="J878" i="3"/>
  <c r="Z878" i="3" s="1"/>
  <c r="K368" i="3"/>
  <c r="AA368" i="3" s="1"/>
  <c r="G456" i="3"/>
  <c r="W456" i="3" s="1"/>
  <c r="K516" i="3"/>
  <c r="AA516" i="3" s="1"/>
  <c r="L525" i="3"/>
  <c r="AB525" i="3" s="1"/>
  <c r="F535" i="3"/>
  <c r="G544" i="3"/>
  <c r="W544" i="3" s="1"/>
  <c r="H553" i="3"/>
  <c r="X553" i="3" s="1"/>
  <c r="I562" i="3"/>
  <c r="Y562" i="3" s="1"/>
  <c r="J571" i="3"/>
  <c r="Z571" i="3" s="1"/>
  <c r="K580" i="3"/>
  <c r="AA580" i="3" s="1"/>
  <c r="L589" i="3"/>
  <c r="AB589" i="3" s="1"/>
  <c r="F599" i="3"/>
  <c r="G608" i="3"/>
  <c r="W608" i="3" s="1"/>
  <c r="H617" i="3"/>
  <c r="X617" i="3" s="1"/>
  <c r="I626" i="3"/>
  <c r="Y626" i="3" s="1"/>
  <c r="J635" i="3"/>
  <c r="Z635" i="3" s="1"/>
  <c r="K644" i="3"/>
  <c r="AA644" i="3" s="1"/>
  <c r="J653" i="3"/>
  <c r="Z653" i="3" s="1"/>
  <c r="K662" i="3"/>
  <c r="AA662" i="3" s="1"/>
  <c r="L671" i="3"/>
  <c r="AB671" i="3" s="1"/>
  <c r="F681" i="3"/>
  <c r="G690" i="3"/>
  <c r="W690" i="3" s="1"/>
  <c r="H699" i="3"/>
  <c r="X699" i="3" s="1"/>
  <c r="I708" i="3"/>
  <c r="Y708" i="3" s="1"/>
  <c r="J717" i="3"/>
  <c r="Z717" i="3" s="1"/>
  <c r="K726" i="3"/>
  <c r="AA726" i="3" s="1"/>
  <c r="L735" i="3"/>
  <c r="AB735" i="3" s="1"/>
  <c r="F745" i="3"/>
  <c r="G754" i="3"/>
  <c r="W754" i="3" s="1"/>
  <c r="H763" i="3"/>
  <c r="X763" i="3" s="1"/>
  <c r="I772" i="3"/>
  <c r="Y772" i="3" s="1"/>
  <c r="J781" i="3"/>
  <c r="Z781" i="3" s="1"/>
  <c r="K790" i="3"/>
  <c r="AA790" i="3" s="1"/>
  <c r="L799" i="3"/>
  <c r="AB799" i="3" s="1"/>
  <c r="F809" i="3"/>
  <c r="G818" i="3"/>
  <c r="W818" i="3" s="1"/>
  <c r="H827" i="3"/>
  <c r="X827" i="3" s="1"/>
  <c r="I836" i="3"/>
  <c r="Y836" i="3" s="1"/>
  <c r="J845" i="3"/>
  <c r="Z845" i="3" s="1"/>
  <c r="K854" i="3"/>
  <c r="AA854" i="3" s="1"/>
  <c r="L863" i="3"/>
  <c r="AB863" i="3" s="1"/>
  <c r="F873" i="3"/>
  <c r="K234" i="3"/>
  <c r="AA234" i="3" s="1"/>
  <c r="I402" i="3"/>
  <c r="Y402" i="3" s="1"/>
  <c r="J475" i="3"/>
  <c r="Z475" i="3" s="1"/>
  <c r="G519" i="3"/>
  <c r="W519" i="3" s="1"/>
  <c r="H528" i="3"/>
  <c r="X528" i="3" s="1"/>
  <c r="I537" i="3"/>
  <c r="Y537" i="3" s="1"/>
  <c r="J546" i="3"/>
  <c r="Z546" i="3" s="1"/>
  <c r="K555" i="3"/>
  <c r="AA555" i="3" s="1"/>
  <c r="L564" i="3"/>
  <c r="AB564" i="3" s="1"/>
  <c r="F574" i="3"/>
  <c r="K412" i="3"/>
  <c r="AA412" i="3" s="1"/>
  <c r="H575" i="3"/>
  <c r="X575" i="3" s="1"/>
  <c r="G615" i="3"/>
  <c r="W615" i="3" s="1"/>
  <c r="I651" i="3"/>
  <c r="Y651" i="3" s="1"/>
  <c r="F688" i="3"/>
  <c r="J724" i="3"/>
  <c r="Z724" i="3" s="1"/>
  <c r="G761" i="3"/>
  <c r="W761" i="3" s="1"/>
  <c r="K797" i="3"/>
  <c r="AA797" i="3" s="1"/>
  <c r="H834" i="3"/>
  <c r="X834" i="3" s="1"/>
  <c r="F864" i="3"/>
  <c r="G883" i="3"/>
  <c r="W883" i="3" s="1"/>
  <c r="G892" i="3"/>
  <c r="W892" i="3" s="1"/>
  <c r="G901" i="3"/>
  <c r="W901" i="3" s="1"/>
  <c r="H910" i="3"/>
  <c r="X910" i="3" s="1"/>
  <c r="H919" i="3"/>
  <c r="X919" i="3" s="1"/>
  <c r="I928" i="3"/>
  <c r="Y928" i="3" s="1"/>
  <c r="I937" i="3"/>
  <c r="Y937" i="3" s="1"/>
  <c r="J946" i="3"/>
  <c r="Z946" i="3" s="1"/>
  <c r="J955" i="3"/>
  <c r="Z955" i="3" s="1"/>
  <c r="J964" i="3"/>
  <c r="Z964" i="3" s="1"/>
  <c r="K973" i="3"/>
  <c r="AA973" i="3" s="1"/>
  <c r="K982" i="3"/>
  <c r="AA982" i="3" s="1"/>
  <c r="L991" i="3"/>
  <c r="AB991" i="3" s="1"/>
  <c r="F1002" i="3"/>
  <c r="I286" i="3"/>
  <c r="Y286" i="3" s="1"/>
  <c r="H567" i="3"/>
  <c r="X567" i="3" s="1"/>
  <c r="K610" i="3"/>
  <c r="AA610" i="3" s="1"/>
  <c r="F647" i="3"/>
  <c r="J683" i="3"/>
  <c r="Z683" i="3" s="1"/>
  <c r="G720" i="3"/>
  <c r="W720" i="3" s="1"/>
  <c r="K756" i="3"/>
  <c r="AA756" i="3" s="1"/>
  <c r="H793" i="3"/>
  <c r="X793" i="3" s="1"/>
  <c r="L829" i="3"/>
  <c r="AB829" i="3" s="1"/>
  <c r="L860" i="3"/>
  <c r="AB860" i="3" s="1"/>
  <c r="G882" i="3"/>
  <c r="W882" i="3" s="1"/>
  <c r="G891" i="3"/>
  <c r="W891" i="3" s="1"/>
  <c r="G900" i="3"/>
  <c r="W900" i="3" s="1"/>
  <c r="H909" i="3"/>
  <c r="X909" i="3" s="1"/>
  <c r="H918" i="3"/>
  <c r="X918" i="3" s="1"/>
  <c r="I927" i="3"/>
  <c r="Y927" i="3" s="1"/>
  <c r="I936" i="3"/>
  <c r="Y936" i="3" s="1"/>
  <c r="J945" i="3"/>
  <c r="Z945" i="3" s="1"/>
  <c r="K955" i="3"/>
  <c r="AA955" i="3" s="1"/>
  <c r="K964" i="3"/>
  <c r="AA964" i="3" s="1"/>
  <c r="L973" i="3"/>
  <c r="AB973" i="3" s="1"/>
  <c r="L982" i="3"/>
  <c r="AB982" i="3" s="1"/>
  <c r="F992" i="3"/>
  <c r="H483" i="3"/>
  <c r="X483" i="3" s="1"/>
  <c r="G541" i="3"/>
  <c r="W541" i="3" s="1"/>
  <c r="H614" i="3"/>
  <c r="X614" i="3" s="1"/>
  <c r="G687" i="3"/>
  <c r="W687" i="3" s="1"/>
  <c r="H760" i="3"/>
  <c r="X760" i="3" s="1"/>
  <c r="I833" i="3"/>
  <c r="Y833" i="3" s="1"/>
  <c r="F547" i="3"/>
  <c r="G620" i="3"/>
  <c r="W620" i="3" s="1"/>
  <c r="F693" i="3"/>
  <c r="G766" i="3"/>
  <c r="W766" i="3" s="1"/>
  <c r="H839" i="3"/>
  <c r="X839" i="3" s="1"/>
  <c r="G523" i="3"/>
  <c r="W523" i="3" s="1"/>
  <c r="H596" i="3"/>
  <c r="X596" i="3" s="1"/>
  <c r="G669" i="3"/>
  <c r="W669" i="3" s="1"/>
  <c r="H742" i="3"/>
  <c r="X742" i="3" s="1"/>
  <c r="I815" i="3"/>
  <c r="Y815" i="3" s="1"/>
  <c r="I382" i="3"/>
  <c r="Y382" i="3" s="1"/>
  <c r="I572" i="3"/>
  <c r="Y572" i="3" s="1"/>
  <c r="I645" i="3"/>
  <c r="Y645" i="3" s="1"/>
  <c r="I718" i="3"/>
  <c r="Y718" i="3" s="1"/>
  <c r="H765" i="3"/>
  <c r="X765" i="3" s="1"/>
  <c r="L801" i="3"/>
  <c r="AB801" i="3" s="1"/>
  <c r="H821" i="3"/>
  <c r="X821" i="3" s="1"/>
  <c r="I830" i="3"/>
  <c r="Y830" i="3" s="1"/>
  <c r="J839" i="3"/>
  <c r="Z839" i="3" s="1"/>
  <c r="K848" i="3"/>
  <c r="AA848" i="3" s="1"/>
  <c r="L857" i="3"/>
  <c r="AB857" i="3" s="1"/>
  <c r="F867" i="3"/>
  <c r="G876" i="3"/>
  <c r="W876" i="3" s="1"/>
  <c r="G326" i="3"/>
  <c r="W326" i="3" s="1"/>
  <c r="K436" i="3"/>
  <c r="AA436" i="3" s="1"/>
  <c r="L509" i="3"/>
  <c r="AB509" i="3" s="1"/>
  <c r="I523" i="3"/>
  <c r="Y523" i="3" s="1"/>
  <c r="J532" i="3"/>
  <c r="Z532" i="3" s="1"/>
  <c r="K541" i="3"/>
  <c r="AA541" i="3" s="1"/>
  <c r="L550" i="3"/>
  <c r="AB550" i="3" s="1"/>
  <c r="F560" i="3"/>
  <c r="G569" i="3"/>
  <c r="W569" i="3" s="1"/>
  <c r="H578" i="3"/>
  <c r="X578" i="3" s="1"/>
  <c r="I587" i="3"/>
  <c r="Y587" i="3" s="1"/>
  <c r="J596" i="3"/>
  <c r="Z596" i="3" s="1"/>
  <c r="K605" i="3"/>
  <c r="AA605" i="3" s="1"/>
  <c r="L614" i="3"/>
  <c r="AB614" i="3" s="1"/>
  <c r="F624" i="3"/>
  <c r="G633" i="3"/>
  <c r="W633" i="3" s="1"/>
  <c r="H642" i="3"/>
  <c r="X642" i="3" s="1"/>
  <c r="G651" i="3"/>
  <c r="W651" i="3" s="1"/>
  <c r="H660" i="3"/>
  <c r="X660" i="3" s="1"/>
  <c r="I669" i="3"/>
  <c r="Y669" i="3" s="1"/>
  <c r="J678" i="3"/>
  <c r="Z678" i="3" s="1"/>
  <c r="K687" i="3"/>
  <c r="AA687" i="3" s="1"/>
  <c r="L696" i="3"/>
  <c r="AB696" i="3" s="1"/>
  <c r="F706" i="3"/>
  <c r="G715" i="3"/>
  <c r="W715" i="3" s="1"/>
  <c r="H724" i="3"/>
  <c r="X724" i="3" s="1"/>
  <c r="I733" i="3"/>
  <c r="Y733" i="3" s="1"/>
  <c r="J742" i="3"/>
  <c r="Z742" i="3" s="1"/>
  <c r="K751" i="3"/>
  <c r="AA751" i="3" s="1"/>
  <c r="L760" i="3"/>
  <c r="AB760" i="3" s="1"/>
  <c r="F770" i="3"/>
  <c r="G779" i="3"/>
  <c r="W779" i="3" s="1"/>
  <c r="H788" i="3"/>
  <c r="X788" i="3" s="1"/>
  <c r="I797" i="3"/>
  <c r="Y797" i="3" s="1"/>
  <c r="J806" i="3"/>
  <c r="Z806" i="3" s="1"/>
  <c r="K815" i="3"/>
  <c r="AA815" i="3" s="1"/>
  <c r="L824" i="3"/>
  <c r="AB824" i="3" s="1"/>
  <c r="F834" i="3"/>
  <c r="G843" i="3"/>
  <c r="W843" i="3" s="1"/>
  <c r="H852" i="3"/>
  <c r="X852" i="3" s="1"/>
  <c r="I861" i="3"/>
  <c r="Y861" i="3" s="1"/>
  <c r="J870" i="3"/>
  <c r="Z870" i="3" s="1"/>
  <c r="K879" i="3"/>
  <c r="AA879" i="3" s="1"/>
  <c r="F387" i="3"/>
  <c r="H465" i="3"/>
  <c r="X465" i="3" s="1"/>
  <c r="L517" i="3"/>
  <c r="AB517" i="3" s="1"/>
  <c r="F527" i="3"/>
  <c r="G536" i="3"/>
  <c r="W536" i="3" s="1"/>
  <c r="H545" i="3"/>
  <c r="X545" i="3" s="1"/>
  <c r="I554" i="3"/>
  <c r="Y554" i="3" s="1"/>
  <c r="J563" i="3"/>
  <c r="Z563" i="3" s="1"/>
  <c r="K572" i="3"/>
  <c r="AA572" i="3" s="1"/>
  <c r="L581" i="3"/>
  <c r="AB581" i="3" s="1"/>
  <c r="F591" i="3"/>
  <c r="G600" i="3"/>
  <c r="W600" i="3" s="1"/>
  <c r="H609" i="3"/>
  <c r="X609" i="3" s="1"/>
  <c r="I618" i="3"/>
  <c r="Y618" i="3" s="1"/>
  <c r="J627" i="3"/>
  <c r="Z627" i="3" s="1"/>
  <c r="K636" i="3"/>
  <c r="AA636" i="3" s="1"/>
  <c r="AY636" i="3" s="1"/>
  <c r="K645" i="3"/>
  <c r="AA645" i="3" s="1"/>
  <c r="K654" i="3"/>
  <c r="AA654" i="3" s="1"/>
  <c r="L663" i="3"/>
  <c r="AB663" i="3" s="1"/>
  <c r="F673" i="3"/>
  <c r="G682" i="3"/>
  <c r="W682" i="3" s="1"/>
  <c r="H691" i="3"/>
  <c r="X691" i="3" s="1"/>
  <c r="I700" i="3"/>
  <c r="Y700" i="3" s="1"/>
  <c r="J709" i="3"/>
  <c r="Z709" i="3" s="1"/>
  <c r="K718" i="3"/>
  <c r="AA718" i="3" s="1"/>
  <c r="L727" i="3"/>
  <c r="AB727" i="3" s="1"/>
  <c r="F737" i="3"/>
  <c r="G746" i="3"/>
  <c r="W746" i="3" s="1"/>
  <c r="H755" i="3"/>
  <c r="X755" i="3" s="1"/>
  <c r="I764" i="3"/>
  <c r="Y764" i="3" s="1"/>
  <c r="J773" i="3"/>
  <c r="Z773" i="3" s="1"/>
  <c r="K782" i="3"/>
  <c r="AA782" i="3" s="1"/>
  <c r="L791" i="3"/>
  <c r="AB791" i="3" s="1"/>
  <c r="F801" i="3"/>
  <c r="G810" i="3"/>
  <c r="W810" i="3" s="1"/>
  <c r="H819" i="3"/>
  <c r="X819" i="3" s="1"/>
  <c r="I828" i="3"/>
  <c r="Y828" i="3" s="1"/>
  <c r="J837" i="3"/>
  <c r="Z837" i="3" s="1"/>
  <c r="K846" i="3"/>
  <c r="AA846" i="3" s="1"/>
  <c r="L855" i="3"/>
  <c r="AB855" i="3" s="1"/>
  <c r="F865" i="3"/>
  <c r="G874" i="3"/>
  <c r="W874" i="3" s="1"/>
  <c r="F259" i="3"/>
  <c r="J411" i="3"/>
  <c r="Z411" i="3" s="1"/>
  <c r="K484" i="3"/>
  <c r="AA484" i="3" s="1"/>
  <c r="H520" i="3"/>
  <c r="X520" i="3" s="1"/>
  <c r="I529" i="3"/>
  <c r="Y529" i="3" s="1"/>
  <c r="J538" i="3"/>
  <c r="Z538" i="3" s="1"/>
  <c r="K547" i="3"/>
  <c r="AA547" i="3" s="1"/>
  <c r="L556" i="3"/>
  <c r="AB556" i="3" s="1"/>
  <c r="F566" i="3"/>
  <c r="G575" i="3"/>
  <c r="W575" i="3" s="1"/>
  <c r="L485" i="3"/>
  <c r="AB485" i="3" s="1"/>
  <c r="G583" i="3"/>
  <c r="W583" i="3" s="1"/>
  <c r="K619" i="3"/>
  <c r="AA619" i="3" s="1"/>
  <c r="F656" i="3"/>
  <c r="J692" i="3"/>
  <c r="Z692" i="3" s="1"/>
  <c r="G729" i="3"/>
  <c r="W729" i="3" s="1"/>
  <c r="K765" i="3"/>
  <c r="AA765" i="3" s="1"/>
  <c r="H802" i="3"/>
  <c r="X802" i="3" s="1"/>
  <c r="L838" i="3"/>
  <c r="AB838" i="3" s="1"/>
  <c r="J866" i="3"/>
  <c r="Z866" i="3" s="1"/>
  <c r="H884" i="3"/>
  <c r="X884" i="3" s="1"/>
  <c r="H893" i="3"/>
  <c r="X893" i="3" s="1"/>
  <c r="H902" i="3"/>
  <c r="X902" i="3" s="1"/>
  <c r="I911" i="3"/>
  <c r="Y911" i="3" s="1"/>
  <c r="I920" i="3"/>
  <c r="Y920" i="3" s="1"/>
  <c r="I929" i="3"/>
  <c r="Y929" i="3" s="1"/>
  <c r="J938" i="3"/>
  <c r="Z938" i="3" s="1"/>
  <c r="K947" i="3"/>
  <c r="AA947" i="3" s="1"/>
  <c r="K956" i="3"/>
  <c r="AA956" i="3" s="1"/>
  <c r="AY956" i="3" s="1"/>
  <c r="K965" i="3"/>
  <c r="AA965" i="3" s="1"/>
  <c r="L974" i="3"/>
  <c r="AB974" i="3" s="1"/>
  <c r="L983" i="3"/>
  <c r="AB983" i="3" s="1"/>
  <c r="F994" i="3"/>
  <c r="G1003" i="3"/>
  <c r="W1003" i="3" s="1"/>
  <c r="L421" i="3"/>
  <c r="AB421" i="3" s="1"/>
  <c r="I576" i="3"/>
  <c r="Y576" i="3" s="1"/>
  <c r="H615" i="3"/>
  <c r="X615" i="3" s="1"/>
  <c r="J651" i="3"/>
  <c r="Z651" i="3" s="1"/>
  <c r="G688" i="3"/>
  <c r="W688" i="3" s="1"/>
  <c r="K724" i="3"/>
  <c r="AA724" i="3" s="1"/>
  <c r="H761" i="3"/>
  <c r="X761" i="3" s="1"/>
  <c r="L797" i="3"/>
  <c r="AB797" i="3" s="1"/>
  <c r="I834" i="3"/>
  <c r="Y834" i="3" s="1"/>
  <c r="G864" i="3"/>
  <c r="W864" i="3" s="1"/>
  <c r="H883" i="3"/>
  <c r="X883" i="3" s="1"/>
  <c r="H892" i="3"/>
  <c r="X892" i="3" s="1"/>
  <c r="H901" i="3"/>
  <c r="X901" i="3" s="1"/>
  <c r="I505" i="3"/>
  <c r="Y505" i="3" s="1"/>
  <c r="J319" i="3"/>
  <c r="Z319" i="3" s="1"/>
  <c r="H550" i="3"/>
  <c r="X550" i="3" s="1"/>
  <c r="I623" i="3"/>
  <c r="Y623" i="3" s="1"/>
  <c r="H696" i="3"/>
  <c r="X696" i="3" s="1"/>
  <c r="I769" i="3"/>
  <c r="Y769" i="3" s="1"/>
  <c r="J842" i="3"/>
  <c r="Z842" i="3" s="1"/>
  <c r="G556" i="3"/>
  <c r="W556" i="3" s="1"/>
  <c r="H629" i="3"/>
  <c r="X629" i="3" s="1"/>
  <c r="G702" i="3"/>
  <c r="W702" i="3" s="1"/>
  <c r="H775" i="3"/>
  <c r="X775" i="3" s="1"/>
  <c r="I848" i="3"/>
  <c r="Y848" i="3" s="1"/>
  <c r="H532" i="3"/>
  <c r="X532" i="3" s="1"/>
  <c r="I605" i="3"/>
  <c r="Y605" i="3" s="1"/>
  <c r="H678" i="3"/>
  <c r="X678" i="3" s="1"/>
  <c r="I751" i="3"/>
  <c r="Y751" i="3" s="1"/>
  <c r="J824" i="3"/>
  <c r="Z824" i="3" s="1"/>
  <c r="F463" i="3"/>
  <c r="J581" i="3"/>
  <c r="Z581" i="3" s="1"/>
  <c r="I654" i="3"/>
  <c r="Y654" i="3" s="1"/>
  <c r="J727" i="3"/>
  <c r="Z727" i="3" s="1"/>
  <c r="H773" i="3"/>
  <c r="X773" i="3" s="1"/>
  <c r="L809" i="3"/>
  <c r="AB809" i="3" s="1"/>
  <c r="I822" i="3"/>
  <c r="Y822" i="3" s="1"/>
  <c r="J831" i="3"/>
  <c r="Z831" i="3" s="1"/>
  <c r="K840" i="3"/>
  <c r="AA840" i="3" s="1"/>
  <c r="L849" i="3"/>
  <c r="AB849" i="3" s="1"/>
  <c r="F859" i="3"/>
  <c r="G868" i="3"/>
  <c r="W868" i="3" s="1"/>
  <c r="H877" i="3"/>
  <c r="X877" i="3" s="1"/>
  <c r="G348" i="3"/>
  <c r="W348" i="3" s="1"/>
  <c r="L445" i="3"/>
  <c r="AB445" i="3" s="1"/>
  <c r="I515" i="3"/>
  <c r="Y515" i="3" s="1"/>
  <c r="J524" i="3"/>
  <c r="Z524" i="3" s="1"/>
  <c r="K533" i="3"/>
  <c r="AA533" i="3" s="1"/>
  <c r="L542" i="3"/>
  <c r="AB542" i="3" s="1"/>
  <c r="F552" i="3"/>
  <c r="G561" i="3"/>
  <c r="W561" i="3" s="1"/>
  <c r="H570" i="3"/>
  <c r="X570" i="3" s="1"/>
  <c r="I579" i="3"/>
  <c r="Y579" i="3" s="1"/>
  <c r="J588" i="3"/>
  <c r="Z588" i="3" s="1"/>
  <c r="K597" i="3"/>
  <c r="AA597" i="3" s="1"/>
  <c r="L606" i="3"/>
  <c r="AB606" i="3" s="1"/>
  <c r="F616" i="3"/>
  <c r="G625" i="3"/>
  <c r="W625" i="3" s="1"/>
  <c r="H634" i="3"/>
  <c r="X634" i="3" s="1"/>
  <c r="I643" i="3"/>
  <c r="Y643" i="3" s="1"/>
  <c r="H652" i="3"/>
  <c r="X652" i="3" s="1"/>
  <c r="I661" i="3"/>
  <c r="Y661" i="3" s="1"/>
  <c r="J670" i="3"/>
  <c r="Z670" i="3" s="1"/>
  <c r="K679" i="3"/>
  <c r="AA679" i="3" s="1"/>
  <c r="L688" i="3"/>
  <c r="AB688" i="3" s="1"/>
  <c r="F698" i="3"/>
  <c r="G707" i="3"/>
  <c r="W707" i="3" s="1"/>
  <c r="H716" i="3"/>
  <c r="X716" i="3" s="1"/>
  <c r="I725" i="3"/>
  <c r="Y725" i="3" s="1"/>
  <c r="J734" i="3"/>
  <c r="Z734" i="3" s="1"/>
  <c r="K743" i="3"/>
  <c r="AA743" i="3" s="1"/>
  <c r="L752" i="3"/>
  <c r="AB752" i="3" s="1"/>
  <c r="F762" i="3"/>
  <c r="G771" i="3"/>
  <c r="W771" i="3" s="1"/>
  <c r="H780" i="3"/>
  <c r="X780" i="3" s="1"/>
  <c r="I789" i="3"/>
  <c r="Y789" i="3" s="1"/>
  <c r="J798" i="3"/>
  <c r="Z798" i="3" s="1"/>
  <c r="K807" i="3"/>
  <c r="AA807" i="3" s="1"/>
  <c r="L816" i="3"/>
  <c r="AB816" i="3" s="1"/>
  <c r="F826" i="3"/>
  <c r="G835" i="3"/>
  <c r="W835" i="3" s="1"/>
  <c r="H844" i="3"/>
  <c r="X844" i="3" s="1"/>
  <c r="I853" i="3"/>
  <c r="Y853" i="3" s="1"/>
  <c r="J862" i="3"/>
  <c r="Z862" i="3" s="1"/>
  <c r="K871" i="3"/>
  <c r="AA871" i="3" s="1"/>
  <c r="F230" i="3"/>
  <c r="H401" i="3"/>
  <c r="X401" i="3" s="1"/>
  <c r="I474" i="3"/>
  <c r="Y474" i="3" s="1"/>
  <c r="F519" i="3"/>
  <c r="G528" i="3"/>
  <c r="W528" i="3" s="1"/>
  <c r="H537" i="3"/>
  <c r="X537" i="3" s="1"/>
  <c r="I546" i="3"/>
  <c r="Y546" i="3" s="1"/>
  <c r="J555" i="3"/>
  <c r="Z555" i="3" s="1"/>
  <c r="K564" i="3"/>
  <c r="AA564" i="3" s="1"/>
  <c r="L573" i="3"/>
  <c r="AB573" i="3" s="1"/>
  <c r="F583" i="3"/>
  <c r="G592" i="3"/>
  <c r="W592" i="3" s="1"/>
  <c r="H601" i="3"/>
  <c r="X601" i="3" s="1"/>
  <c r="I610" i="3"/>
  <c r="Y610" i="3" s="1"/>
  <c r="J619" i="3"/>
  <c r="Z619" i="3" s="1"/>
  <c r="K628" i="3"/>
  <c r="AA628" i="3" s="1"/>
  <c r="L637" i="3"/>
  <c r="AB637" i="3" s="1"/>
  <c r="K646" i="3"/>
  <c r="AA646" i="3" s="1"/>
  <c r="L655" i="3"/>
  <c r="AB655" i="3" s="1"/>
  <c r="F665" i="3"/>
  <c r="G674" i="3"/>
  <c r="W674" i="3" s="1"/>
  <c r="H683" i="3"/>
  <c r="X683" i="3" s="1"/>
  <c r="I692" i="3"/>
  <c r="Y692" i="3" s="1"/>
  <c r="J701" i="3"/>
  <c r="Z701" i="3" s="1"/>
  <c r="K710" i="3"/>
  <c r="AA710" i="3" s="1"/>
  <c r="L719" i="3"/>
  <c r="AB719" i="3" s="1"/>
  <c r="F729" i="3"/>
  <c r="G738" i="3"/>
  <c r="W738" i="3" s="1"/>
  <c r="H747" i="3"/>
  <c r="X747" i="3" s="1"/>
  <c r="I756" i="3"/>
  <c r="Y756" i="3" s="1"/>
  <c r="J765" i="3"/>
  <c r="Z765" i="3" s="1"/>
  <c r="K774" i="3"/>
  <c r="AA774" i="3" s="1"/>
  <c r="L783" i="3"/>
  <c r="AB783" i="3" s="1"/>
  <c r="F793" i="3"/>
  <c r="G802" i="3"/>
  <c r="W802" i="3" s="1"/>
  <c r="H811" i="3"/>
  <c r="X811" i="3" s="1"/>
  <c r="I820" i="3"/>
  <c r="Y820" i="3" s="1"/>
  <c r="J829" i="3"/>
  <c r="Z829" i="3" s="1"/>
  <c r="K838" i="3"/>
  <c r="AA838" i="3" s="1"/>
  <c r="L847" i="3"/>
  <c r="AB847" i="3" s="1"/>
  <c r="F857" i="3"/>
  <c r="G866" i="3"/>
  <c r="W866" i="3" s="1"/>
  <c r="H875" i="3"/>
  <c r="X875" i="3" s="1"/>
  <c r="I283" i="3"/>
  <c r="Y283" i="3" s="1"/>
  <c r="K420" i="3"/>
  <c r="AA420" i="3" s="1"/>
  <c r="L493" i="3"/>
  <c r="AB493" i="3" s="1"/>
  <c r="I521" i="3"/>
  <c r="Y521" i="3" s="1"/>
  <c r="J530" i="3"/>
  <c r="Z530" i="3" s="1"/>
  <c r="K539" i="3"/>
  <c r="AA539" i="3" s="1"/>
  <c r="L548" i="3"/>
  <c r="AB548" i="3" s="1"/>
  <c r="F558" i="3"/>
  <c r="G567" i="3"/>
  <c r="W567" i="3" s="1"/>
  <c r="H576" i="3"/>
  <c r="X576" i="3" s="1"/>
  <c r="I520" i="3"/>
  <c r="Y520" i="3" s="1"/>
  <c r="K587" i="3"/>
  <c r="AA587" i="3" s="1"/>
  <c r="H624" i="3"/>
  <c r="X624" i="3" s="1"/>
  <c r="J660" i="3"/>
  <c r="Z660" i="3" s="1"/>
  <c r="G697" i="3"/>
  <c r="W697" i="3" s="1"/>
  <c r="K733" i="3"/>
  <c r="AA733" i="3" s="1"/>
  <c r="H770" i="3"/>
  <c r="X770" i="3" s="1"/>
  <c r="L806" i="3"/>
  <c r="AB806" i="3" s="1"/>
  <c r="I843" i="3"/>
  <c r="Y843" i="3" s="1"/>
  <c r="L869" i="3"/>
  <c r="AB869" i="3" s="1"/>
  <c r="H885" i="3"/>
  <c r="X885" i="3" s="1"/>
  <c r="I894" i="3"/>
  <c r="Y894" i="3" s="1"/>
  <c r="I903" i="3"/>
  <c r="Y903" i="3" s="1"/>
  <c r="J912" i="3"/>
  <c r="Z912" i="3" s="1"/>
  <c r="J921" i="3"/>
  <c r="Z921" i="3" s="1"/>
  <c r="J930" i="3"/>
  <c r="Z930" i="3" s="1"/>
  <c r="K939" i="3"/>
  <c r="AA939" i="3" s="1"/>
  <c r="L948" i="3"/>
  <c r="AB948" i="3" s="1"/>
  <c r="L957" i="3"/>
  <c r="AB957" i="3" s="1"/>
  <c r="L966" i="3"/>
  <c r="AB966" i="3" s="1"/>
  <c r="F976" i="3"/>
  <c r="F985" i="3"/>
  <c r="G995" i="3"/>
  <c r="W995" i="3" s="1"/>
  <c r="H1004" i="3"/>
  <c r="X1004" i="3" s="1"/>
  <c r="F495" i="3"/>
  <c r="H583" i="3"/>
  <c r="X583" i="3" s="1"/>
  <c r="L619" i="3"/>
  <c r="AB619" i="3" s="1"/>
  <c r="G656" i="3"/>
  <c r="W656" i="3" s="1"/>
  <c r="K692" i="3"/>
  <c r="AA692" i="3" s="1"/>
  <c r="H729" i="3"/>
  <c r="X729" i="3" s="1"/>
  <c r="L765" i="3"/>
  <c r="AB765" i="3" s="1"/>
  <c r="I802" i="3"/>
  <c r="Y802" i="3" s="1"/>
  <c r="F839" i="3"/>
  <c r="I867" i="3"/>
  <c r="Y867" i="3" s="1"/>
  <c r="I884" i="3"/>
  <c r="Y884" i="3" s="1"/>
  <c r="I893" i="3"/>
  <c r="Y893" i="3" s="1"/>
  <c r="I902" i="3"/>
  <c r="Y902" i="3" s="1"/>
  <c r="J911" i="3"/>
  <c r="Z911" i="3" s="1"/>
  <c r="J920" i="3"/>
  <c r="Z920" i="3" s="1"/>
  <c r="J929" i="3"/>
  <c r="Z929" i="3" s="1"/>
  <c r="K938" i="3"/>
  <c r="AA938" i="3" s="1"/>
  <c r="AY938" i="3" s="1"/>
  <c r="L947" i="3"/>
  <c r="AB947" i="3" s="1"/>
  <c r="F958" i="3"/>
  <c r="F967" i="3"/>
  <c r="G976" i="3"/>
  <c r="W976" i="3" s="1"/>
  <c r="G985" i="3"/>
  <c r="W985" i="3" s="1"/>
  <c r="F403" i="3"/>
  <c r="G425" i="3"/>
  <c r="W425" i="3" s="1"/>
  <c r="I559" i="3"/>
  <c r="Y559" i="3" s="1"/>
  <c r="J632" i="3"/>
  <c r="Z632" i="3" s="1"/>
  <c r="I705" i="3"/>
  <c r="Y705" i="3" s="1"/>
  <c r="J778" i="3"/>
  <c r="Z778" i="3" s="1"/>
  <c r="L243" i="3"/>
  <c r="AB243" i="3" s="1"/>
  <c r="H565" i="3"/>
  <c r="X565" i="3" s="1"/>
  <c r="I638" i="3"/>
  <c r="Y638" i="3" s="1"/>
  <c r="H711" i="3"/>
  <c r="X711" i="3" s="1"/>
  <c r="I784" i="3"/>
  <c r="Y784" i="3" s="1"/>
  <c r="J857" i="3"/>
  <c r="Z857" i="3" s="1"/>
  <c r="I541" i="3"/>
  <c r="Y541" i="3" s="1"/>
  <c r="J614" i="3"/>
  <c r="Z614" i="3" s="1"/>
  <c r="I687" i="3"/>
  <c r="Y687" i="3" s="1"/>
  <c r="J760" i="3"/>
  <c r="Z760" i="3" s="1"/>
  <c r="K833" i="3"/>
  <c r="AA833" i="3" s="1"/>
  <c r="J517" i="3"/>
  <c r="Z517" i="3" s="1"/>
  <c r="K590" i="3"/>
  <c r="AA590" i="3" s="1"/>
  <c r="J663" i="3"/>
  <c r="Z663" i="3" s="1"/>
  <c r="K736" i="3"/>
  <c r="AA736" i="3" s="1"/>
  <c r="I774" i="3"/>
  <c r="Y774" i="3" s="1"/>
  <c r="F811" i="3"/>
  <c r="J823" i="3"/>
  <c r="Z823" i="3" s="1"/>
  <c r="K832" i="3"/>
  <c r="AA832" i="3" s="1"/>
  <c r="L841" i="3"/>
  <c r="AB841" i="3" s="1"/>
  <c r="F851" i="3"/>
  <c r="G860" i="3"/>
  <c r="W860" i="3" s="1"/>
  <c r="H869" i="3"/>
  <c r="X869" i="3" s="1"/>
  <c r="I878" i="3"/>
  <c r="Y878" i="3" s="1"/>
  <c r="I366" i="3"/>
  <c r="Y366" i="3" s="1"/>
  <c r="F455" i="3"/>
  <c r="J516" i="3"/>
  <c r="Z516" i="3" s="1"/>
  <c r="K525" i="3"/>
  <c r="AA525" i="3" s="1"/>
  <c r="L534" i="3"/>
  <c r="AB534" i="3" s="1"/>
  <c r="F544" i="3"/>
  <c r="G553" i="3"/>
  <c r="W553" i="3" s="1"/>
  <c r="H562" i="3"/>
  <c r="X562" i="3" s="1"/>
  <c r="I571" i="3"/>
  <c r="Y571" i="3" s="1"/>
  <c r="J580" i="3"/>
  <c r="Z580" i="3" s="1"/>
  <c r="K589" i="3"/>
  <c r="AA589" i="3" s="1"/>
  <c r="L598" i="3"/>
  <c r="AB598" i="3" s="1"/>
  <c r="F608" i="3"/>
  <c r="G617" i="3"/>
  <c r="W617" i="3" s="1"/>
  <c r="H626" i="3"/>
  <c r="X626" i="3" s="1"/>
  <c r="I635" i="3"/>
  <c r="Y635" i="3" s="1"/>
  <c r="J644" i="3"/>
  <c r="Z644" i="3" s="1"/>
  <c r="I653" i="3"/>
  <c r="Y653" i="3" s="1"/>
  <c r="J662" i="3"/>
  <c r="Z662" i="3" s="1"/>
  <c r="K671" i="3"/>
  <c r="AA671" i="3" s="1"/>
  <c r="AY671" i="3" s="1"/>
  <c r="L680" i="3"/>
  <c r="AB680" i="3" s="1"/>
  <c r="F690" i="3"/>
  <c r="G699" i="3"/>
  <c r="W699" i="3" s="1"/>
  <c r="H708" i="3"/>
  <c r="X708" i="3" s="1"/>
  <c r="I717" i="3"/>
  <c r="Y717" i="3" s="1"/>
  <c r="J726" i="3"/>
  <c r="Z726" i="3" s="1"/>
  <c r="K735" i="3"/>
  <c r="AA735" i="3" s="1"/>
  <c r="L744" i="3"/>
  <c r="AB744" i="3" s="1"/>
  <c r="F754" i="3"/>
  <c r="G763" i="3"/>
  <c r="W763" i="3" s="1"/>
  <c r="H772" i="3"/>
  <c r="X772" i="3" s="1"/>
  <c r="I781" i="3"/>
  <c r="Y781" i="3" s="1"/>
  <c r="J790" i="3"/>
  <c r="Z790" i="3" s="1"/>
  <c r="K799" i="3"/>
  <c r="AA799" i="3" s="1"/>
  <c r="L808" i="3"/>
  <c r="AB808" i="3" s="1"/>
  <c r="F818" i="3"/>
  <c r="G827" i="3"/>
  <c r="W827" i="3" s="1"/>
  <c r="H836" i="3"/>
  <c r="X836" i="3" s="1"/>
  <c r="I845" i="3"/>
  <c r="Y845" i="3" s="1"/>
  <c r="J854" i="3"/>
  <c r="Z854" i="3" s="1"/>
  <c r="K863" i="3"/>
  <c r="AA863" i="3" s="1"/>
  <c r="L872" i="3"/>
  <c r="AB872" i="3" s="1"/>
  <c r="F256" i="3"/>
  <c r="I410" i="3"/>
  <c r="Y410" i="3" s="1"/>
  <c r="J483" i="3"/>
  <c r="Z483" i="3" s="1"/>
  <c r="G520" i="3"/>
  <c r="W520" i="3" s="1"/>
  <c r="H529" i="3"/>
  <c r="X529" i="3" s="1"/>
  <c r="I538" i="3"/>
  <c r="Y538" i="3" s="1"/>
  <c r="J547" i="3"/>
  <c r="Z547" i="3" s="1"/>
  <c r="K556" i="3"/>
  <c r="AA556" i="3" s="1"/>
  <c r="L565" i="3"/>
  <c r="AB565" i="3" s="1"/>
  <c r="F575" i="3"/>
  <c r="G584" i="3"/>
  <c r="W584" i="3" s="1"/>
  <c r="H593" i="3"/>
  <c r="X593" i="3" s="1"/>
  <c r="I602" i="3"/>
  <c r="Y602" i="3" s="1"/>
  <c r="J611" i="3"/>
  <c r="Z611" i="3" s="1"/>
  <c r="K620" i="3"/>
  <c r="AA620" i="3" s="1"/>
  <c r="L629" i="3"/>
  <c r="AB629" i="3" s="1"/>
  <c r="F639" i="3"/>
  <c r="L647" i="3"/>
  <c r="AB647" i="3" s="1"/>
  <c r="F657" i="3"/>
  <c r="G666" i="3"/>
  <c r="W666" i="3" s="1"/>
  <c r="H675" i="3"/>
  <c r="X675" i="3" s="1"/>
  <c r="I684" i="3"/>
  <c r="Y684" i="3" s="1"/>
  <c r="J693" i="3"/>
  <c r="Z693" i="3" s="1"/>
  <c r="K702" i="3"/>
  <c r="AA702" i="3" s="1"/>
  <c r="L711" i="3"/>
  <c r="AB711" i="3" s="1"/>
  <c r="F721" i="3"/>
  <c r="G730" i="3"/>
  <c r="W730" i="3" s="1"/>
  <c r="H739" i="3"/>
  <c r="X739" i="3" s="1"/>
  <c r="I748" i="3"/>
  <c r="Y748" i="3" s="1"/>
  <c r="J757" i="3"/>
  <c r="Z757" i="3" s="1"/>
  <c r="K766" i="3"/>
  <c r="AA766" i="3" s="1"/>
  <c r="L775" i="3"/>
  <c r="AB775" i="3" s="1"/>
  <c r="F785" i="3"/>
  <c r="G794" i="3"/>
  <c r="W794" i="3" s="1"/>
  <c r="H803" i="3"/>
  <c r="X803" i="3" s="1"/>
  <c r="I812" i="3"/>
  <c r="Y812" i="3" s="1"/>
  <c r="J821" i="3"/>
  <c r="Z821" i="3" s="1"/>
  <c r="K830" i="3"/>
  <c r="AA830" i="3" s="1"/>
  <c r="AY830" i="3" s="1"/>
  <c r="L839" i="3"/>
  <c r="AB839" i="3" s="1"/>
  <c r="F849" i="3"/>
  <c r="G858" i="3"/>
  <c r="W858" i="3" s="1"/>
  <c r="H867" i="3"/>
  <c r="X867" i="3" s="1"/>
  <c r="I876" i="3"/>
  <c r="Y876" i="3" s="1"/>
  <c r="L307" i="3"/>
  <c r="AB307" i="3" s="1"/>
  <c r="L429" i="3"/>
  <c r="AB429" i="3" s="1"/>
  <c r="F503" i="3"/>
  <c r="J522" i="3"/>
  <c r="Z522" i="3" s="1"/>
  <c r="K531" i="3"/>
  <c r="AA531" i="3" s="1"/>
  <c r="L540" i="3"/>
  <c r="AB540" i="3" s="1"/>
  <c r="F550" i="3"/>
  <c r="G559" i="3"/>
  <c r="W559" i="3" s="1"/>
  <c r="H568" i="3"/>
  <c r="X568" i="3" s="1"/>
  <c r="I577" i="3"/>
  <c r="Y577" i="3" s="1"/>
  <c r="J529" i="3"/>
  <c r="Z529" i="3" s="1"/>
  <c r="H592" i="3"/>
  <c r="X592" i="3" s="1"/>
  <c r="L628" i="3"/>
  <c r="AB628" i="3" s="1"/>
  <c r="G665" i="3"/>
  <c r="W665" i="3" s="1"/>
  <c r="K701" i="3"/>
  <c r="AA701" i="3" s="1"/>
  <c r="H738" i="3"/>
  <c r="X738" i="3" s="1"/>
  <c r="L774" i="3"/>
  <c r="AB774" i="3" s="1"/>
  <c r="I811" i="3"/>
  <c r="Y811" i="3" s="1"/>
  <c r="F848" i="3"/>
  <c r="G873" i="3"/>
  <c r="W873" i="3" s="1"/>
  <c r="I886" i="3"/>
  <c r="Y886" i="3" s="1"/>
  <c r="J895" i="3"/>
  <c r="Z895" i="3" s="1"/>
  <c r="J904" i="3"/>
  <c r="Z904" i="3" s="1"/>
  <c r="K913" i="3"/>
  <c r="AA913" i="3" s="1"/>
  <c r="K922" i="3"/>
  <c r="AA922" i="3" s="1"/>
  <c r="K931" i="3"/>
  <c r="AA931" i="3" s="1"/>
  <c r="L940" i="3"/>
  <c r="AB940" i="3" s="1"/>
  <c r="L949" i="3"/>
  <c r="AB949" i="3" s="1"/>
  <c r="F959" i="3"/>
  <c r="F968" i="3"/>
  <c r="G977" i="3"/>
  <c r="W977" i="3" s="1"/>
  <c r="G986" i="3"/>
  <c r="W986" i="3" s="1"/>
  <c r="H996" i="3"/>
  <c r="X996" i="3" s="1"/>
  <c r="I1005" i="3"/>
  <c r="Y1005" i="3" s="1"/>
  <c r="J521" i="3"/>
  <c r="Z521" i="3" s="1"/>
  <c r="L587" i="3"/>
  <c r="AB587" i="3" s="1"/>
  <c r="I624" i="3"/>
  <c r="Y624" i="3" s="1"/>
  <c r="K660" i="3"/>
  <c r="AA660" i="3" s="1"/>
  <c r="H697" i="3"/>
  <c r="X697" i="3" s="1"/>
  <c r="L733" i="3"/>
  <c r="AB733" i="3" s="1"/>
  <c r="I770" i="3"/>
  <c r="Y770" i="3" s="1"/>
  <c r="F807" i="3"/>
  <c r="J843" i="3"/>
  <c r="Z843" i="3" s="1"/>
  <c r="F870" i="3"/>
  <c r="I885" i="3"/>
  <c r="Y885" i="3" s="1"/>
  <c r="J894" i="3"/>
  <c r="Z894" i="3" s="1"/>
  <c r="J903" i="3"/>
  <c r="Z903" i="3" s="1"/>
  <c r="K912" i="3"/>
  <c r="AA912" i="3" s="1"/>
  <c r="K921" i="3"/>
  <c r="AA921" i="3" s="1"/>
  <c r="K930" i="3"/>
  <c r="AA930" i="3" s="1"/>
  <c r="L939" i="3"/>
  <c r="AB939" i="3" s="1"/>
  <c r="F950" i="3"/>
  <c r="G959" i="3"/>
  <c r="W959" i="3" s="1"/>
  <c r="G968" i="3"/>
  <c r="W968" i="3" s="1"/>
  <c r="H977" i="3"/>
  <c r="X977" i="3" s="1"/>
  <c r="H986" i="3"/>
  <c r="X986" i="3" s="1"/>
  <c r="F507" i="3"/>
  <c r="K461" i="3"/>
  <c r="AA461" i="3" s="1"/>
  <c r="J568" i="3"/>
  <c r="Z568" i="3" s="1"/>
  <c r="K641" i="3"/>
  <c r="AA641" i="3" s="1"/>
  <c r="AY641" i="3" s="1"/>
  <c r="J714" i="3"/>
  <c r="Z714" i="3" s="1"/>
  <c r="K787" i="3"/>
  <c r="AA787" i="3" s="1"/>
  <c r="L405" i="3"/>
  <c r="AB405" i="3" s="1"/>
  <c r="I574" i="3"/>
  <c r="Y574" i="3" s="1"/>
  <c r="H647" i="3"/>
  <c r="X647" i="3" s="1"/>
  <c r="I720" i="3"/>
  <c r="Y720" i="3" s="1"/>
  <c r="J793" i="3"/>
  <c r="Z793" i="3" s="1"/>
  <c r="K866" i="3"/>
  <c r="AA866" i="3" s="1"/>
  <c r="J550" i="3"/>
  <c r="Z550" i="3" s="1"/>
  <c r="K623" i="3"/>
  <c r="AA623" i="3" s="1"/>
  <c r="J696" i="3"/>
  <c r="Z696" i="3" s="1"/>
  <c r="K769" i="3"/>
  <c r="AA769" i="3" s="1"/>
  <c r="L842" i="3"/>
  <c r="AB842" i="3" s="1"/>
  <c r="K526" i="3"/>
  <c r="AA526" i="3" s="1"/>
  <c r="L599" i="3"/>
  <c r="AB599" i="3" s="1"/>
  <c r="K672" i="3"/>
  <c r="AA672" i="3" s="1"/>
  <c r="L745" i="3"/>
  <c r="AB745" i="3" s="1"/>
  <c r="I782" i="3"/>
  <c r="Y782" i="3" s="1"/>
  <c r="J815" i="3"/>
  <c r="Z815" i="3" s="1"/>
  <c r="K824" i="3"/>
  <c r="AA824" i="3" s="1"/>
  <c r="L833" i="3"/>
  <c r="AB833" i="3" s="1"/>
  <c r="F843" i="3"/>
  <c r="G852" i="3"/>
  <c r="W852" i="3" s="1"/>
  <c r="H861" i="3"/>
  <c r="X861" i="3" s="1"/>
  <c r="I870" i="3"/>
  <c r="Y870" i="3" s="1"/>
  <c r="J879" i="3"/>
  <c r="Z879" i="3" s="1"/>
  <c r="K384" i="3"/>
  <c r="AA384" i="3" s="1"/>
  <c r="G464" i="3"/>
  <c r="W464" i="3" s="1"/>
  <c r="K517" i="3"/>
  <c r="AA517" i="3" s="1"/>
  <c r="L526" i="3"/>
  <c r="AB526" i="3" s="1"/>
  <c r="F536" i="3"/>
  <c r="G545" i="3"/>
  <c r="W545" i="3" s="1"/>
  <c r="H554" i="3"/>
  <c r="X554" i="3" s="1"/>
  <c r="I563" i="3"/>
  <c r="Y563" i="3" s="1"/>
  <c r="J572" i="3"/>
  <c r="Z572" i="3" s="1"/>
  <c r="K581" i="3"/>
  <c r="AA581" i="3" s="1"/>
  <c r="L590" i="3"/>
  <c r="AB590" i="3" s="1"/>
  <c r="F600" i="3"/>
  <c r="G609" i="3"/>
  <c r="W609" i="3" s="1"/>
  <c r="H618" i="3"/>
  <c r="X618" i="3" s="1"/>
  <c r="I627" i="3"/>
  <c r="Y627" i="3" s="1"/>
  <c r="J636" i="3"/>
  <c r="Z636" i="3" s="1"/>
  <c r="J645" i="3"/>
  <c r="Z645" i="3" s="1"/>
  <c r="J654" i="3"/>
  <c r="Z654" i="3" s="1"/>
  <c r="K663" i="3"/>
  <c r="AA663" i="3" s="1"/>
  <c r="L672" i="3"/>
  <c r="AB672" i="3" s="1"/>
  <c r="F682" i="3"/>
  <c r="G691" i="3"/>
  <c r="W691" i="3" s="1"/>
  <c r="H700" i="3"/>
  <c r="X700" i="3" s="1"/>
  <c r="I709" i="3"/>
  <c r="Y709" i="3" s="1"/>
  <c r="J718" i="3"/>
  <c r="Z718" i="3" s="1"/>
  <c r="K727" i="3"/>
  <c r="AA727" i="3" s="1"/>
  <c r="L736" i="3"/>
  <c r="AB736" i="3" s="1"/>
  <c r="F746" i="3"/>
  <c r="G755" i="3"/>
  <c r="W755" i="3" s="1"/>
  <c r="H764" i="3"/>
  <c r="X764" i="3" s="1"/>
  <c r="I773" i="3"/>
  <c r="Y773" i="3" s="1"/>
  <c r="J782" i="3"/>
  <c r="Z782" i="3" s="1"/>
  <c r="K791" i="3"/>
  <c r="AA791" i="3" s="1"/>
  <c r="L800" i="3"/>
  <c r="AB800" i="3" s="1"/>
  <c r="F810" i="3"/>
  <c r="G819" i="3"/>
  <c r="W819" i="3" s="1"/>
  <c r="H828" i="3"/>
  <c r="X828" i="3" s="1"/>
  <c r="I837" i="3"/>
  <c r="Y837" i="3" s="1"/>
  <c r="J846" i="3"/>
  <c r="Z846" i="3" s="1"/>
  <c r="K855" i="3"/>
  <c r="AA855" i="3" s="1"/>
  <c r="L864" i="3"/>
  <c r="AB864" i="3" s="1"/>
  <c r="F874" i="3"/>
  <c r="I280" i="3"/>
  <c r="Y280" i="3" s="1"/>
  <c r="J419" i="3"/>
  <c r="Z419" i="3" s="1"/>
  <c r="K492" i="3"/>
  <c r="AA492" i="3" s="1"/>
  <c r="H521" i="3"/>
  <c r="X521" i="3" s="1"/>
  <c r="I530" i="3"/>
  <c r="Y530" i="3" s="1"/>
  <c r="J539" i="3"/>
  <c r="Z539" i="3" s="1"/>
  <c r="K548" i="3"/>
  <c r="AA548" i="3" s="1"/>
  <c r="L557" i="3"/>
  <c r="AB557" i="3" s="1"/>
  <c r="F567" i="3"/>
  <c r="G576" i="3"/>
  <c r="W576" i="3" s="1"/>
  <c r="H585" i="3"/>
  <c r="X585" i="3" s="1"/>
  <c r="I594" i="3"/>
  <c r="Y594" i="3" s="1"/>
  <c r="J603" i="3"/>
  <c r="Z603" i="3" s="1"/>
  <c r="K612" i="3"/>
  <c r="AA612" i="3" s="1"/>
  <c r="L621" i="3"/>
  <c r="AB621" i="3" s="1"/>
  <c r="F631" i="3"/>
  <c r="G640" i="3"/>
  <c r="W640" i="3" s="1"/>
  <c r="F649" i="3"/>
  <c r="G658" i="3"/>
  <c r="W658" i="3" s="1"/>
  <c r="H667" i="3"/>
  <c r="X667" i="3" s="1"/>
  <c r="I676" i="3"/>
  <c r="Y676" i="3" s="1"/>
  <c r="J685" i="3"/>
  <c r="Z685" i="3" s="1"/>
  <c r="K694" i="3"/>
  <c r="AA694" i="3" s="1"/>
  <c r="L703" i="3"/>
  <c r="AB703" i="3" s="1"/>
  <c r="F713" i="3"/>
  <c r="G722" i="3"/>
  <c r="W722" i="3" s="1"/>
  <c r="H731" i="3"/>
  <c r="X731" i="3" s="1"/>
  <c r="I740" i="3"/>
  <c r="Y740" i="3" s="1"/>
  <c r="J749" i="3"/>
  <c r="Z749" i="3" s="1"/>
  <c r="K758" i="3"/>
  <c r="AA758" i="3" s="1"/>
  <c r="L767" i="3"/>
  <c r="AB767" i="3" s="1"/>
  <c r="F777" i="3"/>
  <c r="G786" i="3"/>
  <c r="W786" i="3" s="1"/>
  <c r="H795" i="3"/>
  <c r="X795" i="3" s="1"/>
  <c r="I804" i="3"/>
  <c r="Y804" i="3" s="1"/>
  <c r="J813" i="3"/>
  <c r="Z813" i="3" s="1"/>
  <c r="K822" i="3"/>
  <c r="AA822" i="3" s="1"/>
  <c r="L831" i="3"/>
  <c r="AB831" i="3" s="1"/>
  <c r="F841" i="3"/>
  <c r="G850" i="3"/>
  <c r="W850" i="3" s="1"/>
  <c r="H859" i="3"/>
  <c r="X859" i="3" s="1"/>
  <c r="I868" i="3"/>
  <c r="Y868" i="3" s="1"/>
  <c r="J877" i="3"/>
  <c r="Z877" i="3" s="1"/>
  <c r="G332" i="3"/>
  <c r="W332" i="3" s="1"/>
  <c r="F439" i="3"/>
  <c r="G512" i="3"/>
  <c r="W512" i="3" s="1"/>
  <c r="K523" i="3"/>
  <c r="AA523" i="3" s="1"/>
  <c r="L532" i="3"/>
  <c r="AB532" i="3" s="1"/>
  <c r="F542" i="3"/>
  <c r="G551" i="3"/>
  <c r="W551" i="3" s="1"/>
  <c r="H560" i="3"/>
  <c r="X560" i="3" s="1"/>
  <c r="I569" i="3"/>
  <c r="Y569" i="3" s="1"/>
  <c r="J578" i="3"/>
  <c r="Z578" i="3" s="1"/>
  <c r="K538" i="3"/>
  <c r="AA538" i="3" s="1"/>
  <c r="L596" i="3"/>
  <c r="AB596" i="3" s="1"/>
  <c r="I633" i="3"/>
  <c r="Y633" i="3" s="1"/>
  <c r="K669" i="3"/>
  <c r="AA669" i="3" s="1"/>
  <c r="H706" i="3"/>
  <c r="X706" i="3" s="1"/>
  <c r="L742" i="3"/>
  <c r="AB742" i="3" s="1"/>
  <c r="I779" i="3"/>
  <c r="Y779" i="3" s="1"/>
  <c r="F816" i="3"/>
  <c r="J851" i="3"/>
  <c r="Z851" i="3" s="1"/>
  <c r="K875" i="3"/>
  <c r="AA875" i="3" s="1"/>
  <c r="J887" i="3"/>
  <c r="Z887" i="3" s="1"/>
  <c r="K896" i="3"/>
  <c r="AA896" i="3" s="1"/>
  <c r="K905" i="3"/>
  <c r="AA905" i="3" s="1"/>
  <c r="L914" i="3"/>
  <c r="AB914" i="3" s="1"/>
  <c r="L923" i="3"/>
  <c r="AB923" i="3" s="1"/>
  <c r="L932" i="3"/>
  <c r="AB932" i="3" s="1"/>
  <c r="F942" i="3"/>
  <c r="F951" i="3"/>
  <c r="G960" i="3"/>
  <c r="W960" i="3" s="1"/>
  <c r="G969" i="3"/>
  <c r="W969" i="3" s="1"/>
  <c r="H978" i="3"/>
  <c r="X978" i="3" s="1"/>
  <c r="H987" i="3"/>
  <c r="X987" i="3" s="1"/>
  <c r="I997" i="3"/>
  <c r="Y997" i="3" s="1"/>
  <c r="J1006" i="3"/>
  <c r="Z1006" i="3" s="1"/>
  <c r="K530" i="3"/>
  <c r="AA530" i="3" s="1"/>
  <c r="I592" i="3"/>
  <c r="Y592" i="3" s="1"/>
  <c r="F629" i="3"/>
  <c r="H665" i="3"/>
  <c r="X665" i="3" s="1"/>
  <c r="L701" i="3"/>
  <c r="AB701" i="3" s="1"/>
  <c r="I738" i="3"/>
  <c r="Y738" i="3" s="1"/>
  <c r="F775" i="3"/>
  <c r="J811" i="3"/>
  <c r="Z811" i="3" s="1"/>
  <c r="G848" i="3"/>
  <c r="W848" i="3" s="1"/>
  <c r="H873" i="3"/>
  <c r="X873" i="3" s="1"/>
  <c r="J886" i="3"/>
  <c r="Z886" i="3" s="1"/>
  <c r="K895" i="3"/>
  <c r="AA895" i="3" s="1"/>
  <c r="K904" i="3"/>
  <c r="AA904" i="3" s="1"/>
  <c r="L913" i="3"/>
  <c r="AB913" i="3" s="1"/>
  <c r="L922" i="3"/>
  <c r="AB922" i="3" s="1"/>
  <c r="L931" i="3"/>
  <c r="AB931" i="3" s="1"/>
  <c r="F458" i="3"/>
  <c r="J459" i="3"/>
  <c r="Z459" i="3" s="1"/>
  <c r="L586" i="3"/>
  <c r="AB586" i="3" s="1"/>
  <c r="K659" i="3"/>
  <c r="AA659" i="3" s="1"/>
  <c r="L732" i="3"/>
  <c r="AB732" i="3" s="1"/>
  <c r="F806" i="3"/>
  <c r="J519" i="3"/>
  <c r="Z519" i="3" s="1"/>
  <c r="K592" i="3"/>
  <c r="AA592" i="3" s="1"/>
  <c r="J665" i="3"/>
  <c r="Z665" i="3" s="1"/>
  <c r="K738" i="3"/>
  <c r="AA738" i="3" s="1"/>
  <c r="L811" i="3"/>
  <c r="AB811" i="3" s="1"/>
  <c r="F320" i="3"/>
  <c r="L568" i="3"/>
  <c r="AB568" i="3" s="1"/>
  <c r="F642" i="3"/>
  <c r="L714" i="3"/>
  <c r="AB714" i="3" s="1"/>
  <c r="F788" i="3"/>
  <c r="G861" i="3"/>
  <c r="W861" i="3" s="1"/>
  <c r="F545" i="3"/>
  <c r="G618" i="3"/>
  <c r="W618" i="3" s="1"/>
  <c r="F691" i="3"/>
  <c r="F755" i="3"/>
  <c r="J791" i="3"/>
  <c r="Z791" i="3" s="1"/>
  <c r="L817" i="3"/>
  <c r="AB817" i="3" s="1"/>
  <c r="F827" i="3"/>
  <c r="G836" i="3"/>
  <c r="W836" i="3" s="1"/>
  <c r="H845" i="3"/>
  <c r="X845" i="3" s="1"/>
  <c r="I854" i="3"/>
  <c r="Y854" i="3" s="1"/>
  <c r="J863" i="3"/>
  <c r="Z863" i="3" s="1"/>
  <c r="K872" i="3"/>
  <c r="AA872" i="3" s="1"/>
  <c r="F253" i="3"/>
  <c r="H409" i="3"/>
  <c r="X409" i="3" s="1"/>
  <c r="I482" i="3"/>
  <c r="Y482" i="3" s="1"/>
  <c r="F520" i="3"/>
  <c r="G529" i="3"/>
  <c r="W529" i="3" s="1"/>
  <c r="H538" i="3"/>
  <c r="X538" i="3" s="1"/>
  <c r="I547" i="3"/>
  <c r="Y547" i="3" s="1"/>
  <c r="J556" i="3"/>
  <c r="Z556" i="3" s="1"/>
  <c r="K565" i="3"/>
  <c r="AA565" i="3" s="1"/>
  <c r="L574" i="3"/>
  <c r="AB574" i="3" s="1"/>
  <c r="F584" i="3"/>
  <c r="G593" i="3"/>
  <c r="W593" i="3" s="1"/>
  <c r="H602" i="3"/>
  <c r="X602" i="3" s="1"/>
  <c r="I611" i="3"/>
  <c r="Y611" i="3" s="1"/>
  <c r="J620" i="3"/>
  <c r="Z620" i="3" s="1"/>
  <c r="K629" i="3"/>
  <c r="AA629" i="3" s="1"/>
  <c r="L638" i="3"/>
  <c r="AB638" i="3" s="1"/>
  <c r="K647" i="3"/>
  <c r="AA647" i="3" s="1"/>
  <c r="L656" i="3"/>
  <c r="AB656" i="3" s="1"/>
  <c r="F666" i="3"/>
  <c r="G675" i="3"/>
  <c r="W675" i="3" s="1"/>
  <c r="H684" i="3"/>
  <c r="X684" i="3" s="1"/>
  <c r="I693" i="3"/>
  <c r="Y693" i="3" s="1"/>
  <c r="J702" i="3"/>
  <c r="Z702" i="3" s="1"/>
  <c r="K711" i="3"/>
  <c r="AA711" i="3" s="1"/>
  <c r="L720" i="3"/>
  <c r="AB720" i="3" s="1"/>
  <c r="F730" i="3"/>
  <c r="G739" i="3"/>
  <c r="W739" i="3" s="1"/>
  <c r="H748" i="3"/>
  <c r="X748" i="3" s="1"/>
  <c r="I757" i="3"/>
  <c r="Y757" i="3" s="1"/>
  <c r="J766" i="3"/>
  <c r="Z766" i="3" s="1"/>
  <c r="K775" i="3"/>
  <c r="AA775" i="3" s="1"/>
  <c r="L784" i="3"/>
  <c r="AB784" i="3" s="1"/>
  <c r="F794" i="3"/>
  <c r="G803" i="3"/>
  <c r="W803" i="3" s="1"/>
  <c r="H812" i="3"/>
  <c r="X812" i="3" s="1"/>
  <c r="I821" i="3"/>
  <c r="Y821" i="3" s="1"/>
  <c r="J830" i="3"/>
  <c r="Z830" i="3" s="1"/>
  <c r="K839" i="3"/>
  <c r="AA839" i="3" s="1"/>
  <c r="L848" i="3"/>
  <c r="AB848" i="3" s="1"/>
  <c r="F858" i="3"/>
  <c r="G867" i="3"/>
  <c r="W867" i="3" s="1"/>
  <c r="H876" i="3"/>
  <c r="X876" i="3" s="1"/>
  <c r="G329" i="3"/>
  <c r="W329" i="3" s="1"/>
  <c r="L437" i="3"/>
  <c r="AB437" i="3" s="1"/>
  <c r="F511" i="3"/>
  <c r="J523" i="3"/>
  <c r="Z523" i="3" s="1"/>
  <c r="K532" i="3"/>
  <c r="AA532" i="3" s="1"/>
  <c r="L541" i="3"/>
  <c r="AB541" i="3" s="1"/>
  <c r="F551" i="3"/>
  <c r="G560" i="3"/>
  <c r="W560" i="3" s="1"/>
  <c r="H569" i="3"/>
  <c r="X569" i="3" s="1"/>
  <c r="I578" i="3"/>
  <c r="Y578" i="3" s="1"/>
  <c r="J587" i="3"/>
  <c r="Z587" i="3" s="1"/>
  <c r="K596" i="3"/>
  <c r="AA596" i="3" s="1"/>
  <c r="L605" i="3"/>
  <c r="AB605" i="3" s="1"/>
  <c r="F615" i="3"/>
  <c r="G624" i="3"/>
  <c r="W624" i="3" s="1"/>
  <c r="H633" i="3"/>
  <c r="X633" i="3" s="1"/>
  <c r="I642" i="3"/>
  <c r="Y642" i="3" s="1"/>
  <c r="H651" i="3"/>
  <c r="X651" i="3" s="1"/>
  <c r="I660" i="3"/>
  <c r="Y660" i="3" s="1"/>
  <c r="J669" i="3"/>
  <c r="Z669" i="3" s="1"/>
  <c r="K678" i="3"/>
  <c r="AA678" i="3" s="1"/>
  <c r="L687" i="3"/>
  <c r="AB687" i="3" s="1"/>
  <c r="F697" i="3"/>
  <c r="G706" i="3"/>
  <c r="W706" i="3" s="1"/>
  <c r="H715" i="3"/>
  <c r="X715" i="3" s="1"/>
  <c r="I724" i="3"/>
  <c r="Y724" i="3" s="1"/>
  <c r="J733" i="3"/>
  <c r="Z733" i="3" s="1"/>
  <c r="K742" i="3"/>
  <c r="AA742" i="3" s="1"/>
  <c r="L751" i="3"/>
  <c r="AB751" i="3" s="1"/>
  <c r="F761" i="3"/>
  <c r="G770" i="3"/>
  <c r="W770" i="3" s="1"/>
  <c r="H779" i="3"/>
  <c r="X779" i="3" s="1"/>
  <c r="I788" i="3"/>
  <c r="Y788" i="3" s="1"/>
  <c r="J797" i="3"/>
  <c r="Z797" i="3" s="1"/>
  <c r="K806" i="3"/>
  <c r="AA806" i="3" s="1"/>
  <c r="L815" i="3"/>
  <c r="AB815" i="3" s="1"/>
  <c r="F825" i="3"/>
  <c r="G834" i="3"/>
  <c r="W834" i="3" s="1"/>
  <c r="H843" i="3"/>
  <c r="X843" i="3" s="1"/>
  <c r="I852" i="3"/>
  <c r="Y852" i="3" s="1"/>
  <c r="J861" i="3"/>
  <c r="Z861" i="3" s="1"/>
  <c r="K870" i="3"/>
  <c r="AA870" i="3" s="1"/>
  <c r="L879" i="3"/>
  <c r="AB879" i="3" s="1"/>
  <c r="F371" i="3"/>
  <c r="H457" i="3"/>
  <c r="X457" i="3" s="1"/>
  <c r="L516" i="3"/>
  <c r="AB516" i="3" s="1"/>
  <c r="F526" i="3"/>
  <c r="G535" i="3"/>
  <c r="W535" i="3" s="1"/>
  <c r="H544" i="3"/>
  <c r="X544" i="3" s="1"/>
  <c r="I553" i="3"/>
  <c r="Y553" i="3" s="1"/>
  <c r="J562" i="3"/>
  <c r="Z562" i="3" s="1"/>
  <c r="K571" i="3"/>
  <c r="AA571" i="3" s="1"/>
  <c r="L580" i="3"/>
  <c r="AB580" i="3" s="1"/>
  <c r="F557" i="3"/>
  <c r="F606" i="3"/>
  <c r="J642" i="3"/>
  <c r="Z642" i="3" s="1"/>
  <c r="L678" i="3"/>
  <c r="AB678" i="3" s="1"/>
  <c r="I715" i="3"/>
  <c r="Y715" i="3" s="1"/>
  <c r="F752" i="3"/>
  <c r="J788" i="3"/>
  <c r="Z788" i="3" s="1"/>
  <c r="G825" i="3"/>
  <c r="W825" i="3" s="1"/>
  <c r="I857" i="3"/>
  <c r="Y857" i="3" s="1"/>
  <c r="L880" i="3"/>
  <c r="AB880" i="3" s="1"/>
  <c r="L889" i="3"/>
  <c r="AB889" i="3" s="1"/>
  <c r="L898" i="3"/>
  <c r="AB898" i="3" s="1"/>
  <c r="F908" i="3"/>
  <c r="F917" i="3"/>
  <c r="G926" i="3"/>
  <c r="W926" i="3" s="1"/>
  <c r="G935" i="3"/>
  <c r="W935" i="3" s="1"/>
  <c r="H944" i="3"/>
  <c r="X944" i="3" s="1"/>
  <c r="H953" i="3"/>
  <c r="X953" i="3" s="1"/>
  <c r="H962" i="3"/>
  <c r="X962" i="3" s="1"/>
  <c r="I971" i="3"/>
  <c r="Y971" i="3" s="1"/>
  <c r="J980" i="3"/>
  <c r="Z980" i="3" s="1"/>
  <c r="J989" i="3"/>
  <c r="Z989" i="3" s="1"/>
  <c r="K999" i="3"/>
  <c r="AA999" i="3" s="1"/>
  <c r="L1008" i="3"/>
  <c r="AB1008" i="3" s="1"/>
  <c r="F549" i="3"/>
  <c r="J601" i="3"/>
  <c r="Z601" i="3" s="1"/>
  <c r="G638" i="3"/>
  <c r="W638" i="3" s="1"/>
  <c r="I674" i="3"/>
  <c r="Y674" i="3" s="1"/>
  <c r="F711" i="3"/>
  <c r="J747" i="3"/>
  <c r="Z747" i="3" s="1"/>
  <c r="G784" i="3"/>
  <c r="W784" i="3" s="1"/>
  <c r="K820" i="3"/>
  <c r="AA820" i="3" s="1"/>
  <c r="F855" i="3"/>
  <c r="G879" i="3"/>
  <c r="W879" i="3" s="1"/>
  <c r="L888" i="3"/>
  <c r="AB888" i="3" s="1"/>
  <c r="L897" i="3"/>
  <c r="AB897" i="3" s="1"/>
  <c r="F907" i="3"/>
  <c r="G916" i="3"/>
  <c r="W916" i="3" s="1"/>
  <c r="G925" i="3"/>
  <c r="W925" i="3" s="1"/>
  <c r="G934" i="3"/>
  <c r="W934" i="3" s="1"/>
  <c r="H943" i="3"/>
  <c r="X943" i="3" s="1"/>
  <c r="I953" i="3"/>
  <c r="Y953" i="3" s="1"/>
  <c r="I962" i="3"/>
  <c r="Y962" i="3" s="1"/>
  <c r="J971" i="3"/>
  <c r="Z971" i="3" s="1"/>
  <c r="K980" i="3"/>
  <c r="AA980" i="3" s="1"/>
  <c r="H255" i="3"/>
  <c r="X255" i="3" s="1"/>
  <c r="K521" i="3"/>
  <c r="AA521" i="3" s="1"/>
  <c r="F596" i="3"/>
  <c r="L668" i="3"/>
  <c r="AB668" i="3" s="1"/>
  <c r="F742" i="3"/>
  <c r="G815" i="3"/>
  <c r="W815" i="3" s="1"/>
  <c r="K528" i="3"/>
  <c r="AA528" i="3" s="1"/>
  <c r="L601" i="3"/>
  <c r="AB601" i="3" s="1"/>
  <c r="K674" i="3"/>
  <c r="AA674" i="3" s="1"/>
  <c r="L747" i="3"/>
  <c r="AB747" i="3" s="1"/>
  <c r="F821" i="3"/>
  <c r="I434" i="3"/>
  <c r="Y434" i="3" s="1"/>
  <c r="F578" i="3"/>
  <c r="L650" i="3"/>
  <c r="AB650" i="3" s="1"/>
  <c r="F724" i="3"/>
  <c r="G797" i="3"/>
  <c r="W797" i="3" s="1"/>
  <c r="H870" i="3"/>
  <c r="X870" i="3" s="1"/>
  <c r="G554" i="3"/>
  <c r="W554" i="3" s="1"/>
  <c r="H627" i="3"/>
  <c r="X627" i="3" s="1"/>
  <c r="G700" i="3"/>
  <c r="W700" i="3" s="1"/>
  <c r="G756" i="3"/>
  <c r="W756" i="3" s="1"/>
  <c r="K792" i="3"/>
  <c r="AA792" i="3" s="1"/>
  <c r="F819" i="3"/>
  <c r="G828" i="3"/>
  <c r="W828" i="3" s="1"/>
  <c r="H837" i="3"/>
  <c r="X837" i="3" s="1"/>
  <c r="I846" i="3"/>
  <c r="Y846" i="3" s="1"/>
  <c r="J855" i="3"/>
  <c r="Z855" i="3" s="1"/>
  <c r="K864" i="3"/>
  <c r="AA864" i="3" s="1"/>
  <c r="L873" i="3"/>
  <c r="AB873" i="3" s="1"/>
  <c r="H277" i="3"/>
  <c r="X277" i="3" s="1"/>
  <c r="I418" i="3"/>
  <c r="Y418" i="3" s="1"/>
  <c r="J491" i="3"/>
  <c r="Z491" i="3" s="1"/>
  <c r="G521" i="3"/>
  <c r="W521" i="3" s="1"/>
  <c r="H530" i="3"/>
  <c r="X530" i="3" s="1"/>
  <c r="I539" i="3"/>
  <c r="Y539" i="3" s="1"/>
  <c r="J548" i="3"/>
  <c r="Z548" i="3" s="1"/>
  <c r="K557" i="3"/>
  <c r="AA557" i="3" s="1"/>
  <c r="L566" i="3"/>
  <c r="AB566" i="3" s="1"/>
  <c r="F576" i="3"/>
  <c r="G585" i="3"/>
  <c r="W585" i="3" s="1"/>
  <c r="H594" i="3"/>
  <c r="X594" i="3" s="1"/>
  <c r="I603" i="3"/>
  <c r="Y603" i="3" s="1"/>
  <c r="J612" i="3"/>
  <c r="Z612" i="3" s="1"/>
  <c r="K621" i="3"/>
  <c r="AA621" i="3" s="1"/>
  <c r="L630" i="3"/>
  <c r="AB630" i="3" s="1"/>
  <c r="F640" i="3"/>
  <c r="L648" i="3"/>
  <c r="AB648" i="3" s="1"/>
  <c r="F658" i="3"/>
  <c r="G667" i="3"/>
  <c r="W667" i="3" s="1"/>
  <c r="H676" i="3"/>
  <c r="X676" i="3" s="1"/>
  <c r="I685" i="3"/>
  <c r="Y685" i="3" s="1"/>
  <c r="J694" i="3"/>
  <c r="Z694" i="3" s="1"/>
  <c r="K703" i="3"/>
  <c r="AA703" i="3" s="1"/>
  <c r="L712" i="3"/>
  <c r="AB712" i="3" s="1"/>
  <c r="F722" i="3"/>
  <c r="G731" i="3"/>
  <c r="W731" i="3" s="1"/>
  <c r="H740" i="3"/>
  <c r="X740" i="3" s="1"/>
  <c r="I749" i="3"/>
  <c r="Y749" i="3" s="1"/>
  <c r="J758" i="3"/>
  <c r="Z758" i="3" s="1"/>
  <c r="K767" i="3"/>
  <c r="AA767" i="3" s="1"/>
  <c r="L776" i="3"/>
  <c r="AB776" i="3" s="1"/>
  <c r="F786" i="3"/>
  <c r="G795" i="3"/>
  <c r="W795" i="3" s="1"/>
  <c r="H804" i="3"/>
  <c r="X804" i="3" s="1"/>
  <c r="I813" i="3"/>
  <c r="Y813" i="3" s="1"/>
  <c r="J822" i="3"/>
  <c r="Z822" i="3" s="1"/>
  <c r="K831" i="3"/>
  <c r="AA831" i="3" s="1"/>
  <c r="AY831" i="3" s="1"/>
  <c r="L840" i="3"/>
  <c r="AB840" i="3" s="1"/>
  <c r="F850" i="3"/>
  <c r="G859" i="3"/>
  <c r="W859" i="3" s="1"/>
  <c r="H868" i="3"/>
  <c r="X868" i="3" s="1"/>
  <c r="I877" i="3"/>
  <c r="Y877" i="3" s="1"/>
  <c r="I350" i="3"/>
  <c r="Y350" i="3" s="1"/>
  <c r="F447" i="3"/>
  <c r="J515" i="3"/>
  <c r="Z515" i="3" s="1"/>
  <c r="K524" i="3"/>
  <c r="AA524" i="3" s="1"/>
  <c r="L533" i="3"/>
  <c r="AB533" i="3" s="1"/>
  <c r="F543" i="3"/>
  <c r="G552" i="3"/>
  <c r="W552" i="3" s="1"/>
  <c r="H561" i="3"/>
  <c r="X561" i="3" s="1"/>
  <c r="I570" i="3"/>
  <c r="Y570" i="3" s="1"/>
  <c r="J579" i="3"/>
  <c r="Z579" i="3" s="1"/>
  <c r="K588" i="3"/>
  <c r="AA588" i="3" s="1"/>
  <c r="L597" i="3"/>
  <c r="AB597" i="3" s="1"/>
  <c r="F607" i="3"/>
  <c r="G616" i="3"/>
  <c r="W616" i="3" s="1"/>
  <c r="H625" i="3"/>
  <c r="X625" i="3" s="1"/>
  <c r="I634" i="3"/>
  <c r="Y634" i="3" s="1"/>
  <c r="J643" i="3"/>
  <c r="Z643" i="3" s="1"/>
  <c r="I652" i="3"/>
  <c r="Y652" i="3" s="1"/>
  <c r="J661" i="3"/>
  <c r="Z661" i="3" s="1"/>
  <c r="K670" i="3"/>
  <c r="AA670" i="3" s="1"/>
  <c r="L679" i="3"/>
  <c r="AB679" i="3" s="1"/>
  <c r="F689" i="3"/>
  <c r="G698" i="3"/>
  <c r="W698" i="3" s="1"/>
  <c r="H707" i="3"/>
  <c r="X707" i="3" s="1"/>
  <c r="I716" i="3"/>
  <c r="Y716" i="3" s="1"/>
  <c r="J725" i="3"/>
  <c r="Z725" i="3" s="1"/>
  <c r="K734" i="3"/>
  <c r="AA734" i="3" s="1"/>
  <c r="L743" i="3"/>
  <c r="AB743" i="3" s="1"/>
  <c r="F753" i="3"/>
  <c r="G762" i="3"/>
  <c r="W762" i="3" s="1"/>
  <c r="H771" i="3"/>
  <c r="X771" i="3" s="1"/>
  <c r="I780" i="3"/>
  <c r="Y780" i="3" s="1"/>
  <c r="J789" i="3"/>
  <c r="Z789" i="3" s="1"/>
  <c r="K798" i="3"/>
  <c r="AA798" i="3" s="1"/>
  <c r="L807" i="3"/>
  <c r="AB807" i="3" s="1"/>
  <c r="F817" i="3"/>
  <c r="G826" i="3"/>
  <c r="W826" i="3" s="1"/>
  <c r="H835" i="3"/>
  <c r="X835" i="3" s="1"/>
  <c r="I844" i="3"/>
  <c r="Y844" i="3" s="1"/>
  <c r="J853" i="3"/>
  <c r="Z853" i="3" s="1"/>
  <c r="K862" i="3"/>
  <c r="AA862" i="3" s="1"/>
  <c r="L871" i="3"/>
  <c r="AB871" i="3" s="1"/>
  <c r="L99" i="3"/>
  <c r="AB99" i="3" s="1"/>
  <c r="H389" i="3"/>
  <c r="X389" i="3" s="1"/>
  <c r="I466" i="3"/>
  <c r="Y466" i="3" s="1"/>
  <c r="F518" i="3"/>
  <c r="G527" i="3"/>
  <c r="W527" i="3" s="1"/>
  <c r="H536" i="3"/>
  <c r="X536" i="3" s="1"/>
  <c r="I545" i="3"/>
  <c r="Y545" i="3" s="1"/>
  <c r="J554" i="3"/>
  <c r="Z554" i="3" s="1"/>
  <c r="K563" i="3"/>
  <c r="AA563" i="3" s="1"/>
  <c r="L572" i="3"/>
  <c r="AB572" i="3" s="1"/>
  <c r="G262" i="3"/>
  <c r="W262" i="3" s="1"/>
  <c r="G566" i="3"/>
  <c r="W566" i="3" s="1"/>
  <c r="J610" i="3"/>
  <c r="Z610" i="3" s="1"/>
  <c r="L646" i="3"/>
  <c r="AB646" i="3" s="1"/>
  <c r="I683" i="3"/>
  <c r="Y683" i="3" s="1"/>
  <c r="F720" i="3"/>
  <c r="J756" i="3"/>
  <c r="Z756" i="3" s="1"/>
  <c r="G793" i="3"/>
  <c r="W793" i="3" s="1"/>
  <c r="K829" i="3"/>
  <c r="AA829" i="3" s="1"/>
  <c r="K860" i="3"/>
  <c r="AA860" i="3" s="1"/>
  <c r="F882" i="3"/>
  <c r="F891" i="3"/>
  <c r="F900" i="3"/>
  <c r="G909" i="3"/>
  <c r="W909" i="3" s="1"/>
  <c r="G918" i="3"/>
  <c r="W918" i="3" s="1"/>
  <c r="H927" i="3"/>
  <c r="X927" i="3" s="1"/>
  <c r="H936" i="3"/>
  <c r="X936" i="3" s="1"/>
  <c r="I945" i="3"/>
  <c r="Y945" i="3" s="1"/>
  <c r="I954" i="3"/>
  <c r="Y954" i="3" s="1"/>
  <c r="I963" i="3"/>
  <c r="Y963" i="3" s="1"/>
  <c r="J972" i="3"/>
  <c r="Z972" i="3" s="1"/>
  <c r="J981" i="3"/>
  <c r="Z981" i="3" s="1"/>
  <c r="K990" i="3"/>
  <c r="AA990" i="3" s="1"/>
  <c r="L1000" i="3"/>
  <c r="AB1000" i="3" s="1"/>
  <c r="F10" i="3"/>
  <c r="G558" i="3"/>
  <c r="W558" i="3" s="1"/>
  <c r="G606" i="3"/>
  <c r="W606" i="3" s="1"/>
  <c r="K642" i="3"/>
  <c r="AA642" i="3" s="1"/>
  <c r="F679" i="3"/>
  <c r="J715" i="3"/>
  <c r="Z715" i="3" s="1"/>
  <c r="G752" i="3"/>
  <c r="W752" i="3" s="1"/>
  <c r="K788" i="3"/>
  <c r="AA788" i="3" s="1"/>
  <c r="H825" i="3"/>
  <c r="X825" i="3" s="1"/>
  <c r="H858" i="3"/>
  <c r="X858" i="3" s="1"/>
  <c r="F881" i="3"/>
  <c r="F890" i="3"/>
  <c r="F899" i="3"/>
  <c r="G908" i="3"/>
  <c r="W908" i="3" s="1"/>
  <c r="G917" i="3"/>
  <c r="W917" i="3" s="1"/>
  <c r="H926" i="3"/>
  <c r="X926" i="3" s="1"/>
  <c r="H935" i="3"/>
  <c r="X935" i="3" s="1"/>
  <c r="I944" i="3"/>
  <c r="Y944" i="3" s="1"/>
  <c r="F479" i="3"/>
  <c r="K705" i="3"/>
  <c r="AA705" i="3" s="1"/>
  <c r="K816" i="3"/>
  <c r="AA816" i="3" s="1"/>
  <c r="G400" i="3"/>
  <c r="W400" i="3" s="1"/>
  <c r="K573" i="3"/>
  <c r="AA573" i="3" s="1"/>
  <c r="J646" i="3"/>
  <c r="Z646" i="3" s="1"/>
  <c r="K719" i="3"/>
  <c r="AA719" i="3" s="1"/>
  <c r="L792" i="3"/>
  <c r="AB792" i="3" s="1"/>
  <c r="F866" i="3"/>
  <c r="L549" i="3"/>
  <c r="AB549" i="3" s="1"/>
  <c r="F623" i="3"/>
  <c r="L695" i="3"/>
  <c r="AB695" i="3" s="1"/>
  <c r="F769" i="3"/>
  <c r="G842" i="3"/>
  <c r="W842" i="3" s="1"/>
  <c r="L524" i="3"/>
  <c r="AB524" i="3" s="1"/>
  <c r="I601" i="3"/>
  <c r="Y601" i="3" s="1"/>
  <c r="F879" i="3"/>
  <c r="G952" i="3"/>
  <c r="W952" i="3" s="1"/>
  <c r="F597" i="3"/>
  <c r="J876" i="3"/>
  <c r="Z876" i="3" s="1"/>
  <c r="J928" i="3"/>
  <c r="Z928" i="3" s="1"/>
  <c r="J954" i="3"/>
  <c r="Z954" i="3" s="1"/>
  <c r="K972" i="3"/>
  <c r="AA972" i="3" s="1"/>
  <c r="AY972" i="3" s="1"/>
  <c r="K989" i="3"/>
  <c r="AA989" i="3" s="1"/>
  <c r="L999" i="3"/>
  <c r="AB999" i="3" s="1"/>
  <c r="F1009" i="3"/>
  <c r="G550" i="3"/>
  <c r="W550" i="3" s="1"/>
  <c r="J602" i="3"/>
  <c r="Z602" i="3" s="1"/>
  <c r="G639" i="3"/>
  <c r="W639" i="3" s="1"/>
  <c r="I675" i="3"/>
  <c r="Y675" i="3" s="1"/>
  <c r="F712" i="3"/>
  <c r="J748" i="3"/>
  <c r="Z748" i="3" s="1"/>
  <c r="G785" i="3"/>
  <c r="W785" i="3" s="1"/>
  <c r="K821" i="3"/>
  <c r="AA821" i="3" s="1"/>
  <c r="G855" i="3"/>
  <c r="W855" i="3" s="1"/>
  <c r="F880" i="3"/>
  <c r="F889" i="3"/>
  <c r="G899" i="3"/>
  <c r="W899" i="3" s="1"/>
  <c r="H908" i="3"/>
  <c r="X908" i="3" s="1"/>
  <c r="H917" i="3"/>
  <c r="X917" i="3" s="1"/>
  <c r="I926" i="3"/>
  <c r="Y926" i="3" s="1"/>
  <c r="I935" i="3"/>
  <c r="Y935" i="3" s="1"/>
  <c r="J944" i="3"/>
  <c r="Z944" i="3" s="1"/>
  <c r="J953" i="3"/>
  <c r="Z953" i="3" s="1"/>
  <c r="J962" i="3"/>
  <c r="Z962" i="3" s="1"/>
  <c r="K971" i="3"/>
  <c r="AA971" i="3" s="1"/>
  <c r="L980" i="3"/>
  <c r="AB980" i="3" s="1"/>
  <c r="L989" i="3"/>
  <c r="AB989" i="3" s="1"/>
  <c r="L998" i="3"/>
  <c r="AB998" i="3" s="1"/>
  <c r="F1008" i="3"/>
  <c r="G542" i="3"/>
  <c r="W542" i="3" s="1"/>
  <c r="G598" i="3"/>
  <c r="W598" i="3" s="1"/>
  <c r="K634" i="3"/>
  <c r="AA634" i="3" s="1"/>
  <c r="F671" i="3"/>
  <c r="J707" i="3"/>
  <c r="Z707" i="3" s="1"/>
  <c r="G744" i="3"/>
  <c r="W744" i="3" s="1"/>
  <c r="K780" i="3"/>
  <c r="AA780" i="3" s="1"/>
  <c r="H817" i="3"/>
  <c r="X817" i="3" s="1"/>
  <c r="K852" i="3"/>
  <c r="AA852" i="3" s="1"/>
  <c r="L876" i="3"/>
  <c r="AB876" i="3" s="1"/>
  <c r="F888" i="3"/>
  <c r="F897" i="3"/>
  <c r="G906" i="3"/>
  <c r="W906" i="3" s="1"/>
  <c r="H915" i="3"/>
  <c r="X915" i="3" s="1"/>
  <c r="H924" i="3"/>
  <c r="X924" i="3" s="1"/>
  <c r="H933" i="3"/>
  <c r="X933" i="3" s="1"/>
  <c r="I942" i="3"/>
  <c r="Y942" i="3" s="1"/>
  <c r="I951" i="3"/>
  <c r="Y951" i="3" s="1"/>
  <c r="J960" i="3"/>
  <c r="Z960" i="3" s="1"/>
  <c r="J969" i="3"/>
  <c r="Z969" i="3" s="1"/>
  <c r="K978" i="3"/>
  <c r="AA978" i="3" s="1"/>
  <c r="L988" i="3"/>
  <c r="AB988" i="3" s="1"/>
  <c r="L997" i="3"/>
  <c r="AB997" i="3" s="1"/>
  <c r="F1007" i="3"/>
  <c r="G534" i="3"/>
  <c r="W534" i="3" s="1"/>
  <c r="J594" i="3"/>
  <c r="Z594" i="3" s="1"/>
  <c r="G631" i="3"/>
  <c r="W631" i="3" s="1"/>
  <c r="I667" i="3"/>
  <c r="Y667" i="3" s="1"/>
  <c r="F704" i="3"/>
  <c r="J740" i="3"/>
  <c r="Z740" i="3" s="1"/>
  <c r="G777" i="3"/>
  <c r="W777" i="3" s="1"/>
  <c r="K813" i="3"/>
  <c r="AA813" i="3" s="1"/>
  <c r="H850" i="3"/>
  <c r="X850" i="3" s="1"/>
  <c r="I874" i="3"/>
  <c r="Y874" i="3" s="1"/>
  <c r="F887" i="3"/>
  <c r="G896" i="3"/>
  <c r="W896" i="3" s="1"/>
  <c r="G905" i="3"/>
  <c r="W905" i="3" s="1"/>
  <c r="H914" i="3"/>
  <c r="X914" i="3" s="1"/>
  <c r="H923" i="3"/>
  <c r="X923" i="3" s="1"/>
  <c r="I933" i="3"/>
  <c r="Y933" i="3" s="1"/>
  <c r="J942" i="3"/>
  <c r="Z942" i="3" s="1"/>
  <c r="J951" i="3"/>
  <c r="Z951" i="3" s="1"/>
  <c r="K960" i="3"/>
  <c r="AA960" i="3" s="1"/>
  <c r="K969" i="3"/>
  <c r="AA969" i="3" s="1"/>
  <c r="L978" i="3"/>
  <c r="AB978" i="3" s="1"/>
  <c r="L987" i="3"/>
  <c r="AB987" i="3" s="1"/>
  <c r="L996" i="3"/>
  <c r="AB996" i="3" s="1"/>
  <c r="F1006" i="3"/>
  <c r="G526" i="3"/>
  <c r="W526" i="3" s="1"/>
  <c r="G590" i="3"/>
  <c r="W590" i="3" s="1"/>
  <c r="K626" i="3"/>
  <c r="AA626" i="3" s="1"/>
  <c r="J667" i="3"/>
  <c r="Z667" i="3" s="1"/>
  <c r="G704" i="3"/>
  <c r="W704" i="3" s="1"/>
  <c r="K740" i="3"/>
  <c r="AA740" i="3" s="1"/>
  <c r="H777" i="3"/>
  <c r="X777" i="3" s="1"/>
  <c r="L813" i="3"/>
  <c r="AB813" i="3" s="1"/>
  <c r="I850" i="3"/>
  <c r="Y850" i="3" s="1"/>
  <c r="J874" i="3"/>
  <c r="Z874" i="3" s="1"/>
  <c r="H888" i="3"/>
  <c r="X888" i="3" s="1"/>
  <c r="H897" i="3"/>
  <c r="X897" i="3" s="1"/>
  <c r="I906" i="3"/>
  <c r="Y906" i="3" s="1"/>
  <c r="J915" i="3"/>
  <c r="Z915" i="3" s="1"/>
  <c r="J924" i="3"/>
  <c r="Z924" i="3" s="1"/>
  <c r="J933" i="3"/>
  <c r="Z933" i="3" s="1"/>
  <c r="K942" i="3"/>
  <c r="AA942" i="3" s="1"/>
  <c r="K951" i="3"/>
  <c r="AA951" i="3" s="1"/>
  <c r="L960" i="3"/>
  <c r="AB960" i="3" s="1"/>
  <c r="L969" i="3"/>
  <c r="AB969" i="3" s="1"/>
  <c r="F979" i="3"/>
  <c r="F988" i="3"/>
  <c r="F997" i="3"/>
  <c r="G1006" i="3"/>
  <c r="W1006" i="3" s="1"/>
  <c r="G518" i="3"/>
  <c r="W518" i="3" s="1"/>
  <c r="J586" i="3"/>
  <c r="Z586" i="3" s="1"/>
  <c r="G623" i="3"/>
  <c r="W623" i="3" s="1"/>
  <c r="I659" i="3"/>
  <c r="Y659" i="3" s="1"/>
  <c r="F696" i="3"/>
  <c r="J732" i="3"/>
  <c r="Z732" i="3" s="1"/>
  <c r="G769" i="3"/>
  <c r="W769" i="3" s="1"/>
  <c r="K805" i="3"/>
  <c r="AA805" i="3" s="1"/>
  <c r="H842" i="3"/>
  <c r="X842" i="3" s="1"/>
  <c r="L868" i="3"/>
  <c r="AB868" i="3" s="1"/>
  <c r="F885" i="3"/>
  <c r="G894" i="3"/>
  <c r="W894" i="3" s="1"/>
  <c r="G903" i="3"/>
  <c r="W903" i="3" s="1"/>
  <c r="H912" i="3"/>
  <c r="X912" i="3" s="1"/>
  <c r="H921" i="3"/>
  <c r="X921" i="3" s="1"/>
  <c r="H930" i="3"/>
  <c r="X930" i="3" s="1"/>
  <c r="I939" i="3"/>
  <c r="Y939" i="3" s="1"/>
  <c r="J948" i="3"/>
  <c r="Z948" i="3" s="1"/>
  <c r="J957" i="3"/>
  <c r="Z957" i="3" s="1"/>
  <c r="K967" i="3"/>
  <c r="AA967" i="3" s="1"/>
  <c r="L976" i="3"/>
  <c r="AB976" i="3" s="1"/>
  <c r="L985" i="3"/>
  <c r="AB985" i="3" s="1"/>
  <c r="L994" i="3"/>
  <c r="AB994" i="3" s="1"/>
  <c r="F1004" i="3"/>
  <c r="G582" i="3"/>
  <c r="W582" i="3" s="1"/>
  <c r="G863" i="3"/>
  <c r="W863" i="3" s="1"/>
  <c r="L950" i="3"/>
  <c r="AB950" i="3" s="1"/>
  <c r="AD591" i="3"/>
  <c r="P52" i="36"/>
  <c r="K586" i="3"/>
  <c r="AA586" i="3" s="1"/>
  <c r="I866" i="3"/>
  <c r="Y866" i="3" s="1"/>
  <c r="G944" i="3"/>
  <c r="W944" i="3" s="1"/>
  <c r="U10" i="36"/>
  <c r="H120" i="6" s="1"/>
  <c r="P21" i="36"/>
  <c r="O37" i="36"/>
  <c r="K732" i="3"/>
  <c r="AA732" i="3" s="1"/>
  <c r="G919" i="3"/>
  <c r="W919" i="3" s="1"/>
  <c r="G987" i="3"/>
  <c r="W987" i="3" s="1"/>
  <c r="AD279" i="3"/>
  <c r="O14" i="36"/>
  <c r="I632" i="3"/>
  <c r="Y632" i="3" s="1"/>
  <c r="G885" i="3"/>
  <c r="W885" i="3" s="1"/>
  <c r="G962" i="3"/>
  <c r="W962" i="3" s="1"/>
  <c r="AD420" i="3"/>
  <c r="P39" i="36"/>
  <c r="O55" i="36"/>
  <c r="F815" i="3"/>
  <c r="H929" i="3"/>
  <c r="X929" i="3" s="1"/>
  <c r="I1006" i="3"/>
  <c r="Y1006" i="3" s="1"/>
  <c r="J819" i="3"/>
  <c r="Z819" i="3" s="1"/>
  <c r="I930" i="3"/>
  <c r="Y930" i="3" s="1"/>
  <c r="I998" i="3"/>
  <c r="Y998" i="3" s="1"/>
  <c r="P25" i="36"/>
  <c r="O33" i="36"/>
  <c r="I714" i="3"/>
  <c r="Y714" i="3" s="1"/>
  <c r="K914" i="3"/>
  <c r="AA914" i="3" s="1"/>
  <c r="K991" i="3"/>
  <c r="AA991" i="3" s="1"/>
  <c r="AD542" i="3"/>
  <c r="P26" i="36"/>
  <c r="O42" i="36"/>
  <c r="O35" i="36"/>
  <c r="O40" i="36"/>
  <c r="K889" i="3"/>
  <c r="AA889" i="3" s="1"/>
  <c r="O48" i="36"/>
  <c r="J897" i="3"/>
  <c r="Z897" i="3" s="1"/>
  <c r="AD740" i="3"/>
  <c r="K1000" i="3"/>
  <c r="AA1000" i="3" s="1"/>
  <c r="O56" i="36"/>
  <c r="R16" i="36"/>
  <c r="E126" i="6" s="1"/>
  <c r="S24" i="36"/>
  <c r="T35" i="36"/>
  <c r="U53" i="36"/>
  <c r="Q20" i="36"/>
  <c r="R34" i="36"/>
  <c r="S50" i="36"/>
  <c r="U22" i="36"/>
  <c r="Q37" i="36"/>
  <c r="Q54" i="36"/>
  <c r="S20" i="36"/>
  <c r="T40" i="36"/>
  <c r="Q55" i="36"/>
  <c r="S21" i="36"/>
  <c r="T41" i="36"/>
  <c r="Q8" i="36"/>
  <c r="R22" i="36"/>
  <c r="S38" i="36"/>
  <c r="U17" i="36"/>
  <c r="Q41" i="36"/>
  <c r="R55" i="36"/>
  <c r="T26" i="36"/>
  <c r="U44" i="36"/>
  <c r="U35" i="36"/>
  <c r="U54" i="36"/>
  <c r="S33" i="36"/>
  <c r="S35" i="36"/>
  <c r="S41" i="36"/>
  <c r="S43" i="36"/>
  <c r="S17" i="36"/>
  <c r="AD925" i="3"/>
  <c r="AD934" i="3"/>
  <c r="AD72" i="3"/>
  <c r="AD651" i="3"/>
  <c r="AD966" i="3"/>
  <c r="AD646" i="3"/>
  <c r="AD469" i="3"/>
  <c r="AD958" i="3"/>
  <c r="AD822" i="3"/>
  <c r="AD659" i="3"/>
  <c r="AD971" i="3"/>
  <c r="AD750" i="3"/>
  <c r="AD605" i="3"/>
  <c r="AD467" i="3"/>
  <c r="AD34" i="3"/>
  <c r="AD603" i="3"/>
  <c r="AD136" i="3"/>
  <c r="AD987" i="3"/>
  <c r="AD797" i="3"/>
  <c r="AD648" i="3"/>
  <c r="AD451" i="3"/>
  <c r="AD240" i="3"/>
  <c r="AD285" i="3"/>
  <c r="AD396" i="3"/>
  <c r="AD876" i="3"/>
  <c r="AD577" i="3"/>
  <c r="AD521" i="3"/>
  <c r="AD78" i="3"/>
  <c r="L31" i="3"/>
  <c r="AB31" i="3" s="1"/>
  <c r="K22" i="3"/>
  <c r="AA22" i="3" s="1"/>
  <c r="J13" i="3"/>
  <c r="Z13" i="3" s="1"/>
  <c r="L25" i="3"/>
  <c r="AB25" i="3" s="1"/>
  <c r="K16" i="3"/>
  <c r="AA16" i="3" s="1"/>
  <c r="F29" i="3"/>
  <c r="L19" i="3"/>
  <c r="AB19" i="3" s="1"/>
  <c r="G31" i="3"/>
  <c r="W31" i="3" s="1"/>
  <c r="F22" i="3"/>
  <c r="L12" i="3"/>
  <c r="AB12" i="3" s="1"/>
  <c r="AD361" i="3"/>
  <c r="AD943" i="3"/>
  <c r="AD492" i="3"/>
  <c r="AD800" i="3"/>
  <c r="AD412" i="3"/>
  <c r="AD745" i="3"/>
  <c r="AD556" i="3"/>
  <c r="AD321" i="3"/>
  <c r="AD568" i="3"/>
  <c r="AD63" i="3"/>
  <c r="AD860" i="3"/>
  <c r="AD600" i="3"/>
  <c r="AD583" i="3"/>
  <c r="AD349" i="3"/>
  <c r="AD399" i="3"/>
  <c r="AD73" i="3"/>
  <c r="AD33" i="3"/>
  <c r="AD762" i="3"/>
  <c r="AD730" i="3"/>
  <c r="AD442" i="3"/>
  <c r="AD770" i="3"/>
  <c r="AD386" i="3"/>
  <c r="AD111" i="3"/>
  <c r="AD929" i="3"/>
  <c r="AD873" i="3"/>
  <c r="AD801" i="3"/>
  <c r="AD657" i="3"/>
  <c r="AD178" i="3"/>
  <c r="AD370" i="3"/>
  <c r="AD192" i="3"/>
  <c r="AD183" i="3"/>
  <c r="AD426" i="3"/>
  <c r="AD434" i="3"/>
  <c r="AD180" i="3"/>
  <c r="AD406" i="3"/>
  <c r="AD326" i="3"/>
  <c r="AD254" i="3"/>
  <c r="AD101" i="3"/>
  <c r="J650" i="3"/>
  <c r="Z650" i="3" s="1"/>
  <c r="H692" i="3"/>
  <c r="X692" i="3" s="1"/>
  <c r="I522" i="3"/>
  <c r="Y522" i="3" s="1"/>
  <c r="J595" i="3"/>
  <c r="Z595" i="3" s="1"/>
  <c r="J570" i="3"/>
  <c r="Z570" i="3" s="1"/>
  <c r="J998" i="3"/>
  <c r="Z998" i="3" s="1"/>
  <c r="J583" i="3"/>
  <c r="Z583" i="3" s="1"/>
  <c r="L778" i="3"/>
  <c r="AB778" i="3" s="1"/>
  <c r="L825" i="3"/>
  <c r="AB825" i="3" s="1"/>
  <c r="H473" i="3"/>
  <c r="X473" i="3" s="1"/>
  <c r="L582" i="3"/>
  <c r="AB582" i="3" s="1"/>
  <c r="K655" i="3"/>
  <c r="AA655" i="3" s="1"/>
  <c r="L728" i="3"/>
  <c r="AB728" i="3" s="1"/>
  <c r="F802" i="3"/>
  <c r="G875" i="3"/>
  <c r="W875" i="3" s="1"/>
  <c r="F559" i="3"/>
  <c r="G632" i="3"/>
  <c r="W632" i="3" s="1"/>
  <c r="F705" i="3"/>
  <c r="G778" i="3"/>
  <c r="W778" i="3" s="1"/>
  <c r="H851" i="3"/>
  <c r="X851" i="3" s="1"/>
  <c r="F534" i="3"/>
  <c r="F638" i="3"/>
  <c r="K888" i="3"/>
  <c r="AA888" i="3" s="1"/>
  <c r="G961" i="3"/>
  <c r="W961" i="3" s="1"/>
  <c r="J633" i="3"/>
  <c r="Z633" i="3" s="1"/>
  <c r="K887" i="3"/>
  <c r="AA887" i="3" s="1"/>
  <c r="F933" i="3"/>
  <c r="L956" i="3"/>
  <c r="AB956" i="3" s="1"/>
  <c r="F975" i="3"/>
  <c r="L990" i="3"/>
  <c r="AB990" i="3" s="1"/>
  <c r="F1001" i="3"/>
  <c r="G10" i="3"/>
  <c r="H559" i="3"/>
  <c r="X559" i="3" s="1"/>
  <c r="G607" i="3"/>
  <c r="W607" i="3" s="1"/>
  <c r="K643" i="3"/>
  <c r="AA643" i="3" s="1"/>
  <c r="F680" i="3"/>
  <c r="J716" i="3"/>
  <c r="Z716" i="3" s="1"/>
  <c r="G753" i="3"/>
  <c r="W753" i="3" s="1"/>
  <c r="K789" i="3"/>
  <c r="AA789" i="3" s="1"/>
  <c r="H826" i="3"/>
  <c r="X826" i="3" s="1"/>
  <c r="I858" i="3"/>
  <c r="Y858" i="3" s="1"/>
  <c r="G881" i="3"/>
  <c r="W881" i="3" s="1"/>
  <c r="G890" i="3"/>
  <c r="W890" i="3" s="1"/>
  <c r="H900" i="3"/>
  <c r="X900" i="3" s="1"/>
  <c r="I909" i="3"/>
  <c r="Y909" i="3" s="1"/>
  <c r="I918" i="3"/>
  <c r="Y918" i="3" s="1"/>
  <c r="J927" i="3"/>
  <c r="Z927" i="3" s="1"/>
  <c r="J936" i="3"/>
  <c r="Z936" i="3" s="1"/>
  <c r="K945" i="3"/>
  <c r="AA945" i="3" s="1"/>
  <c r="K954" i="3"/>
  <c r="AA954" i="3" s="1"/>
  <c r="K963" i="3"/>
  <c r="AA963" i="3" s="1"/>
  <c r="L972" i="3"/>
  <c r="AB972" i="3" s="1"/>
  <c r="L981" i="3"/>
  <c r="AB981" i="3" s="1"/>
  <c r="F991" i="3"/>
  <c r="F1000" i="3"/>
  <c r="G1009" i="3"/>
  <c r="W1009" i="3" s="1"/>
  <c r="H551" i="3"/>
  <c r="X551" i="3" s="1"/>
  <c r="K602" i="3"/>
  <c r="AA602" i="3" s="1"/>
  <c r="H639" i="3"/>
  <c r="X639" i="3" s="1"/>
  <c r="J675" i="3"/>
  <c r="Z675" i="3" s="1"/>
  <c r="G712" i="3"/>
  <c r="W712" i="3" s="1"/>
  <c r="K748" i="3"/>
  <c r="AA748" i="3" s="1"/>
  <c r="H785" i="3"/>
  <c r="X785" i="3" s="1"/>
  <c r="L821" i="3"/>
  <c r="AB821" i="3" s="1"/>
  <c r="F856" i="3"/>
  <c r="G880" i="3"/>
  <c r="W880" i="3" s="1"/>
  <c r="G889" i="3"/>
  <c r="W889" i="3" s="1"/>
  <c r="G898" i="3"/>
  <c r="W898" i="3" s="1"/>
  <c r="H907" i="3"/>
  <c r="X907" i="3" s="1"/>
  <c r="I916" i="3"/>
  <c r="Y916" i="3" s="1"/>
  <c r="I925" i="3"/>
  <c r="Y925" i="3" s="1"/>
  <c r="I934" i="3"/>
  <c r="Y934" i="3" s="1"/>
  <c r="J943" i="3"/>
  <c r="Z943" i="3" s="1"/>
  <c r="J952" i="3"/>
  <c r="Z952" i="3" s="1"/>
  <c r="J961" i="3"/>
  <c r="Z961" i="3" s="1"/>
  <c r="K970" i="3"/>
  <c r="AA970" i="3" s="1"/>
  <c r="L979" i="3"/>
  <c r="AB979" i="3" s="1"/>
  <c r="F990" i="3"/>
  <c r="F999" i="3"/>
  <c r="G1008" i="3"/>
  <c r="W1008" i="3" s="1"/>
  <c r="H543" i="3"/>
  <c r="X543" i="3" s="1"/>
  <c r="G599" i="3"/>
  <c r="W599" i="3" s="1"/>
  <c r="K635" i="3"/>
  <c r="AA635" i="3" s="1"/>
  <c r="F672" i="3"/>
  <c r="J708" i="3"/>
  <c r="Z708" i="3" s="1"/>
  <c r="G745" i="3"/>
  <c r="W745" i="3" s="1"/>
  <c r="K781" i="3"/>
  <c r="AA781" i="3" s="1"/>
  <c r="H818" i="3"/>
  <c r="X818" i="3" s="1"/>
  <c r="L852" i="3"/>
  <c r="AB852" i="3" s="1"/>
  <c r="K877" i="3"/>
  <c r="AA877" i="3" s="1"/>
  <c r="G888" i="3"/>
  <c r="W888" i="3" s="1"/>
  <c r="G897" i="3"/>
  <c r="W897" i="3" s="1"/>
  <c r="H906" i="3"/>
  <c r="X906" i="3" s="1"/>
  <c r="I915" i="3"/>
  <c r="Y915" i="3" s="1"/>
  <c r="I924" i="3"/>
  <c r="Y924" i="3" s="1"/>
  <c r="J934" i="3"/>
  <c r="Z934" i="3" s="1"/>
  <c r="K943" i="3"/>
  <c r="AA943" i="3" s="1"/>
  <c r="AY943" i="3" s="1"/>
  <c r="K952" i="3"/>
  <c r="AA952" i="3" s="1"/>
  <c r="K961" i="3"/>
  <c r="AA961" i="3" s="1"/>
  <c r="L970" i="3"/>
  <c r="AB970" i="3" s="1"/>
  <c r="F980" i="3"/>
  <c r="F989" i="3"/>
  <c r="F998" i="3"/>
  <c r="G1007" i="3"/>
  <c r="W1007" i="3" s="1"/>
  <c r="H535" i="3"/>
  <c r="X535" i="3" s="1"/>
  <c r="K594" i="3"/>
  <c r="AA594" i="3" s="1"/>
  <c r="H631" i="3"/>
  <c r="X631" i="3" s="1"/>
  <c r="G672" i="3"/>
  <c r="W672" i="3" s="1"/>
  <c r="K708" i="3"/>
  <c r="AA708" i="3" s="1"/>
  <c r="H745" i="3"/>
  <c r="X745" i="3" s="1"/>
  <c r="L781" i="3"/>
  <c r="AB781" i="3" s="1"/>
  <c r="I818" i="3"/>
  <c r="Y818" i="3" s="1"/>
  <c r="K853" i="3"/>
  <c r="AA853" i="3" s="1"/>
  <c r="L877" i="3"/>
  <c r="AB877" i="3" s="1"/>
  <c r="I889" i="3"/>
  <c r="Y889" i="3" s="1"/>
  <c r="I898" i="3"/>
  <c r="Y898" i="3" s="1"/>
  <c r="J907" i="3"/>
  <c r="Z907" i="3" s="1"/>
  <c r="K916" i="3"/>
  <c r="AA916" i="3" s="1"/>
  <c r="K925" i="3"/>
  <c r="AA925" i="3" s="1"/>
  <c r="K934" i="3"/>
  <c r="AA934" i="3" s="1"/>
  <c r="L943" i="3"/>
  <c r="AB943" i="3" s="1"/>
  <c r="L952" i="3"/>
  <c r="AB952" i="3" s="1"/>
  <c r="L961" i="3"/>
  <c r="AB961" i="3" s="1"/>
  <c r="F971" i="3"/>
  <c r="G980" i="3"/>
  <c r="W980" i="3" s="1"/>
  <c r="G989" i="3"/>
  <c r="W989" i="3" s="1"/>
  <c r="G998" i="3"/>
  <c r="W998" i="3" s="1"/>
  <c r="H1007" i="3"/>
  <c r="X1007" i="3" s="1"/>
  <c r="H527" i="3"/>
  <c r="X527" i="3" s="1"/>
  <c r="G591" i="3"/>
  <c r="W591" i="3" s="1"/>
  <c r="K627" i="3"/>
  <c r="AA627" i="3" s="1"/>
  <c r="F664" i="3"/>
  <c r="J700" i="3"/>
  <c r="Z700" i="3" s="1"/>
  <c r="G737" i="3"/>
  <c r="W737" i="3" s="1"/>
  <c r="K773" i="3"/>
  <c r="AA773" i="3" s="1"/>
  <c r="H810" i="3"/>
  <c r="X810" i="3" s="1"/>
  <c r="L846" i="3"/>
  <c r="AB846" i="3" s="1"/>
  <c r="G872" i="3"/>
  <c r="W872" i="3" s="1"/>
  <c r="G886" i="3"/>
  <c r="W886" i="3" s="1"/>
  <c r="H895" i="3"/>
  <c r="X895" i="3" s="1"/>
  <c r="H904" i="3"/>
  <c r="X904" i="3" s="1"/>
  <c r="I913" i="3"/>
  <c r="Y913" i="3" s="1"/>
  <c r="I922" i="3"/>
  <c r="Y922" i="3" s="1"/>
  <c r="I931" i="3"/>
  <c r="Y931" i="3" s="1"/>
  <c r="J940" i="3"/>
  <c r="Z940" i="3" s="1"/>
  <c r="J949" i="3"/>
  <c r="Z949" i="3" s="1"/>
  <c r="K958" i="3"/>
  <c r="AA958" i="3" s="1"/>
  <c r="AY958" i="3" s="1"/>
  <c r="L968" i="3"/>
  <c r="AB968" i="3" s="1"/>
  <c r="F978" i="3"/>
  <c r="F987" i="3"/>
  <c r="F996" i="3"/>
  <c r="G1005" i="3"/>
  <c r="W1005" i="3" s="1"/>
  <c r="K618" i="3"/>
  <c r="AA618" i="3" s="1"/>
  <c r="F883" i="3"/>
  <c r="F960" i="3"/>
  <c r="AD783" i="3"/>
  <c r="O12" i="36"/>
  <c r="H623" i="3"/>
  <c r="X623" i="3" s="1"/>
  <c r="G884" i="3"/>
  <c r="W884" i="3" s="1"/>
  <c r="F952" i="3"/>
  <c r="AD253" i="3"/>
  <c r="P29" i="36"/>
  <c r="O45" i="36"/>
  <c r="H769" i="3"/>
  <c r="X769" i="3" s="1"/>
  <c r="H928" i="3"/>
  <c r="X928" i="3" s="1"/>
  <c r="F995" i="3"/>
  <c r="AD656" i="3"/>
  <c r="O22" i="36"/>
  <c r="G664" i="3"/>
  <c r="W664" i="3" s="1"/>
  <c r="H894" i="3"/>
  <c r="X894" i="3" s="1"/>
  <c r="H971" i="3"/>
  <c r="X971" i="3" s="1"/>
  <c r="AD447" i="3"/>
  <c r="P47" i="36"/>
  <c r="K546" i="3"/>
  <c r="AA546" i="3" s="1"/>
  <c r="I851" i="3"/>
  <c r="Y851" i="3" s="1"/>
  <c r="I938" i="3"/>
  <c r="Y938" i="3" s="1"/>
  <c r="L555" i="3"/>
  <c r="AB555" i="3" s="1"/>
  <c r="F854" i="3"/>
  <c r="J939" i="3"/>
  <c r="Z939" i="3" s="1"/>
  <c r="J1007" i="3"/>
  <c r="Z1007" i="3" s="1"/>
  <c r="P33" i="36"/>
  <c r="O41" i="36"/>
  <c r="F751" i="3"/>
  <c r="K923" i="3"/>
  <c r="AA923" i="3" s="1"/>
  <c r="J999" i="3"/>
  <c r="Z999" i="3" s="1"/>
  <c r="AD607" i="3"/>
  <c r="P34" i="36"/>
  <c r="O50" i="36"/>
  <c r="L881" i="3"/>
  <c r="AB881" i="3" s="1"/>
  <c r="L975" i="3"/>
  <c r="AB975" i="3" s="1"/>
  <c r="K932" i="3"/>
  <c r="AA932" i="3" s="1"/>
  <c r="F719" i="3"/>
  <c r="L992" i="3"/>
  <c r="AB992" i="3" s="1"/>
  <c r="P9" i="36"/>
  <c r="D49" i="34"/>
  <c r="D62" i="34" s="1"/>
  <c r="D9" i="34" s="1"/>
  <c r="Q10" i="36"/>
  <c r="R24" i="36"/>
  <c r="S32" i="36"/>
  <c r="T44" i="36"/>
  <c r="Q11" i="36"/>
  <c r="Q28" i="36"/>
  <c r="R42" i="36"/>
  <c r="T12" i="36"/>
  <c r="G122" i="6" s="1"/>
  <c r="U31" i="36"/>
  <c r="Q45" i="36"/>
  <c r="R12" i="36"/>
  <c r="E122" i="6" s="1"/>
  <c r="S28" i="36"/>
  <c r="T48" i="36"/>
  <c r="R13" i="36"/>
  <c r="E123" i="6" s="1"/>
  <c r="S29" i="36"/>
  <c r="T49" i="36"/>
  <c r="Q16" i="36"/>
  <c r="R30" i="36"/>
  <c r="S46" i="36"/>
  <c r="AD341" i="3"/>
  <c r="Q49" i="36"/>
  <c r="S15" i="36"/>
  <c r="F125" i="6" s="1"/>
  <c r="T34" i="36"/>
  <c r="U52" i="36"/>
  <c r="U51" i="36"/>
  <c r="R33" i="36"/>
  <c r="T11" i="36"/>
  <c r="G121" i="6" s="1"/>
  <c r="T13" i="36"/>
  <c r="G123" i="6" s="1"/>
  <c r="T20" i="36"/>
  <c r="T22" i="36"/>
  <c r="S49" i="36"/>
  <c r="AD725" i="3"/>
  <c r="AD827" i="3"/>
  <c r="AD992" i="3"/>
  <c r="AD990" i="3"/>
  <c r="AD974" i="3"/>
  <c r="AD941" i="3"/>
  <c r="AD803" i="3"/>
  <c r="AD638" i="3"/>
  <c r="AD940" i="3"/>
  <c r="AD814" i="3"/>
  <c r="AD385" i="3"/>
  <c r="AD963" i="3"/>
  <c r="AD731" i="3"/>
  <c r="AD598" i="3"/>
  <c r="AD453" i="3"/>
  <c r="AD723" i="3"/>
  <c r="AD483" i="3"/>
  <c r="AD969" i="3"/>
  <c r="AD539" i="3"/>
  <c r="AD90" i="3"/>
  <c r="AD915" i="3"/>
  <c r="AD763" i="3"/>
  <c r="AD445" i="3"/>
  <c r="AD217" i="3"/>
  <c r="AD566" i="3"/>
  <c r="AD815" i="3"/>
  <c r="AD407" i="3"/>
  <c r="AD1000" i="3"/>
  <c r="AD516" i="3"/>
  <c r="AD108" i="3"/>
  <c r="K30" i="3"/>
  <c r="AA30" i="3" s="1"/>
  <c r="AY30" i="3" s="1"/>
  <c r="J21" i="3"/>
  <c r="Z21" i="3" s="1"/>
  <c r="I12" i="3"/>
  <c r="Y12" i="3" s="1"/>
  <c r="K24" i="3"/>
  <c r="AA24" i="3" s="1"/>
  <c r="J15" i="3"/>
  <c r="Z15" i="3" s="1"/>
  <c r="L27" i="3"/>
  <c r="AB27" i="3" s="1"/>
  <c r="K18" i="3"/>
  <c r="AA18" i="3" s="1"/>
  <c r="F30" i="3"/>
  <c r="L20" i="3"/>
  <c r="AB20" i="3" s="1"/>
  <c r="AD780" i="3"/>
  <c r="AD332" i="3"/>
  <c r="AD276" i="3"/>
  <c r="AD764" i="3"/>
  <c r="AD461" i="3"/>
  <c r="AD739" i="3"/>
  <c r="AD924" i="3"/>
  <c r="AD548" i="3"/>
  <c r="AD289" i="3"/>
  <c r="AD560" i="3"/>
  <c r="AD983" i="3"/>
  <c r="AD756" i="3"/>
  <c r="AD343" i="3"/>
  <c r="AD504" i="3"/>
  <c r="AD28" i="3"/>
  <c r="AD567" i="3"/>
  <c r="AD423" i="3"/>
  <c r="AD186" i="3"/>
  <c r="AD359" i="3"/>
  <c r="AD26" i="3"/>
  <c r="AD10" i="3"/>
  <c r="AD1002" i="3"/>
  <c r="AD834" i="3"/>
  <c r="AD658" i="3"/>
  <c r="AD930" i="3"/>
  <c r="AD698" i="3"/>
  <c r="AD158" i="3"/>
  <c r="AD1009" i="3"/>
  <c r="AD921" i="3"/>
  <c r="AD729" i="3"/>
  <c r="AD649" i="3"/>
  <c r="AD460" i="3"/>
  <c r="AD169" i="3"/>
  <c r="AD322" i="3"/>
  <c r="AD398" i="3"/>
  <c r="AD318" i="3"/>
  <c r="AD246" i="3"/>
  <c r="AD44" i="3"/>
  <c r="AD156" i="3"/>
  <c r="AD96" i="3"/>
  <c r="L681" i="3"/>
  <c r="AB681" i="3" s="1"/>
  <c r="J372" i="3"/>
  <c r="Z372" i="3" s="1"/>
  <c r="I656" i="3"/>
  <c r="Y656" i="3" s="1"/>
  <c r="F852" i="3"/>
  <c r="F835" i="3"/>
  <c r="L518" i="3"/>
  <c r="AB518" i="3" s="1"/>
  <c r="F592" i="3"/>
  <c r="L664" i="3"/>
  <c r="AB664" i="3" s="1"/>
  <c r="F738" i="3"/>
  <c r="G811" i="3"/>
  <c r="W811" i="3" s="1"/>
  <c r="K304" i="3"/>
  <c r="AA304" i="3" s="1"/>
  <c r="G568" i="3"/>
  <c r="W568" i="3" s="1"/>
  <c r="H641" i="3"/>
  <c r="X641" i="3" s="1"/>
  <c r="G714" i="3"/>
  <c r="W714" i="3" s="1"/>
  <c r="H787" i="3"/>
  <c r="X787" i="3" s="1"/>
  <c r="I860" i="3"/>
  <c r="Y860" i="3" s="1"/>
  <c r="G543" i="3"/>
  <c r="W543" i="3" s="1"/>
  <c r="H674" i="3"/>
  <c r="X674" i="3" s="1"/>
  <c r="K897" i="3"/>
  <c r="AA897" i="3" s="1"/>
  <c r="H970" i="3"/>
  <c r="X970" i="3" s="1"/>
  <c r="L669" i="3"/>
  <c r="AB669" i="3" s="1"/>
  <c r="L896" i="3"/>
  <c r="AB896" i="3" s="1"/>
  <c r="J937" i="3"/>
  <c r="Z937" i="3" s="1"/>
  <c r="H960" i="3"/>
  <c r="X960" i="3" s="1"/>
  <c r="I978" i="3"/>
  <c r="Y978" i="3" s="1"/>
  <c r="F993" i="3"/>
  <c r="G1002" i="3"/>
  <c r="W1002" i="3" s="1"/>
  <c r="L310" i="3"/>
  <c r="AB310" i="3" s="1"/>
  <c r="I568" i="3"/>
  <c r="Y568" i="3" s="1"/>
  <c r="K611" i="3"/>
  <c r="AA611" i="3" s="1"/>
  <c r="F648" i="3"/>
  <c r="J684" i="3"/>
  <c r="Z684" i="3" s="1"/>
  <c r="G721" i="3"/>
  <c r="W721" i="3" s="1"/>
  <c r="K757" i="3"/>
  <c r="AA757" i="3" s="1"/>
  <c r="H794" i="3"/>
  <c r="X794" i="3" s="1"/>
  <c r="L830" i="3"/>
  <c r="AB830" i="3" s="1"/>
  <c r="K861" i="3"/>
  <c r="AA861" i="3" s="1"/>
  <c r="H882" i="3"/>
  <c r="X882" i="3" s="1"/>
  <c r="H891" i="3"/>
  <c r="X891" i="3" s="1"/>
  <c r="I901" i="3"/>
  <c r="Y901" i="3" s="1"/>
  <c r="J910" i="3"/>
  <c r="Z910" i="3" s="1"/>
  <c r="J919" i="3"/>
  <c r="Z919" i="3" s="1"/>
  <c r="K928" i="3"/>
  <c r="AA928" i="3" s="1"/>
  <c r="K937" i="3"/>
  <c r="AA937" i="3" s="1"/>
  <c r="L946" i="3"/>
  <c r="AB946" i="3" s="1"/>
  <c r="L955" i="3"/>
  <c r="AB955" i="3" s="1"/>
  <c r="L964" i="3"/>
  <c r="AB964" i="3" s="1"/>
  <c r="F974" i="3"/>
  <c r="F983" i="3"/>
  <c r="G992" i="3"/>
  <c r="W992" i="3" s="1"/>
  <c r="G1001" i="3"/>
  <c r="W1001" i="3" s="1"/>
  <c r="H10" i="3"/>
  <c r="I560" i="3"/>
  <c r="Y560" i="3" s="1"/>
  <c r="H607" i="3"/>
  <c r="X607" i="3" s="1"/>
  <c r="L643" i="3"/>
  <c r="AB643" i="3" s="1"/>
  <c r="G680" i="3"/>
  <c r="W680" i="3" s="1"/>
  <c r="K716" i="3"/>
  <c r="AA716" i="3" s="1"/>
  <c r="H753" i="3"/>
  <c r="X753" i="3" s="1"/>
  <c r="L789" i="3"/>
  <c r="AB789" i="3" s="1"/>
  <c r="I826" i="3"/>
  <c r="Y826" i="3" s="1"/>
  <c r="J858" i="3"/>
  <c r="Z858" i="3" s="1"/>
  <c r="H881" i="3"/>
  <c r="X881" i="3" s="1"/>
  <c r="H890" i="3"/>
  <c r="X890" i="3" s="1"/>
  <c r="H899" i="3"/>
  <c r="X899" i="3" s="1"/>
  <c r="I908" i="3"/>
  <c r="Y908" i="3" s="1"/>
  <c r="I917" i="3"/>
  <c r="Y917" i="3" s="1"/>
  <c r="J926" i="3"/>
  <c r="Z926" i="3" s="1"/>
  <c r="J935" i="3"/>
  <c r="Z935" i="3" s="1"/>
  <c r="K944" i="3"/>
  <c r="AA944" i="3" s="1"/>
  <c r="K953" i="3"/>
  <c r="AA953" i="3" s="1"/>
  <c r="K962" i="3"/>
  <c r="AA962" i="3" s="1"/>
  <c r="L971" i="3"/>
  <c r="AB971" i="3" s="1"/>
  <c r="F982" i="3"/>
  <c r="G991" i="3"/>
  <c r="W991" i="3" s="1"/>
  <c r="G1000" i="3"/>
  <c r="W1000" i="3" s="1"/>
  <c r="H1009" i="3"/>
  <c r="X1009" i="3" s="1"/>
  <c r="I552" i="3"/>
  <c r="Y552" i="3" s="1"/>
  <c r="K603" i="3"/>
  <c r="AA603" i="3" s="1"/>
  <c r="H640" i="3"/>
  <c r="X640" i="3" s="1"/>
  <c r="J676" i="3"/>
  <c r="Z676" i="3" s="1"/>
  <c r="G713" i="3"/>
  <c r="W713" i="3" s="1"/>
  <c r="K749" i="3"/>
  <c r="AA749" i="3" s="1"/>
  <c r="H786" i="3"/>
  <c r="X786" i="3" s="1"/>
  <c r="L822" i="3"/>
  <c r="AB822" i="3" s="1"/>
  <c r="G856" i="3"/>
  <c r="W856" i="3" s="1"/>
  <c r="H880" i="3"/>
  <c r="X880" i="3" s="1"/>
  <c r="H889" i="3"/>
  <c r="X889" i="3" s="1"/>
  <c r="H898" i="3"/>
  <c r="X898" i="3" s="1"/>
  <c r="I907" i="3"/>
  <c r="Y907" i="3" s="1"/>
  <c r="J916" i="3"/>
  <c r="Z916" i="3" s="1"/>
  <c r="J925" i="3"/>
  <c r="Z925" i="3" s="1"/>
  <c r="K935" i="3"/>
  <c r="AA935" i="3" s="1"/>
  <c r="L944" i="3"/>
  <c r="AB944" i="3" s="1"/>
  <c r="L953" i="3"/>
  <c r="AB953" i="3" s="1"/>
  <c r="L962" i="3"/>
  <c r="AB962" i="3" s="1"/>
  <c r="F972" i="3"/>
  <c r="F981" i="3"/>
  <c r="G990" i="3"/>
  <c r="W990" i="3" s="1"/>
  <c r="G999" i="3"/>
  <c r="W999" i="3" s="1"/>
  <c r="H1008" i="3"/>
  <c r="X1008" i="3" s="1"/>
  <c r="I544" i="3"/>
  <c r="Y544" i="3" s="1"/>
  <c r="H599" i="3"/>
  <c r="X599" i="3" s="1"/>
  <c r="L635" i="3"/>
  <c r="AB635" i="3" s="1"/>
  <c r="K676" i="3"/>
  <c r="AA676" i="3" s="1"/>
  <c r="H713" i="3"/>
  <c r="X713" i="3" s="1"/>
  <c r="L749" i="3"/>
  <c r="AB749" i="3" s="1"/>
  <c r="I786" i="3"/>
  <c r="Y786" i="3" s="1"/>
  <c r="F823" i="3"/>
  <c r="H856" i="3"/>
  <c r="X856" i="3" s="1"/>
  <c r="I880" i="3"/>
  <c r="Y880" i="3" s="1"/>
  <c r="J890" i="3"/>
  <c r="Z890" i="3" s="1"/>
  <c r="J899" i="3"/>
  <c r="Z899" i="3" s="1"/>
  <c r="K908" i="3"/>
  <c r="AA908" i="3" s="1"/>
  <c r="K917" i="3"/>
  <c r="AA917" i="3" s="1"/>
  <c r="L926" i="3"/>
  <c r="AB926" i="3" s="1"/>
  <c r="L935" i="3"/>
  <c r="AB935" i="3" s="1"/>
  <c r="F945" i="3"/>
  <c r="F954" i="3"/>
  <c r="F963" i="3"/>
  <c r="G972" i="3"/>
  <c r="W972" i="3" s="1"/>
  <c r="G981" i="3"/>
  <c r="W981" i="3" s="1"/>
  <c r="H990" i="3"/>
  <c r="X990" i="3" s="1"/>
  <c r="H999" i="3"/>
  <c r="X999" i="3" s="1"/>
  <c r="I1008" i="3"/>
  <c r="Y1008" i="3" s="1"/>
  <c r="I536" i="3"/>
  <c r="Y536" i="3" s="1"/>
  <c r="K595" i="3"/>
  <c r="AA595" i="3" s="1"/>
  <c r="H632" i="3"/>
  <c r="X632" i="3" s="1"/>
  <c r="J668" i="3"/>
  <c r="Z668" i="3" s="1"/>
  <c r="G705" i="3"/>
  <c r="W705" i="3" s="1"/>
  <c r="K741" i="3"/>
  <c r="AA741" i="3" s="1"/>
  <c r="H778" i="3"/>
  <c r="X778" i="3" s="1"/>
  <c r="L814" i="3"/>
  <c r="AB814" i="3" s="1"/>
  <c r="J850" i="3"/>
  <c r="Z850" i="3" s="1"/>
  <c r="I875" i="3"/>
  <c r="Y875" i="3" s="1"/>
  <c r="H887" i="3"/>
  <c r="X887" i="3" s="1"/>
  <c r="I896" i="3"/>
  <c r="Y896" i="3" s="1"/>
  <c r="I905" i="3"/>
  <c r="Y905" i="3" s="1"/>
  <c r="J914" i="3"/>
  <c r="Z914" i="3" s="1"/>
  <c r="J923" i="3"/>
  <c r="Z923" i="3" s="1"/>
  <c r="J932" i="3"/>
  <c r="Z932" i="3" s="1"/>
  <c r="K941" i="3"/>
  <c r="AA941" i="3" s="1"/>
  <c r="K950" i="3"/>
  <c r="AA950" i="3" s="1"/>
  <c r="L959" i="3"/>
  <c r="AB959" i="3" s="1"/>
  <c r="F970" i="3"/>
  <c r="G979" i="3"/>
  <c r="W979" i="3" s="1"/>
  <c r="G988" i="3"/>
  <c r="W988" i="3" s="1"/>
  <c r="G997" i="3"/>
  <c r="W997" i="3" s="1"/>
  <c r="H1006" i="3"/>
  <c r="X1006" i="3" s="1"/>
  <c r="I650" i="3"/>
  <c r="Y650" i="3" s="1"/>
  <c r="L890" i="3"/>
  <c r="AB890" i="3" s="1"/>
  <c r="L967" i="3"/>
  <c r="AB967" i="3" s="1"/>
  <c r="AD823" i="3"/>
  <c r="O20" i="36"/>
  <c r="F655" i="3"/>
  <c r="F892" i="3"/>
  <c r="F969" i="3"/>
  <c r="AD419" i="3"/>
  <c r="P37" i="36"/>
  <c r="O53" i="36"/>
  <c r="L805" i="3"/>
  <c r="AB805" i="3" s="1"/>
  <c r="G936" i="3"/>
  <c r="W936" i="3" s="1"/>
  <c r="G1004" i="3"/>
  <c r="W1004" i="3" s="1"/>
  <c r="P14" i="36"/>
  <c r="O30" i="36"/>
  <c r="K700" i="3"/>
  <c r="AA700" i="3" s="1"/>
  <c r="G902" i="3"/>
  <c r="W902" i="3" s="1"/>
  <c r="I980" i="3"/>
  <c r="Y980" i="3" s="1"/>
  <c r="AD903" i="3"/>
  <c r="P55" i="36"/>
  <c r="I600" i="3"/>
  <c r="Y600" i="3" s="1"/>
  <c r="J875" i="3"/>
  <c r="Z875" i="3" s="1"/>
  <c r="J947" i="3"/>
  <c r="Z947" i="3" s="1"/>
  <c r="F605" i="3"/>
  <c r="L878" i="3"/>
  <c r="AB878" i="3" s="1"/>
  <c r="K948" i="3"/>
  <c r="AA948" i="3" s="1"/>
  <c r="AD166" i="3"/>
  <c r="P41" i="36"/>
  <c r="O49" i="36"/>
  <c r="J787" i="3"/>
  <c r="Z787" i="3" s="1"/>
  <c r="J931" i="3"/>
  <c r="Z931" i="3" s="1"/>
  <c r="K1008" i="3"/>
  <c r="AA1008" i="3" s="1"/>
  <c r="AD700" i="3"/>
  <c r="P42" i="36"/>
  <c r="G614" i="3"/>
  <c r="W614" i="3" s="1"/>
  <c r="L924" i="3"/>
  <c r="AB924" i="3" s="1"/>
  <c r="AD295" i="3"/>
  <c r="AD60" i="3"/>
  <c r="L941" i="3"/>
  <c r="AB941" i="3" s="1"/>
  <c r="J403" i="3"/>
  <c r="Z403" i="3" s="1"/>
  <c r="P40" i="36"/>
  <c r="AD534" i="3"/>
  <c r="Q18" i="36"/>
  <c r="R32" i="36"/>
  <c r="S40" i="36"/>
  <c r="T52" i="36"/>
  <c r="Q19" i="36"/>
  <c r="Q36" i="36"/>
  <c r="R50" i="36"/>
  <c r="T21" i="36"/>
  <c r="U39" i="36"/>
  <c r="Q53" i="36"/>
  <c r="R20" i="36"/>
  <c r="S36" i="36"/>
  <c r="T56" i="36"/>
  <c r="R21" i="36"/>
  <c r="S37" i="36"/>
  <c r="T57" i="36"/>
  <c r="Q24" i="36"/>
  <c r="R38" i="36"/>
  <c r="S54" i="36"/>
  <c r="AD348" i="3"/>
  <c r="Q57" i="36"/>
  <c r="S23" i="36"/>
  <c r="T43" i="36"/>
  <c r="R25" i="36"/>
  <c r="R27" i="36"/>
  <c r="S27" i="36"/>
  <c r="T45" i="36"/>
  <c r="T47" i="36"/>
  <c r="T53" i="36"/>
  <c r="T55" i="36"/>
  <c r="T28" i="36"/>
  <c r="AD555" i="3"/>
  <c r="AD804" i="3"/>
  <c r="AD955" i="3"/>
  <c r="AD907" i="3"/>
  <c r="AD853" i="3"/>
  <c r="AD448" i="3"/>
  <c r="AD933" i="3"/>
  <c r="AD768" i="3"/>
  <c r="AD630" i="3"/>
  <c r="AD437" i="3"/>
  <c r="AD141" i="3"/>
  <c r="AD893" i="3"/>
  <c r="AD788" i="3"/>
  <c r="AD629" i="3"/>
  <c r="AD899" i="3"/>
  <c r="AD717" i="3"/>
  <c r="AD587" i="3"/>
  <c r="AD384" i="3"/>
  <c r="AD950" i="3"/>
  <c r="AD710" i="3"/>
  <c r="AD961" i="3"/>
  <c r="AD500" i="3"/>
  <c r="AD31" i="3"/>
  <c r="AD908" i="3"/>
  <c r="AD755" i="3"/>
  <c r="AD89" i="3"/>
  <c r="AD752" i="3"/>
  <c r="AD316" i="3"/>
  <c r="AD518" i="3"/>
  <c r="AD957" i="3"/>
  <c r="AD393" i="3"/>
  <c r="AD791" i="3"/>
  <c r="AD373" i="3"/>
  <c r="J29" i="3"/>
  <c r="Z29" i="3" s="1"/>
  <c r="I20" i="3"/>
  <c r="Y20" i="3" s="1"/>
  <c r="H11" i="3"/>
  <c r="X11" i="3" s="1"/>
  <c r="J23" i="3"/>
  <c r="Z23" i="3" s="1"/>
  <c r="I14" i="3"/>
  <c r="Y14" i="3" s="1"/>
  <c r="K26" i="3"/>
  <c r="AA26" i="3" s="1"/>
  <c r="AY26" i="3" s="1"/>
  <c r="J17" i="3"/>
  <c r="Z17" i="3" s="1"/>
  <c r="L28" i="3"/>
  <c r="AB28" i="3" s="1"/>
  <c r="K19" i="3"/>
  <c r="AA19" i="3" s="1"/>
  <c r="AD743" i="3"/>
  <c r="AD911" i="3"/>
  <c r="AD612" i="3"/>
  <c r="AD364" i="3"/>
  <c r="AD895" i="3"/>
  <c r="AD692" i="3"/>
  <c r="AD510" i="3"/>
  <c r="AD536" i="3"/>
  <c r="AD703" i="3"/>
  <c r="AD245" i="3"/>
  <c r="AD449" i="3"/>
  <c r="AD967" i="3"/>
  <c r="AD551" i="3"/>
  <c r="AD47" i="3"/>
  <c r="AD333" i="3"/>
  <c r="AD19" i="3"/>
  <c r="AD962" i="3"/>
  <c r="AD994" i="3"/>
  <c r="AD882" i="3"/>
  <c r="AD618" i="3"/>
  <c r="AD746" i="3"/>
  <c r="AD314" i="3"/>
  <c r="AD1001" i="3"/>
  <c r="AD865" i="3"/>
  <c r="AD793" i="3"/>
  <c r="AD721" i="3"/>
  <c r="AD641" i="3"/>
  <c r="AD338" i="3"/>
  <c r="AD415" i="3"/>
  <c r="AD362" i="3"/>
  <c r="AD174" i="3"/>
  <c r="AD137" i="3"/>
  <c r="AD390" i="3"/>
  <c r="AD310" i="3"/>
  <c r="AD238" i="3"/>
  <c r="AD152" i="3"/>
  <c r="I862" i="3"/>
  <c r="Y862" i="3" s="1"/>
  <c r="K814" i="3"/>
  <c r="AA814" i="3" s="1"/>
  <c r="J779" i="3"/>
  <c r="Z779" i="3" s="1"/>
  <c r="H498" i="3"/>
  <c r="X498" i="3" s="1"/>
  <c r="J729" i="3"/>
  <c r="Z729" i="3" s="1"/>
  <c r="L535" i="3"/>
  <c r="AB535" i="3" s="1"/>
  <c r="G844" i="3"/>
  <c r="W844" i="3" s="1"/>
  <c r="F528" i="3"/>
  <c r="G601" i="3"/>
  <c r="W601" i="3" s="1"/>
  <c r="F674" i="3"/>
  <c r="G747" i="3"/>
  <c r="W747" i="3" s="1"/>
  <c r="H820" i="3"/>
  <c r="X820" i="3" s="1"/>
  <c r="K428" i="3"/>
  <c r="AA428" i="3" s="1"/>
  <c r="H577" i="3"/>
  <c r="X577" i="3" s="1"/>
  <c r="G650" i="3"/>
  <c r="W650" i="3" s="1"/>
  <c r="H723" i="3"/>
  <c r="X723" i="3" s="1"/>
  <c r="I796" i="3"/>
  <c r="Y796" i="3" s="1"/>
  <c r="J869" i="3"/>
  <c r="Z869" i="3" s="1"/>
  <c r="H552" i="3"/>
  <c r="X552" i="3" s="1"/>
  <c r="L710" i="3"/>
  <c r="AB710" i="3" s="1"/>
  <c r="L906" i="3"/>
  <c r="AB906" i="3" s="1"/>
  <c r="I979" i="3"/>
  <c r="Y979" i="3" s="1"/>
  <c r="I706" i="3"/>
  <c r="Y706" i="3" s="1"/>
  <c r="L905" i="3"/>
  <c r="AB905" i="3" s="1"/>
  <c r="F941" i="3"/>
  <c r="H961" i="3"/>
  <c r="X961" i="3" s="1"/>
  <c r="J979" i="3"/>
  <c r="Z979" i="3" s="1"/>
  <c r="G994" i="3"/>
  <c r="W994" i="3" s="1"/>
  <c r="H1003" i="3"/>
  <c r="X1003" i="3" s="1"/>
  <c r="F431" i="3"/>
  <c r="J577" i="3"/>
  <c r="Z577" i="3" s="1"/>
  <c r="H616" i="3"/>
  <c r="X616" i="3" s="1"/>
  <c r="J652" i="3"/>
  <c r="Z652" i="3" s="1"/>
  <c r="G689" i="3"/>
  <c r="W689" i="3" s="1"/>
  <c r="K725" i="3"/>
  <c r="AA725" i="3" s="1"/>
  <c r="H762" i="3"/>
  <c r="X762" i="3" s="1"/>
  <c r="L798" i="3"/>
  <c r="AB798" i="3" s="1"/>
  <c r="I835" i="3"/>
  <c r="Y835" i="3" s="1"/>
  <c r="H864" i="3"/>
  <c r="X864" i="3" s="1"/>
  <c r="I883" i="3"/>
  <c r="Y883" i="3" s="1"/>
  <c r="I892" i="3"/>
  <c r="Y892" i="3" s="1"/>
  <c r="J902" i="3"/>
  <c r="Z902" i="3" s="1"/>
  <c r="K911" i="3"/>
  <c r="AA911" i="3" s="1"/>
  <c r="K920" i="3"/>
  <c r="AA920" i="3" s="1"/>
  <c r="K929" i="3"/>
  <c r="AA929" i="3" s="1"/>
  <c r="L938" i="3"/>
  <c r="AB938" i="3" s="1"/>
  <c r="F948" i="3"/>
  <c r="F957" i="3"/>
  <c r="F966" i="3"/>
  <c r="G975" i="3"/>
  <c r="W975" i="3" s="1"/>
  <c r="G984" i="3"/>
  <c r="W984" i="3" s="1"/>
  <c r="G993" i="3"/>
  <c r="W993" i="3" s="1"/>
  <c r="H1002" i="3"/>
  <c r="X1002" i="3" s="1"/>
  <c r="H335" i="3"/>
  <c r="X335" i="3" s="1"/>
  <c r="J569" i="3"/>
  <c r="Z569" i="3" s="1"/>
  <c r="L611" i="3"/>
  <c r="AB611" i="3" s="1"/>
  <c r="G648" i="3"/>
  <c r="W648" i="3" s="1"/>
  <c r="K684" i="3"/>
  <c r="AA684" i="3" s="1"/>
  <c r="AY684" i="3" s="1"/>
  <c r="H721" i="3"/>
  <c r="X721" i="3" s="1"/>
  <c r="L757" i="3"/>
  <c r="AB757" i="3" s="1"/>
  <c r="I794" i="3"/>
  <c r="Y794" i="3" s="1"/>
  <c r="F831" i="3"/>
  <c r="L861" i="3"/>
  <c r="AB861" i="3" s="1"/>
  <c r="I882" i="3"/>
  <c r="Y882" i="3" s="1"/>
  <c r="I891" i="3"/>
  <c r="Y891" i="3" s="1"/>
  <c r="I900" i="3"/>
  <c r="Y900" i="3" s="1"/>
  <c r="J909" i="3"/>
  <c r="Z909" i="3" s="1"/>
  <c r="J918" i="3"/>
  <c r="Z918" i="3" s="1"/>
  <c r="K927" i="3"/>
  <c r="AA927" i="3" s="1"/>
  <c r="K936" i="3"/>
  <c r="AA936" i="3" s="1"/>
  <c r="L945" i="3"/>
  <c r="AB945" i="3" s="1"/>
  <c r="L954" i="3"/>
  <c r="AB954" i="3" s="1"/>
  <c r="L963" i="3"/>
  <c r="AB963" i="3" s="1"/>
  <c r="F973" i="3"/>
  <c r="G983" i="3"/>
  <c r="W983" i="3" s="1"/>
  <c r="H992" i="3"/>
  <c r="X992" i="3" s="1"/>
  <c r="H1001" i="3"/>
  <c r="X1001" i="3" s="1"/>
  <c r="I10" i="3"/>
  <c r="J561" i="3"/>
  <c r="Z561" i="3" s="1"/>
  <c r="H608" i="3"/>
  <c r="X608" i="3" s="1"/>
  <c r="L644" i="3"/>
  <c r="AB644" i="3" s="1"/>
  <c r="G681" i="3"/>
  <c r="W681" i="3" s="1"/>
  <c r="K717" i="3"/>
  <c r="AA717" i="3" s="1"/>
  <c r="H754" i="3"/>
  <c r="X754" i="3" s="1"/>
  <c r="L790" i="3"/>
  <c r="AB790" i="3" s="1"/>
  <c r="I827" i="3"/>
  <c r="Y827" i="3" s="1"/>
  <c r="I859" i="3"/>
  <c r="Y859" i="3" s="1"/>
  <c r="I881" i="3"/>
  <c r="Y881" i="3" s="1"/>
  <c r="I890" i="3"/>
  <c r="Y890" i="3" s="1"/>
  <c r="I899" i="3"/>
  <c r="Y899" i="3" s="1"/>
  <c r="J908" i="3"/>
  <c r="Z908" i="3" s="1"/>
  <c r="J917" i="3"/>
  <c r="Z917" i="3" s="1"/>
  <c r="K926" i="3"/>
  <c r="AA926" i="3" s="1"/>
  <c r="AY926" i="3" s="1"/>
  <c r="L936" i="3"/>
  <c r="AB936" i="3" s="1"/>
  <c r="F946" i="3"/>
  <c r="F955" i="3"/>
  <c r="F964" i="3"/>
  <c r="G973" i="3"/>
  <c r="W973" i="3" s="1"/>
  <c r="G982" i="3"/>
  <c r="W982" i="3" s="1"/>
  <c r="H991" i="3"/>
  <c r="X991" i="3" s="1"/>
  <c r="H1000" i="3"/>
  <c r="X1000" i="3" s="1"/>
  <c r="I1009" i="3"/>
  <c r="Y1009" i="3" s="1"/>
  <c r="J553" i="3"/>
  <c r="Z553" i="3" s="1"/>
  <c r="L603" i="3"/>
  <c r="AB603" i="3" s="1"/>
  <c r="I640" i="3"/>
  <c r="Y640" i="3" s="1"/>
  <c r="H681" i="3"/>
  <c r="X681" i="3" s="1"/>
  <c r="L717" i="3"/>
  <c r="AB717" i="3" s="1"/>
  <c r="I754" i="3"/>
  <c r="Y754" i="3" s="1"/>
  <c r="F791" i="3"/>
  <c r="J827" i="3"/>
  <c r="Z827" i="3" s="1"/>
  <c r="J859" i="3"/>
  <c r="Z859" i="3" s="1"/>
  <c r="J881" i="3"/>
  <c r="Z881" i="3" s="1"/>
  <c r="K891" i="3"/>
  <c r="AA891" i="3" s="1"/>
  <c r="K900" i="3"/>
  <c r="AA900" i="3" s="1"/>
  <c r="L909" i="3"/>
  <c r="AB909" i="3" s="1"/>
  <c r="L918" i="3"/>
  <c r="AB918" i="3" s="1"/>
  <c r="F928" i="3"/>
  <c r="F937" i="3"/>
  <c r="G946" i="3"/>
  <c r="W946" i="3" s="1"/>
  <c r="G955" i="3"/>
  <c r="W955" i="3" s="1"/>
  <c r="G964" i="3"/>
  <c r="W964" i="3" s="1"/>
  <c r="H973" i="3"/>
  <c r="X973" i="3" s="1"/>
  <c r="H982" i="3"/>
  <c r="X982" i="3" s="1"/>
  <c r="I991" i="3"/>
  <c r="Y991" i="3" s="1"/>
  <c r="I1000" i="3"/>
  <c r="Y1000" i="3" s="1"/>
  <c r="J1009" i="3"/>
  <c r="Z1009" i="3" s="1"/>
  <c r="J545" i="3"/>
  <c r="Z545" i="3" s="1"/>
  <c r="H600" i="3"/>
  <c r="X600" i="3" s="1"/>
  <c r="L636" i="3"/>
  <c r="AB636" i="3" s="1"/>
  <c r="G673" i="3"/>
  <c r="W673" i="3" s="1"/>
  <c r="K709" i="3"/>
  <c r="AA709" i="3" s="1"/>
  <c r="H746" i="3"/>
  <c r="X746" i="3" s="1"/>
  <c r="L782" i="3"/>
  <c r="AB782" i="3" s="1"/>
  <c r="I819" i="3"/>
  <c r="Y819" i="3" s="1"/>
  <c r="L853" i="3"/>
  <c r="AB853" i="3" s="1"/>
  <c r="F878" i="3"/>
  <c r="I888" i="3"/>
  <c r="Y888" i="3" s="1"/>
  <c r="I897" i="3"/>
  <c r="Y897" i="3" s="1"/>
  <c r="J906" i="3"/>
  <c r="Z906" i="3" s="1"/>
  <c r="K915" i="3"/>
  <c r="AA915" i="3" s="1"/>
  <c r="K924" i="3"/>
  <c r="AA924" i="3" s="1"/>
  <c r="K933" i="3"/>
  <c r="AA933" i="3" s="1"/>
  <c r="L942" i="3"/>
  <c r="AB942" i="3" s="1"/>
  <c r="L951" i="3"/>
  <c r="AB951" i="3" s="1"/>
  <c r="F962" i="3"/>
  <c r="G971" i="3"/>
  <c r="W971" i="3" s="1"/>
  <c r="H980" i="3"/>
  <c r="X980" i="3" s="1"/>
  <c r="H989" i="3"/>
  <c r="X989" i="3" s="1"/>
  <c r="H998" i="3"/>
  <c r="X998" i="3" s="1"/>
  <c r="I1007" i="3"/>
  <c r="Y1007" i="3" s="1"/>
  <c r="F687" i="3"/>
  <c r="K898" i="3"/>
  <c r="AA898" i="3" s="1"/>
  <c r="F977" i="3"/>
  <c r="P12" i="36"/>
  <c r="O28" i="36"/>
  <c r="J691" i="3"/>
  <c r="Z691" i="3" s="1"/>
  <c r="L899" i="3"/>
  <c r="AB899" i="3" s="1"/>
  <c r="G978" i="3"/>
  <c r="W978" i="3" s="1"/>
  <c r="AD513" i="3"/>
  <c r="P45" i="36"/>
  <c r="I528" i="3"/>
  <c r="Y528" i="3" s="1"/>
  <c r="I842" i="3"/>
  <c r="Y842" i="3" s="1"/>
  <c r="H945" i="3"/>
  <c r="X945" i="3" s="1"/>
  <c r="T38" i="36"/>
  <c r="P22" i="36"/>
  <c r="O38" i="36"/>
  <c r="H737" i="3"/>
  <c r="X737" i="3" s="1"/>
  <c r="H911" i="3"/>
  <c r="X911" i="3" s="1"/>
  <c r="H988" i="3"/>
  <c r="X988" i="3" s="1"/>
  <c r="AD944" i="3"/>
  <c r="O15" i="36"/>
  <c r="F637" i="3"/>
  <c r="H886" i="3"/>
  <c r="X886" i="3" s="1"/>
  <c r="I955" i="3"/>
  <c r="Y955" i="3" s="1"/>
  <c r="J641" i="3"/>
  <c r="Z641" i="3" s="1"/>
  <c r="I887" i="3"/>
  <c r="Y887" i="3" s="1"/>
  <c r="J956" i="3"/>
  <c r="Z956" i="3" s="1"/>
  <c r="AD375" i="3"/>
  <c r="P49" i="36"/>
  <c r="O57" i="36"/>
  <c r="G824" i="3"/>
  <c r="W824" i="3" s="1"/>
  <c r="K940" i="3"/>
  <c r="AA940" i="3" s="1"/>
  <c r="D48" i="34"/>
  <c r="AD712" i="3"/>
  <c r="P50" i="36"/>
  <c r="J860" i="3"/>
  <c r="Z860" i="3" s="1"/>
  <c r="K966" i="3"/>
  <c r="AA966" i="3" s="1"/>
  <c r="P24" i="36"/>
  <c r="AD147" i="3"/>
  <c r="K983" i="3"/>
  <c r="AA983" i="3" s="1"/>
  <c r="G792" i="3"/>
  <c r="W792" i="3" s="1"/>
  <c r="O27" i="36"/>
  <c r="P11" i="36"/>
  <c r="Q26" i="36"/>
  <c r="R40" i="36"/>
  <c r="S48" i="36"/>
  <c r="U11" i="36"/>
  <c r="H121" i="6" s="1"/>
  <c r="Q27" i="36"/>
  <c r="Q44" i="36"/>
  <c r="S10" i="36"/>
  <c r="F120" i="6" s="1"/>
  <c r="T29" i="36"/>
  <c r="U47" i="36"/>
  <c r="Q14" i="36"/>
  <c r="R28" i="36"/>
  <c r="S44" i="36"/>
  <c r="Q15" i="36"/>
  <c r="R29" i="36"/>
  <c r="S45" i="36"/>
  <c r="U16" i="36"/>
  <c r="H126" i="6" s="1"/>
  <c r="Q32" i="36"/>
  <c r="R46" i="36"/>
  <c r="T16" i="36"/>
  <c r="G126" i="6" s="1"/>
  <c r="O24" i="36"/>
  <c r="R15" i="36"/>
  <c r="E125" i="6" s="1"/>
  <c r="S31" i="36"/>
  <c r="T51" i="36"/>
  <c r="R57" i="36"/>
  <c r="S25" i="36"/>
  <c r="T39" i="36"/>
  <c r="U25" i="36"/>
  <c r="U27" i="36"/>
  <c r="U30" i="36"/>
  <c r="U12" i="36"/>
  <c r="H122" i="6" s="1"/>
  <c r="U14" i="36"/>
  <c r="H124" i="6" s="1"/>
  <c r="AD734" i="3"/>
  <c r="AD939" i="3"/>
  <c r="AD661" i="3"/>
  <c r="AD869" i="3"/>
  <c r="AD837" i="3"/>
  <c r="AD859" i="3"/>
  <c r="AD878" i="3"/>
  <c r="AD733" i="3"/>
  <c r="AD622" i="3"/>
  <c r="AD81" i="3"/>
  <c r="AD885" i="3"/>
  <c r="AD781" i="3"/>
  <c r="AD251" i="3"/>
  <c r="AD883" i="3"/>
  <c r="AD678" i="3"/>
  <c r="AD309" i="3"/>
  <c r="AD923" i="3"/>
  <c r="AD677" i="3"/>
  <c r="AD909" i="3"/>
  <c r="AD471" i="3"/>
  <c r="AD901" i="3"/>
  <c r="AD748" i="3"/>
  <c r="AD596" i="3"/>
  <c r="AD387" i="3"/>
  <c r="AD48" i="3"/>
  <c r="AD411" i="3"/>
  <c r="AD421" i="3"/>
  <c r="AD363" i="3"/>
  <c r="AD799" i="3"/>
  <c r="AD892" i="3"/>
  <c r="AD313" i="3"/>
  <c r="AD319" i="3"/>
  <c r="AD707" i="3"/>
  <c r="I28" i="3"/>
  <c r="Y28" i="3" s="1"/>
  <c r="H19" i="3"/>
  <c r="X19" i="3" s="1"/>
  <c r="J31" i="3"/>
  <c r="Z31" i="3" s="1"/>
  <c r="I22" i="3"/>
  <c r="Y22" i="3" s="1"/>
  <c r="H13" i="3"/>
  <c r="X13" i="3" s="1"/>
  <c r="J25" i="3"/>
  <c r="Z25" i="3" s="1"/>
  <c r="I16" i="3"/>
  <c r="Y16" i="3" s="1"/>
  <c r="K27" i="3"/>
  <c r="AA27" i="3" s="1"/>
  <c r="J18" i="3"/>
  <c r="Z18" i="3" s="1"/>
  <c r="AD855" i="3"/>
  <c r="AD699" i="3"/>
  <c r="AD960" i="3"/>
  <c r="AD847" i="3"/>
  <c r="AD308" i="3"/>
  <c r="AD323" i="3"/>
  <c r="AD1008" i="3"/>
  <c r="AD849" i="3"/>
  <c r="AD652" i="3"/>
  <c r="AD864" i="3"/>
  <c r="AD477" i="3"/>
  <c r="AD964" i="3"/>
  <c r="AD679" i="3"/>
  <c r="AD224" i="3"/>
  <c r="AD428" i="3"/>
  <c r="AD503" i="3"/>
  <c r="AD260" i="3"/>
  <c r="AD171" i="3"/>
  <c r="AD978" i="3"/>
  <c r="AD938" i="3"/>
  <c r="AD738" i="3"/>
  <c r="AD634" i="3"/>
  <c r="AD578" i="3"/>
  <c r="AD874" i="3"/>
  <c r="AD594" i="3"/>
  <c r="AD993" i="3"/>
  <c r="AD905" i="3"/>
  <c r="AD857" i="3"/>
  <c r="AD777" i="3"/>
  <c r="AD713" i="3"/>
  <c r="AD633" i="3"/>
  <c r="AD306" i="3"/>
  <c r="AD367" i="3"/>
  <c r="AD113" i="3"/>
  <c r="AD258" i="3"/>
  <c r="AD382" i="3"/>
  <c r="AD294" i="3"/>
  <c r="AD230" i="3"/>
  <c r="AD12" i="3"/>
  <c r="K577" i="3"/>
  <c r="AA577" i="3" s="1"/>
  <c r="K802" i="3"/>
  <c r="AA802" i="3" s="1"/>
  <c r="F609" i="3"/>
  <c r="H853" i="3"/>
  <c r="X853" i="3" s="1"/>
  <c r="G537" i="3"/>
  <c r="W537" i="3" s="1"/>
  <c r="H610" i="3"/>
  <c r="X610" i="3" s="1"/>
  <c r="G683" i="3"/>
  <c r="W683" i="3" s="1"/>
  <c r="H756" i="3"/>
  <c r="X756" i="3" s="1"/>
  <c r="I829" i="3"/>
  <c r="Y829" i="3" s="1"/>
  <c r="L501" i="3"/>
  <c r="AB501" i="3" s="1"/>
  <c r="I586" i="3"/>
  <c r="Y586" i="3" s="1"/>
  <c r="H659" i="3"/>
  <c r="X659" i="3" s="1"/>
  <c r="I732" i="3"/>
  <c r="Y732" i="3" s="1"/>
  <c r="J805" i="3"/>
  <c r="Z805" i="3" s="1"/>
  <c r="K878" i="3"/>
  <c r="AA878" i="3" s="1"/>
  <c r="I561" i="3"/>
  <c r="Y561" i="3" s="1"/>
  <c r="I747" i="3"/>
  <c r="Y747" i="3" s="1"/>
  <c r="F916" i="3"/>
  <c r="I988" i="3"/>
  <c r="Y988" i="3" s="1"/>
  <c r="F743" i="3"/>
  <c r="I910" i="3"/>
  <c r="Y910" i="3" s="1"/>
  <c r="G942" i="3"/>
  <c r="W942" i="3" s="1"/>
  <c r="J963" i="3"/>
  <c r="Z963" i="3" s="1"/>
  <c r="K981" i="3"/>
  <c r="AA981" i="3" s="1"/>
  <c r="H995" i="3"/>
  <c r="X995" i="3" s="1"/>
  <c r="I1004" i="3"/>
  <c r="Y1004" i="3" s="1"/>
  <c r="G504" i="3"/>
  <c r="W504" i="3" s="1"/>
  <c r="H584" i="3"/>
  <c r="X584" i="3" s="1"/>
  <c r="L620" i="3"/>
  <c r="AB620" i="3" s="1"/>
  <c r="G657" i="3"/>
  <c r="W657" i="3" s="1"/>
  <c r="K693" i="3"/>
  <c r="AA693" i="3" s="1"/>
  <c r="H730" i="3"/>
  <c r="X730" i="3" s="1"/>
  <c r="L766" i="3"/>
  <c r="AB766" i="3" s="1"/>
  <c r="I803" i="3"/>
  <c r="Y803" i="3" s="1"/>
  <c r="F840" i="3"/>
  <c r="J867" i="3"/>
  <c r="Z867" i="3" s="1"/>
  <c r="J884" i="3"/>
  <c r="Z884" i="3" s="1"/>
  <c r="J893" i="3"/>
  <c r="Z893" i="3" s="1"/>
  <c r="K903" i="3"/>
  <c r="AA903" i="3" s="1"/>
  <c r="L912" i="3"/>
  <c r="AB912" i="3" s="1"/>
  <c r="L921" i="3"/>
  <c r="AB921" i="3" s="1"/>
  <c r="L930" i="3"/>
  <c r="AB930" i="3" s="1"/>
  <c r="F940" i="3"/>
  <c r="F949" i="3"/>
  <c r="G958" i="3"/>
  <c r="W958" i="3" s="1"/>
  <c r="G967" i="3"/>
  <c r="W967" i="3" s="1"/>
  <c r="H976" i="3"/>
  <c r="X976" i="3" s="1"/>
  <c r="H985" i="3"/>
  <c r="X985" i="3" s="1"/>
  <c r="H994" i="3"/>
  <c r="X994" i="3" s="1"/>
  <c r="I1003" i="3"/>
  <c r="Y1003" i="3" s="1"/>
  <c r="G440" i="3"/>
  <c r="W440" i="3" s="1"/>
  <c r="K578" i="3"/>
  <c r="AA578" i="3" s="1"/>
  <c r="I616" i="3"/>
  <c r="Y616" i="3" s="1"/>
  <c r="K652" i="3"/>
  <c r="AA652" i="3" s="1"/>
  <c r="AY652" i="3" s="1"/>
  <c r="H689" i="3"/>
  <c r="X689" i="3" s="1"/>
  <c r="L725" i="3"/>
  <c r="AB725" i="3" s="1"/>
  <c r="I762" i="3"/>
  <c r="Y762" i="3" s="1"/>
  <c r="F799" i="3"/>
  <c r="J835" i="3"/>
  <c r="Z835" i="3" s="1"/>
  <c r="G865" i="3"/>
  <c r="W865" i="3" s="1"/>
  <c r="J883" i="3"/>
  <c r="Z883" i="3" s="1"/>
  <c r="J892" i="3"/>
  <c r="Z892" i="3" s="1"/>
  <c r="J901" i="3"/>
  <c r="Z901" i="3" s="1"/>
  <c r="K910" i="3"/>
  <c r="AA910" i="3" s="1"/>
  <c r="AY910" i="3" s="1"/>
  <c r="K919" i="3"/>
  <c r="AA919" i="3" s="1"/>
  <c r="L928" i="3"/>
  <c r="AB928" i="3" s="1"/>
  <c r="L937" i="3"/>
  <c r="AB937" i="3" s="1"/>
  <c r="F947" i="3"/>
  <c r="F956" i="3"/>
  <c r="F965" i="3"/>
  <c r="G974" i="3"/>
  <c r="W974" i="3" s="1"/>
  <c r="H984" i="3"/>
  <c r="X984" i="3" s="1"/>
  <c r="H993" i="3"/>
  <c r="X993" i="3" s="1"/>
  <c r="I1002" i="3"/>
  <c r="Y1002" i="3" s="1"/>
  <c r="F355" i="3"/>
  <c r="K570" i="3"/>
  <c r="AA570" i="3" s="1"/>
  <c r="L612" i="3"/>
  <c r="AB612" i="3" s="1"/>
  <c r="G649" i="3"/>
  <c r="W649" i="3" s="1"/>
  <c r="K685" i="3"/>
  <c r="AA685" i="3" s="1"/>
  <c r="H722" i="3"/>
  <c r="X722" i="3" s="1"/>
  <c r="L758" i="3"/>
  <c r="AB758" i="3" s="1"/>
  <c r="I795" i="3"/>
  <c r="Y795" i="3" s="1"/>
  <c r="F832" i="3"/>
  <c r="F862" i="3"/>
  <c r="J882" i="3"/>
  <c r="Z882" i="3" s="1"/>
  <c r="J891" i="3"/>
  <c r="Z891" i="3" s="1"/>
  <c r="J900" i="3"/>
  <c r="Z900" i="3" s="1"/>
  <c r="K909" i="3"/>
  <c r="AA909" i="3" s="1"/>
  <c r="K918" i="3"/>
  <c r="AA918" i="3" s="1"/>
  <c r="L927" i="3"/>
  <c r="AB927" i="3" s="1"/>
  <c r="F938" i="3"/>
  <c r="G947" i="3"/>
  <c r="W947" i="3" s="1"/>
  <c r="G956" i="3"/>
  <c r="W956" i="3" s="1"/>
  <c r="G965" i="3"/>
  <c r="W965" i="3" s="1"/>
  <c r="H974" i="3"/>
  <c r="X974" i="3" s="1"/>
  <c r="H983" i="3"/>
  <c r="X983" i="3" s="1"/>
  <c r="I992" i="3"/>
  <c r="Y992" i="3" s="1"/>
  <c r="I1001" i="3"/>
  <c r="Y1001" i="3" s="1"/>
  <c r="J10" i="3"/>
  <c r="K562" i="3"/>
  <c r="AA562" i="3" s="1"/>
  <c r="I608" i="3"/>
  <c r="Y608" i="3" s="1"/>
  <c r="H649" i="3"/>
  <c r="X649" i="3" s="1"/>
  <c r="L685" i="3"/>
  <c r="AB685" i="3" s="1"/>
  <c r="I722" i="3"/>
  <c r="Y722" i="3" s="1"/>
  <c r="F759" i="3"/>
  <c r="J795" i="3"/>
  <c r="Z795" i="3" s="1"/>
  <c r="G832" i="3"/>
  <c r="W832" i="3" s="1"/>
  <c r="L862" i="3"/>
  <c r="AB862" i="3" s="1"/>
  <c r="K882" i="3"/>
  <c r="AA882" i="3" s="1"/>
  <c r="L892" i="3"/>
  <c r="AB892" i="3" s="1"/>
  <c r="L901" i="3"/>
  <c r="AB901" i="3" s="1"/>
  <c r="F911" i="3"/>
  <c r="F920" i="3"/>
  <c r="F929" i="3"/>
  <c r="G938" i="3"/>
  <c r="W938" i="3" s="1"/>
  <c r="H947" i="3"/>
  <c r="X947" i="3" s="1"/>
  <c r="H956" i="3"/>
  <c r="X956" i="3" s="1"/>
  <c r="H965" i="3"/>
  <c r="X965" i="3" s="1"/>
  <c r="I974" i="3"/>
  <c r="Y974" i="3" s="1"/>
  <c r="I983" i="3"/>
  <c r="Y983" i="3" s="1"/>
  <c r="J992" i="3"/>
  <c r="Z992" i="3" s="1"/>
  <c r="J1001" i="3"/>
  <c r="Z1001" i="3" s="1"/>
  <c r="K10" i="3"/>
  <c r="K554" i="3"/>
  <c r="AA554" i="3" s="1"/>
  <c r="L604" i="3"/>
  <c r="AB604" i="3" s="1"/>
  <c r="I641" i="3"/>
  <c r="Y641" i="3" s="1"/>
  <c r="K677" i="3"/>
  <c r="AA677" i="3" s="1"/>
  <c r="H714" i="3"/>
  <c r="X714" i="3" s="1"/>
  <c r="L750" i="3"/>
  <c r="AB750" i="3" s="1"/>
  <c r="I787" i="3"/>
  <c r="Y787" i="3" s="1"/>
  <c r="F824" i="3"/>
  <c r="G857" i="3"/>
  <c r="W857" i="3" s="1"/>
  <c r="J880" i="3"/>
  <c r="Z880" i="3" s="1"/>
  <c r="J889" i="3"/>
  <c r="Z889" i="3" s="1"/>
  <c r="J898" i="3"/>
  <c r="Z898" i="3" s="1"/>
  <c r="K907" i="3"/>
  <c r="AA907" i="3" s="1"/>
  <c r="L916" i="3"/>
  <c r="AB916" i="3" s="1"/>
  <c r="L925" i="3"/>
  <c r="AB925" i="3" s="1"/>
  <c r="L934" i="3"/>
  <c r="AB934" i="3" s="1"/>
  <c r="F944" i="3"/>
  <c r="F953" i="3"/>
  <c r="G963" i="3"/>
  <c r="W963" i="3" s="1"/>
  <c r="H972" i="3"/>
  <c r="X972" i="3" s="1"/>
  <c r="H981" i="3"/>
  <c r="X981" i="3" s="1"/>
  <c r="I990" i="3"/>
  <c r="Y990" i="3" s="1"/>
  <c r="I999" i="3"/>
  <c r="Y999" i="3" s="1"/>
  <c r="J1008" i="3"/>
  <c r="Z1008" i="3" s="1"/>
  <c r="J723" i="3"/>
  <c r="Z723" i="3" s="1"/>
  <c r="L907" i="3"/>
  <c r="AB907" i="3" s="1"/>
  <c r="L984" i="3"/>
  <c r="AB984" i="3" s="1"/>
  <c r="P20" i="36"/>
  <c r="O36" i="36"/>
  <c r="G728" i="3"/>
  <c r="W728" i="3" s="1"/>
  <c r="F909" i="3"/>
  <c r="F986" i="3"/>
  <c r="AD558" i="3"/>
  <c r="P53" i="36"/>
  <c r="H591" i="3"/>
  <c r="X591" i="3" s="1"/>
  <c r="K869" i="3"/>
  <c r="AA869" i="3" s="1"/>
  <c r="G953" i="3"/>
  <c r="W953" i="3" s="1"/>
  <c r="T10" i="36"/>
  <c r="G120" i="6" s="1"/>
  <c r="P30" i="36"/>
  <c r="O46" i="36"/>
  <c r="L773" i="3"/>
  <c r="AB773" i="3" s="1"/>
  <c r="H920" i="3"/>
  <c r="X920" i="3" s="1"/>
  <c r="G996" i="3"/>
  <c r="W996" i="3" s="1"/>
  <c r="AD956" i="3"/>
  <c r="O23" i="36"/>
  <c r="K668" i="3"/>
  <c r="AA668" i="3" s="1"/>
  <c r="AY668" i="3" s="1"/>
  <c r="I895" i="3"/>
  <c r="Y895" i="3" s="1"/>
  <c r="H963" i="3"/>
  <c r="X963" i="3" s="1"/>
  <c r="H673" i="3"/>
  <c r="X673" i="3" s="1"/>
  <c r="J896" i="3"/>
  <c r="Z896" i="3" s="1"/>
  <c r="I964" i="3"/>
  <c r="Y964" i="3" s="1"/>
  <c r="AD574" i="3"/>
  <c r="P57" i="36"/>
  <c r="K237" i="3"/>
  <c r="AA237" i="3" s="1"/>
  <c r="H857" i="3"/>
  <c r="X857" i="3" s="1"/>
  <c r="K957" i="3"/>
  <c r="AA957" i="3" s="1"/>
  <c r="AD237" i="3"/>
  <c r="AD991" i="3"/>
  <c r="O10" i="36"/>
  <c r="L1009" i="3"/>
  <c r="AB1009" i="3" s="1"/>
  <c r="AD959" i="3"/>
  <c r="P56" i="36"/>
  <c r="AD684" i="3"/>
  <c r="P32" i="36"/>
  <c r="K906" i="3"/>
  <c r="AA906" i="3" s="1"/>
  <c r="G574" i="3"/>
  <c r="W574" i="3" s="1"/>
  <c r="P43" i="36"/>
  <c r="Q34" i="36"/>
  <c r="R48" i="36"/>
  <c r="S56" i="36"/>
  <c r="U20" i="36"/>
  <c r="Q35" i="36"/>
  <c r="Q52" i="36"/>
  <c r="S18" i="36"/>
  <c r="T37" i="36"/>
  <c r="U55" i="36"/>
  <c r="Q22" i="36"/>
  <c r="R36" i="36"/>
  <c r="S52" i="36"/>
  <c r="Q23" i="36"/>
  <c r="R37" i="36"/>
  <c r="S53" i="36"/>
  <c r="U26" i="36"/>
  <c r="Q40" i="36"/>
  <c r="R54" i="36"/>
  <c r="T25" i="36"/>
  <c r="Q9" i="36"/>
  <c r="R23" i="36"/>
  <c r="S39" i="36"/>
  <c r="U8" i="36"/>
  <c r="S19" i="36"/>
  <c r="S57" i="36"/>
  <c r="U23" i="36"/>
  <c r="U41" i="36"/>
  <c r="U43" i="36"/>
  <c r="U46" i="36"/>
  <c r="U32" i="36"/>
  <c r="U33" i="36"/>
  <c r="AD187" i="3"/>
  <c r="AD830" i="3"/>
  <c r="AD821" i="3"/>
  <c r="AD789" i="3"/>
  <c r="AD694" i="3"/>
  <c r="AD595" i="3"/>
  <c r="AD397" i="3"/>
  <c r="AD56" i="3"/>
  <c r="AD877" i="3"/>
  <c r="AD875" i="3"/>
  <c r="AD670" i="3"/>
  <c r="AD541" i="3"/>
  <c r="AD249" i="3"/>
  <c r="AD910" i="3"/>
  <c r="AD669" i="3"/>
  <c r="AD854" i="3"/>
  <c r="AD741" i="3"/>
  <c r="AD571" i="3"/>
  <c r="AD928" i="3"/>
  <c r="AD852" i="3"/>
  <c r="AD585" i="3"/>
  <c r="AD212" i="3"/>
  <c r="AD175" i="3"/>
  <c r="AD708" i="3"/>
  <c r="AD880" i="3"/>
  <c r="AD287" i="3"/>
  <c r="AD671" i="3"/>
  <c r="AD259" i="3"/>
  <c r="AD687" i="3"/>
  <c r="AD172" i="3"/>
  <c r="H27" i="3"/>
  <c r="X27" i="3" s="1"/>
  <c r="G18" i="3"/>
  <c r="W18" i="3" s="1"/>
  <c r="I30" i="3"/>
  <c r="Y30" i="3" s="1"/>
  <c r="H21" i="3"/>
  <c r="X21" i="3" s="1"/>
  <c r="G12" i="3"/>
  <c r="W12" i="3" s="1"/>
  <c r="I24" i="3"/>
  <c r="Y24" i="3" s="1"/>
  <c r="H15" i="3"/>
  <c r="X15" i="3" s="1"/>
  <c r="J26" i="3"/>
  <c r="Z26" i="3" s="1"/>
  <c r="I17" i="3"/>
  <c r="Y17" i="3" s="1"/>
  <c r="AD616" i="3"/>
  <c r="AD475" i="3"/>
  <c r="AD832" i="3"/>
  <c r="AD796" i="3"/>
  <c r="AD1007" i="3"/>
  <c r="AD867" i="3"/>
  <c r="AD984" i="3"/>
  <c r="AD252" i="3"/>
  <c r="AD839" i="3"/>
  <c r="AD588" i="3"/>
  <c r="AD468" i="3"/>
  <c r="AD736" i="3"/>
  <c r="AD320" i="3"/>
  <c r="AD951" i="3"/>
  <c r="AD663" i="3"/>
  <c r="AD824" i="3"/>
  <c r="AD863" i="3"/>
  <c r="AD165" i="3"/>
  <c r="AD215" i="3"/>
  <c r="AD690" i="3"/>
  <c r="AD922" i="3"/>
  <c r="AD722" i="3"/>
  <c r="AD946" i="3"/>
  <c r="AD626" i="3"/>
  <c r="AD778" i="3"/>
  <c r="AD514" i="3"/>
  <c r="AD841" i="3"/>
  <c r="AD761" i="3"/>
  <c r="AD705" i="3"/>
  <c r="AD609" i="3"/>
  <c r="AD335" i="3"/>
  <c r="AD298" i="3"/>
  <c r="AD85" i="3"/>
  <c r="AD226" i="3"/>
  <c r="AD454" i="3"/>
  <c r="AD374" i="3"/>
  <c r="AD286" i="3"/>
  <c r="AD222" i="3"/>
  <c r="AD148" i="3"/>
  <c r="AD161" i="3"/>
  <c r="AD61" i="3"/>
  <c r="I619" i="3"/>
  <c r="Y619" i="3" s="1"/>
  <c r="K352" i="3"/>
  <c r="AA352" i="3" s="1"/>
  <c r="K946" i="3"/>
  <c r="AA946" i="3" s="1"/>
  <c r="K723" i="3"/>
  <c r="AA723" i="3" s="1"/>
  <c r="K559" i="3"/>
  <c r="AA559" i="3" s="1"/>
  <c r="F747" i="3"/>
  <c r="J871" i="3"/>
  <c r="Z871" i="3" s="1"/>
  <c r="I555" i="3"/>
  <c r="Y555" i="3" s="1"/>
  <c r="J628" i="3"/>
  <c r="Z628" i="3" s="1"/>
  <c r="I701" i="3"/>
  <c r="Y701" i="3" s="1"/>
  <c r="J774" i="3"/>
  <c r="Z774" i="3" s="1"/>
  <c r="K847" i="3"/>
  <c r="AA847" i="3" s="1"/>
  <c r="J531" i="3"/>
  <c r="Z531" i="3" s="1"/>
  <c r="K604" i="3"/>
  <c r="AA604" i="3" s="1"/>
  <c r="J677" i="3"/>
  <c r="Z677" i="3" s="1"/>
  <c r="K750" i="3"/>
  <c r="AA750" i="3" s="1"/>
  <c r="L823" i="3"/>
  <c r="AB823" i="3" s="1"/>
  <c r="G448" i="3"/>
  <c r="W448" i="3" s="1"/>
  <c r="K579" i="3"/>
  <c r="AA579" i="3" s="1"/>
  <c r="AY579" i="3" s="1"/>
  <c r="J820" i="3"/>
  <c r="Z820" i="3" s="1"/>
  <c r="F934" i="3"/>
  <c r="K1007" i="3"/>
  <c r="AA1007" i="3" s="1"/>
  <c r="G816" i="3"/>
  <c r="W816" i="3" s="1"/>
  <c r="I919" i="3"/>
  <c r="Y919" i="3" s="1"/>
  <c r="G951" i="3"/>
  <c r="W951" i="3" s="1"/>
  <c r="H969" i="3"/>
  <c r="X969" i="3" s="1"/>
  <c r="I987" i="3"/>
  <c r="Y987" i="3" s="1"/>
  <c r="J997" i="3"/>
  <c r="Z997" i="3" s="1"/>
  <c r="K1006" i="3"/>
  <c r="AA1006" i="3" s="1"/>
  <c r="L531" i="3"/>
  <c r="AB531" i="3" s="1"/>
  <c r="I593" i="3"/>
  <c r="Y593" i="3" s="1"/>
  <c r="F630" i="3"/>
  <c r="H666" i="3"/>
  <c r="X666" i="3" s="1"/>
  <c r="L702" i="3"/>
  <c r="AB702" i="3" s="1"/>
  <c r="I739" i="3"/>
  <c r="Y739" i="3" s="1"/>
  <c r="F776" i="3"/>
  <c r="J812" i="3"/>
  <c r="Z812" i="3" s="1"/>
  <c r="G849" i="3"/>
  <c r="W849" i="3" s="1"/>
  <c r="I873" i="3"/>
  <c r="Y873" i="3" s="1"/>
  <c r="K886" i="3"/>
  <c r="AA886" i="3" s="1"/>
  <c r="L895" i="3"/>
  <c r="AB895" i="3" s="1"/>
  <c r="F906" i="3"/>
  <c r="G915" i="3"/>
  <c r="W915" i="3" s="1"/>
  <c r="G924" i="3"/>
  <c r="W924" i="3" s="1"/>
  <c r="G933" i="3"/>
  <c r="W933" i="3" s="1"/>
  <c r="H942" i="3"/>
  <c r="X942" i="3" s="1"/>
  <c r="H951" i="3"/>
  <c r="X951" i="3" s="1"/>
  <c r="I960" i="3"/>
  <c r="Y960" i="3" s="1"/>
  <c r="I969" i="3"/>
  <c r="Y969" i="3" s="1"/>
  <c r="J978" i="3"/>
  <c r="Z978" i="3" s="1"/>
  <c r="J987" i="3"/>
  <c r="Z987" i="3" s="1"/>
  <c r="J996" i="3"/>
  <c r="Z996" i="3" s="1"/>
  <c r="K1005" i="3"/>
  <c r="AA1005" i="3" s="1"/>
  <c r="L523" i="3"/>
  <c r="AB523" i="3" s="1"/>
  <c r="F589" i="3"/>
  <c r="J625" i="3"/>
  <c r="Z625" i="3" s="1"/>
  <c r="L661" i="3"/>
  <c r="AB661" i="3" s="1"/>
  <c r="I698" i="3"/>
  <c r="Y698" i="3" s="1"/>
  <c r="F735" i="3"/>
  <c r="J771" i="3"/>
  <c r="Z771" i="3" s="1"/>
  <c r="G808" i="3"/>
  <c r="W808" i="3" s="1"/>
  <c r="K844" i="3"/>
  <c r="AA844" i="3" s="1"/>
  <c r="AY844" i="3" s="1"/>
  <c r="F871" i="3"/>
  <c r="K885" i="3"/>
  <c r="AA885" i="3" s="1"/>
  <c r="L894" i="3"/>
  <c r="AB894" i="3" s="1"/>
  <c r="L903" i="3"/>
  <c r="AB903" i="3" s="1"/>
  <c r="F913" i="3"/>
  <c r="F922" i="3"/>
  <c r="F931" i="3"/>
  <c r="G940" i="3"/>
  <c r="W940" i="3" s="1"/>
  <c r="G949" i="3"/>
  <c r="W949" i="3" s="1"/>
  <c r="H958" i="3"/>
  <c r="X958" i="3" s="1"/>
  <c r="H967" i="3"/>
  <c r="X967" i="3" s="1"/>
  <c r="I976" i="3"/>
  <c r="Y976" i="3" s="1"/>
  <c r="J986" i="3"/>
  <c r="Z986" i="3" s="1"/>
  <c r="J995" i="3"/>
  <c r="Z995" i="3" s="1"/>
  <c r="K1004" i="3"/>
  <c r="AA1004" i="3" s="1"/>
  <c r="L515" i="3"/>
  <c r="AB515" i="3" s="1"/>
  <c r="I585" i="3"/>
  <c r="Y585" i="3" s="1"/>
  <c r="F622" i="3"/>
  <c r="H658" i="3"/>
  <c r="X658" i="3" s="1"/>
  <c r="L694" i="3"/>
  <c r="AB694" i="3" s="1"/>
  <c r="I731" i="3"/>
  <c r="Y731" i="3" s="1"/>
  <c r="F768" i="3"/>
  <c r="J804" i="3"/>
  <c r="Z804" i="3" s="1"/>
  <c r="G841" i="3"/>
  <c r="W841" i="3" s="1"/>
  <c r="J868" i="3"/>
  <c r="Z868" i="3" s="1"/>
  <c r="L884" i="3"/>
  <c r="AB884" i="3" s="1"/>
  <c r="L893" i="3"/>
  <c r="AB893" i="3" s="1"/>
  <c r="L902" i="3"/>
  <c r="AB902" i="3" s="1"/>
  <c r="F912" i="3"/>
  <c r="F921" i="3"/>
  <c r="G931" i="3"/>
  <c r="W931" i="3" s="1"/>
  <c r="H940" i="3"/>
  <c r="X940" i="3" s="1"/>
  <c r="H949" i="3"/>
  <c r="X949" i="3" s="1"/>
  <c r="I958" i="3"/>
  <c r="Y958" i="3" s="1"/>
  <c r="I967" i="3"/>
  <c r="Y967" i="3" s="1"/>
  <c r="J976" i="3"/>
  <c r="Z976" i="3" s="1"/>
  <c r="J985" i="3"/>
  <c r="Z985" i="3" s="1"/>
  <c r="J994" i="3"/>
  <c r="Z994" i="3" s="1"/>
  <c r="K1003" i="3"/>
  <c r="AA1003" i="3" s="1"/>
  <c r="I458" i="3"/>
  <c r="Y458" i="3" s="1"/>
  <c r="F581" i="3"/>
  <c r="J617" i="3"/>
  <c r="Z617" i="3" s="1"/>
  <c r="I658" i="3"/>
  <c r="Y658" i="3" s="1"/>
  <c r="F695" i="3"/>
  <c r="J731" i="3"/>
  <c r="Z731" i="3" s="1"/>
  <c r="G768" i="3"/>
  <c r="W768" i="3" s="1"/>
  <c r="K804" i="3"/>
  <c r="AA804" i="3" s="1"/>
  <c r="H841" i="3"/>
  <c r="X841" i="3" s="1"/>
  <c r="K868" i="3"/>
  <c r="AA868" i="3" s="1"/>
  <c r="F886" i="3"/>
  <c r="G895" i="3"/>
  <c r="W895" i="3" s="1"/>
  <c r="G904" i="3"/>
  <c r="W904" i="3" s="1"/>
  <c r="H913" i="3"/>
  <c r="X913" i="3" s="1"/>
  <c r="H922" i="3"/>
  <c r="X922" i="3" s="1"/>
  <c r="H931" i="3"/>
  <c r="X931" i="3" s="1"/>
  <c r="I940" i="3"/>
  <c r="Y940" i="3" s="1"/>
  <c r="I949" i="3"/>
  <c r="Y949" i="3" s="1"/>
  <c r="J958" i="3"/>
  <c r="Z958" i="3" s="1"/>
  <c r="J967" i="3"/>
  <c r="Z967" i="3" s="1"/>
  <c r="K976" i="3"/>
  <c r="AA976" i="3" s="1"/>
  <c r="K985" i="3"/>
  <c r="AA985" i="3" s="1"/>
  <c r="K994" i="3"/>
  <c r="AA994" i="3" s="1"/>
  <c r="L1003" i="3"/>
  <c r="AB1003" i="3" s="1"/>
  <c r="J391" i="3"/>
  <c r="Z391" i="3" s="1"/>
  <c r="F573" i="3"/>
  <c r="F614" i="3"/>
  <c r="H650" i="3"/>
  <c r="X650" i="3" s="1"/>
  <c r="L686" i="3"/>
  <c r="AB686" i="3" s="1"/>
  <c r="I723" i="3"/>
  <c r="Y723" i="3" s="1"/>
  <c r="F760" i="3"/>
  <c r="J796" i="3"/>
  <c r="Z796" i="3" s="1"/>
  <c r="G833" i="3"/>
  <c r="W833" i="3" s="1"/>
  <c r="F863" i="3"/>
  <c r="L882" i="3"/>
  <c r="AB882" i="3" s="1"/>
  <c r="L891" i="3"/>
  <c r="AB891" i="3" s="1"/>
  <c r="L900" i="3"/>
  <c r="AB900" i="3" s="1"/>
  <c r="F910" i="3"/>
  <c r="F919" i="3"/>
  <c r="G928" i="3"/>
  <c r="W928" i="3" s="1"/>
  <c r="G937" i="3"/>
  <c r="W937" i="3" s="1"/>
  <c r="H946" i="3"/>
  <c r="X946" i="3" s="1"/>
  <c r="H955" i="3"/>
  <c r="X955" i="3" s="1"/>
  <c r="I965" i="3"/>
  <c r="Y965" i="3" s="1"/>
  <c r="J974" i="3"/>
  <c r="Z974" i="3" s="1"/>
  <c r="J983" i="3"/>
  <c r="Z983" i="3" s="1"/>
  <c r="K992" i="3"/>
  <c r="AA992" i="3" s="1"/>
  <c r="K1001" i="3"/>
  <c r="AA1001" i="3" s="1"/>
  <c r="L10" i="3"/>
  <c r="K796" i="3"/>
  <c r="AA796" i="3" s="1"/>
  <c r="L933" i="3"/>
  <c r="AB933" i="3" s="1"/>
  <c r="T9" i="36"/>
  <c r="G119" i="6" s="1"/>
  <c r="P36" i="36"/>
  <c r="O52" i="36"/>
  <c r="H801" i="3"/>
  <c r="X801" i="3" s="1"/>
  <c r="G927" i="3"/>
  <c r="W927" i="3" s="1"/>
  <c r="F1003" i="3"/>
  <c r="AD949" i="3"/>
  <c r="O21" i="36"/>
  <c r="J659" i="3"/>
  <c r="Z659" i="3" s="1"/>
  <c r="F901" i="3"/>
  <c r="G970" i="3"/>
  <c r="W970" i="3" s="1"/>
  <c r="U19" i="36"/>
  <c r="P46" i="36"/>
  <c r="J537" i="3"/>
  <c r="Z537" i="3" s="1"/>
  <c r="F847" i="3"/>
  <c r="I946" i="3"/>
  <c r="Y946" i="3" s="1"/>
  <c r="AD84" i="3"/>
  <c r="P23" i="36"/>
  <c r="O39" i="36"/>
  <c r="L741" i="3"/>
  <c r="AB741" i="3" s="1"/>
  <c r="I912" i="3"/>
  <c r="Y912" i="3" s="1"/>
  <c r="I989" i="3"/>
  <c r="Y989" i="3" s="1"/>
  <c r="I746" i="3"/>
  <c r="Y746" i="3" s="1"/>
  <c r="J913" i="3"/>
  <c r="Z913" i="3" s="1"/>
  <c r="I981" i="3"/>
  <c r="Y981" i="3" s="1"/>
  <c r="P8" i="36"/>
  <c r="O17" i="36"/>
  <c r="J609" i="3"/>
  <c r="Z609" i="3" s="1"/>
  <c r="J888" i="3"/>
  <c r="Z888" i="3" s="1"/>
  <c r="K974" i="3"/>
  <c r="AA974" i="3" s="1"/>
  <c r="AD455" i="3"/>
  <c r="P10" i="36"/>
  <c r="O26" i="36"/>
  <c r="P16" i="36"/>
  <c r="P51" i="36"/>
  <c r="O43" i="36"/>
  <c r="P27" i="36"/>
  <c r="O51" i="36"/>
  <c r="AD159" i="3"/>
  <c r="L915" i="3"/>
  <c r="AB915" i="3" s="1"/>
  <c r="AD311" i="3"/>
  <c r="Q50" i="36"/>
  <c r="S8" i="36"/>
  <c r="T18" i="36"/>
  <c r="U37" i="36"/>
  <c r="Q51" i="36"/>
  <c r="R18" i="36"/>
  <c r="S34" i="36"/>
  <c r="T54" i="36"/>
  <c r="Q21" i="36"/>
  <c r="Q38" i="36"/>
  <c r="R52" i="36"/>
  <c r="T23" i="36"/>
  <c r="Q39" i="36"/>
  <c r="R53" i="36"/>
  <c r="T24" i="36"/>
  <c r="U42" i="36"/>
  <c r="Q56" i="36"/>
  <c r="S22" i="36"/>
  <c r="T42" i="36"/>
  <c r="Q25" i="36"/>
  <c r="R39" i="36"/>
  <c r="S55" i="36"/>
  <c r="U28" i="36"/>
  <c r="T30" i="36"/>
  <c r="U21" i="36"/>
  <c r="U56" i="36"/>
  <c r="R9" i="36"/>
  <c r="E119" i="6" s="1"/>
  <c r="R43" i="36"/>
  <c r="R49" i="36"/>
  <c r="R19" i="36"/>
  <c r="AD35" i="3"/>
  <c r="AD787" i="3"/>
  <c r="AD502" i="3"/>
  <c r="AD774" i="3"/>
  <c r="AD29" i="3"/>
  <c r="AD829" i="3"/>
  <c r="AD376" i="3"/>
  <c r="AD997" i="3"/>
  <c r="AD685" i="3"/>
  <c r="AD523" i="3"/>
  <c r="AD995" i="3"/>
  <c r="AD773" i="3"/>
  <c r="AD627" i="3"/>
  <c r="AD509" i="3"/>
  <c r="AD173" i="3"/>
  <c r="AD579" i="3"/>
  <c r="AD683" i="3"/>
  <c r="AD248" i="3"/>
  <c r="AD838" i="3"/>
  <c r="AD702" i="3"/>
  <c r="AD525" i="3"/>
  <c r="AD307" i="3"/>
  <c r="AD716" i="3"/>
  <c r="AD771" i="3"/>
  <c r="AD404" i="3"/>
  <c r="AD628" i="3"/>
  <c r="AD74" i="3"/>
  <c r="AD632" i="3"/>
  <c r="AD582" i="3"/>
  <c r="AD140" i="3"/>
  <c r="AD129" i="3"/>
  <c r="AD435" i="3"/>
  <c r="AD244" i="3"/>
  <c r="F25" i="3"/>
  <c r="L15" i="3"/>
  <c r="AB15" i="3" s="1"/>
  <c r="G28" i="3"/>
  <c r="W28" i="3" s="1"/>
  <c r="F19" i="3"/>
  <c r="H31" i="3"/>
  <c r="X31" i="3" s="1"/>
  <c r="G22" i="3"/>
  <c r="W22" i="3" s="1"/>
  <c r="F13" i="3"/>
  <c r="H24" i="3"/>
  <c r="X24" i="3" s="1"/>
  <c r="G15" i="3"/>
  <c r="W15" i="3" s="1"/>
  <c r="AD401" i="3"/>
  <c r="AD767" i="3"/>
  <c r="AD487" i="3"/>
  <c r="AD926" i="3"/>
  <c r="AD507" i="3"/>
  <c r="AD996" i="3"/>
  <c r="AD807" i="3"/>
  <c r="AD572" i="3"/>
  <c r="AD417" i="3"/>
  <c r="AD584" i="3"/>
  <c r="AD177" i="3"/>
  <c r="AD887" i="3"/>
  <c r="AD493" i="3"/>
  <c r="AD728" i="3"/>
  <c r="AD695" i="3"/>
  <c r="AD457" i="3"/>
  <c r="AD432" i="3"/>
  <c r="AD315" i="3"/>
  <c r="AD150" i="3"/>
  <c r="AD562" i="3"/>
  <c r="AD890" i="3"/>
  <c r="AD706" i="3"/>
  <c r="AD826" i="3"/>
  <c r="AD450" i="3"/>
  <c r="AD498" i="3"/>
  <c r="AD794" i="3"/>
  <c r="AD66" i="3"/>
  <c r="AD138" i="3"/>
  <c r="AD881" i="3"/>
  <c r="AD466" i="3"/>
  <c r="AD402" i="3"/>
  <c r="AD234" i="3"/>
  <c r="AD16" i="3"/>
  <c r="AD207" i="3"/>
  <c r="AD438" i="3"/>
  <c r="AD342" i="3"/>
  <c r="AD270" i="3"/>
  <c r="AD194" i="3"/>
  <c r="AD120" i="3"/>
  <c r="L875" i="3"/>
  <c r="AB875" i="3" s="1"/>
  <c r="J838" i="3"/>
  <c r="Z838" i="3" s="1"/>
  <c r="J741" i="3"/>
  <c r="Z741" i="3" s="1"/>
  <c r="F925" i="3"/>
  <c r="L796" i="3"/>
  <c r="AB796" i="3" s="1"/>
  <c r="L632" i="3"/>
  <c r="AB632" i="3" s="1"/>
  <c r="J783" i="3"/>
  <c r="Z783" i="3" s="1"/>
  <c r="G224" i="3"/>
  <c r="W224" i="3" s="1"/>
  <c r="J564" i="3"/>
  <c r="Z564" i="3" s="1"/>
  <c r="K637" i="3"/>
  <c r="AA637" i="3" s="1"/>
  <c r="J710" i="3"/>
  <c r="Z710" i="3" s="1"/>
  <c r="K783" i="3"/>
  <c r="AA783" i="3" s="1"/>
  <c r="L856" i="3"/>
  <c r="AB856" i="3" s="1"/>
  <c r="K540" i="3"/>
  <c r="AA540" i="3" s="1"/>
  <c r="L613" i="3"/>
  <c r="AB613" i="3" s="1"/>
  <c r="K686" i="3"/>
  <c r="AA686" i="3" s="1"/>
  <c r="L759" i="3"/>
  <c r="AB759" i="3" s="1"/>
  <c r="F833" i="3"/>
  <c r="K515" i="3"/>
  <c r="AA515" i="3" s="1"/>
  <c r="L547" i="3"/>
  <c r="AB547" i="3" s="1"/>
  <c r="L854" i="3"/>
  <c r="AB854" i="3" s="1"/>
  <c r="G943" i="3"/>
  <c r="W943" i="3" s="1"/>
  <c r="L539" i="3"/>
  <c r="AB539" i="3" s="1"/>
  <c r="K851" i="3"/>
  <c r="AA851" i="3" s="1"/>
  <c r="F924" i="3"/>
  <c r="H952" i="3"/>
  <c r="X952" i="3" s="1"/>
  <c r="I970" i="3"/>
  <c r="Y970" i="3" s="1"/>
  <c r="J988" i="3"/>
  <c r="Z988" i="3" s="1"/>
  <c r="K998" i="3"/>
  <c r="AA998" i="3" s="1"/>
  <c r="L1007" i="3"/>
  <c r="AB1007" i="3" s="1"/>
  <c r="F541" i="3"/>
  <c r="F598" i="3"/>
  <c r="J634" i="3"/>
  <c r="Z634" i="3" s="1"/>
  <c r="L670" i="3"/>
  <c r="AB670" i="3" s="1"/>
  <c r="I707" i="3"/>
  <c r="Y707" i="3" s="1"/>
  <c r="F744" i="3"/>
  <c r="J780" i="3"/>
  <c r="Z780" i="3" s="1"/>
  <c r="G817" i="3"/>
  <c r="W817" i="3" s="1"/>
  <c r="J852" i="3"/>
  <c r="Z852" i="3" s="1"/>
  <c r="K876" i="3"/>
  <c r="AA876" i="3" s="1"/>
  <c r="L887" i="3"/>
  <c r="AB887" i="3" s="1"/>
  <c r="F898" i="3"/>
  <c r="G907" i="3"/>
  <c r="W907" i="3" s="1"/>
  <c r="H916" i="3"/>
  <c r="X916" i="3" s="1"/>
  <c r="H925" i="3"/>
  <c r="X925" i="3" s="1"/>
  <c r="H934" i="3"/>
  <c r="X934" i="3" s="1"/>
  <c r="I943" i="3"/>
  <c r="Y943" i="3" s="1"/>
  <c r="I952" i="3"/>
  <c r="Y952" i="3" s="1"/>
  <c r="I961" i="3"/>
  <c r="Y961" i="3" s="1"/>
  <c r="J970" i="3"/>
  <c r="Z970" i="3" s="1"/>
  <c r="K979" i="3"/>
  <c r="AA979" i="3" s="1"/>
  <c r="K988" i="3"/>
  <c r="AA988" i="3" s="1"/>
  <c r="K997" i="3"/>
  <c r="AA997" i="3" s="1"/>
  <c r="L1006" i="3"/>
  <c r="AB1006" i="3" s="1"/>
  <c r="F533" i="3"/>
  <c r="J593" i="3"/>
  <c r="Z593" i="3" s="1"/>
  <c r="G630" i="3"/>
  <c r="W630" i="3" s="1"/>
  <c r="I666" i="3"/>
  <c r="Y666" i="3" s="1"/>
  <c r="F703" i="3"/>
  <c r="J739" i="3"/>
  <c r="Z739" i="3" s="1"/>
  <c r="G776" i="3"/>
  <c r="W776" i="3" s="1"/>
  <c r="K812" i="3"/>
  <c r="AA812" i="3" s="1"/>
  <c r="H849" i="3"/>
  <c r="X849" i="3" s="1"/>
  <c r="H874" i="3"/>
  <c r="X874" i="3" s="1"/>
  <c r="L886" i="3"/>
  <c r="AB886" i="3" s="1"/>
  <c r="F896" i="3"/>
  <c r="F905" i="3"/>
  <c r="G914" i="3"/>
  <c r="W914" i="3" s="1"/>
  <c r="G923" i="3"/>
  <c r="W923" i="3" s="1"/>
  <c r="G932" i="3"/>
  <c r="W932" i="3" s="1"/>
  <c r="H941" i="3"/>
  <c r="X941" i="3" s="1"/>
  <c r="H950" i="3"/>
  <c r="X950" i="3" s="1"/>
  <c r="I959" i="3"/>
  <c r="Y959" i="3" s="1"/>
  <c r="I968" i="3"/>
  <c r="Y968" i="3" s="1"/>
  <c r="J977" i="3"/>
  <c r="Z977" i="3" s="1"/>
  <c r="K987" i="3"/>
  <c r="AA987" i="3" s="1"/>
  <c r="K996" i="3"/>
  <c r="AA996" i="3" s="1"/>
  <c r="L1005" i="3"/>
  <c r="AB1005" i="3" s="1"/>
  <c r="F525" i="3"/>
  <c r="F590" i="3"/>
  <c r="J626" i="3"/>
  <c r="Z626" i="3" s="1"/>
  <c r="L662" i="3"/>
  <c r="AB662" i="3" s="1"/>
  <c r="I699" i="3"/>
  <c r="Y699" i="3" s="1"/>
  <c r="F736" i="3"/>
  <c r="J772" i="3"/>
  <c r="Z772" i="3" s="1"/>
  <c r="G809" i="3"/>
  <c r="W809" i="3" s="1"/>
  <c r="K845" i="3"/>
  <c r="AA845" i="3" s="1"/>
  <c r="G871" i="3"/>
  <c r="W871" i="3" s="1"/>
  <c r="L885" i="3"/>
  <c r="AB885" i="3" s="1"/>
  <c r="F895" i="3"/>
  <c r="F904" i="3"/>
  <c r="G913" i="3"/>
  <c r="W913" i="3" s="1"/>
  <c r="G922" i="3"/>
  <c r="W922" i="3" s="1"/>
  <c r="H932" i="3"/>
  <c r="X932" i="3" s="1"/>
  <c r="I941" i="3"/>
  <c r="Y941" i="3" s="1"/>
  <c r="I950" i="3"/>
  <c r="Y950" i="3" s="1"/>
  <c r="J959" i="3"/>
  <c r="Z959" i="3" s="1"/>
  <c r="J968" i="3"/>
  <c r="Z968" i="3" s="1"/>
  <c r="K977" i="3"/>
  <c r="AA977" i="3" s="1"/>
  <c r="K986" i="3"/>
  <c r="AA986" i="3" s="1"/>
  <c r="K995" i="3"/>
  <c r="AA995" i="3" s="1"/>
  <c r="L1004" i="3"/>
  <c r="AB1004" i="3" s="1"/>
  <c r="F517" i="3"/>
  <c r="J585" i="3"/>
  <c r="Z585" i="3" s="1"/>
  <c r="G622" i="3"/>
  <c r="W622" i="3" s="1"/>
  <c r="F663" i="3"/>
  <c r="J699" i="3"/>
  <c r="Z699" i="3" s="1"/>
  <c r="G736" i="3"/>
  <c r="W736" i="3" s="1"/>
  <c r="K772" i="3"/>
  <c r="AA772" i="3" s="1"/>
  <c r="H809" i="3"/>
  <c r="X809" i="3" s="1"/>
  <c r="L845" i="3"/>
  <c r="AB845" i="3" s="1"/>
  <c r="F872" i="3"/>
  <c r="G887" i="3"/>
  <c r="W887" i="3" s="1"/>
  <c r="H896" i="3"/>
  <c r="X896" i="3" s="1"/>
  <c r="H905" i="3"/>
  <c r="X905" i="3" s="1"/>
  <c r="I914" i="3"/>
  <c r="Y914" i="3" s="1"/>
  <c r="I923" i="3"/>
  <c r="Y923" i="3" s="1"/>
  <c r="I932" i="3"/>
  <c r="Y932" i="3" s="1"/>
  <c r="J941" i="3"/>
  <c r="Z941" i="3" s="1"/>
  <c r="J950" i="3"/>
  <c r="Z950" i="3" s="1"/>
  <c r="K959" i="3"/>
  <c r="AA959" i="3" s="1"/>
  <c r="K968" i="3"/>
  <c r="AA968" i="3" s="1"/>
  <c r="L977" i="3"/>
  <c r="AB977" i="3" s="1"/>
  <c r="L986" i="3"/>
  <c r="AB986" i="3" s="1"/>
  <c r="L995" i="3"/>
  <c r="AB995" i="3" s="1"/>
  <c r="F1005" i="3"/>
  <c r="J467" i="3"/>
  <c r="Z467" i="3" s="1"/>
  <c r="F582" i="3"/>
  <c r="J618" i="3"/>
  <c r="Z618" i="3" s="1"/>
  <c r="L654" i="3"/>
  <c r="AB654" i="3" s="1"/>
  <c r="I691" i="3"/>
  <c r="Y691" i="3" s="1"/>
  <c r="F728" i="3"/>
  <c r="J764" i="3"/>
  <c r="Z764" i="3" s="1"/>
  <c r="G801" i="3"/>
  <c r="W801" i="3" s="1"/>
  <c r="K837" i="3"/>
  <c r="AA837" i="3" s="1"/>
  <c r="H866" i="3"/>
  <c r="X866" i="3" s="1"/>
  <c r="F884" i="3"/>
  <c r="F893" i="3"/>
  <c r="F902" i="3"/>
  <c r="G911" i="3"/>
  <c r="W911" i="3" s="1"/>
  <c r="G920" i="3"/>
  <c r="W920" i="3" s="1"/>
  <c r="G929" i="3"/>
  <c r="W929" i="3" s="1"/>
  <c r="H938" i="3"/>
  <c r="X938" i="3" s="1"/>
  <c r="I947" i="3"/>
  <c r="Y947" i="3" s="1"/>
  <c r="I956" i="3"/>
  <c r="Y956" i="3" s="1"/>
  <c r="J966" i="3"/>
  <c r="Z966" i="3" s="1"/>
  <c r="K975" i="3"/>
  <c r="AA975" i="3" s="1"/>
  <c r="K984" i="3"/>
  <c r="AA984" i="3" s="1"/>
  <c r="K993" i="3"/>
  <c r="AA993" i="3" s="1"/>
  <c r="L1002" i="3"/>
  <c r="AB1002" i="3" s="1"/>
  <c r="K476" i="3"/>
  <c r="AA476" i="3" s="1"/>
  <c r="H833" i="3"/>
  <c r="X833" i="3" s="1"/>
  <c r="F943" i="3"/>
  <c r="U9" i="36"/>
  <c r="H119" i="6" s="1"/>
  <c r="P44" i="36"/>
  <c r="H519" i="3"/>
  <c r="X519" i="3" s="1"/>
  <c r="L837" i="3"/>
  <c r="AB837" i="3" s="1"/>
  <c r="F935" i="3"/>
  <c r="T19" i="36"/>
  <c r="P13" i="36"/>
  <c r="O29" i="36"/>
  <c r="G696" i="3"/>
  <c r="W696" i="3" s="1"/>
  <c r="G910" i="3"/>
  <c r="W910" i="3" s="1"/>
  <c r="H979" i="3"/>
  <c r="X979" i="3" s="1"/>
  <c r="AD241" i="3"/>
  <c r="P54" i="36"/>
  <c r="L595" i="3"/>
  <c r="AB595" i="3" s="1"/>
  <c r="H872" i="3"/>
  <c r="X872" i="3" s="1"/>
  <c r="H954" i="3"/>
  <c r="X954" i="3" s="1"/>
  <c r="AD353" i="3"/>
  <c r="P31" i="36"/>
  <c r="O47" i="36"/>
  <c r="I778" i="3"/>
  <c r="Y778" i="3" s="1"/>
  <c r="I921" i="3"/>
  <c r="Y921" i="3" s="1"/>
  <c r="H997" i="3"/>
  <c r="X997" i="3" s="1"/>
  <c r="F783" i="3"/>
  <c r="J922" i="3"/>
  <c r="Z922" i="3" s="1"/>
  <c r="J990" i="3"/>
  <c r="Z990" i="3" s="1"/>
  <c r="P17" i="36"/>
  <c r="O25" i="36"/>
  <c r="L677" i="3"/>
  <c r="AB677" i="3" s="1"/>
  <c r="J905" i="3"/>
  <c r="Z905" i="3" s="1"/>
  <c r="J982" i="3"/>
  <c r="Z982" i="3" s="1"/>
  <c r="AD479" i="3"/>
  <c r="P18" i="36"/>
  <c r="O34" i="36"/>
  <c r="P48" i="36"/>
  <c r="O8" i="36"/>
  <c r="I682" i="3"/>
  <c r="Y682" i="3" s="1"/>
  <c r="O16" i="36"/>
  <c r="J755" i="3"/>
  <c r="Z755" i="3" s="1"/>
  <c r="AD356" i="3"/>
  <c r="L958" i="3"/>
  <c r="AB958" i="3" s="1"/>
  <c r="P35" i="36"/>
  <c r="R8" i="36"/>
  <c r="S16" i="36"/>
  <c r="F126" i="6" s="1"/>
  <c r="T27" i="36"/>
  <c r="U45" i="36"/>
  <c r="Q12" i="36"/>
  <c r="R26" i="36"/>
  <c r="S42" i="36"/>
  <c r="U13" i="36"/>
  <c r="H123" i="6" s="1"/>
  <c r="Q29" i="36"/>
  <c r="Q46" i="36"/>
  <c r="S12" i="36"/>
  <c r="F122" i="6" s="1"/>
  <c r="T31" i="36"/>
  <c r="Q47" i="36"/>
  <c r="S13" i="36"/>
  <c r="F123" i="6" s="1"/>
  <c r="T32" i="36"/>
  <c r="U50" i="36"/>
  <c r="R14" i="36"/>
  <c r="E124" i="6" s="1"/>
  <c r="S30" i="36"/>
  <c r="T50" i="36"/>
  <c r="Q33" i="36"/>
  <c r="R47" i="36"/>
  <c r="T17" i="36"/>
  <c r="U36" i="36"/>
  <c r="U15" i="36"/>
  <c r="H125" i="6" s="1"/>
  <c r="U38" i="36"/>
  <c r="R35" i="36"/>
  <c r="R41" i="36"/>
  <c r="S9" i="36"/>
  <c r="F119" i="6" s="1"/>
  <c r="S11" i="36"/>
  <c r="F121" i="6" s="1"/>
  <c r="R51" i="36"/>
  <c r="AD918" i="3"/>
  <c r="AD979" i="3"/>
  <c r="AD563" i="3"/>
  <c r="AD389" i="3"/>
  <c r="AD381" i="3"/>
  <c r="AD766" i="3"/>
  <c r="AD973" i="3"/>
  <c r="AD653" i="3"/>
  <c r="AD485" i="3"/>
  <c r="AD836" i="3"/>
  <c r="AD989" i="3"/>
  <c r="AD758" i="3"/>
  <c r="AD620" i="3"/>
  <c r="AD501" i="3"/>
  <c r="AD779" i="3"/>
  <c r="AD573" i="3"/>
  <c r="AD162" i="3"/>
  <c r="AD1006" i="3"/>
  <c r="AD811" i="3"/>
  <c r="AD662" i="3"/>
  <c r="AD499" i="3"/>
  <c r="AD267" i="3"/>
  <c r="AD347" i="3"/>
  <c r="AD790" i="3"/>
  <c r="AD647" i="3"/>
  <c r="AD624" i="3"/>
  <c r="AD888" i="3"/>
  <c r="AD599" i="3"/>
  <c r="AD533" i="3"/>
  <c r="AD86" i="3"/>
  <c r="AD526" i="3"/>
  <c r="AD631" i="3"/>
  <c r="AD372" i="3"/>
  <c r="L23" i="3"/>
  <c r="AB23" i="3" s="1"/>
  <c r="K14" i="3"/>
  <c r="AA14" i="3" s="1"/>
  <c r="F27" i="3"/>
  <c r="L17" i="3"/>
  <c r="AB17" i="3" s="1"/>
  <c r="G30" i="3"/>
  <c r="W30" i="3" s="1"/>
  <c r="F21" i="3"/>
  <c r="L11" i="3"/>
  <c r="AB11" i="3" s="1"/>
  <c r="G23" i="3"/>
  <c r="W23" i="3" s="1"/>
  <c r="F14" i="3"/>
  <c r="AD357" i="3"/>
  <c r="AD427" i="3"/>
  <c r="AD465" i="3"/>
  <c r="AD478" i="3"/>
  <c r="AD751" i="3"/>
  <c r="AD816" i="3"/>
  <c r="AD491" i="3"/>
  <c r="AD948" i="3"/>
  <c r="AD564" i="3"/>
  <c r="AD383" i="3"/>
  <c r="AD576" i="3"/>
  <c r="AD100" i="3"/>
  <c r="AD871" i="3"/>
  <c r="AD429" i="3"/>
  <c r="AD608" i="3"/>
  <c r="AD105" i="3"/>
  <c r="AD380" i="3"/>
  <c r="AD299" i="3"/>
  <c r="AD118" i="3"/>
  <c r="AD642" i="3"/>
  <c r="AD850" i="3"/>
  <c r="AD682" i="3"/>
  <c r="AD786" i="3"/>
  <c r="AD439" i="3"/>
  <c r="AD986" i="3"/>
  <c r="AD490" i="3"/>
  <c r="AD937" i="3"/>
  <c r="AD809" i="3"/>
  <c r="AD737" i="3"/>
  <c r="AD673" i="3"/>
  <c r="AD378" i="3"/>
  <c r="AD242" i="3"/>
  <c r="AD201" i="3"/>
  <c r="AD452" i="3"/>
  <c r="AD198" i="3"/>
  <c r="AD430" i="3"/>
  <c r="AD334" i="3"/>
  <c r="AD262" i="3"/>
  <c r="AD133" i="3"/>
  <c r="AD116" i="3"/>
  <c r="AD128" i="3"/>
  <c r="AD36" i="3"/>
  <c r="H546" i="3"/>
  <c r="X546" i="3" s="1"/>
  <c r="I765" i="3"/>
  <c r="Y765" i="3" s="1"/>
  <c r="I668" i="3"/>
  <c r="Y668" i="3" s="1"/>
  <c r="F784" i="3"/>
  <c r="F915" i="3"/>
  <c r="I625" i="3"/>
  <c r="Y625" i="3" s="1"/>
  <c r="J885" i="3"/>
  <c r="Z885" i="3" s="1"/>
  <c r="H959" i="3"/>
  <c r="X959" i="3" s="1"/>
  <c r="F621" i="3"/>
  <c r="K884" i="3"/>
  <c r="AA884" i="3" s="1"/>
  <c r="G957" i="3"/>
  <c r="W957" i="3" s="1"/>
  <c r="I617" i="3"/>
  <c r="Y617" i="3" s="1"/>
  <c r="K883" i="3"/>
  <c r="AA883" i="3" s="1"/>
  <c r="H957" i="3"/>
  <c r="X957" i="3" s="1"/>
  <c r="F613" i="3"/>
  <c r="L883" i="3"/>
  <c r="AB883" i="3" s="1"/>
  <c r="I957" i="3"/>
  <c r="Y957" i="3" s="1"/>
  <c r="I609" i="3"/>
  <c r="Y609" i="3" s="1"/>
  <c r="K881" i="3"/>
  <c r="AA881" i="3" s="1"/>
  <c r="G954" i="3"/>
  <c r="W954" i="3" s="1"/>
  <c r="F926" i="3"/>
  <c r="O13" i="36"/>
  <c r="H937" i="3"/>
  <c r="X937" i="3" s="1"/>
  <c r="I904" i="3"/>
  <c r="Y904" i="3" s="1"/>
  <c r="AD1004" i="3"/>
  <c r="K828" i="3"/>
  <c r="AA828" i="3" s="1"/>
  <c r="AY828" i="3" s="1"/>
  <c r="S26" i="36"/>
  <c r="T15" i="36"/>
  <c r="G125" i="6" s="1"/>
  <c r="U18" i="36"/>
  <c r="U49" i="36"/>
  <c r="AD130" i="3"/>
  <c r="AD806" i="3"/>
  <c r="AD655" i="3"/>
  <c r="H23" i="3"/>
  <c r="X23" i="3" s="1"/>
  <c r="AD952" i="3"/>
  <c r="AD639" i="3"/>
  <c r="AD181" i="3"/>
  <c r="AD446" i="3"/>
  <c r="F932" i="3"/>
  <c r="J1000" i="3"/>
  <c r="Z1000" i="3" s="1"/>
  <c r="U29" i="36"/>
  <c r="AD530" i="3"/>
  <c r="K661" i="3"/>
  <c r="AA661" i="3" s="1"/>
  <c r="K894" i="3"/>
  <c r="AA894" i="3" s="1"/>
  <c r="H968" i="3"/>
  <c r="X968" i="3" s="1"/>
  <c r="H657" i="3"/>
  <c r="X657" i="3" s="1"/>
  <c r="K893" i="3"/>
  <c r="AA893" i="3" s="1"/>
  <c r="G966" i="3"/>
  <c r="W966" i="3" s="1"/>
  <c r="K653" i="3"/>
  <c r="AA653" i="3" s="1"/>
  <c r="K892" i="3"/>
  <c r="AA892" i="3" s="1"/>
  <c r="H966" i="3"/>
  <c r="X966" i="3" s="1"/>
  <c r="L653" i="3"/>
  <c r="AB653" i="3" s="1"/>
  <c r="F894" i="3"/>
  <c r="I966" i="3"/>
  <c r="Y966" i="3" s="1"/>
  <c r="L645" i="3"/>
  <c r="AB645" i="3" s="1"/>
  <c r="K890" i="3"/>
  <c r="AA890" i="3" s="1"/>
  <c r="H964" i="3"/>
  <c r="X964" i="3" s="1"/>
  <c r="L1001" i="3"/>
  <c r="AB1001" i="3" s="1"/>
  <c r="L627" i="3"/>
  <c r="AB627" i="3" s="1"/>
  <c r="H1005" i="3"/>
  <c r="X1005" i="3" s="1"/>
  <c r="J973" i="3"/>
  <c r="Z973" i="3" s="1"/>
  <c r="O18" i="36"/>
  <c r="O32" i="36"/>
  <c r="T46" i="36"/>
  <c r="U34" i="36"/>
  <c r="S51" i="36"/>
  <c r="AD176" i="3"/>
  <c r="AD686" i="3"/>
  <c r="AD820" i="3"/>
  <c r="AD273" i="3"/>
  <c r="AD265" i="3"/>
  <c r="G14" i="3"/>
  <c r="W14" i="3" s="1"/>
  <c r="AD236" i="3"/>
  <c r="AD760" i="3"/>
  <c r="AD570" i="3"/>
  <c r="AD358" i="3"/>
  <c r="J1003" i="3"/>
  <c r="Z1003" i="3" s="1"/>
  <c r="R11" i="36"/>
  <c r="E121" i="6" s="1"/>
  <c r="AD696" i="3"/>
  <c r="L965" i="3"/>
  <c r="AB965" i="3" s="1"/>
  <c r="H698" i="3"/>
  <c r="X698" i="3" s="1"/>
  <c r="L904" i="3"/>
  <c r="AB904" i="3" s="1"/>
  <c r="I977" i="3"/>
  <c r="Y977" i="3" s="1"/>
  <c r="L693" i="3"/>
  <c r="AB693" i="3" s="1"/>
  <c r="K902" i="3"/>
  <c r="AA902" i="3" s="1"/>
  <c r="H975" i="3"/>
  <c r="X975" i="3" s="1"/>
  <c r="H690" i="3"/>
  <c r="X690" i="3" s="1"/>
  <c r="K901" i="3"/>
  <c r="AA901" i="3" s="1"/>
  <c r="I975" i="3"/>
  <c r="Y975" i="3" s="1"/>
  <c r="I690" i="3"/>
  <c r="Y690" i="3" s="1"/>
  <c r="F903" i="3"/>
  <c r="J975" i="3"/>
  <c r="Z975" i="3" s="1"/>
  <c r="H682" i="3"/>
  <c r="X682" i="3" s="1"/>
  <c r="K899" i="3"/>
  <c r="AA899" i="3" s="1"/>
  <c r="I973" i="3"/>
  <c r="Y973" i="3" s="1"/>
  <c r="P28" i="36"/>
  <c r="G893" i="3"/>
  <c r="W893" i="3" s="1"/>
  <c r="P15" i="36"/>
  <c r="AD932" i="3"/>
  <c r="AD528" i="3"/>
  <c r="Q42" i="36"/>
  <c r="Q13" i="36"/>
  <c r="Q48" i="36"/>
  <c r="T36" i="36"/>
  <c r="AD257" i="3"/>
  <c r="AD512" i="3"/>
  <c r="AD643" i="3"/>
  <c r="I25" i="3"/>
  <c r="Y25" i="3" s="1"/>
  <c r="AD255" i="3"/>
  <c r="L929" i="3"/>
  <c r="AB929" i="3" s="1"/>
  <c r="T14" i="36"/>
  <c r="G124" i="6" s="1"/>
  <c r="AD784" i="3"/>
  <c r="F984" i="3"/>
  <c r="L734" i="3"/>
  <c r="AB734" i="3" s="1"/>
  <c r="F914" i="3"/>
  <c r="I986" i="3"/>
  <c r="Y986" i="3" s="1"/>
  <c r="I730" i="3"/>
  <c r="Y730" i="3" s="1"/>
  <c r="L911" i="3"/>
  <c r="AB911" i="3" s="1"/>
  <c r="I985" i="3"/>
  <c r="Y985" i="3" s="1"/>
  <c r="L726" i="3"/>
  <c r="AB726" i="3" s="1"/>
  <c r="L910" i="3"/>
  <c r="AB910" i="3" s="1"/>
  <c r="I984" i="3"/>
  <c r="Y984" i="3" s="1"/>
  <c r="F727" i="3"/>
  <c r="G912" i="3"/>
  <c r="W912" i="3" s="1"/>
  <c r="J984" i="3"/>
  <c r="Z984" i="3" s="1"/>
  <c r="L718" i="3"/>
  <c r="AB718" i="3" s="1"/>
  <c r="L908" i="3"/>
  <c r="AB908" i="3" s="1"/>
  <c r="I982" i="3"/>
  <c r="Y982" i="3" s="1"/>
  <c r="O44" i="36"/>
  <c r="F961" i="3"/>
  <c r="O31" i="36"/>
  <c r="O9" i="36"/>
  <c r="P19" i="36"/>
  <c r="R56" i="36"/>
  <c r="Q30" i="36"/>
  <c r="S14" i="36"/>
  <c r="F124" i="6" s="1"/>
  <c r="U40" i="36"/>
  <c r="AD701" i="3"/>
  <c r="AD515" i="3"/>
  <c r="AD846" i="3"/>
  <c r="G26" i="3"/>
  <c r="W26" i="3" s="1"/>
  <c r="H16" i="3"/>
  <c r="X16" i="3" s="1"/>
  <c r="AD580" i="3"/>
  <c r="AD735" i="3"/>
  <c r="AD985" i="3"/>
  <c r="AD206" i="3"/>
  <c r="AD214" i="3"/>
  <c r="J1005" i="3"/>
  <c r="Z1005" i="3" s="1"/>
  <c r="J1004" i="3"/>
  <c r="Z1004" i="3" s="1"/>
  <c r="F800" i="3"/>
  <c r="G930" i="3"/>
  <c r="W930" i="3" s="1"/>
  <c r="F792" i="3"/>
  <c r="F918" i="3"/>
  <c r="H903" i="3"/>
  <c r="X903" i="3" s="1"/>
  <c r="K880" i="3"/>
  <c r="AA880" i="3" s="1"/>
  <c r="AD870" i="3"/>
  <c r="AD531" i="3"/>
  <c r="I996" i="3"/>
  <c r="Y996" i="3" s="1"/>
  <c r="I771" i="3"/>
  <c r="Y771" i="3" s="1"/>
  <c r="F923" i="3"/>
  <c r="I995" i="3"/>
  <c r="Y995" i="3" s="1"/>
  <c r="F767" i="3"/>
  <c r="L920" i="3"/>
  <c r="AB920" i="3" s="1"/>
  <c r="I994" i="3"/>
  <c r="Y994" i="3" s="1"/>
  <c r="I763" i="3"/>
  <c r="Y763" i="3" s="1"/>
  <c r="L919" i="3"/>
  <c r="AB919" i="3" s="1"/>
  <c r="I993" i="3"/>
  <c r="Y993" i="3" s="1"/>
  <c r="J763" i="3"/>
  <c r="Z763" i="3" s="1"/>
  <c r="G921" i="3"/>
  <c r="W921" i="3" s="1"/>
  <c r="J993" i="3"/>
  <c r="Z993" i="3" s="1"/>
  <c r="I755" i="3"/>
  <c r="Y755" i="3" s="1"/>
  <c r="L917" i="3"/>
  <c r="AB917" i="3" s="1"/>
  <c r="J991" i="3"/>
  <c r="Z991" i="3" s="1"/>
  <c r="K764" i="3"/>
  <c r="AA764" i="3" s="1"/>
  <c r="U24" i="36"/>
  <c r="H705" i="3"/>
  <c r="X705" i="3" s="1"/>
  <c r="F565" i="3"/>
  <c r="O11" i="36"/>
  <c r="T8" i="36"/>
  <c r="R44" i="36"/>
  <c r="T33" i="36"/>
  <c r="U57" i="36"/>
  <c r="AD45" i="3"/>
  <c r="AD440" i="3"/>
  <c r="AD676" i="3"/>
  <c r="F17" i="3"/>
  <c r="AD463" i="3"/>
  <c r="AD527" i="3"/>
  <c r="AD866" i="3"/>
  <c r="AD897" i="3"/>
  <c r="F808" i="3"/>
  <c r="J803" i="3"/>
  <c r="Z803" i="3" s="1"/>
  <c r="J1002" i="3"/>
  <c r="Z1002" i="3" s="1"/>
  <c r="K1002" i="3"/>
  <c r="AA1002" i="3" s="1"/>
  <c r="F927" i="3"/>
  <c r="P38" i="36"/>
  <c r="AD900" i="3"/>
  <c r="AD819" i="3"/>
  <c r="AD896" i="3"/>
  <c r="K522" i="3"/>
  <c r="AA522" i="3" s="1"/>
  <c r="J844" i="3"/>
  <c r="Z844" i="3" s="1"/>
  <c r="G941" i="3"/>
  <c r="W941" i="3" s="1"/>
  <c r="H513" i="3"/>
  <c r="X513" i="3" s="1"/>
  <c r="G840" i="3"/>
  <c r="W840" i="3" s="1"/>
  <c r="F939" i="3"/>
  <c r="H449" i="3"/>
  <c r="X449" i="3" s="1"/>
  <c r="J836" i="3"/>
  <c r="Z836" i="3" s="1"/>
  <c r="G939" i="3"/>
  <c r="W939" i="3" s="1"/>
  <c r="H373" i="3"/>
  <c r="X373" i="3" s="1"/>
  <c r="K836" i="3"/>
  <c r="AA836" i="3" s="1"/>
  <c r="H939" i="3"/>
  <c r="X939" i="3" s="1"/>
  <c r="L167" i="3"/>
  <c r="AB167" i="3" s="1"/>
  <c r="J828" i="3"/>
  <c r="Z828" i="3" s="1"/>
  <c r="F936" i="3"/>
  <c r="K1009" i="3"/>
  <c r="AA1009" i="3" s="1"/>
  <c r="L993" i="3"/>
  <c r="AB993" i="3" s="1"/>
  <c r="O54" i="36"/>
  <c r="I972" i="3"/>
  <c r="Y972" i="3" s="1"/>
  <c r="J965" i="3"/>
  <c r="Z965" i="3" s="1"/>
  <c r="O19" i="36"/>
  <c r="Q43" i="36"/>
  <c r="Q31" i="36"/>
  <c r="R31" i="36"/>
  <c r="R17" i="36"/>
  <c r="AD813" i="3"/>
  <c r="AD693" i="3"/>
  <c r="AD619" i="3"/>
  <c r="AD312" i="3"/>
  <c r="AD727" i="3"/>
  <c r="G20" i="3"/>
  <c r="W20" i="3" s="1"/>
  <c r="AD936" i="3"/>
  <c r="AD199" i="3"/>
  <c r="AD754" i="3"/>
  <c r="AD753" i="3"/>
  <c r="AD71" i="3"/>
  <c r="AD916" i="3"/>
  <c r="AD506" i="3"/>
  <c r="AD842" i="3"/>
  <c r="AD906" i="3"/>
  <c r="AD278" i="3"/>
  <c r="G800" i="3"/>
  <c r="W800" i="3" s="1"/>
  <c r="AD613" i="3"/>
  <c r="AD844" i="3"/>
  <c r="H29" i="3"/>
  <c r="X29" i="3" s="1"/>
  <c r="AD481" i="3"/>
  <c r="AD160" i="3"/>
  <c r="L588" i="3"/>
  <c r="AB588" i="3" s="1"/>
  <c r="L870" i="3"/>
  <c r="AB870" i="3" s="1"/>
  <c r="G950" i="3"/>
  <c r="W950" i="3" s="1"/>
  <c r="I584" i="3"/>
  <c r="Y584" i="3" s="1"/>
  <c r="K867" i="3"/>
  <c r="AA867" i="3" s="1"/>
  <c r="G948" i="3"/>
  <c r="W948" i="3" s="1"/>
  <c r="L579" i="3"/>
  <c r="AB579" i="3" s="1"/>
  <c r="H865" i="3"/>
  <c r="X865" i="3" s="1"/>
  <c r="H948" i="3"/>
  <c r="X948" i="3" s="1"/>
  <c r="L571" i="3"/>
  <c r="AB571" i="3" s="1"/>
  <c r="I865" i="3"/>
  <c r="Y865" i="3" s="1"/>
  <c r="I948" i="3"/>
  <c r="Y948" i="3" s="1"/>
  <c r="L563" i="3"/>
  <c r="AB563" i="3" s="1"/>
  <c r="K859" i="3"/>
  <c r="AA859" i="3" s="1"/>
  <c r="G945" i="3"/>
  <c r="W945" i="3" s="1"/>
  <c r="G760" i="3"/>
  <c r="W760" i="3" s="1"/>
  <c r="AD668" i="3"/>
  <c r="I810" i="3"/>
  <c r="Y810" i="3" s="1"/>
  <c r="L709" i="3"/>
  <c r="AB709" i="3" s="1"/>
  <c r="AD300" i="3"/>
  <c r="K949" i="3"/>
  <c r="AA949" i="3" s="1"/>
  <c r="R10" i="36"/>
  <c r="E120" i="6" s="1"/>
  <c r="R45" i="36"/>
  <c r="S47" i="36"/>
  <c r="U48" i="36"/>
  <c r="AD301" i="3"/>
  <c r="AD589" i="3"/>
  <c r="AD329" i="3"/>
  <c r="AD672" i="3"/>
  <c r="F11" i="3"/>
  <c r="AD157" i="3"/>
  <c r="AD274" i="3"/>
  <c r="F930" i="3"/>
  <c r="Q17" i="36"/>
  <c r="AD550" i="3"/>
  <c r="AD817" i="3"/>
  <c r="AD126" i="3"/>
  <c r="AD50" i="3"/>
  <c r="AD552" i="3"/>
  <c r="AD109" i="3"/>
  <c r="AD115" i="3"/>
  <c r="AD208" i="3"/>
  <c r="AD284" i="3"/>
  <c r="AD229" i="3"/>
  <c r="AD325" i="3"/>
  <c r="AD330" i="3"/>
  <c r="AD281" i="3"/>
  <c r="AD197" i="3"/>
  <c r="AD494" i="3"/>
  <c r="AD775" i="3"/>
  <c r="AD291" i="3"/>
  <c r="AD395" i="3"/>
  <c r="AD520" i="3"/>
  <c r="AD303" i="3"/>
  <c r="AD413" i="3"/>
  <c r="AD818" i="3"/>
  <c r="AD772" i="3"/>
  <c r="AD614" i="3"/>
  <c r="AD920" i="3"/>
  <c r="AD505" i="3"/>
  <c r="AD327" i="3"/>
  <c r="AD982" i="3"/>
  <c r="L42" i="40"/>
  <c r="L43" i="40" s="1"/>
  <c r="D32" i="14" s="1"/>
  <c r="L40" i="40"/>
  <c r="AD615" i="3"/>
  <c r="AD606" i="3"/>
  <c r="AD894" i="3"/>
  <c r="AD355" i="3"/>
  <c r="AD621" i="3"/>
  <c r="AD470" i="3"/>
  <c r="AD858" i="3"/>
  <c r="AD675" i="3"/>
  <c r="AD688" i="3"/>
  <c r="AD235" i="3"/>
  <c r="AD792" i="3"/>
  <c r="AD154" i="3"/>
  <c r="AD610" i="3"/>
  <c r="AD482" i="3"/>
  <c r="AD189" i="3"/>
  <c r="AD650" i="3"/>
  <c r="AD593" i="3"/>
  <c r="AD114" i="3"/>
  <c r="AD132" i="3"/>
  <c r="AD681" i="3"/>
  <c r="AD256" i="3"/>
  <c r="AD195" i="3"/>
  <c r="AD190" i="3"/>
  <c r="AD250" i="3"/>
  <c r="AD88" i="3"/>
  <c r="AD674" i="3"/>
  <c r="AD689" i="3"/>
  <c r="AD488" i="3"/>
  <c r="AD75" i="3"/>
  <c r="AD103" i="3"/>
  <c r="AD121" i="3"/>
  <c r="AD213" i="3"/>
  <c r="AD143" i="3"/>
  <c r="AD225" i="3"/>
  <c r="AD266" i="3"/>
  <c r="AD210" i="3"/>
  <c r="AD110" i="3"/>
  <c r="AD592" i="3"/>
  <c r="AD565" i="3"/>
  <c r="AD868" i="3"/>
  <c r="AD812" i="3"/>
  <c r="AD456" i="3"/>
  <c r="AD623" i="3"/>
  <c r="AD831" i="3"/>
  <c r="AD495" i="3"/>
  <c r="AD559" i="3"/>
  <c r="AD324" i="3"/>
  <c r="AD769" i="3"/>
  <c r="AD981" i="3"/>
  <c r="AD441" i="3"/>
  <c r="AD444" i="3"/>
  <c r="L41" i="40"/>
  <c r="L38" i="40"/>
  <c r="AD975" i="3"/>
  <c r="AD517" i="3"/>
  <c r="AD405" i="3"/>
  <c r="AD590" i="3"/>
  <c r="AD247" i="3"/>
  <c r="AD351" i="3"/>
  <c r="AD497" i="3"/>
  <c r="AD219" i="3"/>
  <c r="AD193" i="3"/>
  <c r="AD529" i="3"/>
  <c r="AD538" i="3"/>
  <c r="AD41" i="3"/>
  <c r="AD46" i="3"/>
  <c r="AD38" i="3"/>
  <c r="AD112" i="3"/>
  <c r="AD145" i="3"/>
  <c r="AD17" i="3"/>
  <c r="AD546" i="3"/>
  <c r="AD625" i="3"/>
  <c r="AD424" i="3"/>
  <c r="AD581" i="3"/>
  <c r="AD21" i="3"/>
  <c r="AD87" i="3"/>
  <c r="AD30" i="3"/>
  <c r="AD416" i="3"/>
  <c r="AD204" i="3"/>
  <c r="AD20" i="3"/>
  <c r="AD123" i="3"/>
  <c r="AD27" i="3"/>
  <c r="AD945" i="3"/>
  <c r="AD422" i="3"/>
  <c r="AD782" i="3"/>
  <c r="AD726" i="3"/>
  <c r="AD392" i="3"/>
  <c r="AD709" i="3"/>
  <c r="AD640" i="3"/>
  <c r="AD331" i="3"/>
  <c r="AD414" i="3"/>
  <c r="AD443" i="3"/>
  <c r="AD833" i="3"/>
  <c r="AD862" i="3"/>
  <c r="AD377" i="3"/>
  <c r="AD547" i="3"/>
  <c r="AD511" i="3"/>
  <c r="AD843" i="3"/>
  <c r="C39" i="40"/>
  <c r="AD654" i="3"/>
  <c r="AD914" i="3"/>
  <c r="AD604" i="3"/>
  <c r="AD371" i="3"/>
  <c r="AD884" i="3"/>
  <c r="AD972" i="3"/>
  <c r="AD798" i="3"/>
  <c r="AD644" i="3"/>
  <c r="AD196" i="3"/>
  <c r="AD70" i="3"/>
  <c r="AD124" i="3"/>
  <c r="AD720" i="3"/>
  <c r="AD104" i="3"/>
  <c r="AD58" i="3"/>
  <c r="AD544" i="3"/>
  <c r="AD425" i="3"/>
  <c r="AD182" i="3"/>
  <c r="AD23" i="3"/>
  <c r="AD18" i="3"/>
  <c r="AD149" i="3"/>
  <c r="AD418" i="3"/>
  <c r="AD561" i="3"/>
  <c r="AD360" i="3"/>
  <c r="AD667" i="3"/>
  <c r="AD545" i="3"/>
  <c r="AD339" i="3"/>
  <c r="AD666" i="3"/>
  <c r="AD352" i="3"/>
  <c r="AD22" i="3"/>
  <c r="AD665" i="3"/>
  <c r="AD37" i="3"/>
  <c r="AD77" i="3"/>
  <c r="AD757" i="3"/>
  <c r="AD828" i="3"/>
  <c r="AD691" i="3"/>
  <c r="AD486" i="3"/>
  <c r="AD328" i="3"/>
  <c r="AD776" i="3"/>
  <c r="AD366" i="3"/>
  <c r="AD965" i="3"/>
  <c r="AD919" i="3"/>
  <c r="AD543" i="3"/>
  <c r="AD431" i="3"/>
  <c r="AD999" i="3"/>
  <c r="AD496" i="3"/>
  <c r="AD636" i="3"/>
  <c r="C42" i="40"/>
  <c r="C43" i="40" s="1"/>
  <c r="D31" i="14" s="1"/>
  <c r="AD980" i="3"/>
  <c r="AD898" i="3"/>
  <c r="AD954" i="3"/>
  <c r="AD711" i="3"/>
  <c r="AD942" i="3"/>
  <c r="AD889" i="3"/>
  <c r="AD715" i="3"/>
  <c r="AD146" i="3"/>
  <c r="AD167" i="3"/>
  <c r="AD67" i="3"/>
  <c r="AD40" i="3"/>
  <c r="AD134" i="3"/>
  <c r="AD369" i="3"/>
  <c r="AD32" i="3"/>
  <c r="AD350" i="3"/>
  <c r="AD602" i="3"/>
  <c r="AD489" i="3"/>
  <c r="AD107" i="3"/>
  <c r="AD163" i="3"/>
  <c r="AD131" i="3"/>
  <c r="AD233" i="3"/>
  <c r="AD82" i="3"/>
  <c r="AD200" i="3"/>
  <c r="AD62" i="3"/>
  <c r="AD216" i="3"/>
  <c r="AD223" i="3"/>
  <c r="AD220" i="3"/>
  <c r="AD155" i="3"/>
  <c r="AD142" i="3"/>
  <c r="AD42" i="3"/>
  <c r="AD344" i="3"/>
  <c r="AD139" i="3"/>
  <c r="AD282" i="3"/>
  <c r="AD98" i="3"/>
  <c r="AD458" i="3"/>
  <c r="AD409" i="3"/>
  <c r="AD336" i="3"/>
  <c r="AD205" i="3"/>
  <c r="AD947" i="3"/>
  <c r="AD718" i="3"/>
  <c r="AD759" i="3"/>
  <c r="AD170" i="3"/>
  <c r="AD153" i="3"/>
  <c r="AD508" i="3"/>
  <c r="AD765" i="3"/>
  <c r="AD704" i="3"/>
  <c r="AD802" i="3"/>
  <c r="AD976" i="3"/>
  <c r="AD645" i="3"/>
  <c r="AD554" i="3"/>
  <c r="AD340" i="3"/>
  <c r="AD977" i="3"/>
  <c r="AD845" i="3"/>
  <c r="C40" i="40"/>
  <c r="AD805" i="3"/>
  <c r="AD637" i="3"/>
  <c r="AD998" i="3"/>
  <c r="AD484" i="3"/>
  <c r="AD1003" i="3"/>
  <c r="AD403" i="3"/>
  <c r="AD749" i="3"/>
  <c r="AD917" i="3"/>
  <c r="AD664" i="3"/>
  <c r="AD283" i="3"/>
  <c r="AD368" i="3"/>
  <c r="AD433" i="3"/>
  <c r="AD872" i="3"/>
  <c r="AD271" i="3"/>
  <c r="AD151" i="3"/>
  <c r="AD532" i="3"/>
  <c r="AD117" i="3"/>
  <c r="AD522" i="3"/>
  <c r="AD91" i="3"/>
  <c r="AD848" i="3"/>
  <c r="AD365" i="3"/>
  <c r="AD297" i="3"/>
  <c r="AD99" i="3"/>
  <c r="AD202" i="3"/>
  <c r="AD49" i="3"/>
  <c r="AD94" i="3"/>
  <c r="AD52" i="3"/>
  <c r="AD135" i="3"/>
  <c r="AD69" i="3"/>
  <c r="AD57" i="3"/>
  <c r="AD203" i="3"/>
  <c r="AD280" i="3"/>
  <c r="AD53" i="3"/>
  <c r="AD211" i="3"/>
  <c r="AD11" i="3"/>
  <c r="AD394" i="3"/>
  <c r="AD345" i="3"/>
  <c r="AD272" i="3"/>
  <c r="AD391" i="3"/>
  <c r="AD861" i="3"/>
  <c r="AD476" i="3"/>
  <c r="AD660" i="3"/>
  <c r="AD83" i="3"/>
  <c r="AD54" i="3"/>
  <c r="AD953" i="3"/>
  <c r="AD988" i="3"/>
  <c r="AD459" i="3"/>
  <c r="AD269" i="3"/>
  <c r="AD519" i="3"/>
  <c r="AD856" i="3"/>
  <c r="AD59" i="3"/>
  <c r="AD179" i="3"/>
  <c r="AD540" i="3"/>
  <c r="C38" i="40"/>
  <c r="AD927" i="3"/>
  <c r="AD902" i="3"/>
  <c r="AD747" i="3"/>
  <c r="AD243" i="3"/>
  <c r="AD732" i="3"/>
  <c r="AD569" i="3"/>
  <c r="AD76" i="3"/>
  <c r="AD79" i="3"/>
  <c r="AD904" i="3"/>
  <c r="AD164" i="3"/>
  <c r="AD553" i="3"/>
  <c r="AD125" i="3"/>
  <c r="AD185" i="3"/>
  <c r="AD474" i="3"/>
  <c r="AD617" i="3"/>
  <c r="AD43" i="3"/>
  <c r="AD13" i="3"/>
  <c r="AD354" i="3"/>
  <c r="AD472" i="3"/>
  <c r="AD93" i="3"/>
  <c r="AD724" i="3"/>
  <c r="AD264" i="3"/>
  <c r="AD835" i="3"/>
  <c r="AD304" i="3"/>
  <c r="AD436" i="3"/>
  <c r="AD825" i="3"/>
  <c r="AD231" i="3"/>
  <c r="AD410" i="3"/>
  <c r="AD228" i="3"/>
  <c r="AD970" i="3"/>
  <c r="AD80" i="3"/>
  <c r="AD337" i="3"/>
  <c r="AD55" i="3"/>
  <c r="AD144" i="3"/>
  <c r="AD290" i="3"/>
  <c r="AD408" i="3"/>
  <c r="AD586" i="3"/>
  <c r="AD611" i="3"/>
  <c r="AD15" i="3"/>
  <c r="AD886" i="3"/>
  <c r="AD293" i="3"/>
  <c r="AD851" i="3"/>
  <c r="AD524" i="3"/>
  <c r="AD635" i="3"/>
  <c r="AD188" i="3"/>
  <c r="AD119" i="3"/>
  <c r="AD597" i="3"/>
  <c r="AD97" i="3"/>
  <c r="AD557" i="3"/>
  <c r="AD184" i="3"/>
  <c r="AD305" i="3"/>
  <c r="AD379" i="3"/>
  <c r="AD601" i="3"/>
  <c r="AD742" i="3"/>
  <c r="AD840" i="3"/>
  <c r="AD719" i="3"/>
  <c r="AD785" i="3"/>
  <c r="AD810" i="3"/>
  <c r="AD535" i="3"/>
  <c r="AD25" i="3"/>
  <c r="AD227" i="3"/>
  <c r="AD209" i="3"/>
  <c r="AD106" i="3"/>
  <c r="AD400" i="3"/>
  <c r="AD122" i="3"/>
  <c r="AD239" i="3"/>
  <c r="AD14" i="3"/>
  <c r="AD473" i="3"/>
  <c r="AD891" i="3"/>
  <c r="AD968" i="3"/>
  <c r="AD912" i="3"/>
  <c r="AD913" i="3"/>
  <c r="C41" i="40"/>
  <c r="AD261" i="3"/>
  <c r="AD221" i="3"/>
  <c r="AD268" i="3"/>
  <c r="AD537" i="3"/>
  <c r="AD95" i="3"/>
  <c r="AD127" i="3"/>
  <c r="AD263" i="3"/>
  <c r="AD296" i="3"/>
  <c r="AD65" i="3"/>
  <c r="L39" i="40"/>
  <c r="AD462" i="3"/>
  <c r="AD64" i="3"/>
  <c r="AD744" i="3"/>
  <c r="AD288" i="3"/>
  <c r="AD191" i="3"/>
  <c r="AD317" i="3"/>
  <c r="AD879" i="3"/>
  <c r="AD232" i="3"/>
  <c r="AD302" i="3"/>
  <c r="AD549" i="3"/>
  <c r="AD714" i="3"/>
  <c r="AD480" i="3"/>
  <c r="AD575" i="3"/>
  <c r="AD697" i="3"/>
  <c r="AD92" i="3"/>
  <c r="AD931" i="3"/>
  <c r="AD388" i="3"/>
  <c r="AD292" i="3"/>
  <c r="AD808" i="3"/>
  <c r="AD218" i="3"/>
  <c r="AD275" i="3"/>
  <c r="AD24" i="3"/>
  <c r="AD795" i="3"/>
  <c r="AD51" i="3"/>
  <c r="AD680" i="3"/>
  <c r="AD935" i="3"/>
  <c r="AD102" i="3"/>
  <c r="AD168" i="3"/>
  <c r="AD39" i="3"/>
  <c r="AD464" i="3"/>
  <c r="AD1005" i="3"/>
  <c r="AD346" i="3"/>
  <c r="AD68" i="3"/>
  <c r="AD277" i="3"/>
  <c r="AF348" i="3"/>
  <c r="AF966" i="3"/>
  <c r="AF757" i="3"/>
  <c r="AE903" i="3"/>
  <c r="AF108" i="3"/>
  <c r="AE271" i="3"/>
  <c r="AE656" i="3"/>
  <c r="AE141" i="3"/>
  <c r="AE327" i="3"/>
  <c r="AE342" i="3"/>
  <c r="AE1002" i="3"/>
  <c r="AE849" i="3"/>
  <c r="AE504" i="3"/>
  <c r="AE615" i="3"/>
  <c r="AE794" i="3"/>
  <c r="AE645" i="3"/>
  <c r="AE543" i="3"/>
  <c r="AE584" i="3"/>
  <c r="AE244" i="3"/>
  <c r="AE57" i="3"/>
  <c r="AE649" i="3"/>
  <c r="AE423" i="3"/>
  <c r="AE559" i="3"/>
  <c r="AE239" i="3"/>
  <c r="AE654" i="3"/>
  <c r="AE416" i="3"/>
  <c r="AE164" i="3"/>
  <c r="AE970" i="3"/>
  <c r="AE292" i="3"/>
  <c r="AE854" i="3"/>
  <c r="AE516" i="3"/>
  <c r="AE696" i="3"/>
  <c r="AE869" i="3"/>
  <c r="AE651" i="3"/>
  <c r="AE473" i="3"/>
  <c r="AE814" i="3"/>
  <c r="AE326" i="3"/>
  <c r="AE22" i="3"/>
  <c r="AE448" i="3"/>
  <c r="AE108" i="3"/>
  <c r="AE315" i="3"/>
  <c r="AE209" i="3"/>
  <c r="AE510" i="3"/>
  <c r="AE686" i="3"/>
  <c r="AE1006" i="3"/>
  <c r="AE946" i="3"/>
  <c r="AE410" i="3"/>
  <c r="AE426" i="3"/>
  <c r="AE260" i="3"/>
  <c r="AE86" i="3"/>
  <c r="AE907" i="3"/>
  <c r="AE797" i="3"/>
  <c r="AE578" i="3"/>
  <c r="AE365" i="3"/>
  <c r="AE699" i="3"/>
  <c r="AE446" i="3"/>
  <c r="AE74" i="3"/>
  <c r="AE936" i="3"/>
  <c r="AE469" i="3"/>
  <c r="AE64" i="3"/>
  <c r="AE355" i="3"/>
  <c r="AE60" i="3"/>
  <c r="AE507" i="3"/>
  <c r="AE187" i="3"/>
  <c r="AE247" i="3"/>
  <c r="AE823" i="3"/>
  <c r="AE620" i="3"/>
  <c r="AE276" i="3"/>
  <c r="AE51" i="3"/>
  <c r="AE759" i="3"/>
  <c r="AE626" i="3"/>
  <c r="AE934" i="3"/>
  <c r="AE596" i="3"/>
  <c r="AE712" i="3"/>
  <c r="AE885" i="3"/>
  <c r="AE453" i="3"/>
  <c r="AE868" i="3"/>
  <c r="M41" i="40"/>
  <c r="M39" i="40"/>
  <c r="AE90" i="3"/>
  <c r="AE18" i="3"/>
  <c r="AE670" i="3"/>
  <c r="AE529" i="3"/>
  <c r="AE43" i="3"/>
  <c r="AE762" i="3"/>
  <c r="AE870" i="3"/>
  <c r="AE532" i="3"/>
  <c r="AE795" i="3"/>
  <c r="AE587" i="3"/>
  <c r="AE503" i="3"/>
  <c r="AE316" i="3"/>
  <c r="AE991" i="3"/>
  <c r="AE637" i="3"/>
  <c r="AE880" i="3"/>
  <c r="AE834" i="3"/>
  <c r="AE660" i="3"/>
  <c r="AE550" i="3"/>
  <c r="AE409" i="3"/>
  <c r="AE563" i="3"/>
  <c r="AE243" i="3"/>
  <c r="AE118" i="3"/>
  <c r="AE81" i="3"/>
  <c r="AE627" i="3"/>
  <c r="AE530" i="3"/>
  <c r="AE531" i="3"/>
  <c r="AE211" i="3"/>
  <c r="AE983" i="3"/>
  <c r="AE828" i="3"/>
  <c r="AE406" i="3"/>
  <c r="AE886" i="3"/>
  <c r="AE749" i="3"/>
  <c r="AE482" i="3"/>
  <c r="AE238" i="3"/>
  <c r="AE565" i="3"/>
  <c r="AE982" i="3"/>
  <c r="AE644" i="3"/>
  <c r="AE824" i="3"/>
  <c r="AE997" i="3"/>
  <c r="AE774" i="3"/>
  <c r="AE609" i="3"/>
  <c r="AE773" i="3"/>
  <c r="AE693" i="3"/>
  <c r="AE483" i="3"/>
  <c r="AE163" i="3"/>
  <c r="AE31" i="3"/>
  <c r="AE154" i="3"/>
  <c r="AE26" i="3"/>
  <c r="AE87" i="3"/>
  <c r="AE449" i="3"/>
  <c r="AE273" i="3"/>
  <c r="AE603" i="3"/>
  <c r="AE478" i="3"/>
  <c r="AE302" i="3"/>
  <c r="AE330" i="3"/>
  <c r="AF49" i="3"/>
  <c r="AF260" i="3"/>
  <c r="AF95" i="3"/>
  <c r="AF587" i="3"/>
  <c r="AF914" i="3"/>
  <c r="AF296" i="3"/>
  <c r="AE837" i="3"/>
  <c r="AE178" i="3"/>
  <c r="AE447" i="3"/>
  <c r="AE799" i="3"/>
  <c r="AE464" i="3"/>
  <c r="AE255" i="3"/>
  <c r="AE392" i="3"/>
  <c r="AE149" i="3"/>
  <c r="AE1009" i="3"/>
  <c r="AE994" i="3"/>
  <c r="AE424" i="3"/>
  <c r="AE538" i="3"/>
  <c r="AE357" i="3"/>
  <c r="AE360" i="3"/>
  <c r="AE790" i="3"/>
  <c r="AE753" i="3"/>
  <c r="AE924" i="3"/>
  <c r="AE396" i="3"/>
  <c r="AE76" i="3"/>
  <c r="AE942" i="3"/>
  <c r="AE494" i="3"/>
  <c r="AE45" i="3"/>
  <c r="AE548" i="3"/>
  <c r="AE694" i="3"/>
  <c r="AE998" i="3"/>
  <c r="AE54" i="3"/>
  <c r="AE866" i="3"/>
  <c r="AE719" i="3"/>
  <c r="AE167" i="3"/>
  <c r="AE704" i="3"/>
  <c r="AE237" i="3"/>
  <c r="AE658" i="3"/>
  <c r="AE388" i="3"/>
  <c r="AE947" i="3"/>
  <c r="AE477" i="3"/>
  <c r="AE68" i="3"/>
  <c r="AE961" i="3"/>
  <c r="AE295" i="3"/>
  <c r="AE293" i="3"/>
  <c r="AE161" i="3"/>
  <c r="AE415" i="3"/>
  <c r="AE157" i="3"/>
  <c r="AE217" i="3"/>
  <c r="AE964" i="3"/>
  <c r="AE476" i="3"/>
  <c r="AE136" i="3"/>
  <c r="AE679" i="3"/>
  <c r="AE803" i="3"/>
  <c r="AE280" i="3"/>
  <c r="AE672" i="3"/>
  <c r="AE689" i="3"/>
  <c r="AE662" i="3"/>
  <c r="AE567" i="3"/>
  <c r="AE489" i="3"/>
  <c r="AE579" i="3"/>
  <c r="AE944" i="3"/>
  <c r="AE250" i="3"/>
  <c r="AE898" i="3"/>
  <c r="AE756" i="3"/>
  <c r="D42" i="40"/>
  <c r="D43" i="40" s="1"/>
  <c r="E31" i="14" s="1"/>
  <c r="D40" i="40"/>
  <c r="AE684" i="3"/>
  <c r="AE585" i="3"/>
  <c r="AE381" i="3"/>
  <c r="AE134" i="3"/>
  <c r="AE764" i="3"/>
  <c r="AE444" i="3"/>
  <c r="AE104" i="3"/>
  <c r="AE534" i="3"/>
  <c r="AE635" i="3"/>
  <c r="AE198" i="3"/>
  <c r="AE738" i="3"/>
  <c r="AE557" i="3"/>
  <c r="AE370" i="3"/>
  <c r="AE229" i="3"/>
  <c r="AE905" i="3"/>
  <c r="AE893" i="3"/>
  <c r="AE17" i="3"/>
  <c r="AE806" i="3"/>
  <c r="AE468" i="3"/>
  <c r="AE569" i="3"/>
  <c r="AE730" i="3"/>
  <c r="AE210" i="3"/>
  <c r="AE110" i="3"/>
  <c r="AE439" i="3"/>
  <c r="AE978" i="3"/>
  <c r="AE884" i="3"/>
  <c r="AE490" i="3"/>
  <c r="AE816" i="3"/>
  <c r="AE397" i="3"/>
  <c r="AE770" i="3"/>
  <c r="AE740" i="3"/>
  <c r="AE230" i="3"/>
  <c r="AE454" i="3"/>
  <c r="AE458" i="3"/>
  <c r="AE317" i="3"/>
  <c r="AE377" i="3"/>
  <c r="AE789" i="3"/>
  <c r="AE636" i="3"/>
  <c r="AE49" i="3"/>
  <c r="AE633" i="3"/>
  <c r="AE742" i="3"/>
  <c r="AE960" i="3"/>
  <c r="AE321" i="3"/>
  <c r="AE499" i="3"/>
  <c r="AE16" i="3"/>
  <c r="AF105" i="3"/>
  <c r="AF788" i="3"/>
  <c r="AE856" i="3"/>
  <c r="AE171" i="3"/>
  <c r="AE842" i="3"/>
  <c r="AE577" i="3"/>
  <c r="AE741" i="3"/>
  <c r="AE925" i="3"/>
  <c r="AE374" i="3"/>
  <c r="AE827" i="3"/>
  <c r="AE417" i="3"/>
  <c r="AE717" i="3"/>
  <c r="AE307" i="3"/>
  <c r="AE169" i="3"/>
  <c r="AE599" i="3"/>
  <c r="AE73" i="3"/>
  <c r="AE124" i="3"/>
  <c r="AE571" i="3"/>
  <c r="AE251" i="3"/>
  <c r="AE48" i="3"/>
  <c r="AE831" i="3"/>
  <c r="AE376" i="3"/>
  <c r="AE745" i="3"/>
  <c r="AE629" i="3"/>
  <c r="AE607" i="3"/>
  <c r="AE825" i="3"/>
  <c r="AE461" i="3"/>
  <c r="AE457" i="3"/>
  <c r="AE613" i="3"/>
  <c r="AE519" i="3"/>
  <c r="AE916" i="3"/>
  <c r="AE472" i="3"/>
  <c r="AE832" i="3"/>
  <c r="AE425" i="3"/>
  <c r="AE786" i="3"/>
  <c r="AE554" i="3"/>
  <c r="AE41" i="3"/>
  <c r="AE618" i="3"/>
  <c r="AE77" i="3"/>
  <c r="AE412" i="3"/>
  <c r="AE225" i="3"/>
  <c r="AE347" i="3"/>
  <c r="AE221" i="3"/>
  <c r="AE281" i="3"/>
  <c r="AE430" i="3"/>
  <c r="AE435" i="3"/>
  <c r="AE115" i="3"/>
  <c r="AE540" i="3"/>
  <c r="AE200" i="3"/>
  <c r="AE887" i="3"/>
  <c r="AE695" i="3"/>
  <c r="AE1004" i="3"/>
  <c r="AE867" i="3"/>
  <c r="AE751" i="3"/>
  <c r="AE701" i="3"/>
  <c r="AE339" i="3"/>
  <c r="AE840" i="3"/>
  <c r="AE126" i="3"/>
  <c r="AE135" i="3"/>
  <c r="AE452" i="3"/>
  <c r="AE634" i="3"/>
  <c r="AE805" i="3"/>
  <c r="AE398" i="3"/>
  <c r="AE487" i="3"/>
  <c r="AE254" i="3"/>
  <c r="AE975" i="3"/>
  <c r="AE996" i="3"/>
  <c r="AE322" i="3"/>
  <c r="AE67" i="3"/>
  <c r="AE711" i="3"/>
  <c r="AE166" i="3"/>
  <c r="AE222" i="3"/>
  <c r="AE138" i="3"/>
  <c r="AE177" i="3"/>
  <c r="AE855" i="3"/>
  <c r="AE731" i="3"/>
  <c r="AE976" i="3"/>
  <c r="AE524" i="3"/>
  <c r="AE309" i="3"/>
  <c r="AE793" i="3"/>
  <c r="AE775" i="3"/>
  <c r="AE857" i="3"/>
  <c r="AE965" i="3"/>
  <c r="AE10" i="3"/>
  <c r="AE802" i="3"/>
  <c r="AE437" i="3"/>
  <c r="D38" i="40"/>
  <c r="AE261" i="3"/>
  <c r="AE129" i="3"/>
  <c r="AE277" i="3"/>
  <c r="AE407" i="3"/>
  <c r="AE431" i="3"/>
  <c r="AE111" i="3"/>
  <c r="AE892" i="3"/>
  <c r="AE36" i="3"/>
  <c r="AE906" i="3"/>
  <c r="AE943" i="3"/>
  <c r="AE848" i="3"/>
  <c r="AE466" i="3"/>
  <c r="AE343" i="3"/>
  <c r="AE228" i="3"/>
  <c r="AE266" i="3"/>
  <c r="AE287" i="3"/>
  <c r="AE819" i="3"/>
  <c r="AE986" i="3"/>
  <c r="AE75" i="3"/>
  <c r="AE833" i="3"/>
  <c r="AE492" i="3"/>
  <c r="AE97" i="3"/>
  <c r="AE214" i="3"/>
  <c r="AE93" i="3"/>
  <c r="AE153" i="3"/>
  <c r="AE836" i="3"/>
  <c r="AE390" i="3"/>
  <c r="AE391" i="3"/>
  <c r="AE387" i="3"/>
  <c r="AE72" i="3"/>
  <c r="AE841" i="3"/>
  <c r="AE713" i="3"/>
  <c r="AE784" i="3"/>
  <c r="AE361" i="3"/>
  <c r="AE977" i="3"/>
  <c r="AE486" i="3"/>
  <c r="AE65" i="3"/>
  <c r="AE303" i="3"/>
  <c r="AE894" i="3"/>
  <c r="AE30" i="3"/>
  <c r="AE984" i="3"/>
  <c r="AE194" i="3"/>
  <c r="AE364" i="3"/>
  <c r="AE505" i="3"/>
  <c r="AE605" i="3"/>
  <c r="AE272" i="3"/>
  <c r="AE290" i="3"/>
  <c r="AE914" i="3"/>
  <c r="AE788" i="3"/>
  <c r="AE600" i="3"/>
  <c r="AE752" i="3"/>
  <c r="AE706" i="3"/>
  <c r="AE206" i="3"/>
  <c r="AE676" i="3"/>
  <c r="AE421" i="3"/>
  <c r="AE860" i="3"/>
  <c r="AE190" i="3"/>
  <c r="AE285" i="3"/>
  <c r="AE345" i="3"/>
  <c r="AE725" i="3"/>
  <c r="AE179" i="3"/>
  <c r="AE604" i="3"/>
  <c r="AE700" i="3"/>
  <c r="AE434" i="3"/>
  <c r="AE876" i="3"/>
  <c r="AF55" i="3"/>
  <c r="AF908" i="3"/>
  <c r="AF492" i="3"/>
  <c r="AF22" i="3"/>
  <c r="AF617" i="3"/>
  <c r="AF470" i="3"/>
  <c r="AF182" i="3"/>
  <c r="AF486" i="3"/>
  <c r="AE664" i="3"/>
  <c r="AE441" i="3"/>
  <c r="AE501" i="3"/>
  <c r="AE128" i="3"/>
  <c r="AE918" i="3"/>
  <c r="AE451" i="3"/>
  <c r="AE131" i="3"/>
  <c r="AE846" i="3"/>
  <c r="AE480" i="3"/>
  <c r="AE140" i="3"/>
  <c r="AE878" i="3"/>
  <c r="AF822" i="3"/>
  <c r="AE882" i="3"/>
  <c r="AE993" i="3"/>
  <c r="AE771" i="3"/>
  <c r="AE264" i="3"/>
  <c r="AE101" i="3"/>
  <c r="AE619" i="3"/>
  <c r="AE275" i="3"/>
  <c r="AE455" i="3"/>
  <c r="AE815" i="3"/>
  <c r="AE25" i="3"/>
  <c r="AE246" i="3"/>
  <c r="AE193" i="3"/>
  <c r="AE363" i="3"/>
  <c r="AE83" i="3"/>
  <c r="AE791" i="3"/>
  <c r="AE502" i="3"/>
  <c r="AE182" i="3"/>
  <c r="AE822" i="3"/>
  <c r="AE331" i="3"/>
  <c r="AE865" i="3"/>
  <c r="AE641" i="3"/>
  <c r="AE810" i="3"/>
  <c r="AE945" i="3"/>
  <c r="AE657" i="3"/>
  <c r="AE555" i="3"/>
  <c r="AE304" i="3"/>
  <c r="AE980" i="3"/>
  <c r="AE517" i="3"/>
  <c r="AE939" i="3"/>
  <c r="AE186" i="3"/>
  <c r="AE624" i="3"/>
  <c r="AE37" i="3"/>
  <c r="AE152" i="3"/>
  <c r="AE488" i="3"/>
  <c r="AE148" i="3"/>
  <c r="AE208" i="3"/>
  <c r="AE380" i="3"/>
  <c r="AE643" i="3"/>
  <c r="AE463" i="3"/>
  <c r="AE143" i="3"/>
  <c r="AE372" i="3"/>
  <c r="AE800" i="3"/>
  <c r="AE912" i="3"/>
  <c r="AE591" i="3"/>
  <c r="AE146" i="3"/>
  <c r="AE631" i="3"/>
  <c r="AE109" i="3"/>
  <c r="AE582" i="3"/>
  <c r="AE106" i="3"/>
  <c r="AE883" i="3"/>
  <c r="AE311" i="3"/>
  <c r="AE203" i="3"/>
  <c r="AE897" i="3"/>
  <c r="AE556" i="3"/>
  <c r="M42" i="40"/>
  <c r="M43" i="40" s="1"/>
  <c r="E32" i="14" s="1"/>
  <c r="AE328" i="3"/>
  <c r="AE125" i="3"/>
  <c r="AE185" i="3"/>
  <c r="AE900" i="3"/>
  <c r="AE889" i="3"/>
  <c r="AE990" i="3"/>
  <c r="AE754" i="3"/>
  <c r="AE881" i="3"/>
  <c r="AE737" i="3"/>
  <c r="AE346" i="3"/>
  <c r="AE393" i="3"/>
  <c r="AE560" i="3"/>
  <c r="AE220" i="3"/>
  <c r="AE419" i="3"/>
  <c r="AE84" i="3"/>
  <c r="AE985" i="3"/>
  <c r="AE638" i="3"/>
  <c r="AE655" i="3"/>
  <c r="AE306" i="3"/>
  <c r="AE674" i="3"/>
  <c r="AE433" i="3"/>
  <c r="AE963" i="3"/>
  <c r="AE493" i="3"/>
  <c r="AE100" i="3"/>
  <c r="AE632" i="3"/>
  <c r="AE755" i="3"/>
  <c r="AE922" i="3"/>
  <c r="AE769" i="3"/>
  <c r="AE428" i="3"/>
  <c r="AE283" i="3"/>
  <c r="AE197" i="3"/>
  <c r="AE648" i="3"/>
  <c r="AE61" i="3"/>
  <c r="AE121" i="3"/>
  <c r="AE772" i="3"/>
  <c r="AE300" i="3"/>
  <c r="AE40" i="3"/>
  <c r="AE403" i="3"/>
  <c r="AE542" i="3"/>
  <c r="AE969" i="3"/>
  <c r="AE792" i="3"/>
  <c r="AE720" i="3"/>
  <c r="AE235" i="3"/>
  <c r="AE102" i="3"/>
  <c r="AE702" i="3"/>
  <c r="AE780" i="3"/>
  <c r="AF678" i="3"/>
  <c r="AF504" i="3"/>
  <c r="AF832" i="3"/>
  <c r="AE992" i="3"/>
  <c r="AE728" i="3"/>
  <c r="AE173" i="3"/>
  <c r="AE678" i="3"/>
  <c r="AE158" i="3"/>
  <c r="AE445" i="3"/>
  <c r="AE896" i="3"/>
  <c r="AE399" i="3"/>
  <c r="AE850" i="3"/>
  <c r="AE687" i="3"/>
  <c r="AE459" i="3"/>
  <c r="AE688" i="3"/>
  <c r="AE205" i="3"/>
  <c r="AE646" i="3"/>
  <c r="AE389" i="3"/>
  <c r="AE429" i="3"/>
  <c r="AE253" i="3"/>
  <c r="AE313" i="3"/>
  <c r="AE661" i="3"/>
  <c r="AE572" i="3"/>
  <c r="AE232" i="3"/>
  <c r="AE798" i="3"/>
  <c r="AE921" i="3"/>
  <c r="AE583" i="3"/>
  <c r="AE602" i="3"/>
  <c r="AE514" i="3"/>
  <c r="AE735" i="3"/>
  <c r="AE861" i="3"/>
  <c r="AE692" i="3"/>
  <c r="AE98" i="3"/>
  <c r="AE763" i="3"/>
  <c r="AE329" i="3"/>
  <c r="AE653" i="3"/>
  <c r="AE1000" i="3"/>
  <c r="AE533" i="3"/>
  <c r="AE192" i="3"/>
  <c r="AE223" i="3"/>
  <c r="AE539" i="3"/>
  <c r="AE219" i="3"/>
  <c r="AE15" i="3"/>
  <c r="AE310" i="3"/>
  <c r="AE117" i="3"/>
  <c r="AE767" i="3"/>
  <c r="AE294" i="3"/>
  <c r="AE318" i="3"/>
  <c r="AE871" i="3"/>
  <c r="AE950" i="3"/>
  <c r="AE931" i="3"/>
  <c r="AE979" i="3"/>
  <c r="AE132" i="3"/>
  <c r="AE929" i="3"/>
  <c r="AE588" i="3"/>
  <c r="AE707" i="3"/>
  <c r="AE818" i="3"/>
  <c r="AE721" i="3"/>
  <c r="AE291" i="3"/>
  <c r="AE481" i="3"/>
  <c r="AE923" i="3"/>
  <c r="AE1003" i="3"/>
  <c r="AE395" i="3"/>
  <c r="AE21" i="3"/>
  <c r="AE69" i="3"/>
  <c r="AE520" i="3"/>
  <c r="AE180" i="3"/>
  <c r="AE240" i="3"/>
  <c r="AE506" i="3"/>
  <c r="AE714" i="3"/>
  <c r="AE495" i="3"/>
  <c r="AE175" i="3"/>
  <c r="AE807" i="3"/>
  <c r="AE668" i="3"/>
  <c r="AE859" i="3"/>
  <c r="AE418" i="3"/>
  <c r="AE951" i="3"/>
  <c r="AE314" i="3"/>
  <c r="AE44" i="3"/>
  <c r="AE594" i="3"/>
  <c r="AE777" i="3"/>
  <c r="AE779" i="3"/>
  <c r="AE224" i="3"/>
  <c r="AE34" i="3"/>
  <c r="M38" i="40"/>
  <c r="AE259" i="3"/>
  <c r="AE127" i="3"/>
  <c r="AE162" i="3"/>
  <c r="AE11" i="3"/>
  <c r="AE590" i="3"/>
  <c r="AE525" i="3"/>
  <c r="AE465" i="3"/>
  <c r="AE999" i="3"/>
  <c r="AE877" i="3"/>
  <c r="AE724" i="3"/>
  <c r="AE160" i="3"/>
  <c r="AE265" i="3"/>
  <c r="AE589" i="3"/>
  <c r="AE202" i="3"/>
  <c r="AE952" i="3"/>
  <c r="AE485" i="3"/>
  <c r="AE902" i="3"/>
  <c r="AE744" i="3"/>
  <c r="AE917" i="3"/>
  <c r="AE908" i="3"/>
  <c r="AE95" i="3"/>
  <c r="AE91" i="3"/>
  <c r="AE151" i="3"/>
  <c r="AE576" i="3"/>
  <c r="AE236" i="3"/>
  <c r="AE498" i="3"/>
  <c r="AE337" i="3"/>
  <c r="AE270" i="3"/>
  <c r="AE937" i="3"/>
  <c r="AE617" i="3"/>
  <c r="AE1001" i="3"/>
  <c r="AE137" i="3"/>
  <c r="AE888" i="3"/>
  <c r="AE359" i="3"/>
  <c r="AE231" i="3"/>
  <c r="AE63" i="3"/>
  <c r="AE544" i="3"/>
  <c r="AE204" i="3"/>
  <c r="AE697" i="3"/>
  <c r="AE535" i="3"/>
  <c r="AE122" i="3"/>
  <c r="AE736" i="3"/>
  <c r="AE659" i="3"/>
  <c r="AE606" i="3"/>
  <c r="AE989" i="3"/>
  <c r="AE911" i="3"/>
  <c r="AE847" i="3"/>
  <c r="AE891" i="3"/>
  <c r="AE367" i="3"/>
  <c r="AE781" i="3"/>
  <c r="AE340" i="3"/>
  <c r="AE683" i="3"/>
  <c r="AE201" i="3"/>
  <c r="AE496" i="3"/>
  <c r="AE156" i="3"/>
  <c r="AE23" i="3"/>
  <c r="AE226" i="3"/>
  <c r="AE19" i="3"/>
  <c r="AE80" i="3"/>
  <c r="AE895" i="3"/>
  <c r="AE58" i="3"/>
  <c r="AE14" i="3"/>
  <c r="AE766" i="3"/>
  <c r="AF841" i="3"/>
  <c r="AE521" i="3"/>
  <c r="AE385" i="3"/>
  <c r="AE835" i="3"/>
  <c r="AE107" i="3"/>
  <c r="AE690" i="3"/>
  <c r="AE351" i="3"/>
  <c r="AE133" i="3"/>
  <c r="AE248" i="3"/>
  <c r="AE405" i="3"/>
  <c r="AE718" i="3"/>
  <c r="AE13" i="3"/>
  <c r="AE614" i="3"/>
  <c r="AE904" i="3"/>
  <c r="AE384" i="3"/>
  <c r="AE263" i="3"/>
  <c r="AE621" i="3"/>
  <c r="AE551" i="3"/>
  <c r="AE382" i="3"/>
  <c r="AE334" i="3"/>
  <c r="AE404" i="3"/>
  <c r="AE99" i="3"/>
  <c r="AE663" i="3"/>
  <c r="AE338" i="3"/>
  <c r="AE422" i="3"/>
  <c r="AE233" i="3"/>
  <c r="AE191" i="3"/>
  <c r="AE150" i="3"/>
  <c r="AE85" i="3"/>
  <c r="AE703" i="3"/>
  <c r="AE70" i="3"/>
  <c r="AE830" i="3"/>
  <c r="AE953" i="3"/>
  <c r="AE956" i="3"/>
  <c r="AE400" i="3"/>
  <c r="AE995" i="3"/>
  <c r="AE297" i="3"/>
  <c r="AE1005" i="3"/>
  <c r="AE927" i="3"/>
  <c r="AE776" i="3"/>
  <c r="AE949" i="3"/>
  <c r="AE352" i="3"/>
  <c r="AE726" i="3"/>
  <c r="AE323" i="3"/>
  <c r="AE553" i="3"/>
  <c r="AE698" i="3"/>
  <c r="AE1008" i="3"/>
  <c r="AE962" i="3"/>
  <c r="AE863" i="3"/>
  <c r="AE932" i="3"/>
  <c r="AE218" i="3"/>
  <c r="AE35" i="3"/>
  <c r="AE967" i="3"/>
  <c r="AE413" i="3"/>
  <c r="AE312" i="3"/>
  <c r="AE383" i="3"/>
  <c r="AE145" i="3"/>
  <c r="AE940" i="3"/>
  <c r="AE729" i="3"/>
  <c r="AE336" i="3"/>
  <c r="AE739" i="3"/>
  <c r="AE941" i="3"/>
  <c r="AE820" i="3"/>
  <c r="AE289" i="3"/>
  <c r="AE353" i="3"/>
  <c r="AE669" i="3"/>
  <c r="AE420" i="3"/>
  <c r="AE50" i="3"/>
  <c r="AE549" i="3"/>
  <c r="AE966" i="3"/>
  <c r="AE628" i="3"/>
  <c r="AE808" i="3"/>
  <c r="AE981" i="3"/>
  <c r="AE71" i="3"/>
  <c r="M40" i="40"/>
  <c r="AE443" i="3"/>
  <c r="AE123" i="3"/>
  <c r="AE183" i="3"/>
  <c r="AE296" i="3"/>
  <c r="AE113" i="3"/>
  <c r="AE78" i="3"/>
  <c r="AE839" i="3"/>
  <c r="AE647" i="3"/>
  <c r="AE821" i="3"/>
  <c r="AE358" i="3"/>
  <c r="AE804" i="3"/>
  <c r="AE344" i="3"/>
  <c r="AE522" i="3"/>
  <c r="AE349" i="3"/>
  <c r="AE518" i="3"/>
  <c r="AE566" i="3"/>
  <c r="AE935" i="3"/>
  <c r="AE727" i="3"/>
  <c r="AE284" i="3"/>
  <c r="AE829" i="3"/>
  <c r="AE593" i="3"/>
  <c r="AE813" i="3"/>
  <c r="AE650" i="3"/>
  <c r="AE279" i="3"/>
  <c r="AE319" i="3"/>
  <c r="AE838" i="3"/>
  <c r="AE500" i="3"/>
  <c r="AE680" i="3"/>
  <c r="AE853" i="3"/>
  <c r="AE757" i="3"/>
  <c r="AE515" i="3"/>
  <c r="AE195" i="3"/>
  <c r="AE299" i="3"/>
  <c r="AE59" i="3"/>
  <c r="AE119" i="3"/>
  <c r="AE368" i="3"/>
  <c r="AE305" i="3"/>
  <c r="AE748" i="3"/>
  <c r="AE873" i="3"/>
  <c r="AE601" i="3"/>
  <c r="AE920" i="3"/>
  <c r="AE256" i="3"/>
  <c r="AE103" i="3"/>
  <c r="AE436" i="3"/>
  <c r="AE512" i="3"/>
  <c r="AE172" i="3"/>
  <c r="AF871" i="3"/>
  <c r="AF162" i="3"/>
  <c r="AF797" i="3"/>
  <c r="AF529" i="3"/>
  <c r="AE864" i="3"/>
  <c r="AE968" i="3"/>
  <c r="AE580" i="3"/>
  <c r="AE710" i="3"/>
  <c r="AE611" i="3"/>
  <c r="AE408" i="3"/>
  <c r="AE812" i="3"/>
  <c r="AE666" i="3"/>
  <c r="AE988" i="3"/>
  <c r="AE682" i="3"/>
  <c r="AE212" i="3"/>
  <c r="AE778" i="3"/>
  <c r="AE974" i="3"/>
  <c r="AE722" i="3"/>
  <c r="AE196" i="3"/>
  <c r="AE325" i="3"/>
  <c r="AE249" i="3"/>
  <c r="AE508" i="3"/>
  <c r="AE928" i="3"/>
  <c r="AE523" i="3"/>
  <c r="AE450" i="3"/>
  <c r="AE114" i="3"/>
  <c r="AE199" i="3"/>
  <c r="AE475" i="3"/>
  <c r="AE288" i="3"/>
  <c r="AE879" i="3"/>
  <c r="AE592" i="3"/>
  <c r="AE456" i="3"/>
  <c r="AE715" i="3"/>
  <c r="AE564" i="3"/>
  <c r="AE547" i="3"/>
  <c r="AE890" i="3"/>
  <c r="AE56" i="3"/>
  <c r="AE324" i="3"/>
  <c r="AE546" i="3"/>
  <c r="AE375" i="3"/>
  <c r="AF37" i="3"/>
  <c r="AF375" i="3"/>
  <c r="AF474" i="3"/>
  <c r="AF940" i="3"/>
  <c r="AF67" i="3"/>
  <c r="AF740" i="3"/>
  <c r="AF314" i="3"/>
  <c r="AF889" i="3"/>
  <c r="AF109" i="3"/>
  <c r="AF278" i="3"/>
  <c r="AF374" i="3"/>
  <c r="AF973" i="3"/>
  <c r="AF295" i="3"/>
  <c r="AF215" i="3"/>
  <c r="AF720" i="3"/>
  <c r="AF813" i="3"/>
  <c r="AF930" i="3"/>
  <c r="AF312" i="3"/>
  <c r="AF228" i="3"/>
  <c r="AF20" i="3"/>
  <c r="AF800" i="3"/>
  <c r="AF289" i="3"/>
  <c r="AF180" i="3"/>
  <c r="AF593" i="3"/>
  <c r="AF367" i="3"/>
  <c r="AF877" i="3"/>
  <c r="AF453" i="3"/>
  <c r="AF774" i="3"/>
  <c r="AF891" i="3"/>
  <c r="AF272" i="3"/>
  <c r="AF680" i="3"/>
  <c r="AF250" i="3"/>
  <c r="AF938" i="3"/>
  <c r="AF320" i="3"/>
  <c r="AF214" i="3"/>
  <c r="AF311" i="3"/>
  <c r="AF806" i="3"/>
  <c r="AF231" i="3"/>
  <c r="AF151" i="3"/>
  <c r="AF545" i="3"/>
  <c r="AF909" i="3"/>
  <c r="AF752" i="3"/>
  <c r="AF868" i="3"/>
  <c r="AF248" i="3"/>
  <c r="AF91" i="3"/>
  <c r="AF35" i="3"/>
  <c r="AF739" i="3"/>
  <c r="AF225" i="3"/>
  <c r="AF910" i="3"/>
  <c r="AF526" i="3"/>
  <c r="AF207" i="3"/>
  <c r="AF817" i="3"/>
  <c r="AF392" i="3"/>
  <c r="AF705" i="3"/>
  <c r="AF830" i="3"/>
  <c r="AF208" i="3"/>
  <c r="AF186" i="3"/>
  <c r="AF875" i="3"/>
  <c r="AF256" i="3"/>
  <c r="AF631" i="3"/>
  <c r="AF167" i="3"/>
  <c r="AF87" i="3"/>
  <c r="AF929" i="3"/>
  <c r="AF737" i="3"/>
  <c r="AF683" i="3"/>
  <c r="AE414" i="3"/>
  <c r="AE610" i="3"/>
  <c r="AE147" i="3"/>
  <c r="AE526" i="3"/>
  <c r="AE971" i="3"/>
  <c r="AE379" i="3"/>
  <c r="AE432" i="3"/>
  <c r="AE732" i="3"/>
  <c r="AE796" i="3"/>
  <c r="AE278" i="3"/>
  <c r="AE862" i="3"/>
  <c r="AE460" i="3"/>
  <c r="AE746" i="3"/>
  <c r="D39" i="40"/>
  <c r="AE787" i="3"/>
  <c r="AE94" i="3"/>
  <c r="AE623" i="3"/>
  <c r="AE144" i="3"/>
  <c r="AE354" i="3"/>
  <c r="AE462" i="3"/>
  <c r="AE957" i="3"/>
  <c r="AE366" i="3"/>
  <c r="AE262" i="3"/>
  <c r="AE747" i="3"/>
  <c r="AE47" i="3"/>
  <c r="AE378" i="3"/>
  <c r="AE274" i="3"/>
  <c r="AE913" i="3"/>
  <c r="AE761" i="3"/>
  <c r="AE165" i="3"/>
  <c r="AE89" i="3"/>
  <c r="AE130" i="3"/>
  <c r="AE639" i="3"/>
  <c r="AF881" i="3"/>
  <c r="AF554" i="3"/>
  <c r="AF52" i="3"/>
  <c r="AF14" i="3"/>
  <c r="AF663" i="3"/>
  <c r="AF53" i="3"/>
  <c r="AF978" i="3"/>
  <c r="AF827" i="3"/>
  <c r="AF508" i="3"/>
  <c r="AF257" i="3"/>
  <c r="AF324" i="3"/>
  <c r="AF166" i="3"/>
  <c r="AF98" i="3"/>
  <c r="AF811" i="3"/>
  <c r="AF669" i="3"/>
  <c r="AF75" i="3"/>
  <c r="AF742" i="3"/>
  <c r="AF974" i="3"/>
  <c r="AF101" i="3"/>
  <c r="AF142" i="3"/>
  <c r="AF502" i="3"/>
  <c r="AF674" i="3"/>
  <c r="AF355" i="3"/>
  <c r="AF939" i="3"/>
  <c r="AE760" i="3"/>
  <c r="AE282" i="3"/>
  <c r="AE402" i="3"/>
  <c r="AE750" i="3"/>
  <c r="AE39" i="3"/>
  <c r="AE652" i="3"/>
  <c r="AE785" i="3"/>
  <c r="AE817" i="3"/>
  <c r="AE24" i="3"/>
  <c r="AE527" i="3"/>
  <c r="AE782" i="3"/>
  <c r="AE320" i="3"/>
  <c r="AE46" i="3"/>
  <c r="AE242" i="3"/>
  <c r="AE168" i="3"/>
  <c r="AE675" i="3"/>
  <c r="AE843" i="3"/>
  <c r="AE32" i="3"/>
  <c r="AE268" i="3"/>
  <c r="AE155" i="3"/>
  <c r="AE642" i="3"/>
  <c r="AE851" i="3"/>
  <c r="AE581" i="3"/>
  <c r="D41" i="40"/>
  <c r="AE116" i="3"/>
  <c r="AE562" i="3"/>
  <c r="AE681" i="3"/>
  <c r="AE227" i="3"/>
  <c r="AE958" i="3"/>
  <c r="AE987" i="3"/>
  <c r="AE213" i="3"/>
  <c r="AE511" i="3"/>
  <c r="AF539" i="3"/>
  <c r="AF468" i="3"/>
  <c r="AF488" i="3"/>
  <c r="AF770" i="3"/>
  <c r="AF879" i="3"/>
  <c r="AF111" i="3"/>
  <c r="AF768" i="3"/>
  <c r="AF229" i="3"/>
  <c r="AF270" i="3"/>
  <c r="AF965" i="3"/>
  <c r="AF254" i="3"/>
  <c r="AF921" i="3"/>
  <c r="AF174" i="3"/>
  <c r="AF56" i="3"/>
  <c r="AF803" i="3"/>
  <c r="AF485" i="3"/>
  <c r="AF426" i="3"/>
  <c r="AF519" i="3"/>
  <c r="AF729" i="3"/>
  <c r="AF854" i="3"/>
  <c r="AF232" i="3"/>
  <c r="AF100" i="3"/>
  <c r="AF139" i="3"/>
  <c r="AF21" i="3"/>
  <c r="AF915" i="3"/>
  <c r="AF406" i="3"/>
  <c r="AF758" i="3"/>
  <c r="AF446" i="3"/>
  <c r="AF310" i="3"/>
  <c r="AF708" i="3"/>
  <c r="AF193" i="3"/>
  <c r="AF493" i="3"/>
  <c r="AF441" i="3"/>
  <c r="AF596" i="3"/>
  <c r="AF165" i="3"/>
  <c r="AF206" i="3"/>
  <c r="AF795" i="3"/>
  <c r="AF190" i="3"/>
  <c r="AF751" i="3"/>
  <c r="AF110" i="3"/>
  <c r="AF102" i="3"/>
  <c r="AF34" i="3"/>
  <c r="AF735" i="3"/>
  <c r="AF423" i="3"/>
  <c r="AF246" i="3"/>
  <c r="AF1002" i="3"/>
  <c r="AF491" i="3"/>
  <c r="AF792" i="3"/>
  <c r="AF168" i="3"/>
  <c r="AF948" i="3"/>
  <c r="AF44" i="3"/>
  <c r="AF847" i="3"/>
  <c r="AF337" i="3"/>
  <c r="AF696" i="3"/>
  <c r="AF378" i="3"/>
  <c r="AF70" i="3"/>
  <c r="AF640" i="3"/>
  <c r="AF129" i="3"/>
  <c r="AF431" i="3"/>
  <c r="AF262" i="3"/>
  <c r="AF621" i="3"/>
  <c r="AF126" i="3"/>
  <c r="AF577" i="3"/>
  <c r="AF510" i="3"/>
  <c r="AF45" i="3"/>
  <c r="AF456" i="3"/>
  <c r="AF429" i="3"/>
  <c r="AF607" i="3"/>
  <c r="AE513" i="3"/>
  <c r="AE308" i="3"/>
  <c r="AE92" i="3"/>
  <c r="AE509" i="3"/>
  <c r="AE184" i="3"/>
  <c r="AE561" i="3"/>
  <c r="AE252" i="3"/>
  <c r="AE622" i="3"/>
  <c r="AE954" i="3"/>
  <c r="AE497" i="3"/>
  <c r="AE427" i="3"/>
  <c r="AE811" i="3"/>
  <c r="AE88" i="3"/>
  <c r="AE411" i="3"/>
  <c r="AE79" i="3"/>
  <c r="AE612" i="3"/>
  <c r="AE1007" i="3"/>
  <c r="AE845" i="3"/>
  <c r="AE301" i="3"/>
  <c r="AE332" i="3"/>
  <c r="AE438" i="3"/>
  <c r="AE899" i="3"/>
  <c r="AE568" i="3"/>
  <c r="AE705" i="3"/>
  <c r="AE33" i="3"/>
  <c r="AE708" i="3"/>
  <c r="AE29" i="3"/>
  <c r="AF947" i="3"/>
  <c r="AF544" i="3"/>
  <c r="AF203" i="3"/>
  <c r="AF920" i="3"/>
  <c r="AF140" i="3"/>
  <c r="AF869" i="3"/>
  <c r="AF445" i="3"/>
  <c r="AF698" i="3"/>
  <c r="AF823" i="3"/>
  <c r="AF916" i="3"/>
  <c r="AF499" i="3"/>
  <c r="AF379" i="3"/>
  <c r="AF29" i="3"/>
  <c r="AF848" i="3"/>
  <c r="AF497" i="3"/>
  <c r="AF136" i="3"/>
  <c r="AF888" i="3"/>
  <c r="AF532" i="3"/>
  <c r="AF659" i="3"/>
  <c r="AF748" i="3"/>
  <c r="AF71" i="3"/>
  <c r="AF718" i="3"/>
  <c r="AF917" i="3"/>
  <c r="AF93" i="3"/>
  <c r="AF872" i="3"/>
  <c r="AF298" i="3"/>
  <c r="AE685" i="3"/>
  <c r="AE933" i="3"/>
  <c r="AE537" i="3"/>
  <c r="AE55" i="3"/>
  <c r="AE241" i="3"/>
  <c r="AE573" i="3"/>
  <c r="AE440" i="3"/>
  <c r="AE348" i="3"/>
  <c r="AE216" i="3"/>
  <c r="AE570" i="3"/>
  <c r="AE207" i="3"/>
  <c r="AE948" i="3"/>
  <c r="AE768" i="3"/>
  <c r="AE62" i="3"/>
  <c r="AE234" i="3"/>
  <c r="AE362" i="3"/>
  <c r="AE915" i="3"/>
  <c r="AE38" i="3"/>
  <c r="AE625" i="3"/>
  <c r="AE872" i="3"/>
  <c r="AE27" i="3"/>
  <c r="AE215" i="3"/>
  <c r="AE401" i="3"/>
  <c r="AE350" i="3"/>
  <c r="AE142" i="3"/>
  <c r="AE491" i="3"/>
  <c r="AE875" i="3"/>
  <c r="AE176" i="3"/>
  <c r="AE369" i="3"/>
  <c r="AE96" i="3"/>
  <c r="AE826" i="3"/>
  <c r="AE170" i="3"/>
  <c r="AF862" i="3"/>
  <c r="AF405" i="3"/>
  <c r="AF200" i="3"/>
  <c r="AF199" i="3"/>
  <c r="AF706" i="3"/>
  <c r="AF221" i="3"/>
  <c r="AF704" i="3"/>
  <c r="AF205" i="3"/>
  <c r="AF660" i="3"/>
  <c r="AF125" i="3"/>
  <c r="AF117" i="3"/>
  <c r="AF422" i="3"/>
  <c r="AF1007" i="3"/>
  <c r="AF557" i="3"/>
  <c r="AF719" i="3"/>
  <c r="AF408" i="3"/>
  <c r="AF387" i="3"/>
  <c r="AF401" i="3"/>
  <c r="AF82" i="3"/>
  <c r="AF852" i="3"/>
  <c r="AF962" i="3"/>
  <c r="AF344" i="3"/>
  <c r="AF809" i="3"/>
  <c r="AF384" i="3"/>
  <c r="AF637" i="3"/>
  <c r="AF762" i="3"/>
  <c r="AF856" i="3"/>
  <c r="AF430" i="3"/>
  <c r="AF135" i="3"/>
  <c r="AF157" i="3"/>
  <c r="AF530" i="3"/>
  <c r="AF141" i="3"/>
  <c r="AF252" i="3"/>
  <c r="AF58" i="3"/>
  <c r="AF880" i="3"/>
  <c r="AF51" i="3"/>
  <c r="AF786" i="3"/>
  <c r="AF362" i="3"/>
  <c r="AF944" i="3"/>
  <c r="AF332" i="3"/>
  <c r="AF435" i="3"/>
  <c r="AF339" i="3"/>
  <c r="AF133" i="3"/>
  <c r="AF986" i="3"/>
  <c r="AF476" i="3"/>
  <c r="AF782" i="3"/>
  <c r="AF898" i="3"/>
  <c r="AF280" i="3"/>
  <c r="AF322" i="3"/>
  <c r="AF576" i="3"/>
  <c r="AF700" i="3"/>
  <c r="AF72" i="3"/>
  <c r="AF794" i="3"/>
  <c r="AF369" i="3"/>
  <c r="AF913" i="3"/>
  <c r="AF77" i="3"/>
  <c r="AF901" i="3"/>
  <c r="AF998" i="3"/>
  <c r="AE257" i="3"/>
  <c r="AE630" i="3"/>
  <c r="AE874" i="3"/>
  <c r="AE341" i="3"/>
  <c r="AE442" i="3"/>
  <c r="AE105" i="3"/>
  <c r="AE640" i="3"/>
  <c r="AE470" i="3"/>
  <c r="AE709" i="3"/>
  <c r="AE120" i="3"/>
  <c r="AE608" i="3"/>
  <c r="AE852" i="3"/>
  <c r="AE598" i="3"/>
  <c r="AE909" i="3"/>
  <c r="AE245" i="3"/>
  <c r="AE758" i="3"/>
  <c r="AE673" i="3"/>
  <c r="AE901" i="3"/>
  <c r="AE671" i="3"/>
  <c r="AE528" i="3"/>
  <c r="AE52" i="3"/>
  <c r="AE959" i="3"/>
  <c r="AE972" i="3"/>
  <c r="AE269" i="3"/>
  <c r="AE371" i="3"/>
  <c r="AE691" i="3"/>
  <c r="AE258" i="3"/>
  <c r="AE616" i="3"/>
  <c r="AF993" i="3"/>
  <c r="AF219" i="3"/>
  <c r="AF407" i="3"/>
  <c r="AF146" i="3"/>
  <c r="AF399" i="3"/>
  <c r="AF688" i="3"/>
  <c r="AF444" i="3"/>
  <c r="AF989" i="3"/>
  <c r="AF642" i="3"/>
  <c r="AF975" i="3"/>
  <c r="AF789" i="3"/>
  <c r="AF884" i="3"/>
  <c r="AF616" i="3"/>
  <c r="AF771" i="3"/>
  <c r="AF834" i="3"/>
  <c r="AF839" i="3"/>
  <c r="AF307" i="3"/>
  <c r="AF828" i="3"/>
  <c r="AF1008" i="3"/>
  <c r="AF812" i="3"/>
  <c r="AF615" i="3"/>
  <c r="AF816" i="3"/>
  <c r="AF777" i="3"/>
  <c r="AF243" i="3"/>
  <c r="AF495" i="3"/>
  <c r="AF191" i="3"/>
  <c r="AF654" i="3"/>
  <c r="AF638" i="3"/>
  <c r="AF241" i="3"/>
  <c r="AE471" i="3"/>
  <c r="AE574" i="3"/>
  <c r="AE677" i="3"/>
  <c r="AE716" i="3"/>
  <c r="AE12" i="3"/>
  <c r="AE938" i="3"/>
  <c r="AE545" i="3"/>
  <c r="AE479" i="3"/>
  <c r="AE552" i="3"/>
  <c r="AE373" i="3"/>
  <c r="AE910" i="3"/>
  <c r="AE765" i="3"/>
  <c r="AE930" i="3"/>
  <c r="AE333" i="3"/>
  <c r="AE541" i="3"/>
  <c r="AE474" i="3"/>
  <c r="AE189" i="3"/>
  <c r="AE733" i="3"/>
  <c r="AE298" i="3"/>
  <c r="AE159" i="3"/>
  <c r="AE286" i="3"/>
  <c r="AE139" i="3"/>
  <c r="AE973" i="3"/>
  <c r="AE335" i="3"/>
  <c r="AE809" i="3"/>
  <c r="AE386" i="3"/>
  <c r="AE597" i="3"/>
  <c r="AE575" i="3"/>
  <c r="AE665" i="3"/>
  <c r="AE586" i="3"/>
  <c r="AE181" i="3"/>
  <c r="AE558" i="3"/>
  <c r="AF436" i="3"/>
  <c r="AF565" i="3"/>
  <c r="AF89" i="3"/>
  <c r="AF902" i="3"/>
  <c r="AF509" i="3"/>
  <c r="AF175" i="3"/>
  <c r="AF907" i="3"/>
  <c r="AF370" i="3"/>
  <c r="AF517" i="3"/>
  <c r="AF955" i="3"/>
  <c r="AF158" i="3"/>
  <c r="AF319" i="3"/>
  <c r="AF684" i="3"/>
  <c r="AF988" i="3"/>
  <c r="AF951" i="3"/>
  <c r="AF60" i="3"/>
  <c r="AF376" i="3"/>
  <c r="AF308" i="3"/>
  <c r="AF412" i="3"/>
  <c r="AF346" i="3"/>
  <c r="AF991" i="3"/>
  <c r="AF541" i="3"/>
  <c r="AF482" i="3"/>
  <c r="AF515" i="3"/>
  <c r="AF503" i="3"/>
  <c r="AF329" i="3"/>
  <c r="AF628" i="3"/>
  <c r="AF261" i="3"/>
  <c r="AF892" i="3"/>
  <c r="AF383" i="3"/>
  <c r="AF94" i="3"/>
  <c r="AF255" i="3"/>
  <c r="AF439" i="3"/>
  <c r="AF826" i="3"/>
  <c r="AF781" i="3"/>
  <c r="AF28" i="3"/>
  <c r="AF305" i="3"/>
  <c r="AF926" i="3"/>
  <c r="AF548" i="3"/>
  <c r="AF239" i="3"/>
  <c r="AF709" i="3"/>
  <c r="AF282" i="3"/>
  <c r="AF928" i="3"/>
  <c r="AF204" i="3"/>
  <c r="AF420" i="3"/>
  <c r="AF765" i="3"/>
  <c r="AF454" i="3"/>
  <c r="AF326" i="3"/>
  <c r="AF265" i="3"/>
  <c r="AF567" i="3"/>
  <c r="AF32" i="3"/>
  <c r="AF824" i="3"/>
  <c r="AF313" i="3"/>
  <c r="AF896" i="3"/>
  <c r="AF652" i="3"/>
  <c r="AF853" i="3"/>
  <c r="AF608" i="3"/>
  <c r="AF990" i="3"/>
  <c r="AF43" i="3"/>
  <c r="AF755" i="3"/>
  <c r="AF858" i="3"/>
  <c r="AF196" i="3"/>
  <c r="AF79" i="3"/>
  <c r="AE858" i="3"/>
  <c r="AF353" i="3"/>
  <c r="AF821" i="3"/>
  <c r="AF761" i="3"/>
  <c r="AF923" i="3"/>
  <c r="AF687" i="3"/>
  <c r="AF639" i="3"/>
  <c r="AF543" i="3"/>
  <c r="AF745" i="3"/>
  <c r="AF981" i="3"/>
  <c r="AF943" i="3"/>
  <c r="AF702" i="3"/>
  <c r="AF922" i="3"/>
  <c r="AF304" i="3"/>
  <c r="AF537" i="3"/>
  <c r="AF653" i="3"/>
  <c r="AF618" i="3"/>
  <c r="AF194" i="3"/>
  <c r="AF950" i="3"/>
  <c r="AF242" i="3"/>
  <c r="AF949" i="3"/>
  <c r="AF573" i="3"/>
  <c r="AF818" i="3"/>
  <c r="AF773" i="3"/>
  <c r="AF525" i="3"/>
  <c r="AF24" i="3"/>
  <c r="AF297" i="3"/>
  <c r="AF244" i="3"/>
  <c r="AF397" i="3"/>
  <c r="AF1009" i="3"/>
  <c r="AF560" i="3"/>
  <c r="AF1005" i="3"/>
  <c r="AF666" i="3"/>
  <c r="AF662" i="3"/>
  <c r="AF619" i="3"/>
  <c r="AF717" i="3"/>
  <c r="AF936" i="3"/>
  <c r="AF391" i="3"/>
  <c r="AF432" i="3"/>
  <c r="AF434" i="3"/>
  <c r="AF553" i="3"/>
  <c r="AF357" i="3"/>
  <c r="AF403" i="3"/>
  <c r="AF364" i="3"/>
  <c r="AF606" i="3"/>
  <c r="AF540" i="3"/>
  <c r="AF443" i="3"/>
  <c r="AF342" i="3"/>
  <c r="AF547" i="3"/>
  <c r="AF279" i="3"/>
  <c r="AF699" i="3"/>
  <c r="AE82" i="3"/>
  <c r="AE66" i="3"/>
  <c r="AE723" i="3"/>
  <c r="AE42" i="3"/>
  <c r="AF602" i="3"/>
  <c r="AF689" i="3"/>
  <c r="AF710" i="3"/>
  <c r="AF184" i="3"/>
  <c r="AF484" i="3"/>
  <c r="AF597" i="3"/>
  <c r="AF275" i="3"/>
  <c r="AF25" i="3"/>
  <c r="AF413" i="3"/>
  <c r="AF713" i="3"/>
  <c r="AF838" i="3"/>
  <c r="AF216" i="3"/>
  <c r="AF258" i="3"/>
  <c r="AF494" i="3"/>
  <c r="AF450" i="3"/>
  <c r="AF733" i="3"/>
  <c r="AF306" i="3"/>
  <c r="AF480" i="3"/>
  <c r="AF743" i="3"/>
  <c r="AF730" i="3"/>
  <c r="AF536" i="3"/>
  <c r="AF23" i="3"/>
  <c r="AF657" i="3"/>
  <c r="AF234" i="3"/>
  <c r="AF805" i="3"/>
  <c r="AF211" i="3"/>
  <c r="AF48" i="3"/>
  <c r="AF855" i="3"/>
  <c r="AF345" i="3"/>
  <c r="AF776" i="3"/>
  <c r="AF152" i="3"/>
  <c r="AF571" i="3"/>
  <c r="AF303" i="3"/>
  <c r="AF665" i="3"/>
  <c r="AF418" i="3"/>
  <c r="AF570" i="3"/>
  <c r="AF555" i="3"/>
  <c r="AF919" i="3"/>
  <c r="AF41" i="3"/>
  <c r="AF552" i="3"/>
  <c r="AF227" i="3"/>
  <c r="AF808" i="3"/>
  <c r="AF601" i="3"/>
  <c r="AF764" i="3"/>
  <c r="AF338" i="3"/>
  <c r="AF42" i="3"/>
  <c r="AF656" i="3"/>
  <c r="AF145" i="3"/>
  <c r="AF478" i="3"/>
  <c r="AF187" i="3"/>
  <c r="AF904" i="3"/>
  <c r="AF390" i="3"/>
  <c r="AF235" i="3"/>
  <c r="AF389" i="3"/>
  <c r="AF410" i="3"/>
  <c r="AF395" i="3"/>
  <c r="AF317" i="3"/>
  <c r="AF309" i="3"/>
  <c r="AF64" i="3"/>
  <c r="AF371" i="3"/>
  <c r="AF624" i="3"/>
  <c r="AF427" i="3"/>
  <c r="AF290" i="3"/>
  <c r="AF268" i="3"/>
  <c r="AF428" i="3"/>
  <c r="AF651" i="3"/>
  <c r="AF331" i="3"/>
  <c r="AF341" i="3"/>
  <c r="AF558" i="3"/>
  <c r="AF138" i="3"/>
  <c r="AF958" i="3"/>
  <c r="AF578" i="3"/>
  <c r="AF335" i="3"/>
  <c r="AF899" i="3"/>
  <c r="AF632" i="3"/>
  <c r="AF388" i="3"/>
  <c r="AF302" i="3"/>
  <c r="AF952" i="3"/>
  <c r="AF394" i="3"/>
  <c r="AF605" i="3"/>
  <c r="AF283" i="3"/>
  <c r="AF149" i="3"/>
  <c r="AF931" i="3"/>
  <c r="AF421" i="3"/>
  <c r="AF599" i="3"/>
  <c r="AF723" i="3"/>
  <c r="AF96" i="3"/>
  <c r="AF1003" i="3"/>
  <c r="AF131" i="3"/>
  <c r="AF912" i="3"/>
  <c r="AF76" i="3"/>
  <c r="AF398" i="3"/>
  <c r="AF801" i="3"/>
  <c r="AF377" i="3"/>
  <c r="AF960" i="3"/>
  <c r="AF455" i="3"/>
  <c r="AF451" i="3"/>
  <c r="AF173" i="3"/>
  <c r="AF538" i="3"/>
  <c r="AF592" i="3"/>
  <c r="AF359" i="3"/>
  <c r="AF890" i="3"/>
  <c r="AE174" i="3"/>
  <c r="AE28" i="3"/>
  <c r="AF933" i="3"/>
  <c r="AF155" i="3"/>
  <c r="AF150" i="3"/>
  <c r="AF703" i="3"/>
  <c r="AF127" i="3"/>
  <c r="AF220" i="3"/>
  <c r="AF1006" i="3"/>
  <c r="AF477" i="3"/>
  <c r="AF580" i="3"/>
  <c r="AF790" i="3"/>
  <c r="AF643" i="3"/>
  <c r="AF137" i="3"/>
  <c r="AF185" i="3"/>
  <c r="AF867" i="3"/>
  <c r="AF712" i="3"/>
  <c r="AF851" i="3"/>
  <c r="AF595" i="3"/>
  <c r="AF861" i="3"/>
  <c r="AF240" i="3"/>
  <c r="AF957" i="3"/>
  <c r="AF644" i="3"/>
  <c r="AF953" i="3"/>
  <c r="AF600" i="3"/>
  <c r="AF918" i="3"/>
  <c r="AF995" i="3"/>
  <c r="AF946" i="3"/>
  <c r="AF356" i="3"/>
  <c r="AF327" i="3"/>
  <c r="AF849" i="3"/>
  <c r="AF300" i="3"/>
  <c r="AF349" i="3"/>
  <c r="AF38" i="3"/>
  <c r="AF556" i="3"/>
  <c r="AF271" i="3"/>
  <c r="AF937" i="3"/>
  <c r="AF293" i="3"/>
  <c r="AF334" i="3"/>
  <c r="AF623" i="3"/>
  <c r="AF318" i="3"/>
  <c r="AF798" i="3"/>
  <c r="AF238" i="3"/>
  <c r="AE188" i="3"/>
  <c r="AF523" i="3"/>
  <c r="AE394" i="3"/>
  <c r="AE53" i="3"/>
  <c r="AE20" i="3"/>
  <c r="AE926" i="3"/>
  <c r="AE955" i="3"/>
  <c r="AF1001" i="3"/>
  <c r="AF859" i="3"/>
  <c r="AF247" i="3"/>
  <c r="AF17" i="3"/>
  <c r="AF873" i="3"/>
  <c r="AF368" i="3"/>
  <c r="AF641" i="3"/>
  <c r="AF218" i="3"/>
  <c r="AF860" i="3"/>
  <c r="AF970" i="3"/>
  <c r="AF352" i="3"/>
  <c r="AF385" i="3"/>
  <c r="AF118" i="3"/>
  <c r="AF716" i="3"/>
  <c r="AF201" i="3"/>
  <c r="AF416" i="3"/>
  <c r="AF179" i="3"/>
  <c r="AF47" i="3"/>
  <c r="AF763" i="3"/>
  <c r="AF249" i="3"/>
  <c r="AF425" i="3"/>
  <c r="AF726" i="3"/>
  <c r="AF156" i="3"/>
  <c r="AF682" i="3"/>
  <c r="AF695" i="3"/>
  <c r="AF829" i="3"/>
  <c r="AF11" i="3"/>
  <c r="AF686" i="3"/>
  <c r="AF177" i="3"/>
  <c r="AF796" i="3"/>
  <c r="AF396" i="3"/>
  <c r="AF154" i="3"/>
  <c r="AF906" i="3"/>
  <c r="AF288" i="3"/>
  <c r="AF323" i="3"/>
  <c r="AF325" i="3"/>
  <c r="AF648" i="3"/>
  <c r="AF987" i="3"/>
  <c r="AF115" i="3"/>
  <c r="AF15" i="3"/>
  <c r="AF693" i="3"/>
  <c r="AF365" i="3"/>
  <c r="AF62" i="3"/>
  <c r="AF551" i="3"/>
  <c r="AF424" i="3"/>
  <c r="AF882" i="3"/>
  <c r="AF658" i="3"/>
  <c r="AF61" i="3"/>
  <c r="AF170" i="3"/>
  <c r="AF744" i="3"/>
  <c r="AF164" i="3"/>
  <c r="AF147" i="3"/>
  <c r="AF16" i="3"/>
  <c r="AF793" i="3"/>
  <c r="AF281" i="3"/>
  <c r="AF591" i="3"/>
  <c r="AF715" i="3"/>
  <c r="AF88" i="3"/>
  <c r="AF550" i="3"/>
  <c r="AF130" i="3"/>
  <c r="AF887" i="3"/>
  <c r="AF386" i="3"/>
  <c r="AF143" i="3"/>
  <c r="AF603" i="3"/>
  <c r="AF178" i="3"/>
  <c r="AF350" i="3"/>
  <c r="AF501" i="3"/>
  <c r="AF911" i="3"/>
  <c r="AF941" i="3"/>
  <c r="AF749" i="3"/>
  <c r="AF36" i="3"/>
  <c r="AF292" i="3"/>
  <c r="AF163" i="3"/>
  <c r="AF39" i="3"/>
  <c r="AF747" i="3"/>
  <c r="AF233" i="3"/>
  <c r="AF533" i="3"/>
  <c r="AF223" i="3"/>
  <c r="AF701" i="3"/>
  <c r="AF274" i="3"/>
  <c r="AF10" i="3"/>
  <c r="AF594" i="3"/>
  <c r="AF81" i="3"/>
  <c r="AF123" i="3"/>
  <c r="AF836" i="3"/>
  <c r="AF328" i="3"/>
  <c r="AF171" i="3"/>
  <c r="AF284" i="3"/>
  <c r="AF333" i="3"/>
  <c r="AF992" i="3"/>
  <c r="AF253" i="3"/>
  <c r="AF245" i="3"/>
  <c r="AF934" i="3"/>
  <c r="AF649" i="3"/>
  <c r="AF226" i="3"/>
  <c r="AF866" i="3"/>
  <c r="AF977" i="3"/>
  <c r="AF360" i="3"/>
  <c r="AF589" i="3"/>
  <c r="AF267" i="3"/>
  <c r="AF85" i="3"/>
  <c r="AF340" i="3"/>
  <c r="AF74" i="3"/>
  <c r="AF895" i="3"/>
  <c r="AF447" i="3"/>
  <c r="AF159" i="3"/>
  <c r="AF831" i="3"/>
  <c r="AF321" i="3"/>
  <c r="AF942" i="3"/>
  <c r="AF563" i="3"/>
  <c r="AF287" i="3"/>
  <c r="AF230" i="3"/>
  <c r="AE356" i="3"/>
  <c r="AE919" i="3"/>
  <c r="AE734" i="3"/>
  <c r="AE536" i="3"/>
  <c r="AE844" i="3"/>
  <c r="AF382" i="3"/>
  <c r="AF610" i="3"/>
  <c r="AF672" i="3"/>
  <c r="AF122" i="3"/>
  <c r="AF471" i="3"/>
  <c r="AF86" i="3"/>
  <c r="AF183" i="3"/>
  <c r="AF969" i="3"/>
  <c r="AF496" i="3"/>
  <c r="AF622" i="3"/>
  <c r="AF414" i="3"/>
  <c r="AF780" i="3"/>
  <c r="AF584" i="3"/>
  <c r="AF707" i="3"/>
  <c r="AF80" i="3"/>
  <c r="AF754" i="3"/>
  <c r="AF128" i="3"/>
  <c r="AF845" i="3"/>
  <c r="AF804" i="3"/>
  <c r="AF865" i="3"/>
  <c r="AF625" i="3"/>
  <c r="AF415" i="3"/>
  <c r="AF463" i="3"/>
  <c r="AF586" i="3"/>
  <c r="AF507" i="3"/>
  <c r="AF697" i="3"/>
  <c r="AF894" i="3"/>
  <c r="AF677" i="3"/>
  <c r="AF276" i="3"/>
  <c r="AF286" i="3"/>
  <c r="AF442" i="3"/>
  <c r="AF787" i="3"/>
  <c r="AF92" i="3"/>
  <c r="AF783" i="3"/>
  <c r="AF980" i="3"/>
  <c r="AF772" i="3"/>
  <c r="AF99" i="3"/>
  <c r="AF679" i="3"/>
  <c r="AF979" i="3"/>
  <c r="AF675" i="3"/>
  <c r="AF878" i="3"/>
  <c r="AF285" i="3"/>
  <c r="AF833" i="3"/>
  <c r="AF189" i="3"/>
  <c r="AE484" i="3"/>
  <c r="AF844" i="3"/>
  <c r="AF725" i="3"/>
  <c r="AE467" i="3"/>
  <c r="AF900" i="3"/>
  <c r="AF731" i="3"/>
  <c r="AF330" i="3"/>
  <c r="AF315" i="3"/>
  <c r="AF192" i="3"/>
  <c r="AF759" i="3"/>
  <c r="AF609" i="3"/>
  <c r="AF825" i="3"/>
  <c r="AF724" i="3"/>
  <c r="AF516" i="3"/>
  <c r="AF299" i="3"/>
  <c r="AF487" i="3"/>
  <c r="AF26" i="3"/>
  <c r="AF512" i="3"/>
  <c r="AF721" i="3"/>
  <c r="AF134" i="3"/>
  <c r="AF924" i="3"/>
  <c r="AF935" i="3"/>
  <c r="AF627" i="3"/>
  <c r="AF106" i="3"/>
  <c r="AF347" i="3"/>
  <c r="AF217" i="3"/>
  <c r="AF195" i="3"/>
  <c r="AF457" i="3"/>
  <c r="AF520" i="3"/>
  <c r="AF521" i="3"/>
  <c r="AF19" i="3"/>
  <c r="AF850" i="3"/>
  <c r="AF46" i="3"/>
  <c r="AF932" i="3"/>
  <c r="AF750" i="3"/>
  <c r="AF148" i="3"/>
  <c r="AF590" i="3"/>
  <c r="AF681" i="3"/>
  <c r="AF40" i="3"/>
  <c r="AF259" i="3"/>
  <c r="AF956" i="3"/>
  <c r="AF738" i="3"/>
  <c r="AF264" i="3"/>
  <c r="AF996" i="3"/>
  <c r="AF479" i="3"/>
  <c r="AF500" i="3"/>
  <c r="AF169" i="3"/>
  <c r="AF181" i="3"/>
  <c r="AF954" i="3"/>
  <c r="AF760" i="3"/>
  <c r="AF161" i="3"/>
  <c r="AF461" i="3"/>
  <c r="AF144" i="3"/>
  <c r="AF65" i="3"/>
  <c r="AF59" i="3"/>
  <c r="AF746" i="3"/>
  <c r="AF876" i="3"/>
  <c r="AF462" i="3"/>
  <c r="AF251" i="3"/>
  <c r="AF513" i="3"/>
  <c r="AF837" i="3"/>
  <c r="AF511" i="3"/>
  <c r="AF380" i="3"/>
  <c r="AF561" i="3"/>
  <c r="AF727" i="3"/>
  <c r="AF999" i="3"/>
  <c r="AF582" i="3"/>
  <c r="AF524" i="3"/>
  <c r="AF633" i="3"/>
  <c r="AF728" i="3"/>
  <c r="AF673" i="3"/>
  <c r="AF404" i="3"/>
  <c r="AF176" i="3"/>
  <c r="AF483" i="3"/>
  <c r="AF466" i="3"/>
  <c r="AF467" i="3"/>
  <c r="AF722" i="3"/>
  <c r="AF575" i="3"/>
  <c r="AF972" i="3"/>
  <c r="AF614" i="3"/>
  <c r="AF634" i="3"/>
  <c r="AF116" i="3"/>
  <c r="AF883" i="3"/>
  <c r="AF381" i="3"/>
  <c r="AF874" i="3"/>
  <c r="AF568" i="3"/>
  <c r="AF842" i="3"/>
  <c r="AF542" i="3"/>
  <c r="AF549" i="3"/>
  <c r="AF417" i="3"/>
  <c r="AF613" i="3"/>
  <c r="AF756" i="3"/>
  <c r="AF815" i="3"/>
  <c r="AF18" i="3"/>
  <c r="AF968" i="3"/>
  <c r="AF791" i="3"/>
  <c r="AF90" i="3"/>
  <c r="AF73" i="3"/>
  <c r="AF449" i="3"/>
  <c r="AF732" i="3"/>
  <c r="AF336" i="3"/>
  <c r="AF985" i="3"/>
  <c r="AF518" i="3"/>
  <c r="AF273" i="3"/>
  <c r="AF690" i="3"/>
  <c r="AF472" i="3"/>
  <c r="AF78" i="3"/>
  <c r="AF440" i="3"/>
  <c r="AF671" i="3"/>
  <c r="AF266" i="3"/>
  <c r="AF459" i="3"/>
  <c r="AF588" i="3"/>
  <c r="AF711" i="3"/>
  <c r="AF963" i="3"/>
  <c r="AF473" i="3"/>
  <c r="AF13" i="3"/>
  <c r="AF505" i="3"/>
  <c r="AF31" i="3"/>
  <c r="AF160" i="3"/>
  <c r="AF819" i="3"/>
  <c r="AF172" i="3"/>
  <c r="AF237" i="3"/>
  <c r="AF870" i="3"/>
  <c r="AF893" i="3"/>
  <c r="AF664" i="3"/>
  <c r="AF534" i="3"/>
  <c r="AF971" i="3"/>
  <c r="AF107" i="3"/>
  <c r="AF611" i="3"/>
  <c r="AF12" i="3"/>
  <c r="AF1004" i="3"/>
  <c r="AF120" i="3"/>
  <c r="AF358" i="3"/>
  <c r="AF630" i="3"/>
  <c r="AF647" i="3"/>
  <c r="AF661" i="3"/>
  <c r="AF210" i="3"/>
  <c r="AF506" i="3"/>
  <c r="AE112" i="3"/>
  <c r="AF489" i="3"/>
  <c r="AF897" i="3"/>
  <c r="AF354" i="3"/>
  <c r="AF452" i="3"/>
  <c r="AF667" i="3"/>
  <c r="AF527" i="3"/>
  <c r="AF411" i="3"/>
  <c r="AF469" i="3"/>
  <c r="AF263" i="3"/>
  <c r="AE743" i="3"/>
  <c r="AE595" i="3"/>
  <c r="AF50" i="3"/>
  <c r="AF104" i="3"/>
  <c r="AF645" i="3"/>
  <c r="AF277" i="3"/>
  <c r="AF961" i="3"/>
  <c r="AF566" i="3"/>
  <c r="AF291" i="3"/>
  <c r="AF361" i="3"/>
  <c r="AF97" i="3"/>
  <c r="AF400" i="3"/>
  <c r="AF119" i="3"/>
  <c r="AF464" i="3"/>
  <c r="AF372" i="3"/>
  <c r="AF778" i="3"/>
  <c r="AF846" i="3"/>
  <c r="AF626" i="3"/>
  <c r="AF692" i="3"/>
  <c r="AF481" i="3"/>
  <c r="AF366" i="3"/>
  <c r="AF188" i="3"/>
  <c r="AF676" i="3"/>
  <c r="AF402" i="3"/>
  <c r="AF531" i="3"/>
  <c r="AF976" i="3"/>
  <c r="AF863" i="3"/>
  <c r="AF535" i="3"/>
  <c r="AF741" i="3"/>
  <c r="AF84" i="3"/>
  <c r="AF132" i="3"/>
  <c r="AF514" i="3"/>
  <c r="AF438" i="3"/>
  <c r="AF810" i="3"/>
  <c r="AF209" i="3"/>
  <c r="AF213" i="3"/>
  <c r="AF121" i="3"/>
  <c r="AF766" i="3"/>
  <c r="AF585" i="3"/>
  <c r="AF598" i="3"/>
  <c r="AE801" i="3"/>
  <c r="AF636" i="3"/>
  <c r="AF27" i="3"/>
  <c r="AF685" i="3"/>
  <c r="AF393" i="3"/>
  <c r="AF528" i="3"/>
  <c r="AF572" i="3"/>
  <c r="AF498" i="3"/>
  <c r="AF460" i="3"/>
  <c r="AE667" i="3"/>
  <c r="AE267" i="3"/>
  <c r="AF964" i="3"/>
  <c r="AF807" i="3"/>
  <c r="AF885" i="3"/>
  <c r="AF769" i="3"/>
  <c r="AF579" i="3"/>
  <c r="AF448" i="3"/>
  <c r="AF197" i="3"/>
  <c r="AF546" i="3"/>
  <c r="AF574" i="3"/>
  <c r="AF212" i="3"/>
  <c r="AF620" i="3"/>
  <c r="AF635" i="3"/>
  <c r="AF113" i="3"/>
  <c r="AF224" i="3"/>
  <c r="AF202" i="3"/>
  <c r="AF458" i="3"/>
  <c r="AF30" i="3"/>
  <c r="AF63" i="3"/>
  <c r="AF779" i="3"/>
  <c r="AF799" i="3"/>
  <c r="AF994" i="3"/>
  <c r="AF655" i="3"/>
  <c r="AF114" i="3"/>
  <c r="AF33" i="3"/>
  <c r="AF373" i="3"/>
  <c r="AF153" i="3"/>
  <c r="AF767" i="3"/>
  <c r="AF294" i="3"/>
  <c r="AF269" i="3"/>
  <c r="AF522" i="3"/>
  <c r="AF343" i="3"/>
  <c r="AF475" i="3"/>
  <c r="AF814" i="3"/>
  <c r="AE783" i="3"/>
  <c r="AF68" i="3"/>
  <c r="AF785" i="3"/>
  <c r="AF363" i="3"/>
  <c r="AF997" i="3"/>
  <c r="AF103" i="3"/>
  <c r="AF612" i="3"/>
  <c r="AF840" i="3"/>
  <c r="AF694" i="3"/>
  <c r="AF835" i="3"/>
  <c r="AF433" i="3"/>
  <c r="AF57" i="3"/>
  <c r="AF198" i="3"/>
  <c r="AF490" i="3"/>
  <c r="AF69" i="3"/>
  <c r="AF569" i="3"/>
  <c r="AF301" i="3"/>
  <c r="AF465" i="3"/>
  <c r="AF629" i="3"/>
  <c r="AF236" i="3"/>
  <c r="AF564" i="3"/>
  <c r="AF83" i="3"/>
  <c r="AF784" i="3"/>
  <c r="AF66" i="3"/>
  <c r="AF437" i="3"/>
  <c r="AF419" i="3"/>
  <c r="AF409" i="3"/>
  <c r="AF54" i="3"/>
  <c r="AF112" i="3"/>
  <c r="AF983" i="3"/>
  <c r="AF351" i="3"/>
  <c r="AF222" i="3"/>
  <c r="AF857" i="3"/>
  <c r="AF959" i="3"/>
  <c r="K49" i="34"/>
  <c r="AF802" i="3"/>
  <c r="AF903" i="3"/>
  <c r="E39" i="40"/>
  <c r="AF927" i="3"/>
  <c r="AF604" i="3"/>
  <c r="AF945" i="3"/>
  <c r="AF905" i="3"/>
  <c r="AF124" i="3"/>
  <c r="AF982" i="3"/>
  <c r="AF562" i="3"/>
  <c r="N41" i="40"/>
  <c r="AF925" i="3"/>
  <c r="AF843" i="3"/>
  <c r="N38" i="40"/>
  <c r="AF753" i="3"/>
  <c r="AF646" i="3"/>
  <c r="AF691" i="3"/>
  <c r="AF967" i="3"/>
  <c r="AF734" i="3"/>
  <c r="AF820" i="3"/>
  <c r="E40" i="40"/>
  <c r="N42" i="40"/>
  <c r="N20" i="5" s="1"/>
  <c r="AF559" i="3"/>
  <c r="AF583" i="3"/>
  <c r="E42" i="40"/>
  <c r="E20" i="5" s="1"/>
  <c r="N39" i="40"/>
  <c r="AF316" i="3"/>
  <c r="AF984" i="3"/>
  <c r="AF736" i="3"/>
  <c r="AF581" i="3"/>
  <c r="E38" i="40"/>
  <c r="AF864" i="3"/>
  <c r="N40" i="40"/>
  <c r="AF714" i="3"/>
  <c r="AF650" i="3"/>
  <c r="AF775" i="3"/>
  <c r="AF668" i="3"/>
  <c r="E41" i="40"/>
  <c r="AF886" i="3"/>
  <c r="AF1000" i="3"/>
  <c r="AF670" i="3"/>
  <c r="AG915" i="3"/>
  <c r="AG395" i="3"/>
  <c r="AG984" i="3"/>
  <c r="O40" i="40"/>
  <c r="AG92" i="3"/>
  <c r="AG540" i="3"/>
  <c r="AG909" i="3"/>
  <c r="AG346" i="3"/>
  <c r="AG585" i="3"/>
  <c r="AG750" i="3"/>
  <c r="AG243" i="3"/>
  <c r="AG682" i="3"/>
  <c r="AG55" i="3"/>
  <c r="AG252" i="3"/>
  <c r="AG278" i="3"/>
  <c r="AG788" i="3"/>
  <c r="AG615" i="3"/>
  <c r="AG207" i="3"/>
  <c r="AG385" i="3"/>
  <c r="AG590" i="3"/>
  <c r="AG239" i="3"/>
  <c r="AG498" i="3"/>
  <c r="AG669" i="3"/>
  <c r="AG290" i="3"/>
  <c r="AG513" i="3"/>
  <c r="AG618" i="3"/>
  <c r="AG351" i="3"/>
  <c r="AG457" i="3"/>
  <c r="AG318" i="3"/>
  <c r="AG598" i="3"/>
  <c r="AG355" i="3"/>
  <c r="AG537" i="3"/>
  <c r="AG784" i="3"/>
  <c r="AG465" i="3"/>
  <c r="AG85" i="3"/>
  <c r="AG241" i="3"/>
  <c r="AG620" i="3"/>
  <c r="AG43" i="3"/>
  <c r="AG866" i="3"/>
  <c r="AG344" i="3"/>
  <c r="AG428" i="3"/>
  <c r="AG876" i="3"/>
  <c r="AG683" i="3"/>
  <c r="AG768" i="3"/>
  <c r="AG962" i="3"/>
  <c r="AG837" i="3"/>
  <c r="AG878" i="3"/>
  <c r="AG296" i="3"/>
  <c r="AG856" i="3"/>
  <c r="AG167" i="3"/>
  <c r="AG914" i="3"/>
  <c r="AG247" i="3"/>
  <c r="AG972" i="3"/>
  <c r="AG749" i="3"/>
  <c r="AG913" i="3"/>
  <c r="AG712" i="3"/>
  <c r="AG703" i="3"/>
  <c r="AG520" i="3"/>
  <c r="AG964" i="3"/>
  <c r="AG916" i="3"/>
  <c r="AG995" i="3"/>
  <c r="AG899" i="3"/>
  <c r="AG796" i="3"/>
  <c r="AG701" i="3"/>
  <c r="AG778" i="3"/>
  <c r="AG557" i="3"/>
  <c r="AG907" i="3"/>
  <c r="AG847" i="3"/>
  <c r="AG857" i="3"/>
  <c r="AG302" i="3"/>
  <c r="AG823" i="3"/>
  <c r="AG180" i="3"/>
  <c r="AG850" i="3"/>
  <c r="AG941" i="3"/>
  <c r="AG567" i="3"/>
  <c r="AG322" i="3"/>
  <c r="AG394" i="3"/>
  <c r="AG817" i="3"/>
  <c r="AG483" i="3"/>
  <c r="AG529" i="3"/>
  <c r="AG38" i="3"/>
  <c r="AG129" i="3"/>
  <c r="AG373" i="3"/>
  <c r="AG459" i="3"/>
  <c r="AG89" i="3"/>
  <c r="AG689" i="3"/>
  <c r="AG564" i="3"/>
  <c r="AG163" i="3"/>
  <c r="AG680" i="3"/>
  <c r="AG372" i="3"/>
  <c r="AG335" i="3"/>
  <c r="AG95" i="3"/>
  <c r="AG253" i="3"/>
  <c r="AG432" i="3"/>
  <c r="AG148" i="3"/>
  <c r="AG332" i="3"/>
  <c r="AG87" i="3"/>
  <c r="AG668" i="3"/>
  <c r="AG911" i="3"/>
  <c r="AG66" i="3"/>
  <c r="AG552" i="3"/>
  <c r="AG298" i="3"/>
  <c r="AG314" i="3"/>
  <c r="AG78" i="3"/>
  <c r="AG711" i="3"/>
  <c r="AG76" i="3"/>
  <c r="AG343" i="3"/>
  <c r="AG594" i="3"/>
  <c r="AG944" i="3"/>
  <c r="AG94" i="3"/>
  <c r="AG65" i="3"/>
  <c r="AG210" i="3"/>
  <c r="AG489" i="3"/>
  <c r="AG40" i="3"/>
  <c r="AG534" i="3"/>
  <c r="AG597" i="3"/>
  <c r="AG643" i="3"/>
  <c r="AG211" i="3"/>
  <c r="AG639" i="3"/>
  <c r="AG602" i="3"/>
  <c r="AG244" i="3"/>
  <c r="AG603" i="3"/>
  <c r="AG456" i="3"/>
  <c r="AG392" i="3"/>
  <c r="AG224" i="3"/>
  <c r="AG421" i="3"/>
  <c r="AG50" i="3"/>
  <c r="AG696" i="3"/>
  <c r="AG194" i="3"/>
  <c r="AG67" i="3"/>
  <c r="AG199" i="3"/>
  <c r="AG491" i="3"/>
  <c r="AG490" i="3"/>
  <c r="AG415" i="3"/>
  <c r="AG83" i="3"/>
  <c r="AG657" i="3"/>
  <c r="O38" i="40"/>
  <c r="O39" i="40"/>
  <c r="AG74" i="3"/>
  <c r="AG890" i="3"/>
  <c r="AG816" i="3"/>
  <c r="AG865" i="3"/>
  <c r="AG454" i="3"/>
  <c r="AG714" i="3"/>
  <c r="AG153" i="3"/>
  <c r="AG14" i="3"/>
  <c r="AG879" i="3"/>
  <c r="AG927" i="3"/>
  <c r="AG72" i="3"/>
  <c r="AG765" i="3"/>
  <c r="AG985" i="3"/>
  <c r="AG980" i="3"/>
  <c r="AG1008" i="3"/>
  <c r="AG787" i="3"/>
  <c r="AG973" i="3"/>
  <c r="AG864" i="3"/>
  <c r="AG317" i="3"/>
  <c r="AG271" i="3"/>
  <c r="AG339" i="3"/>
  <c r="AG306" i="3"/>
  <c r="AG423" i="3"/>
  <c r="AG521" i="3"/>
  <c r="AG130" i="3"/>
  <c r="AG358" i="3"/>
  <c r="AG15" i="3"/>
  <c r="AG187" i="3"/>
  <c r="AG600" i="3"/>
  <c r="AG417" i="3"/>
  <c r="AG640" i="3"/>
  <c r="AG559" i="3"/>
  <c r="AG650" i="3"/>
  <c r="AG197" i="3"/>
  <c r="AG220" i="3"/>
  <c r="AG140" i="3"/>
  <c r="AG62" i="3"/>
  <c r="AG384" i="3"/>
  <c r="AG464" i="3"/>
  <c r="AG445" i="3"/>
  <c r="AG286" i="3"/>
  <c r="AG383" i="3"/>
  <c r="AG102" i="3"/>
  <c r="AG408" i="3"/>
  <c r="AG687" i="3"/>
  <c r="AG25" i="3"/>
  <c r="AG382" i="3"/>
  <c r="AG170" i="3"/>
  <c r="AG139" i="3"/>
  <c r="AG581" i="3"/>
  <c r="AG528" i="3"/>
  <c r="AG209" i="3"/>
  <c r="AG548" i="3"/>
  <c r="AG556" i="3"/>
  <c r="AG121" i="3"/>
  <c r="AG509" i="3"/>
  <c r="AG161" i="3"/>
  <c r="AG446" i="3"/>
  <c r="AG218" i="3"/>
  <c r="AG479" i="3"/>
  <c r="AG177" i="3"/>
  <c r="AG213" i="3"/>
  <c r="AG233" i="3"/>
  <c r="AG982" i="3"/>
  <c r="AG378" i="3"/>
  <c r="AG547" i="3"/>
  <c r="AG480" i="3"/>
  <c r="AG143" i="3"/>
  <c r="AG198" i="3"/>
  <c r="AG562" i="3"/>
  <c r="AG422" i="3"/>
  <c r="AG860" i="3"/>
  <c r="AG829" i="3"/>
  <c r="AG795" i="3"/>
  <c r="AG112" i="3"/>
  <c r="AG967" i="3"/>
  <c r="AG596" i="3"/>
  <c r="AG934" i="3"/>
  <c r="AG485" i="3"/>
  <c r="AG676" i="3"/>
  <c r="AG842" i="3"/>
  <c r="AG872" i="3"/>
  <c r="AG895" i="3"/>
  <c r="AG722" i="3"/>
  <c r="AG753" i="3"/>
  <c r="AG662" i="3"/>
  <c r="AG82" i="3"/>
  <c r="AG125" i="3"/>
  <c r="AG164" i="3"/>
  <c r="AG289" i="3"/>
  <c r="AG896" i="3"/>
  <c r="AG413" i="3"/>
  <c r="AG176" i="3"/>
  <c r="AG324" i="3"/>
  <c r="AG84" i="3"/>
  <c r="AG928" i="3"/>
  <c r="AG550" i="3"/>
  <c r="AG843" i="3"/>
  <c r="AG315" i="3"/>
  <c r="AG782" i="3"/>
  <c r="AG888" i="3"/>
  <c r="AG299" i="3"/>
  <c r="AG945" i="3"/>
  <c r="AG976" i="3"/>
  <c r="AG948" i="3"/>
  <c r="AG614" i="3"/>
  <c r="AG716" i="3"/>
  <c r="AG427" i="3"/>
  <c r="AG435" i="3"/>
  <c r="AG257" i="3"/>
  <c r="AG665" i="3"/>
  <c r="AG77" i="3"/>
  <c r="AG45" i="3"/>
  <c r="AG501" i="3"/>
  <c r="F40" i="40"/>
  <c r="F41" i="40"/>
  <c r="AG439" i="3"/>
  <c r="AG261" i="3"/>
  <c r="AG190" i="3"/>
  <c r="AG576" i="3"/>
  <c r="AG500" i="3"/>
  <c r="AG551" i="3"/>
  <c r="AG943" i="3"/>
  <c r="AG68" i="3"/>
  <c r="AG399" i="3"/>
  <c r="AG310" i="3"/>
  <c r="AG530" i="3"/>
  <c r="AG69" i="3"/>
  <c r="AG223" i="3"/>
  <c r="AG369" i="3"/>
  <c r="AG381" i="3"/>
  <c r="AG215" i="3"/>
  <c r="AG236" i="3"/>
  <c r="AG22" i="3"/>
  <c r="AG690" i="3"/>
  <c r="AG60" i="3"/>
  <c r="AG406" i="3"/>
  <c r="AG245" i="3"/>
  <c r="AG604" i="3"/>
  <c r="AG240" i="3"/>
  <c r="AG583" i="3"/>
  <c r="AG589" i="3"/>
  <c r="AG651" i="3"/>
  <c r="AG237" i="3"/>
  <c r="AG440" i="3"/>
  <c r="AG806" i="3"/>
  <c r="AG733" i="3"/>
  <c r="AG124" i="3"/>
  <c r="AG147" i="3"/>
  <c r="AG961" i="3"/>
  <c r="AG881" i="3"/>
  <c r="AG282" i="3"/>
  <c r="AG912" i="3"/>
  <c r="AG275" i="3"/>
  <c r="AG924" i="3"/>
  <c r="AG398" i="3"/>
  <c r="AG887" i="3"/>
  <c r="AG974" i="3"/>
  <c r="AG59" i="3"/>
  <c r="AG925" i="3"/>
  <c r="AG954" i="3"/>
  <c r="AG1006" i="3"/>
  <c r="AG949" i="3"/>
  <c r="AG588" i="3"/>
  <c r="AG39" i="3"/>
  <c r="AG918" i="3"/>
  <c r="AG754" i="3"/>
  <c r="AG885" i="3"/>
  <c r="AG570" i="3"/>
  <c r="AG599" i="3"/>
  <c r="AG930" i="3"/>
  <c r="AG173" i="3"/>
  <c r="AG833" i="3"/>
  <c r="AG807" i="3"/>
  <c r="AG762" i="3"/>
  <c r="AG946" i="3"/>
  <c r="AG718" i="3"/>
  <c r="AG921" i="3"/>
  <c r="AG57" i="3"/>
  <c r="AG390" i="3"/>
  <c r="AG34" i="3"/>
  <c r="AG884" i="3"/>
  <c r="AG1005" i="3"/>
  <c r="AG869" i="3"/>
  <c r="AG731" i="3"/>
  <c r="AG466" i="3"/>
  <c r="AG151" i="3"/>
  <c r="AG222" i="3"/>
  <c r="AG902" i="3"/>
  <c r="AG350" i="3"/>
  <c r="AG31" i="3"/>
  <c r="AG809" i="3"/>
  <c r="F38" i="40"/>
  <c r="AG402" i="3"/>
  <c r="AG830" i="3"/>
  <c r="AG723" i="3"/>
  <c r="AG993" i="3"/>
  <c r="AG587" i="3"/>
  <c r="AG963" i="3"/>
  <c r="AG759" i="3"/>
  <c r="AG169" i="3"/>
  <c r="AG871" i="3"/>
  <c r="AG736" i="3"/>
  <c r="AG775" i="3"/>
  <c r="AG854" i="3"/>
  <c r="AG424" i="3"/>
  <c r="AG821" i="3"/>
  <c r="AG21" i="3"/>
  <c r="AG877" i="3"/>
  <c r="AG49" i="3"/>
  <c r="AG861" i="3"/>
  <c r="AG476" i="3"/>
  <c r="AG828" i="3"/>
  <c r="AG777" i="3"/>
  <c r="AG16" i="3"/>
  <c r="AG992" i="3"/>
  <c r="AG831" i="3"/>
  <c r="AG959" i="3"/>
  <c r="AG263" i="3"/>
  <c r="AG546" i="3"/>
  <c r="AG499" i="3"/>
  <c r="AG460" i="3"/>
  <c r="AG96" i="3"/>
  <c r="AG613" i="3"/>
  <c r="AG524" i="3"/>
  <c r="AG510" i="3"/>
  <c r="AG642" i="3"/>
  <c r="AG107" i="3"/>
  <c r="AG319" i="3"/>
  <c r="AG79" i="3"/>
  <c r="AG363" i="3"/>
  <c r="AG527" i="3"/>
  <c r="AG281" i="3"/>
  <c r="AG901" i="3"/>
  <c r="AG478" i="3"/>
  <c r="AG30" i="3"/>
  <c r="AG219" i="3"/>
  <c r="AG156" i="3"/>
  <c r="AG526" i="3"/>
  <c r="AG461" i="3"/>
  <c r="AG761" i="3"/>
  <c r="AG741" i="3"/>
  <c r="AG575" i="3"/>
  <c r="AG493" i="3"/>
  <c r="AG670" i="3"/>
  <c r="AG416" i="3"/>
  <c r="AG698" i="3"/>
  <c r="AG580" i="3"/>
  <c r="AG19" i="3"/>
  <c r="AG571" i="3"/>
  <c r="AG259" i="3"/>
  <c r="AG769" i="3"/>
  <c r="AG644" i="3"/>
  <c r="AG287" i="3"/>
  <c r="AG255" i="3"/>
  <c r="AG641" i="3"/>
  <c r="AG106" i="3"/>
  <c r="AG337" i="3"/>
  <c r="AG646" i="3"/>
  <c r="AG191" i="3"/>
  <c r="AG729" i="3"/>
  <c r="AG393" i="3"/>
  <c r="AG582" i="3"/>
  <c r="AG455" i="3"/>
  <c r="AG185" i="3"/>
  <c r="AG301" i="3"/>
  <c r="AG334" i="3"/>
  <c r="AG10" i="3"/>
  <c r="AG184" i="3"/>
  <c r="AG293" i="3"/>
  <c r="AG626" i="3"/>
  <c r="AG481" i="3"/>
  <c r="AG217" i="3"/>
  <c r="AG91" i="3"/>
  <c r="AG352" i="3"/>
  <c r="AG700" i="3"/>
  <c r="AG839" i="3"/>
  <c r="AG1009" i="3"/>
  <c r="AG942" i="3"/>
  <c r="AG47" i="3"/>
  <c r="AG660" i="3"/>
  <c r="AG758" i="3"/>
  <c r="AG1000" i="3"/>
  <c r="AG840" i="3"/>
  <c r="AG771" i="3"/>
  <c r="AG578" i="3"/>
  <c r="AG740" i="3"/>
  <c r="AG798" i="3"/>
  <c r="AG227" i="3"/>
  <c r="AG862" i="3"/>
  <c r="AG511" i="3"/>
  <c r="AG826" i="3"/>
  <c r="AG968" i="3"/>
  <c r="AG721" i="3"/>
  <c r="AG648" i="3"/>
  <c r="AG104" i="3"/>
  <c r="AG470" i="3"/>
  <c r="AG635" i="3"/>
  <c r="AG137" i="3"/>
  <c r="AG986" i="3"/>
  <c r="AG991" i="3"/>
  <c r="AG708" i="3"/>
  <c r="AG616" i="3"/>
  <c r="AG297" i="3"/>
  <c r="AG566" i="3"/>
  <c r="AG691" i="3"/>
  <c r="AG891" i="3"/>
  <c r="AG713" i="3"/>
  <c r="AG462" i="3"/>
  <c r="AG157" i="3"/>
  <c r="AG606" i="3"/>
  <c r="AG623" i="3"/>
  <c r="AG855" i="3"/>
  <c r="AG256" i="3"/>
  <c r="AG813" i="3"/>
  <c r="AG560" i="3"/>
  <c r="AG908" i="3"/>
  <c r="AG410" i="3"/>
  <c r="AG98" i="3"/>
  <c r="O41" i="40"/>
  <c r="AG114" i="3"/>
  <c r="AG73" i="3"/>
  <c r="AG533" i="3"/>
  <c r="AG146" i="3"/>
  <c r="AG659" i="3"/>
  <c r="AG453" i="3"/>
  <c r="AG175" i="3"/>
  <c r="AG336" i="3"/>
  <c r="AG264" i="3"/>
  <c r="AG425" i="3"/>
  <c r="AG433" i="3"/>
  <c r="AG122" i="3"/>
  <c r="AG150" i="3"/>
  <c r="AG166" i="3"/>
  <c r="AG70" i="3"/>
  <c r="AG677" i="3"/>
  <c r="AG28" i="3"/>
  <c r="AG859" i="3"/>
  <c r="AG607" i="3"/>
  <c r="AG376" i="3"/>
  <c r="AG274" i="3"/>
  <c r="AG88" i="3"/>
  <c r="AG33" i="3"/>
  <c r="AG44" i="3"/>
  <c r="AG874" i="3"/>
  <c r="AG794" i="3"/>
  <c r="AG128" i="3"/>
  <c r="AG727" i="3"/>
  <c r="AG572" i="3"/>
  <c r="AG653" i="3"/>
  <c r="AG162" i="3"/>
  <c r="AG998" i="3"/>
  <c r="AG119" i="3"/>
  <c r="AG695" i="3"/>
  <c r="AG1003" i="3"/>
  <c r="AG803" i="3"/>
  <c r="AG958" i="3"/>
  <c r="AG507" i="3"/>
  <c r="AG341" i="3"/>
  <c r="AG743" i="3"/>
  <c r="AG178" i="3"/>
  <c r="AG848" i="3"/>
  <c r="AG138" i="3"/>
  <c r="AG420" i="3"/>
  <c r="AG983" i="3"/>
  <c r="AG699" i="3"/>
  <c r="AG267" i="3"/>
  <c r="AG950" i="3"/>
  <c r="AG174" i="3"/>
  <c r="AG858" i="3"/>
  <c r="AG719" i="3"/>
  <c r="AG904" i="3"/>
  <c r="AG127" i="3"/>
  <c r="AG649" i="3"/>
  <c r="AG706" i="3"/>
  <c r="AG633" i="3"/>
  <c r="AG475" i="3"/>
  <c r="AG735" i="3"/>
  <c r="AG284" i="3"/>
  <c r="AG495" i="3"/>
  <c r="AG291" i="3"/>
  <c r="AG898" i="3"/>
  <c r="AG704" i="3"/>
  <c r="AG1001" i="3"/>
  <c r="AG893" i="3"/>
  <c r="AG48" i="3"/>
  <c r="AG348" i="3"/>
  <c r="AG595" i="3"/>
  <c r="F42" i="40"/>
  <c r="F20" i="5" s="1"/>
  <c r="AG430" i="3"/>
  <c r="AG543" i="3"/>
  <c r="AG309" i="3"/>
  <c r="AG64" i="3"/>
  <c r="AG160" i="3"/>
  <c r="AG965" i="3"/>
  <c r="AG283" i="3"/>
  <c r="AG558" i="3"/>
  <c r="AG561" i="3"/>
  <c r="AG685" i="3"/>
  <c r="AG531" i="3"/>
  <c r="AG288" i="3"/>
  <c r="AG477" i="3"/>
  <c r="AG610" i="3"/>
  <c r="AG280" i="3"/>
  <c r="AG702" i="3"/>
  <c r="AG730" i="3"/>
  <c r="AG981" i="3"/>
  <c r="AG468" i="3"/>
  <c r="AG192" i="3"/>
  <c r="AG391" i="3"/>
  <c r="AG811" i="3"/>
  <c r="AG969" i="3"/>
  <c r="AG272" i="3"/>
  <c r="AG330" i="3"/>
  <c r="AG737" i="3"/>
  <c r="AG396" i="3"/>
  <c r="AG188" i="3"/>
  <c r="AG172" i="3"/>
  <c r="AG361" i="3"/>
  <c r="AG873" i="3"/>
  <c r="AG999" i="3"/>
  <c r="AG836" i="3"/>
  <c r="AG785" i="3"/>
  <c r="AG29" i="3"/>
  <c r="AG996" i="3"/>
  <c r="AG203" i="3"/>
  <c r="AG308" i="3"/>
  <c r="AG656" i="3"/>
  <c r="AG728" i="3"/>
  <c r="AG755" i="3"/>
  <c r="AG936" i="3"/>
  <c r="AG679" i="3"/>
  <c r="AG397" i="3"/>
  <c r="AG789" i="3"/>
  <c r="AG200" i="3"/>
  <c r="AG586" i="3"/>
  <c r="AG863" i="3"/>
  <c r="AG235" i="3"/>
  <c r="AG621" i="3"/>
  <c r="AG763" i="3"/>
  <c r="AG1004" i="3"/>
  <c r="AG852" i="3"/>
  <c r="AG824" i="3"/>
  <c r="AG819" i="3"/>
  <c r="AG814" i="3"/>
  <c r="AG979" i="3"/>
  <c r="AG939" i="3"/>
  <c r="AG591" i="3"/>
  <c r="AG366" i="3"/>
  <c r="AG975" i="3"/>
  <c r="AG273" i="3"/>
  <c r="AG671" i="3"/>
  <c r="AG354" i="3"/>
  <c r="AG627" i="3"/>
  <c r="AG342" i="3"/>
  <c r="AG812" i="3"/>
  <c r="AG853" i="3"/>
  <c r="AG931" i="3"/>
  <c r="AG577" i="3"/>
  <c r="AG145" i="3"/>
  <c r="AG386" i="3"/>
  <c r="AG231" i="3"/>
  <c r="AG832" i="3"/>
  <c r="AG844" i="3"/>
  <c r="AG447" i="3"/>
  <c r="AG144" i="3"/>
  <c r="AG553" i="3"/>
  <c r="AG268" i="3"/>
  <c r="AG622" i="3"/>
  <c r="AG196" i="3"/>
  <c r="AG379" i="3"/>
  <c r="AG442" i="3"/>
  <c r="AG374" i="3"/>
  <c r="AG142" i="3"/>
  <c r="AG822" i="3"/>
  <c r="AG760" i="3"/>
  <c r="AG675" i="3"/>
  <c r="AG990" i="3"/>
  <c r="AG51" i="3"/>
  <c r="AG554" i="3"/>
  <c r="AG617" i="3"/>
  <c r="AG24" i="3"/>
  <c r="AG593" i="3"/>
  <c r="AG300" i="3"/>
  <c r="AG270" i="3"/>
  <c r="AG766" i="3"/>
  <c r="AG32" i="3"/>
  <c r="AG674" i="3"/>
  <c r="AG285" i="3"/>
  <c r="AG326" i="3"/>
  <c r="AG518" i="3"/>
  <c r="AG405" i="3"/>
  <c r="AG26" i="3"/>
  <c r="AG205" i="3"/>
  <c r="AG195" i="3"/>
  <c r="AG555" i="3"/>
  <c r="AG438" i="3"/>
  <c r="AG254" i="3"/>
  <c r="AG544" i="3"/>
  <c r="AG846" i="3"/>
  <c r="O42" i="40"/>
  <c r="O20" i="5" s="1"/>
  <c r="AG956" i="3"/>
  <c r="AG906" i="3"/>
  <c r="AG799" i="3"/>
  <c r="AG776" i="3"/>
  <c r="AG715" i="3"/>
  <c r="AG512" i="3"/>
  <c r="AG883" i="3"/>
  <c r="AG568" i="3"/>
  <c r="AG838" i="3"/>
  <c r="AG258" i="3"/>
  <c r="AG935" i="3"/>
  <c r="AG804" i="3"/>
  <c r="AG654" i="3"/>
  <c r="AG1002" i="3"/>
  <c r="AG304" i="3"/>
  <c r="AG932" i="3"/>
  <c r="AG744" i="3"/>
  <c r="AG835" i="3"/>
  <c r="AG772" i="3"/>
  <c r="AG880" i="3"/>
  <c r="AG542" i="3"/>
  <c r="AG436" i="3"/>
  <c r="AG693" i="3"/>
  <c r="AG313" i="3"/>
  <c r="AG802" i="3"/>
  <c r="AG573" i="3"/>
  <c r="AG186" i="3"/>
  <c r="AG321" i="3"/>
  <c r="AG834" i="3"/>
  <c r="AG451" i="3"/>
  <c r="AG444" i="3"/>
  <c r="AG345" i="3"/>
  <c r="AG747" i="3"/>
  <c r="AG746" i="3"/>
  <c r="AG316" i="3"/>
  <c r="AG90" i="3"/>
  <c r="AG63" i="3"/>
  <c r="AG109" i="3"/>
  <c r="AG132" i="3"/>
  <c r="AG356" i="3"/>
  <c r="AG565" i="3"/>
  <c r="AG58" i="3"/>
  <c r="AG632" i="3"/>
  <c r="AG100" i="3"/>
  <c r="AG307" i="3"/>
  <c r="AG11" i="3"/>
  <c r="AG472" i="3"/>
  <c r="AG86" i="3"/>
  <c r="AG894" i="3"/>
  <c r="AG751" i="3"/>
  <c r="AG189" i="3"/>
  <c r="AG523" i="3"/>
  <c r="AG323" i="3"/>
  <c r="AG411" i="3"/>
  <c r="AG232" i="3"/>
  <c r="AG371" i="3"/>
  <c r="AG234" i="3"/>
  <c r="AG375" i="3"/>
  <c r="AG403" i="3"/>
  <c r="AG800" i="3"/>
  <c r="AG312" i="3"/>
  <c r="AG630" i="3"/>
  <c r="AG786" i="3"/>
  <c r="AG242" i="3"/>
  <c r="AG673" i="3"/>
  <c r="AG710" i="3"/>
  <c r="AG277" i="3"/>
  <c r="AG349" i="3"/>
  <c r="AG61" i="3"/>
  <c r="AG652" i="3"/>
  <c r="AG325" i="3"/>
  <c r="AG110" i="3"/>
  <c r="AG265" i="3"/>
  <c r="AG738" i="3"/>
  <c r="AG952" i="3"/>
  <c r="AG808" i="3"/>
  <c r="AG135" i="3"/>
  <c r="AG449" i="3"/>
  <c r="AG52" i="3"/>
  <c r="AG926" i="3"/>
  <c r="AG897" i="3"/>
  <c r="AG810" i="3"/>
  <c r="AG624" i="3"/>
  <c r="AG947" i="3"/>
  <c r="AG951" i="3"/>
  <c r="AG279" i="3"/>
  <c r="AG929" i="3"/>
  <c r="AG666" i="3"/>
  <c r="AG752" i="3"/>
  <c r="AG266" i="3"/>
  <c r="AG434" i="3"/>
  <c r="AG970" i="3"/>
  <c r="AG634" i="3"/>
  <c r="AG303" i="3"/>
  <c r="AG664" i="3"/>
  <c r="AG917" i="3"/>
  <c r="AG625" i="3"/>
  <c r="AG937" i="3"/>
  <c r="AG922" i="3"/>
  <c r="AG770" i="3"/>
  <c r="AG681" i="3"/>
  <c r="AG305" i="3"/>
  <c r="AG709" i="3"/>
  <c r="AG938" i="3"/>
  <c r="AG574" i="3"/>
  <c r="AG71" i="3"/>
  <c r="AG793" i="3"/>
  <c r="AG152" i="3"/>
  <c r="AG155" i="3"/>
  <c r="AG238" i="3"/>
  <c r="AG705" i="3"/>
  <c r="AG311" i="3"/>
  <c r="AG792" i="3"/>
  <c r="AG412" i="3"/>
  <c r="AG955" i="3"/>
  <c r="AG820" i="3"/>
  <c r="AG193" i="3"/>
  <c r="AG159" i="3"/>
  <c r="AG248" i="3"/>
  <c r="AG514" i="3"/>
  <c r="AG539" i="3"/>
  <c r="AG900" i="3"/>
  <c r="AG18" i="3"/>
  <c r="AG12" i="3"/>
  <c r="AI301" i="3"/>
  <c r="AI233" i="3"/>
  <c r="AI336" i="3"/>
  <c r="AI617" i="3"/>
  <c r="AI976" i="3"/>
  <c r="AI854" i="3"/>
  <c r="AI264" i="3"/>
  <c r="AI964" i="3"/>
  <c r="AI614" i="3"/>
  <c r="AG519" i="3"/>
  <c r="AG655" i="3"/>
  <c r="AG764" i="3"/>
  <c r="AG997" i="3"/>
  <c r="AG563" i="3"/>
  <c r="AG504" i="3"/>
  <c r="AG503" i="3"/>
  <c r="AG745" i="3"/>
  <c r="AG13" i="3"/>
  <c r="AG99" i="3"/>
  <c r="AG331" i="3"/>
  <c r="AG667" i="3"/>
  <c r="AG726" i="3"/>
  <c r="AG502" i="3"/>
  <c r="AG249" i="3"/>
  <c r="AG780" i="3"/>
  <c r="AG225" i="3"/>
  <c r="AG75" i="3"/>
  <c r="AG81" i="3"/>
  <c r="AG133" i="3"/>
  <c r="AG663" i="3"/>
  <c r="AG42" i="3"/>
  <c r="AG791" i="3"/>
  <c r="AG767" i="3"/>
  <c r="AG875" i="3"/>
  <c r="AG469" i="3"/>
  <c r="AG229" i="3"/>
  <c r="AG204" i="3"/>
  <c r="AG443" i="3"/>
  <c r="AG734" i="3"/>
  <c r="AG525" i="3"/>
  <c r="AG320" i="3"/>
  <c r="AG732" i="3"/>
  <c r="AG535" i="3"/>
  <c r="AG609" i="3"/>
  <c r="AG37" i="3"/>
  <c r="AG645" i="3"/>
  <c r="AG870" i="3"/>
  <c r="AG179" i="3"/>
  <c r="AG987" i="3"/>
  <c r="AI520" i="3"/>
  <c r="AI640" i="3"/>
  <c r="AI499" i="3"/>
  <c r="AI292" i="3"/>
  <c r="AI927" i="3"/>
  <c r="AI796" i="3"/>
  <c r="AI312" i="3"/>
  <c r="AI480" i="3"/>
  <c r="AG584" i="3"/>
  <c r="AG957" i="3"/>
  <c r="AG724" i="3"/>
  <c r="AG333" i="3"/>
  <c r="AG605" i="3"/>
  <c r="AG183" i="3"/>
  <c r="AG370" i="3"/>
  <c r="AG474" i="3"/>
  <c r="AG126" i="3"/>
  <c r="AG497" i="3"/>
  <c r="AG637" i="3"/>
  <c r="AG367" i="3"/>
  <c r="AG988" i="3"/>
  <c r="AG919" i="3"/>
  <c r="AG868" i="3"/>
  <c r="AG471" i="3"/>
  <c r="AG697" i="3"/>
  <c r="AG228" i="3"/>
  <c r="AG158" i="3"/>
  <c r="AG790" i="3"/>
  <c r="AG221" i="3"/>
  <c r="AG214" i="3"/>
  <c r="AG892" i="3"/>
  <c r="AG80" i="3"/>
  <c r="AG292" i="3"/>
  <c r="AG933" i="3"/>
  <c r="AG431" i="3"/>
  <c r="AG923" i="3"/>
  <c r="AG103" i="3"/>
  <c r="AG380" i="3"/>
  <c r="AG805" i="3"/>
  <c r="AG516" i="3"/>
  <c r="AI296" i="3"/>
  <c r="AI955" i="3"/>
  <c r="AI818" i="3"/>
  <c r="AI895" i="3"/>
  <c r="AI615" i="3"/>
  <c r="AI776" i="3"/>
  <c r="AI608" i="3"/>
  <c r="AI328" i="3"/>
  <c r="AI914" i="3"/>
  <c r="AI838" i="3"/>
  <c r="AI873" i="3"/>
  <c r="AI705" i="3"/>
  <c r="AG329" i="3"/>
  <c r="AG473" i="3"/>
  <c r="AG757" i="3"/>
  <c r="AG629" i="3"/>
  <c r="AG658" i="3"/>
  <c r="AG781" i="3"/>
  <c r="AG201" i="3"/>
  <c r="AG216" i="3"/>
  <c r="AG134" i="3"/>
  <c r="AG463" i="3"/>
  <c r="AG27" i="3"/>
  <c r="AG41" i="3"/>
  <c r="AG920" i="3"/>
  <c r="AG538" i="3"/>
  <c r="AG328" i="3"/>
  <c r="AG452" i="3"/>
  <c r="AG437" i="3"/>
  <c r="AG419" i="3"/>
  <c r="AG672" i="3"/>
  <c r="AG742" i="3"/>
  <c r="AG141" i="3"/>
  <c r="AG35" i="3"/>
  <c r="AG707" i="3"/>
  <c r="AG347" i="3"/>
  <c r="AG389" i="3"/>
  <c r="AG418" i="3"/>
  <c r="AG414" i="3"/>
  <c r="AG276" i="3"/>
  <c r="AG426" i="3"/>
  <c r="AG971" i="3"/>
  <c r="AI866" i="3"/>
  <c r="AI871" i="3"/>
  <c r="AI680" i="3"/>
  <c r="AI978" i="3"/>
  <c r="AI754" i="3"/>
  <c r="AI766" i="3"/>
  <c r="AI903" i="3"/>
  <c r="AI869" i="3"/>
  <c r="AI815" i="3"/>
  <c r="AI504" i="3"/>
  <c r="AG448" i="3"/>
  <c r="AG903" i="3"/>
  <c r="AG994" i="3"/>
  <c r="AG269" i="3"/>
  <c r="AG357" i="3"/>
  <c r="AG131" i="3"/>
  <c r="AG56" i="3"/>
  <c r="AG549" i="3"/>
  <c r="AG739" i="3"/>
  <c r="AG117" i="3"/>
  <c r="AG404" i="3"/>
  <c r="AG488" i="3"/>
  <c r="AG23" i="3"/>
  <c r="AG492" i="3"/>
  <c r="AG111" i="3"/>
  <c r="AG401" i="3"/>
  <c r="AG608" i="3"/>
  <c r="AG694" i="3"/>
  <c r="AG841" i="3"/>
  <c r="AG486" i="3"/>
  <c r="AG725" i="3"/>
  <c r="AG429" i="3"/>
  <c r="AG889" i="3"/>
  <c r="AG295" i="3"/>
  <c r="AG113" i="3"/>
  <c r="AG36" i="3"/>
  <c r="AG684" i="3"/>
  <c r="AG882" i="3"/>
  <c r="AG46" i="3"/>
  <c r="AG825" i="3"/>
  <c r="AI755" i="3"/>
  <c r="AI968" i="3"/>
  <c r="AI802" i="3"/>
  <c r="AI464" i="3"/>
  <c r="AI732" i="3"/>
  <c r="AI495" i="3"/>
  <c r="AI805" i="3"/>
  <c r="AI905" i="3"/>
  <c r="AI426" i="3"/>
  <c r="AI671" i="3"/>
  <c r="AG773" i="3"/>
  <c r="AG54" i="3"/>
  <c r="AG845" i="3"/>
  <c r="AG692" i="3"/>
  <c r="AG851" i="3"/>
  <c r="AG545" i="3"/>
  <c r="AG97" i="3"/>
  <c r="AG801" i="3"/>
  <c r="AG482" i="3"/>
  <c r="AG515" i="3"/>
  <c r="AG487" i="3"/>
  <c r="AG368" i="3"/>
  <c r="AG115" i="3"/>
  <c r="AG226" i="3"/>
  <c r="AG505" i="3"/>
  <c r="AG661" i="3"/>
  <c r="AG774" i="3"/>
  <c r="AG136" i="3"/>
  <c r="AG717" i="3"/>
  <c r="AG409" i="3"/>
  <c r="AG818" i="3"/>
  <c r="AG101" i="3"/>
  <c r="AG165" i="3"/>
  <c r="AG154" i="3"/>
  <c r="AG407" i="3"/>
  <c r="AG686" i="3"/>
  <c r="AG246" i="3"/>
  <c r="AG966" i="3"/>
  <c r="AG118" i="3"/>
  <c r="AG149" i="3"/>
  <c r="AG522" i="3"/>
  <c r="AG202" i="3"/>
  <c r="AG536" i="3"/>
  <c r="AG508" i="3"/>
  <c r="AG53" i="3"/>
  <c r="AG182" i="3"/>
  <c r="AG569" i="3"/>
  <c r="AG636" i="3"/>
  <c r="AG260" i="3"/>
  <c r="AG815" i="3"/>
  <c r="AI987" i="3"/>
  <c r="AI673" i="3"/>
  <c r="AI981" i="3"/>
  <c r="AI195" i="3"/>
  <c r="AI917" i="3"/>
  <c r="AI872" i="3"/>
  <c r="AI953" i="3"/>
  <c r="AI440" i="3"/>
  <c r="AG494" i="3"/>
  <c r="F39" i="40"/>
  <c r="AG631" i="3"/>
  <c r="AG353" i="3"/>
  <c r="AG294" i="3"/>
  <c r="AG340" i="3"/>
  <c r="AG181" i="3"/>
  <c r="AG849" i="3"/>
  <c r="AG359" i="3"/>
  <c r="AG619" i="3"/>
  <c r="AG592" i="3"/>
  <c r="AG251" i="3"/>
  <c r="AG484" i="3"/>
  <c r="AG953" i="3"/>
  <c r="AG262" i="3"/>
  <c r="AG611" i="3"/>
  <c r="AG327" i="3"/>
  <c r="AG116" i="3"/>
  <c r="AG517" i="3"/>
  <c r="AG532" i="3"/>
  <c r="AG20" i="3"/>
  <c r="AG579" i="3"/>
  <c r="AG720" i="3"/>
  <c r="AG638" i="3"/>
  <c r="AG628" i="3"/>
  <c r="AG827" i="3"/>
  <c r="AG506" i="3"/>
  <c r="AG458" i="3"/>
  <c r="AG783" i="3"/>
  <c r="AG1007" i="3"/>
  <c r="AG365" i="3"/>
  <c r="AG120" i="3"/>
  <c r="AG360" i="3"/>
  <c r="AG93" i="3"/>
  <c r="AI649" i="3"/>
  <c r="AI205" i="3"/>
  <c r="AI921" i="3"/>
  <c r="AI555" i="3"/>
  <c r="AI764" i="3"/>
  <c r="AI398" i="3"/>
  <c r="AI510" i="3"/>
  <c r="AI870" i="3"/>
  <c r="AI528" i="3"/>
  <c r="AI325" i="3"/>
  <c r="AI314" i="3"/>
  <c r="AG748" i="3"/>
  <c r="AG364" i="3"/>
  <c r="AG168" i="3"/>
  <c r="AG450" i="3"/>
  <c r="AG338" i="3"/>
  <c r="AG678" i="3"/>
  <c r="AG541" i="3"/>
  <c r="AG441" i="3"/>
  <c r="AG123" i="3"/>
  <c r="AG208" i="3"/>
  <c r="AG212" i="3"/>
  <c r="AG756" i="3"/>
  <c r="AG688" i="3"/>
  <c r="AG960" i="3"/>
  <c r="AG496" i="3"/>
  <c r="AG250" i="3"/>
  <c r="AG108" i="3"/>
  <c r="AG171" i="3"/>
  <c r="AG387" i="3"/>
  <c r="AG978" i="3"/>
  <c r="AG940" i="3"/>
  <c r="AG647" i="3"/>
  <c r="AG989" i="3"/>
  <c r="AG206" i="3"/>
  <c r="AG910" i="3"/>
  <c r="AG388" i="3"/>
  <c r="AG17" i="3"/>
  <c r="AG612" i="3"/>
  <c r="AG797" i="3"/>
  <c r="AG886" i="3"/>
  <c r="AG400" i="3"/>
  <c r="AG977" i="3"/>
  <c r="AG779" i="3"/>
  <c r="AG105" i="3"/>
  <c r="AG362" i="3"/>
  <c r="AG377" i="3"/>
  <c r="AG467" i="3"/>
  <c r="AG905" i="3"/>
  <c r="AG601" i="3"/>
  <c r="AG867" i="3"/>
  <c r="AG230" i="3"/>
  <c r="AI971" i="3"/>
  <c r="AI897" i="3"/>
  <c r="AI629" i="3"/>
  <c r="AI770" i="3"/>
  <c r="AI737" i="3"/>
  <c r="AI840" i="3"/>
  <c r="AI400" i="3"/>
  <c r="AI812" i="3"/>
  <c r="AI784" i="3"/>
  <c r="AI861" i="3"/>
  <c r="AI272" i="3"/>
  <c r="AI940" i="3"/>
  <c r="AI823" i="3"/>
  <c r="AI880" i="3"/>
  <c r="AI1005" i="3"/>
  <c r="AI965" i="3"/>
  <c r="AI949" i="3"/>
  <c r="AH753" i="3"/>
  <c r="AH115" i="3"/>
  <c r="AH477" i="3"/>
  <c r="AH730" i="3"/>
  <c r="AH809" i="3"/>
  <c r="AH951" i="3"/>
  <c r="AH352" i="3"/>
  <c r="AH204" i="3"/>
  <c r="AH889" i="3"/>
  <c r="AH731" i="3"/>
  <c r="AH657" i="3"/>
  <c r="AH119" i="3"/>
  <c r="AH959" i="3"/>
  <c r="AH353" i="3"/>
  <c r="AH665" i="3"/>
  <c r="AH928" i="3"/>
  <c r="AH143" i="3"/>
  <c r="AH605" i="3"/>
  <c r="AH771" i="3"/>
  <c r="AH854" i="3"/>
  <c r="AH971" i="3"/>
  <c r="AH996" i="3"/>
  <c r="AH990" i="3"/>
  <c r="AH245" i="3"/>
  <c r="AH785" i="3"/>
  <c r="AH345" i="3"/>
  <c r="AH908" i="3"/>
  <c r="AH324" i="3"/>
  <c r="AH688" i="3"/>
  <c r="AH967" i="3"/>
  <c r="AH993" i="3"/>
  <c r="AH393" i="3"/>
  <c r="AH574" i="3"/>
  <c r="AH738" i="3"/>
  <c r="AH656" i="3"/>
  <c r="AH76" i="3"/>
  <c r="AH768" i="3"/>
  <c r="AH227" i="3"/>
  <c r="AH526" i="3"/>
  <c r="AH891" i="3"/>
  <c r="AH952" i="3"/>
  <c r="AH261" i="3"/>
  <c r="AH483" i="3"/>
  <c r="AH714" i="3"/>
  <c r="AH687" i="3"/>
  <c r="AH50" i="3"/>
  <c r="AH580" i="3"/>
  <c r="AH339" i="3"/>
  <c r="G38" i="40"/>
  <c r="AH325" i="3"/>
  <c r="AH765" i="3"/>
  <c r="AH319" i="3"/>
  <c r="AH925" i="3"/>
  <c r="AH98" i="3"/>
  <c r="AH788" i="3"/>
  <c r="AH962" i="3"/>
  <c r="AH10" i="3"/>
  <c r="AH804" i="3"/>
  <c r="AH487" i="3"/>
  <c r="AH39" i="3"/>
  <c r="AH867" i="3"/>
  <c r="AI892" i="3"/>
  <c r="AI827" i="3"/>
  <c r="AI753" i="3"/>
  <c r="AI255" i="3"/>
  <c r="AI811" i="3"/>
  <c r="AI762" i="3"/>
  <c r="AI834" i="3"/>
  <c r="AH321" i="3"/>
  <c r="AH591" i="3"/>
  <c r="AH589" i="3"/>
  <c r="AH150" i="3"/>
  <c r="AH169" i="3"/>
  <c r="AH603" i="3"/>
  <c r="AH366" i="3"/>
  <c r="AH537" i="3"/>
  <c r="AH187" i="3"/>
  <c r="AH472" i="3"/>
  <c r="AH422" i="3"/>
  <c r="AH52" i="3"/>
  <c r="AI15" i="3"/>
  <c r="AH22" i="3"/>
  <c r="AH541" i="3"/>
  <c r="AH704" i="3"/>
  <c r="AH916" i="3"/>
  <c r="AH919" i="3"/>
  <c r="AH590" i="3"/>
  <c r="AH395" i="3"/>
  <c r="AH312" i="3"/>
  <c r="AH498" i="3"/>
  <c r="AH356" i="3"/>
  <c r="AH315" i="3"/>
  <c r="AH287" i="3"/>
  <c r="AH419" i="3"/>
  <c r="AH118" i="3"/>
  <c r="AH741" i="3"/>
  <c r="AH880" i="3"/>
  <c r="AH436" i="3"/>
  <c r="AH798" i="3"/>
  <c r="AH651" i="3"/>
  <c r="AH618" i="3"/>
  <c r="AH953" i="3"/>
  <c r="AH141" i="3"/>
  <c r="AH307" i="3"/>
  <c r="AH384" i="3"/>
  <c r="AH212" i="3"/>
  <c r="AH847" i="3"/>
  <c r="AH290" i="3"/>
  <c r="AH840" i="3"/>
  <c r="AH438" i="3"/>
  <c r="AH864" i="3"/>
  <c r="AH497" i="3"/>
  <c r="AH736" i="3"/>
  <c r="AH31" i="3"/>
  <c r="AH582" i="3"/>
  <c r="AH346" i="3"/>
  <c r="AH58" i="3"/>
  <c r="AH894" i="3"/>
  <c r="AH172" i="3"/>
  <c r="AH432" i="3"/>
  <c r="AH709" i="3"/>
  <c r="AH677" i="3"/>
  <c r="AH666" i="3"/>
  <c r="AH190" i="3"/>
  <c r="AH337" i="3"/>
  <c r="AH264" i="3"/>
  <c r="AH250" i="3"/>
  <c r="AH793" i="3"/>
  <c r="AH343" i="3"/>
  <c r="AH132" i="3"/>
  <c r="AH855" i="3"/>
  <c r="AH883" i="3"/>
  <c r="AH681" i="3"/>
  <c r="AH270" i="3"/>
  <c r="AH755" i="3"/>
  <c r="AH386" i="3"/>
  <c r="AH522" i="3"/>
  <c r="AH434" i="3"/>
  <c r="AH469" i="3"/>
  <c r="AH62" i="3"/>
  <c r="AH595" i="3"/>
  <c r="AH670" i="3"/>
  <c r="AH876" i="3"/>
  <c r="AH171" i="3"/>
  <c r="AH60" i="3"/>
  <c r="AH635" i="3"/>
  <c r="AH338" i="3"/>
  <c r="AH1006" i="3"/>
  <c r="AH1009" i="3"/>
  <c r="AH251" i="3"/>
  <c r="AH322" i="3"/>
  <c r="AH34" i="3"/>
  <c r="AH103" i="3"/>
  <c r="AH503" i="3"/>
  <c r="AH305" i="3"/>
  <c r="AH671" i="3"/>
  <c r="AH910" i="3"/>
  <c r="AH531" i="3"/>
  <c r="AH892" i="3"/>
  <c r="AH698" i="3"/>
  <c r="AH682" i="3"/>
  <c r="AH392" i="3"/>
  <c r="AH335" i="3"/>
  <c r="AH529" i="3"/>
  <c r="AH280" i="3"/>
  <c r="AH821" i="3"/>
  <c r="AH387" i="3"/>
  <c r="G40" i="40"/>
  <c r="AH64" i="3"/>
  <c r="AH421" i="3"/>
  <c r="AH311" i="3"/>
  <c r="AH616" i="3"/>
  <c r="AH783" i="3"/>
  <c r="AH581" i="3"/>
  <c r="AH791" i="3"/>
  <c r="AH739" i="3"/>
  <c r="AH740" i="3"/>
  <c r="AH773" i="3"/>
  <c r="AH464" i="3"/>
  <c r="AH69" i="3"/>
  <c r="AI985" i="3"/>
  <c r="AI434" i="3"/>
  <c r="AI747" i="3"/>
  <c r="AI959" i="3"/>
  <c r="AI508" i="3"/>
  <c r="AI366" i="3"/>
  <c r="AI700" i="3"/>
  <c r="AI477" i="3"/>
  <c r="AH129" i="3"/>
  <c r="AH532" i="3"/>
  <c r="AH696" i="3"/>
  <c r="AH782" i="3"/>
  <c r="AH112" i="3"/>
  <c r="AH807" i="3"/>
  <c r="AH192" i="3"/>
  <c r="AH184" i="3"/>
  <c r="AH189" i="3"/>
  <c r="AH937" i="3"/>
  <c r="AI829" i="3"/>
  <c r="AH229" i="3"/>
  <c r="AH566" i="3"/>
  <c r="AH964" i="3"/>
  <c r="AH543" i="3"/>
  <c r="AH456" i="3"/>
  <c r="AH888" i="3"/>
  <c r="AH260" i="3"/>
  <c r="AH396" i="3"/>
  <c r="AH749" i="3"/>
  <c r="AH67" i="3"/>
  <c r="AH468" i="3"/>
  <c r="AH866" i="3"/>
  <c r="AH724" i="3"/>
  <c r="AH818" i="3"/>
  <c r="AH233" i="3"/>
  <c r="AH737" i="3"/>
  <c r="AH461" i="3"/>
  <c r="AH306" i="3"/>
  <c r="AH479" i="3"/>
  <c r="AH893" i="3"/>
  <c r="AH721" i="3"/>
  <c r="AH170" i="3"/>
  <c r="AH32" i="3"/>
  <c r="AH473" i="3"/>
  <c r="AH819" i="3"/>
  <c r="AH963" i="3"/>
  <c r="AH957" i="3"/>
  <c r="AH968" i="3"/>
  <c r="AH1000" i="3"/>
  <c r="AH868" i="3"/>
  <c r="AH812" i="3"/>
  <c r="AH601" i="3"/>
  <c r="AH792" i="3"/>
  <c r="AH219" i="3"/>
  <c r="AH361" i="3"/>
  <c r="AH918" i="3"/>
  <c r="AH360" i="3"/>
  <c r="AH303" i="3"/>
  <c r="AH956" i="3"/>
  <c r="AH350" i="3"/>
  <c r="AH790" i="3"/>
  <c r="AH999" i="3"/>
  <c r="AH994" i="3"/>
  <c r="AH1007" i="3"/>
  <c r="AH266" i="3"/>
  <c r="AH367" i="3"/>
  <c r="AH623" i="3"/>
  <c r="AH28" i="3"/>
  <c r="AH726" i="3"/>
  <c r="P42" i="40"/>
  <c r="P20" i="5" s="1"/>
  <c r="AH827" i="3"/>
  <c r="AH653" i="3"/>
  <c r="AH176" i="3"/>
  <c r="AH655" i="3"/>
  <c r="AH619" i="3"/>
  <c r="AH182" i="3"/>
  <c r="AH240" i="3"/>
  <c r="AI1008" i="3"/>
  <c r="AI983" i="3"/>
  <c r="AI1006" i="3"/>
  <c r="AI745" i="3"/>
  <c r="AI850" i="3"/>
  <c r="AI423" i="3"/>
  <c r="AH878" i="3"/>
  <c r="AH480" i="3"/>
  <c r="AH940" i="3"/>
  <c r="AH406" i="3"/>
  <c r="AH193" i="3"/>
  <c r="AH449" i="3"/>
  <c r="AH394" i="3"/>
  <c r="AH723" i="3"/>
  <c r="AH587" i="3"/>
  <c r="AH427" i="3"/>
  <c r="AH735" i="3"/>
  <c r="AH856" i="3"/>
  <c r="AH142" i="3"/>
  <c r="AH36" i="3"/>
  <c r="AH431" i="3"/>
  <c r="AH624" i="3"/>
  <c r="AH640" i="3"/>
  <c r="AH239" i="3"/>
  <c r="AH926" i="3"/>
  <c r="AH157" i="3"/>
  <c r="AH400" i="3"/>
  <c r="AH342" i="3"/>
  <c r="AH778" i="3"/>
  <c r="AH308" i="3"/>
  <c r="AH37" i="3"/>
  <c r="AH35" i="3"/>
  <c r="AH617" i="3"/>
  <c r="AH121" i="3"/>
  <c r="AH860" i="3"/>
  <c r="AH440" i="3"/>
  <c r="AH685" i="3"/>
  <c r="AH286" i="3"/>
  <c r="AH257" i="3"/>
  <c r="AH544" i="3"/>
  <c r="AH556" i="3"/>
  <c r="AH215" i="3"/>
  <c r="AH77" i="3"/>
  <c r="AH564" i="3"/>
  <c r="AH99" i="3"/>
  <c r="AI710" i="3"/>
  <c r="AI589" i="3"/>
  <c r="AI916" i="3"/>
  <c r="AI300" i="3"/>
  <c r="AI777" i="3"/>
  <c r="AI744" i="3"/>
  <c r="AH887" i="3"/>
  <c r="AH120" i="3"/>
  <c r="AH593" i="3"/>
  <c r="AH920" i="3"/>
  <c r="AH630" i="3"/>
  <c r="AH539" i="3"/>
  <c r="AH658" i="3"/>
  <c r="AH756" i="3"/>
  <c r="AH935" i="3"/>
  <c r="AH784" i="3"/>
  <c r="AH763" i="3"/>
  <c r="AH970" i="3"/>
  <c r="AH780" i="3"/>
  <c r="AI879" i="3"/>
  <c r="AH816" i="3"/>
  <c r="AH879" i="3"/>
  <c r="AH304" i="3"/>
  <c r="AH667" i="3"/>
  <c r="AI627" i="3"/>
  <c r="AH853" i="3"/>
  <c r="AH237" i="3"/>
  <c r="AH857" i="3"/>
  <c r="AH609" i="3"/>
  <c r="AH200" i="3"/>
  <c r="AH871" i="3"/>
  <c r="AH89" i="3"/>
  <c r="AH646" i="3"/>
  <c r="AH426" i="3"/>
  <c r="AH686" i="3"/>
  <c r="AH949" i="3"/>
  <c r="AH843" i="3"/>
  <c r="AI835" i="3"/>
  <c r="AI752" i="3"/>
  <c r="AI932" i="3"/>
  <c r="AI492" i="3"/>
  <c r="AI825" i="3"/>
  <c r="AI35" i="3"/>
  <c r="AH331" i="3"/>
  <c r="AH551" i="3"/>
  <c r="AH124" i="3"/>
  <c r="AH604" i="3"/>
  <c r="AH38" i="3"/>
  <c r="AH276" i="3"/>
  <c r="AH349" i="3"/>
  <c r="AH654" i="3"/>
  <c r="AH615" i="3"/>
  <c r="AH74" i="3"/>
  <c r="AH832" i="3"/>
  <c r="AI521" i="3"/>
  <c r="AH690" i="3"/>
  <c r="AH802" i="3"/>
  <c r="AH317" i="3"/>
  <c r="AH88" i="3"/>
  <c r="AH644" i="3"/>
  <c r="AH417" i="3"/>
  <c r="AH293" i="3"/>
  <c r="AH248" i="3"/>
  <c r="AH862" i="3"/>
  <c r="AH553" i="3"/>
  <c r="AH81" i="3"/>
  <c r="AH825" i="3"/>
  <c r="AH408" i="3"/>
  <c r="AH972" i="3"/>
  <c r="AH577" i="3"/>
  <c r="AH292" i="3"/>
  <c r="AH59" i="3"/>
  <c r="AH70" i="3"/>
  <c r="AH703" i="3"/>
  <c r="AH511" i="3"/>
  <c r="AH610" i="3"/>
  <c r="AI714" i="3"/>
  <c r="AH518" i="3"/>
  <c r="AH416" i="3"/>
  <c r="AH180" i="3"/>
  <c r="AH14" i="3"/>
  <c r="AH536" i="3"/>
  <c r="AH495" i="3"/>
  <c r="AH462" i="3"/>
  <c r="AH786" i="3"/>
  <c r="AH637" i="3"/>
  <c r="AH632" i="3"/>
  <c r="AH20" i="3"/>
  <c r="AH168" i="3"/>
  <c r="AH206" i="3"/>
  <c r="AH583" i="3"/>
  <c r="AH643" i="3"/>
  <c r="AH947" i="3"/>
  <c r="AH913" i="3"/>
  <c r="AI859" i="3"/>
  <c r="AH715" i="3"/>
  <c r="AH636" i="3"/>
  <c r="AH547" i="3"/>
  <c r="AH865" i="3"/>
  <c r="AH92" i="3"/>
  <c r="AH12" i="3"/>
  <c r="AH247" i="3"/>
  <c r="AH75" i="3"/>
  <c r="AH808" i="3"/>
  <c r="AH185" i="3"/>
  <c r="AH336" i="3"/>
  <c r="AH830" i="3"/>
  <c r="AH298" i="3"/>
  <c r="AH155" i="3"/>
  <c r="AH614" i="3"/>
  <c r="AH453" i="3"/>
  <c r="AH915" i="3"/>
  <c r="AH515" i="3"/>
  <c r="AH374" i="3"/>
  <c r="AH613" i="3"/>
  <c r="AH672" i="3"/>
  <c r="AH579" i="3"/>
  <c r="AH629" i="3"/>
  <c r="AH470" i="3"/>
  <c r="AH413" i="3"/>
  <c r="AH135" i="3"/>
  <c r="AH557" i="3"/>
  <c r="AH246" i="3"/>
  <c r="AH767" i="3"/>
  <c r="AH313" i="3"/>
  <c r="AH664" i="3"/>
  <c r="AH500" i="3"/>
  <c r="AH546" i="3"/>
  <c r="AH859" i="3"/>
  <c r="P40" i="40"/>
  <c r="G42" i="40"/>
  <c r="G20" i="5" s="1"/>
  <c r="AH608" i="3"/>
  <c r="AH181" i="3"/>
  <c r="AH460" i="3"/>
  <c r="AH186" i="3"/>
  <c r="AH401" i="3"/>
  <c r="AH347" i="3"/>
  <c r="AH91" i="3"/>
  <c r="AH445" i="3"/>
  <c r="AH820" i="3"/>
  <c r="AH719" i="3"/>
  <c r="AH33" i="3"/>
  <c r="AH109" i="3"/>
  <c r="AH805" i="3"/>
  <c r="AH53" i="3"/>
  <c r="AH766" i="3"/>
  <c r="AI911" i="3"/>
  <c r="AI948" i="3"/>
  <c r="AI620" i="3"/>
  <c r="AI856" i="3"/>
  <c r="AI526" i="3"/>
  <c r="AH399" i="3"/>
  <c r="AH794" i="3"/>
  <c r="AH886" i="3"/>
  <c r="AH814" i="3"/>
  <c r="AH231" i="3"/>
  <c r="AH137" i="3"/>
  <c r="AH314" i="3"/>
  <c r="AI867" i="3"/>
  <c r="AH826" i="3"/>
  <c r="AH214" i="3"/>
  <c r="AH235" i="3"/>
  <c r="AH639" i="3"/>
  <c r="AI554" i="3"/>
  <c r="AH263" i="3"/>
  <c r="AH575" i="3"/>
  <c r="AH858" i="3"/>
  <c r="AH116" i="3"/>
  <c r="AH895" i="3"/>
  <c r="AH833" i="3"/>
  <c r="AH412" i="3"/>
  <c r="AH25" i="3"/>
  <c r="AH489" i="3"/>
  <c r="AH955" i="3"/>
  <c r="AH513" i="3"/>
  <c r="AH789" i="3"/>
  <c r="AH960" i="3"/>
  <c r="AH796" i="3"/>
  <c r="AH652" i="3"/>
  <c r="AH159" i="3"/>
  <c r="AH78" i="3"/>
  <c r="AH638" i="3"/>
  <c r="AH407" i="3"/>
  <c r="AH729" i="3"/>
  <c r="AH693" i="3"/>
  <c r="AH761" i="3"/>
  <c r="AH241" i="3"/>
  <c r="AH694" i="3"/>
  <c r="AH490" i="3"/>
  <c r="AH606" i="3"/>
  <c r="AH459" i="3"/>
  <c r="AH927" i="3"/>
  <c r="AH275" i="3"/>
  <c r="AH576" i="3"/>
  <c r="AH533" i="3"/>
  <c r="AH30" i="3"/>
  <c r="AH649" i="3"/>
  <c r="AH760" i="3"/>
  <c r="AH56" i="3"/>
  <c r="AH359" i="3"/>
  <c r="AH363" i="3"/>
  <c r="AH289" i="3"/>
  <c r="AH885" i="3"/>
  <c r="AH718" i="3"/>
  <c r="AH914" i="3"/>
  <c r="AH706" i="3"/>
  <c r="AH243" i="3"/>
  <c r="AH979" i="3"/>
  <c r="AH751" i="3"/>
  <c r="AH509" i="3"/>
  <c r="P39" i="40"/>
  <c r="AH216" i="3"/>
  <c r="AH634" i="3"/>
  <c r="AH699" i="3"/>
  <c r="AH598" i="3"/>
  <c r="AH982" i="3"/>
  <c r="AH645" i="3"/>
  <c r="AH447" i="3"/>
  <c r="AH869" i="3"/>
  <c r="AH328" i="3"/>
  <c r="AH977" i="3"/>
  <c r="AH600" i="3"/>
  <c r="AH732" i="3"/>
  <c r="AI803" i="3"/>
  <c r="AI298" i="3"/>
  <c r="AH611" i="3"/>
  <c r="AH433" i="3"/>
  <c r="AH837" i="3"/>
  <c r="AH744" i="3"/>
  <c r="AH540" i="3"/>
  <c r="AH376" i="3"/>
  <c r="AH371" i="3"/>
  <c r="AH485" i="3"/>
  <c r="AH987" i="3"/>
  <c r="AH902" i="3"/>
  <c r="AH165" i="3"/>
  <c r="AH758" i="3"/>
  <c r="AH277" i="3"/>
  <c r="AH571" i="3"/>
  <c r="AH828" i="3"/>
  <c r="AH220" i="3"/>
  <c r="AH21" i="3"/>
  <c r="AH106" i="3"/>
  <c r="AH870" i="3"/>
  <c r="AH838" i="3"/>
  <c r="AH519" i="3"/>
  <c r="AH904" i="3"/>
  <c r="AH510" i="3"/>
  <c r="AH198" i="3"/>
  <c r="AH695" i="3"/>
  <c r="AH123" i="3"/>
  <c r="AH877" i="3"/>
  <c r="AH197" i="3"/>
  <c r="AH775" i="3"/>
  <c r="AH903" i="3"/>
  <c r="AH493" i="3"/>
  <c r="AH905" i="3"/>
  <c r="AH475" i="3"/>
  <c r="AH341" i="3"/>
  <c r="AH156" i="3"/>
  <c r="AH372" i="3"/>
  <c r="AH330" i="3"/>
  <c r="AH717" i="3"/>
  <c r="AH811" i="3"/>
  <c r="AH486" i="3"/>
  <c r="AH930" i="3"/>
  <c r="AH482" i="3"/>
  <c r="AH484" i="3"/>
  <c r="AH203" i="3"/>
  <c r="AH572" i="3"/>
  <c r="AH733" i="3"/>
  <c r="AH750" i="3"/>
  <c r="AH508" i="3"/>
  <c r="AH946" i="3"/>
  <c r="AH890" i="3"/>
  <c r="AH725" i="3"/>
  <c r="AH55" i="3"/>
  <c r="AH410" i="3"/>
  <c r="AH466" i="3"/>
  <c r="AH974" i="3"/>
  <c r="AH358" i="3"/>
  <c r="AH252" i="3"/>
  <c r="AH100" i="3"/>
  <c r="AH404" i="3"/>
  <c r="AH596" i="3"/>
  <c r="AH917" i="3"/>
  <c r="AH929" i="3"/>
  <c r="AH560" i="3"/>
  <c r="AH980" i="3"/>
  <c r="AH997" i="3"/>
  <c r="AI952" i="3"/>
  <c r="AI734" i="3"/>
  <c r="AI693" i="3"/>
  <c r="AH160" i="3"/>
  <c r="AH302" i="3"/>
  <c r="AH454" i="3"/>
  <c r="AH130" i="3"/>
  <c r="AH815" i="3"/>
  <c r="AH781" i="3"/>
  <c r="AH377" i="3"/>
  <c r="AH162" i="3"/>
  <c r="AH844" i="3"/>
  <c r="AH288" i="3"/>
  <c r="AH391" i="3"/>
  <c r="AH471" i="3"/>
  <c r="AH249" i="3"/>
  <c r="AH896" i="3"/>
  <c r="AH942" i="3"/>
  <c r="AH716" i="3"/>
  <c r="AH27" i="3"/>
  <c r="AH555" i="3"/>
  <c r="AH254" i="3"/>
  <c r="AH626" i="3"/>
  <c r="AH594" i="3"/>
  <c r="AI924" i="3"/>
  <c r="AH375" i="3"/>
  <c r="AH221" i="3"/>
  <c r="AH663" i="3"/>
  <c r="AH452" i="3"/>
  <c r="AH700" i="3"/>
  <c r="AI746" i="3"/>
  <c r="AH907" i="3"/>
  <c r="AH824" i="3"/>
  <c r="AH173" i="3"/>
  <c r="AH93" i="3"/>
  <c r="AH108" i="3"/>
  <c r="AH745" i="3"/>
  <c r="AH787" i="3"/>
  <c r="AH161" i="3"/>
  <c r="AH573" i="3"/>
  <c r="AH362" i="3"/>
  <c r="AH676" i="3"/>
  <c r="AH323" i="3"/>
  <c r="AH439" i="3"/>
  <c r="AH95" i="3"/>
  <c r="AH385" i="3"/>
  <c r="AH659" i="3"/>
  <c r="AH255" i="3"/>
  <c r="AH849" i="3"/>
  <c r="AH985" i="3"/>
  <c r="AH1001" i="3"/>
  <c r="AH846" i="3"/>
  <c r="AH54" i="3"/>
  <c r="AH414" i="3"/>
  <c r="AH552" i="3"/>
  <c r="AH983" i="3"/>
  <c r="AH71" i="3"/>
  <c r="AH797" i="3"/>
  <c r="AH435" i="3"/>
  <c r="AH80" i="3"/>
  <c r="AH122" i="3"/>
  <c r="AH411" i="3"/>
  <c r="AH912" i="3"/>
  <c r="AH294" i="3"/>
  <c r="AH803" i="3"/>
  <c r="AH209" i="3"/>
  <c r="AH128" i="3"/>
  <c r="AH707" i="3"/>
  <c r="AH504" i="3"/>
  <c r="AH230" i="3"/>
  <c r="AH398" i="3"/>
  <c r="AH101" i="3"/>
  <c r="AH18" i="3"/>
  <c r="AH621" i="3"/>
  <c r="AH397" i="3"/>
  <c r="AH463" i="3"/>
  <c r="AH944" i="3"/>
  <c r="AH728" i="3"/>
  <c r="AH326" i="3"/>
  <c r="AH588" i="3"/>
  <c r="AH924" i="3"/>
  <c r="AH512" i="3"/>
  <c r="AH542" i="3"/>
  <c r="AH340" i="3"/>
  <c r="AH451" i="3"/>
  <c r="AH517" i="3"/>
  <c r="AH428" i="3"/>
  <c r="AH900" i="3"/>
  <c r="AH689" i="3"/>
  <c r="AH207" i="3"/>
  <c r="AH166" i="3"/>
  <c r="AH19" i="3"/>
  <c r="AH152" i="3"/>
  <c r="AH238" i="3"/>
  <c r="AH476" i="3"/>
  <c r="AH669" i="3"/>
  <c r="AH90" i="3"/>
  <c r="AH599" i="3"/>
  <c r="AH274" i="3"/>
  <c r="AH817" i="3"/>
  <c r="AH430" i="3"/>
  <c r="AH523" i="3"/>
  <c r="AH351" i="3"/>
  <c r="AI843" i="3"/>
  <c r="AI951" i="3"/>
  <c r="AH47" i="3"/>
  <c r="AH213" i="3"/>
  <c r="AH348" i="3"/>
  <c r="AH481" i="3"/>
  <c r="AH842" i="3"/>
  <c r="AH776" i="3"/>
  <c r="AH418" i="3"/>
  <c r="AH692" i="3"/>
  <c r="AH68" i="3"/>
  <c r="AH179" i="3"/>
  <c r="AH568" i="3"/>
  <c r="AH210" i="3"/>
  <c r="AH446" i="3"/>
  <c r="AH382" i="3"/>
  <c r="AH57" i="3"/>
  <c r="AH127" i="3"/>
  <c r="AH975" i="3"/>
  <c r="AH217" i="3"/>
  <c r="AH429" i="3"/>
  <c r="AH506" i="3"/>
  <c r="AH268" i="3"/>
  <c r="AH244" i="3"/>
  <c r="AI791" i="3"/>
  <c r="AH627" i="3"/>
  <c r="AH271" i="3"/>
  <c r="AH84" i="3"/>
  <c r="AH46" i="3"/>
  <c r="AH839" i="3"/>
  <c r="AH63" i="3"/>
  <c r="AH549" i="3"/>
  <c r="AH938" i="3"/>
  <c r="AH26" i="3"/>
  <c r="AH218" i="3"/>
  <c r="AH278" i="3"/>
  <c r="AH585" i="3"/>
  <c r="AH992" i="3"/>
  <c r="AH548" i="3"/>
  <c r="AH829" i="3"/>
  <c r="AH153" i="3"/>
  <c r="AH465" i="3"/>
  <c r="AH211" i="3"/>
  <c r="AH423" i="3"/>
  <c r="AH528" i="3"/>
  <c r="AH514" i="3"/>
  <c r="AH85" i="3"/>
  <c r="AH524" i="3"/>
  <c r="AH565" i="3"/>
  <c r="AH567" i="3"/>
  <c r="AH922" i="3"/>
  <c r="AH835" i="3"/>
  <c r="AH381" i="3"/>
  <c r="AH344" i="3"/>
  <c r="AH65" i="3"/>
  <c r="AH545" i="3"/>
  <c r="AH898" i="3"/>
  <c r="AH133" i="3"/>
  <c r="AH262" i="3"/>
  <c r="AH872" i="3"/>
  <c r="AH175" i="3"/>
  <c r="AH712" i="3"/>
  <c r="AH578" i="3"/>
  <c r="AH841" i="3"/>
  <c r="AH136" i="3"/>
  <c r="AH97" i="3"/>
  <c r="AH147" i="3"/>
  <c r="AH424" i="3"/>
  <c r="AH365" i="3"/>
  <c r="AH958" i="3"/>
  <c r="AH272" i="3"/>
  <c r="AH936" i="3"/>
  <c r="AH145" i="3"/>
  <c r="AH516" i="3"/>
  <c r="AH114" i="3"/>
  <c r="AH772" i="3"/>
  <c r="AH906" i="3"/>
  <c r="AH660" i="3"/>
  <c r="AH232" i="3"/>
  <c r="AI370" i="3"/>
  <c r="AI219" i="3"/>
  <c r="AI849" i="3"/>
  <c r="AH710" i="3"/>
  <c r="AH845" i="3"/>
  <c r="AH769" i="3"/>
  <c r="AH158" i="3"/>
  <c r="AH199" i="3"/>
  <c r="AH43" i="3"/>
  <c r="AH823" i="3"/>
  <c r="AH225" i="3"/>
  <c r="AH369" i="3"/>
  <c r="AH848" i="3"/>
  <c r="AH196" i="3"/>
  <c r="AH265" i="3"/>
  <c r="AH94" i="3"/>
  <c r="AH813" i="3"/>
  <c r="AH538" i="3"/>
  <c r="AH978" i="3"/>
  <c r="AH950" i="3"/>
  <c r="AH799" i="3"/>
  <c r="AH299" i="3"/>
  <c r="AH569" i="3"/>
  <c r="AH702" i="3"/>
  <c r="AH535" i="3"/>
  <c r="AH284" i="3"/>
  <c r="AH705" i="3"/>
  <c r="AH863" i="3"/>
  <c r="AH748" i="3"/>
  <c r="AH622" i="3"/>
  <c r="AH727" i="3"/>
  <c r="AH320" i="3"/>
  <c r="AH402" i="3"/>
  <c r="AH874" i="3"/>
  <c r="AH875" i="3"/>
  <c r="AH86" i="3"/>
  <c r="AH562" i="3"/>
  <c r="AH441" i="3"/>
  <c r="AH923" i="3"/>
  <c r="AH764" i="3"/>
  <c r="AH259" i="3"/>
  <c r="AH668" i="3"/>
  <c r="AH448" i="3"/>
  <c r="AH478" i="3"/>
  <c r="AH300" i="3"/>
  <c r="AH474" i="3"/>
  <c r="AH779" i="3"/>
  <c r="AH310" i="3"/>
  <c r="AH981" i="3"/>
  <c r="AH82" i="3"/>
  <c r="AH550" i="3"/>
  <c r="AH283" i="3"/>
  <c r="AH131" i="3"/>
  <c r="AH42" i="3"/>
  <c r="AH334" i="3"/>
  <c r="AH570" i="3"/>
  <c r="AH722" i="3"/>
  <c r="AH134" i="3"/>
  <c r="AH945" i="3"/>
  <c r="AH333" i="3"/>
  <c r="AH425" i="3"/>
  <c r="AH223" i="3"/>
  <c r="AH201" i="3"/>
  <c r="AH13" i="3"/>
  <c r="AH378" i="3"/>
  <c r="AH620" i="3"/>
  <c r="AH125" i="3"/>
  <c r="AH450" i="3"/>
  <c r="AH534" i="3"/>
  <c r="AH224" i="3"/>
  <c r="AH405" i="3"/>
  <c r="AH558" i="3"/>
  <c r="AH258" i="3"/>
  <c r="AH144" i="3"/>
  <c r="AH51" i="3"/>
  <c r="AH167" i="3"/>
  <c r="AH61" i="3"/>
  <c r="AH194" i="3"/>
  <c r="AH332" i="3"/>
  <c r="AH163" i="3"/>
  <c r="AH697" i="3"/>
  <c r="AH881" i="3"/>
  <c r="AI628" i="3"/>
  <c r="AI191" i="3"/>
  <c r="AI347" i="3"/>
  <c r="AH1002" i="3"/>
  <c r="AH822" i="3"/>
  <c r="AH379" i="3"/>
  <c r="AH757" i="3"/>
  <c r="AH49" i="3"/>
  <c r="AH680" i="3"/>
  <c r="AH743" i="3"/>
  <c r="AH285" i="3"/>
  <c r="AH684" i="3"/>
  <c r="AH777" i="3"/>
  <c r="AH15" i="3"/>
  <c r="AH932" i="3"/>
  <c r="AH770" i="3"/>
  <c r="AH256" i="3"/>
  <c r="AH742" i="3"/>
  <c r="AH861" i="3"/>
  <c r="AH988" i="3"/>
  <c r="AH364" i="3"/>
  <c r="AH139" i="3"/>
  <c r="AH563" i="3"/>
  <c r="AH105" i="3"/>
  <c r="AH295" i="3"/>
  <c r="P38" i="40"/>
  <c r="AH494" i="3"/>
  <c r="AH754" i="3"/>
  <c r="AH806" i="3"/>
  <c r="AH297" i="3"/>
  <c r="AH388" i="3"/>
  <c r="AH507" i="3"/>
  <c r="AH442" i="3"/>
  <c r="AH273" i="3"/>
  <c r="AH998" i="3"/>
  <c r="AH291" i="3"/>
  <c r="AH679" i="3"/>
  <c r="AH178" i="3"/>
  <c r="AH146" i="3"/>
  <c r="AH673" i="3"/>
  <c r="AH921" i="3"/>
  <c r="AH316" i="3"/>
  <c r="AH1005" i="3"/>
  <c r="AH492" i="3"/>
  <c r="AH1004" i="3"/>
  <c r="AH759" i="3"/>
  <c r="AH991" i="3"/>
  <c r="AH762" i="3"/>
  <c r="AH852" i="3"/>
  <c r="AH373" i="3"/>
  <c r="AH521" i="3"/>
  <c r="AH943" i="3"/>
  <c r="AH455" i="3"/>
  <c r="AH48" i="3"/>
  <c r="AH148" i="3"/>
  <c r="AH882" i="3"/>
  <c r="AI326" i="3"/>
  <c r="AI376" i="3"/>
  <c r="AI904" i="3"/>
  <c r="AI689" i="3"/>
  <c r="AH44" i="3"/>
  <c r="AH183" i="3"/>
  <c r="AH884" i="3"/>
  <c r="P41" i="40"/>
  <c r="AH1008" i="3"/>
  <c r="AH973" i="3"/>
  <c r="AH102" i="3"/>
  <c r="AH810" i="3"/>
  <c r="AH554" i="3"/>
  <c r="AH29" i="3"/>
  <c r="AH17" i="3"/>
  <c r="AH329" i="3"/>
  <c r="AH505" i="3"/>
  <c r="AH747" i="3"/>
  <c r="AH24" i="3"/>
  <c r="AH355" i="3"/>
  <c r="AH984" i="3"/>
  <c r="AH911" i="3"/>
  <c r="AH228" i="3"/>
  <c r="AH831" i="3"/>
  <c r="AH662" i="3"/>
  <c r="AH650" i="3"/>
  <c r="AH683" i="3"/>
  <c r="AH995" i="3"/>
  <c r="AH661" i="3"/>
  <c r="AH674" i="3"/>
  <c r="AH149" i="3"/>
  <c r="AH437" i="3"/>
  <c r="AH873" i="3"/>
  <c r="AH607" i="3"/>
  <c r="AH701" i="3"/>
  <c r="AH409" i="3"/>
  <c r="G41" i="40"/>
  <c r="AH318" i="3"/>
  <c r="AH897" i="3"/>
  <c r="AH23" i="3"/>
  <c r="AH899" i="3"/>
  <c r="AH151" i="3"/>
  <c r="AH931" i="3"/>
  <c r="AH592" i="3"/>
  <c r="AH488" i="3"/>
  <c r="AH11" i="3"/>
  <c r="AH901" i="3"/>
  <c r="AH525" i="3"/>
  <c r="AH989" i="3"/>
  <c r="AH850" i="3"/>
  <c r="AH954" i="3"/>
  <c r="AH383" i="3"/>
  <c r="AH961" i="3"/>
  <c r="AH66" i="3"/>
  <c r="AH520" i="3"/>
  <c r="AH612" i="3"/>
  <c r="AH41" i="3"/>
  <c r="AH969" i="3"/>
  <c r="AH711" i="3"/>
  <c r="AH236" i="3"/>
  <c r="AH1003" i="3"/>
  <c r="AH752" i="3"/>
  <c r="AH597" i="3"/>
  <c r="AH966" i="3"/>
  <c r="AH642" i="3"/>
  <c r="AH530" i="3"/>
  <c r="AH496" i="3"/>
  <c r="AH368" i="3"/>
  <c r="AH140" i="3"/>
  <c r="AH648" i="3"/>
  <c r="AH40" i="3"/>
  <c r="AH96" i="3"/>
  <c r="AH678" i="3"/>
  <c r="AH279" i="3"/>
  <c r="AH253" i="3"/>
  <c r="AH625" i="3"/>
  <c r="AH851" i="3"/>
  <c r="AH965" i="3"/>
  <c r="AH499" i="3"/>
  <c r="AH795" i="3"/>
  <c r="AI986" i="3"/>
  <c r="AI851" i="3"/>
  <c r="AI801" i="3"/>
  <c r="AH191" i="3"/>
  <c r="AH242" i="3"/>
  <c r="AH491" i="3"/>
  <c r="AH948" i="3"/>
  <c r="AH691" i="3"/>
  <c r="AH269" i="3"/>
  <c r="AH708" i="3"/>
  <c r="AH633" i="3"/>
  <c r="AH746" i="3"/>
  <c r="AH174" i="3"/>
  <c r="AH641" i="3"/>
  <c r="AH734" i="3"/>
  <c r="AH126" i="3"/>
  <c r="AH111" i="3"/>
  <c r="AH154" i="3"/>
  <c r="G39" i="40"/>
  <c r="AH354" i="3"/>
  <c r="AH602" i="3"/>
  <c r="AH208" i="3"/>
  <c r="AH675" i="3"/>
  <c r="AH107" i="3"/>
  <c r="AH647" i="3"/>
  <c r="AH403" i="3"/>
  <c r="AH389" i="3"/>
  <c r="AH458" i="3"/>
  <c r="AH188" i="3"/>
  <c r="AH941" i="3"/>
  <c r="AH164" i="3"/>
  <c r="AH444" i="3"/>
  <c r="AH502" i="3"/>
  <c r="AH774" i="3"/>
  <c r="AH584" i="3"/>
  <c r="AH281" i="3"/>
  <c r="AH713" i="3"/>
  <c r="AH296" i="3"/>
  <c r="AH282" i="3"/>
  <c r="AH390" i="3"/>
  <c r="AH631" i="3"/>
  <c r="AH16" i="3"/>
  <c r="AH195" i="3"/>
  <c r="AH443" i="3"/>
  <c r="AH72" i="3"/>
  <c r="AH420" i="3"/>
  <c r="AH357" i="3"/>
  <c r="AH559" i="3"/>
  <c r="AH986" i="3"/>
  <c r="AH934" i="3"/>
  <c r="AH628" i="3"/>
  <c r="AH79" i="3"/>
  <c r="AH720" i="3"/>
  <c r="AH586" i="3"/>
  <c r="AH222" i="3"/>
  <c r="AH834" i="3"/>
  <c r="AH110" i="3"/>
  <c r="AH527" i="3"/>
  <c r="AH309" i="3"/>
  <c r="AH177" i="3"/>
  <c r="AH457" i="3"/>
  <c r="AH467" i="3"/>
  <c r="AH933" i="3"/>
  <c r="AH117" i="3"/>
  <c r="AH113" i="3"/>
  <c r="AI694" i="3"/>
  <c r="AI641" i="3"/>
  <c r="AI197" i="3"/>
  <c r="AI187" i="3"/>
  <c r="AH104" i="3"/>
  <c r="AH45" i="3"/>
  <c r="AH234" i="3"/>
  <c r="AH561" i="3"/>
  <c r="AH415" i="3"/>
  <c r="AH800" i="3"/>
  <c r="AH301" i="3"/>
  <c r="AH976" i="3"/>
  <c r="AI919" i="3"/>
  <c r="AH909" i="3"/>
  <c r="AH202" i="3"/>
  <c r="AH501" i="3"/>
  <c r="AH83" i="3"/>
  <c r="AH370" i="3"/>
  <c r="AH138" i="3"/>
  <c r="AH801" i="3"/>
  <c r="AH267" i="3"/>
  <c r="AH205" i="3"/>
  <c r="AH73" i="3"/>
  <c r="AH87" i="3"/>
  <c r="AH939" i="3"/>
  <c r="AH226" i="3"/>
  <c r="AH327" i="3"/>
  <c r="AH836" i="3"/>
  <c r="AH380" i="3"/>
  <c r="AJ542" i="3"/>
  <c r="AJ426" i="3"/>
  <c r="AJ496" i="3"/>
  <c r="AI461" i="3"/>
  <c r="AI740" i="3"/>
  <c r="AI514" i="3"/>
  <c r="H42" i="40"/>
  <c r="H20" i="5" s="1"/>
  <c r="AJ74" i="3"/>
  <c r="AJ327" i="3"/>
  <c r="AJ846" i="3"/>
  <c r="AJ91" i="3"/>
  <c r="AJ184" i="3"/>
  <c r="AJ389" i="3"/>
  <c r="AJ483" i="3"/>
  <c r="AJ268" i="3"/>
  <c r="AJ271" i="3"/>
  <c r="AJ231" i="3"/>
  <c r="AJ733" i="3"/>
  <c r="AJ400" i="3"/>
  <c r="AJ909" i="3"/>
  <c r="AJ709" i="3"/>
  <c r="AJ546" i="3"/>
  <c r="AJ701" i="3"/>
  <c r="AJ538" i="3"/>
  <c r="AI723" i="3"/>
  <c r="AI178" i="3"/>
  <c r="AI677" i="3"/>
  <c r="AI966" i="3"/>
  <c r="AI232" i="3"/>
  <c r="AI386" i="3"/>
  <c r="AI918" i="3"/>
  <c r="AI34" i="3"/>
  <c r="AI591" i="3"/>
  <c r="AI360" i="3"/>
  <c r="AI194" i="3"/>
  <c r="AI402" i="3"/>
  <c r="AJ660" i="3"/>
  <c r="AJ574" i="3"/>
  <c r="AI749" i="3"/>
  <c r="AI567" i="3"/>
  <c r="AJ559" i="3"/>
  <c r="AJ879" i="3"/>
  <c r="AJ695" i="3"/>
  <c r="AJ732" i="3"/>
  <c r="AJ138" i="3"/>
  <c r="AJ492" i="3"/>
  <c r="AJ287" i="3"/>
  <c r="AJ596" i="3"/>
  <c r="AJ71" i="3"/>
  <c r="AJ861" i="3"/>
  <c r="AJ936" i="3"/>
  <c r="AJ72" i="3"/>
  <c r="AJ962" i="3"/>
  <c r="AI417" i="3"/>
  <c r="AI179" i="3"/>
  <c r="AI875" i="3"/>
  <c r="AI678" i="3"/>
  <c r="AI527" i="3"/>
  <c r="AI488" i="3"/>
  <c r="AI422" i="3"/>
  <c r="AI523" i="3"/>
  <c r="AI878" i="3"/>
  <c r="AJ377" i="3"/>
  <c r="AI54" i="3"/>
  <c r="AI489" i="3"/>
  <c r="AI101" i="3"/>
  <c r="AI401" i="3"/>
  <c r="AJ670" i="3"/>
  <c r="AJ198" i="3"/>
  <c r="AJ36" i="3"/>
  <c r="AJ316" i="3"/>
  <c r="AJ159" i="3"/>
  <c r="AJ237" i="3"/>
  <c r="AJ48" i="3"/>
  <c r="AJ11" i="3"/>
  <c r="AJ122" i="3"/>
  <c r="AJ116" i="3"/>
  <c r="AJ920" i="3"/>
  <c r="AJ454" i="3"/>
  <c r="AJ258" i="3"/>
  <c r="AJ411" i="3"/>
  <c r="AJ573" i="3"/>
  <c r="AI893" i="3"/>
  <c r="AI183" i="3"/>
  <c r="AI279" i="3"/>
  <c r="AI675" i="3"/>
  <c r="AI315" i="3"/>
  <c r="AI597" i="3"/>
  <c r="AI16" i="3"/>
  <c r="AI266" i="3"/>
  <c r="AI806" i="3"/>
  <c r="AI10" i="3"/>
  <c r="AI478" i="3"/>
  <c r="AI703" i="3"/>
  <c r="AI269" i="3"/>
  <c r="AI782" i="3"/>
  <c r="AI63" i="3"/>
  <c r="AI512" i="3"/>
  <c r="AJ925" i="3"/>
  <c r="AI482" i="3"/>
  <c r="AI884" i="3"/>
  <c r="AI681" i="3"/>
  <c r="AI525" i="3"/>
  <c r="AJ362" i="3"/>
  <c r="AJ750" i="3"/>
  <c r="AJ238" i="3"/>
  <c r="AJ380" i="3"/>
  <c r="AJ453" i="3"/>
  <c r="AJ678" i="3"/>
  <c r="AJ818" i="3"/>
  <c r="AJ273" i="3"/>
  <c r="AJ950" i="3"/>
  <c r="AJ791" i="3"/>
  <c r="AJ414" i="3"/>
  <c r="AJ717" i="3"/>
  <c r="AJ517" i="3"/>
  <c r="AJ63" i="3"/>
  <c r="AJ346" i="3"/>
  <c r="AI162" i="3"/>
  <c r="AI52" i="3"/>
  <c r="AI383" i="3"/>
  <c r="AI605" i="3"/>
  <c r="AI813" i="3"/>
  <c r="AI166" i="3"/>
  <c r="AI558" i="3"/>
  <c r="AI241" i="3"/>
  <c r="AI176" i="3"/>
  <c r="AI587" i="3"/>
  <c r="AI842" i="3"/>
  <c r="AI993" i="3"/>
  <c r="AJ702" i="3"/>
  <c r="AJ609" i="3"/>
  <c r="AJ978" i="3"/>
  <c r="AI306" i="3"/>
  <c r="AJ90" i="3"/>
  <c r="AJ742" i="3"/>
  <c r="AJ597" i="3"/>
  <c r="AJ754" i="3"/>
  <c r="AJ390" i="3"/>
  <c r="AJ803" i="3"/>
  <c r="AJ840" i="3"/>
  <c r="AJ81" i="3"/>
  <c r="AJ233" i="3"/>
  <c r="AJ520" i="3"/>
  <c r="AJ156" i="3"/>
  <c r="AJ921" i="3"/>
  <c r="AJ396" i="3"/>
  <c r="AJ928" i="3"/>
  <c r="AJ570" i="3"/>
  <c r="AJ798" i="3"/>
  <c r="AJ794" i="3"/>
  <c r="AI236" i="3"/>
  <c r="AI565" i="3"/>
  <c r="AI106" i="3"/>
  <c r="AI549" i="3"/>
  <c r="AI213" i="3"/>
  <c r="AI246" i="3"/>
  <c r="AI93" i="3"/>
  <c r="AI553" i="3"/>
  <c r="AI685" i="3"/>
  <c r="AI586" i="3"/>
  <c r="AI973" i="3"/>
  <c r="AI506" i="3"/>
  <c r="AJ835" i="3"/>
  <c r="AJ335" i="3"/>
  <c r="AI950" i="3"/>
  <c r="AJ463" i="3"/>
  <c r="AJ727" i="3"/>
  <c r="R38" i="40"/>
  <c r="AJ896" i="3"/>
  <c r="AJ438" i="3"/>
  <c r="AJ304" i="3"/>
  <c r="AJ143" i="3"/>
  <c r="AJ864" i="3"/>
  <c r="AJ239" i="3"/>
  <c r="AJ982" i="3"/>
  <c r="AJ795" i="3"/>
  <c r="AJ200" i="3"/>
  <c r="AJ824" i="3"/>
  <c r="AJ910" i="3"/>
  <c r="AJ340" i="3"/>
  <c r="AJ201" i="3"/>
  <c r="AJ562" i="3"/>
  <c r="AI578" i="3"/>
  <c r="AI64" i="3"/>
  <c r="AI158" i="3"/>
  <c r="AI90" i="3"/>
  <c r="AI862" i="3"/>
  <c r="AI88" i="3"/>
  <c r="AI769" i="3"/>
  <c r="AI568" i="3"/>
  <c r="AI774" i="3"/>
  <c r="AI248" i="3"/>
  <c r="AI361" i="3"/>
  <c r="AI546" i="3"/>
  <c r="AI943" i="3"/>
  <c r="AJ232" i="3"/>
  <c r="AJ337" i="3"/>
  <c r="AJ504" i="3"/>
  <c r="AI193" i="3"/>
  <c r="AJ724" i="3"/>
  <c r="AJ207" i="3"/>
  <c r="AJ575" i="3"/>
  <c r="AJ472" i="3"/>
  <c r="AJ649" i="3"/>
  <c r="AJ804" i="3"/>
  <c r="AJ323" i="3"/>
  <c r="AJ953" i="3"/>
  <c r="AJ195" i="3"/>
  <c r="AJ992" i="3"/>
  <c r="AJ305" i="3"/>
  <c r="AJ551" i="3"/>
  <c r="AJ547" i="3"/>
  <c r="AJ281" i="3"/>
  <c r="AJ975" i="3"/>
  <c r="AJ852" i="3"/>
  <c r="AJ652" i="3"/>
  <c r="AJ942" i="3"/>
  <c r="AJ449" i="3"/>
  <c r="AJ440" i="3"/>
  <c r="AI161" i="3"/>
  <c r="AI349" i="3"/>
  <c r="AI934" i="3"/>
  <c r="AI138" i="3"/>
  <c r="AI542" i="3"/>
  <c r="AI288" i="3"/>
  <c r="AI699" i="3"/>
  <c r="AI14" i="3"/>
  <c r="AI363" i="3"/>
  <c r="AI55" i="3"/>
  <c r="AI652" i="3"/>
  <c r="AI345" i="3"/>
  <c r="AI348" i="3"/>
  <c r="AI865" i="3"/>
  <c r="AI174" i="3"/>
  <c r="AI695" i="3"/>
  <c r="AI739" i="3"/>
  <c r="AJ800" i="3"/>
  <c r="AJ457" i="3"/>
  <c r="AI563" i="3"/>
  <c r="Q40" i="40"/>
  <c r="AJ693" i="3"/>
  <c r="AJ946" i="3"/>
  <c r="AJ459" i="3"/>
  <c r="AJ330" i="3"/>
  <c r="AJ712" i="3"/>
  <c r="AJ126" i="3"/>
  <c r="AJ235" i="3"/>
  <c r="AJ361" i="3"/>
  <c r="AJ788" i="3"/>
  <c r="AJ662" i="3"/>
  <c r="AJ468" i="3"/>
  <c r="AJ49" i="3"/>
  <c r="AJ317" i="3"/>
  <c r="AJ736" i="3"/>
  <c r="AJ746" i="3"/>
  <c r="AI922" i="3"/>
  <c r="AI355" i="3"/>
  <c r="AI98" i="3"/>
  <c r="AI958" i="3"/>
  <c r="AI415" i="3"/>
  <c r="AI56" i="3"/>
  <c r="AI524" i="3"/>
  <c r="AI103" i="3"/>
  <c r="AI167" i="3"/>
  <c r="AI513" i="3"/>
  <c r="AI691" i="3"/>
  <c r="AJ278" i="3"/>
  <c r="AJ822" i="3"/>
  <c r="AI110" i="3"/>
  <c r="AI688" i="3"/>
  <c r="AJ111" i="3"/>
  <c r="AJ153" i="3"/>
  <c r="AJ212" i="3"/>
  <c r="AJ726" i="3"/>
  <c r="AJ479" i="3"/>
  <c r="AJ646" i="3"/>
  <c r="AJ339" i="3"/>
  <c r="AJ541" i="3"/>
  <c r="AJ314" i="3"/>
  <c r="AJ584" i="3"/>
  <c r="AJ33" i="3"/>
  <c r="AJ209" i="3"/>
  <c r="AJ961" i="3"/>
  <c r="AJ571" i="3"/>
  <c r="AJ526" i="3"/>
  <c r="AJ994" i="3"/>
  <c r="AJ518" i="3"/>
  <c r="AJ986" i="3"/>
  <c r="AI362" i="3"/>
  <c r="AI797" i="3"/>
  <c r="AI926" i="3"/>
  <c r="AI533" i="3"/>
  <c r="AI792" i="3"/>
  <c r="AI159" i="3"/>
  <c r="AI221" i="3"/>
  <c r="AI771" i="3"/>
  <c r="AI639" i="3"/>
  <c r="AI793" i="3"/>
  <c r="AJ935" i="3"/>
  <c r="AJ499" i="3"/>
  <c r="AI11" i="3"/>
  <c r="AI750" i="3"/>
  <c r="AI501" i="3"/>
  <c r="AI821" i="3"/>
  <c r="AJ147" i="3"/>
  <c r="AJ565" i="3"/>
  <c r="AJ322" i="3"/>
  <c r="AJ220" i="3"/>
  <c r="AJ608" i="3"/>
  <c r="AJ133" i="3"/>
  <c r="AJ22" i="3"/>
  <c r="AJ735" i="3"/>
  <c r="AJ275" i="3"/>
  <c r="AJ971" i="3"/>
  <c r="AJ625" i="3"/>
  <c r="AJ908" i="3"/>
  <c r="AJ945" i="3"/>
  <c r="AJ708" i="3"/>
  <c r="AJ929" i="3"/>
  <c r="AI810" i="3"/>
  <c r="AI190" i="3"/>
  <c r="AI308" i="3"/>
  <c r="AI800" i="3"/>
  <c r="AI43" i="3"/>
  <c r="AI733" i="3"/>
  <c r="AI46" i="3"/>
  <c r="AI427" i="3"/>
  <c r="AI596" i="3"/>
  <c r="AI479" i="3"/>
  <c r="AI646" i="3"/>
  <c r="AI901" i="3"/>
  <c r="AJ261" i="3"/>
  <c r="AJ121" i="3"/>
  <c r="AJ823" i="3"/>
  <c r="AI332" i="3"/>
  <c r="AJ731" i="3"/>
  <c r="AJ39" i="3"/>
  <c r="AJ137" i="3"/>
  <c r="AJ364" i="3"/>
  <c r="AJ296" i="3"/>
  <c r="AJ102" i="3"/>
  <c r="AJ262" i="3"/>
  <c r="AJ331" i="3"/>
  <c r="AJ681" i="3"/>
  <c r="AJ476" i="3"/>
  <c r="AJ779" i="3"/>
  <c r="AJ53" i="3"/>
  <c r="AJ243" i="3"/>
  <c r="AJ194" i="3"/>
  <c r="AJ480" i="3"/>
  <c r="AJ554" i="3"/>
  <c r="AJ509" i="3"/>
  <c r="AI142" i="3"/>
  <c r="AI447" i="3"/>
  <c r="AI257" i="3"/>
  <c r="AI122" i="3"/>
  <c r="AI273" i="3"/>
  <c r="AI175" i="3"/>
  <c r="AI573" i="3"/>
  <c r="AI839" i="3"/>
  <c r="AI223" i="3"/>
  <c r="AI988" i="3"/>
  <c r="AI92" i="3"/>
  <c r="AI286" i="3"/>
  <c r="AI487" i="3"/>
  <c r="AJ250" i="3"/>
  <c r="AI941" i="3"/>
  <c r="AI616" i="3"/>
  <c r="AI258" i="3"/>
  <c r="AI395" i="3"/>
  <c r="AJ412" i="3"/>
  <c r="AJ149" i="3"/>
  <c r="AJ799" i="3"/>
  <c r="AJ998" i="3"/>
  <c r="AJ345" i="3"/>
  <c r="AJ469" i="3"/>
  <c r="AJ109" i="3"/>
  <c r="AJ89" i="3"/>
  <c r="AJ157" i="3"/>
  <c r="AJ851" i="3"/>
  <c r="AJ891" i="3"/>
  <c r="AJ696" i="3"/>
  <c r="AJ691" i="3"/>
  <c r="AJ957" i="3"/>
  <c r="AI625" i="3"/>
  <c r="AI353" i="3"/>
  <c r="AI44" i="3"/>
  <c r="AI377" i="3"/>
  <c r="AI725" i="3"/>
  <c r="AI429" i="3"/>
  <c r="AI270" i="3"/>
  <c r="AI155" i="3"/>
  <c r="AI687" i="3"/>
  <c r="AI137" i="3"/>
  <c r="AI70" i="3"/>
  <c r="AI391" i="3"/>
  <c r="AI302" i="3"/>
  <c r="AI775" i="3"/>
  <c r="AJ128" i="3"/>
  <c r="AJ765" i="3"/>
  <c r="AI337" i="3"/>
  <c r="AI147" i="3"/>
  <c r="AI505" i="3"/>
  <c r="AJ722" i="3"/>
  <c r="R39" i="40"/>
  <c r="AJ924" i="3"/>
  <c r="AJ367" i="3"/>
  <c r="AJ514" i="3"/>
  <c r="AJ432" i="3"/>
  <c r="AJ203" i="3"/>
  <c r="AJ756" i="3"/>
  <c r="AJ905" i="3"/>
  <c r="AJ360" i="3"/>
  <c r="AJ320" i="3"/>
  <c r="AJ912" i="3"/>
  <c r="AJ938" i="3"/>
  <c r="AJ901" i="3"/>
  <c r="AJ738" i="3"/>
  <c r="AJ893" i="3"/>
  <c r="AJ730" i="3"/>
  <c r="AI443" i="3"/>
  <c r="AI388" i="3"/>
  <c r="AI590" i="3"/>
  <c r="AI552" i="3"/>
  <c r="AI572" i="3"/>
  <c r="AI340" i="3"/>
  <c r="AI588" i="3"/>
  <c r="AI836" i="3"/>
  <c r="AI662" i="3"/>
  <c r="AI113" i="3"/>
  <c r="AI711" i="3"/>
  <c r="AI756" i="3"/>
  <c r="AJ937" i="3"/>
  <c r="AJ487" i="3"/>
  <c r="AI84" i="3"/>
  <c r="AI665" i="3"/>
  <c r="AI496" i="3"/>
  <c r="AJ152" i="3"/>
  <c r="AJ245" i="3"/>
  <c r="AJ204" i="3"/>
  <c r="AJ87" i="3"/>
  <c r="AJ415" i="3"/>
  <c r="AJ228" i="3"/>
  <c r="AJ586" i="3"/>
  <c r="AJ92" i="3"/>
  <c r="AJ768" i="3"/>
  <c r="AJ265" i="3"/>
  <c r="AJ830" i="3"/>
  <c r="AI357" i="3"/>
  <c r="AI532" i="3"/>
  <c r="AI666" i="3"/>
  <c r="AI48" i="3"/>
  <c r="AI330" i="3"/>
  <c r="AI701" i="3"/>
  <c r="AI356" i="3"/>
  <c r="AI170" i="3"/>
  <c r="AJ318" i="3"/>
  <c r="AJ334" i="3"/>
  <c r="AJ188" i="3"/>
  <c r="AJ751" i="3"/>
  <c r="H40" i="40"/>
  <c r="H38" i="40"/>
  <c r="AJ710" i="3"/>
  <c r="AJ863" i="3"/>
  <c r="AJ17" i="3"/>
  <c r="AJ172" i="3"/>
  <c r="AJ888" i="3"/>
  <c r="AJ359" i="3"/>
  <c r="AJ789" i="3"/>
  <c r="AJ120" i="3"/>
  <c r="AJ40" i="3"/>
  <c r="AJ378" i="3"/>
  <c r="AJ833" i="3"/>
  <c r="AJ548" i="3"/>
  <c r="AJ582" i="3"/>
  <c r="AJ813" i="3"/>
  <c r="AJ384" i="3"/>
  <c r="AJ836" i="3"/>
  <c r="AJ831" i="3"/>
  <c r="AJ828" i="3"/>
  <c r="AI97" i="3"/>
  <c r="AI201" i="3"/>
  <c r="AI37" i="3"/>
  <c r="AI151" i="3"/>
  <c r="AI972" i="3"/>
  <c r="AI470" i="3"/>
  <c r="AI583" i="3"/>
  <c r="AI891" i="3"/>
  <c r="AI313" i="3"/>
  <c r="AI539" i="3"/>
  <c r="AI751" i="3"/>
  <c r="AI49" i="3"/>
  <c r="AI631" i="3"/>
  <c r="AI642" i="3"/>
  <c r="AI295" i="3"/>
  <c r="AI36" i="3"/>
  <c r="AI198" i="3"/>
  <c r="AI30" i="3"/>
  <c r="AI74" i="3"/>
  <c r="Q39" i="40"/>
  <c r="H39" i="40"/>
  <c r="AJ402" i="3"/>
  <c r="AJ104" i="3"/>
  <c r="AJ511" i="3"/>
  <c r="AJ169" i="3"/>
  <c r="AJ230" i="3"/>
  <c r="AJ784" i="3"/>
  <c r="AJ638" i="3"/>
  <c r="AJ587" i="3"/>
  <c r="AJ890" i="3"/>
  <c r="AJ431" i="3"/>
  <c r="AJ807" i="3"/>
  <c r="AJ236" i="3"/>
  <c r="AJ943" i="3"/>
  <c r="AI635" i="3"/>
  <c r="AI670" i="3"/>
  <c r="AI364" i="3"/>
  <c r="AI278" i="3"/>
  <c r="AI304" i="3"/>
  <c r="AI384" i="3"/>
  <c r="AI220" i="3"/>
  <c r="AI484" i="3"/>
  <c r="H41" i="40"/>
  <c r="AJ65" i="3"/>
  <c r="AJ719" i="3"/>
  <c r="AJ356" i="3"/>
  <c r="AJ284" i="3"/>
  <c r="AJ409" i="3"/>
  <c r="AJ307" i="3"/>
  <c r="AJ79" i="3"/>
  <c r="AJ106" i="3"/>
  <c r="AJ341" i="3"/>
  <c r="AJ524" i="3"/>
  <c r="AJ832" i="3"/>
  <c r="AJ947" i="3"/>
  <c r="AJ816" i="3"/>
  <c r="AI933" i="3"/>
  <c r="AI69" i="3"/>
  <c r="AI977" i="3"/>
  <c r="AI108" i="3"/>
  <c r="AI441" i="3"/>
  <c r="AI795" i="3"/>
  <c r="AI125" i="3"/>
  <c r="AI618" i="3"/>
  <c r="AI493" i="3"/>
  <c r="AI208" i="3"/>
  <c r="AI644" i="3"/>
  <c r="AI906" i="3"/>
  <c r="AI350" i="3"/>
  <c r="AI551" i="3"/>
  <c r="AI1009" i="3"/>
  <c r="AI96" i="3"/>
  <c r="AI698" i="3"/>
  <c r="AJ825" i="3"/>
  <c r="AJ741" i="3"/>
  <c r="AJ539" i="3"/>
  <c r="AI371" i="3"/>
  <c r="AI682" i="3"/>
  <c r="AJ583" i="3"/>
  <c r="AJ932" i="3"/>
  <c r="AJ522" i="3"/>
  <c r="AJ165" i="3"/>
  <c r="AJ374" i="3"/>
  <c r="AJ309" i="3"/>
  <c r="AJ69" i="3"/>
  <c r="AJ324" i="3"/>
  <c r="AJ227" i="3"/>
  <c r="AJ167" i="3"/>
  <c r="AJ170" i="3"/>
  <c r="AJ221" i="3"/>
  <c r="AJ639" i="3"/>
  <c r="AJ991" i="3"/>
  <c r="AJ972" i="3"/>
  <c r="AJ772" i="3"/>
  <c r="AJ764" i="3"/>
  <c r="AI575" i="3"/>
  <c r="AI672" i="3"/>
  <c r="AI374" i="3"/>
  <c r="AI963" i="3"/>
  <c r="AI21" i="3"/>
  <c r="AI250" i="3"/>
  <c r="AI574" i="3"/>
  <c r="AI421" i="3"/>
  <c r="AI472" i="3"/>
  <c r="AI318" i="3"/>
  <c r="AI299" i="3"/>
  <c r="AI91" i="3"/>
  <c r="AI582" i="3"/>
  <c r="AI284" i="3"/>
  <c r="AJ876" i="3"/>
  <c r="AI192" i="3"/>
  <c r="AI203" i="3"/>
  <c r="AJ926" i="3"/>
  <c r="AJ289" i="3"/>
  <c r="AJ277" i="3"/>
  <c r="AJ931" i="3"/>
  <c r="AJ270" i="3"/>
  <c r="AJ393" i="3"/>
  <c r="AJ543" i="3"/>
  <c r="AJ669" i="3"/>
  <c r="AJ303" i="3"/>
  <c r="AJ365" i="3"/>
  <c r="AJ136" i="3"/>
  <c r="AJ408" i="3"/>
  <c r="AJ145" i="3"/>
  <c r="AJ381" i="3"/>
  <c r="AJ455" i="3"/>
  <c r="AJ811" i="3"/>
  <c r="AI216" i="3"/>
  <c r="AI20" i="3"/>
  <c r="AI319" i="3"/>
  <c r="AI822" i="3"/>
  <c r="AI497" i="3"/>
  <c r="AI367" i="3"/>
  <c r="AI929" i="3"/>
  <c r="AI87" i="3"/>
  <c r="AI1004" i="3"/>
  <c r="AI75" i="3"/>
  <c r="AI530" i="3"/>
  <c r="AI29" i="3"/>
  <c r="AI425" i="3"/>
  <c r="AI217" i="3"/>
  <c r="AI507" i="3"/>
  <c r="AJ610" i="3"/>
  <c r="AI718" i="3"/>
  <c r="AI285" i="3"/>
  <c r="AJ805" i="3"/>
  <c r="AJ14" i="3"/>
  <c r="AJ989" i="3"/>
  <c r="AJ531" i="3"/>
  <c r="AJ968" i="3"/>
  <c r="AJ557" i="3"/>
  <c r="AJ486" i="3"/>
  <c r="AJ585" i="3"/>
  <c r="AJ760" i="3"/>
  <c r="AJ755" i="3"/>
  <c r="AJ752" i="3"/>
  <c r="AJ747" i="3"/>
  <c r="AI826" i="3"/>
  <c r="AI385" i="3"/>
  <c r="AI289" i="3"/>
  <c r="AI814" i="3"/>
  <c r="AI211" i="3"/>
  <c r="AI235" i="3"/>
  <c r="AI817" i="3"/>
  <c r="AI316" i="3"/>
  <c r="AI185" i="3"/>
  <c r="AI535" i="3"/>
  <c r="AI794" i="3"/>
  <c r="AI561" i="3"/>
  <c r="AJ999" i="3"/>
  <c r="AJ892" i="3"/>
  <c r="AI772" i="3"/>
  <c r="AI704" i="3"/>
  <c r="AJ843" i="3"/>
  <c r="AJ734" i="3"/>
  <c r="AJ117" i="3"/>
  <c r="AJ959" i="3"/>
  <c r="AJ110" i="3"/>
  <c r="AJ113" i="3"/>
  <c r="AJ806" i="3"/>
  <c r="AJ282" i="3"/>
  <c r="AJ622" i="3"/>
  <c r="AJ948" i="3"/>
  <c r="AJ387" i="3"/>
  <c r="AJ653" i="3"/>
  <c r="AJ633" i="3"/>
  <c r="AI297" i="3"/>
  <c r="AI119" i="3"/>
  <c r="AI359" i="3"/>
  <c r="AI606" i="3"/>
  <c r="AI253" i="3"/>
  <c r="AI537" i="3"/>
  <c r="AI540" i="3"/>
  <c r="AI322" i="3"/>
  <c r="AI180" i="3"/>
  <c r="AI997" i="3"/>
  <c r="AI215" i="3"/>
  <c r="AI824" i="3"/>
  <c r="AI961" i="3"/>
  <c r="AJ272" i="3"/>
  <c r="AJ672" i="3"/>
  <c r="AJ373" i="3"/>
  <c r="R42" i="40"/>
  <c r="R20" i="5" s="1"/>
  <c r="AJ80" i="3"/>
  <c r="AJ202" i="3"/>
  <c r="AJ777" i="3"/>
  <c r="AJ418" i="3"/>
  <c r="AJ348" i="3"/>
  <c r="AJ916" i="3"/>
  <c r="AJ18" i="3"/>
  <c r="AJ502" i="3"/>
  <c r="AJ94" i="3"/>
  <c r="AJ112" i="3"/>
  <c r="AJ698" i="3"/>
  <c r="AJ567" i="3"/>
  <c r="AJ785" i="3"/>
  <c r="AJ659" i="3"/>
  <c r="AJ229" i="3"/>
  <c r="AJ599" i="3"/>
  <c r="AJ940" i="3"/>
  <c r="AJ508" i="3"/>
  <c r="AI559" i="3"/>
  <c r="AI722" i="3"/>
  <c r="AI343" i="3"/>
  <c r="AI942" i="3"/>
  <c r="AI550" i="3"/>
  <c r="AI53" i="3"/>
  <c r="AI323" i="3"/>
  <c r="AI967" i="3"/>
  <c r="AI329" i="3"/>
  <c r="AI18" i="3"/>
  <c r="AI607" i="3"/>
  <c r="AI900" i="3"/>
  <c r="AI339" i="3"/>
  <c r="AI1000" i="3"/>
  <c r="AI104" i="3"/>
  <c r="AI632" i="3"/>
  <c r="AI957" i="3"/>
  <c r="AJ997" i="3"/>
  <c r="AJ280" i="3"/>
  <c r="AJ993" i="3"/>
  <c r="AI67" i="3"/>
  <c r="AJ242" i="3"/>
  <c r="AJ306" i="3"/>
  <c r="AJ648" i="3"/>
  <c r="AJ176" i="3"/>
  <c r="AJ663" i="3"/>
  <c r="AJ351" i="3"/>
  <c r="AJ951" i="3"/>
  <c r="AJ61" i="3"/>
  <c r="AJ933" i="3"/>
  <c r="AJ737" i="3"/>
  <c r="AJ874" i="3"/>
  <c r="AJ837" i="3"/>
  <c r="AI127" i="3"/>
  <c r="AI85" i="3"/>
  <c r="AI387" i="3"/>
  <c r="AI566" i="3"/>
  <c r="AI945" i="3"/>
  <c r="AI12" i="3"/>
  <c r="AI381" i="3"/>
  <c r="AI448" i="3"/>
  <c r="AI132" i="3"/>
  <c r="AI593" i="3"/>
  <c r="AI320" i="3"/>
  <c r="AI534" i="3"/>
  <c r="AI962" i="3"/>
  <c r="AI311" i="3"/>
  <c r="AI396" i="3"/>
  <c r="AI1003" i="3"/>
  <c r="AJ46" i="3"/>
  <c r="I38" i="40"/>
  <c r="AJ244" i="3"/>
  <c r="AJ535" i="3"/>
  <c r="AJ974" i="3"/>
  <c r="AJ847" i="3"/>
  <c r="AJ267" i="3"/>
  <c r="AJ283" i="3"/>
  <c r="AJ25" i="3"/>
  <c r="AJ716" i="3"/>
  <c r="AJ462" i="3"/>
  <c r="AJ516" i="3"/>
  <c r="AJ424" i="3"/>
  <c r="AI738" i="3"/>
  <c r="AI375" i="3"/>
  <c r="AI536" i="3"/>
  <c r="AI382" i="3"/>
  <c r="AI27" i="3"/>
  <c r="AI996" i="3"/>
  <c r="AI761" i="3"/>
  <c r="AI436" i="3"/>
  <c r="AJ257" i="3"/>
  <c r="AJ657" i="3"/>
  <c r="AJ556" i="3"/>
  <c r="AJ460" i="3"/>
  <c r="AI571" i="3"/>
  <c r="AI51" i="3"/>
  <c r="AI365" i="3"/>
  <c r="AI647" i="3"/>
  <c r="Q42" i="40"/>
  <c r="Q20" i="5" s="1"/>
  <c r="AI420" i="3"/>
  <c r="AJ219" i="3"/>
  <c r="AJ163" i="3"/>
  <c r="AJ241" i="3"/>
  <c r="AJ513" i="3"/>
  <c r="AJ493" i="3"/>
  <c r="AJ871" i="3"/>
  <c r="AJ604" i="3"/>
  <c r="AJ154" i="3"/>
  <c r="AJ665" i="3"/>
  <c r="AJ869" i="3"/>
  <c r="AJ590" i="3"/>
  <c r="AJ592" i="3"/>
  <c r="AJ70" i="3"/>
  <c r="AJ977" i="3"/>
  <c r="AJ970" i="3"/>
  <c r="AJ919" i="3"/>
  <c r="AJ628" i="3"/>
  <c r="AJ939" i="3"/>
  <c r="AI267" i="3"/>
  <c r="AI757" i="3"/>
  <c r="AI94" i="3"/>
  <c r="AI259" i="3"/>
  <c r="AI228" i="3"/>
  <c r="AI473" i="3"/>
  <c r="AI265" i="3"/>
  <c r="AI868" i="3"/>
  <c r="AI260" i="3"/>
  <c r="AI545" i="3"/>
  <c r="AI372" i="3"/>
  <c r="AI888" i="3"/>
  <c r="AI469" i="3"/>
  <c r="AI809" i="3"/>
  <c r="AJ815" i="3"/>
  <c r="AJ371" i="3"/>
  <c r="AJ31" i="3"/>
  <c r="AJ616" i="3"/>
  <c r="AJ704" i="3"/>
  <c r="AJ713" i="3"/>
  <c r="AJ475" i="3"/>
  <c r="AJ591" i="3"/>
  <c r="AJ778" i="3"/>
  <c r="AJ430" i="3"/>
  <c r="AJ286" i="3"/>
  <c r="AJ725" i="3"/>
  <c r="AJ711" i="3"/>
  <c r="AJ606" i="3"/>
  <c r="AI773" i="3"/>
  <c r="AI38" i="3"/>
  <c r="AI560" i="3"/>
  <c r="AI604" i="3"/>
  <c r="AI418" i="3"/>
  <c r="AI830" i="3"/>
  <c r="AI334" i="3"/>
  <c r="AI621" i="3"/>
  <c r="AI141" i="3"/>
  <c r="AI954" i="3"/>
  <c r="AI121" i="3"/>
  <c r="AI407" i="3"/>
  <c r="AI390" i="3"/>
  <c r="AJ358" i="3"/>
  <c r="AJ521" i="3"/>
  <c r="AI998" i="3"/>
  <c r="AI548" i="3"/>
  <c r="AJ872" i="3"/>
  <c r="AJ640" i="3"/>
  <c r="AJ413" i="3"/>
  <c r="AJ697" i="3"/>
  <c r="AJ52" i="3"/>
  <c r="AJ443" i="3"/>
  <c r="AJ749" i="3"/>
  <c r="AJ808" i="3"/>
  <c r="AJ294" i="3"/>
  <c r="AJ86" i="3"/>
  <c r="AJ488" i="3"/>
  <c r="AJ77" i="3"/>
  <c r="AJ461" i="3"/>
  <c r="AJ930" i="3"/>
  <c r="AI445" i="3"/>
  <c r="AI991" i="3"/>
  <c r="AI668" i="3"/>
  <c r="AI902" i="3"/>
  <c r="AI413" i="3"/>
  <c r="AI280" i="3"/>
  <c r="AI979" i="3"/>
  <c r="AJ99" i="3"/>
  <c r="AJ222" i="3"/>
  <c r="AJ319" i="3"/>
  <c r="AJ744" i="3"/>
  <c r="AI80" i="3"/>
  <c r="AI787" i="3"/>
  <c r="AI529" i="3"/>
  <c r="AJ189" i="3"/>
  <c r="AJ985" i="3"/>
  <c r="AJ721" i="3"/>
  <c r="AJ336" i="3"/>
  <c r="AJ758" i="3"/>
  <c r="AJ915" i="3"/>
  <c r="AJ347" i="3"/>
  <c r="AJ215" i="3"/>
  <c r="AJ151" i="3"/>
  <c r="AJ600" i="3"/>
  <c r="AJ218" i="3"/>
  <c r="AJ753" i="3"/>
  <c r="AJ32" i="3"/>
  <c r="AJ315" i="3"/>
  <c r="AJ658" i="3"/>
  <c r="AJ226" i="3"/>
  <c r="AJ397" i="3"/>
  <c r="AJ963" i="3"/>
  <c r="AJ955" i="3"/>
  <c r="AI139" i="3"/>
  <c r="AI294" i="3"/>
  <c r="AI630" i="3"/>
  <c r="AI129" i="3"/>
  <c r="AI531" i="3"/>
  <c r="AI22" i="3"/>
  <c r="AI713" i="3"/>
  <c r="AI831" i="3"/>
  <c r="AI335" i="3"/>
  <c r="AI207" i="3"/>
  <c r="AI182" i="3"/>
  <c r="AI645" i="3"/>
  <c r="AI612" i="3"/>
  <c r="AI877" i="3"/>
  <c r="AJ180" i="3"/>
  <c r="AJ406" i="3"/>
  <c r="AJ179" i="3"/>
  <c r="AI309" i="3"/>
  <c r="AI373" i="3"/>
  <c r="AJ797" i="3"/>
  <c r="AJ954" i="3"/>
  <c r="AJ45" i="3"/>
  <c r="AJ95" i="3"/>
  <c r="AJ405" i="3"/>
  <c r="AJ566" i="3"/>
  <c r="AJ510" i="3"/>
  <c r="AJ30" i="3"/>
  <c r="AJ192" i="3"/>
  <c r="AJ706" i="3"/>
  <c r="AJ503" i="3"/>
  <c r="AJ987" i="3"/>
  <c r="AJ667" i="3"/>
  <c r="AJ292" i="3"/>
  <c r="AJ911" i="3"/>
  <c r="AJ490" i="3"/>
  <c r="AJ450" i="3"/>
  <c r="AJ572" i="3"/>
  <c r="AI716" i="3"/>
  <c r="AI126" i="3"/>
  <c r="AI324" i="3"/>
  <c r="AI169" i="3"/>
  <c r="AI881" i="3"/>
  <c r="AI200" i="3"/>
  <c r="AI790" i="3"/>
  <c r="AI637" i="3"/>
  <c r="AI305" i="3"/>
  <c r="AI564" i="3"/>
  <c r="AI109" i="3"/>
  <c r="AI633" i="3"/>
  <c r="AI890" i="3"/>
  <c r="AJ376" i="3"/>
  <c r="AJ240" i="3"/>
  <c r="AJ810" i="3"/>
  <c r="AI819" i="3"/>
  <c r="AJ917" i="3"/>
  <c r="AJ900" i="3"/>
  <c r="AI394" i="3"/>
  <c r="AI946" i="3"/>
  <c r="Q38" i="40"/>
  <c r="AI577" i="3"/>
  <c r="AJ150" i="3"/>
  <c r="AJ895" i="3"/>
  <c r="AJ897" i="3"/>
  <c r="AJ605" i="3"/>
  <c r="AJ42" i="3"/>
  <c r="AJ983" i="3"/>
  <c r="AJ684" i="3"/>
  <c r="AJ208" i="3"/>
  <c r="AJ809" i="3"/>
  <c r="AJ210" i="3"/>
  <c r="AJ84" i="3"/>
  <c r="AJ254" i="3"/>
  <c r="AJ664" i="3"/>
  <c r="AJ1006" i="3"/>
  <c r="AJ635" i="3"/>
  <c r="AJ436" i="3"/>
  <c r="AJ429" i="3"/>
  <c r="AJ425" i="3"/>
  <c r="AJ420" i="3"/>
  <c r="AI72" i="3"/>
  <c r="AI882" i="3"/>
  <c r="AI204" i="3"/>
  <c r="AI33" i="3"/>
  <c r="AI342" i="3"/>
  <c r="AI432" i="3"/>
  <c r="AI956" i="3"/>
  <c r="AI476" i="3"/>
  <c r="AI799" i="3"/>
  <c r="AI238" i="3"/>
  <c r="AI442" i="3"/>
  <c r="AI742" i="3"/>
  <c r="AI275" i="3"/>
  <c r="AI291" i="3"/>
  <c r="AJ325" i="3"/>
  <c r="AJ960" i="3"/>
  <c r="AI923" i="3"/>
  <c r="AJ465" i="3"/>
  <c r="AJ28" i="3"/>
  <c r="AJ234" i="3"/>
  <c r="AJ132" i="3"/>
  <c r="AJ108" i="3"/>
  <c r="AJ694" i="3"/>
  <c r="AJ213" i="3"/>
  <c r="AJ100" i="3"/>
  <c r="AJ298" i="3"/>
  <c r="AJ162" i="3"/>
  <c r="AJ776" i="3"/>
  <c r="AJ512" i="3"/>
  <c r="AJ13" i="3"/>
  <c r="AJ285" i="3"/>
  <c r="AJ540" i="3"/>
  <c r="AJ673" i="3"/>
  <c r="AJ883" i="3"/>
  <c r="AJ875" i="3"/>
  <c r="AI874" i="3"/>
  <c r="AI172" i="3"/>
  <c r="AI60" i="3"/>
  <c r="AI446" i="3"/>
  <c r="AI999" i="3"/>
  <c r="AI351" i="3"/>
  <c r="AI393" i="3"/>
  <c r="AI212" i="3"/>
  <c r="AI724" i="3"/>
  <c r="AI369" i="3"/>
  <c r="AI984" i="3"/>
  <c r="AI692" i="3"/>
  <c r="AI785" i="3"/>
  <c r="AJ873" i="3"/>
  <c r="AJ407" i="3"/>
  <c r="AI648" i="3"/>
  <c r="AI846" i="3"/>
  <c r="AI321" i="3"/>
  <c r="AJ923" i="3"/>
  <c r="AJ255" i="3"/>
  <c r="AJ767" i="3"/>
  <c r="AJ101" i="3"/>
  <c r="AJ225" i="3"/>
  <c r="AJ333" i="3"/>
  <c r="AJ826" i="3"/>
  <c r="AJ703" i="3"/>
  <c r="AJ484" i="3"/>
  <c r="AJ190" i="3"/>
  <c r="AJ130" i="3"/>
  <c r="AJ422" i="3"/>
  <c r="AJ164" i="3"/>
  <c r="AJ761" i="3"/>
  <c r="AJ850" i="3"/>
  <c r="AJ507" i="3"/>
  <c r="AJ451" i="3"/>
  <c r="AJ922" i="3"/>
  <c r="AI117" i="3"/>
  <c r="AI331" i="3"/>
  <c r="AI684" i="3"/>
  <c r="AI188" i="3"/>
  <c r="AI656" i="3"/>
  <c r="AI76" i="3"/>
  <c r="AI690" i="3"/>
  <c r="AI73" i="3"/>
  <c r="AI663" i="3"/>
  <c r="AI676" i="3"/>
  <c r="AI679" i="3"/>
  <c r="AI177" i="3"/>
  <c r="AI579" i="3"/>
  <c r="AI820" i="3"/>
  <c r="AI181" i="3"/>
  <c r="AI581" i="3"/>
  <c r="AI41" i="3"/>
  <c r="AI611" i="3"/>
  <c r="AI841" i="3"/>
  <c r="AJ792" i="3"/>
  <c r="AJ1003" i="3"/>
  <c r="AI256" i="3"/>
  <c r="AI81" i="3"/>
  <c r="AI855" i="3"/>
  <c r="AJ495" i="3"/>
  <c r="AJ671" i="3"/>
  <c r="AJ386" i="3"/>
  <c r="AJ534" i="3"/>
  <c r="AJ661" i="3"/>
  <c r="AJ641" i="3"/>
  <c r="AJ1007" i="3"/>
  <c r="AJ37" i="3"/>
  <c r="AJ12" i="3"/>
  <c r="AJ550" i="3"/>
  <c r="AJ762" i="3"/>
  <c r="AJ385" i="3"/>
  <c r="AJ866" i="3"/>
  <c r="AJ357" i="3"/>
  <c r="AJ858" i="3"/>
  <c r="AI451" i="3"/>
  <c r="AI541" i="3"/>
  <c r="AI86" i="3"/>
  <c r="AI444" i="3"/>
  <c r="AI28" i="3"/>
  <c r="AI651" i="3"/>
  <c r="AI603" i="3"/>
  <c r="AI613" i="3"/>
  <c r="AI354" i="3"/>
  <c r="AI283" i="3"/>
  <c r="AI24" i="3"/>
  <c r="AI460" i="3"/>
  <c r="AI758" i="3"/>
  <c r="AI454" i="3"/>
  <c r="AJ723" i="3"/>
  <c r="AI845" i="3"/>
  <c r="AI252" i="3"/>
  <c r="AI168" i="3"/>
  <c r="AI1002" i="3"/>
  <c r="AI974" i="3"/>
  <c r="AJ728" i="3"/>
  <c r="AJ295" i="3"/>
  <c r="AJ174" i="3"/>
  <c r="AJ363" i="3"/>
  <c r="AJ527" i="3"/>
  <c r="AJ214" i="3"/>
  <c r="AJ705" i="3"/>
  <c r="AJ1004" i="3"/>
  <c r="AJ123" i="3"/>
  <c r="AJ24" i="3"/>
  <c r="AJ466" i="3"/>
  <c r="AJ934" i="3"/>
  <c r="AJ771" i="3"/>
  <c r="AJ435" i="3"/>
  <c r="AJ769" i="3"/>
  <c r="AJ404" i="3"/>
  <c r="AJ780" i="3"/>
  <c r="AJ655" i="3"/>
  <c r="AJ580" i="3"/>
  <c r="AJ688" i="3"/>
  <c r="AJ683" i="3"/>
  <c r="AI653" i="3"/>
  <c r="AI59" i="3"/>
  <c r="AI243" i="3"/>
  <c r="AI405" i="3"/>
  <c r="AI702" i="3"/>
  <c r="AI439" i="3"/>
  <c r="AI517" i="3"/>
  <c r="AI763" i="3"/>
  <c r="AI145" i="3"/>
  <c r="AI163" i="3"/>
  <c r="AI730" i="3"/>
  <c r="AI202" i="3"/>
  <c r="AI459" i="3"/>
  <c r="AI947" i="3"/>
  <c r="AI538" i="3"/>
  <c r="AI788" i="3"/>
  <c r="AJ168" i="3"/>
  <c r="AJ62" i="3"/>
  <c r="AI380" i="3"/>
  <c r="AI657" i="3"/>
  <c r="AI638" i="3"/>
  <c r="AJ903" i="3"/>
  <c r="I39" i="40"/>
  <c r="AJ718" i="3"/>
  <c r="AJ246" i="3"/>
  <c r="AJ854" i="3"/>
  <c r="AJ715" i="3"/>
  <c r="AJ205" i="3"/>
  <c r="AJ44" i="3"/>
  <c r="AJ793" i="3"/>
  <c r="AJ253" i="3"/>
  <c r="AJ181" i="3"/>
  <c r="AJ759" i="3"/>
  <c r="AJ456" i="3"/>
  <c r="AJ353" i="3"/>
  <c r="AJ739" i="3"/>
  <c r="AI112" i="3"/>
  <c r="AI437" i="3"/>
  <c r="AI263" i="3"/>
  <c r="AI31" i="3"/>
  <c r="AI765" i="3"/>
  <c r="AI786" i="3"/>
  <c r="AI498" i="3"/>
  <c r="AI863" i="3"/>
  <c r="AI239" i="3"/>
  <c r="AI876" i="3"/>
  <c r="AI226" i="3"/>
  <c r="AI601" i="3"/>
  <c r="AI428" i="3"/>
  <c r="AI261" i="3"/>
  <c r="AI994" i="3"/>
  <c r="AJ248" i="3"/>
  <c r="AJ588" i="3"/>
  <c r="AI83" i="3"/>
  <c r="AI781" i="3"/>
  <c r="AJ642" i="3"/>
  <c r="AJ612" i="3"/>
  <c r="AJ124" i="3"/>
  <c r="AJ841" i="3"/>
  <c r="AJ981" i="3"/>
  <c r="AJ76" i="3"/>
  <c r="AJ57" i="3"/>
  <c r="AJ848" i="3"/>
  <c r="AJ966" i="3"/>
  <c r="AJ467" i="3"/>
  <c r="AJ125" i="3"/>
  <c r="AJ302" i="3"/>
  <c r="AJ889" i="3"/>
  <c r="AJ525" i="3"/>
  <c r="AJ964" i="3"/>
  <c r="AI150" i="3"/>
  <c r="AI249" i="3"/>
  <c r="AI341" i="3"/>
  <c r="AI494" i="3"/>
  <c r="AI282" i="3"/>
  <c r="AI721" i="3"/>
  <c r="AI860" i="3"/>
  <c r="AI144" i="3"/>
  <c r="AI522" i="3"/>
  <c r="AI778" i="3"/>
  <c r="AJ313" i="3"/>
  <c r="AJ66" i="3"/>
  <c r="AJ949" i="3"/>
  <c r="AJ269" i="3"/>
  <c r="AI748" i="3"/>
  <c r="AJ217" i="3"/>
  <c r="AI654" i="3"/>
  <c r="AJ185" i="3"/>
  <c r="AJ979" i="3"/>
  <c r="AJ783" i="3"/>
  <c r="AJ191" i="3"/>
  <c r="AJ682" i="3"/>
  <c r="AJ654" i="3"/>
  <c r="AI660" i="3"/>
  <c r="AI783" i="3"/>
  <c r="AJ973" i="3"/>
  <c r="AJ491" i="3"/>
  <c r="AI664" i="3"/>
  <c r="AJ135" i="3"/>
  <c r="AJ369" i="3"/>
  <c r="AJ564" i="3"/>
  <c r="AJ434" i="3"/>
  <c r="AI729" i="3"/>
  <c r="AJ75" i="3"/>
  <c r="AJ530" i="3"/>
  <c r="AI327" i="3"/>
  <c r="AJ500" i="3"/>
  <c r="AJ60" i="3"/>
  <c r="AJ447" i="3"/>
  <c r="AJ372" i="3"/>
  <c r="AI82" i="3"/>
  <c r="AJ558" i="3"/>
  <c r="AI885" i="3"/>
  <c r="AJ878" i="3"/>
  <c r="AI848" i="3"/>
  <c r="AJ464" i="3"/>
  <c r="AJ274" i="3"/>
  <c r="AJ410" i="3"/>
  <c r="AI599" i="3"/>
  <c r="AI883" i="3"/>
  <c r="AJ67" i="3"/>
  <c r="AJ577" i="3"/>
  <c r="AJ148" i="3"/>
  <c r="AJ354" i="3"/>
  <c r="AJ621" i="3"/>
  <c r="AJ790" i="3"/>
  <c r="AJ637" i="3"/>
  <c r="AI667" i="3"/>
  <c r="AI130" i="3"/>
  <c r="AI404" i="3"/>
  <c r="AI780" i="3"/>
  <c r="AI287" i="3"/>
  <c r="AJ177" i="3"/>
  <c r="AI338" i="3"/>
  <c r="AJ885" i="3"/>
  <c r="AJ532" i="3"/>
  <c r="AJ544" i="3"/>
  <c r="AJ984" i="3"/>
  <c r="AJ395" i="3"/>
  <c r="AJ328" i="3"/>
  <c r="AJ867" i="3"/>
  <c r="AJ569" i="3"/>
  <c r="AJ618" i="3"/>
  <c r="AI57" i="3"/>
  <c r="AI500" i="3"/>
  <c r="G43" i="40"/>
  <c r="H31" i="14" s="1"/>
  <c r="AI990" i="3"/>
  <c r="AJ105" i="3"/>
  <c r="AJ19" i="3"/>
  <c r="AJ856" i="3"/>
  <c r="AJ291" i="3"/>
  <c r="AJ578" i="3"/>
  <c r="AJ398" i="3"/>
  <c r="AJ904" i="3"/>
  <c r="AI77" i="3"/>
  <c r="AI124" i="3"/>
  <c r="AI412" i="3"/>
  <c r="AI111" i="3"/>
  <c r="AI602" i="3"/>
  <c r="AI708" i="3"/>
  <c r="AJ183" i="3"/>
  <c r="AJ310" i="3"/>
  <c r="AI909" i="3"/>
  <c r="AJ685" i="3"/>
  <c r="AJ43" i="3"/>
  <c r="AJ247" i="3"/>
  <c r="AJ142" i="3"/>
  <c r="AI912" i="3"/>
  <c r="AI456" i="3"/>
  <c r="AI789" i="3"/>
  <c r="AJ870" i="3"/>
  <c r="AJ821" i="3"/>
  <c r="AJ171" i="3"/>
  <c r="AJ918" i="3"/>
  <c r="AI131" i="3"/>
  <c r="AJ630" i="3"/>
  <c r="AI134" i="3"/>
  <c r="AJ679" i="3"/>
  <c r="AJ279" i="3"/>
  <c r="AI634" i="3"/>
  <c r="AJ392" i="3"/>
  <c r="AJ894" i="3"/>
  <c r="AJ448" i="3"/>
  <c r="AI913" i="3"/>
  <c r="AI592" i="3"/>
  <c r="AJ338" i="3"/>
  <c r="AJ428" i="3"/>
  <c r="AJ656" i="3"/>
  <c r="AI728" i="3"/>
  <c r="AI32" i="3"/>
  <c r="AI658" i="3"/>
  <c r="AI26" i="3"/>
  <c r="AI928" i="3"/>
  <c r="AI584" i="3"/>
  <c r="AI483" i="3"/>
  <c r="AI281" i="3"/>
  <c r="AI247" i="3"/>
  <c r="AJ553" i="3"/>
  <c r="AJ690" i="3"/>
  <c r="AJ533" i="3"/>
  <c r="AJ617" i="3"/>
  <c r="AI717" i="3"/>
  <c r="AI218" i="3"/>
  <c r="AI242" i="3"/>
  <c r="AI556" i="3"/>
  <c r="AI939" i="3"/>
  <c r="AI389" i="3"/>
  <c r="AI511" i="3"/>
  <c r="AJ675" i="3"/>
  <c r="AI864" i="3"/>
  <c r="AJ497" i="3"/>
  <c r="AJ308" i="3"/>
  <c r="AJ343" i="3"/>
  <c r="AJ859" i="3"/>
  <c r="AJ817" i="3"/>
  <c r="AI465" i="3"/>
  <c r="AI140" i="3"/>
  <c r="AI68" i="3"/>
  <c r="AJ601" i="3"/>
  <c r="AJ444" i="3"/>
  <c r="AJ952" i="3"/>
  <c r="AJ93" i="3"/>
  <c r="AJ96" i="3"/>
  <c r="AJ650" i="3"/>
  <c r="AI23" i="3"/>
  <c r="AI13" i="3"/>
  <c r="AI133" i="3"/>
  <c r="AI896" i="3"/>
  <c r="AJ206" i="3"/>
  <c r="AI135" i="3"/>
  <c r="AJ383" i="3"/>
  <c r="AJ629" i="3"/>
  <c r="AI399" i="3"/>
  <c r="AI227" i="3"/>
  <c r="AJ515" i="3"/>
  <c r="AJ602" i="3"/>
  <c r="AI453" i="3"/>
  <c r="AJ880" i="3"/>
  <c r="AJ561" i="3"/>
  <c r="AJ881" i="3"/>
  <c r="AJ21" i="3"/>
  <c r="AJ134" i="3"/>
  <c r="AJ882" i="3"/>
  <c r="AI199" i="3"/>
  <c r="AI669" i="3"/>
  <c r="AI475" i="3"/>
  <c r="AI430" i="3"/>
  <c r="AI600" i="3"/>
  <c r="AI609" i="3"/>
  <c r="AJ332" i="3"/>
  <c r="AJ26" i="3"/>
  <c r="AI186" i="3"/>
  <c r="AJ35" i="3"/>
  <c r="AJ927" i="3"/>
  <c r="AJ536" i="3"/>
  <c r="AJ252" i="3"/>
  <c r="AJ158" i="3"/>
  <c r="AJ576" i="3"/>
  <c r="AJ489" i="3"/>
  <c r="AJ700" i="3"/>
  <c r="AI832" i="3"/>
  <c r="AI293" i="3"/>
  <c r="AI352" i="3"/>
  <c r="AI807" i="3"/>
  <c r="AI143" i="3"/>
  <c r="AJ433" i="3"/>
  <c r="AJ477" i="3"/>
  <c r="AJ256" i="3"/>
  <c r="AJ160" i="3"/>
  <c r="AJ58" i="3"/>
  <c r="AJ636" i="3"/>
  <c r="AI894" i="3"/>
  <c r="AI655" i="3"/>
  <c r="AI674" i="3"/>
  <c r="AI397" i="3"/>
  <c r="AI481" i="3"/>
  <c r="AI661" i="3"/>
  <c r="AI58" i="3"/>
  <c r="AJ537" i="3"/>
  <c r="AJ842" i="3"/>
  <c r="AJ626" i="3"/>
  <c r="AJ614" i="3"/>
  <c r="AJ437" i="3"/>
  <c r="AJ647" i="3"/>
  <c r="AJ802" i="3"/>
  <c r="AI931" i="3"/>
  <c r="AI66" i="3"/>
  <c r="AI643" i="3"/>
  <c r="AI828" i="3"/>
  <c r="AJ687" i="3"/>
  <c r="AJ740" i="3"/>
  <c r="AI743" i="3"/>
  <c r="I40" i="40"/>
  <c r="AJ131" i="3"/>
  <c r="AJ1008" i="3"/>
  <c r="AJ321" i="3"/>
  <c r="AJ34" i="3"/>
  <c r="AJ470" i="3"/>
  <c r="AJ619" i="3"/>
  <c r="AI123" i="3"/>
  <c r="AI392" i="3"/>
  <c r="AI706" i="3"/>
  <c r="AI636" i="3"/>
  <c r="AJ692" i="3"/>
  <c r="AJ445" i="3"/>
  <c r="AI623" i="3"/>
  <c r="AI344" i="3"/>
  <c r="AJ78" i="3"/>
  <c r="AJ119" i="3"/>
  <c r="AJ552" i="3"/>
  <c r="AJ38" i="3"/>
  <c r="AJ276" i="3"/>
  <c r="AJ349" i="3"/>
  <c r="AJ766" i="3"/>
  <c r="AJ563" i="3"/>
  <c r="AI184" i="3"/>
  <c r="AI78" i="3"/>
  <c r="AI907" i="3"/>
  <c r="AI254" i="3"/>
  <c r="AI303" i="3"/>
  <c r="AI173" i="3"/>
  <c r="AI231" i="3"/>
  <c r="AI471" i="3"/>
  <c r="AJ774" i="3"/>
  <c r="AJ666" i="3"/>
  <c r="AI980" i="3"/>
  <c r="AI346" i="3"/>
  <c r="AI519" i="3"/>
  <c r="AJ144" i="3"/>
  <c r="AI107" i="3"/>
  <c r="AI727" i="3"/>
  <c r="AJ620" i="3"/>
  <c r="AJ820" i="3"/>
  <c r="AJ676" i="3"/>
  <c r="AI171" i="3"/>
  <c r="AI307" i="3"/>
  <c r="AI726" i="3"/>
  <c r="AJ877" i="3"/>
  <c r="AJ20" i="3"/>
  <c r="AJ300" i="3"/>
  <c r="AJ862" i="3"/>
  <c r="AI245" i="3"/>
  <c r="AJ73" i="3"/>
  <c r="AJ416" i="3"/>
  <c r="AI516" i="3"/>
  <c r="AI268" i="3"/>
  <c r="AJ166" i="3"/>
  <c r="AJ827" i="3"/>
  <c r="AI189" i="3"/>
  <c r="AJ297" i="3"/>
  <c r="AI458" i="3"/>
  <c r="AI433" i="3"/>
  <c r="AI798" i="3"/>
  <c r="AI969" i="3"/>
  <c r="AI474" i="3"/>
  <c r="AJ439" i="3"/>
  <c r="AI619" i="3"/>
  <c r="AI419" i="3"/>
  <c r="AI416" i="3"/>
  <c r="AJ988" i="3"/>
  <c r="AJ829" i="3"/>
  <c r="AI431" i="3"/>
  <c r="AI105" i="3"/>
  <c r="AI157" i="3"/>
  <c r="AJ579" i="3"/>
  <c r="AI65" i="3"/>
  <c r="AJ748" i="3"/>
  <c r="AJ956" i="3"/>
  <c r="AI686" i="3"/>
  <c r="AJ686" i="3"/>
  <c r="AJ186" i="3"/>
  <c r="AI463" i="3"/>
  <c r="AJ853" i="3"/>
  <c r="AJ555" i="3"/>
  <c r="AI39" i="3"/>
  <c r="AI930" i="3"/>
  <c r="AI262" i="3"/>
  <c r="AJ388" i="3"/>
  <c r="AI196" i="3"/>
  <c r="AJ223" i="3"/>
  <c r="AJ51" i="3"/>
  <c r="AJ677" i="3"/>
  <c r="AJ855" i="3"/>
  <c r="AJ173" i="3"/>
  <c r="AJ645" i="3"/>
  <c r="AI89" i="3"/>
  <c r="AI274" i="3"/>
  <c r="AI146" i="3"/>
  <c r="AI937" i="3"/>
  <c r="AI853" i="3"/>
  <c r="AI570" i="3"/>
  <c r="AJ442" i="3"/>
  <c r="AI490" i="3"/>
  <c r="AJ85" i="3"/>
  <c r="AJ865" i="3"/>
  <c r="AJ216" i="3"/>
  <c r="AJ770" i="3"/>
  <c r="AJ613" i="3"/>
  <c r="AJ581" i="3"/>
  <c r="AI518" i="3"/>
  <c r="AJ1001" i="3"/>
  <c r="AJ288" i="3"/>
  <c r="AJ355" i="3"/>
  <c r="AJ83" i="3"/>
  <c r="AJ990" i="3"/>
  <c r="AJ501" i="3"/>
  <c r="AJ644" i="3"/>
  <c r="AI230" i="3"/>
  <c r="AI915" i="3"/>
  <c r="AI709" i="3"/>
  <c r="AI114" i="3"/>
  <c r="AI696" i="3"/>
  <c r="AI804" i="3"/>
  <c r="AI449" i="3"/>
  <c r="AJ689" i="3"/>
  <c r="AJ155" i="3"/>
  <c r="AJ50" i="3"/>
  <c r="AJ293" i="3"/>
  <c r="AJ907" i="3"/>
  <c r="AJ549" i="3"/>
  <c r="AJ782" i="3"/>
  <c r="AI543" i="3"/>
  <c r="AI99" i="3"/>
  <c r="AI936" i="3"/>
  <c r="AI222" i="3"/>
  <c r="AJ82" i="3"/>
  <c r="AI462" i="3"/>
  <c r="I42" i="40"/>
  <c r="I20" i="5" s="1"/>
  <c r="AJ224" i="3"/>
  <c r="AJ15" i="3"/>
  <c r="AJ350" i="3"/>
  <c r="AI509" i="3"/>
  <c r="AI767" i="3"/>
  <c r="AI152" i="3"/>
  <c r="AI833" i="3"/>
  <c r="AI697" i="3"/>
  <c r="AI995" i="3"/>
  <c r="AI438" i="3"/>
  <c r="AJ529" i="3"/>
  <c r="AI225" i="3"/>
  <c r="AJ64" i="3"/>
  <c r="AJ197" i="3"/>
  <c r="AJ631" i="3"/>
  <c r="AJ368" i="3"/>
  <c r="AJ707" i="3"/>
  <c r="AJ668" i="3"/>
  <c r="AJ187" i="3"/>
  <c r="AJ674" i="3"/>
  <c r="AI659" i="3"/>
  <c r="AJ775" i="3"/>
  <c r="AI503" i="3"/>
  <c r="AJ906" i="3"/>
  <c r="AI779" i="3"/>
  <c r="AI116" i="3"/>
  <c r="AJ857" i="3"/>
  <c r="AJ844" i="3"/>
  <c r="AI731" i="3"/>
  <c r="AJ118" i="3"/>
  <c r="AJ394" i="3"/>
  <c r="AJ146" i="3"/>
  <c r="AJ481" i="3"/>
  <c r="AI715" i="3"/>
  <c r="AI466" i="3"/>
  <c r="AJ944" i="3"/>
  <c r="AJ505" i="3"/>
  <c r="AJ560" i="3"/>
  <c r="AI886" i="3"/>
  <c r="AI598" i="3"/>
  <c r="AJ796" i="3"/>
  <c r="AJ902" i="3"/>
  <c r="AJ898" i="3"/>
  <c r="AI224" i="3"/>
  <c r="AI156" i="3"/>
  <c r="AJ607" i="3"/>
  <c r="AJ969" i="3"/>
  <c r="AJ899" i="3"/>
  <c r="AJ624" i="3"/>
  <c r="AI622" i="3"/>
  <c r="AJ887" i="3"/>
  <c r="AJ838" i="3"/>
  <c r="AJ97" i="3"/>
  <c r="AI544" i="3"/>
  <c r="AI547" i="3"/>
  <c r="AJ299" i="3"/>
  <c r="AJ140" i="3"/>
  <c r="AI240" i="3"/>
  <c r="AI624" i="3"/>
  <c r="AJ311" i="3"/>
  <c r="R40" i="40"/>
  <c r="AJ301" i="3"/>
  <c r="AI858" i="3"/>
  <c r="AI148" i="3"/>
  <c r="AI562" i="3"/>
  <c r="AI847" i="3"/>
  <c r="AJ41" i="3"/>
  <c r="AI502" i="3"/>
  <c r="AJ129" i="3"/>
  <c r="AJ757" i="3"/>
  <c r="AJ967" i="3"/>
  <c r="AJ471" i="3"/>
  <c r="AJ329" i="3"/>
  <c r="AJ845" i="3"/>
  <c r="AJ474" i="3"/>
  <c r="AI25" i="3"/>
  <c r="AI276" i="3"/>
  <c r="AI165" i="3"/>
  <c r="AI102" i="3"/>
  <c r="AI852" i="3"/>
  <c r="AJ127" i="3"/>
  <c r="AJ68" i="3"/>
  <c r="AJ839" i="3"/>
  <c r="AJ141" i="3"/>
  <c r="AJ421" i="3"/>
  <c r="AJ401" i="3"/>
  <c r="AI71" i="3"/>
  <c r="AI19" i="3"/>
  <c r="AI160" i="3"/>
  <c r="AI411" i="3"/>
  <c r="AI908" i="3"/>
  <c r="AJ611" i="3"/>
  <c r="AJ29" i="3"/>
  <c r="AI610" i="3"/>
  <c r="AJ344" i="3"/>
  <c r="AJ714" i="3"/>
  <c r="AJ528" i="3"/>
  <c r="AJ849" i="3"/>
  <c r="AJ16" i="3"/>
  <c r="AJ352" i="3"/>
  <c r="AI759" i="3"/>
  <c r="AI944" i="3"/>
  <c r="AI290" i="3"/>
  <c r="AJ290" i="3"/>
  <c r="AJ211" i="3"/>
  <c r="AJ913" i="3"/>
  <c r="AJ1000" i="3"/>
  <c r="AJ868" i="3"/>
  <c r="AJ259" i="3"/>
  <c r="AJ1002" i="3"/>
  <c r="AI118" i="3"/>
  <c r="AI450" i="3"/>
  <c r="AI358" i="3"/>
  <c r="AI62" i="3"/>
  <c r="AI251" i="3"/>
  <c r="AJ519" i="3"/>
  <c r="AI50" i="3"/>
  <c r="AJ88" i="3"/>
  <c r="R41" i="40"/>
  <c r="AJ107" i="3"/>
  <c r="AJ996" i="3"/>
  <c r="AJ452" i="3"/>
  <c r="AJ615" i="3"/>
  <c r="AJ55" i="3"/>
  <c r="AJ589" i="3"/>
  <c r="AJ627" i="3"/>
  <c r="AI424" i="3"/>
  <c r="AI414" i="3"/>
  <c r="AJ595" i="3"/>
  <c r="AI982" i="3"/>
  <c r="AJ56" i="3"/>
  <c r="AJ342" i="3"/>
  <c r="AJ27" i="3"/>
  <c r="AJ506" i="3"/>
  <c r="AJ98" i="3"/>
  <c r="AJ814" i="3"/>
  <c r="AJ1005" i="3"/>
  <c r="AJ251" i="3"/>
  <c r="AJ743" i="3"/>
  <c r="AI379" i="3"/>
  <c r="AI707" i="3"/>
  <c r="AI40" i="3"/>
  <c r="AI79" i="3"/>
  <c r="AI1007" i="3"/>
  <c r="AI741" i="3"/>
  <c r="AI816" i="3"/>
  <c r="AJ458" i="3"/>
  <c r="AJ680" i="3"/>
  <c r="AI889" i="3"/>
  <c r="AJ161" i="3"/>
  <c r="AJ485" i="3"/>
  <c r="AJ478" i="3"/>
  <c r="AI887" i="3"/>
  <c r="AI1001" i="3"/>
  <c r="AJ941" i="3"/>
  <c r="AJ886" i="3"/>
  <c r="P43" i="40"/>
  <c r="H32" i="14" s="1"/>
  <c r="AI468" i="3"/>
  <c r="AI100" i="3"/>
  <c r="AI455" i="3"/>
  <c r="AJ523" i="3"/>
  <c r="AJ980" i="3"/>
  <c r="AI406" i="3"/>
  <c r="AJ182" i="3"/>
  <c r="AJ446" i="3"/>
  <c r="AI95" i="3"/>
  <c r="AJ326" i="3"/>
  <c r="AI333" i="3"/>
  <c r="AJ54" i="3"/>
  <c r="AI735" i="3"/>
  <c r="AJ860" i="3"/>
  <c r="AI45" i="3"/>
  <c r="AJ312" i="3"/>
  <c r="AI452" i="3"/>
  <c r="AI115" i="3"/>
  <c r="AI844" i="3"/>
  <c r="AJ884" i="3"/>
  <c r="AJ59" i="3"/>
  <c r="AJ834" i="3"/>
  <c r="AI837" i="3"/>
  <c r="AI214" i="3"/>
  <c r="AJ914" i="3"/>
  <c r="AJ366" i="3"/>
  <c r="AJ482" i="3"/>
  <c r="AI920" i="3"/>
  <c r="AI154" i="3"/>
  <c r="AI898" i="3"/>
  <c r="AJ193" i="3"/>
  <c r="AJ699" i="3"/>
  <c r="AJ720" i="3"/>
  <c r="AJ598" i="3"/>
  <c r="AJ10" i="3"/>
  <c r="AJ1009" i="3"/>
  <c r="AJ958" i="3"/>
  <c r="AJ103" i="3"/>
  <c r="AJ47" i="3"/>
  <c r="AJ781" i="3"/>
  <c r="AJ819" i="3"/>
  <c r="AI317" i="3"/>
  <c r="AI403" i="3"/>
  <c r="AI136" i="3"/>
  <c r="AI960" i="3"/>
  <c r="AJ593" i="3"/>
  <c r="AI467" i="3"/>
  <c r="AI626" i="3"/>
  <c r="AJ23" i="3"/>
  <c r="AJ643" i="3"/>
  <c r="AJ114" i="3"/>
  <c r="AJ995" i="3"/>
  <c r="AI935" i="3"/>
  <c r="AI409" i="3"/>
  <c r="AI206" i="3"/>
  <c r="AI720" i="3"/>
  <c r="AI712" i="3"/>
  <c r="AJ115" i="3"/>
  <c r="AJ773" i="3"/>
  <c r="AI992" i="3"/>
  <c r="AJ249" i="3"/>
  <c r="AJ263" i="3"/>
  <c r="AJ786" i="3"/>
  <c r="AJ441" i="3"/>
  <c r="AI595" i="3"/>
  <c r="AI557" i="3"/>
  <c r="AI650" i="3"/>
  <c r="AI229" i="3"/>
  <c r="AJ473" i="3"/>
  <c r="AI580" i="3"/>
  <c r="AI569" i="3"/>
  <c r="I41" i="40"/>
  <c r="AJ594" i="3"/>
  <c r="AJ417" i="3"/>
  <c r="AJ399" i="3"/>
  <c r="AI234" i="3"/>
  <c r="AI244" i="3"/>
  <c r="AI899" i="3"/>
  <c r="AI970" i="3"/>
  <c r="AI128" i="3"/>
  <c r="AI149" i="3"/>
  <c r="AJ139" i="3"/>
  <c r="AJ498" i="3"/>
  <c r="AI857" i="3"/>
  <c r="AJ178" i="3"/>
  <c r="AJ745" i="3"/>
  <c r="AJ199" i="3"/>
  <c r="AJ603" i="3"/>
  <c r="AJ623" i="3"/>
  <c r="AJ370" i="3"/>
  <c r="AJ545" i="3"/>
  <c r="AJ427" i="3"/>
  <c r="AJ651" i="3"/>
  <c r="AJ568" i="3"/>
  <c r="AI491" i="3"/>
  <c r="AI989" i="3"/>
  <c r="AI760" i="3"/>
  <c r="AI153" i="3"/>
  <c r="AI271" i="3"/>
  <c r="AI683" i="3"/>
  <c r="Q41" i="40"/>
  <c r="AI594" i="3"/>
  <c r="AJ634" i="3"/>
  <c r="AJ266" i="3"/>
  <c r="AJ379" i="3"/>
  <c r="AI120" i="3"/>
  <c r="AI42" i="3"/>
  <c r="AI435" i="3"/>
  <c r="AI938" i="3"/>
  <c r="AJ260" i="3"/>
  <c r="AJ976" i="3"/>
  <c r="AJ801" i="3"/>
  <c r="AI910" i="3"/>
  <c r="AI378" i="3"/>
  <c r="AI210" i="3"/>
  <c r="AJ264" i="3"/>
  <c r="AI736" i="3"/>
  <c r="AJ403" i="3"/>
  <c r="AJ494" i="3"/>
  <c r="AI209" i="3"/>
  <c r="AI410" i="3"/>
  <c r="AI237" i="3"/>
  <c r="AI164" i="3"/>
  <c r="AI576" i="3"/>
  <c r="AI17" i="3"/>
  <c r="AJ175" i="3"/>
  <c r="AI719" i="3"/>
  <c r="AI47" i="3"/>
  <c r="AJ375" i="3"/>
  <c r="AJ965" i="3"/>
  <c r="AI368" i="3"/>
  <c r="AJ812" i="3"/>
  <c r="AI457" i="3"/>
  <c r="AI486" i="3"/>
  <c r="AJ391" i="3"/>
  <c r="AI485" i="3"/>
  <c r="AI975" i="3"/>
  <c r="AI585" i="3"/>
  <c r="AI408" i="3"/>
  <c r="AI768" i="3"/>
  <c r="AJ196" i="3"/>
  <c r="AJ419" i="3"/>
  <c r="AI277" i="3"/>
  <c r="AI515" i="3"/>
  <c r="AJ729" i="3"/>
  <c r="AI61" i="3"/>
  <c r="AJ382" i="3"/>
  <c r="AJ787" i="3"/>
  <c r="AI925" i="3"/>
  <c r="AJ423" i="3"/>
  <c r="AJ632" i="3"/>
  <c r="AI310" i="3"/>
  <c r="AJ763" i="3"/>
  <c r="AI808" i="3"/>
  <c r="C20" i="34"/>
  <c r="C15" i="34"/>
  <c r="C21" i="34"/>
  <c r="C16" i="34"/>
  <c r="D16" i="34"/>
  <c r="D21" i="34"/>
  <c r="D20" i="34"/>
  <c r="D15" i="34"/>
  <c r="F15" i="34"/>
  <c r="F20" i="34"/>
  <c r="V25" i="36" l="1"/>
  <c r="V30" i="36"/>
  <c r="V49" i="36"/>
  <c r="V54" i="36"/>
  <c r="V31" i="36"/>
  <c r="V42" i="36"/>
  <c r="R43" i="40"/>
  <c r="J32" i="14" s="1"/>
  <c r="G15" i="34"/>
  <c r="F43" i="40"/>
  <c r="G31" i="14" s="1"/>
  <c r="Q43" i="40"/>
  <c r="I32" i="14" s="1"/>
  <c r="AJ6" i="3"/>
  <c r="AJ8" i="3" s="1"/>
  <c r="J47" i="14" s="1"/>
  <c r="O43" i="40"/>
  <c r="G32" i="14" s="1"/>
  <c r="S20" i="5"/>
  <c r="S40" i="40"/>
  <c r="D20" i="5"/>
  <c r="AY949" i="3"/>
  <c r="AZ563" i="3"/>
  <c r="AY867" i="3"/>
  <c r="AX965" i="3"/>
  <c r="AV939" i="3"/>
  <c r="AV513" i="3"/>
  <c r="CB927" i="3"/>
  <c r="V927" i="3"/>
  <c r="M927" i="3"/>
  <c r="T58" i="36"/>
  <c r="H20" i="32" a="1"/>
  <c r="H20" i="32" s="1"/>
  <c r="Q20" i="32" a="1"/>
  <c r="Q20" i="32" s="1"/>
  <c r="G118" i="6"/>
  <c r="AW755" i="3"/>
  <c r="AZ920" i="3"/>
  <c r="AY880" i="3"/>
  <c r="V727" i="3"/>
  <c r="M727" i="3"/>
  <c r="CB727" i="3"/>
  <c r="V914" i="3"/>
  <c r="M914" i="3"/>
  <c r="CB914" i="3"/>
  <c r="V903" i="3"/>
  <c r="CB903" i="3"/>
  <c r="M903" i="3"/>
  <c r="AW977" i="3"/>
  <c r="AZ627" i="3"/>
  <c r="AV966" i="3"/>
  <c r="AY661" i="3"/>
  <c r="AY881" i="3"/>
  <c r="AU957" i="3"/>
  <c r="AW668" i="3"/>
  <c r="V21" i="3"/>
  <c r="CB21" i="3"/>
  <c r="M21" i="3"/>
  <c r="V47" i="36"/>
  <c r="D122" i="6"/>
  <c r="V12" i="36"/>
  <c r="AX755" i="3"/>
  <c r="AX982" i="3"/>
  <c r="AV997" i="3"/>
  <c r="AZ595" i="3"/>
  <c r="AY476" i="3"/>
  <c r="AV938" i="3"/>
  <c r="AY837" i="3"/>
  <c r="AX467" i="3"/>
  <c r="AX941" i="3"/>
  <c r="AZ845" i="3"/>
  <c r="V517" i="3"/>
  <c r="M517" i="3"/>
  <c r="CB517" i="3"/>
  <c r="AW941" i="3"/>
  <c r="AY845" i="3"/>
  <c r="V525" i="3"/>
  <c r="CB525" i="3"/>
  <c r="M525" i="3"/>
  <c r="AV941" i="3"/>
  <c r="AV849" i="3"/>
  <c r="V533" i="3"/>
  <c r="M533" i="3"/>
  <c r="CB533" i="3"/>
  <c r="AW943" i="3"/>
  <c r="AX852" i="3"/>
  <c r="M541" i="3"/>
  <c r="CB541" i="3"/>
  <c r="V541" i="3"/>
  <c r="AZ539" i="3"/>
  <c r="AZ613" i="3"/>
  <c r="AX783" i="3"/>
  <c r="V13" i="3"/>
  <c r="M13" i="3"/>
  <c r="CB13" i="3"/>
  <c r="AW746" i="3"/>
  <c r="V847" i="3"/>
  <c r="M847" i="3"/>
  <c r="CB847" i="3"/>
  <c r="AY796" i="3"/>
  <c r="AV946" i="3"/>
  <c r="V863" i="3"/>
  <c r="M863" i="3"/>
  <c r="CB863" i="3"/>
  <c r="V573" i="3"/>
  <c r="M573" i="3"/>
  <c r="CB573" i="3"/>
  <c r="AW949" i="3"/>
  <c r="AY868" i="3"/>
  <c r="CB581" i="3"/>
  <c r="M581" i="3"/>
  <c r="V581" i="3"/>
  <c r="AV949" i="3"/>
  <c r="AX868" i="3"/>
  <c r="AW585" i="3"/>
  <c r="AU949" i="3"/>
  <c r="V871" i="3"/>
  <c r="CB871" i="3"/>
  <c r="M871" i="3"/>
  <c r="V589" i="3"/>
  <c r="M589" i="3"/>
  <c r="CB589" i="3"/>
  <c r="AV951" i="3"/>
  <c r="AW873" i="3"/>
  <c r="AW593" i="3"/>
  <c r="AU816" i="3"/>
  <c r="AX677" i="3"/>
  <c r="AX871" i="3"/>
  <c r="AW17" i="3"/>
  <c r="AV27" i="3"/>
  <c r="V52" i="36"/>
  <c r="AY906" i="3"/>
  <c r="AV673" i="3"/>
  <c r="AZ773" i="3"/>
  <c r="AX723" i="3"/>
  <c r="CB944" i="3"/>
  <c r="V944" i="3"/>
  <c r="M944" i="3"/>
  <c r="AU857" i="3"/>
  <c r="AY554" i="3"/>
  <c r="AV947" i="3"/>
  <c r="AZ862" i="3"/>
  <c r="AY562" i="3"/>
  <c r="AU947" i="3"/>
  <c r="M862" i="3"/>
  <c r="CB862" i="3"/>
  <c r="V862" i="3"/>
  <c r="AY570" i="3"/>
  <c r="V947" i="3"/>
  <c r="M947" i="3"/>
  <c r="CB947" i="3"/>
  <c r="AU865" i="3"/>
  <c r="AY578" i="3"/>
  <c r="V949" i="3"/>
  <c r="CB949" i="3"/>
  <c r="M949" i="3"/>
  <c r="AX867" i="3"/>
  <c r="AV584" i="3"/>
  <c r="V743" i="3"/>
  <c r="M743" i="3"/>
  <c r="CB743" i="3"/>
  <c r="AV659" i="3"/>
  <c r="AV853" i="3"/>
  <c r="AW22" i="3"/>
  <c r="AU824" i="3"/>
  <c r="AV886" i="3"/>
  <c r="AZ899" i="3"/>
  <c r="AV998" i="3"/>
  <c r="AY924" i="3"/>
  <c r="AZ782" i="3"/>
  <c r="AW1000" i="3"/>
  <c r="V928" i="3"/>
  <c r="CB928" i="3"/>
  <c r="M928" i="3"/>
  <c r="V791" i="3"/>
  <c r="M791" i="3"/>
  <c r="CB791" i="3"/>
  <c r="AV1000" i="3"/>
  <c r="AZ790" i="3"/>
  <c r="AV1001" i="3"/>
  <c r="AY927" i="3"/>
  <c r="AW794" i="3"/>
  <c r="AV1002" i="3"/>
  <c r="AY929" i="3"/>
  <c r="AZ798" i="3"/>
  <c r="AV1003" i="3"/>
  <c r="AZ906" i="3"/>
  <c r="AY428" i="3"/>
  <c r="AX729" i="3"/>
  <c r="AW20" i="3"/>
  <c r="V53" i="36"/>
  <c r="AZ924" i="3"/>
  <c r="AU936" i="3"/>
  <c r="AU979" i="3"/>
  <c r="AW905" i="3"/>
  <c r="AU705" i="3"/>
  <c r="AU981" i="3"/>
  <c r="AY908" i="3"/>
  <c r="AV713" i="3"/>
  <c r="V981" i="3"/>
  <c r="M981" i="3"/>
  <c r="CB981" i="3"/>
  <c r="AW907" i="3"/>
  <c r="AU713" i="3"/>
  <c r="V982" i="3"/>
  <c r="M982" i="3"/>
  <c r="CB982" i="3"/>
  <c r="AW908" i="3"/>
  <c r="AY716" i="3"/>
  <c r="V983" i="3"/>
  <c r="CB983" i="3"/>
  <c r="M983" i="3"/>
  <c r="AX910" i="3"/>
  <c r="AU721" i="3"/>
  <c r="AW978" i="3"/>
  <c r="AU543" i="3"/>
  <c r="V738" i="3"/>
  <c r="CB738" i="3"/>
  <c r="M738" i="3"/>
  <c r="AZ681" i="3"/>
  <c r="AX21" i="3"/>
  <c r="V854" i="3"/>
  <c r="M854" i="3"/>
  <c r="CB854" i="3"/>
  <c r="AV894" i="3"/>
  <c r="V883" i="3"/>
  <c r="AT883" i="3" s="1"/>
  <c r="CB883" i="3"/>
  <c r="M883" i="3"/>
  <c r="AX949" i="3"/>
  <c r="AU872" i="3"/>
  <c r="AU591" i="3"/>
  <c r="AZ952" i="3"/>
  <c r="AZ877" i="3"/>
  <c r="AY594" i="3"/>
  <c r="AY952" i="3"/>
  <c r="AY877" i="3"/>
  <c r="AU599" i="3"/>
  <c r="AX952" i="3"/>
  <c r="AU880" i="3"/>
  <c r="AY602" i="3"/>
  <c r="AY954" i="3"/>
  <c r="AU881" i="3"/>
  <c r="AU607" i="3"/>
  <c r="AY887" i="3"/>
  <c r="V705" i="3"/>
  <c r="AT705" i="3" s="1"/>
  <c r="M705" i="3"/>
  <c r="CB705" i="3"/>
  <c r="AV473" i="3"/>
  <c r="AV692" i="3"/>
  <c r="AZ12" i="3"/>
  <c r="AY22" i="3"/>
  <c r="V41" i="36"/>
  <c r="AY914" i="3"/>
  <c r="AV929" i="3"/>
  <c r="AU944" i="3"/>
  <c r="V1004" i="3"/>
  <c r="M1004" i="3"/>
  <c r="CB1004" i="3"/>
  <c r="AV930" i="3"/>
  <c r="AY805" i="3"/>
  <c r="AU1006" i="3"/>
  <c r="AX933" i="3"/>
  <c r="AZ813" i="3"/>
  <c r="V1006" i="3"/>
  <c r="CB1006" i="3"/>
  <c r="M1006" i="3"/>
  <c r="AW933" i="3"/>
  <c r="AY813" i="3"/>
  <c r="V1007" i="3"/>
  <c r="CB1007" i="3"/>
  <c r="M1007" i="3"/>
  <c r="AV933" i="3"/>
  <c r="AV817" i="3"/>
  <c r="V1008" i="3"/>
  <c r="CB1008" i="3"/>
  <c r="M1008" i="3"/>
  <c r="AW935" i="3"/>
  <c r="AY821" i="3"/>
  <c r="CB1009" i="3"/>
  <c r="M1009" i="3"/>
  <c r="V1009" i="3"/>
  <c r="AU952" i="3"/>
  <c r="AZ549" i="3"/>
  <c r="AY705" i="3"/>
  <c r="V890" i="3"/>
  <c r="M890" i="3"/>
  <c r="CB890" i="3"/>
  <c r="AY642" i="3"/>
  <c r="AW963" i="3"/>
  <c r="M891" i="3"/>
  <c r="CB891" i="3"/>
  <c r="V891" i="3"/>
  <c r="AT891" i="3" s="1"/>
  <c r="AZ646" i="3"/>
  <c r="AV536" i="3"/>
  <c r="AX853" i="3"/>
  <c r="AW780" i="3"/>
  <c r="AV707" i="3"/>
  <c r="AW634" i="3"/>
  <c r="AV561" i="3"/>
  <c r="AW877" i="3"/>
  <c r="AV804" i="3"/>
  <c r="AU731" i="3"/>
  <c r="V658" i="3"/>
  <c r="CB658" i="3"/>
  <c r="M658" i="3"/>
  <c r="AU585" i="3"/>
  <c r="AX491" i="3"/>
  <c r="AU828" i="3"/>
  <c r="AU797" i="3"/>
  <c r="AZ601" i="3"/>
  <c r="AY980" i="3"/>
  <c r="V907" i="3"/>
  <c r="M907" i="3"/>
  <c r="CB907" i="3"/>
  <c r="V711" i="3"/>
  <c r="CB711" i="3"/>
  <c r="M711" i="3"/>
  <c r="AX980" i="3"/>
  <c r="V908" i="3"/>
  <c r="CB908" i="3"/>
  <c r="M908" i="3"/>
  <c r="AW715" i="3"/>
  <c r="AW553" i="3"/>
  <c r="AY870" i="3"/>
  <c r="AX797" i="3"/>
  <c r="AW724" i="3"/>
  <c r="AV651" i="3"/>
  <c r="AW578" i="3"/>
  <c r="AZ437" i="3"/>
  <c r="AW821" i="3"/>
  <c r="AV748" i="3"/>
  <c r="AU675" i="3"/>
  <c r="AV602" i="3"/>
  <c r="AU529" i="3"/>
  <c r="AV845" i="3"/>
  <c r="V545" i="3"/>
  <c r="M545" i="3"/>
  <c r="CB545" i="3"/>
  <c r="AY738" i="3"/>
  <c r="AX459" i="3"/>
  <c r="AV873" i="3"/>
  <c r="AW592" i="3"/>
  <c r="V951" i="3"/>
  <c r="CB951" i="3"/>
  <c r="M951" i="3"/>
  <c r="AY875" i="3"/>
  <c r="AZ596" i="3"/>
  <c r="AY523" i="3"/>
  <c r="V841" i="3"/>
  <c r="CB841" i="3"/>
  <c r="M841" i="3"/>
  <c r="AZ767" i="3"/>
  <c r="AY694" i="3"/>
  <c r="AZ621" i="3"/>
  <c r="AY548" i="3"/>
  <c r="AZ864" i="3"/>
  <c r="AY791" i="3"/>
  <c r="AX718" i="3"/>
  <c r="AX645" i="3"/>
  <c r="AX572" i="3"/>
  <c r="AY384" i="3"/>
  <c r="AX815" i="3"/>
  <c r="AX696" i="3"/>
  <c r="AZ405" i="3"/>
  <c r="AV977" i="3"/>
  <c r="AX903" i="3"/>
  <c r="AV697" i="3"/>
  <c r="AU977" i="3"/>
  <c r="AX904" i="3"/>
  <c r="AY701" i="3"/>
  <c r="V550" i="3"/>
  <c r="M550" i="3"/>
  <c r="CB550" i="3"/>
  <c r="AV867" i="3"/>
  <c r="AU794" i="3"/>
  <c r="V721" i="3"/>
  <c r="CB721" i="3"/>
  <c r="M721" i="3"/>
  <c r="AZ647" i="3"/>
  <c r="M575" i="3"/>
  <c r="V575" i="3"/>
  <c r="CB575" i="3"/>
  <c r="AW410" i="3"/>
  <c r="M818" i="3"/>
  <c r="CB818" i="3"/>
  <c r="V818" i="3"/>
  <c r="AZ744" i="3"/>
  <c r="AZ598" i="3"/>
  <c r="AY525" i="3"/>
  <c r="AZ841" i="3"/>
  <c r="AX517" i="3"/>
  <c r="AV711" i="3"/>
  <c r="AU425" i="3"/>
  <c r="AX929" i="3"/>
  <c r="AW802" i="3"/>
  <c r="AV1004" i="3"/>
  <c r="AX930" i="3"/>
  <c r="AZ806" i="3"/>
  <c r="AV576" i="3"/>
  <c r="AY420" i="3"/>
  <c r="AW820" i="3"/>
  <c r="AV747" i="3"/>
  <c r="AU674" i="3"/>
  <c r="AV601" i="3"/>
  <c r="AU528" i="3"/>
  <c r="AV844" i="3"/>
  <c r="AU771" i="3"/>
  <c r="V698" i="3"/>
  <c r="M698" i="3"/>
  <c r="CB698" i="3"/>
  <c r="AU625" i="3"/>
  <c r="M552" i="3"/>
  <c r="CB552" i="3"/>
  <c r="V552" i="3"/>
  <c r="AU868" i="3"/>
  <c r="AX727" i="3"/>
  <c r="AV532" i="3"/>
  <c r="AV696" i="3"/>
  <c r="AU864" i="3"/>
  <c r="AW576" i="3"/>
  <c r="AY947" i="3"/>
  <c r="AX866" i="3"/>
  <c r="AU583" i="3"/>
  <c r="AV520" i="3"/>
  <c r="AX837" i="3"/>
  <c r="AW764" i="3"/>
  <c r="AV691" i="3"/>
  <c r="AW618" i="3"/>
  <c r="AV545" i="3"/>
  <c r="AW861" i="3"/>
  <c r="AV788" i="3"/>
  <c r="AU715" i="3"/>
  <c r="AV642" i="3"/>
  <c r="AU569" i="3"/>
  <c r="AU326" i="3"/>
  <c r="AZ801" i="3"/>
  <c r="AU669" i="3"/>
  <c r="AW833" i="3"/>
  <c r="AZ973" i="3"/>
  <c r="AU900" i="3"/>
  <c r="AX683" i="3"/>
  <c r="AY973" i="3"/>
  <c r="AU901" i="3"/>
  <c r="V688" i="3"/>
  <c r="M688" i="3"/>
  <c r="CB688" i="3"/>
  <c r="AX546" i="3"/>
  <c r="AZ863" i="3"/>
  <c r="AY790" i="3"/>
  <c r="AX717" i="3"/>
  <c r="AY644" i="3"/>
  <c r="AX571" i="3"/>
  <c r="AY368" i="3"/>
  <c r="AX814" i="3"/>
  <c r="AW741" i="3"/>
  <c r="AV668" i="3"/>
  <c r="AW595" i="3"/>
  <c r="AV522" i="3"/>
  <c r="AW838" i="3"/>
  <c r="AW879" i="3"/>
  <c r="AZ683" i="3"/>
  <c r="AU410" i="3"/>
  <c r="AU748" i="3"/>
  <c r="V675" i="3"/>
  <c r="M675" i="3"/>
  <c r="CB675" i="3"/>
  <c r="AU602" i="3"/>
  <c r="V529" i="3"/>
  <c r="M529" i="3"/>
  <c r="CB529" i="3"/>
  <c r="AU845" i="3"/>
  <c r="M772" i="3"/>
  <c r="CB772" i="3"/>
  <c r="V772" i="3"/>
  <c r="AT772" i="3" s="1"/>
  <c r="AZ698" i="3"/>
  <c r="V626" i="3"/>
  <c r="CB626" i="3"/>
  <c r="M626" i="3"/>
  <c r="AZ552" i="3"/>
  <c r="V869" i="3"/>
  <c r="CB869" i="3"/>
  <c r="M869" i="3"/>
  <c r="AZ795" i="3"/>
  <c r="AY722" i="3"/>
  <c r="AX649" i="3"/>
  <c r="AY576" i="3"/>
  <c r="AU424" i="3"/>
  <c r="V790" i="3"/>
  <c r="CB790" i="3"/>
  <c r="M790" i="3"/>
  <c r="AZ716" i="3"/>
  <c r="M644" i="3"/>
  <c r="V644" i="3"/>
  <c r="CB644" i="3"/>
  <c r="AZ570" i="3"/>
  <c r="AZ470" i="3"/>
  <c r="AX236" i="3"/>
  <c r="AU692" i="3"/>
  <c r="AV619" i="3"/>
  <c r="AU546" i="3"/>
  <c r="AV862" i="3"/>
  <c r="AU789" i="3"/>
  <c r="V716" i="3"/>
  <c r="M716" i="3"/>
  <c r="CB716" i="3"/>
  <c r="AU643" i="3"/>
  <c r="V570" i="3"/>
  <c r="CB570" i="3"/>
  <c r="M570" i="3"/>
  <c r="AX343" i="3"/>
  <c r="V813" i="3"/>
  <c r="M813" i="3"/>
  <c r="CB813" i="3"/>
  <c r="AZ739" i="3"/>
  <c r="AY666" i="3"/>
  <c r="AZ593" i="3"/>
  <c r="AY520" i="3"/>
  <c r="AU807" i="3"/>
  <c r="V734" i="3"/>
  <c r="AT734" i="3" s="1"/>
  <c r="CB734" i="3"/>
  <c r="M734" i="3"/>
  <c r="AZ660" i="3"/>
  <c r="V588" i="3"/>
  <c r="CB588" i="3"/>
  <c r="M588" i="3"/>
  <c r="AZ477" i="3"/>
  <c r="AU467" i="3"/>
  <c r="AV781" i="3"/>
  <c r="AU708" i="3"/>
  <c r="AV635" i="3"/>
  <c r="AU562" i="3"/>
  <c r="AV878" i="3"/>
  <c r="AU805" i="3"/>
  <c r="V732" i="3"/>
  <c r="CB732" i="3"/>
  <c r="M732" i="3"/>
  <c r="AZ658" i="3"/>
  <c r="V586" i="3"/>
  <c r="M586" i="3"/>
  <c r="CB586" i="3"/>
  <c r="AW498" i="3"/>
  <c r="V829" i="3"/>
  <c r="M829" i="3"/>
  <c r="CB829" i="3"/>
  <c r="AZ755" i="3"/>
  <c r="AY682" i="3"/>
  <c r="AZ609" i="3"/>
  <c r="AY536" i="3"/>
  <c r="AU823" i="3"/>
  <c r="V750" i="3"/>
  <c r="M750" i="3"/>
  <c r="CB750" i="3"/>
  <c r="AZ676" i="3"/>
  <c r="V604" i="3"/>
  <c r="M604" i="3"/>
  <c r="CB604" i="3"/>
  <c r="AZ530" i="3"/>
  <c r="V401" i="3"/>
  <c r="M401" i="3"/>
  <c r="CB401" i="3"/>
  <c r="AW798" i="3"/>
  <c r="AV725" i="3"/>
  <c r="AU652" i="3"/>
  <c r="AV579" i="3"/>
  <c r="AY444" i="3"/>
  <c r="AV822" i="3"/>
  <c r="AU749" i="3"/>
  <c r="V676" i="3"/>
  <c r="CB676" i="3"/>
  <c r="M676" i="3"/>
  <c r="AU603" i="3"/>
  <c r="M530" i="3"/>
  <c r="CB530" i="3"/>
  <c r="V530" i="3"/>
  <c r="AU846" i="3"/>
  <c r="CB773" i="3"/>
  <c r="M773" i="3"/>
  <c r="V773" i="3"/>
  <c r="AZ699" i="3"/>
  <c r="V627" i="3"/>
  <c r="CB627" i="3"/>
  <c r="M627" i="3"/>
  <c r="AZ553" i="3"/>
  <c r="AV840" i="3"/>
  <c r="AU767" i="3"/>
  <c r="V694" i="3"/>
  <c r="M694" i="3"/>
  <c r="CB694" i="3"/>
  <c r="AU621" i="3"/>
  <c r="V548" i="3"/>
  <c r="M548" i="3"/>
  <c r="CB548" i="3"/>
  <c r="AZ270" i="3"/>
  <c r="AZ346" i="3"/>
  <c r="AW742" i="3"/>
  <c r="AV669" i="3"/>
  <c r="AW596" i="3"/>
  <c r="AV523" i="3"/>
  <c r="AW839" i="3"/>
  <c r="AV766" i="3"/>
  <c r="AU693" i="3"/>
  <c r="AV620" i="3"/>
  <c r="AU547" i="3"/>
  <c r="AV863" i="3"/>
  <c r="AU790" i="3"/>
  <c r="V717" i="3"/>
  <c r="M717" i="3"/>
  <c r="CB717" i="3"/>
  <c r="AU644" i="3"/>
  <c r="V571" i="3"/>
  <c r="CB571" i="3"/>
  <c r="M571" i="3"/>
  <c r="AX359" i="3"/>
  <c r="AV784" i="3"/>
  <c r="AU711" i="3"/>
  <c r="AV638" i="3"/>
  <c r="AU565" i="3"/>
  <c r="AV450" i="3"/>
  <c r="AX479" i="3"/>
  <c r="AY768" i="3"/>
  <c r="AX695" i="3"/>
  <c r="AY622" i="3"/>
  <c r="AX549" i="3"/>
  <c r="AY865" i="3"/>
  <c r="AX792" i="3"/>
  <c r="AW719" i="3"/>
  <c r="AV646" i="3"/>
  <c r="AW573" i="3"/>
  <c r="AZ397" i="3"/>
  <c r="AW816" i="3"/>
  <c r="AV743" i="3"/>
  <c r="AU670" i="3"/>
  <c r="AV597" i="3"/>
  <c r="AU524" i="3"/>
  <c r="AX810" i="3"/>
  <c r="AW737" i="3"/>
  <c r="AV664" i="3"/>
  <c r="AW591" i="3"/>
  <c r="V516" i="3"/>
  <c r="M516" i="3"/>
  <c r="CB516" i="3"/>
  <c r="AX494" i="3"/>
  <c r="AZ785" i="3"/>
  <c r="AY712" i="3"/>
  <c r="AZ639" i="3"/>
  <c r="AY566" i="3"/>
  <c r="AV274" i="3"/>
  <c r="AY809" i="3"/>
  <c r="AX736" i="3"/>
  <c r="AW663" i="3"/>
  <c r="AX590" i="3"/>
  <c r="AW517" i="3"/>
  <c r="AX833" i="3"/>
  <c r="AW760" i="3"/>
  <c r="AV687" i="3"/>
  <c r="AW614" i="3"/>
  <c r="AV541" i="3"/>
  <c r="AY827" i="3"/>
  <c r="AX754" i="3"/>
  <c r="AW681" i="3"/>
  <c r="AX608" i="3"/>
  <c r="AW535" i="3"/>
  <c r="AX437" i="3"/>
  <c r="AY509" i="3"/>
  <c r="AX436" i="3"/>
  <c r="AY325" i="3"/>
  <c r="AX485" i="3"/>
  <c r="AW412" i="3"/>
  <c r="AV261" i="3"/>
  <c r="AV460" i="3"/>
  <c r="AU377" i="3"/>
  <c r="AV509" i="3"/>
  <c r="AX407" i="3"/>
  <c r="AZ231" i="3"/>
  <c r="AX508" i="3"/>
  <c r="AW435" i="3"/>
  <c r="AY322" i="3"/>
  <c r="AW484" i="3"/>
  <c r="AV411" i="3"/>
  <c r="AV258" i="3"/>
  <c r="AU459" i="3"/>
  <c r="AZ374" i="3"/>
  <c r="AU508" i="3"/>
  <c r="AV405" i="3"/>
  <c r="AX514" i="3"/>
  <c r="AU497" i="3"/>
  <c r="V424" i="3"/>
  <c r="AT424" i="3" s="1"/>
  <c r="M424" i="3"/>
  <c r="CB424" i="3"/>
  <c r="AU292" i="3"/>
  <c r="V473" i="3"/>
  <c r="CB473" i="3"/>
  <c r="M473" i="3"/>
  <c r="AZ399" i="3"/>
  <c r="AY222" i="3"/>
  <c r="AY447" i="3"/>
  <c r="M352" i="3"/>
  <c r="CB352" i="3"/>
  <c r="V352" i="3"/>
  <c r="AT352" i="3" s="1"/>
  <c r="AY496" i="3"/>
  <c r="AZ369" i="3"/>
  <c r="V414" i="3"/>
  <c r="CB414" i="3"/>
  <c r="M414" i="3"/>
  <c r="AZ337" i="3"/>
  <c r="AU490" i="3"/>
  <c r="V417" i="3"/>
  <c r="M417" i="3"/>
  <c r="CB417" i="3"/>
  <c r="AX273" i="3"/>
  <c r="AZ464" i="3"/>
  <c r="AV386" i="3"/>
  <c r="AZ513" i="3"/>
  <c r="AY416" i="3"/>
  <c r="AZ329" i="3"/>
  <c r="V504" i="3"/>
  <c r="CB504" i="3"/>
  <c r="M504" i="3"/>
  <c r="AZ430" i="3"/>
  <c r="AW310" i="3"/>
  <c r="AZ479" i="3"/>
  <c r="AY406" i="3"/>
  <c r="AU246" i="3"/>
  <c r="AX454" i="3"/>
  <c r="AY365" i="3"/>
  <c r="AX503" i="3"/>
  <c r="CB395" i="3"/>
  <c r="M395" i="3"/>
  <c r="V395" i="3"/>
  <c r="V478" i="3"/>
  <c r="M478" i="3"/>
  <c r="CB478" i="3"/>
  <c r="AY493" i="3"/>
  <c r="AX420" i="3"/>
  <c r="M283" i="3"/>
  <c r="V283" i="3"/>
  <c r="CB283" i="3"/>
  <c r="AX469" i="3"/>
  <c r="AY395" i="3"/>
  <c r="AX199" i="3"/>
  <c r="AV444" i="3"/>
  <c r="AU345" i="3"/>
  <c r="AV493" i="3"/>
  <c r="AY344" i="3"/>
  <c r="AV314" i="3"/>
  <c r="AX492" i="3"/>
  <c r="AW419" i="3"/>
  <c r="V280" i="3"/>
  <c r="M280" i="3"/>
  <c r="CB280" i="3"/>
  <c r="AW468" i="3"/>
  <c r="AW393" i="3"/>
  <c r="AU186" i="3"/>
  <c r="AU443" i="3"/>
  <c r="AZ342" i="3"/>
  <c r="AU492" i="3"/>
  <c r="AZ339" i="3"/>
  <c r="AX265" i="3"/>
  <c r="AW374" i="3"/>
  <c r="AZ506" i="3"/>
  <c r="AY433" i="3"/>
  <c r="AU318" i="3"/>
  <c r="AY482" i="3"/>
  <c r="AX409" i="3"/>
  <c r="AY253" i="3"/>
  <c r="AX458" i="3"/>
  <c r="AW262" i="3"/>
  <c r="AU239" i="3"/>
  <c r="AY333" i="3"/>
  <c r="AW487" i="3"/>
  <c r="AV414" i="3"/>
  <c r="AV266" i="3"/>
  <c r="AV463" i="3"/>
  <c r="AU383" i="3"/>
  <c r="AV512" i="3"/>
  <c r="AU439" i="3"/>
  <c r="AU373" i="3"/>
  <c r="AZ277" i="3"/>
  <c r="AZ281" i="3"/>
  <c r="V468" i="3"/>
  <c r="M468" i="3"/>
  <c r="CB468" i="3"/>
  <c r="AW392" i="3"/>
  <c r="V177" i="3"/>
  <c r="M177" i="3"/>
  <c r="CB177" i="3"/>
  <c r="AZ443" i="3"/>
  <c r="AV344" i="3"/>
  <c r="AZ492" i="3"/>
  <c r="V406" i="3"/>
  <c r="AT406" i="3" s="1"/>
  <c r="M406" i="3"/>
  <c r="CB406" i="3"/>
  <c r="M300" i="3"/>
  <c r="V300" i="3"/>
  <c r="CB300" i="3"/>
  <c r="CB233" i="3"/>
  <c r="M233" i="3"/>
  <c r="V233" i="3"/>
  <c r="AU428" i="3"/>
  <c r="AV303" i="3"/>
  <c r="M476" i="3"/>
  <c r="CB476" i="3"/>
  <c r="V476" i="3"/>
  <c r="AZ402" i="3"/>
  <c r="AZ235" i="3"/>
  <c r="AZ451" i="3"/>
  <c r="AV360" i="3"/>
  <c r="AZ500" i="3"/>
  <c r="AU423" i="3"/>
  <c r="AX328" i="3"/>
  <c r="V361" i="3"/>
  <c r="CB361" i="3"/>
  <c r="M361" i="3"/>
  <c r="AZ417" i="3"/>
  <c r="AZ275" i="3"/>
  <c r="AY465" i="3"/>
  <c r="AZ387" i="3"/>
  <c r="AY514" i="3"/>
  <c r="AX441" i="3"/>
  <c r="CB339" i="3"/>
  <c r="M339" i="3"/>
  <c r="V339" i="3"/>
  <c r="AX490" i="3"/>
  <c r="AY403" i="3"/>
  <c r="AZ290" i="3"/>
  <c r="AX390" i="3"/>
  <c r="V492" i="3"/>
  <c r="M492" i="3"/>
  <c r="CB492" i="3"/>
  <c r="AZ418" i="3"/>
  <c r="AW278" i="3"/>
  <c r="AZ467" i="3"/>
  <c r="AV392" i="3"/>
  <c r="V175" i="3"/>
  <c r="CB175" i="3"/>
  <c r="M175" i="3"/>
  <c r="AY443" i="3"/>
  <c r="AW383" i="3"/>
  <c r="AW314" i="3"/>
  <c r="V443" i="3"/>
  <c r="M443" i="3"/>
  <c r="CB443" i="3"/>
  <c r="AW342" i="3"/>
  <c r="AZ490" i="3"/>
  <c r="AY417" i="3"/>
  <c r="AW275" i="3"/>
  <c r="AY466" i="3"/>
  <c r="V390" i="3"/>
  <c r="CB390" i="3"/>
  <c r="M390" i="3"/>
  <c r="CB131" i="3"/>
  <c r="M131" i="3"/>
  <c r="V131" i="3"/>
  <c r="AX442" i="3"/>
  <c r="AV382" i="3"/>
  <c r="AV305" i="3"/>
  <c r="AW329" i="3"/>
  <c r="AV256" i="3"/>
  <c r="AV377" i="3"/>
  <c r="AU304" i="3"/>
  <c r="AV224" i="3"/>
  <c r="AZ303" i="3"/>
  <c r="AY351" i="3"/>
  <c r="AW164" i="3"/>
  <c r="AY353" i="3"/>
  <c r="AX280" i="3"/>
  <c r="AY160" i="3"/>
  <c r="AW273" i="3"/>
  <c r="AW394" i="3"/>
  <c r="AV321" i="3"/>
  <c r="AU248" i="3"/>
  <c r="AV339" i="3"/>
  <c r="AU387" i="3"/>
  <c r="V59" i="3"/>
  <c r="AT59" i="3" s="1"/>
  <c r="M59" i="3"/>
  <c r="CB59" i="3"/>
  <c r="AV48" i="3"/>
  <c r="AX332" i="3"/>
  <c r="AZ370" i="3"/>
  <c r="AY297" i="3"/>
  <c r="AU216" i="3"/>
  <c r="AX290" i="3"/>
  <c r="AZ201" i="3"/>
  <c r="AW338" i="3"/>
  <c r="AV265" i="3"/>
  <c r="AY374" i="3"/>
  <c r="AZ223" i="3"/>
  <c r="AY187" i="3"/>
  <c r="AZ103" i="3"/>
  <c r="AU369" i="3"/>
  <c r="M388" i="3"/>
  <c r="CB388" i="3"/>
  <c r="V388" i="3"/>
  <c r="AT388" i="3" s="1"/>
  <c r="AZ314" i="3"/>
  <c r="AY241" i="3"/>
  <c r="AY307" i="3"/>
  <c r="AX234" i="3"/>
  <c r="AX355" i="3"/>
  <c r="AW282" i="3"/>
  <c r="AZ188" i="3"/>
  <c r="AW260" i="3"/>
  <c r="AW277" i="3"/>
  <c r="AW129" i="3"/>
  <c r="AW359" i="3"/>
  <c r="AV286" i="3"/>
  <c r="AY190" i="3"/>
  <c r="AU279" i="3"/>
  <c r="V147" i="3"/>
  <c r="M147" i="3"/>
  <c r="CB147" i="3"/>
  <c r="V327" i="3"/>
  <c r="CB327" i="3"/>
  <c r="M327" i="3"/>
  <c r="AZ253" i="3"/>
  <c r="AX349" i="3"/>
  <c r="AW72" i="3"/>
  <c r="AW153" i="3"/>
  <c r="AW116" i="3"/>
  <c r="AV346" i="3"/>
  <c r="AX376" i="3"/>
  <c r="AW303" i="3"/>
  <c r="AX227" i="3"/>
  <c r="AV296" i="3"/>
  <c r="AV213" i="3"/>
  <c r="AU344" i="3"/>
  <c r="M271" i="3"/>
  <c r="V271" i="3"/>
  <c r="CB271" i="3"/>
  <c r="V385" i="3"/>
  <c r="M385" i="3"/>
  <c r="CB385" i="3"/>
  <c r="AY238" i="3"/>
  <c r="AW230" i="3"/>
  <c r="AZ151" i="3"/>
  <c r="AV362" i="3"/>
  <c r="AX384" i="3"/>
  <c r="AW311" i="3"/>
  <c r="AV238" i="3"/>
  <c r="AV304" i="3"/>
  <c r="AV229" i="3"/>
  <c r="AU352" i="3"/>
  <c r="CB279" i="3"/>
  <c r="V279" i="3"/>
  <c r="M279" i="3"/>
  <c r="AY164" i="3"/>
  <c r="AZ255" i="3"/>
  <c r="AU267" i="3"/>
  <c r="V212" i="3"/>
  <c r="M212" i="3"/>
  <c r="CB212" i="3"/>
  <c r="AW198" i="3"/>
  <c r="V337" i="3"/>
  <c r="CB337" i="3"/>
  <c r="M337" i="3"/>
  <c r="AZ263" i="3"/>
  <c r="AZ384" i="3"/>
  <c r="AY311" i="3"/>
  <c r="AX238" i="3"/>
  <c r="AU151" i="3"/>
  <c r="AW187" i="3"/>
  <c r="AY207" i="3"/>
  <c r="AV191" i="3"/>
  <c r="AX93" i="3"/>
  <c r="AU88" i="3"/>
  <c r="V345" i="3"/>
  <c r="M345" i="3"/>
  <c r="CB345" i="3"/>
  <c r="AZ271" i="3"/>
  <c r="AZ392" i="3"/>
  <c r="AY319" i="3"/>
  <c r="AX246" i="3"/>
  <c r="AW166" i="3"/>
  <c r="AW195" i="3"/>
  <c r="AZ224" i="3"/>
  <c r="AY226" i="3"/>
  <c r="AY153" i="3"/>
  <c r="AY212" i="3"/>
  <c r="AZ343" i="3"/>
  <c r="AY270" i="3"/>
  <c r="AY391" i="3"/>
  <c r="AX318" i="3"/>
  <c r="AW245" i="3"/>
  <c r="AX164" i="3"/>
  <c r="AV194" i="3"/>
  <c r="AW221" i="3"/>
  <c r="AY218" i="3"/>
  <c r="AW143" i="3"/>
  <c r="AW317" i="3"/>
  <c r="AV244" i="3"/>
  <c r="AX162" i="3"/>
  <c r="AU193" i="3"/>
  <c r="V218" i="3"/>
  <c r="M218" i="3"/>
  <c r="CB218" i="3"/>
  <c r="AX217" i="3"/>
  <c r="AV142" i="3"/>
  <c r="AW396" i="3"/>
  <c r="AV323" i="3"/>
  <c r="AU250" i="3"/>
  <c r="AU371" i="3"/>
  <c r="V298" i="3"/>
  <c r="M298" i="3"/>
  <c r="CB298" i="3"/>
  <c r="AY123" i="3"/>
  <c r="AZ169" i="3"/>
  <c r="AU180" i="3"/>
  <c r="AW33" i="3"/>
  <c r="AV109" i="3"/>
  <c r="AY287" i="3"/>
  <c r="AX194" i="3"/>
  <c r="AV71" i="3"/>
  <c r="V151" i="3"/>
  <c r="M151" i="3"/>
  <c r="CB151" i="3"/>
  <c r="AV97" i="3"/>
  <c r="AV122" i="3"/>
  <c r="AY83" i="3"/>
  <c r="AV176" i="3"/>
  <c r="AY201" i="3"/>
  <c r="AX225" i="3"/>
  <c r="M129" i="3"/>
  <c r="V129" i="3"/>
  <c r="CB129" i="3"/>
  <c r="AX73" i="3"/>
  <c r="AV140" i="3"/>
  <c r="AX152" i="3"/>
  <c r="AZ139" i="3"/>
  <c r="AZ102" i="3"/>
  <c r="AZ14" i="3"/>
  <c r="AU187" i="3"/>
  <c r="AU159" i="3"/>
  <c r="AW191" i="3"/>
  <c r="AV215" i="3"/>
  <c r="AW88" i="3"/>
  <c r="V24" i="3"/>
  <c r="M24" i="3"/>
  <c r="CB24" i="3"/>
  <c r="AW125" i="3"/>
  <c r="AZ138" i="3"/>
  <c r="AY122" i="3"/>
  <c r="AU65" i="3"/>
  <c r="AV141" i="3"/>
  <c r="AV65" i="3"/>
  <c r="AZ149" i="3"/>
  <c r="AY186" i="3"/>
  <c r="AX140" i="3"/>
  <c r="V45" i="3"/>
  <c r="M45" i="3"/>
  <c r="CB45" i="3"/>
  <c r="AY44" i="3"/>
  <c r="M75" i="3"/>
  <c r="V75" i="3"/>
  <c r="CB75" i="3"/>
  <c r="AV112" i="3"/>
  <c r="AZ56" i="3"/>
  <c r="AX154" i="3"/>
  <c r="AU189" i="3"/>
  <c r="V213" i="3"/>
  <c r="M213" i="3"/>
  <c r="CB213" i="3"/>
  <c r="AZ73" i="3"/>
  <c r="AU122" i="3"/>
  <c r="AU123" i="3"/>
  <c r="AW135" i="3"/>
  <c r="AW120" i="3"/>
  <c r="V56" i="3"/>
  <c r="M56" i="3"/>
  <c r="CB56" i="3"/>
  <c r="AW229" i="3"/>
  <c r="AY136" i="3"/>
  <c r="M38" i="3"/>
  <c r="CB38" i="3"/>
  <c r="V38" i="3"/>
  <c r="AV145" i="3"/>
  <c r="AW184" i="3"/>
  <c r="AV138" i="3"/>
  <c r="AV32" i="3"/>
  <c r="M36" i="3"/>
  <c r="CB36" i="3"/>
  <c r="V36" i="3"/>
  <c r="AT36" i="3" s="1"/>
  <c r="V63" i="3"/>
  <c r="M63" i="3"/>
  <c r="CB63" i="3"/>
  <c r="AX106" i="3"/>
  <c r="AX55" i="3"/>
  <c r="AZ200" i="3"/>
  <c r="AV181" i="3"/>
  <c r="AU205" i="3"/>
  <c r="V229" i="3"/>
  <c r="M229" i="3"/>
  <c r="CB229" i="3"/>
  <c r="AZ135" i="3"/>
  <c r="AX85" i="3"/>
  <c r="AY143" i="3"/>
  <c r="AU157" i="3"/>
  <c r="AW144" i="3"/>
  <c r="AV14" i="3"/>
  <c r="M69" i="3"/>
  <c r="V69" i="3"/>
  <c r="CB69" i="3"/>
  <c r="AV119" i="3"/>
  <c r="AX82" i="3"/>
  <c r="AY109" i="3"/>
  <c r="AY36" i="3"/>
  <c r="AW109" i="3"/>
  <c r="AX117" i="3"/>
  <c r="AW40" i="3"/>
  <c r="AX105" i="3"/>
  <c r="AU149" i="3"/>
  <c r="V173" i="3"/>
  <c r="M173" i="3"/>
  <c r="CB173" i="3"/>
  <c r="AY80" i="3"/>
  <c r="AU63" i="3"/>
  <c r="AV90" i="3"/>
  <c r="M81" i="3"/>
  <c r="V81" i="3"/>
  <c r="AT81" i="3" s="1"/>
  <c r="CB81" i="3"/>
  <c r="AW45" i="3"/>
  <c r="AW89" i="3"/>
  <c r="AX116" i="3"/>
  <c r="AW43" i="3"/>
  <c r="V16" i="3"/>
  <c r="M16" i="3"/>
  <c r="CB16" i="3"/>
  <c r="AU79" i="3"/>
  <c r="AV106" i="3"/>
  <c r="AV33" i="3"/>
  <c r="AW101" i="3"/>
  <c r="AW123" i="3"/>
  <c r="V61" i="3"/>
  <c r="M61" i="3"/>
  <c r="CB61" i="3"/>
  <c r="V117" i="3"/>
  <c r="AT117" i="3" s="1"/>
  <c r="M117" i="3"/>
  <c r="CB117" i="3"/>
  <c r="AZ154" i="3"/>
  <c r="AY178" i="3"/>
  <c r="AV93" i="3"/>
  <c r="AZ68" i="3"/>
  <c r="V96" i="3"/>
  <c r="CB96" i="3"/>
  <c r="M96" i="3"/>
  <c r="AZ13" i="3"/>
  <c r="V66" i="3"/>
  <c r="CB66" i="3"/>
  <c r="M66" i="3"/>
  <c r="AW49" i="3"/>
  <c r="AX76" i="3"/>
  <c r="AV67" i="3"/>
  <c r="M20" i="3"/>
  <c r="V20" i="3"/>
  <c r="CB20" i="3"/>
  <c r="AX46" i="3"/>
  <c r="AX104" i="3"/>
  <c r="V31" i="3"/>
  <c r="M31" i="3"/>
  <c r="CB31" i="3"/>
  <c r="AY71" i="3"/>
  <c r="V34" i="3"/>
  <c r="M34" i="3"/>
  <c r="CB34" i="3"/>
  <c r="AX56" i="3"/>
  <c r="V98" i="3"/>
  <c r="M98" i="3"/>
  <c r="CB98" i="3"/>
  <c r="V18" i="3"/>
  <c r="M18" i="3"/>
  <c r="CB18" i="3"/>
  <c r="AZ82" i="3"/>
  <c r="AZ22" i="3"/>
  <c r="AU51" i="3"/>
  <c r="AU109" i="3"/>
  <c r="AU36" i="3"/>
  <c r="AY31" i="3"/>
  <c r="AY89" i="3"/>
  <c r="AW44" i="3"/>
  <c r="AU67" i="3"/>
  <c r="AZ26" i="3"/>
  <c r="M52" i="3"/>
  <c r="V52" i="3"/>
  <c r="CB52" i="3"/>
  <c r="H43" i="40"/>
  <c r="I31" i="14" s="1"/>
  <c r="E43" i="40"/>
  <c r="F31" i="14" s="1"/>
  <c r="N43" i="40"/>
  <c r="F32" i="14" s="1"/>
  <c r="S39" i="40"/>
  <c r="S41" i="40"/>
  <c r="J39" i="40"/>
  <c r="AW948" i="3"/>
  <c r="AW584" i="3"/>
  <c r="AW972" i="3"/>
  <c r="AY836" i="3"/>
  <c r="AU941" i="3"/>
  <c r="AY1002" i="3"/>
  <c r="M17" i="3"/>
  <c r="V17" i="3"/>
  <c r="CB17" i="3"/>
  <c r="AX993" i="3"/>
  <c r="V767" i="3"/>
  <c r="AT767" i="3" s="1"/>
  <c r="M767" i="3"/>
  <c r="CB767" i="3"/>
  <c r="AV903" i="3"/>
  <c r="CB961" i="3"/>
  <c r="M961" i="3"/>
  <c r="V961" i="3"/>
  <c r="AW984" i="3"/>
  <c r="AZ734" i="3"/>
  <c r="AW690" i="3"/>
  <c r="AZ904" i="3"/>
  <c r="AZ1001" i="3"/>
  <c r="AY892" i="3"/>
  <c r="AV23" i="3"/>
  <c r="AW609" i="3"/>
  <c r="AY884" i="3"/>
  <c r="AW765" i="3"/>
  <c r="AU30" i="3"/>
  <c r="V33" i="36"/>
  <c r="AX905" i="3"/>
  <c r="AW921" i="3"/>
  <c r="CB935" i="3"/>
  <c r="M935" i="3"/>
  <c r="V935" i="3"/>
  <c r="AZ1002" i="3"/>
  <c r="AU929" i="3"/>
  <c r="AU801" i="3"/>
  <c r="M1005" i="3"/>
  <c r="CB1005" i="3"/>
  <c r="V1005" i="3"/>
  <c r="AW932" i="3"/>
  <c r="AV809" i="3"/>
  <c r="AZ1004" i="3"/>
  <c r="AV932" i="3"/>
  <c r="AU809" i="3"/>
  <c r="AZ1005" i="3"/>
  <c r="AU932" i="3"/>
  <c r="AY812" i="3"/>
  <c r="AZ1006" i="3"/>
  <c r="AV934" i="3"/>
  <c r="AU817" i="3"/>
  <c r="AZ1007" i="3"/>
  <c r="AU943" i="3"/>
  <c r="AY540" i="3"/>
  <c r="AZ632" i="3"/>
  <c r="AU22" i="3"/>
  <c r="V39" i="36"/>
  <c r="V51" i="36"/>
  <c r="AY974" i="3"/>
  <c r="AW989" i="3"/>
  <c r="AX537" i="3"/>
  <c r="CB1003" i="3"/>
  <c r="V1003" i="3"/>
  <c r="M1003" i="3"/>
  <c r="L6" i="3"/>
  <c r="AB10" i="3"/>
  <c r="AU937" i="3"/>
  <c r="AU833" i="3"/>
  <c r="AX391" i="3"/>
  <c r="AW940" i="3"/>
  <c r="AV841" i="3"/>
  <c r="AW458" i="3"/>
  <c r="AV940" i="3"/>
  <c r="AU841" i="3"/>
  <c r="AZ515" i="3"/>
  <c r="AU940" i="3"/>
  <c r="AZ523" i="3"/>
  <c r="AV942" i="3"/>
  <c r="AU849" i="3"/>
  <c r="AZ531" i="3"/>
  <c r="AY1007" i="3"/>
  <c r="AY604" i="3"/>
  <c r="V747" i="3"/>
  <c r="M747" i="3"/>
  <c r="CB747" i="3"/>
  <c r="AX26" i="3"/>
  <c r="V23" i="36"/>
  <c r="V35" i="36"/>
  <c r="AY957" i="3"/>
  <c r="AV963" i="3"/>
  <c r="V986" i="3"/>
  <c r="M986" i="3"/>
  <c r="CB986" i="3"/>
  <c r="AX1008" i="3"/>
  <c r="AZ934" i="3"/>
  <c r="V824" i="3"/>
  <c r="CB824" i="3"/>
  <c r="M824" i="3"/>
  <c r="K6" i="3"/>
  <c r="AA10" i="3"/>
  <c r="AU938" i="3"/>
  <c r="AU832" i="3"/>
  <c r="J6" i="3"/>
  <c r="Z10" i="3"/>
  <c r="V938" i="3"/>
  <c r="M938" i="3"/>
  <c r="CB938" i="3"/>
  <c r="V832" i="3"/>
  <c r="AT832" i="3" s="1"/>
  <c r="CB832" i="3"/>
  <c r="M832" i="3"/>
  <c r="V355" i="3"/>
  <c r="M355" i="3"/>
  <c r="CB355" i="3"/>
  <c r="AZ937" i="3"/>
  <c r="AX835" i="3"/>
  <c r="AU440" i="3"/>
  <c r="V940" i="3"/>
  <c r="M940" i="3"/>
  <c r="CB940" i="3"/>
  <c r="V840" i="3"/>
  <c r="AT840" i="3" s="1"/>
  <c r="CB840" i="3"/>
  <c r="M840" i="3"/>
  <c r="AU504" i="3"/>
  <c r="AW988" i="3"/>
  <c r="AW586" i="3"/>
  <c r="V609" i="3"/>
  <c r="CB609" i="3"/>
  <c r="M609" i="3"/>
  <c r="AX31" i="3"/>
  <c r="M637" i="3"/>
  <c r="CB637" i="3"/>
  <c r="V637" i="3"/>
  <c r="AX691" i="3"/>
  <c r="AV989" i="3"/>
  <c r="AY915" i="3"/>
  <c r="AV746" i="3"/>
  <c r="AW991" i="3"/>
  <c r="AZ918" i="3"/>
  <c r="AW754" i="3"/>
  <c r="AV991" i="3"/>
  <c r="AX917" i="3"/>
  <c r="AV754" i="3"/>
  <c r="AV992" i="3"/>
  <c r="AX918" i="3"/>
  <c r="AZ757" i="3"/>
  <c r="AU993" i="3"/>
  <c r="AY920" i="3"/>
  <c r="AV762" i="3"/>
  <c r="AU994" i="3"/>
  <c r="AZ710" i="3"/>
  <c r="AV820" i="3"/>
  <c r="AV498" i="3"/>
  <c r="AY19" i="3"/>
  <c r="AX29" i="3"/>
  <c r="V24" i="36"/>
  <c r="V18" i="36"/>
  <c r="AU614" i="3"/>
  <c r="AZ805" i="3"/>
  <c r="V970" i="3"/>
  <c r="CB970" i="3"/>
  <c r="M970" i="3"/>
  <c r="AW896" i="3"/>
  <c r="AX668" i="3"/>
  <c r="AU972" i="3"/>
  <c r="AX899" i="3"/>
  <c r="AY676" i="3"/>
  <c r="V972" i="3"/>
  <c r="M972" i="3"/>
  <c r="CB972" i="3"/>
  <c r="AV898" i="3"/>
  <c r="AX676" i="3"/>
  <c r="AZ971" i="3"/>
  <c r="AV899" i="3"/>
  <c r="AU680" i="3"/>
  <c r="V974" i="3"/>
  <c r="AT974" i="3" s="1"/>
  <c r="CB974" i="3"/>
  <c r="M974" i="3"/>
  <c r="AW901" i="3"/>
  <c r="AX684" i="3"/>
  <c r="AV960" i="3"/>
  <c r="AW860" i="3"/>
  <c r="AZ664" i="3"/>
  <c r="AZ20" i="3"/>
  <c r="V28" i="36"/>
  <c r="AZ992" i="3"/>
  <c r="AX999" i="3"/>
  <c r="AZ555" i="3"/>
  <c r="AU664" i="3"/>
  <c r="AY618" i="3"/>
  <c r="AX940" i="3"/>
  <c r="AZ846" i="3"/>
  <c r="AV527" i="3"/>
  <c r="AZ943" i="3"/>
  <c r="AY853" i="3"/>
  <c r="AV535" i="3"/>
  <c r="AZ852" i="3"/>
  <c r="AV543" i="3"/>
  <c r="AX943" i="3"/>
  <c r="M856" i="3"/>
  <c r="CB856" i="3"/>
  <c r="V856" i="3"/>
  <c r="AV551" i="3"/>
  <c r="AY945" i="3"/>
  <c r="AW858" i="3"/>
  <c r="AV559" i="3"/>
  <c r="AX633" i="3"/>
  <c r="AU632" i="3"/>
  <c r="AZ825" i="3"/>
  <c r="AX650" i="3"/>
  <c r="V22" i="3"/>
  <c r="CB22" i="3"/>
  <c r="M22" i="3"/>
  <c r="AZ31" i="3"/>
  <c r="H144" i="39"/>
  <c r="H142" i="39"/>
  <c r="H143" i="39"/>
  <c r="H145" i="39"/>
  <c r="H163" i="39"/>
  <c r="H134" i="39"/>
  <c r="H135" i="39"/>
  <c r="H148" i="6"/>
  <c r="H138" i="6"/>
  <c r="H154" i="6"/>
  <c r="H132" i="6"/>
  <c r="H135" i="6"/>
  <c r="H125" i="39"/>
  <c r="H122" i="39"/>
  <c r="H131" i="39"/>
  <c r="H149" i="39"/>
  <c r="H118" i="39"/>
  <c r="H148" i="39"/>
  <c r="H130" i="39"/>
  <c r="H137" i="6"/>
  <c r="H127" i="6"/>
  <c r="H147" i="6"/>
  <c r="H141" i="6"/>
  <c r="H166" i="39"/>
  <c r="H147" i="39"/>
  <c r="H164" i="39"/>
  <c r="H159" i="39"/>
  <c r="H151" i="39"/>
  <c r="H123" i="39"/>
  <c r="H130" i="6"/>
  <c r="H133" i="6"/>
  <c r="H167" i="6"/>
  <c r="H155" i="6"/>
  <c r="H156" i="6"/>
  <c r="H156" i="39"/>
  <c r="H152" i="39"/>
  <c r="H141" i="39"/>
  <c r="H167" i="39"/>
  <c r="H119" i="39"/>
  <c r="H138" i="39"/>
  <c r="H142" i="6"/>
  <c r="H160" i="6"/>
  <c r="H157" i="6"/>
  <c r="H151" i="6"/>
  <c r="H140" i="6"/>
  <c r="H153" i="39"/>
  <c r="H150" i="39"/>
  <c r="H155" i="39"/>
  <c r="H165" i="39"/>
  <c r="H140" i="39"/>
  <c r="H120" i="39"/>
  <c r="H144" i="6"/>
  <c r="H165" i="6"/>
  <c r="H136" i="6"/>
  <c r="H163" i="6"/>
  <c r="H157" i="39"/>
  <c r="H132" i="39"/>
  <c r="H127" i="39"/>
  <c r="H160" i="39"/>
  <c r="H139" i="39"/>
  <c r="H161" i="39"/>
  <c r="H128" i="6"/>
  <c r="H149" i="6"/>
  <c r="H158" i="6"/>
  <c r="H161" i="6"/>
  <c r="H139" i="6"/>
  <c r="H143" i="6"/>
  <c r="H129" i="39"/>
  <c r="H158" i="39"/>
  <c r="H162" i="39"/>
  <c r="H121" i="39"/>
  <c r="H154" i="39"/>
  <c r="H128" i="39"/>
  <c r="H152" i="6"/>
  <c r="H134" i="6"/>
  <c r="H146" i="6"/>
  <c r="H145" i="6"/>
  <c r="H159" i="6"/>
  <c r="H166" i="6"/>
  <c r="H137" i="39"/>
  <c r="H124" i="39"/>
  <c r="H136" i="39"/>
  <c r="H126" i="39"/>
  <c r="H146" i="39"/>
  <c r="H133" i="39"/>
  <c r="H164" i="6"/>
  <c r="H129" i="6"/>
  <c r="H153" i="6"/>
  <c r="H150" i="6"/>
  <c r="H162" i="6"/>
  <c r="H131" i="6"/>
  <c r="AY889" i="3"/>
  <c r="AW714" i="3"/>
  <c r="V815" i="3"/>
  <c r="AT815" i="3" s="1"/>
  <c r="M815" i="3"/>
  <c r="CB815" i="3"/>
  <c r="AW866" i="3"/>
  <c r="AZ994" i="3"/>
  <c r="AV921" i="3"/>
  <c r="AU769" i="3"/>
  <c r="V997" i="3"/>
  <c r="M997" i="3"/>
  <c r="CB997" i="3"/>
  <c r="AX924" i="3"/>
  <c r="AV777" i="3"/>
  <c r="AZ996" i="3"/>
  <c r="AV923" i="3"/>
  <c r="AU777" i="3"/>
  <c r="AZ997" i="3"/>
  <c r="AV924" i="3"/>
  <c r="AY780" i="3"/>
  <c r="AZ998" i="3"/>
  <c r="AW926" i="3"/>
  <c r="AU785" i="3"/>
  <c r="AZ999" i="3"/>
  <c r="M879" i="3"/>
  <c r="CB879" i="3"/>
  <c r="V879" i="3"/>
  <c r="V866" i="3"/>
  <c r="CB866" i="3"/>
  <c r="M866" i="3"/>
  <c r="CB479" i="3"/>
  <c r="V479" i="3"/>
  <c r="AT479" i="3" s="1"/>
  <c r="M479" i="3"/>
  <c r="V881" i="3"/>
  <c r="CB881" i="3"/>
  <c r="M881" i="3"/>
  <c r="AU606" i="3"/>
  <c r="AW954" i="3"/>
  <c r="M882" i="3"/>
  <c r="CB882" i="3"/>
  <c r="V882" i="3"/>
  <c r="AX610" i="3"/>
  <c r="AU527" i="3"/>
  <c r="AW844" i="3"/>
  <c r="AV771" i="3"/>
  <c r="AU698" i="3"/>
  <c r="AV625" i="3"/>
  <c r="AU552" i="3"/>
  <c r="AV868" i="3"/>
  <c r="AU795" i="3"/>
  <c r="V722" i="3"/>
  <c r="CB722" i="3"/>
  <c r="M722" i="3"/>
  <c r="AZ648" i="3"/>
  <c r="V576" i="3"/>
  <c r="AT576" i="3" s="1"/>
  <c r="M576" i="3"/>
  <c r="CB576" i="3"/>
  <c r="AW418" i="3"/>
  <c r="V819" i="3"/>
  <c r="M819" i="3"/>
  <c r="CB819" i="3"/>
  <c r="V724" i="3"/>
  <c r="M724" i="3"/>
  <c r="CB724" i="3"/>
  <c r="AY528" i="3"/>
  <c r="AX971" i="3"/>
  <c r="AZ897" i="3"/>
  <c r="AW674" i="3"/>
  <c r="AW971" i="3"/>
  <c r="AZ898" i="3"/>
  <c r="AZ678" i="3"/>
  <c r="AV544" i="3"/>
  <c r="AX861" i="3"/>
  <c r="AW788" i="3"/>
  <c r="AV715" i="3"/>
  <c r="AW642" i="3"/>
  <c r="AV569" i="3"/>
  <c r="AU329" i="3"/>
  <c r="AV812" i="3"/>
  <c r="AU739" i="3"/>
  <c r="V666" i="3"/>
  <c r="CB666" i="3"/>
  <c r="M666" i="3"/>
  <c r="AU593" i="3"/>
  <c r="V520" i="3"/>
  <c r="M520" i="3"/>
  <c r="CB520" i="3"/>
  <c r="AU836" i="3"/>
  <c r="AU861" i="3"/>
  <c r="AX665" i="3"/>
  <c r="CB458" i="3"/>
  <c r="V458" i="3"/>
  <c r="M458" i="3"/>
  <c r="AU848" i="3"/>
  <c r="AY530" i="3"/>
  <c r="V942" i="3"/>
  <c r="AT942" i="3" s="1"/>
  <c r="M942" i="3"/>
  <c r="CB942" i="3"/>
  <c r="AX851" i="3"/>
  <c r="AY538" i="3"/>
  <c r="AU512" i="3"/>
  <c r="AZ831" i="3"/>
  <c r="AY758" i="3"/>
  <c r="AX685" i="3"/>
  <c r="AY612" i="3"/>
  <c r="AX539" i="3"/>
  <c r="AY855" i="3"/>
  <c r="AX782" i="3"/>
  <c r="AW709" i="3"/>
  <c r="AX636" i="3"/>
  <c r="AW563" i="3"/>
  <c r="AX879" i="3"/>
  <c r="AW782" i="3"/>
  <c r="AY623" i="3"/>
  <c r="AY787" i="3"/>
  <c r="AU968" i="3"/>
  <c r="AX894" i="3"/>
  <c r="AY660" i="3"/>
  <c r="V968" i="3"/>
  <c r="M968" i="3"/>
  <c r="CB968" i="3"/>
  <c r="AX895" i="3"/>
  <c r="AU665" i="3"/>
  <c r="AZ540" i="3"/>
  <c r="AU858" i="3"/>
  <c r="V785" i="3"/>
  <c r="M785" i="3"/>
  <c r="CB785" i="3"/>
  <c r="AZ711" i="3"/>
  <c r="V639" i="3"/>
  <c r="AT639" i="3" s="1"/>
  <c r="M639" i="3"/>
  <c r="CB639" i="3"/>
  <c r="AZ565" i="3"/>
  <c r="V256" i="3"/>
  <c r="M256" i="3"/>
  <c r="CB256" i="3"/>
  <c r="AZ808" i="3"/>
  <c r="AY735" i="3"/>
  <c r="AX662" i="3"/>
  <c r="AY589" i="3"/>
  <c r="AX516" i="3"/>
  <c r="AY832" i="3"/>
  <c r="AY833" i="3"/>
  <c r="AW638" i="3"/>
  <c r="CB403" i="3"/>
  <c r="M403" i="3"/>
  <c r="V403" i="3"/>
  <c r="AX920" i="3"/>
  <c r="AZ765" i="3"/>
  <c r="AU995" i="3"/>
  <c r="AX921" i="3"/>
  <c r="AV770" i="3"/>
  <c r="AU567" i="3"/>
  <c r="AW283" i="3"/>
  <c r="AV811" i="3"/>
  <c r="AU738" i="3"/>
  <c r="M665" i="3"/>
  <c r="V665" i="3"/>
  <c r="CB665" i="3"/>
  <c r="AU592" i="3"/>
  <c r="M519" i="3"/>
  <c r="V519" i="3"/>
  <c r="CB519" i="3"/>
  <c r="AU835" i="3"/>
  <c r="V762" i="3"/>
  <c r="M762" i="3"/>
  <c r="CB762" i="3"/>
  <c r="AZ688" i="3"/>
  <c r="V616" i="3"/>
  <c r="M616" i="3"/>
  <c r="CB616" i="3"/>
  <c r="AZ542" i="3"/>
  <c r="M859" i="3"/>
  <c r="V859" i="3"/>
  <c r="CB859" i="3"/>
  <c r="AW654" i="3"/>
  <c r="AW848" i="3"/>
  <c r="AW623" i="3"/>
  <c r="AW834" i="3"/>
  <c r="AZ421" i="3"/>
  <c r="AX938" i="3"/>
  <c r="AZ838" i="3"/>
  <c r="AZ485" i="3"/>
  <c r="AY484" i="3"/>
  <c r="AW828" i="3"/>
  <c r="AV755" i="3"/>
  <c r="AU682" i="3"/>
  <c r="AV609" i="3"/>
  <c r="AU536" i="3"/>
  <c r="AV852" i="3"/>
  <c r="AU779" i="3"/>
  <c r="V706" i="3"/>
  <c r="CB706" i="3"/>
  <c r="M706" i="3"/>
  <c r="AU633" i="3"/>
  <c r="M560" i="3"/>
  <c r="CB560" i="3"/>
  <c r="V560" i="3"/>
  <c r="AU876" i="3"/>
  <c r="AV765" i="3"/>
  <c r="AV596" i="3"/>
  <c r="AV760" i="3"/>
  <c r="AY964" i="3"/>
  <c r="AU891" i="3"/>
  <c r="V647" i="3"/>
  <c r="M647" i="3"/>
  <c r="CB647" i="3"/>
  <c r="AX964" i="3"/>
  <c r="AU892" i="3"/>
  <c r="AW651" i="3"/>
  <c r="AW537" i="3"/>
  <c r="AY854" i="3"/>
  <c r="AX781" i="3"/>
  <c r="AW708" i="3"/>
  <c r="AX635" i="3"/>
  <c r="AW562" i="3"/>
  <c r="AX878" i="3"/>
  <c r="AW805" i="3"/>
  <c r="AV732" i="3"/>
  <c r="AU659" i="3"/>
  <c r="AV586" i="3"/>
  <c r="AV829" i="3"/>
  <c r="AV806" i="3"/>
  <c r="M611" i="3"/>
  <c r="V611" i="3"/>
  <c r="CB611" i="3"/>
  <c r="AU812" i="3"/>
  <c r="V739" i="3"/>
  <c r="CB739" i="3"/>
  <c r="M739" i="3"/>
  <c r="AZ665" i="3"/>
  <c r="M593" i="3"/>
  <c r="V593" i="3"/>
  <c r="AT593" i="3" s="1"/>
  <c r="CB593" i="3"/>
  <c r="AZ519" i="3"/>
  <c r="V836" i="3"/>
  <c r="CB836" i="3"/>
  <c r="M836" i="3"/>
  <c r="AZ762" i="3"/>
  <c r="AY689" i="3"/>
  <c r="AZ616" i="3"/>
  <c r="AY543" i="3"/>
  <c r="AZ859" i="3"/>
  <c r="AY786" i="3"/>
  <c r="AX713" i="3"/>
  <c r="AY640" i="3"/>
  <c r="AX567" i="3"/>
  <c r="AX292" i="3"/>
  <c r="AZ780" i="3"/>
  <c r="AY707" i="3"/>
  <c r="AZ634" i="3"/>
  <c r="AY561" i="3"/>
  <c r="AV434" i="3"/>
  <c r="AX439" i="3"/>
  <c r="V683" i="3"/>
  <c r="M683" i="3"/>
  <c r="CB683" i="3"/>
  <c r="AU610" i="3"/>
  <c r="CB537" i="3"/>
  <c r="V537" i="3"/>
  <c r="AT537" i="3" s="1"/>
  <c r="M537" i="3"/>
  <c r="AU853" i="3"/>
  <c r="V780" i="3"/>
  <c r="M780" i="3"/>
  <c r="CB780" i="3"/>
  <c r="AZ706" i="3"/>
  <c r="V634" i="3"/>
  <c r="CB634" i="3"/>
  <c r="M634" i="3"/>
  <c r="AZ560" i="3"/>
  <c r="V877" i="3"/>
  <c r="M877" i="3"/>
  <c r="CB877" i="3"/>
  <c r="AZ803" i="3"/>
  <c r="AY730" i="3"/>
  <c r="AX657" i="3"/>
  <c r="AY584" i="3"/>
  <c r="AU488" i="3"/>
  <c r="V798" i="3"/>
  <c r="AT798" i="3" s="1"/>
  <c r="M798" i="3"/>
  <c r="CB798" i="3"/>
  <c r="AZ724" i="3"/>
  <c r="AY651" i="3"/>
  <c r="AZ578" i="3"/>
  <c r="AU505" i="3"/>
  <c r="AZ390" i="3"/>
  <c r="AU772" i="3"/>
  <c r="V699" i="3"/>
  <c r="AT699" i="3" s="1"/>
  <c r="M699" i="3"/>
  <c r="CB699" i="3"/>
  <c r="AU626" i="3"/>
  <c r="V553" i="3"/>
  <c r="CB553" i="3"/>
  <c r="M553" i="3"/>
  <c r="AU869" i="3"/>
  <c r="V796" i="3"/>
  <c r="CB796" i="3"/>
  <c r="M796" i="3"/>
  <c r="AZ722" i="3"/>
  <c r="AY649" i="3"/>
  <c r="AZ576" i="3"/>
  <c r="AV425" i="3"/>
  <c r="AZ819" i="3"/>
  <c r="AY746" i="3"/>
  <c r="AX673" i="3"/>
  <c r="AY600" i="3"/>
  <c r="AX527" i="3"/>
  <c r="V814" i="3"/>
  <c r="M814" i="3"/>
  <c r="CB814" i="3"/>
  <c r="AZ740" i="3"/>
  <c r="AY667" i="3"/>
  <c r="AZ594" i="3"/>
  <c r="AW519" i="3"/>
  <c r="AY228" i="3"/>
  <c r="AV789" i="3"/>
  <c r="AU716" i="3"/>
  <c r="AV643" i="3"/>
  <c r="AU570" i="3"/>
  <c r="AZ345" i="3"/>
  <c r="AU813" i="3"/>
  <c r="V740" i="3"/>
  <c r="M740" i="3"/>
  <c r="CB740" i="3"/>
  <c r="AZ666" i="3"/>
  <c r="CB594" i="3"/>
  <c r="M594" i="3"/>
  <c r="V594" i="3"/>
  <c r="AZ520" i="3"/>
  <c r="V837" i="3"/>
  <c r="M837" i="3"/>
  <c r="CB837" i="3"/>
  <c r="AZ763" i="3"/>
  <c r="AY690" i="3"/>
  <c r="AZ617" i="3"/>
  <c r="AY544" i="3"/>
  <c r="AU831" i="3"/>
  <c r="V758" i="3"/>
  <c r="CB758" i="3"/>
  <c r="M758" i="3"/>
  <c r="AZ684" i="3"/>
  <c r="V612" i="3"/>
  <c r="M612" i="3"/>
  <c r="CB612" i="3"/>
  <c r="AZ538" i="3"/>
  <c r="V465" i="3"/>
  <c r="M465" i="3"/>
  <c r="CB465" i="3"/>
  <c r="AW806" i="3"/>
  <c r="AV733" i="3"/>
  <c r="AU660" i="3"/>
  <c r="AV587" i="3"/>
  <c r="AY508" i="3"/>
  <c r="AV830" i="3"/>
  <c r="AU757" i="3"/>
  <c r="CB684" i="3"/>
  <c r="V684" i="3"/>
  <c r="M684" i="3"/>
  <c r="AU611" i="3"/>
  <c r="V538" i="3"/>
  <c r="CB538" i="3"/>
  <c r="M538" i="3"/>
  <c r="AU854" i="3"/>
  <c r="V781" i="3"/>
  <c r="M781" i="3"/>
  <c r="CB781" i="3"/>
  <c r="AZ707" i="3"/>
  <c r="M635" i="3"/>
  <c r="V635" i="3"/>
  <c r="CB635" i="3"/>
  <c r="AZ561" i="3"/>
  <c r="AV848" i="3"/>
  <c r="AU775" i="3"/>
  <c r="CB702" i="3"/>
  <c r="M702" i="3"/>
  <c r="V702" i="3"/>
  <c r="AU629" i="3"/>
  <c r="V556" i="3"/>
  <c r="M556" i="3"/>
  <c r="CB556" i="3"/>
  <c r="AZ406" i="3"/>
  <c r="AX480" i="3"/>
  <c r="AX759" i="3"/>
  <c r="AW686" i="3"/>
  <c r="AX613" i="3"/>
  <c r="AW540" i="3"/>
  <c r="AX856" i="3"/>
  <c r="AW783" i="3"/>
  <c r="AV710" i="3"/>
  <c r="AW637" i="3"/>
  <c r="AV564" i="3"/>
  <c r="AV211" i="3"/>
  <c r="AV807" i="3"/>
  <c r="AU734" i="3"/>
  <c r="V661" i="3"/>
  <c r="M661" i="3"/>
  <c r="CB661" i="3"/>
  <c r="AU588" i="3"/>
  <c r="AZ514" i="3"/>
  <c r="AW801" i="3"/>
  <c r="AV728" i="3"/>
  <c r="AU655" i="3"/>
  <c r="AV582" i="3"/>
  <c r="AY240" i="3"/>
  <c r="AW421" i="3"/>
  <c r="AY776" i="3"/>
  <c r="AX703" i="3"/>
  <c r="AY630" i="3"/>
  <c r="AX557" i="3"/>
  <c r="AY873" i="3"/>
  <c r="AX800" i="3"/>
  <c r="AW727" i="3"/>
  <c r="AV654" i="3"/>
  <c r="AW581" i="3"/>
  <c r="AZ461" i="3"/>
  <c r="AW824" i="3"/>
  <c r="AV751" i="3"/>
  <c r="AU678" i="3"/>
  <c r="AV605" i="3"/>
  <c r="AU532" i="3"/>
  <c r="AX818" i="3"/>
  <c r="AW745" i="3"/>
  <c r="AV672" i="3"/>
  <c r="AW599" i="3"/>
  <c r="AV526" i="3"/>
  <c r="AW328" i="3"/>
  <c r="AX500" i="3"/>
  <c r="AW427" i="3"/>
  <c r="AV301" i="3"/>
  <c r="AW476" i="3"/>
  <c r="AV403" i="3"/>
  <c r="M237" i="3"/>
  <c r="CB237" i="3"/>
  <c r="V237" i="3"/>
  <c r="AU451" i="3"/>
  <c r="AZ358" i="3"/>
  <c r="AU500" i="3"/>
  <c r="AV381" i="3"/>
  <c r="AX450" i="3"/>
  <c r="AW499" i="3"/>
  <c r="AV426" i="3"/>
  <c r="AV298" i="3"/>
  <c r="AV475" i="3"/>
  <c r="AU402" i="3"/>
  <c r="AZ233" i="3"/>
  <c r="V450" i="3"/>
  <c r="M450" i="3"/>
  <c r="CB450" i="3"/>
  <c r="AX356" i="3"/>
  <c r="V499" i="3"/>
  <c r="CB499" i="3"/>
  <c r="M499" i="3"/>
  <c r="AY376" i="3"/>
  <c r="AW441" i="3"/>
  <c r="V488" i="3"/>
  <c r="M488" i="3"/>
  <c r="CB488" i="3"/>
  <c r="AZ414" i="3"/>
  <c r="AZ267" i="3"/>
  <c r="AZ463" i="3"/>
  <c r="AV384" i="3"/>
  <c r="AY511" i="3"/>
  <c r="AX438" i="3"/>
  <c r="V331" i="3"/>
  <c r="CB331" i="3"/>
  <c r="M331" i="3"/>
  <c r="AX487" i="3"/>
  <c r="V291" i="3"/>
  <c r="M291" i="3"/>
  <c r="CB291" i="3"/>
  <c r="AV310" i="3"/>
  <c r="AX313" i="3"/>
  <c r="V481" i="3"/>
  <c r="M481" i="3"/>
  <c r="CB481" i="3"/>
  <c r="AZ407" i="3"/>
  <c r="AU249" i="3"/>
  <c r="AY455" i="3"/>
  <c r="M368" i="3"/>
  <c r="V368" i="3"/>
  <c r="CB368" i="3"/>
  <c r="AY504" i="3"/>
  <c r="AW398" i="3"/>
  <c r="AU487" i="3"/>
  <c r="AZ494" i="3"/>
  <c r="AY421" i="3"/>
  <c r="AU286" i="3"/>
  <c r="AY470" i="3"/>
  <c r="AX397" i="3"/>
  <c r="M209" i="3"/>
  <c r="CB209" i="3"/>
  <c r="V209" i="3"/>
  <c r="AT209" i="3" s="1"/>
  <c r="AW445" i="3"/>
  <c r="AW347" i="3"/>
  <c r="AW494" i="3"/>
  <c r="AW358" i="3"/>
  <c r="AY357" i="3"/>
  <c r="AX484" i="3"/>
  <c r="AW411" i="3"/>
  <c r="AY258" i="3"/>
  <c r="AW460" i="3"/>
  <c r="AW377" i="3"/>
  <c r="AV508" i="3"/>
  <c r="AU435" i="3"/>
  <c r="AZ321" i="3"/>
  <c r="AU484" i="3"/>
  <c r="AW196" i="3"/>
  <c r="AW321" i="3"/>
  <c r="AW483" i="3"/>
  <c r="AV410" i="3"/>
  <c r="AX255" i="3"/>
  <c r="AV459" i="3"/>
  <c r="AU375" i="3"/>
  <c r="AU507" i="3"/>
  <c r="V434" i="3"/>
  <c r="M434" i="3"/>
  <c r="CB434" i="3"/>
  <c r="AZ318" i="3"/>
  <c r="CB483" i="3"/>
  <c r="V483" i="3"/>
  <c r="AT483" i="3" s="1"/>
  <c r="M483" i="3"/>
  <c r="V508" i="3"/>
  <c r="M508" i="3"/>
  <c r="CB508" i="3"/>
  <c r="AV248" i="3"/>
  <c r="AU356" i="3"/>
  <c r="AY497" i="3"/>
  <c r="AX424" i="3"/>
  <c r="AY293" i="3"/>
  <c r="AX473" i="3"/>
  <c r="AW400" i="3"/>
  <c r="AW225" i="3"/>
  <c r="AW449" i="3"/>
  <c r="AW169" i="3"/>
  <c r="AU360" i="3"/>
  <c r="AV309" i="3"/>
  <c r="AV478" i="3"/>
  <c r="AU405" i="3"/>
  <c r="AZ241" i="3"/>
  <c r="AU454" i="3"/>
  <c r="AZ364" i="3"/>
  <c r="AU503" i="3"/>
  <c r="AY427" i="3"/>
  <c r="AY337" i="3"/>
  <c r="AW80" i="3"/>
  <c r="AX257" i="3"/>
  <c r="AZ458" i="3"/>
  <c r="AU374" i="3"/>
  <c r="AZ507" i="3"/>
  <c r="AY320" i="3"/>
  <c r="AV378" i="3"/>
  <c r="AW263" i="3"/>
  <c r="AU212" i="3"/>
  <c r="CB419" i="3"/>
  <c r="M419" i="3"/>
  <c r="V419" i="3"/>
  <c r="AZ278" i="3"/>
  <c r="AZ466" i="3"/>
  <c r="AU390" i="3"/>
  <c r="AX135" i="3"/>
  <c r="AY442" i="3"/>
  <c r="V342" i="3"/>
  <c r="M342" i="3"/>
  <c r="CB342" i="3"/>
  <c r="AY491" i="3"/>
  <c r="AZ404" i="3"/>
  <c r="M292" i="3"/>
  <c r="CB292" i="3"/>
  <c r="V292" i="3"/>
  <c r="M195" i="3"/>
  <c r="V195" i="3"/>
  <c r="AT195" i="3" s="1"/>
  <c r="CB195" i="3"/>
  <c r="AY408" i="3"/>
  <c r="AW251" i="3"/>
  <c r="AX456" i="3"/>
  <c r="AX369" i="3"/>
  <c r="AX505" i="3"/>
  <c r="AW432" i="3"/>
  <c r="AY314" i="3"/>
  <c r="AW481" i="3"/>
  <c r="AY373" i="3"/>
  <c r="AV254" i="3"/>
  <c r="AZ117" i="3"/>
  <c r="AZ482" i="3"/>
  <c r="AY409" i="3"/>
  <c r="AU254" i="3"/>
  <c r="AY458" i="3"/>
  <c r="V374" i="3"/>
  <c r="M374" i="3"/>
  <c r="CB374" i="3"/>
  <c r="AY507" i="3"/>
  <c r="AX434" i="3"/>
  <c r="V356" i="3"/>
  <c r="CB356" i="3"/>
  <c r="M356" i="3"/>
  <c r="AV241" i="3"/>
  <c r="AZ433" i="3"/>
  <c r="AW318" i="3"/>
  <c r="AY481" i="3"/>
  <c r="AX408" i="3"/>
  <c r="M251" i="3"/>
  <c r="CB251" i="3"/>
  <c r="V251" i="3"/>
  <c r="AX457" i="3"/>
  <c r="AY371" i="3"/>
  <c r="AX506" i="3"/>
  <c r="AW433" i="3"/>
  <c r="AZ354" i="3"/>
  <c r="AX226" i="3"/>
  <c r="AV320" i="3"/>
  <c r="AU247" i="3"/>
  <c r="AU368" i="3"/>
  <c r="V295" i="3"/>
  <c r="CB295" i="3"/>
  <c r="M295" i="3"/>
  <c r="AY198" i="3"/>
  <c r="AX285" i="3"/>
  <c r="AU331" i="3"/>
  <c r="M123" i="3"/>
  <c r="V123" i="3"/>
  <c r="CB123" i="3"/>
  <c r="AX344" i="3"/>
  <c r="AW271" i="3"/>
  <c r="AW337" i="3"/>
  <c r="AV264" i="3"/>
  <c r="AV385" i="3"/>
  <c r="AU312" i="3"/>
  <c r="V239" i="3"/>
  <c r="M239" i="3"/>
  <c r="CB239" i="3"/>
  <c r="V321" i="3"/>
  <c r="CB321" i="3"/>
  <c r="M321" i="3"/>
  <c r="AZ368" i="3"/>
  <c r="AZ198" i="3"/>
  <c r="V430" i="3"/>
  <c r="M430" i="3"/>
  <c r="CB430" i="3"/>
  <c r="AU308" i="3"/>
  <c r="AY361" i="3"/>
  <c r="AX288" i="3"/>
  <c r="AZ196" i="3"/>
  <c r="AW281" i="3"/>
  <c r="AY166" i="3"/>
  <c r="AV329" i="3"/>
  <c r="AU256" i="3"/>
  <c r="AW356" i="3"/>
  <c r="AX178" i="3"/>
  <c r="AU170" i="3"/>
  <c r="AV166" i="3"/>
  <c r="AZ350" i="3"/>
  <c r="AZ378" i="3"/>
  <c r="AY305" i="3"/>
  <c r="AU232" i="3"/>
  <c r="AX298" i="3"/>
  <c r="AZ217" i="3"/>
  <c r="AW346" i="3"/>
  <c r="AV273" i="3"/>
  <c r="AW388" i="3"/>
  <c r="AU242" i="3"/>
  <c r="AZ240" i="3"/>
  <c r="AW200" i="3"/>
  <c r="AV350" i="3"/>
  <c r="AU277" i="3"/>
  <c r="AW106" i="3"/>
  <c r="V270" i="3"/>
  <c r="M270" i="3"/>
  <c r="CB270" i="3"/>
  <c r="V391" i="3"/>
  <c r="CB391" i="3"/>
  <c r="M391" i="3"/>
  <c r="AZ317" i="3"/>
  <c r="AY244" i="3"/>
  <c r="AV331" i="3"/>
  <c r="AU379" i="3"/>
  <c r="AU225" i="3"/>
  <c r="M65" i="3"/>
  <c r="V65" i="3"/>
  <c r="CB65" i="3"/>
  <c r="AW323" i="3"/>
  <c r="AW367" i="3"/>
  <c r="AV294" i="3"/>
  <c r="AV209" i="3"/>
  <c r="AU287" i="3"/>
  <c r="M193" i="3"/>
  <c r="V193" i="3"/>
  <c r="CB193" i="3"/>
  <c r="V335" i="3"/>
  <c r="M335" i="3"/>
  <c r="CB335" i="3"/>
  <c r="AZ261" i="3"/>
  <c r="AY366" i="3"/>
  <c r="AZ207" i="3"/>
  <c r="AV193" i="3"/>
  <c r="AU155" i="3"/>
  <c r="V344" i="3"/>
  <c r="M344" i="3"/>
  <c r="CB344" i="3"/>
  <c r="AW375" i="3"/>
  <c r="AV302" i="3"/>
  <c r="AV225" i="3"/>
  <c r="AU295" i="3"/>
  <c r="V211" i="3"/>
  <c r="AT211" i="3" s="1"/>
  <c r="M211" i="3"/>
  <c r="CB211" i="3"/>
  <c r="V343" i="3"/>
  <c r="M343" i="3"/>
  <c r="CB343" i="3"/>
  <c r="AZ269" i="3"/>
  <c r="AZ383" i="3"/>
  <c r="AX237" i="3"/>
  <c r="AU228" i="3"/>
  <c r="AX149" i="3"/>
  <c r="AU156" i="3"/>
  <c r="AZ327" i="3"/>
  <c r="AY375" i="3"/>
  <c r="AX302" i="3"/>
  <c r="AZ225" i="3"/>
  <c r="AZ132" i="3"/>
  <c r="AU177" i="3"/>
  <c r="AW189" i="3"/>
  <c r="AX133" i="3"/>
  <c r="AV143" i="3"/>
  <c r="AV195" i="3"/>
  <c r="AZ335" i="3"/>
  <c r="AY262" i="3"/>
  <c r="AY383" i="3"/>
  <c r="AX310" i="3"/>
  <c r="AW237" i="3"/>
  <c r="AZ148" i="3"/>
  <c r="AV186" i="3"/>
  <c r="AX206" i="3"/>
  <c r="AU190" i="3"/>
  <c r="AY86" i="3"/>
  <c r="AV192" i="3"/>
  <c r="AY334" i="3"/>
  <c r="AX261" i="3"/>
  <c r="AX382" i="3"/>
  <c r="AW309" i="3"/>
  <c r="AV236" i="3"/>
  <c r="AX146" i="3"/>
  <c r="AU185" i="3"/>
  <c r="AU203" i="3"/>
  <c r="AU182" i="3"/>
  <c r="AY52" i="3"/>
  <c r="AV308" i="3"/>
  <c r="AU235" i="3"/>
  <c r="AV144" i="3"/>
  <c r="CB184" i="3"/>
  <c r="M184" i="3"/>
  <c r="V184" i="3"/>
  <c r="AY199" i="3"/>
  <c r="V181" i="3"/>
  <c r="M181" i="3"/>
  <c r="CB181" i="3"/>
  <c r="AU48" i="3"/>
  <c r="AV387" i="3"/>
  <c r="AU314" i="3"/>
  <c r="V241" i="3"/>
  <c r="M241" i="3"/>
  <c r="CB241" i="3"/>
  <c r="V362" i="3"/>
  <c r="CB362" i="3"/>
  <c r="M362" i="3"/>
  <c r="AZ288" i="3"/>
  <c r="AX197" i="3"/>
  <c r="AU80" i="3"/>
  <c r="AV153" i="3"/>
  <c r="CB103" i="3"/>
  <c r="M103" i="3"/>
  <c r="V103" i="3"/>
  <c r="AX124" i="3"/>
  <c r="AZ84" i="3"/>
  <c r="AX278" i="3"/>
  <c r="AZ137" i="3"/>
  <c r="AW227" i="3"/>
  <c r="AW130" i="3"/>
  <c r="AW145" i="3"/>
  <c r="V115" i="3"/>
  <c r="M115" i="3"/>
  <c r="CB115" i="3"/>
  <c r="AZ37" i="3"/>
  <c r="AW161" i="3"/>
  <c r="AX192" i="3"/>
  <c r="AW216" i="3"/>
  <c r="CB95" i="3"/>
  <c r="M95" i="3"/>
  <c r="V95" i="3"/>
  <c r="AX32" i="3"/>
  <c r="AY127" i="3"/>
  <c r="AU141" i="3"/>
  <c r="M125" i="3"/>
  <c r="V125" i="3"/>
  <c r="CB125" i="3"/>
  <c r="AV66" i="3"/>
  <c r="AY134" i="3"/>
  <c r="AY176" i="3"/>
  <c r="AZ140" i="3"/>
  <c r="AV182" i="3"/>
  <c r="AU206" i="3"/>
  <c r="V160" i="3"/>
  <c r="M160" i="3"/>
  <c r="CB160" i="3"/>
  <c r="AU108" i="3"/>
  <c r="AU110" i="3"/>
  <c r="AV126" i="3"/>
  <c r="AZ97" i="3"/>
  <c r="AV25" i="3"/>
  <c r="AX222" i="3"/>
  <c r="AX122" i="3"/>
  <c r="AZ226" i="3"/>
  <c r="AX131" i="3"/>
  <c r="V176" i="3"/>
  <c r="M176" i="3"/>
  <c r="CB176" i="3"/>
  <c r="AV130" i="3"/>
  <c r="AW173" i="3"/>
  <c r="M53" i="3"/>
  <c r="V53" i="3"/>
  <c r="CB53" i="3"/>
  <c r="AW19" i="3"/>
  <c r="V94" i="3"/>
  <c r="M94" i="3"/>
  <c r="CB94" i="3"/>
  <c r="AY41" i="3"/>
  <c r="AV136" i="3"/>
  <c r="AY179" i="3"/>
  <c r="AZ203" i="3"/>
  <c r="AY157" i="3"/>
  <c r="AV101" i="3"/>
  <c r="AV103" i="3"/>
  <c r="CB124" i="3"/>
  <c r="V124" i="3"/>
  <c r="AT124" i="3" s="1"/>
  <c r="M124" i="3"/>
  <c r="M91" i="3"/>
  <c r="V91" i="3"/>
  <c r="CB91" i="3"/>
  <c r="AV83" i="3"/>
  <c r="AV220" i="3"/>
  <c r="AX115" i="3"/>
  <c r="AX224" i="3"/>
  <c r="M127" i="3"/>
  <c r="V127" i="3"/>
  <c r="CB127" i="3"/>
  <c r="AW172" i="3"/>
  <c r="V128" i="3"/>
  <c r="M128" i="3"/>
  <c r="CB128" i="3"/>
  <c r="V170" i="3"/>
  <c r="M170" i="3"/>
  <c r="CB170" i="3"/>
  <c r="AY35" i="3"/>
  <c r="AW176" i="3"/>
  <c r="AV88" i="3"/>
  <c r="AW78" i="3"/>
  <c r="AY191" i="3"/>
  <c r="AU167" i="3"/>
  <c r="M196" i="3"/>
  <c r="V196" i="3"/>
  <c r="CB196" i="3"/>
  <c r="AZ219" i="3"/>
  <c r="AV113" i="3"/>
  <c r="AW50" i="3"/>
  <c r="AV132" i="3"/>
  <c r="AX144" i="3"/>
  <c r="AY130" i="3"/>
  <c r="AW83" i="3"/>
  <c r="AW39" i="3"/>
  <c r="AW102" i="3"/>
  <c r="AW73" i="3"/>
  <c r="AX100" i="3"/>
  <c r="M23" i="3"/>
  <c r="V23" i="3"/>
  <c r="CB23" i="3"/>
  <c r="AV84" i="3"/>
  <c r="AV99" i="3"/>
  <c r="AY175" i="3"/>
  <c r="AV87" i="3"/>
  <c r="V140" i="3"/>
  <c r="CB140" i="3"/>
  <c r="M140" i="3"/>
  <c r="AZ163" i="3"/>
  <c r="AW56" i="3"/>
  <c r="V54" i="3"/>
  <c r="M54" i="3"/>
  <c r="CB54" i="3"/>
  <c r="AU81" i="3"/>
  <c r="AZ71" i="3"/>
  <c r="AU44" i="3"/>
  <c r="AV80" i="3"/>
  <c r="AW107" i="3"/>
  <c r="AW34" i="3"/>
  <c r="AX102" i="3"/>
  <c r="V70" i="3"/>
  <c r="M70" i="3"/>
  <c r="CB70" i="3"/>
  <c r="AU97" i="3"/>
  <c r="AU16" i="3"/>
  <c r="AZ72" i="3"/>
  <c r="AW23" i="3"/>
  <c r="AY98" i="3"/>
  <c r="AY145" i="3"/>
  <c r="AX169" i="3"/>
  <c r="AX71" i="3"/>
  <c r="AY59" i="3"/>
  <c r="AZ86" i="3"/>
  <c r="AX77" i="3"/>
  <c r="AU27" i="3"/>
  <c r="AV40" i="3"/>
  <c r="AW67" i="3"/>
  <c r="AU58" i="3"/>
  <c r="AU85" i="3"/>
  <c r="AX37" i="3"/>
  <c r="AW95" i="3"/>
  <c r="AY12" i="3"/>
  <c r="AX62" i="3"/>
  <c r="AY17" i="3"/>
  <c r="AW47" i="3"/>
  <c r="AZ88" i="3"/>
  <c r="M51" i="3"/>
  <c r="CB51" i="3"/>
  <c r="V51" i="3"/>
  <c r="AY73" i="3"/>
  <c r="AU115" i="3"/>
  <c r="V42" i="3"/>
  <c r="CB42" i="3"/>
  <c r="M42" i="3"/>
  <c r="V100" i="3"/>
  <c r="M100" i="3"/>
  <c r="CB100" i="3"/>
  <c r="AZ21" i="3"/>
  <c r="AW13" i="3"/>
  <c r="AX80" i="3"/>
  <c r="AV34" i="3"/>
  <c r="V58" i="3"/>
  <c r="M58" i="3"/>
  <c r="CB58" i="3"/>
  <c r="M116" i="3"/>
  <c r="V116" i="3"/>
  <c r="CB116" i="3"/>
  <c r="AZ42" i="3"/>
  <c r="AZ628" i="3"/>
  <c r="AY531" i="3"/>
  <c r="V849" i="3"/>
  <c r="CB849" i="3"/>
  <c r="M849" i="3"/>
  <c r="AZ775" i="3"/>
  <c r="AY702" i="3"/>
  <c r="AZ629" i="3"/>
  <c r="AY556" i="3"/>
  <c r="AZ872" i="3"/>
  <c r="AY799" i="3"/>
  <c r="AX726" i="3"/>
  <c r="AW653" i="3"/>
  <c r="AX580" i="3"/>
  <c r="V455" i="3"/>
  <c r="M455" i="3"/>
  <c r="CB455" i="3"/>
  <c r="AX823" i="3"/>
  <c r="AX760" i="3"/>
  <c r="AV565" i="3"/>
  <c r="AU985" i="3"/>
  <c r="AX911" i="3"/>
  <c r="AV729" i="3"/>
  <c r="V985" i="3"/>
  <c r="CB985" i="3"/>
  <c r="M985" i="3"/>
  <c r="AX912" i="3"/>
  <c r="AY733" i="3"/>
  <c r="V558" i="3"/>
  <c r="M558" i="3"/>
  <c r="CB558" i="3"/>
  <c r="AV875" i="3"/>
  <c r="AU802" i="3"/>
  <c r="V729" i="3"/>
  <c r="M729" i="3"/>
  <c r="CB729" i="3"/>
  <c r="AZ655" i="3"/>
  <c r="V583" i="3"/>
  <c r="M583" i="3"/>
  <c r="CB583" i="3"/>
  <c r="AW474" i="3"/>
  <c r="V826" i="3"/>
  <c r="M826" i="3"/>
  <c r="CB826" i="3"/>
  <c r="AZ752" i="3"/>
  <c r="AY679" i="3"/>
  <c r="AZ606" i="3"/>
  <c r="AY533" i="3"/>
  <c r="AZ849" i="3"/>
  <c r="AX581" i="3"/>
  <c r="AV775" i="3"/>
  <c r="AV550" i="3"/>
  <c r="AZ797" i="3"/>
  <c r="AU1003" i="3"/>
  <c r="AW929" i="3"/>
  <c r="AV802" i="3"/>
  <c r="AU575" i="3"/>
  <c r="AX411" i="3"/>
  <c r="AV819" i="3"/>
  <c r="AU746" i="3"/>
  <c r="V673" i="3"/>
  <c r="M673" i="3"/>
  <c r="CB673" i="3"/>
  <c r="AU600" i="3"/>
  <c r="V527" i="3"/>
  <c r="M527" i="3"/>
  <c r="CB527" i="3"/>
  <c r="AU843" i="3"/>
  <c r="V770" i="3"/>
  <c r="CB770" i="3"/>
  <c r="M770" i="3"/>
  <c r="AZ696" i="3"/>
  <c r="V624" i="3"/>
  <c r="M624" i="3"/>
  <c r="CB624" i="3"/>
  <c r="AZ550" i="3"/>
  <c r="V867" i="3"/>
  <c r="M867" i="3"/>
  <c r="CB867" i="3"/>
  <c r="AW718" i="3"/>
  <c r="AU523" i="3"/>
  <c r="AU687" i="3"/>
  <c r="AY955" i="3"/>
  <c r="AU882" i="3"/>
  <c r="AY610" i="3"/>
  <c r="AX955" i="3"/>
  <c r="AU883" i="3"/>
  <c r="AU615" i="3"/>
  <c r="AV528" i="3"/>
  <c r="AX845" i="3"/>
  <c r="AW772" i="3"/>
  <c r="AV699" i="3"/>
  <c r="AW626" i="3"/>
  <c r="AV553" i="3"/>
  <c r="AW869" i="3"/>
  <c r="AV796" i="3"/>
  <c r="AU723" i="3"/>
  <c r="CB650" i="3"/>
  <c r="V650" i="3"/>
  <c r="M650" i="3"/>
  <c r="AU577" i="3"/>
  <c r="AX427" i="3"/>
  <c r="AU820" i="3"/>
  <c r="AU733" i="3"/>
  <c r="AZ537" i="3"/>
  <c r="V803" i="3"/>
  <c r="M803" i="3"/>
  <c r="CB803" i="3"/>
  <c r="AZ729" i="3"/>
  <c r="AY656" i="3"/>
  <c r="AZ583" i="3"/>
  <c r="AV481" i="3"/>
  <c r="AZ826" i="3"/>
  <c r="AY753" i="3"/>
  <c r="AX680" i="3"/>
  <c r="AY607" i="3"/>
  <c r="AX534" i="3"/>
  <c r="AX777" i="3"/>
  <c r="AW704" i="3"/>
  <c r="AX631" i="3"/>
  <c r="AW558" i="3"/>
  <c r="AZ844" i="3"/>
  <c r="AX698" i="3"/>
  <c r="AX552" i="3"/>
  <c r="AX361" i="3"/>
  <c r="AW456" i="3"/>
  <c r="AZ673" i="3"/>
  <c r="CB601" i="3"/>
  <c r="V601" i="3"/>
  <c r="M601" i="3"/>
  <c r="AZ527" i="3"/>
  <c r="V844" i="3"/>
  <c r="CB844" i="3"/>
  <c r="M844" i="3"/>
  <c r="AZ770" i="3"/>
  <c r="AY697" i="3"/>
  <c r="AZ624" i="3"/>
  <c r="AY551" i="3"/>
  <c r="AZ867" i="3"/>
  <c r="AY794" i="3"/>
  <c r="AX721" i="3"/>
  <c r="AW648" i="3"/>
  <c r="AX575" i="3"/>
  <c r="V415" i="3"/>
  <c r="CB415" i="3"/>
  <c r="M415" i="3"/>
  <c r="AZ788" i="3"/>
  <c r="AY715" i="3"/>
  <c r="AZ642" i="3"/>
  <c r="AY569" i="3"/>
  <c r="AX468" i="3"/>
  <c r="V153" i="3"/>
  <c r="M153" i="3"/>
  <c r="CB153" i="3"/>
  <c r="V763" i="3"/>
  <c r="M763" i="3"/>
  <c r="CB763" i="3"/>
  <c r="AZ689" i="3"/>
  <c r="CB617" i="3"/>
  <c r="V617" i="3"/>
  <c r="M617" i="3"/>
  <c r="AZ543" i="3"/>
  <c r="V860" i="3"/>
  <c r="CB860" i="3"/>
  <c r="M860" i="3"/>
  <c r="AZ786" i="3"/>
  <c r="AY713" i="3"/>
  <c r="AZ640" i="3"/>
  <c r="AY567" i="3"/>
  <c r="AX295" i="3"/>
  <c r="AY810" i="3"/>
  <c r="AX737" i="3"/>
  <c r="AW664" i="3"/>
  <c r="AX591" i="3"/>
  <c r="AW518" i="3"/>
  <c r="AZ804" i="3"/>
  <c r="AY731" i="3"/>
  <c r="AX658" i="3"/>
  <c r="AY585" i="3"/>
  <c r="M423" i="3"/>
  <c r="CB423" i="3"/>
  <c r="V423" i="3"/>
  <c r="AT423" i="3" s="1"/>
  <c r="AZ448" i="3"/>
  <c r="AU780" i="3"/>
  <c r="V707" i="3"/>
  <c r="M707" i="3"/>
  <c r="CB707" i="3"/>
  <c r="AU634" i="3"/>
  <c r="V561" i="3"/>
  <c r="CB561" i="3"/>
  <c r="M561" i="3"/>
  <c r="AU877" i="3"/>
  <c r="V804" i="3"/>
  <c r="CB804" i="3"/>
  <c r="M804" i="3"/>
  <c r="AZ730" i="3"/>
  <c r="AZ584" i="3"/>
  <c r="AV489" i="3"/>
  <c r="AZ827" i="3"/>
  <c r="AY754" i="3"/>
  <c r="AX681" i="3"/>
  <c r="AY608" i="3"/>
  <c r="AX535" i="3"/>
  <c r="M822" i="3"/>
  <c r="CB822" i="3"/>
  <c r="V822" i="3"/>
  <c r="AZ748" i="3"/>
  <c r="AY675" i="3"/>
  <c r="AZ602" i="3"/>
  <c r="AY529" i="3"/>
  <c r="AX386" i="3"/>
  <c r="AV797" i="3"/>
  <c r="AU724" i="3"/>
  <c r="V651" i="3"/>
  <c r="M651" i="3"/>
  <c r="CB651" i="3"/>
  <c r="AU578" i="3"/>
  <c r="AX435" i="3"/>
  <c r="AU821" i="3"/>
  <c r="V748" i="3"/>
  <c r="M748" i="3"/>
  <c r="CB748" i="3"/>
  <c r="AZ674" i="3"/>
  <c r="CB602" i="3"/>
  <c r="V602" i="3"/>
  <c r="M602" i="3"/>
  <c r="AZ528" i="3"/>
  <c r="CB845" i="3"/>
  <c r="V845" i="3"/>
  <c r="M845" i="3"/>
  <c r="AZ771" i="3"/>
  <c r="AY698" i="3"/>
  <c r="AZ625" i="3"/>
  <c r="AY552" i="3"/>
  <c r="AU839" i="3"/>
  <c r="V766" i="3"/>
  <c r="CB766" i="3"/>
  <c r="M766" i="3"/>
  <c r="AZ692" i="3"/>
  <c r="V620" i="3"/>
  <c r="M620" i="3"/>
  <c r="CB620" i="3"/>
  <c r="AZ546" i="3"/>
  <c r="AW246" i="3"/>
  <c r="AW201" i="3"/>
  <c r="AW750" i="3"/>
  <c r="AV677" i="3"/>
  <c r="AW604" i="3"/>
  <c r="AV531" i="3"/>
  <c r="AW847" i="3"/>
  <c r="AV774" i="3"/>
  <c r="AU701" i="3"/>
  <c r="AV628" i="3"/>
  <c r="AU555" i="3"/>
  <c r="AV871" i="3"/>
  <c r="AU798" i="3"/>
  <c r="V725" i="3"/>
  <c r="M725" i="3"/>
  <c r="CB725" i="3"/>
  <c r="AZ651" i="3"/>
  <c r="V579" i="3"/>
  <c r="M579" i="3"/>
  <c r="CB579" i="3"/>
  <c r="AW442" i="3"/>
  <c r="AV792" i="3"/>
  <c r="AU719" i="3"/>
  <c r="V646" i="3"/>
  <c r="CB646" i="3"/>
  <c r="M646" i="3"/>
  <c r="AU573" i="3"/>
  <c r="V480" i="3"/>
  <c r="CB480" i="3"/>
  <c r="M480" i="3"/>
  <c r="AV285" i="3"/>
  <c r="AX767" i="3"/>
  <c r="AW694" i="3"/>
  <c r="AX621" i="3"/>
  <c r="AW548" i="3"/>
  <c r="AX864" i="3"/>
  <c r="AW791" i="3"/>
  <c r="AV718" i="3"/>
  <c r="AV645" i="3"/>
  <c r="AV572" i="3"/>
  <c r="AU380" i="3"/>
  <c r="AV815" i="3"/>
  <c r="AU742" i="3"/>
  <c r="V669" i="3"/>
  <c r="M669" i="3"/>
  <c r="CB669" i="3"/>
  <c r="AU596" i="3"/>
  <c r="V523" i="3"/>
  <c r="CB523" i="3"/>
  <c r="M523" i="3"/>
  <c r="AW809" i="3"/>
  <c r="AV736" i="3"/>
  <c r="AU663" i="3"/>
  <c r="AV590" i="3"/>
  <c r="AW514" i="3"/>
  <c r="AW485" i="3"/>
  <c r="AW491" i="3"/>
  <c r="AV418" i="3"/>
  <c r="V277" i="3"/>
  <c r="CB277" i="3"/>
  <c r="M277" i="3"/>
  <c r="AV467" i="3"/>
  <c r="AU391" i="3"/>
  <c r="AZ159" i="3"/>
  <c r="V442" i="3"/>
  <c r="CB442" i="3"/>
  <c r="M442" i="3"/>
  <c r="AU340" i="3"/>
  <c r="V491" i="3"/>
  <c r="CB491" i="3"/>
  <c r="M491" i="3"/>
  <c r="AX321" i="3"/>
  <c r="AU191" i="3"/>
  <c r="AV490" i="3"/>
  <c r="AU417" i="3"/>
  <c r="AZ273" i="3"/>
  <c r="AU466" i="3"/>
  <c r="AZ388" i="3"/>
  <c r="V514" i="3"/>
  <c r="M514" i="3"/>
  <c r="CB514" i="3"/>
  <c r="AZ440" i="3"/>
  <c r="AU337" i="3"/>
  <c r="AZ489" i="3"/>
  <c r="AW315" i="3"/>
  <c r="AU381" i="3"/>
  <c r="AZ478" i="3"/>
  <c r="AY405" i="3"/>
  <c r="AW243" i="3"/>
  <c r="AY454" i="3"/>
  <c r="CB366" i="3"/>
  <c r="M366" i="3"/>
  <c r="V366" i="3"/>
  <c r="AX502" i="3"/>
  <c r="AW429" i="3"/>
  <c r="AY306" i="3"/>
  <c r="AW478" i="3"/>
  <c r="AW471" i="3"/>
  <c r="AZ287" i="3"/>
  <c r="AU289" i="3"/>
  <c r="AZ471" i="3"/>
  <c r="AY398" i="3"/>
  <c r="AV216" i="3"/>
  <c r="AX446" i="3"/>
  <c r="AY349" i="3"/>
  <c r="AX495" i="3"/>
  <c r="V363" i="3"/>
  <c r="CB363" i="3"/>
  <c r="M363" i="3"/>
  <c r="AV394" i="3"/>
  <c r="AY485" i="3"/>
  <c r="AX412" i="3"/>
  <c r="AY261" i="3"/>
  <c r="AX461" i="3"/>
  <c r="AY379" i="3"/>
  <c r="AW509" i="3"/>
  <c r="AV436" i="3"/>
  <c r="V325" i="3"/>
  <c r="M325" i="3"/>
  <c r="CB325" i="3"/>
  <c r="AV485" i="3"/>
  <c r="AV242" i="3"/>
  <c r="AU237" i="3"/>
  <c r="AW475" i="3"/>
  <c r="AV402" i="3"/>
  <c r="AV234" i="3"/>
  <c r="AV451" i="3"/>
  <c r="AU359" i="3"/>
  <c r="AU499" i="3"/>
  <c r="V426" i="3"/>
  <c r="CB426" i="3"/>
  <c r="M426" i="3"/>
  <c r="AX297" i="3"/>
  <c r="V475" i="3"/>
  <c r="CB475" i="3"/>
  <c r="M475" i="3"/>
  <c r="V444" i="3"/>
  <c r="M444" i="3"/>
  <c r="CB444" i="3"/>
  <c r="AZ522" i="3"/>
  <c r="AV474" i="3"/>
  <c r="AU401" i="3"/>
  <c r="AX229" i="3"/>
  <c r="AU450" i="3"/>
  <c r="AZ356" i="3"/>
  <c r="V498" i="3"/>
  <c r="CB498" i="3"/>
  <c r="M498" i="3"/>
  <c r="AZ424" i="3"/>
  <c r="AW294" i="3"/>
  <c r="AY472" i="3"/>
  <c r="AZ434" i="3"/>
  <c r="AY440" i="3"/>
  <c r="AY336" i="3"/>
  <c r="AX488" i="3"/>
  <c r="AW415" i="3"/>
  <c r="AV269" i="3"/>
  <c r="AW464" i="3"/>
  <c r="AW385" i="3"/>
  <c r="AW513" i="3"/>
  <c r="AV440" i="3"/>
  <c r="AV374" i="3"/>
  <c r="V287" i="3"/>
  <c r="M287" i="3"/>
  <c r="CB287" i="3"/>
  <c r="V285" i="3"/>
  <c r="M285" i="3"/>
  <c r="CB285" i="3"/>
  <c r="AU469" i="3"/>
  <c r="AY394" i="3"/>
  <c r="AU194" i="3"/>
  <c r="V445" i="3"/>
  <c r="M445" i="3"/>
  <c r="CB445" i="3"/>
  <c r="AX346" i="3"/>
  <c r="V494" i="3"/>
  <c r="M494" i="3"/>
  <c r="CB494" i="3"/>
  <c r="AW409" i="3"/>
  <c r="AU301" i="3"/>
  <c r="AV251" i="3"/>
  <c r="AU233" i="3"/>
  <c r="AY449" i="3"/>
  <c r="AZ355" i="3"/>
  <c r="AY498" i="3"/>
  <c r="AX425" i="3"/>
  <c r="AW296" i="3"/>
  <c r="AX474" i="3"/>
  <c r="AY341" i="3"/>
  <c r="AY220" i="3"/>
  <c r="AV154" i="3"/>
  <c r="AZ409" i="3"/>
  <c r="AW254" i="3"/>
  <c r="AY457" i="3"/>
  <c r="AZ371" i="3"/>
  <c r="AY506" i="3"/>
  <c r="AX433" i="3"/>
  <c r="AX482" i="3"/>
  <c r="M376" i="3"/>
  <c r="V376" i="3"/>
  <c r="CB376" i="3"/>
  <c r="AW255" i="3"/>
  <c r="AU184" i="3"/>
  <c r="AX399" i="3"/>
  <c r="AZ220" i="3"/>
  <c r="AW447" i="3"/>
  <c r="AV351" i="3"/>
  <c r="AW496" i="3"/>
  <c r="AV423" i="3"/>
  <c r="AV290" i="3"/>
  <c r="AV472" i="3"/>
  <c r="AX335" i="3"/>
  <c r="AZ175" i="3"/>
  <c r="AZ77" i="3"/>
  <c r="AY473" i="3"/>
  <c r="AX400" i="3"/>
  <c r="AW226" i="3"/>
  <c r="AX449" i="3"/>
  <c r="AY355" i="3"/>
  <c r="AX498" i="3"/>
  <c r="AX418" i="3"/>
  <c r="AW319" i="3"/>
  <c r="AW324" i="3"/>
  <c r="AY424" i="3"/>
  <c r="AU294" i="3"/>
  <c r="AX472" i="3"/>
  <c r="AW399" i="3"/>
  <c r="AW220" i="3"/>
  <c r="AW448" i="3"/>
  <c r="AW353" i="3"/>
  <c r="AW497" i="3"/>
  <c r="AU415" i="3"/>
  <c r="AV318" i="3"/>
  <c r="AU306" i="3"/>
  <c r="AU311" i="3"/>
  <c r="M238" i="3"/>
  <c r="V238" i="3"/>
  <c r="CB238" i="3"/>
  <c r="V359" i="3"/>
  <c r="CB359" i="3"/>
  <c r="M359" i="3"/>
  <c r="AZ285" i="3"/>
  <c r="AZ205" i="3"/>
  <c r="AV267" i="3"/>
  <c r="AX294" i="3"/>
  <c r="AY165" i="3"/>
  <c r="AW335" i="3"/>
  <c r="AV262" i="3"/>
  <c r="AV328" i="3"/>
  <c r="AU255" i="3"/>
  <c r="AU376" i="3"/>
  <c r="M303" i="3"/>
  <c r="CB303" i="3"/>
  <c r="V303" i="3"/>
  <c r="V222" i="3"/>
  <c r="M222" i="3"/>
  <c r="CB222" i="3"/>
  <c r="AY302" i="3"/>
  <c r="AX350" i="3"/>
  <c r="AY148" i="3"/>
  <c r="AZ420" i="3"/>
  <c r="AZ283" i="3"/>
  <c r="AX352" i="3"/>
  <c r="AW279" i="3"/>
  <c r="AX151" i="3"/>
  <c r="AV272" i="3"/>
  <c r="AV393" i="3"/>
  <c r="AU320" i="3"/>
  <c r="V247" i="3"/>
  <c r="M247" i="3"/>
  <c r="CB247" i="3"/>
  <c r="AU338" i="3"/>
  <c r="M386" i="3"/>
  <c r="CB386" i="3"/>
  <c r="V386" i="3"/>
  <c r="AW42" i="3"/>
  <c r="AU47" i="3"/>
  <c r="AX329" i="3"/>
  <c r="AY369" i="3"/>
  <c r="AX296" i="3"/>
  <c r="AZ213" i="3"/>
  <c r="AW289" i="3"/>
  <c r="AU199" i="3"/>
  <c r="AV337" i="3"/>
  <c r="AU264" i="3"/>
  <c r="AU370" i="3"/>
  <c r="AY214" i="3"/>
  <c r="V118" i="3"/>
  <c r="M118" i="3"/>
  <c r="CB118" i="3"/>
  <c r="AW94" i="3"/>
  <c r="AU341" i="3"/>
  <c r="V268" i="3"/>
  <c r="M268" i="3"/>
  <c r="CB268" i="3"/>
  <c r="V334" i="3"/>
  <c r="M334" i="3"/>
  <c r="CB334" i="3"/>
  <c r="AZ260" i="3"/>
  <c r="AZ381" i="3"/>
  <c r="AY308" i="3"/>
  <c r="AX235" i="3"/>
  <c r="M313" i="3"/>
  <c r="V313" i="3"/>
  <c r="CB313" i="3"/>
  <c r="AZ360" i="3"/>
  <c r="AX188" i="3"/>
  <c r="AX426" i="3"/>
  <c r="V299" i="3"/>
  <c r="M299" i="3"/>
  <c r="CB299" i="3"/>
  <c r="AV358" i="3"/>
  <c r="AU285" i="3"/>
  <c r="AX186" i="3"/>
  <c r="V278" i="3"/>
  <c r="M278" i="3"/>
  <c r="CB278" i="3"/>
  <c r="AY128" i="3"/>
  <c r="AZ325" i="3"/>
  <c r="AY252" i="3"/>
  <c r="AW348" i="3"/>
  <c r="AV396" i="3"/>
  <c r="AW137" i="3"/>
  <c r="AU158" i="3"/>
  <c r="AW320" i="3"/>
  <c r="AV366" i="3"/>
  <c r="AU293" i="3"/>
  <c r="M207" i="3"/>
  <c r="V207" i="3"/>
  <c r="AT207" i="3" s="1"/>
  <c r="CB207" i="3"/>
  <c r="V286" i="3"/>
  <c r="M286" i="3"/>
  <c r="CB286" i="3"/>
  <c r="V190" i="3"/>
  <c r="M190" i="3"/>
  <c r="CB190" i="3"/>
  <c r="AZ333" i="3"/>
  <c r="AY260" i="3"/>
  <c r="AX365" i="3"/>
  <c r="AX205" i="3"/>
  <c r="AU192" i="3"/>
  <c r="AZ152" i="3"/>
  <c r="AZ391" i="3"/>
  <c r="AY318" i="3"/>
  <c r="AX245" i="3"/>
  <c r="AX366" i="3"/>
  <c r="AW293" i="3"/>
  <c r="AX207" i="3"/>
  <c r="AV105" i="3"/>
  <c r="AW162" i="3"/>
  <c r="AW150" i="3"/>
  <c r="AU145" i="3"/>
  <c r="AX34" i="3"/>
  <c r="AW142" i="3"/>
  <c r="AY326" i="3"/>
  <c r="AX253" i="3"/>
  <c r="AX374" i="3"/>
  <c r="AW301" i="3"/>
  <c r="AX223" i="3"/>
  <c r="AX130" i="3"/>
  <c r="AU175" i="3"/>
  <c r="AV188" i="3"/>
  <c r="AV131" i="3"/>
  <c r="V141" i="3"/>
  <c r="M141" i="3"/>
  <c r="CB141" i="3"/>
  <c r="AU124" i="3"/>
  <c r="AX325" i="3"/>
  <c r="AW252" i="3"/>
  <c r="AW373" i="3"/>
  <c r="AV300" i="3"/>
  <c r="AV221" i="3"/>
  <c r="AV128" i="3"/>
  <c r="AX173" i="3"/>
  <c r="AZ184" i="3"/>
  <c r="AY106" i="3"/>
  <c r="AX129" i="3"/>
  <c r="AU299" i="3"/>
  <c r="M219" i="3"/>
  <c r="CB219" i="3"/>
  <c r="V219" i="3"/>
  <c r="V126" i="3"/>
  <c r="CB126" i="3"/>
  <c r="M126" i="3"/>
  <c r="AX171" i="3"/>
  <c r="AW181" i="3"/>
  <c r="AY100" i="3"/>
  <c r="AU126" i="3"/>
  <c r="AU378" i="3"/>
  <c r="V305" i="3"/>
  <c r="M305" i="3"/>
  <c r="CB305" i="3"/>
  <c r="AY230" i="3"/>
  <c r="AZ352" i="3"/>
  <c r="AY279" i="3"/>
  <c r="AZ153" i="3"/>
  <c r="AX228" i="3"/>
  <c r="CB135" i="3"/>
  <c r="M135" i="3"/>
  <c r="V135" i="3"/>
  <c r="AY147" i="3"/>
  <c r="AV117" i="3"/>
  <c r="CB39" i="3"/>
  <c r="M39" i="3"/>
  <c r="V39" i="3"/>
  <c r="AW269" i="3"/>
  <c r="AW194" i="3"/>
  <c r="AV218" i="3"/>
  <c r="AU221" i="3"/>
  <c r="AW165" i="3"/>
  <c r="AW178" i="3"/>
  <c r="AU143" i="3"/>
  <c r="AW183" i="3"/>
  <c r="AV207" i="3"/>
  <c r="AU161" i="3"/>
  <c r="AY112" i="3"/>
  <c r="AW112" i="3"/>
  <c r="AX128" i="3"/>
  <c r="AY104" i="3"/>
  <c r="AX27" i="3"/>
  <c r="AZ109" i="3"/>
  <c r="AZ161" i="3"/>
  <c r="AW122" i="3"/>
  <c r="V169" i="3"/>
  <c r="CB169" i="3"/>
  <c r="M169" i="3"/>
  <c r="CB197" i="3"/>
  <c r="M197" i="3"/>
  <c r="V197" i="3"/>
  <c r="AZ150" i="3"/>
  <c r="AW82" i="3"/>
  <c r="V85" i="3"/>
  <c r="M85" i="3"/>
  <c r="CB85" i="3"/>
  <c r="AZ111" i="3"/>
  <c r="AX65" i="3"/>
  <c r="AZ55" i="3"/>
  <c r="AW213" i="3"/>
  <c r="V77" i="3"/>
  <c r="M77" i="3"/>
  <c r="CB77" i="3"/>
  <c r="AY217" i="3"/>
  <c r="AZ101" i="3"/>
  <c r="V161" i="3"/>
  <c r="M161" i="3"/>
  <c r="CB161" i="3"/>
  <c r="AZ118" i="3"/>
  <c r="AZ160" i="3"/>
  <c r="AV174" i="3"/>
  <c r="AU166" i="3"/>
  <c r="AX66" i="3"/>
  <c r="AV157" i="3"/>
  <c r="AW114" i="3"/>
  <c r="AV165" i="3"/>
  <c r="AY194" i="3"/>
  <c r="AX148" i="3"/>
  <c r="AU76" i="3"/>
  <c r="AZ75" i="3"/>
  <c r="AY102" i="3"/>
  <c r="AZ51" i="3"/>
  <c r="AY46" i="3"/>
  <c r="AU211" i="3"/>
  <c r="AV55" i="3"/>
  <c r="AW215" i="3"/>
  <c r="AV89" i="3"/>
  <c r="AW156" i="3"/>
  <c r="V113" i="3"/>
  <c r="M113" i="3"/>
  <c r="CB113" i="3"/>
  <c r="AX158" i="3"/>
  <c r="AZ170" i="3"/>
  <c r="AX161" i="3"/>
  <c r="AW57" i="3"/>
  <c r="AZ143" i="3"/>
  <c r="AX182" i="3"/>
  <c r="V150" i="3"/>
  <c r="M150" i="3"/>
  <c r="CB150" i="3"/>
  <c r="AZ186" i="3"/>
  <c r="AY210" i="3"/>
  <c r="V47" i="3"/>
  <c r="M47" i="3"/>
  <c r="CB47" i="3"/>
  <c r="AY118" i="3"/>
  <c r="AY119" i="3"/>
  <c r="AU133" i="3"/>
  <c r="AZ113" i="3"/>
  <c r="AZ46" i="3"/>
  <c r="AU174" i="3"/>
  <c r="AZ83" i="3"/>
  <c r="AV64" i="3"/>
  <c r="AW91" i="3"/>
  <c r="AU82" i="3"/>
  <c r="AY47" i="3"/>
  <c r="AX79" i="3"/>
  <c r="AX166" i="3"/>
  <c r="AX63" i="3"/>
  <c r="AZ130" i="3"/>
  <c r="AU17" i="3"/>
  <c r="AZ44" i="3"/>
  <c r="V72" i="3"/>
  <c r="CB72" i="3"/>
  <c r="M72" i="3"/>
  <c r="AY62" i="3"/>
  <c r="AW103" i="3"/>
  <c r="AU71" i="3"/>
  <c r="AV98" i="3"/>
  <c r="AW18" i="3"/>
  <c r="AU75" i="3"/>
  <c r="AZ60" i="3"/>
  <c r="V88" i="3"/>
  <c r="M88" i="3"/>
  <c r="CB88" i="3"/>
  <c r="AY78" i="3"/>
  <c r="AW36" i="3"/>
  <c r="AW92" i="3"/>
  <c r="AV172" i="3"/>
  <c r="M79" i="3"/>
  <c r="V79" i="3"/>
  <c r="CB79" i="3"/>
  <c r="AX136" i="3"/>
  <c r="AW160" i="3"/>
  <c r="AX50" i="3"/>
  <c r="AY77" i="3"/>
  <c r="AW68" i="3"/>
  <c r="AX24" i="3"/>
  <c r="AX30" i="3"/>
  <c r="AV58" i="3"/>
  <c r="V49" i="3"/>
  <c r="M49" i="3"/>
  <c r="CB49" i="3"/>
  <c r="AX48" i="3"/>
  <c r="AZ24" i="3"/>
  <c r="AV86" i="3"/>
  <c r="AW27" i="3"/>
  <c r="AW53" i="3"/>
  <c r="AW111" i="3"/>
  <c r="AW38" i="3"/>
  <c r="AY79" i="3"/>
  <c r="AZ41" i="3"/>
  <c r="AX64" i="3"/>
  <c r="CB106" i="3"/>
  <c r="V106" i="3"/>
  <c r="M106" i="3"/>
  <c r="M33" i="3"/>
  <c r="V33" i="3"/>
  <c r="CB33" i="3"/>
  <c r="AZ90" i="3"/>
  <c r="AX86" i="3"/>
  <c r="AY48" i="3"/>
  <c r="AW71" i="3"/>
  <c r="AV18" i="3"/>
  <c r="AZ48" i="3"/>
  <c r="AZ106" i="3"/>
  <c r="AZ33" i="3"/>
  <c r="J20" i="5"/>
  <c r="AZ709" i="3"/>
  <c r="AX844" i="3"/>
  <c r="CB565" i="3"/>
  <c r="M565" i="3"/>
  <c r="V565" i="3"/>
  <c r="AV964" i="3"/>
  <c r="AW682" i="3"/>
  <c r="AZ677" i="3"/>
  <c r="AW778" i="3"/>
  <c r="AZ837" i="3"/>
  <c r="AY993" i="3"/>
  <c r="AU920" i="3"/>
  <c r="AX764" i="3"/>
  <c r="AZ995" i="3"/>
  <c r="AW923" i="3"/>
  <c r="AY772" i="3"/>
  <c r="AY995" i="3"/>
  <c r="AX772" i="3"/>
  <c r="AU776" i="3"/>
  <c r="AY997" i="3"/>
  <c r="AV925" i="3"/>
  <c r="AX780" i="3"/>
  <c r="AY998" i="3"/>
  <c r="AZ854" i="3"/>
  <c r="AZ856" i="3"/>
  <c r="AZ796" i="3"/>
  <c r="AV31" i="3"/>
  <c r="AX888" i="3"/>
  <c r="AW912" i="3"/>
  <c r="AU927" i="3"/>
  <c r="AY1001" i="3"/>
  <c r="AU928" i="3"/>
  <c r="AX796" i="3"/>
  <c r="AZ1003" i="3"/>
  <c r="AV931" i="3"/>
  <c r="AY804" i="3"/>
  <c r="AY1003" i="3"/>
  <c r="AU931" i="3"/>
  <c r="AX804" i="3"/>
  <c r="AY1004" i="3"/>
  <c r="CB931" i="3"/>
  <c r="M931" i="3"/>
  <c r="V931" i="3"/>
  <c r="AU808" i="3"/>
  <c r="AY1005" i="3"/>
  <c r="AU933" i="3"/>
  <c r="AX812" i="3"/>
  <c r="AY1006" i="3"/>
  <c r="V934" i="3"/>
  <c r="M934" i="3"/>
  <c r="CB934" i="3"/>
  <c r="AX531" i="3"/>
  <c r="AY559" i="3"/>
  <c r="AV15" i="3"/>
  <c r="V9" i="36"/>
  <c r="D119" i="6"/>
  <c r="I119" i="6" s="1"/>
  <c r="AV857" i="3"/>
  <c r="AW895" i="3"/>
  <c r="V909" i="3"/>
  <c r="M909" i="3"/>
  <c r="CB909" i="3"/>
  <c r="AW999" i="3"/>
  <c r="AZ925" i="3"/>
  <c r="AW787" i="3"/>
  <c r="AX1001" i="3"/>
  <c r="V929" i="3"/>
  <c r="CB929" i="3"/>
  <c r="M929" i="3"/>
  <c r="AX795" i="3"/>
  <c r="AW1001" i="3"/>
  <c r="AZ927" i="3"/>
  <c r="AW795" i="3"/>
  <c r="AW1002" i="3"/>
  <c r="AZ928" i="3"/>
  <c r="V799" i="3"/>
  <c r="M799" i="3"/>
  <c r="CB799" i="3"/>
  <c r="AW1003" i="3"/>
  <c r="AZ930" i="3"/>
  <c r="AW803" i="3"/>
  <c r="AW1004" i="3"/>
  <c r="V916" i="3"/>
  <c r="M916" i="3"/>
  <c r="CB916" i="3"/>
  <c r="AZ501" i="3"/>
  <c r="AY802" i="3"/>
  <c r="AV19" i="3"/>
  <c r="D124" i="6"/>
  <c r="I124" i="6" s="1"/>
  <c r="V14" i="36"/>
  <c r="AY966" i="3"/>
  <c r="AV945" i="3"/>
  <c r="AV980" i="3"/>
  <c r="AX906" i="3"/>
  <c r="AY709" i="3"/>
  <c r="AV982" i="3"/>
  <c r="AZ909" i="3"/>
  <c r="AZ717" i="3"/>
  <c r="AU982" i="3"/>
  <c r="AX908" i="3"/>
  <c r="AY717" i="3"/>
  <c r="AU983" i="3"/>
  <c r="AX909" i="3"/>
  <c r="AV721" i="3"/>
  <c r="AU984" i="3"/>
  <c r="AY911" i="3"/>
  <c r="AY725" i="3"/>
  <c r="AX979" i="3"/>
  <c r="AV552" i="3"/>
  <c r="AU747" i="3"/>
  <c r="AX779" i="3"/>
  <c r="AZ28" i="3"/>
  <c r="AY948" i="3"/>
  <c r="AW980" i="3"/>
  <c r="AZ967" i="3"/>
  <c r="AZ959" i="3"/>
  <c r="AV887" i="3"/>
  <c r="AV632" i="3"/>
  <c r="V963" i="3"/>
  <c r="CB963" i="3"/>
  <c r="M963" i="3"/>
  <c r="AX890" i="3"/>
  <c r="AZ635" i="3"/>
  <c r="AZ962" i="3"/>
  <c r="AV889" i="3"/>
  <c r="AV640" i="3"/>
  <c r="AY962" i="3"/>
  <c r="AV890" i="3"/>
  <c r="AZ643" i="3"/>
  <c r="AZ964" i="3"/>
  <c r="AV891" i="3"/>
  <c r="V648" i="3"/>
  <c r="M648" i="3"/>
  <c r="CB648" i="3"/>
  <c r="AX937" i="3"/>
  <c r="AV787" i="3"/>
  <c r="V592" i="3"/>
  <c r="M592" i="3"/>
  <c r="CB592" i="3"/>
  <c r="V30" i="3"/>
  <c r="AT30" i="3" s="1"/>
  <c r="M30" i="3"/>
  <c r="CB30" i="3"/>
  <c r="V11" i="36"/>
  <c r="D121" i="6"/>
  <c r="I121" i="6" s="1"/>
  <c r="M719" i="3"/>
  <c r="V719" i="3"/>
  <c r="CB719" i="3"/>
  <c r="AY923" i="3"/>
  <c r="AW938" i="3"/>
  <c r="V952" i="3"/>
  <c r="M952" i="3"/>
  <c r="CB952" i="3"/>
  <c r="AU1005" i="3"/>
  <c r="AW931" i="3"/>
  <c r="AV810" i="3"/>
  <c r="AV1007" i="3"/>
  <c r="AY934" i="3"/>
  <c r="AW818" i="3"/>
  <c r="AU1007" i="3"/>
  <c r="AX934" i="3"/>
  <c r="AV818" i="3"/>
  <c r="AU1008" i="3"/>
  <c r="AW934" i="3"/>
  <c r="AZ821" i="3"/>
  <c r="AU1009" i="3"/>
  <c r="AX936" i="3"/>
  <c r="AV826" i="3"/>
  <c r="G6" i="3"/>
  <c r="W10" i="3"/>
  <c r="AU10" i="3" s="1"/>
  <c r="AU961" i="3"/>
  <c r="V559" i="3"/>
  <c r="AT559" i="3" s="1"/>
  <c r="M559" i="3"/>
  <c r="CB559" i="3"/>
  <c r="AZ778" i="3"/>
  <c r="AU31" i="3"/>
  <c r="AU987" i="3"/>
  <c r="AY586" i="3"/>
  <c r="AZ985" i="3"/>
  <c r="AV912" i="3"/>
  <c r="AX732" i="3"/>
  <c r="V988" i="3"/>
  <c r="M988" i="3"/>
  <c r="CB988" i="3"/>
  <c r="AX915" i="3"/>
  <c r="AY740" i="3"/>
  <c r="AZ987" i="3"/>
  <c r="AV914" i="3"/>
  <c r="AX740" i="3"/>
  <c r="AZ988" i="3"/>
  <c r="AV915" i="3"/>
  <c r="AU744" i="3"/>
  <c r="AZ989" i="3"/>
  <c r="AV917" i="3"/>
  <c r="AX748" i="3"/>
  <c r="AY989" i="3"/>
  <c r="AW601" i="3"/>
  <c r="AZ792" i="3"/>
  <c r="AW944" i="3"/>
  <c r="AV858" i="3"/>
  <c r="AU558" i="3"/>
  <c r="AW945" i="3"/>
  <c r="AY860" i="3"/>
  <c r="AU566" i="3"/>
  <c r="V518" i="3"/>
  <c r="AT518" i="3" s="1"/>
  <c r="CB518" i="3"/>
  <c r="M518" i="3"/>
  <c r="AV835" i="3"/>
  <c r="AU762" i="3"/>
  <c r="M689" i="3"/>
  <c r="CB689" i="3"/>
  <c r="V689" i="3"/>
  <c r="AU616" i="3"/>
  <c r="M543" i="3"/>
  <c r="V543" i="3"/>
  <c r="CB543" i="3"/>
  <c r="AU859" i="3"/>
  <c r="V786" i="3"/>
  <c r="CB786" i="3"/>
  <c r="M786" i="3"/>
  <c r="AZ712" i="3"/>
  <c r="M640" i="3"/>
  <c r="V640" i="3"/>
  <c r="AT640" i="3" s="1"/>
  <c r="CB640" i="3"/>
  <c r="AZ566" i="3"/>
  <c r="AV277" i="3"/>
  <c r="AY792" i="3"/>
  <c r="AZ650" i="3"/>
  <c r="AU815" i="3"/>
  <c r="AW962" i="3"/>
  <c r="AZ888" i="3"/>
  <c r="AU638" i="3"/>
  <c r="AV962" i="3"/>
  <c r="AZ889" i="3"/>
  <c r="AX642" i="3"/>
  <c r="AU535" i="3"/>
  <c r="AW852" i="3"/>
  <c r="AV779" i="3"/>
  <c r="AU706" i="3"/>
  <c r="AV633" i="3"/>
  <c r="AU560" i="3"/>
  <c r="AV876" i="3"/>
  <c r="AU803" i="3"/>
  <c r="V730" i="3"/>
  <c r="M730" i="3"/>
  <c r="CB730" i="3"/>
  <c r="AZ656" i="3"/>
  <c r="V584" i="3"/>
  <c r="M584" i="3"/>
  <c r="CB584" i="3"/>
  <c r="AW482" i="3"/>
  <c r="V827" i="3"/>
  <c r="M827" i="3"/>
  <c r="CB827" i="3"/>
  <c r="V788" i="3"/>
  <c r="CB788" i="3"/>
  <c r="M788" i="3"/>
  <c r="AY592" i="3"/>
  <c r="AZ931" i="3"/>
  <c r="AX811" i="3"/>
  <c r="AX1006" i="3"/>
  <c r="AZ932" i="3"/>
  <c r="V816" i="3"/>
  <c r="CB816" i="3"/>
  <c r="M816" i="3"/>
  <c r="AX578" i="3"/>
  <c r="V439" i="3"/>
  <c r="AT439" i="3" s="1"/>
  <c r="M439" i="3"/>
  <c r="CB439" i="3"/>
  <c r="AY822" i="3"/>
  <c r="AX749" i="3"/>
  <c r="AW676" i="3"/>
  <c r="AX603" i="3"/>
  <c r="AW530" i="3"/>
  <c r="AX846" i="3"/>
  <c r="AW773" i="3"/>
  <c r="AV700" i="3"/>
  <c r="AW627" i="3"/>
  <c r="AV554" i="3"/>
  <c r="AW870" i="3"/>
  <c r="AZ745" i="3"/>
  <c r="AX550" i="3"/>
  <c r="AX714" i="3"/>
  <c r="AU959" i="3"/>
  <c r="AW885" i="3"/>
  <c r="AW624" i="3"/>
  <c r="V959" i="3"/>
  <c r="M959" i="3"/>
  <c r="CB959" i="3"/>
  <c r="AW886" i="3"/>
  <c r="AY850" i="3"/>
  <c r="G16" i="34"/>
  <c r="J41" i="40"/>
  <c r="C20" i="5"/>
  <c r="D160" i="39"/>
  <c r="D165" i="6"/>
  <c r="D152" i="39"/>
  <c r="D144" i="39"/>
  <c r="D157" i="39"/>
  <c r="D145" i="39"/>
  <c r="D156" i="6"/>
  <c r="D153" i="6"/>
  <c r="D132" i="6"/>
  <c r="D161" i="39"/>
  <c r="D139" i="39"/>
  <c r="D150" i="39"/>
  <c r="D133" i="6"/>
  <c r="D128" i="6"/>
  <c r="D161" i="6"/>
  <c r="D160" i="6"/>
  <c r="D148" i="6"/>
  <c r="D149" i="39"/>
  <c r="D143" i="6"/>
  <c r="D152" i="6"/>
  <c r="D145" i="6"/>
  <c r="D148" i="39"/>
  <c r="D153" i="39"/>
  <c r="V17" i="36"/>
  <c r="D165" i="39"/>
  <c r="D128" i="39"/>
  <c r="D133" i="39"/>
  <c r="D158" i="6"/>
  <c r="D164" i="39"/>
  <c r="D120" i="39"/>
  <c r="D141" i="6"/>
  <c r="D137" i="39"/>
  <c r="D164" i="6"/>
  <c r="D158" i="39"/>
  <c r="D155" i="39"/>
  <c r="D134" i="39"/>
  <c r="D149" i="6"/>
  <c r="D119" i="39"/>
  <c r="D156" i="39"/>
  <c r="D123" i="39"/>
  <c r="D144" i="6"/>
  <c r="D126" i="39"/>
  <c r="D142" i="39"/>
  <c r="D159" i="39"/>
  <c r="D146" i="39"/>
  <c r="D147" i="39"/>
  <c r="D162" i="6"/>
  <c r="D131" i="39"/>
  <c r="D166" i="39"/>
  <c r="D134" i="6"/>
  <c r="D135" i="6"/>
  <c r="D141" i="39"/>
  <c r="D139" i="6"/>
  <c r="D129" i="39"/>
  <c r="D155" i="6"/>
  <c r="D138" i="39"/>
  <c r="D167" i="39"/>
  <c r="D127" i="39"/>
  <c r="D136" i="6"/>
  <c r="D159" i="6"/>
  <c r="D132" i="39"/>
  <c r="D137" i="6"/>
  <c r="D140" i="6"/>
  <c r="D146" i="6"/>
  <c r="D163" i="6"/>
  <c r="D122" i="39"/>
  <c r="D147" i="6"/>
  <c r="D125" i="39"/>
  <c r="D136" i="39"/>
  <c r="D151" i="6"/>
  <c r="D150" i="6"/>
  <c r="D121" i="39"/>
  <c r="D129" i="6"/>
  <c r="D162" i="39"/>
  <c r="D157" i="6"/>
  <c r="D140" i="39"/>
  <c r="D166" i="6"/>
  <c r="D154" i="39"/>
  <c r="D163" i="39"/>
  <c r="D142" i="6"/>
  <c r="D118" i="39"/>
  <c r="D151" i="39"/>
  <c r="D138" i="6"/>
  <c r="D135" i="39"/>
  <c r="D143" i="39"/>
  <c r="D131" i="6"/>
  <c r="D154" i="6"/>
  <c r="D167" i="6"/>
  <c r="D124" i="39"/>
  <c r="D130" i="6"/>
  <c r="D130" i="39"/>
  <c r="D127" i="6"/>
  <c r="AW810" i="3"/>
  <c r="AZ571" i="3"/>
  <c r="AZ870" i="3"/>
  <c r="E128" i="6"/>
  <c r="E126" i="39"/>
  <c r="E164" i="39"/>
  <c r="E145" i="6"/>
  <c r="E142" i="39"/>
  <c r="E132" i="39"/>
  <c r="E153" i="6"/>
  <c r="E121" i="39"/>
  <c r="E141" i="39"/>
  <c r="E150" i="39"/>
  <c r="E144" i="6"/>
  <c r="E139" i="39"/>
  <c r="E134" i="6"/>
  <c r="E140" i="39"/>
  <c r="E165" i="6"/>
  <c r="E148" i="39"/>
  <c r="E152" i="39"/>
  <c r="E133" i="39"/>
  <c r="E140" i="6"/>
  <c r="E132" i="6"/>
  <c r="E156" i="6"/>
  <c r="E119" i="39"/>
  <c r="E143" i="6"/>
  <c r="E137" i="6"/>
  <c r="E133" i="6"/>
  <c r="E136" i="6"/>
  <c r="E152" i="6"/>
  <c r="E144" i="39"/>
  <c r="E125" i="39"/>
  <c r="E157" i="39"/>
  <c r="E164" i="6"/>
  <c r="E123" i="39"/>
  <c r="E161" i="6"/>
  <c r="E156" i="39"/>
  <c r="E149" i="6"/>
  <c r="E148" i="6"/>
  <c r="E160" i="6"/>
  <c r="E155" i="6"/>
  <c r="E134" i="39"/>
  <c r="E165" i="39"/>
  <c r="E160" i="39"/>
  <c r="E158" i="39"/>
  <c r="E129" i="39"/>
  <c r="E137" i="39"/>
  <c r="E145" i="39"/>
  <c r="E155" i="39"/>
  <c r="E128" i="39"/>
  <c r="E135" i="39"/>
  <c r="E143" i="39"/>
  <c r="E131" i="6"/>
  <c r="E138" i="39"/>
  <c r="E157" i="6"/>
  <c r="E141" i="6"/>
  <c r="E146" i="6"/>
  <c r="E122" i="39"/>
  <c r="E147" i="39"/>
  <c r="E162" i="6"/>
  <c r="E131" i="39"/>
  <c r="E147" i="6"/>
  <c r="E151" i="6"/>
  <c r="E159" i="39"/>
  <c r="E150" i="6"/>
  <c r="E167" i="39"/>
  <c r="E127" i="39"/>
  <c r="E153" i="39"/>
  <c r="E158" i="6"/>
  <c r="E159" i="6"/>
  <c r="E161" i="39"/>
  <c r="E120" i="39"/>
  <c r="E163" i="6"/>
  <c r="E130" i="6"/>
  <c r="E130" i="39"/>
  <c r="E154" i="39"/>
  <c r="E163" i="39"/>
  <c r="E149" i="39"/>
  <c r="E154" i="6"/>
  <c r="E139" i="6"/>
  <c r="E129" i="6"/>
  <c r="E167" i="6"/>
  <c r="E138" i="6"/>
  <c r="E135" i="6"/>
  <c r="E162" i="39"/>
  <c r="E166" i="6"/>
  <c r="E142" i="6"/>
  <c r="E146" i="39"/>
  <c r="E118" i="39"/>
  <c r="E151" i="39"/>
  <c r="E136" i="39"/>
  <c r="E127" i="6"/>
  <c r="E166" i="39"/>
  <c r="E124" i="39"/>
  <c r="AZ993" i="3"/>
  <c r="AU939" i="3"/>
  <c r="AY522" i="3"/>
  <c r="AX803" i="3"/>
  <c r="AV705" i="3"/>
  <c r="AX763" i="3"/>
  <c r="V923" i="3"/>
  <c r="CB923" i="3"/>
  <c r="M923" i="3"/>
  <c r="V792" i="3"/>
  <c r="CB792" i="3"/>
  <c r="M792" i="3"/>
  <c r="AW982" i="3"/>
  <c r="AZ726" i="3"/>
  <c r="AY901" i="3"/>
  <c r="AZ965" i="3"/>
  <c r="AU14" i="3"/>
  <c r="AY890" i="3"/>
  <c r="AU966" i="3"/>
  <c r="AX1000" i="3"/>
  <c r="AW904" i="3"/>
  <c r="AZ883" i="3"/>
  <c r="AV959" i="3"/>
  <c r="M27" i="3"/>
  <c r="V27" i="3"/>
  <c r="CB27" i="3"/>
  <c r="V46" i="36"/>
  <c r="O58" i="36"/>
  <c r="O6" i="36" s="1"/>
  <c r="D27" i="14" s="1"/>
  <c r="L20" i="32" a="1"/>
  <c r="L20" i="32" s="1"/>
  <c r="C20" i="32" a="1"/>
  <c r="C20" i="32" s="1"/>
  <c r="AV979" i="3"/>
  <c r="AV519" i="3"/>
  <c r="AY984" i="3"/>
  <c r="AU911" i="3"/>
  <c r="V728" i="3"/>
  <c r="M728" i="3"/>
  <c r="CB728" i="3"/>
  <c r="AZ986" i="3"/>
  <c r="AW914" i="3"/>
  <c r="AU736" i="3"/>
  <c r="AY986" i="3"/>
  <c r="AU913" i="3"/>
  <c r="V736" i="3"/>
  <c r="M736" i="3"/>
  <c r="CB736" i="3"/>
  <c r="AY987" i="3"/>
  <c r="AU914" i="3"/>
  <c r="AX739" i="3"/>
  <c r="AY988" i="3"/>
  <c r="AV916" i="3"/>
  <c r="M744" i="3"/>
  <c r="CB744" i="3"/>
  <c r="V744" i="3"/>
  <c r="AT744" i="3" s="1"/>
  <c r="AX988" i="3"/>
  <c r="AZ547" i="3"/>
  <c r="AY783" i="3"/>
  <c r="V925" i="3"/>
  <c r="AT925" i="3" s="1"/>
  <c r="M925" i="3"/>
  <c r="CB925" i="3"/>
  <c r="V19" i="3"/>
  <c r="CB19" i="3"/>
  <c r="M19" i="3"/>
  <c r="AX609" i="3"/>
  <c r="AZ741" i="3"/>
  <c r="AV801" i="3"/>
  <c r="AY992" i="3"/>
  <c r="V919" i="3"/>
  <c r="CB919" i="3"/>
  <c r="M919" i="3"/>
  <c r="V760" i="3"/>
  <c r="CB760" i="3"/>
  <c r="M760" i="3"/>
  <c r="AY994" i="3"/>
  <c r="AV922" i="3"/>
  <c r="AU768" i="3"/>
  <c r="AX994" i="3"/>
  <c r="V921" i="3"/>
  <c r="CB921" i="3"/>
  <c r="M921" i="3"/>
  <c r="V768" i="3"/>
  <c r="AT768" i="3" s="1"/>
  <c r="M768" i="3"/>
  <c r="CB768" i="3"/>
  <c r="AX995" i="3"/>
  <c r="V922" i="3"/>
  <c r="M922" i="3"/>
  <c r="CB922" i="3"/>
  <c r="AX771" i="3"/>
  <c r="AX996" i="3"/>
  <c r="AU924" i="3"/>
  <c r="M776" i="3"/>
  <c r="V776" i="3"/>
  <c r="CB776" i="3"/>
  <c r="AX997" i="3"/>
  <c r="AX820" i="3"/>
  <c r="AY847" i="3"/>
  <c r="AY723" i="3"/>
  <c r="AW24" i="3"/>
  <c r="AY237" i="3"/>
  <c r="AU728" i="3"/>
  <c r="AW990" i="3"/>
  <c r="AZ916" i="3"/>
  <c r="AZ750" i="3"/>
  <c r="AX992" i="3"/>
  <c r="M920" i="3"/>
  <c r="V920" i="3"/>
  <c r="CB920" i="3"/>
  <c r="V759" i="3"/>
  <c r="M759" i="3"/>
  <c r="CB759" i="3"/>
  <c r="AW992" i="3"/>
  <c r="AY918" i="3"/>
  <c r="AZ758" i="3"/>
  <c r="AV993" i="3"/>
  <c r="AY919" i="3"/>
  <c r="AW762" i="3"/>
  <c r="AV994" i="3"/>
  <c r="AZ921" i="3"/>
  <c r="AZ766" i="3"/>
  <c r="AV995" i="3"/>
  <c r="AW747" i="3"/>
  <c r="AW829" i="3"/>
  <c r="AY577" i="3"/>
  <c r="AX18" i="3"/>
  <c r="AW28" i="3"/>
  <c r="V32" i="36"/>
  <c r="V26" i="36"/>
  <c r="AX860" i="3"/>
  <c r="AW842" i="3"/>
  <c r="AU971" i="3"/>
  <c r="AW897" i="3"/>
  <c r="AU673" i="3"/>
  <c r="AV973" i="3"/>
  <c r="AY900" i="3"/>
  <c r="AV681" i="3"/>
  <c r="AU973" i="3"/>
  <c r="AW899" i="3"/>
  <c r="AU681" i="3"/>
  <c r="V973" i="3"/>
  <c r="CB973" i="3"/>
  <c r="M973" i="3"/>
  <c r="AW900" i="3"/>
  <c r="AU975" i="3"/>
  <c r="AX902" i="3"/>
  <c r="AU689" i="3"/>
  <c r="AV961" i="3"/>
  <c r="AX869" i="3"/>
  <c r="V674" i="3"/>
  <c r="CB674" i="3"/>
  <c r="M674" i="3"/>
  <c r="AY814" i="3"/>
  <c r="AX17" i="3"/>
  <c r="AZ878" i="3"/>
  <c r="AU902" i="3"/>
  <c r="AZ890" i="3"/>
  <c r="AY950" i="3"/>
  <c r="AW875" i="3"/>
  <c r="AY595" i="3"/>
  <c r="V954" i="3"/>
  <c r="AT954" i="3" s="1"/>
  <c r="M954" i="3"/>
  <c r="CB954" i="3"/>
  <c r="AW880" i="3"/>
  <c r="AV599" i="3"/>
  <c r="AZ953" i="3"/>
  <c r="AV880" i="3"/>
  <c r="AY603" i="3"/>
  <c r="AY953" i="3"/>
  <c r="AV881" i="3"/>
  <c r="AV607" i="3"/>
  <c r="AZ955" i="3"/>
  <c r="AV882" i="3"/>
  <c r="AY611" i="3"/>
  <c r="AZ896" i="3"/>
  <c r="AU714" i="3"/>
  <c r="AZ518" i="3"/>
  <c r="AY18" i="3"/>
  <c r="AY932" i="3"/>
  <c r="V751" i="3"/>
  <c r="M751" i="3"/>
  <c r="CB751" i="3"/>
  <c r="AW851" i="3"/>
  <c r="AU884" i="3"/>
  <c r="V996" i="3"/>
  <c r="M996" i="3"/>
  <c r="CB996" i="3"/>
  <c r="AW922" i="3"/>
  <c r="AY773" i="3"/>
  <c r="AU998" i="3"/>
  <c r="AY925" i="3"/>
  <c r="AZ781" i="3"/>
  <c r="M998" i="3"/>
  <c r="CB998" i="3"/>
  <c r="V998" i="3"/>
  <c r="AT998" i="3" s="1"/>
  <c r="AW924" i="3"/>
  <c r="AY781" i="3"/>
  <c r="V999" i="3"/>
  <c r="CB999" i="3"/>
  <c r="M999" i="3"/>
  <c r="AW925" i="3"/>
  <c r="AV785" i="3"/>
  <c r="M1000" i="3"/>
  <c r="V1000" i="3"/>
  <c r="CB1000" i="3"/>
  <c r="AX927" i="3"/>
  <c r="AY789" i="3"/>
  <c r="V1001" i="3"/>
  <c r="AT1001" i="3" s="1"/>
  <c r="CB1001" i="3"/>
  <c r="M1001" i="3"/>
  <c r="AY888" i="3"/>
  <c r="AU875" i="3"/>
  <c r="AX583" i="3"/>
  <c r="AZ19" i="3"/>
  <c r="V37" i="36"/>
  <c r="AU919" i="3"/>
  <c r="AZ976" i="3"/>
  <c r="V696" i="3"/>
  <c r="AT696" i="3" s="1"/>
  <c r="M696" i="3"/>
  <c r="CB696" i="3"/>
  <c r="V979" i="3"/>
  <c r="CB979" i="3"/>
  <c r="M979" i="3"/>
  <c r="AW906" i="3"/>
  <c r="AU704" i="3"/>
  <c r="AZ978" i="3"/>
  <c r="AU905" i="3"/>
  <c r="M704" i="3"/>
  <c r="V704" i="3"/>
  <c r="CB704" i="3"/>
  <c r="AY978" i="3"/>
  <c r="AU906" i="3"/>
  <c r="AX707" i="3"/>
  <c r="AZ980" i="3"/>
  <c r="AV908" i="3"/>
  <c r="V712" i="3"/>
  <c r="AT712" i="3" s="1"/>
  <c r="M712" i="3"/>
  <c r="CB712" i="3"/>
  <c r="AZ524" i="3"/>
  <c r="AY719" i="3"/>
  <c r="AV935" i="3"/>
  <c r="AV825" i="3"/>
  <c r="V10" i="3"/>
  <c r="F6" i="3"/>
  <c r="M10" i="3"/>
  <c r="CB10" i="3"/>
  <c r="AV936" i="3"/>
  <c r="AY829" i="3"/>
  <c r="AU262" i="3"/>
  <c r="AW466" i="3"/>
  <c r="AU826" i="3"/>
  <c r="V753" i="3"/>
  <c r="M753" i="3"/>
  <c r="CB753" i="3"/>
  <c r="AZ679" i="3"/>
  <c r="V607" i="3"/>
  <c r="M607" i="3"/>
  <c r="CB607" i="3"/>
  <c r="AZ533" i="3"/>
  <c r="V850" i="3"/>
  <c r="CB850" i="3"/>
  <c r="M850" i="3"/>
  <c r="AZ776" i="3"/>
  <c r="AY703" i="3"/>
  <c r="AZ630" i="3"/>
  <c r="AY557" i="3"/>
  <c r="AZ873" i="3"/>
  <c r="AU756" i="3"/>
  <c r="V578" i="3"/>
  <c r="CB578" i="3"/>
  <c r="M578" i="3"/>
  <c r="CB742" i="3"/>
  <c r="M742" i="3"/>
  <c r="V742" i="3"/>
  <c r="AW953" i="3"/>
  <c r="AU879" i="3"/>
  <c r="AX601" i="3"/>
  <c r="AV953" i="3"/>
  <c r="AZ880" i="3"/>
  <c r="M606" i="3"/>
  <c r="V606" i="3"/>
  <c r="CB606" i="3"/>
  <c r="V526" i="3"/>
  <c r="M526" i="3"/>
  <c r="CB526" i="3"/>
  <c r="AV843" i="3"/>
  <c r="AU770" i="3"/>
  <c r="CB697" i="3"/>
  <c r="M697" i="3"/>
  <c r="V697" i="3"/>
  <c r="AU624" i="3"/>
  <c r="V551" i="3"/>
  <c r="M551" i="3"/>
  <c r="CB551" i="3"/>
  <c r="AU867" i="3"/>
  <c r="V794" i="3"/>
  <c r="M794" i="3"/>
  <c r="CB794" i="3"/>
  <c r="AZ720" i="3"/>
  <c r="AY647" i="3"/>
  <c r="AZ574" i="3"/>
  <c r="AV409" i="3"/>
  <c r="AZ817" i="3"/>
  <c r="AZ714" i="3"/>
  <c r="AX519" i="3"/>
  <c r="AZ922" i="3"/>
  <c r="V775" i="3"/>
  <c r="M775" i="3"/>
  <c r="CB775" i="3"/>
  <c r="AW997" i="3"/>
  <c r="AZ923" i="3"/>
  <c r="AW779" i="3"/>
  <c r="AW569" i="3"/>
  <c r="AU332" i="3"/>
  <c r="AX813" i="3"/>
  <c r="AW740" i="3"/>
  <c r="AV667" i="3"/>
  <c r="AW594" i="3"/>
  <c r="AV521" i="3"/>
  <c r="AW837" i="3"/>
  <c r="AV764" i="3"/>
  <c r="AU691" i="3"/>
  <c r="AV618" i="3"/>
  <c r="AU545" i="3"/>
  <c r="AV861" i="3"/>
  <c r="AY672" i="3"/>
  <c r="AY866" i="3"/>
  <c r="V950" i="3"/>
  <c r="M950" i="3"/>
  <c r="CB950" i="3"/>
  <c r="V870" i="3"/>
  <c r="AT870" i="3" s="1"/>
  <c r="CB870" i="3"/>
  <c r="M870" i="3"/>
  <c r="AZ587" i="3"/>
  <c r="AZ949" i="3"/>
  <c r="AU873" i="3"/>
  <c r="AV592" i="3"/>
  <c r="AX522" i="3"/>
  <c r="AZ839" i="3"/>
  <c r="AY766" i="3"/>
  <c r="AX693" i="3"/>
  <c r="AY620" i="3"/>
  <c r="AX547" i="3"/>
  <c r="AY863" i="3"/>
  <c r="AX790" i="3"/>
  <c r="AW717" i="3"/>
  <c r="AX644" i="3"/>
  <c r="AW571" i="3"/>
  <c r="AW366" i="3"/>
  <c r="V811" i="3"/>
  <c r="M811" i="3"/>
  <c r="CB811" i="3"/>
  <c r="AW687" i="3"/>
  <c r="AZ243" i="3"/>
  <c r="AU976" i="3"/>
  <c r="AW902" i="3"/>
  <c r="AY692" i="3"/>
  <c r="CB976" i="3"/>
  <c r="M976" i="3"/>
  <c r="V976" i="3"/>
  <c r="AW903" i="3"/>
  <c r="AU697" i="3"/>
  <c r="AZ548" i="3"/>
  <c r="AU866" i="3"/>
  <c r="V793" i="3"/>
  <c r="CB793" i="3"/>
  <c r="M793" i="3"/>
  <c r="AZ719" i="3"/>
  <c r="AY646" i="3"/>
  <c r="AZ573" i="3"/>
  <c r="AV401" i="3"/>
  <c r="AZ816" i="3"/>
  <c r="AY743" i="3"/>
  <c r="AX670" i="3"/>
  <c r="AY597" i="3"/>
  <c r="AX524" i="3"/>
  <c r="AY840" i="3"/>
  <c r="V463" i="3"/>
  <c r="M463" i="3"/>
  <c r="CB463" i="3"/>
  <c r="AU702" i="3"/>
  <c r="AX319" i="3"/>
  <c r="AV761" i="3"/>
  <c r="V994" i="3"/>
  <c r="M994" i="3"/>
  <c r="CB994" i="3"/>
  <c r="AW920" i="3"/>
  <c r="AY765" i="3"/>
  <c r="V566" i="3"/>
  <c r="M566" i="3"/>
  <c r="CB566" i="3"/>
  <c r="V259" i="3"/>
  <c r="M259" i="3"/>
  <c r="CB259" i="3"/>
  <c r="AU810" i="3"/>
  <c r="V737" i="3"/>
  <c r="M737" i="3"/>
  <c r="CB737" i="3"/>
  <c r="AZ663" i="3"/>
  <c r="V591" i="3"/>
  <c r="M591" i="3"/>
  <c r="CB591" i="3"/>
  <c r="AZ517" i="3"/>
  <c r="V834" i="3"/>
  <c r="M834" i="3"/>
  <c r="CB834" i="3"/>
  <c r="AZ760" i="3"/>
  <c r="AY687" i="3"/>
  <c r="AZ614" i="3"/>
  <c r="AY541" i="3"/>
  <c r="AZ857" i="3"/>
  <c r="AW645" i="3"/>
  <c r="AV839" i="3"/>
  <c r="AV614" i="3"/>
  <c r="AX945" i="3"/>
  <c r="AZ860" i="3"/>
  <c r="AV567" i="3"/>
  <c r="AX946" i="3"/>
  <c r="V864" i="3"/>
  <c r="M864" i="3"/>
  <c r="CB864" i="3"/>
  <c r="AV575" i="3"/>
  <c r="AU519" i="3"/>
  <c r="AW836" i="3"/>
  <c r="AV763" i="3"/>
  <c r="AU690" i="3"/>
  <c r="AV617" i="3"/>
  <c r="AU544" i="3"/>
  <c r="AV860" i="3"/>
  <c r="AU787" i="3"/>
  <c r="CB714" i="3"/>
  <c r="M714" i="3"/>
  <c r="V714" i="3"/>
  <c r="AU641" i="3"/>
  <c r="V568" i="3"/>
  <c r="M568" i="3"/>
  <c r="CB568" i="3"/>
  <c r="AY301" i="3"/>
  <c r="AY800" i="3"/>
  <c r="V660" i="3"/>
  <c r="CB660" i="3"/>
  <c r="M660" i="3"/>
  <c r="AV824" i="3"/>
  <c r="AZ793" i="3"/>
  <c r="AY720" i="3"/>
  <c r="AX647" i="3"/>
  <c r="AY574" i="3"/>
  <c r="AU408" i="3"/>
  <c r="AY817" i="3"/>
  <c r="AX744" i="3"/>
  <c r="AW671" i="3"/>
  <c r="AX598" i="3"/>
  <c r="AW525" i="3"/>
  <c r="AX841" i="3"/>
  <c r="AW768" i="3"/>
  <c r="AV695" i="3"/>
  <c r="AW622" i="3"/>
  <c r="AV549" i="3"/>
  <c r="AY835" i="3"/>
  <c r="AX762" i="3"/>
  <c r="AW689" i="3"/>
  <c r="AX616" i="3"/>
  <c r="AW543" i="3"/>
  <c r="AX501" i="3"/>
  <c r="AZ737" i="3"/>
  <c r="AY664" i="3"/>
  <c r="AZ591" i="3"/>
  <c r="AY518" i="3"/>
  <c r="AZ834" i="3"/>
  <c r="AY761" i="3"/>
  <c r="AX688" i="3"/>
  <c r="AY615" i="3"/>
  <c r="AX542" i="3"/>
  <c r="AY858" i="3"/>
  <c r="AX785" i="3"/>
  <c r="AW712" i="3"/>
  <c r="AX639" i="3"/>
  <c r="AW566" i="3"/>
  <c r="AU268" i="3"/>
  <c r="AY779" i="3"/>
  <c r="AX706" i="3"/>
  <c r="AY633" i="3"/>
  <c r="AX560" i="3"/>
  <c r="V432" i="3"/>
  <c r="M432" i="3"/>
  <c r="CB432" i="3"/>
  <c r="AV421" i="3"/>
  <c r="AZ753" i="3"/>
  <c r="AY680" i="3"/>
  <c r="AZ607" i="3"/>
  <c r="AY534" i="3"/>
  <c r="AZ850" i="3"/>
  <c r="AY777" i="3"/>
  <c r="AX704" i="3"/>
  <c r="AY631" i="3"/>
  <c r="AX558" i="3"/>
  <c r="AY874" i="3"/>
  <c r="AX801" i="3"/>
  <c r="AW728" i="3"/>
  <c r="AV655" i="3"/>
  <c r="AW582" i="3"/>
  <c r="AZ469" i="3"/>
  <c r="AY795" i="3"/>
  <c r="AX722" i="3"/>
  <c r="AW649" i="3"/>
  <c r="AX576" i="3"/>
  <c r="V496" i="3"/>
  <c r="AT496" i="3" s="1"/>
  <c r="M496" i="3"/>
  <c r="CB496" i="3"/>
  <c r="AV354" i="3"/>
  <c r="V771" i="3"/>
  <c r="CB771" i="3"/>
  <c r="M771" i="3"/>
  <c r="AZ697" i="3"/>
  <c r="V625" i="3"/>
  <c r="M625" i="3"/>
  <c r="CB625" i="3"/>
  <c r="AZ551" i="3"/>
  <c r="V868" i="3"/>
  <c r="M868" i="3"/>
  <c r="CB868" i="3"/>
  <c r="AZ794" i="3"/>
  <c r="AX648" i="3"/>
  <c r="AY575" i="3"/>
  <c r="AU416" i="3"/>
  <c r="AY818" i="3"/>
  <c r="AX745" i="3"/>
  <c r="AW672" i="3"/>
  <c r="AX599" i="3"/>
  <c r="AW526" i="3"/>
  <c r="AZ812" i="3"/>
  <c r="AY739" i="3"/>
  <c r="AX666" i="3"/>
  <c r="AY593" i="3"/>
  <c r="AV518" i="3"/>
  <c r="AZ512" i="3"/>
  <c r="AU788" i="3"/>
  <c r="M715" i="3"/>
  <c r="V715" i="3"/>
  <c r="CB715" i="3"/>
  <c r="AU642" i="3"/>
  <c r="CB569" i="3"/>
  <c r="V569" i="3"/>
  <c r="M569" i="3"/>
  <c r="V323" i="3"/>
  <c r="M323" i="3"/>
  <c r="CB323" i="3"/>
  <c r="M812" i="3"/>
  <c r="CB812" i="3"/>
  <c r="V812" i="3"/>
  <c r="AT812" i="3" s="1"/>
  <c r="AZ738" i="3"/>
  <c r="AY665" i="3"/>
  <c r="AZ592" i="3"/>
  <c r="AY519" i="3"/>
  <c r="AZ835" i="3"/>
  <c r="AY762" i="3"/>
  <c r="AX689" i="3"/>
  <c r="AY616" i="3"/>
  <c r="AX543" i="3"/>
  <c r="V830" i="3"/>
  <c r="M830" i="3"/>
  <c r="CB830" i="3"/>
  <c r="AZ756" i="3"/>
  <c r="AY683" i="3"/>
  <c r="AZ610" i="3"/>
  <c r="AY537" i="3"/>
  <c r="AZ455" i="3"/>
  <c r="AW814" i="3"/>
  <c r="AV741" i="3"/>
  <c r="AU668" i="3"/>
  <c r="AV595" i="3"/>
  <c r="AU522" i="3"/>
  <c r="AV838" i="3"/>
  <c r="AU765" i="3"/>
  <c r="V692" i="3"/>
  <c r="M692" i="3"/>
  <c r="CB692" i="3"/>
  <c r="AU619" i="3"/>
  <c r="CB546" i="3"/>
  <c r="M546" i="3"/>
  <c r="V546" i="3"/>
  <c r="AU862" i="3"/>
  <c r="V789" i="3"/>
  <c r="CB789" i="3"/>
  <c r="M789" i="3"/>
  <c r="AZ715" i="3"/>
  <c r="V643" i="3"/>
  <c r="M643" i="3"/>
  <c r="CB643" i="3"/>
  <c r="AZ569" i="3"/>
  <c r="AV341" i="3"/>
  <c r="AU783" i="3"/>
  <c r="V710" i="3"/>
  <c r="CB710" i="3"/>
  <c r="M710" i="3"/>
  <c r="AU637" i="3"/>
  <c r="V564" i="3"/>
  <c r="M564" i="3"/>
  <c r="CB564" i="3"/>
  <c r="AW443" i="3"/>
  <c r="AU468" i="3"/>
  <c r="AW758" i="3"/>
  <c r="AV685" i="3"/>
  <c r="AW612" i="3"/>
  <c r="AV539" i="3"/>
  <c r="AW855" i="3"/>
  <c r="AV782" i="3"/>
  <c r="AU709" i="3"/>
  <c r="AV636" i="3"/>
  <c r="AU563" i="3"/>
  <c r="AV879" i="3"/>
  <c r="AU806" i="3"/>
  <c r="V733" i="3"/>
  <c r="M733" i="3"/>
  <c r="CB733" i="3"/>
  <c r="AZ659" i="3"/>
  <c r="V587" i="3"/>
  <c r="M587" i="3"/>
  <c r="CB587" i="3"/>
  <c r="AW506" i="3"/>
  <c r="AV800" i="3"/>
  <c r="AU727" i="3"/>
  <c r="CB654" i="3"/>
  <c r="M654" i="3"/>
  <c r="V654" i="3"/>
  <c r="AU581" i="3"/>
  <c r="AV514" i="3"/>
  <c r="AV412" i="3"/>
  <c r="AV482" i="3"/>
  <c r="AU409" i="3"/>
  <c r="AX252" i="3"/>
  <c r="AU458" i="3"/>
  <c r="AZ372" i="3"/>
  <c r="V506" i="3"/>
  <c r="CB506" i="3"/>
  <c r="M506" i="3"/>
  <c r="AZ432" i="3"/>
  <c r="AZ315" i="3"/>
  <c r="AZ481" i="3"/>
  <c r="AZ498" i="3"/>
  <c r="AV369" i="3"/>
  <c r="AU481" i="3"/>
  <c r="V408" i="3"/>
  <c r="CB408" i="3"/>
  <c r="M408" i="3"/>
  <c r="AX249" i="3"/>
  <c r="V457" i="3"/>
  <c r="M457" i="3"/>
  <c r="CB457" i="3"/>
  <c r="AX370" i="3"/>
  <c r="AZ504" i="3"/>
  <c r="AY431" i="3"/>
  <c r="AY312" i="3"/>
  <c r="AY480" i="3"/>
  <c r="AY489" i="3"/>
  <c r="AU296" i="3"/>
  <c r="AY469" i="3"/>
  <c r="AZ395" i="3"/>
  <c r="AV200" i="3"/>
  <c r="AX445" i="3"/>
  <c r="AY347" i="3"/>
  <c r="AW493" i="3"/>
  <c r="AV420" i="3"/>
  <c r="AV282" i="3"/>
  <c r="CB467" i="3"/>
  <c r="M467" i="3"/>
  <c r="V467" i="3"/>
  <c r="AV398" i="3"/>
  <c r="AY413" i="3"/>
  <c r="AY264" i="3"/>
  <c r="AY462" i="3"/>
  <c r="V382" i="3"/>
  <c r="M382" i="3"/>
  <c r="CB382" i="3"/>
  <c r="AX510" i="3"/>
  <c r="AW437" i="3"/>
  <c r="V328" i="3"/>
  <c r="M328" i="3"/>
  <c r="CB328" i="3"/>
  <c r="AW486" i="3"/>
  <c r="AY266" i="3"/>
  <c r="AY273" i="3"/>
  <c r="AX476" i="3"/>
  <c r="AW403" i="3"/>
  <c r="AV237" i="3"/>
  <c r="AW452" i="3"/>
  <c r="AW361" i="3"/>
  <c r="AV500" i="3"/>
  <c r="AU427" i="3"/>
  <c r="AX300" i="3"/>
  <c r="AU476" i="3"/>
  <c r="AU453" i="3"/>
  <c r="AU130" i="3"/>
  <c r="AV466" i="3"/>
  <c r="M389" i="3"/>
  <c r="V389" i="3"/>
  <c r="CB389" i="3"/>
  <c r="AU46" i="3"/>
  <c r="AU442" i="3"/>
  <c r="AX340" i="3"/>
  <c r="V490" i="3"/>
  <c r="CB490" i="3"/>
  <c r="M490" i="3"/>
  <c r="AZ416" i="3"/>
  <c r="AU273" i="3"/>
  <c r="AW462" i="3"/>
  <c r="AW344" i="3"/>
  <c r="AV505" i="3"/>
  <c r="AU465" i="3"/>
  <c r="AY386" i="3"/>
  <c r="AU514" i="3"/>
  <c r="V441" i="3"/>
  <c r="AT441" i="3" s="1"/>
  <c r="CB441" i="3"/>
  <c r="M441" i="3"/>
  <c r="AX337" i="3"/>
  <c r="AZ488" i="3"/>
  <c r="AY415" i="3"/>
  <c r="AU270" i="3"/>
  <c r="AU460" i="3"/>
  <c r="AU321" i="3"/>
  <c r="AX431" i="3"/>
  <c r="AW312" i="3"/>
  <c r="AW479" i="3"/>
  <c r="AV406" i="3"/>
  <c r="CB245" i="3"/>
  <c r="V245" i="3"/>
  <c r="M245" i="3"/>
  <c r="AV455" i="3"/>
  <c r="AU367" i="3"/>
  <c r="AV504" i="3"/>
  <c r="AU431" i="3"/>
  <c r="AY345" i="3"/>
  <c r="AW210" i="3"/>
  <c r="AX260" i="3"/>
  <c r="V460" i="3"/>
  <c r="M460" i="3"/>
  <c r="CB460" i="3"/>
  <c r="AW376" i="3"/>
  <c r="V509" i="3"/>
  <c r="AT509" i="3" s="1"/>
  <c r="CB509" i="3"/>
  <c r="M509" i="3"/>
  <c r="AZ435" i="3"/>
  <c r="AZ323" i="3"/>
  <c r="AZ484" i="3"/>
  <c r="AU385" i="3"/>
  <c r="AX264" i="3"/>
  <c r="AU259" i="3"/>
  <c r="AY513" i="3"/>
  <c r="AX440" i="3"/>
  <c r="AW336" i="3"/>
  <c r="AX489" i="3"/>
  <c r="AW416" i="3"/>
  <c r="V272" i="3"/>
  <c r="AT272" i="3" s="1"/>
  <c r="M272" i="3"/>
  <c r="CB272" i="3"/>
  <c r="AW465" i="3"/>
  <c r="V293" i="3"/>
  <c r="CB293" i="3"/>
  <c r="M293" i="3"/>
  <c r="M294" i="3"/>
  <c r="V294" i="3"/>
  <c r="CB294" i="3"/>
  <c r="AZ473" i="3"/>
  <c r="AY400" i="3"/>
  <c r="AV227" i="3"/>
  <c r="AX448" i="3"/>
  <c r="AX353" i="3"/>
  <c r="AX497" i="3"/>
  <c r="AW424" i="3"/>
  <c r="AV293" i="3"/>
  <c r="AW473" i="3"/>
  <c r="AY338" i="3"/>
  <c r="AU94" i="3"/>
  <c r="AX383" i="3"/>
  <c r="AW511" i="3"/>
  <c r="AV438" i="3"/>
  <c r="AV330" i="3"/>
  <c r="AV487" i="3"/>
  <c r="AU414" i="3"/>
  <c r="AZ265" i="3"/>
  <c r="AU463" i="3"/>
  <c r="AZ286" i="3"/>
  <c r="AY275" i="3"/>
  <c r="AY272" i="3"/>
  <c r="AX464" i="3"/>
  <c r="AX385" i="3"/>
  <c r="AX513" i="3"/>
  <c r="AW440" i="3"/>
  <c r="M336" i="3"/>
  <c r="V336" i="3"/>
  <c r="CB336" i="3"/>
  <c r="AW489" i="3"/>
  <c r="AV400" i="3"/>
  <c r="AZ282" i="3"/>
  <c r="AV372" i="3"/>
  <c r="AX415" i="3"/>
  <c r="AY269" i="3"/>
  <c r="AW463" i="3"/>
  <c r="AV383" i="3"/>
  <c r="AW512" i="3"/>
  <c r="AV439" i="3"/>
  <c r="V333" i="3"/>
  <c r="CB333" i="3"/>
  <c r="M333" i="3"/>
  <c r="AV488" i="3"/>
  <c r="AX396" i="3"/>
  <c r="AY281" i="3"/>
  <c r="M354" i="3"/>
  <c r="V354" i="3"/>
  <c r="CB354" i="3"/>
  <c r="M302" i="3"/>
  <c r="CB302" i="3"/>
  <c r="V302" i="3"/>
  <c r="AY224" i="3"/>
  <c r="AZ349" i="3"/>
  <c r="AY276" i="3"/>
  <c r="AV395" i="3"/>
  <c r="V249" i="3"/>
  <c r="M249" i="3"/>
  <c r="CB249" i="3"/>
  <c r="V258" i="3"/>
  <c r="CB258" i="3"/>
  <c r="M258" i="3"/>
  <c r="AX172" i="3"/>
  <c r="AV326" i="3"/>
  <c r="AU253" i="3"/>
  <c r="AU319" i="3"/>
  <c r="V246" i="3"/>
  <c r="M246" i="3"/>
  <c r="CB246" i="3"/>
  <c r="V367" i="3"/>
  <c r="M367" i="3"/>
  <c r="CB367" i="3"/>
  <c r="AZ293" i="3"/>
  <c r="AY195" i="3"/>
  <c r="AW284" i="3"/>
  <c r="AU323" i="3"/>
  <c r="AX230" i="3"/>
  <c r="AY411" i="3"/>
  <c r="AW259" i="3"/>
  <c r="AW343" i="3"/>
  <c r="AV270" i="3"/>
  <c r="AV336" i="3"/>
  <c r="AU263" i="3"/>
  <c r="AU384" i="3"/>
  <c r="V311" i="3"/>
  <c r="M311" i="3"/>
  <c r="CB311" i="3"/>
  <c r="AZ237" i="3"/>
  <c r="AZ319" i="3"/>
  <c r="AY367" i="3"/>
  <c r="AY197" i="3"/>
  <c r="AZ428" i="3"/>
  <c r="AU305" i="3"/>
  <c r="AX360" i="3"/>
  <c r="AW287" i="3"/>
  <c r="AZ193" i="3"/>
  <c r="AV280" i="3"/>
  <c r="AW158" i="3"/>
  <c r="AU328" i="3"/>
  <c r="V255" i="3"/>
  <c r="CB255" i="3"/>
  <c r="M255" i="3"/>
  <c r="AZ351" i="3"/>
  <c r="AU140" i="3"/>
  <c r="AY155" i="3"/>
  <c r="AW119" i="3"/>
  <c r="V332" i="3"/>
  <c r="M332" i="3"/>
  <c r="CB332" i="3"/>
  <c r="AZ258" i="3"/>
  <c r="AZ324" i="3"/>
  <c r="AY372" i="3"/>
  <c r="AX299" i="3"/>
  <c r="AU215" i="3"/>
  <c r="AY294" i="3"/>
  <c r="AX342" i="3"/>
  <c r="AZ125" i="3"/>
  <c r="AW417" i="3"/>
  <c r="AY274" i="3"/>
  <c r="AU349" i="3"/>
  <c r="V276" i="3"/>
  <c r="M276" i="3"/>
  <c r="CB276" i="3"/>
  <c r="AV26" i="3"/>
  <c r="AZ268" i="3"/>
  <c r="AZ389" i="3"/>
  <c r="AY316" i="3"/>
  <c r="AX243" i="3"/>
  <c r="AU330" i="3"/>
  <c r="V378" i="3"/>
  <c r="CB378" i="3"/>
  <c r="M378" i="3"/>
  <c r="AU217" i="3"/>
  <c r="AW425" i="3"/>
  <c r="V296" i="3"/>
  <c r="CB296" i="3"/>
  <c r="M296" i="3"/>
  <c r="AU357" i="3"/>
  <c r="V284" i="3"/>
  <c r="CB284" i="3"/>
  <c r="M284" i="3"/>
  <c r="M182" i="3"/>
  <c r="V182" i="3"/>
  <c r="CB182" i="3"/>
  <c r="AZ276" i="3"/>
  <c r="AZ93" i="3"/>
  <c r="AY324" i="3"/>
  <c r="AX251" i="3"/>
  <c r="AV347" i="3"/>
  <c r="AU395" i="3"/>
  <c r="AU135" i="3"/>
  <c r="V157" i="3"/>
  <c r="AT157" i="3" s="1"/>
  <c r="M157" i="3"/>
  <c r="CB157" i="3"/>
  <c r="AY382" i="3"/>
  <c r="AX309" i="3"/>
  <c r="AW236" i="3"/>
  <c r="AW357" i="3"/>
  <c r="AV284" i="3"/>
  <c r="AU183" i="3"/>
  <c r="AY25" i="3"/>
  <c r="AU144" i="3"/>
  <c r="AZ179" i="3"/>
  <c r="AY82" i="3"/>
  <c r="V112" i="3"/>
  <c r="AT112" i="3" s="1"/>
  <c r="CB112" i="3"/>
  <c r="M112" i="3"/>
  <c r="AY390" i="3"/>
  <c r="AX317" i="3"/>
  <c r="AW244" i="3"/>
  <c r="AW365" i="3"/>
  <c r="AV292" i="3"/>
  <c r="AV205" i="3"/>
  <c r="AX99" i="3"/>
  <c r="AU160" i="3"/>
  <c r="AU148" i="3"/>
  <c r="CB144" i="3"/>
  <c r="V144" i="3"/>
  <c r="M144" i="3"/>
  <c r="V28" i="3"/>
  <c r="CB28" i="3"/>
  <c r="M28" i="3"/>
  <c r="AX389" i="3"/>
  <c r="AW316" i="3"/>
  <c r="AV243" i="3"/>
  <c r="AV364" i="3"/>
  <c r="AU291" i="3"/>
  <c r="V203" i="3"/>
  <c r="M203" i="3"/>
  <c r="CB203" i="3"/>
  <c r="V93" i="3"/>
  <c r="M93" i="3"/>
  <c r="CB93" i="3"/>
  <c r="AZ157" i="3"/>
  <c r="AU132" i="3"/>
  <c r="V136" i="3"/>
  <c r="M136" i="3"/>
  <c r="CB136" i="3"/>
  <c r="AU103" i="3"/>
  <c r="V290" i="3"/>
  <c r="M290" i="3"/>
  <c r="CB290" i="3"/>
  <c r="AY200" i="3"/>
  <c r="M87" i="3"/>
  <c r="CB87" i="3"/>
  <c r="V87" i="3"/>
  <c r="AX155" i="3"/>
  <c r="AZ129" i="3"/>
  <c r="AZ134" i="3"/>
  <c r="V102" i="3"/>
  <c r="M102" i="3"/>
  <c r="CB102" i="3"/>
  <c r="M369" i="3"/>
  <c r="V369" i="3"/>
  <c r="CB369" i="3"/>
  <c r="AZ295" i="3"/>
  <c r="AW212" i="3"/>
  <c r="AY343" i="3"/>
  <c r="AX270" i="3"/>
  <c r="AX195" i="3"/>
  <c r="AW219" i="3"/>
  <c r="AW98" i="3"/>
  <c r="AV222" i="3"/>
  <c r="AY167" i="3"/>
  <c r="AW333" i="3"/>
  <c r="AV260" i="3"/>
  <c r="AV185" i="3"/>
  <c r="AU209" i="3"/>
  <c r="V137" i="3"/>
  <c r="M137" i="3"/>
  <c r="CB137" i="3"/>
  <c r="AX184" i="3"/>
  <c r="AY114" i="3"/>
  <c r="AY163" i="3"/>
  <c r="AZ124" i="3"/>
  <c r="AX170" i="3"/>
  <c r="AU198" i="3"/>
  <c r="V152" i="3"/>
  <c r="CB152" i="3"/>
  <c r="M152" i="3"/>
  <c r="AX87" i="3"/>
  <c r="AX89" i="3"/>
  <c r="AU114" i="3"/>
  <c r="AY68" i="3"/>
  <c r="M57" i="3"/>
  <c r="V57" i="3"/>
  <c r="CB57" i="3"/>
  <c r="AZ232" i="3"/>
  <c r="AX143" i="3"/>
  <c r="AX75" i="3"/>
  <c r="AU152" i="3"/>
  <c r="AZ187" i="3"/>
  <c r="AY141" i="3"/>
  <c r="AX49" i="3"/>
  <c r="AV49" i="3"/>
  <c r="AU78" i="3"/>
  <c r="AW113" i="3"/>
  <c r="AU91" i="3"/>
  <c r="AV204" i="3"/>
  <c r="AY184" i="3"/>
  <c r="AX208" i="3"/>
  <c r="AW232" i="3"/>
  <c r="AY142" i="3"/>
  <c r="AY94" i="3"/>
  <c r="AW149" i="3"/>
  <c r="AY161" i="3"/>
  <c r="AU150" i="3"/>
  <c r="AV28" i="3"/>
  <c r="V139" i="3"/>
  <c r="M139" i="3"/>
  <c r="CB139" i="3"/>
  <c r="AX51" i="3"/>
  <c r="AX147" i="3"/>
  <c r="AX185" i="3"/>
  <c r="AW139" i="3"/>
  <c r="AZ36" i="3"/>
  <c r="AU40" i="3"/>
  <c r="AU72" i="3"/>
  <c r="AU111" i="3"/>
  <c r="AX54" i="3"/>
  <c r="M202" i="3"/>
  <c r="CB202" i="3"/>
  <c r="V202" i="3"/>
  <c r="AT202" i="3" s="1"/>
  <c r="AW182" i="3"/>
  <c r="AV206" i="3"/>
  <c r="AU230" i="3"/>
  <c r="AU138" i="3"/>
  <c r="AZ87" i="3"/>
  <c r="V146" i="3"/>
  <c r="M146" i="3"/>
  <c r="CB146" i="3"/>
  <c r="AW159" i="3"/>
  <c r="AZ147" i="3"/>
  <c r="AX16" i="3"/>
  <c r="AX125" i="3"/>
  <c r="AV169" i="3"/>
  <c r="AY131" i="3"/>
  <c r="AU176" i="3"/>
  <c r="AX201" i="3"/>
  <c r="AW155" i="3"/>
  <c r="AY96" i="3"/>
  <c r="AW96" i="3"/>
  <c r="AX120" i="3"/>
  <c r="AW86" i="3"/>
  <c r="AU74" i="3"/>
  <c r="V165" i="3"/>
  <c r="M165" i="3"/>
  <c r="CB165" i="3"/>
  <c r="AX59" i="3"/>
  <c r="AU55" i="3"/>
  <c r="AV82" i="3"/>
  <c r="M73" i="3"/>
  <c r="V73" i="3"/>
  <c r="CB73" i="3"/>
  <c r="AW46" i="3"/>
  <c r="V55" i="3"/>
  <c r="M55" i="3"/>
  <c r="CB55" i="3"/>
  <c r="AW157" i="3"/>
  <c r="AZ30" i="3"/>
  <c r="AY121" i="3"/>
  <c r="AX145" i="3"/>
  <c r="AZ108" i="3"/>
  <c r="AZ35" i="3"/>
  <c r="AZ62" i="3"/>
  <c r="AX53" i="3"/>
  <c r="AZ66" i="3"/>
  <c r="V62" i="3"/>
  <c r="M62" i="3"/>
  <c r="CB62" i="3"/>
  <c r="AU89" i="3"/>
  <c r="AZ79" i="3"/>
  <c r="AY38" i="3"/>
  <c r="AY51" i="3"/>
  <c r="AZ78" i="3"/>
  <c r="AX69" i="3"/>
  <c r="AU35" i="3"/>
  <c r="AW70" i="3"/>
  <c r="AU163" i="3"/>
  <c r="AZ53" i="3"/>
  <c r="AW127" i="3"/>
  <c r="AV151" i="3"/>
  <c r="AX114" i="3"/>
  <c r="AW41" i="3"/>
  <c r="AX68" i="3"/>
  <c r="AV59" i="3"/>
  <c r="AW87" i="3"/>
  <c r="AV12" i="3"/>
  <c r="AU49" i="3"/>
  <c r="AW35" i="3"/>
  <c r="AV92" i="3"/>
  <c r="AW54" i="3"/>
  <c r="AU77" i="3"/>
  <c r="AW117" i="3"/>
  <c r="AV44" i="3"/>
  <c r="AV102" i="3"/>
  <c r="AW26" i="3"/>
  <c r="AX70" i="3"/>
  <c r="AZ32" i="3"/>
  <c r="AW55" i="3"/>
  <c r="AZ96" i="3"/>
  <c r="AY15" i="3"/>
  <c r="AY81" i="3"/>
  <c r="AW77" i="3"/>
  <c r="AY39" i="3"/>
  <c r="AV62" i="3"/>
  <c r="AZ112" i="3"/>
  <c r="AZ39" i="3"/>
  <c r="AY97" i="3"/>
  <c r="AV17" i="3"/>
  <c r="G21" i="34"/>
  <c r="C38" i="34" s="1"/>
  <c r="E38" i="34" s="1"/>
  <c r="J38" i="40"/>
  <c r="V930" i="3"/>
  <c r="M930" i="3"/>
  <c r="CB930" i="3"/>
  <c r="AV948" i="3"/>
  <c r="AZ588" i="3"/>
  <c r="AY1009" i="3"/>
  <c r="AX836" i="3"/>
  <c r="V808" i="3"/>
  <c r="M808" i="3"/>
  <c r="CB808" i="3"/>
  <c r="AW993" i="3"/>
  <c r="AW771" i="3"/>
  <c r="AU930" i="3"/>
  <c r="AZ908" i="3"/>
  <c r="AW985" i="3"/>
  <c r="V48" i="36"/>
  <c r="AW973" i="3"/>
  <c r="AV690" i="3"/>
  <c r="AZ645" i="3"/>
  <c r="AY893" i="3"/>
  <c r="V932" i="3"/>
  <c r="AT932" i="3" s="1"/>
  <c r="CB932" i="3"/>
  <c r="M932" i="3"/>
  <c r="AV937" i="3"/>
  <c r="V613" i="3"/>
  <c r="M613" i="3"/>
  <c r="CB613" i="3"/>
  <c r="AX885" i="3"/>
  <c r="AY14" i="3"/>
  <c r="V29" i="36"/>
  <c r="E118" i="6"/>
  <c r="O20" i="32" a="1"/>
  <c r="O20" i="32" s="1"/>
  <c r="R58" i="36"/>
  <c r="F20" i="32" a="1"/>
  <c r="F20" i="32" s="1"/>
  <c r="AU910" i="3"/>
  <c r="AY975" i="3"/>
  <c r="V902" i="3"/>
  <c r="M902" i="3"/>
  <c r="CB902" i="3"/>
  <c r="AW691" i="3"/>
  <c r="AZ977" i="3"/>
  <c r="AV905" i="3"/>
  <c r="AX699" i="3"/>
  <c r="AY977" i="3"/>
  <c r="V904" i="3"/>
  <c r="CB904" i="3"/>
  <c r="M904" i="3"/>
  <c r="AW699" i="3"/>
  <c r="AX977" i="3"/>
  <c r="V905" i="3"/>
  <c r="CB905" i="3"/>
  <c r="M905" i="3"/>
  <c r="V703" i="3"/>
  <c r="M703" i="3"/>
  <c r="CB703" i="3"/>
  <c r="AY979" i="3"/>
  <c r="AU907" i="3"/>
  <c r="AW707" i="3"/>
  <c r="AW970" i="3"/>
  <c r="AY515" i="3"/>
  <c r="AX710" i="3"/>
  <c r="AX741" i="3"/>
  <c r="AU28" i="3"/>
  <c r="V38" i="36"/>
  <c r="S58" i="36"/>
  <c r="G20" i="32" a="1"/>
  <c r="G20" i="32" s="1"/>
  <c r="P20" i="32" a="1"/>
  <c r="P20" i="32" s="1"/>
  <c r="F118" i="6"/>
  <c r="AU970" i="3"/>
  <c r="AX983" i="3"/>
  <c r="CB910" i="3"/>
  <c r="M910" i="3"/>
  <c r="V910" i="3"/>
  <c r="AT910" i="3" s="1"/>
  <c r="AW723" i="3"/>
  <c r="AY985" i="3"/>
  <c r="AV913" i="3"/>
  <c r="AX731" i="3"/>
  <c r="AX985" i="3"/>
  <c r="M912" i="3"/>
  <c r="V912" i="3"/>
  <c r="CB912" i="3"/>
  <c r="AW731" i="3"/>
  <c r="AX986" i="3"/>
  <c r="V913" i="3"/>
  <c r="AT913" i="3" s="1"/>
  <c r="CB913" i="3"/>
  <c r="M913" i="3"/>
  <c r="V735" i="3"/>
  <c r="M735" i="3"/>
  <c r="CB735" i="3"/>
  <c r="AX987" i="3"/>
  <c r="AU915" i="3"/>
  <c r="AW739" i="3"/>
  <c r="AW987" i="3"/>
  <c r="AX774" i="3"/>
  <c r="AY946" i="3"/>
  <c r="AU12" i="3"/>
  <c r="V22" i="36"/>
  <c r="AU953" i="3"/>
  <c r="AV981" i="3"/>
  <c r="AY907" i="3"/>
  <c r="AV714" i="3"/>
  <c r="AW983" i="3"/>
  <c r="V911" i="3"/>
  <c r="M911" i="3"/>
  <c r="CB911" i="3"/>
  <c r="AW722" i="3"/>
  <c r="AV983" i="3"/>
  <c r="AY909" i="3"/>
  <c r="AV722" i="3"/>
  <c r="AV984" i="3"/>
  <c r="AZ725" i="3"/>
  <c r="AV985" i="3"/>
  <c r="AZ912" i="3"/>
  <c r="AV730" i="3"/>
  <c r="AY981" i="3"/>
  <c r="AW561" i="3"/>
  <c r="AV756" i="3"/>
  <c r="AY27" i="3"/>
  <c r="AX956" i="3"/>
  <c r="AV988" i="3"/>
  <c r="AW528" i="3"/>
  <c r="V977" i="3"/>
  <c r="M977" i="3"/>
  <c r="CB977" i="3"/>
  <c r="V962" i="3"/>
  <c r="CB962" i="3"/>
  <c r="M962" i="3"/>
  <c r="AW888" i="3"/>
  <c r="AZ636" i="3"/>
  <c r="AU964" i="3"/>
  <c r="AY891" i="3"/>
  <c r="AW640" i="3"/>
  <c r="V964" i="3"/>
  <c r="M964" i="3"/>
  <c r="CB964" i="3"/>
  <c r="AW890" i="3"/>
  <c r="AZ644" i="3"/>
  <c r="AZ963" i="3"/>
  <c r="AW891" i="3"/>
  <c r="AU648" i="3"/>
  <c r="V966" i="3"/>
  <c r="CB966" i="3"/>
  <c r="M966" i="3"/>
  <c r="AW892" i="3"/>
  <c r="AX652" i="3"/>
  <c r="V941" i="3"/>
  <c r="CB941" i="3"/>
  <c r="M941" i="3"/>
  <c r="AW796" i="3"/>
  <c r="AU601" i="3"/>
  <c r="AW862" i="3"/>
  <c r="V36" i="36"/>
  <c r="AX403" i="3"/>
  <c r="AY1008" i="3"/>
  <c r="V605" i="3"/>
  <c r="M605" i="3"/>
  <c r="CB605" i="3"/>
  <c r="AY700" i="3"/>
  <c r="AW650" i="3"/>
  <c r="AY941" i="3"/>
  <c r="AX850" i="3"/>
  <c r="AW536" i="3"/>
  <c r="V945" i="3"/>
  <c r="CB945" i="3"/>
  <c r="M945" i="3"/>
  <c r="AV856" i="3"/>
  <c r="AW544" i="3"/>
  <c r="AZ944" i="3"/>
  <c r="AU856" i="3"/>
  <c r="AW552" i="3"/>
  <c r="AY944" i="3"/>
  <c r="AX858" i="3"/>
  <c r="AW560" i="3"/>
  <c r="AZ946" i="3"/>
  <c r="AY861" i="3"/>
  <c r="AW568" i="3"/>
  <c r="AZ669" i="3"/>
  <c r="AV641" i="3"/>
  <c r="V835" i="3"/>
  <c r="M835" i="3"/>
  <c r="CB835" i="3"/>
  <c r="AD6" i="3"/>
  <c r="AD8" i="3" s="1"/>
  <c r="D47" i="14" s="1"/>
  <c r="AZ27" i="3"/>
  <c r="AZ975" i="3"/>
  <c r="AY546" i="3"/>
  <c r="V995" i="3"/>
  <c r="CB995" i="3"/>
  <c r="M995" i="3"/>
  <c r="AV623" i="3"/>
  <c r="CB987" i="3"/>
  <c r="V987" i="3"/>
  <c r="M987" i="3"/>
  <c r="AW913" i="3"/>
  <c r="AU737" i="3"/>
  <c r="AU989" i="3"/>
  <c r="AY916" i="3"/>
  <c r="AV745" i="3"/>
  <c r="V989" i="3"/>
  <c r="AT989" i="3" s="1"/>
  <c r="M989" i="3"/>
  <c r="CB989" i="3"/>
  <c r="AW915" i="3"/>
  <c r="AU745" i="3"/>
  <c r="V990" i="3"/>
  <c r="CB990" i="3"/>
  <c r="M990" i="3"/>
  <c r="AW916" i="3"/>
  <c r="AY748" i="3"/>
  <c r="V991" i="3"/>
  <c r="AT991" i="3" s="1"/>
  <c r="CB991" i="3"/>
  <c r="M991" i="3"/>
  <c r="AW918" i="3"/>
  <c r="AU753" i="3"/>
  <c r="AZ990" i="3"/>
  <c r="CB638" i="3"/>
  <c r="V638" i="3"/>
  <c r="M638" i="3"/>
  <c r="V802" i="3"/>
  <c r="M802" i="3"/>
  <c r="CB802" i="3"/>
  <c r="AX998" i="3"/>
  <c r="V29" i="3"/>
  <c r="AT29" i="3" s="1"/>
  <c r="M29" i="3"/>
  <c r="CB29" i="3"/>
  <c r="D118" i="6"/>
  <c r="V8" i="36"/>
  <c r="Q58" i="36"/>
  <c r="E20" i="32" a="1"/>
  <c r="E20" i="32" s="1"/>
  <c r="N20" i="32" a="1"/>
  <c r="N20" i="32" s="1"/>
  <c r="AW998" i="3"/>
  <c r="AY732" i="3"/>
  <c r="AY967" i="3"/>
  <c r="AU894" i="3"/>
  <c r="AW659" i="3"/>
  <c r="AZ969" i="3"/>
  <c r="AV897" i="3"/>
  <c r="AX667" i="3"/>
  <c r="AY969" i="3"/>
  <c r="AU896" i="3"/>
  <c r="AW667" i="3"/>
  <c r="AX969" i="3"/>
  <c r="M897" i="3"/>
  <c r="CB897" i="3"/>
  <c r="V897" i="3"/>
  <c r="V671" i="3"/>
  <c r="CB671" i="3"/>
  <c r="M671" i="3"/>
  <c r="AY971" i="3"/>
  <c r="AU899" i="3"/>
  <c r="AW675" i="3"/>
  <c r="AX954" i="3"/>
  <c r="AU842" i="3"/>
  <c r="AX646" i="3"/>
  <c r="AV926" i="3"/>
  <c r="AY788" i="3"/>
  <c r="AZ1000" i="3"/>
  <c r="AV927" i="3"/>
  <c r="AU793" i="3"/>
  <c r="AZ572" i="3"/>
  <c r="AV389" i="3"/>
  <c r="V817" i="3"/>
  <c r="M817" i="3"/>
  <c r="CB817" i="3"/>
  <c r="AZ743" i="3"/>
  <c r="AY670" i="3"/>
  <c r="AZ597" i="3"/>
  <c r="AY524" i="3"/>
  <c r="AZ840" i="3"/>
  <c r="AY767" i="3"/>
  <c r="AX694" i="3"/>
  <c r="AY621" i="3"/>
  <c r="AX548" i="3"/>
  <c r="AY864" i="3"/>
  <c r="AU700" i="3"/>
  <c r="AW434" i="3"/>
  <c r="AZ668" i="3"/>
  <c r="AV943" i="3"/>
  <c r="V855" i="3"/>
  <c r="M855" i="3"/>
  <c r="CB855" i="3"/>
  <c r="CB549" i="3"/>
  <c r="V549" i="3"/>
  <c r="M549" i="3"/>
  <c r="AV944" i="3"/>
  <c r="AW857" i="3"/>
  <c r="CB557" i="3"/>
  <c r="V557" i="3"/>
  <c r="M557" i="3"/>
  <c r="AZ516" i="3"/>
  <c r="AU834" i="3"/>
  <c r="V761" i="3"/>
  <c r="M761" i="3"/>
  <c r="CB761" i="3"/>
  <c r="AZ687" i="3"/>
  <c r="V615" i="3"/>
  <c r="M615" i="3"/>
  <c r="CB615" i="3"/>
  <c r="AZ541" i="3"/>
  <c r="V858" i="3"/>
  <c r="M858" i="3"/>
  <c r="CB858" i="3"/>
  <c r="AZ784" i="3"/>
  <c r="AY711" i="3"/>
  <c r="AZ638" i="3"/>
  <c r="AY565" i="3"/>
  <c r="V253" i="3"/>
  <c r="M253" i="3"/>
  <c r="CB253" i="3"/>
  <c r="AX791" i="3"/>
  <c r="V642" i="3"/>
  <c r="CB642" i="3"/>
  <c r="M642" i="3"/>
  <c r="V806" i="3"/>
  <c r="CB806" i="3"/>
  <c r="M806" i="3"/>
  <c r="AZ913" i="3"/>
  <c r="AW738" i="3"/>
  <c r="AV987" i="3"/>
  <c r="AZ914" i="3"/>
  <c r="AZ742" i="3"/>
  <c r="AV560" i="3"/>
  <c r="AX877" i="3"/>
  <c r="AW804" i="3"/>
  <c r="AV731" i="3"/>
  <c r="AU658" i="3"/>
  <c r="AV585" i="3"/>
  <c r="AY492" i="3"/>
  <c r="AV828" i="3"/>
  <c r="AU755" i="3"/>
  <c r="V682" i="3"/>
  <c r="CB682" i="3"/>
  <c r="M682" i="3"/>
  <c r="AU609" i="3"/>
  <c r="V536" i="3"/>
  <c r="CB536" i="3"/>
  <c r="M536" i="3"/>
  <c r="AU852" i="3"/>
  <c r="AZ599" i="3"/>
  <c r="AX793" i="3"/>
  <c r="AX568" i="3"/>
  <c r="AZ939" i="3"/>
  <c r="AX843" i="3"/>
  <c r="AX521" i="3"/>
  <c r="AZ940" i="3"/>
  <c r="M848" i="3"/>
  <c r="CB848" i="3"/>
  <c r="V848" i="3"/>
  <c r="AX529" i="3"/>
  <c r="V503" i="3"/>
  <c r="AT503" i="3" s="1"/>
  <c r="CB503" i="3"/>
  <c r="M503" i="3"/>
  <c r="AX757" i="3"/>
  <c r="AW684" i="3"/>
  <c r="AX611" i="3"/>
  <c r="AW538" i="3"/>
  <c r="AX854" i="3"/>
  <c r="AW781" i="3"/>
  <c r="AV708" i="3"/>
  <c r="AW635" i="3"/>
  <c r="AV562" i="3"/>
  <c r="AW878" i="3"/>
  <c r="AW774" i="3"/>
  <c r="AX614" i="3"/>
  <c r="AX778" i="3"/>
  <c r="V967" i="3"/>
  <c r="M967" i="3"/>
  <c r="CB967" i="3"/>
  <c r="AW893" i="3"/>
  <c r="AU656" i="3"/>
  <c r="AZ966" i="3"/>
  <c r="AW894" i="3"/>
  <c r="AX660" i="3"/>
  <c r="AY539" i="3"/>
  <c r="V857" i="3"/>
  <c r="CB857" i="3"/>
  <c r="M857" i="3"/>
  <c r="AZ783" i="3"/>
  <c r="AY710" i="3"/>
  <c r="AZ637" i="3"/>
  <c r="AY564" i="3"/>
  <c r="M230" i="3"/>
  <c r="V230" i="3"/>
  <c r="CB230" i="3"/>
  <c r="AY807" i="3"/>
  <c r="AX734" i="3"/>
  <c r="AW661" i="3"/>
  <c r="AX588" i="3"/>
  <c r="AW515" i="3"/>
  <c r="AX831" i="3"/>
  <c r="AX824" i="3"/>
  <c r="AV629" i="3"/>
  <c r="AW505" i="3"/>
  <c r="AY724" i="3"/>
  <c r="AZ983" i="3"/>
  <c r="AW911" i="3"/>
  <c r="AU729" i="3"/>
  <c r="AZ556" i="3"/>
  <c r="AU874" i="3"/>
  <c r="V801" i="3"/>
  <c r="CB801" i="3"/>
  <c r="M801" i="3"/>
  <c r="AZ727" i="3"/>
  <c r="AY654" i="3"/>
  <c r="AZ581" i="3"/>
  <c r="AV465" i="3"/>
  <c r="AZ824" i="3"/>
  <c r="AY751" i="3"/>
  <c r="AX678" i="3"/>
  <c r="AY605" i="3"/>
  <c r="AX532" i="3"/>
  <c r="AY848" i="3"/>
  <c r="AW572" i="3"/>
  <c r="AU766" i="3"/>
  <c r="AU541" i="3"/>
  <c r="AW936" i="3"/>
  <c r="AZ829" i="3"/>
  <c r="AW286" i="3"/>
  <c r="AW937" i="3"/>
  <c r="AV834" i="3"/>
  <c r="AY412" i="3"/>
  <c r="AX475" i="3"/>
  <c r="AV827" i="3"/>
  <c r="AU754" i="3"/>
  <c r="CB681" i="3"/>
  <c r="M681" i="3"/>
  <c r="V681" i="3"/>
  <c r="AU608" i="3"/>
  <c r="M535" i="3"/>
  <c r="CB535" i="3"/>
  <c r="V535" i="3"/>
  <c r="AT535" i="3" s="1"/>
  <c r="AU851" i="3"/>
  <c r="V778" i="3"/>
  <c r="CB778" i="3"/>
  <c r="M778" i="3"/>
  <c r="AZ704" i="3"/>
  <c r="V632" i="3"/>
  <c r="M632" i="3"/>
  <c r="CB632" i="3"/>
  <c r="AZ558" i="3"/>
  <c r="V875" i="3"/>
  <c r="M875" i="3"/>
  <c r="CB875" i="3"/>
  <c r="AU764" i="3"/>
  <c r="AU587" i="3"/>
  <c r="AU751" i="3"/>
  <c r="AY784" i="3"/>
  <c r="AX711" i="3"/>
  <c r="AY638" i="3"/>
  <c r="AX565" i="3"/>
  <c r="AZ249" i="3"/>
  <c r="AX808" i="3"/>
  <c r="AW735" i="3"/>
  <c r="AV662" i="3"/>
  <c r="AW589" i="3"/>
  <c r="AV516" i="3"/>
  <c r="AW832" i="3"/>
  <c r="AV759" i="3"/>
  <c r="AU686" i="3"/>
  <c r="AV613" i="3"/>
  <c r="AU540" i="3"/>
  <c r="AX826" i="3"/>
  <c r="AW753" i="3"/>
  <c r="AV680" i="3"/>
  <c r="AW607" i="3"/>
  <c r="AV534" i="3"/>
  <c r="AW428" i="3"/>
  <c r="AY728" i="3"/>
  <c r="AX655" i="3"/>
  <c r="AY582" i="3"/>
  <c r="AU472" i="3"/>
  <c r="AY825" i="3"/>
  <c r="AX752" i="3"/>
  <c r="AW679" i="3"/>
  <c r="AX606" i="3"/>
  <c r="AW533" i="3"/>
  <c r="AX849" i="3"/>
  <c r="AW776" i="3"/>
  <c r="AV703" i="3"/>
  <c r="AW630" i="3"/>
  <c r="AV557" i="3"/>
  <c r="AY843" i="3"/>
  <c r="AX770" i="3"/>
  <c r="AW697" i="3"/>
  <c r="AX624" i="3"/>
  <c r="AW551" i="3"/>
  <c r="AV343" i="3"/>
  <c r="AW369" i="3"/>
  <c r="AY744" i="3"/>
  <c r="AX671" i="3"/>
  <c r="AY598" i="3"/>
  <c r="AX525" i="3"/>
  <c r="AY841" i="3"/>
  <c r="AX768" i="3"/>
  <c r="AW695" i="3"/>
  <c r="AX622" i="3"/>
  <c r="AW549" i="3"/>
  <c r="AX865" i="3"/>
  <c r="AW792" i="3"/>
  <c r="AV719" i="3"/>
  <c r="AU646" i="3"/>
  <c r="AV573" i="3"/>
  <c r="AU396" i="3"/>
  <c r="AX786" i="3"/>
  <c r="AW713" i="3"/>
  <c r="AX640" i="3"/>
  <c r="AW567" i="3"/>
  <c r="AW459" i="3"/>
  <c r="AZ497" i="3"/>
  <c r="AZ761" i="3"/>
  <c r="AY688" i="3"/>
  <c r="AZ615" i="3"/>
  <c r="AY542" i="3"/>
  <c r="AZ858" i="3"/>
  <c r="AY785" i="3"/>
  <c r="AX712" i="3"/>
  <c r="AY639" i="3"/>
  <c r="AX566" i="3"/>
  <c r="AV271" i="3"/>
  <c r="AX809" i="3"/>
  <c r="AW736" i="3"/>
  <c r="AV663" i="3"/>
  <c r="AW590" i="3"/>
  <c r="AV517" i="3"/>
  <c r="AY803" i="3"/>
  <c r="AX730" i="3"/>
  <c r="AW657" i="3"/>
  <c r="AX584" i="3"/>
  <c r="AY404" i="3"/>
  <c r="AY439" i="3"/>
  <c r="M779" i="3"/>
  <c r="V779" i="3"/>
  <c r="CB779" i="3"/>
  <c r="AZ705" i="3"/>
  <c r="V633" i="3"/>
  <c r="M633" i="3"/>
  <c r="CB633" i="3"/>
  <c r="AZ559" i="3"/>
  <c r="V876" i="3"/>
  <c r="CB876" i="3"/>
  <c r="M876" i="3"/>
  <c r="AZ802" i="3"/>
  <c r="AY729" i="3"/>
  <c r="AX656" i="3"/>
  <c r="AY583" i="3"/>
  <c r="AU480" i="3"/>
  <c r="AY826" i="3"/>
  <c r="AX753" i="3"/>
  <c r="AW680" i="3"/>
  <c r="AX607" i="3"/>
  <c r="AW534" i="3"/>
  <c r="AZ820" i="3"/>
  <c r="AY747" i="3"/>
  <c r="AX674" i="3"/>
  <c r="AX528" i="3"/>
  <c r="AV368" i="3"/>
  <c r="AV805" i="3"/>
  <c r="AU732" i="3"/>
  <c r="V659" i="3"/>
  <c r="M659" i="3"/>
  <c r="CB659" i="3"/>
  <c r="AU586" i="3"/>
  <c r="AX499" i="3"/>
  <c r="AU829" i="3"/>
  <c r="V756" i="3"/>
  <c r="AT756" i="3" s="1"/>
  <c r="M756" i="3"/>
  <c r="CB756" i="3"/>
  <c r="AZ682" i="3"/>
  <c r="CB610" i="3"/>
  <c r="M610" i="3"/>
  <c r="V610" i="3"/>
  <c r="AZ536" i="3"/>
  <c r="V853" i="3"/>
  <c r="CB853" i="3"/>
  <c r="M853" i="3"/>
  <c r="AZ779" i="3"/>
  <c r="AY706" i="3"/>
  <c r="AZ633" i="3"/>
  <c r="AY560" i="3"/>
  <c r="AU847" i="3"/>
  <c r="V774" i="3"/>
  <c r="CB774" i="3"/>
  <c r="M774" i="3"/>
  <c r="AZ700" i="3"/>
  <c r="V628" i="3"/>
  <c r="M628" i="3"/>
  <c r="CB628" i="3"/>
  <c r="AZ554" i="3"/>
  <c r="AY397" i="3"/>
  <c r="AW407" i="3"/>
  <c r="AV749" i="3"/>
  <c r="AU676" i="3"/>
  <c r="AV603" i="3"/>
  <c r="AU530" i="3"/>
  <c r="AV846" i="3"/>
  <c r="AU773" i="3"/>
  <c r="V700" i="3"/>
  <c r="M700" i="3"/>
  <c r="CB700" i="3"/>
  <c r="AU627" i="3"/>
  <c r="V554" i="3"/>
  <c r="CB554" i="3"/>
  <c r="M554" i="3"/>
  <c r="AU870" i="3"/>
  <c r="V797" i="3"/>
  <c r="AT797" i="3" s="1"/>
  <c r="M797" i="3"/>
  <c r="CB797" i="3"/>
  <c r="AZ723" i="3"/>
  <c r="AZ577" i="3"/>
  <c r="AV433" i="3"/>
  <c r="AU791" i="3"/>
  <c r="CB718" i="3"/>
  <c r="M718" i="3"/>
  <c r="V718" i="3"/>
  <c r="M645" i="3"/>
  <c r="V645" i="3"/>
  <c r="CB645" i="3"/>
  <c r="V572" i="3"/>
  <c r="M572" i="3"/>
  <c r="CB572" i="3"/>
  <c r="AY477" i="3"/>
  <c r="V261" i="3"/>
  <c r="CB261" i="3"/>
  <c r="M261" i="3"/>
  <c r="AU473" i="3"/>
  <c r="V400" i="3"/>
  <c r="CB400" i="3"/>
  <c r="M400" i="3"/>
  <c r="AU223" i="3"/>
  <c r="V449" i="3"/>
  <c r="M449" i="3"/>
  <c r="CB449" i="3"/>
  <c r="AX354" i="3"/>
  <c r="AZ496" i="3"/>
  <c r="AY423" i="3"/>
  <c r="AW291" i="3"/>
  <c r="AX471" i="3"/>
  <c r="AY425" i="3"/>
  <c r="AX520" i="3"/>
  <c r="V472" i="3"/>
  <c r="M472" i="3"/>
  <c r="CB472" i="3"/>
  <c r="AZ398" i="3"/>
  <c r="AV217" i="3"/>
  <c r="AZ447" i="3"/>
  <c r="AV352" i="3"/>
  <c r="AY495" i="3"/>
  <c r="AX422" i="3"/>
  <c r="AW288" i="3"/>
  <c r="AV469" i="3"/>
  <c r="AX416" i="3"/>
  <c r="AY468" i="3"/>
  <c r="AX460" i="3"/>
  <c r="AX377" i="3"/>
  <c r="AX509" i="3"/>
  <c r="AW436" i="3"/>
  <c r="AV325" i="3"/>
  <c r="AV484" i="3"/>
  <c r="AU411" i="3"/>
  <c r="AZ257" i="3"/>
  <c r="AV453" i="3"/>
  <c r="V214" i="3"/>
  <c r="M214" i="3"/>
  <c r="CB214" i="3"/>
  <c r="AX404" i="3"/>
  <c r="AW240" i="3"/>
  <c r="AX453" i="3"/>
  <c r="AY363" i="3"/>
  <c r="AW501" i="3"/>
  <c r="AV428" i="3"/>
  <c r="AX303" i="3"/>
  <c r="AV477" i="3"/>
  <c r="AV462" i="3"/>
  <c r="AV332" i="3"/>
  <c r="AW467" i="3"/>
  <c r="AV391" i="3"/>
  <c r="AU162" i="3"/>
  <c r="AV443" i="3"/>
  <c r="AU343" i="3"/>
  <c r="AU491" i="3"/>
  <c r="CB418" i="3"/>
  <c r="M418" i="3"/>
  <c r="V418" i="3"/>
  <c r="AU276" i="3"/>
  <c r="AX463" i="3"/>
  <c r="AY362" i="3"/>
  <c r="AV441" i="3"/>
  <c r="AU457" i="3"/>
  <c r="AY370" i="3"/>
  <c r="AU506" i="3"/>
  <c r="M433" i="3"/>
  <c r="CB433" i="3"/>
  <c r="V433" i="3"/>
  <c r="AU316" i="3"/>
  <c r="AZ480" i="3"/>
  <c r="AY407" i="3"/>
  <c r="AY248" i="3"/>
  <c r="AY448" i="3"/>
  <c r="V493" i="3"/>
  <c r="M493" i="3"/>
  <c r="CB493" i="3"/>
  <c r="AU432" i="3"/>
  <c r="V456" i="3"/>
  <c r="M456" i="3"/>
  <c r="CB456" i="3"/>
  <c r="AW368" i="3"/>
  <c r="M505" i="3"/>
  <c r="CB505" i="3"/>
  <c r="V505" i="3"/>
  <c r="AZ431" i="3"/>
  <c r="AU313" i="3"/>
  <c r="AY479" i="3"/>
  <c r="AX406" i="3"/>
  <c r="AY245" i="3"/>
  <c r="AX447" i="3"/>
  <c r="AZ483" i="3"/>
  <c r="AW422" i="3"/>
  <c r="V288" i="3"/>
  <c r="M288" i="3"/>
  <c r="CB288" i="3"/>
  <c r="AV470" i="3"/>
  <c r="V397" i="3"/>
  <c r="M397" i="3"/>
  <c r="CB397" i="3"/>
  <c r="AZ204" i="3"/>
  <c r="AU446" i="3"/>
  <c r="AZ348" i="3"/>
  <c r="AU495" i="3"/>
  <c r="AZ412" i="3"/>
  <c r="AU309" i="3"/>
  <c r="AX269" i="3"/>
  <c r="AU236" i="3"/>
  <c r="AZ450" i="3"/>
  <c r="AU358" i="3"/>
  <c r="AZ499" i="3"/>
  <c r="AY426" i="3"/>
  <c r="AW299" i="3"/>
  <c r="AY475" i="3"/>
  <c r="AX348" i="3"/>
  <c r="M223" i="3"/>
  <c r="CB223" i="3"/>
  <c r="V223" i="3"/>
  <c r="AW174" i="3"/>
  <c r="AX504" i="3"/>
  <c r="AW431" i="3"/>
  <c r="V312" i="3"/>
  <c r="M312" i="3"/>
  <c r="CB312" i="3"/>
  <c r="AW480" i="3"/>
  <c r="AV407" i="3"/>
  <c r="AX247" i="3"/>
  <c r="AV456" i="3"/>
  <c r="AU244" i="3"/>
  <c r="AY208" i="3"/>
  <c r="AY464" i="3"/>
  <c r="AZ385" i="3"/>
  <c r="AX512" i="3"/>
  <c r="AW439" i="3"/>
  <c r="AV333" i="3"/>
  <c r="AW488" i="3"/>
  <c r="AV415" i="3"/>
  <c r="CB269" i="3"/>
  <c r="V269" i="3"/>
  <c r="M269" i="3"/>
  <c r="AV464" i="3"/>
  <c r="AZ289" i="3"/>
  <c r="AZ284" i="3"/>
  <c r="AW454" i="3"/>
  <c r="AV365" i="3"/>
  <c r="AV502" i="3"/>
  <c r="AU429" i="3"/>
  <c r="AZ305" i="3"/>
  <c r="AU478" i="3"/>
  <c r="CB405" i="3"/>
  <c r="V405" i="3"/>
  <c r="M405" i="3"/>
  <c r="AX241" i="3"/>
  <c r="V454" i="3"/>
  <c r="CB454" i="3"/>
  <c r="M454" i="3"/>
  <c r="AU238" i="3"/>
  <c r="AY396" i="3"/>
  <c r="AW248" i="3"/>
  <c r="AW455" i="3"/>
  <c r="AV367" i="3"/>
  <c r="AW504" i="3"/>
  <c r="AV431" i="3"/>
  <c r="AX311" i="3"/>
  <c r="AV480" i="3"/>
  <c r="AZ366" i="3"/>
  <c r="AV246" i="3"/>
  <c r="V208" i="3"/>
  <c r="M208" i="3"/>
  <c r="CB208" i="3"/>
  <c r="AW406" i="3"/>
  <c r="AV245" i="3"/>
  <c r="AV454" i="3"/>
  <c r="M365" i="3"/>
  <c r="V365" i="3"/>
  <c r="CB365" i="3"/>
  <c r="AV503" i="3"/>
  <c r="AU430" i="3"/>
  <c r="AX308" i="3"/>
  <c r="AU479" i="3"/>
  <c r="V360" i="3"/>
  <c r="AT360" i="3" s="1"/>
  <c r="M360" i="3"/>
  <c r="CB360" i="3"/>
  <c r="AU245" i="3"/>
  <c r="V166" i="3"/>
  <c r="M166" i="3"/>
  <c r="CB166" i="3"/>
  <c r="AZ292" i="3"/>
  <c r="AW206" i="3"/>
  <c r="AY340" i="3"/>
  <c r="AX267" i="3"/>
  <c r="CB377" i="3"/>
  <c r="V377" i="3"/>
  <c r="M377" i="3"/>
  <c r="AW228" i="3"/>
  <c r="AZ209" i="3"/>
  <c r="AU153" i="3"/>
  <c r="AU317" i="3"/>
  <c r="V244" i="3"/>
  <c r="M244" i="3"/>
  <c r="CB244" i="3"/>
  <c r="V310" i="3"/>
  <c r="M310" i="3"/>
  <c r="CB310" i="3"/>
  <c r="AZ236" i="3"/>
  <c r="AZ357" i="3"/>
  <c r="AY284" i="3"/>
  <c r="AX203" i="3"/>
  <c r="AU266" i="3"/>
  <c r="AX286" i="3"/>
  <c r="AV189" i="3"/>
  <c r="AX402" i="3"/>
  <c r="CB235" i="3"/>
  <c r="V235" i="3"/>
  <c r="M235" i="3"/>
  <c r="AV334" i="3"/>
  <c r="AU261" i="3"/>
  <c r="AU327" i="3"/>
  <c r="V254" i="3"/>
  <c r="M254" i="3"/>
  <c r="CB254" i="3"/>
  <c r="V375" i="3"/>
  <c r="M375" i="3"/>
  <c r="CB375" i="3"/>
  <c r="AZ301" i="3"/>
  <c r="AY219" i="3"/>
  <c r="AX301" i="3"/>
  <c r="AW349" i="3"/>
  <c r="AW146" i="3"/>
  <c r="AY419" i="3"/>
  <c r="AY280" i="3"/>
  <c r="AW351" i="3"/>
  <c r="AV278" i="3"/>
  <c r="AV133" i="3"/>
  <c r="AU271" i="3"/>
  <c r="AU392" i="3"/>
  <c r="V319" i="3"/>
  <c r="CB319" i="3"/>
  <c r="M319" i="3"/>
  <c r="AZ245" i="3"/>
  <c r="AX333" i="3"/>
  <c r="AW381" i="3"/>
  <c r="AV226" i="3"/>
  <c r="AU66" i="3"/>
  <c r="AZ322" i="3"/>
  <c r="AY249" i="3"/>
  <c r="AX242" i="3"/>
  <c r="AX363" i="3"/>
  <c r="AW290" i="3"/>
  <c r="AZ165" i="3"/>
  <c r="AW276" i="3"/>
  <c r="AZ312" i="3"/>
  <c r="AZ208" i="3"/>
  <c r="AV408" i="3"/>
  <c r="AV250" i="3"/>
  <c r="V340" i="3"/>
  <c r="M340" i="3"/>
  <c r="CB340" i="3"/>
  <c r="AZ266" i="3"/>
  <c r="AZ332" i="3"/>
  <c r="AY259" i="3"/>
  <c r="AY380" i="3"/>
  <c r="AX307" i="3"/>
  <c r="AW234" i="3"/>
  <c r="AZ311" i="3"/>
  <c r="AY359" i="3"/>
  <c r="AX180" i="3"/>
  <c r="AV416" i="3"/>
  <c r="AX271" i="3"/>
  <c r="V348" i="3"/>
  <c r="AT348" i="3" s="1"/>
  <c r="CB348" i="3"/>
  <c r="M348" i="3"/>
  <c r="AZ274" i="3"/>
  <c r="AZ340" i="3"/>
  <c r="AY267" i="3"/>
  <c r="AY388" i="3"/>
  <c r="AX315" i="3"/>
  <c r="AW242" i="3"/>
  <c r="M329" i="3"/>
  <c r="CB329" i="3"/>
  <c r="V329" i="3"/>
  <c r="AZ376" i="3"/>
  <c r="V216" i="3"/>
  <c r="M216" i="3"/>
  <c r="CB216" i="3"/>
  <c r="AU231" i="3"/>
  <c r="AX373" i="3"/>
  <c r="AW300" i="3"/>
  <c r="AX221" i="3"/>
  <c r="AV348" i="3"/>
  <c r="AU275" i="3"/>
  <c r="AU200" i="3"/>
  <c r="V224" i="3"/>
  <c r="M224" i="3"/>
  <c r="CB224" i="3"/>
  <c r="AX123" i="3"/>
  <c r="AU96" i="3"/>
  <c r="AU64" i="3"/>
  <c r="AX381" i="3"/>
  <c r="AW308" i="3"/>
  <c r="AV235" i="3"/>
  <c r="AV356" i="3"/>
  <c r="AU283" i="3"/>
  <c r="AW177" i="3"/>
  <c r="V232" i="3"/>
  <c r="CB232" i="3"/>
  <c r="M232" i="3"/>
  <c r="AZ141" i="3"/>
  <c r="AV178" i="3"/>
  <c r="AZ110" i="3"/>
  <c r="AW380" i="3"/>
  <c r="AV307" i="3"/>
  <c r="AU234" i="3"/>
  <c r="AU355" i="3"/>
  <c r="V282" i="3"/>
  <c r="CB282" i="3"/>
  <c r="M282" i="3"/>
  <c r="AV170" i="3"/>
  <c r="AZ230" i="3"/>
  <c r="AX139" i="3"/>
  <c r="AX165" i="3"/>
  <c r="AZ45" i="3"/>
  <c r="AW75" i="3"/>
  <c r="AZ280" i="3"/>
  <c r="M163" i="3"/>
  <c r="CB163" i="3"/>
  <c r="V163" i="3"/>
  <c r="AY229" i="3"/>
  <c r="AV137" i="3"/>
  <c r="AX163" i="3"/>
  <c r="AU37" i="3"/>
  <c r="AV74" i="3"/>
  <c r="AZ359" i="3"/>
  <c r="AY286" i="3"/>
  <c r="AZ191" i="3"/>
  <c r="AX334" i="3"/>
  <c r="AW261" i="3"/>
  <c r="AW186" i="3"/>
  <c r="AV210" i="3"/>
  <c r="AV139" i="3"/>
  <c r="AY185" i="3"/>
  <c r="AX118" i="3"/>
  <c r="AV324" i="3"/>
  <c r="AU251" i="3"/>
  <c r="V200" i="3"/>
  <c r="M200" i="3"/>
  <c r="CB200" i="3"/>
  <c r="AU56" i="3"/>
  <c r="M119" i="3"/>
  <c r="V119" i="3"/>
  <c r="CB119" i="3"/>
  <c r="AZ178" i="3"/>
  <c r="AZ145" i="3"/>
  <c r="AX83" i="3"/>
  <c r="AW154" i="3"/>
  <c r="V189" i="3"/>
  <c r="M189" i="3"/>
  <c r="CB189" i="3"/>
  <c r="AZ142" i="3"/>
  <c r="AU54" i="3"/>
  <c r="AX57" i="3"/>
  <c r="AU84" i="3"/>
  <c r="AW93" i="3"/>
  <c r="AY223" i="3"/>
  <c r="AV125" i="3"/>
  <c r="M228" i="3"/>
  <c r="V228" i="3"/>
  <c r="CB228" i="3"/>
  <c r="AZ133" i="3"/>
  <c r="AZ177" i="3"/>
  <c r="AW131" i="3"/>
  <c r="AX174" i="3"/>
  <c r="AV57" i="3"/>
  <c r="AX28" i="3"/>
  <c r="AU95" i="3"/>
  <c r="M76" i="3"/>
  <c r="CB76" i="3"/>
  <c r="V76" i="3"/>
  <c r="AU195" i="3"/>
  <c r="AW199" i="3"/>
  <c r="AV223" i="3"/>
  <c r="AW124" i="3"/>
  <c r="AW64" i="3"/>
  <c r="AZ136" i="3"/>
  <c r="AV150" i="3"/>
  <c r="AV135" i="3"/>
  <c r="AY93" i="3"/>
  <c r="AX119" i="3"/>
  <c r="AY225" i="3"/>
  <c r="AV129" i="3"/>
  <c r="V174" i="3"/>
  <c r="CB174" i="3"/>
  <c r="M174" i="3"/>
  <c r="AU129" i="3"/>
  <c r="AU171" i="3"/>
  <c r="AZ43" i="3"/>
  <c r="AX177" i="3"/>
  <c r="AZ92" i="3"/>
  <c r="AX39" i="3"/>
  <c r="AZ192" i="3"/>
  <c r="AU169" i="3"/>
  <c r="AU197" i="3"/>
  <c r="V221" i="3"/>
  <c r="M221" i="3"/>
  <c r="CB221" i="3"/>
  <c r="AW118" i="3"/>
  <c r="AW58" i="3"/>
  <c r="AW133" i="3"/>
  <c r="AZ146" i="3"/>
  <c r="AZ131" i="3"/>
  <c r="AX84" i="3"/>
  <c r="AZ85" i="3"/>
  <c r="AY152" i="3"/>
  <c r="AU102" i="3"/>
  <c r="AV161" i="3"/>
  <c r="AW192" i="3"/>
  <c r="AV146" i="3"/>
  <c r="V67" i="3"/>
  <c r="CB67" i="3"/>
  <c r="M67" i="3"/>
  <c r="AZ69" i="3"/>
  <c r="AZ95" i="3"/>
  <c r="AU39" i="3"/>
  <c r="V32" i="3"/>
  <c r="M32" i="3"/>
  <c r="CB32" i="3"/>
  <c r="AZ155" i="3"/>
  <c r="AZ18" i="3"/>
  <c r="CB46" i="3"/>
  <c r="V46" i="3"/>
  <c r="AT46" i="3" s="1"/>
  <c r="M46" i="3"/>
  <c r="AU73" i="3"/>
  <c r="AZ63" i="3"/>
  <c r="AY105" i="3"/>
  <c r="AV123" i="3"/>
  <c r="AV148" i="3"/>
  <c r="AW48" i="3"/>
  <c r="AV107" i="3"/>
  <c r="AW136" i="3"/>
  <c r="AY99" i="3"/>
  <c r="AW21" i="3"/>
  <c r="AY53" i="3"/>
  <c r="AV43" i="3"/>
  <c r="AY28" i="3"/>
  <c r="AZ52" i="3"/>
  <c r="M80" i="3"/>
  <c r="V80" i="3"/>
  <c r="CB80" i="3"/>
  <c r="AY70" i="3"/>
  <c r="AW37" i="3"/>
  <c r="AX42" i="3"/>
  <c r="AY69" i="3"/>
  <c r="AW60" i="3"/>
  <c r="AV94" i="3"/>
  <c r="AV41" i="3"/>
  <c r="M154" i="3"/>
  <c r="V154" i="3"/>
  <c r="CB154" i="3"/>
  <c r="AW66" i="3"/>
  <c r="AV118" i="3"/>
  <c r="AU142" i="3"/>
  <c r="AW105" i="3"/>
  <c r="AW32" i="3"/>
  <c r="AW59" i="3"/>
  <c r="AU50" i="3"/>
  <c r="AZ50" i="3"/>
  <c r="AU113" i="3"/>
  <c r="V40" i="3"/>
  <c r="CB40" i="3"/>
  <c r="M40" i="3"/>
  <c r="M114" i="3"/>
  <c r="V114" i="3"/>
  <c r="CB114" i="3"/>
  <c r="AU83" i="3"/>
  <c r="AV45" i="3"/>
  <c r="V68" i="3"/>
  <c r="CB68" i="3"/>
  <c r="M68" i="3"/>
  <c r="AV108" i="3"/>
  <c r="AV35" i="3"/>
  <c r="AU93" i="3"/>
  <c r="AY37" i="3"/>
  <c r="AW61" i="3"/>
  <c r="AW15" i="3"/>
  <c r="AV46" i="3"/>
  <c r="AY87" i="3"/>
  <c r="AZ49" i="3"/>
  <c r="AX72" i="3"/>
  <c r="AV68" i="3"/>
  <c r="AU29" i="3"/>
  <c r="AU53" i="3"/>
  <c r="AY103" i="3"/>
  <c r="AW29" i="3"/>
  <c r="AX88" i="3"/>
  <c r="AW865" i="3"/>
  <c r="AV373" i="3"/>
  <c r="AU921" i="3"/>
  <c r="AZ910" i="3"/>
  <c r="AV698" i="3"/>
  <c r="AZ17" i="3"/>
  <c r="AU922" i="3"/>
  <c r="AI6" i="3"/>
  <c r="AI8" i="3" s="1"/>
  <c r="I47" i="14" s="1"/>
  <c r="AU760" i="3"/>
  <c r="AV865" i="3"/>
  <c r="AU20" i="3"/>
  <c r="V936" i="3"/>
  <c r="CB936" i="3"/>
  <c r="M936" i="3"/>
  <c r="AV449" i="3"/>
  <c r="AY764" i="3"/>
  <c r="AZ919" i="3"/>
  <c r="AW996" i="3"/>
  <c r="V800" i="3"/>
  <c r="AT800" i="3" s="1"/>
  <c r="CB800" i="3"/>
  <c r="M800" i="3"/>
  <c r="AV16" i="3"/>
  <c r="AZ718" i="3"/>
  <c r="AZ911" i="3"/>
  <c r="AZ929" i="3"/>
  <c r="V13" i="36"/>
  <c r="D123" i="6"/>
  <c r="I123" i="6" s="1"/>
  <c r="AY899" i="3"/>
  <c r="AV975" i="3"/>
  <c r="AW966" i="3"/>
  <c r="AV657" i="3"/>
  <c r="AV957" i="3"/>
  <c r="AW625" i="3"/>
  <c r="V14" i="3"/>
  <c r="M14" i="3"/>
  <c r="CB14" i="3"/>
  <c r="AZ23" i="3"/>
  <c r="AX990" i="3"/>
  <c r="AU696" i="3"/>
  <c r="AX966" i="3"/>
  <c r="V893" i="3"/>
  <c r="CB893" i="3"/>
  <c r="M893" i="3"/>
  <c r="AZ654" i="3"/>
  <c r="AY968" i="3"/>
  <c r="AV896" i="3"/>
  <c r="V663" i="3"/>
  <c r="M663" i="3"/>
  <c r="CB663" i="3"/>
  <c r="AX968" i="3"/>
  <c r="V895" i="3"/>
  <c r="AT895" i="3" s="1"/>
  <c r="CB895" i="3"/>
  <c r="M895" i="3"/>
  <c r="AZ662" i="3"/>
  <c r="AW968" i="3"/>
  <c r="V896" i="3"/>
  <c r="M896" i="3"/>
  <c r="CB896" i="3"/>
  <c r="AW666" i="3"/>
  <c r="AX970" i="3"/>
  <c r="M898" i="3"/>
  <c r="V898" i="3"/>
  <c r="CB898" i="3"/>
  <c r="AZ670" i="3"/>
  <c r="AV952" i="3"/>
  <c r="V833" i="3"/>
  <c r="CB833" i="3"/>
  <c r="M833" i="3"/>
  <c r="AY637" i="3"/>
  <c r="AX838" i="3"/>
  <c r="AZ15" i="3"/>
  <c r="V56" i="36"/>
  <c r="V21" i="36"/>
  <c r="V50" i="36"/>
  <c r="P58" i="36"/>
  <c r="P6" i="36" s="1"/>
  <c r="E27" i="14" s="1"/>
  <c r="D20" i="32" a="1"/>
  <c r="D20" i="32" s="1"/>
  <c r="M20" i="32" a="1"/>
  <c r="M20" i="32" s="1"/>
  <c r="V901" i="3"/>
  <c r="CB901" i="3"/>
  <c r="M901" i="3"/>
  <c r="AX974" i="3"/>
  <c r="AZ900" i="3"/>
  <c r="AZ686" i="3"/>
  <c r="AY976" i="3"/>
  <c r="AU904" i="3"/>
  <c r="V695" i="3"/>
  <c r="CB695" i="3"/>
  <c r="M695" i="3"/>
  <c r="AX976" i="3"/>
  <c r="AZ902" i="3"/>
  <c r="AZ694" i="3"/>
  <c r="AW976" i="3"/>
  <c r="AZ903" i="3"/>
  <c r="AW698" i="3"/>
  <c r="AX978" i="3"/>
  <c r="V906" i="3"/>
  <c r="M906" i="3"/>
  <c r="CB906" i="3"/>
  <c r="AZ702" i="3"/>
  <c r="AV969" i="3"/>
  <c r="AU448" i="3"/>
  <c r="AW701" i="3"/>
  <c r="AY352" i="3"/>
  <c r="AV21" i="3"/>
  <c r="V40" i="36"/>
  <c r="V34" i="36"/>
  <c r="AZ1009" i="3"/>
  <c r="AY869" i="3"/>
  <c r="AV972" i="3"/>
  <c r="AX898" i="3"/>
  <c r="AY677" i="3"/>
  <c r="AW974" i="3"/>
  <c r="AZ901" i="3"/>
  <c r="AZ685" i="3"/>
  <c r="AV974" i="3"/>
  <c r="AX900" i="3"/>
  <c r="AY685" i="3"/>
  <c r="AU974" i="3"/>
  <c r="AX901" i="3"/>
  <c r="AV689" i="3"/>
  <c r="AV976" i="3"/>
  <c r="AY903" i="3"/>
  <c r="AY693" i="3"/>
  <c r="AX963" i="3"/>
  <c r="AY878" i="3"/>
  <c r="AU683" i="3"/>
  <c r="AW16" i="3"/>
  <c r="AW887" i="3"/>
  <c r="AV911" i="3"/>
  <c r="AY898" i="3"/>
  <c r="AZ951" i="3"/>
  <c r="V878" i="3"/>
  <c r="CB878" i="3"/>
  <c r="M878" i="3"/>
  <c r="AV600" i="3"/>
  <c r="AU955" i="3"/>
  <c r="AX881" i="3"/>
  <c r="AZ603" i="3"/>
  <c r="CB955" i="3"/>
  <c r="V955" i="3"/>
  <c r="M955" i="3"/>
  <c r="AW881" i="3"/>
  <c r="AV608" i="3"/>
  <c r="AZ954" i="3"/>
  <c r="AW882" i="3"/>
  <c r="AZ611" i="3"/>
  <c r="V957" i="3"/>
  <c r="CB957" i="3"/>
  <c r="M957" i="3"/>
  <c r="AW883" i="3"/>
  <c r="AV616" i="3"/>
  <c r="AZ905" i="3"/>
  <c r="AV723" i="3"/>
  <c r="CB528" i="3"/>
  <c r="M528" i="3"/>
  <c r="V528" i="3"/>
  <c r="AW14" i="3"/>
  <c r="V57" i="36"/>
  <c r="V19" i="36"/>
  <c r="AZ941" i="3"/>
  <c r="AX931" i="3"/>
  <c r="AX947" i="3"/>
  <c r="V969" i="3"/>
  <c r="AT969" i="3" s="1"/>
  <c r="M969" i="3"/>
  <c r="CB969" i="3"/>
  <c r="AV1006" i="3"/>
  <c r="AX932" i="3"/>
  <c r="AZ814" i="3"/>
  <c r="AW1008" i="3"/>
  <c r="AZ935" i="3"/>
  <c r="V823" i="3"/>
  <c r="M823" i="3"/>
  <c r="CB823" i="3"/>
  <c r="AV1008" i="3"/>
  <c r="AY935" i="3"/>
  <c r="AZ822" i="3"/>
  <c r="AV1009" i="3"/>
  <c r="AX935" i="3"/>
  <c r="AW826" i="3"/>
  <c r="H6" i="3"/>
  <c r="X10" i="3"/>
  <c r="AY937" i="3"/>
  <c r="AZ830" i="3"/>
  <c r="AZ310" i="3"/>
  <c r="AV970" i="3"/>
  <c r="AU568" i="3"/>
  <c r="V852" i="3"/>
  <c r="M852" i="3"/>
  <c r="CB852" i="3"/>
  <c r="AX15" i="3"/>
  <c r="V45" i="36"/>
  <c r="AZ881" i="3"/>
  <c r="AV928" i="3"/>
  <c r="V978" i="3"/>
  <c r="CB978" i="3"/>
  <c r="M978" i="3"/>
  <c r="AV904" i="3"/>
  <c r="AX700" i="3"/>
  <c r="AU980" i="3"/>
  <c r="AX907" i="3"/>
  <c r="AY708" i="3"/>
  <c r="CB980" i="3"/>
  <c r="V980" i="3"/>
  <c r="M980" i="3"/>
  <c r="AV906" i="3"/>
  <c r="AX708" i="3"/>
  <c r="AZ979" i="3"/>
  <c r="AV907" i="3"/>
  <c r="AU712" i="3"/>
  <c r="AZ981" i="3"/>
  <c r="AW909" i="3"/>
  <c r="AX716" i="3"/>
  <c r="V975" i="3"/>
  <c r="CB975" i="3"/>
  <c r="M975" i="3"/>
  <c r="V534" i="3"/>
  <c r="CB534" i="3"/>
  <c r="M534" i="3"/>
  <c r="AZ728" i="3"/>
  <c r="AX570" i="3"/>
  <c r="AY16" i="3"/>
  <c r="AY1000" i="3"/>
  <c r="AW930" i="3"/>
  <c r="AU962" i="3"/>
  <c r="AZ950" i="3"/>
  <c r="AX957" i="3"/>
  <c r="V885" i="3"/>
  <c r="M885" i="3"/>
  <c r="CB885" i="3"/>
  <c r="AU623" i="3"/>
  <c r="AZ960" i="3"/>
  <c r="AV888" i="3"/>
  <c r="AY626" i="3"/>
  <c r="AY960" i="3"/>
  <c r="V887" i="3"/>
  <c r="CB887" i="3"/>
  <c r="M887" i="3"/>
  <c r="AU631" i="3"/>
  <c r="AX960" i="3"/>
  <c r="V888" i="3"/>
  <c r="M888" i="3"/>
  <c r="CB888" i="3"/>
  <c r="AY634" i="3"/>
  <c r="AX962" i="3"/>
  <c r="CB889" i="3"/>
  <c r="M889" i="3"/>
  <c r="V889" i="3"/>
  <c r="AU639" i="3"/>
  <c r="AX928" i="3"/>
  <c r="M769" i="3"/>
  <c r="CB769" i="3"/>
  <c r="V769" i="3"/>
  <c r="AT769" i="3" s="1"/>
  <c r="AY573" i="3"/>
  <c r="AU917" i="3"/>
  <c r="AU752" i="3"/>
  <c r="AY990" i="3"/>
  <c r="AU918" i="3"/>
  <c r="AX756" i="3"/>
  <c r="AY563" i="3"/>
  <c r="AZ99" i="3"/>
  <c r="AZ807" i="3"/>
  <c r="AY734" i="3"/>
  <c r="AX661" i="3"/>
  <c r="AY588" i="3"/>
  <c r="AX515" i="3"/>
  <c r="AX758" i="3"/>
  <c r="AW685" i="3"/>
  <c r="AX612" i="3"/>
  <c r="AW539" i="3"/>
  <c r="AX855" i="3"/>
  <c r="AV627" i="3"/>
  <c r="V821" i="3"/>
  <c r="CB821" i="3"/>
  <c r="M821" i="3"/>
  <c r="M596" i="3"/>
  <c r="V596" i="3"/>
  <c r="CB596" i="3"/>
  <c r="AU934" i="3"/>
  <c r="AY820" i="3"/>
  <c r="AZ1008" i="3"/>
  <c r="AU935" i="3"/>
  <c r="AU825" i="3"/>
  <c r="AZ580" i="3"/>
  <c r="AV457" i="3"/>
  <c r="CB825" i="3"/>
  <c r="V825" i="3"/>
  <c r="M825" i="3"/>
  <c r="AZ751" i="3"/>
  <c r="AY678" i="3"/>
  <c r="AZ605" i="3"/>
  <c r="AY532" i="3"/>
  <c r="AZ848" i="3"/>
  <c r="AY775" i="3"/>
  <c r="AX702" i="3"/>
  <c r="AY629" i="3"/>
  <c r="AX556" i="3"/>
  <c r="AY872" i="3"/>
  <c r="V755" i="3"/>
  <c r="M755" i="3"/>
  <c r="CB755" i="3"/>
  <c r="AZ568" i="3"/>
  <c r="AZ732" i="3"/>
  <c r="AY904" i="3"/>
  <c r="AZ701" i="3"/>
  <c r="AV978" i="3"/>
  <c r="AY905" i="3"/>
  <c r="AV706" i="3"/>
  <c r="AU551" i="3"/>
  <c r="AW868" i="3"/>
  <c r="AV795" i="3"/>
  <c r="AU722" i="3"/>
  <c r="V649" i="3"/>
  <c r="CB649" i="3"/>
  <c r="M649" i="3"/>
  <c r="AU576" i="3"/>
  <c r="AX419" i="3"/>
  <c r="AU819" i="3"/>
  <c r="V746" i="3"/>
  <c r="M746" i="3"/>
  <c r="CB746" i="3"/>
  <c r="AZ672" i="3"/>
  <c r="V600" i="3"/>
  <c r="CB600" i="3"/>
  <c r="M600" i="3"/>
  <c r="AZ526" i="3"/>
  <c r="CB843" i="3"/>
  <c r="V843" i="3"/>
  <c r="M843" i="3"/>
  <c r="AY526" i="3"/>
  <c r="AW720" i="3"/>
  <c r="AY461" i="3"/>
  <c r="AY930" i="3"/>
  <c r="V807" i="3"/>
  <c r="M807" i="3"/>
  <c r="CB807" i="3"/>
  <c r="AW1005" i="3"/>
  <c r="AY931" i="3"/>
  <c r="AW811" i="3"/>
  <c r="AW577" i="3"/>
  <c r="AZ429" i="3"/>
  <c r="AX821" i="3"/>
  <c r="AW748" i="3"/>
  <c r="AV675" i="3"/>
  <c r="AW602" i="3"/>
  <c r="AV529" i="3"/>
  <c r="AW845" i="3"/>
  <c r="AV772" i="3"/>
  <c r="AU699" i="3"/>
  <c r="AV626" i="3"/>
  <c r="AU553" i="3"/>
  <c r="AV869" i="3"/>
  <c r="AY736" i="3"/>
  <c r="AW541" i="3"/>
  <c r="AW705" i="3"/>
  <c r="V958" i="3"/>
  <c r="M958" i="3"/>
  <c r="CB958" i="3"/>
  <c r="AW884" i="3"/>
  <c r="AZ619" i="3"/>
  <c r="AZ957" i="3"/>
  <c r="AV885" i="3"/>
  <c r="AV624" i="3"/>
  <c r="AX530" i="3"/>
  <c r="AZ847" i="3"/>
  <c r="AY774" i="3"/>
  <c r="AX701" i="3"/>
  <c r="AY628" i="3"/>
  <c r="AX555" i="3"/>
  <c r="AY871" i="3"/>
  <c r="AX798" i="3"/>
  <c r="AW725" i="3"/>
  <c r="AV652" i="3"/>
  <c r="AW579" i="3"/>
  <c r="AZ445" i="3"/>
  <c r="AW822" i="3"/>
  <c r="AW751" i="3"/>
  <c r="AU556" i="3"/>
  <c r="AV901" i="3"/>
  <c r="AU688" i="3"/>
  <c r="AZ974" i="3"/>
  <c r="AV902" i="3"/>
  <c r="AX692" i="3"/>
  <c r="AY547" i="3"/>
  <c r="V865" i="3"/>
  <c r="CB865" i="3"/>
  <c r="M865" i="3"/>
  <c r="AZ791" i="3"/>
  <c r="AY718" i="3"/>
  <c r="AY645" i="3"/>
  <c r="AY572" i="3"/>
  <c r="V387" i="3"/>
  <c r="AT387" i="3" s="1"/>
  <c r="M387" i="3"/>
  <c r="CB387" i="3"/>
  <c r="AY815" i="3"/>
  <c r="AX742" i="3"/>
  <c r="AW669" i="3"/>
  <c r="AX596" i="3"/>
  <c r="AW523" i="3"/>
  <c r="AX839" i="3"/>
  <c r="AW382" i="3"/>
  <c r="V693" i="3"/>
  <c r="AT693" i="3" s="1"/>
  <c r="CB693" i="3"/>
  <c r="M693" i="3"/>
  <c r="AV483" i="3"/>
  <c r="AW927" i="3"/>
  <c r="AV793" i="3"/>
  <c r="V1002" i="3"/>
  <c r="M1002" i="3"/>
  <c r="CB1002" i="3"/>
  <c r="AW928" i="3"/>
  <c r="AY797" i="3"/>
  <c r="V574" i="3"/>
  <c r="M574" i="3"/>
  <c r="CB574" i="3"/>
  <c r="AW402" i="3"/>
  <c r="AU818" i="3"/>
  <c r="V745" i="3"/>
  <c r="CB745" i="3"/>
  <c r="M745" i="3"/>
  <c r="AZ671" i="3"/>
  <c r="M599" i="3"/>
  <c r="V599" i="3"/>
  <c r="CB599" i="3"/>
  <c r="AZ525" i="3"/>
  <c r="V842" i="3"/>
  <c r="M842" i="3"/>
  <c r="CB842" i="3"/>
  <c r="AZ768" i="3"/>
  <c r="AY695" i="3"/>
  <c r="AZ622" i="3"/>
  <c r="AY549" i="3"/>
  <c r="AZ865" i="3"/>
  <c r="AV709" i="3"/>
  <c r="AX507" i="3"/>
  <c r="V678" i="3"/>
  <c r="CB678" i="3"/>
  <c r="M678" i="3"/>
  <c r="AX775" i="3"/>
  <c r="AW702" i="3"/>
  <c r="AX629" i="3"/>
  <c r="AW556" i="3"/>
  <c r="AX872" i="3"/>
  <c r="AW799" i="3"/>
  <c r="AV726" i="3"/>
  <c r="AU653" i="3"/>
  <c r="AV580" i="3"/>
  <c r="AY452" i="3"/>
  <c r="AV823" i="3"/>
  <c r="AU750" i="3"/>
  <c r="V677" i="3"/>
  <c r="M677" i="3"/>
  <c r="CB677" i="3"/>
  <c r="AU604" i="3"/>
  <c r="V531" i="3"/>
  <c r="CB531" i="3"/>
  <c r="M531" i="3"/>
  <c r="AW817" i="3"/>
  <c r="AV744" i="3"/>
  <c r="AU671" i="3"/>
  <c r="AV598" i="3"/>
  <c r="AU525" i="3"/>
  <c r="V304" i="3"/>
  <c r="AT304" i="3" s="1"/>
  <c r="M304" i="3"/>
  <c r="CB304" i="3"/>
  <c r="AX719" i="3"/>
  <c r="AW646" i="3"/>
  <c r="AX573" i="3"/>
  <c r="V399" i="3"/>
  <c r="CB399" i="3"/>
  <c r="M399" i="3"/>
  <c r="AX816" i="3"/>
  <c r="AW743" i="3"/>
  <c r="AV670" i="3"/>
  <c r="AW597" i="3"/>
  <c r="AV524" i="3"/>
  <c r="AW840" i="3"/>
  <c r="AV767" i="3"/>
  <c r="AU694" i="3"/>
  <c r="AV621" i="3"/>
  <c r="AU548" i="3"/>
  <c r="AX834" i="3"/>
  <c r="AW761" i="3"/>
  <c r="AV688" i="3"/>
  <c r="AW615" i="3"/>
  <c r="AV542" i="3"/>
  <c r="AW492" i="3"/>
  <c r="AY808" i="3"/>
  <c r="AX735" i="3"/>
  <c r="AW662" i="3"/>
  <c r="AX589" i="3"/>
  <c r="AW516" i="3"/>
  <c r="AX832" i="3"/>
  <c r="AW759" i="3"/>
  <c r="AV686" i="3"/>
  <c r="AW613" i="3"/>
  <c r="AV540" i="3"/>
  <c r="AW856" i="3"/>
  <c r="AV783" i="3"/>
  <c r="AU710" i="3"/>
  <c r="AV637" i="3"/>
  <c r="AU564" i="3"/>
  <c r="AU202" i="3"/>
  <c r="AW777" i="3"/>
  <c r="AV704" i="3"/>
  <c r="AW631" i="3"/>
  <c r="AV558" i="3"/>
  <c r="AZ422" i="3"/>
  <c r="AU372" i="3"/>
  <c r="AY752" i="3"/>
  <c r="AX679" i="3"/>
  <c r="AY606" i="3"/>
  <c r="AX533" i="3"/>
  <c r="AX776" i="3"/>
  <c r="AW703" i="3"/>
  <c r="AX630" i="3"/>
  <c r="AW557" i="3"/>
  <c r="AX873" i="3"/>
  <c r="AW800" i="3"/>
  <c r="AV727" i="3"/>
  <c r="AU654" i="3"/>
  <c r="AV581" i="3"/>
  <c r="AY460" i="3"/>
  <c r="AX794" i="3"/>
  <c r="AW721" i="3"/>
  <c r="AV648" i="3"/>
  <c r="AW575" i="3"/>
  <c r="AU489" i="3"/>
  <c r="AU334" i="3"/>
  <c r="AZ769" i="3"/>
  <c r="AY696" i="3"/>
  <c r="AZ623" i="3"/>
  <c r="AY550" i="3"/>
  <c r="AZ866" i="3"/>
  <c r="AY793" i="3"/>
  <c r="AX720" i="3"/>
  <c r="AW647" i="3"/>
  <c r="AX574" i="3"/>
  <c r="V407" i="3"/>
  <c r="CB407" i="3"/>
  <c r="M407" i="3"/>
  <c r="AX817" i="3"/>
  <c r="AW744" i="3"/>
  <c r="AV671" i="3"/>
  <c r="AW598" i="3"/>
  <c r="AV525" i="3"/>
  <c r="AY811" i="3"/>
  <c r="AX738" i="3"/>
  <c r="AW665" i="3"/>
  <c r="AX592" i="3"/>
  <c r="AU517" i="3"/>
  <c r="AY503" i="3"/>
  <c r="AU796" i="3"/>
  <c r="V723" i="3"/>
  <c r="M723" i="3"/>
  <c r="CB723" i="3"/>
  <c r="AZ649" i="3"/>
  <c r="V577" i="3"/>
  <c r="CB577" i="3"/>
  <c r="M577" i="3"/>
  <c r="AW426" i="3"/>
  <c r="V820" i="3"/>
  <c r="CB820" i="3"/>
  <c r="M820" i="3"/>
  <c r="AZ746" i="3"/>
  <c r="AZ600" i="3"/>
  <c r="AZ843" i="3"/>
  <c r="AY770" i="3"/>
  <c r="AX697" i="3"/>
  <c r="AY624" i="3"/>
  <c r="AX551" i="3"/>
  <c r="V838" i="3"/>
  <c r="M838" i="3"/>
  <c r="CB838" i="3"/>
  <c r="AZ764" i="3"/>
  <c r="AY691" i="3"/>
  <c r="AZ618" i="3"/>
  <c r="AY545" i="3"/>
  <c r="AW209" i="3"/>
  <c r="AV813" i="3"/>
  <c r="AU740" i="3"/>
  <c r="M667" i="3"/>
  <c r="V667" i="3"/>
  <c r="CB667" i="3"/>
  <c r="AU594" i="3"/>
  <c r="V521" i="3"/>
  <c r="AT521" i="3" s="1"/>
  <c r="M521" i="3"/>
  <c r="CB521" i="3"/>
  <c r="AU837" i="3"/>
  <c r="V764" i="3"/>
  <c r="M764" i="3"/>
  <c r="CB764" i="3"/>
  <c r="AZ690" i="3"/>
  <c r="V618" i="3"/>
  <c r="CB618" i="3"/>
  <c r="M618" i="3"/>
  <c r="AZ544" i="3"/>
  <c r="V861" i="3"/>
  <c r="CB861" i="3"/>
  <c r="M861" i="3"/>
  <c r="AZ787" i="3"/>
  <c r="AY714" i="3"/>
  <c r="AZ641" i="3"/>
  <c r="AY568" i="3"/>
  <c r="M317" i="3"/>
  <c r="V317" i="3"/>
  <c r="CB317" i="3"/>
  <c r="M782" i="3"/>
  <c r="V782" i="3"/>
  <c r="CB782" i="3"/>
  <c r="AZ708" i="3"/>
  <c r="V636" i="3"/>
  <c r="M636" i="3"/>
  <c r="CB636" i="3"/>
  <c r="AZ562" i="3"/>
  <c r="AU441" i="3"/>
  <c r="AY456" i="3"/>
  <c r="V464" i="3"/>
  <c r="M464" i="3"/>
  <c r="CB464" i="3"/>
  <c r="AW384" i="3"/>
  <c r="V513" i="3"/>
  <c r="CB513" i="3"/>
  <c r="M513" i="3"/>
  <c r="AZ439" i="3"/>
  <c r="AW334" i="3"/>
  <c r="AY487" i="3"/>
  <c r="AX414" i="3"/>
  <c r="V267" i="3"/>
  <c r="M267" i="3"/>
  <c r="CB267" i="3"/>
  <c r="V459" i="3"/>
  <c r="M459" i="3"/>
  <c r="CB459" i="3"/>
  <c r="AY296" i="3"/>
  <c r="V487" i="3"/>
  <c r="M487" i="3"/>
  <c r="CB487" i="3"/>
  <c r="AZ462" i="3"/>
  <c r="AU382" i="3"/>
  <c r="AZ511" i="3"/>
  <c r="AY438" i="3"/>
  <c r="AW331" i="3"/>
  <c r="AX486" i="3"/>
  <c r="AW413" i="3"/>
  <c r="CB264" i="3"/>
  <c r="M264" i="3"/>
  <c r="V264" i="3"/>
  <c r="AT264" i="3" s="1"/>
  <c r="AZ457" i="3"/>
  <c r="AW272" i="3"/>
  <c r="AZ393" i="3"/>
  <c r="AW451" i="3"/>
  <c r="AV359" i="3"/>
  <c r="AW500" i="3"/>
  <c r="AV427" i="3"/>
  <c r="M301" i="3"/>
  <c r="CB301" i="3"/>
  <c r="V301" i="3"/>
  <c r="AU475" i="3"/>
  <c r="V402" i="3"/>
  <c r="M402" i="3"/>
  <c r="CB402" i="3"/>
  <c r="AX233" i="3"/>
  <c r="AW438" i="3"/>
  <c r="AV447" i="3"/>
  <c r="AX393" i="3"/>
  <c r="AV187" i="3"/>
  <c r="AW444" i="3"/>
  <c r="AW345" i="3"/>
  <c r="AV492" i="3"/>
  <c r="AU419" i="3"/>
  <c r="AV279" i="3"/>
  <c r="AZ465" i="3"/>
  <c r="V381" i="3"/>
  <c r="AT381" i="3" s="1"/>
  <c r="M381" i="3"/>
  <c r="CB381" i="3"/>
  <c r="AW450" i="3"/>
  <c r="AV458" i="3"/>
  <c r="V373" i="3"/>
  <c r="CB373" i="3"/>
  <c r="M373" i="3"/>
  <c r="AV507" i="3"/>
  <c r="AU434" i="3"/>
  <c r="AV319" i="3"/>
  <c r="M482" i="3"/>
  <c r="V482" i="3"/>
  <c r="AT482" i="3" s="1"/>
  <c r="CB482" i="3"/>
  <c r="AZ408" i="3"/>
  <c r="AZ251" i="3"/>
  <c r="AZ449" i="3"/>
  <c r="AU502" i="3"/>
  <c r="AV338" i="3"/>
  <c r="CB448" i="3"/>
  <c r="V448" i="3"/>
  <c r="M448" i="3"/>
  <c r="AW352" i="3"/>
  <c r="CB497" i="3"/>
  <c r="M497" i="3"/>
  <c r="V497" i="3"/>
  <c r="AZ423" i="3"/>
  <c r="AZ291" i="3"/>
  <c r="AY471" i="3"/>
  <c r="AX398" i="3"/>
  <c r="AZ215" i="3"/>
  <c r="AW430" i="3"/>
  <c r="AZ419" i="3"/>
  <c r="AZ313" i="3"/>
  <c r="AZ446" i="3"/>
  <c r="AU350" i="3"/>
  <c r="AZ495" i="3"/>
  <c r="AY422" i="3"/>
  <c r="AY288" i="3"/>
  <c r="AX470" i="3"/>
  <c r="AW397" i="3"/>
  <c r="AU207" i="3"/>
  <c r="AV429" i="3"/>
  <c r="AY410" i="3"/>
  <c r="AV413" i="3"/>
  <c r="AX263" i="3"/>
  <c r="AU461" i="3"/>
  <c r="AU510" i="3"/>
  <c r="V437" i="3"/>
  <c r="CB437" i="3"/>
  <c r="M437" i="3"/>
  <c r="AZ326" i="3"/>
  <c r="CB486" i="3"/>
  <c r="V486" i="3"/>
  <c r="AT486" i="3" s="1"/>
  <c r="M486" i="3"/>
  <c r="CB392" i="3"/>
  <c r="V392" i="3"/>
  <c r="M392" i="3"/>
  <c r="AX272" i="3"/>
  <c r="AY295" i="3"/>
  <c r="AV149" i="3"/>
  <c r="AY441" i="3"/>
  <c r="AW339" i="3"/>
  <c r="AY490" i="3"/>
  <c r="AX417" i="3"/>
  <c r="V275" i="3"/>
  <c r="M275" i="3"/>
  <c r="CB275" i="3"/>
  <c r="AX466" i="3"/>
  <c r="AU302" i="3"/>
  <c r="AU303" i="3"/>
  <c r="AX351" i="3"/>
  <c r="AW495" i="3"/>
  <c r="AV422" i="3"/>
  <c r="AX287" i="3"/>
  <c r="AV471" i="3"/>
  <c r="AU398" i="3"/>
  <c r="AX213" i="3"/>
  <c r="AU447" i="3"/>
  <c r="AX392" i="3"/>
  <c r="AZ341" i="3"/>
  <c r="AX455" i="3"/>
  <c r="AX367" i="3"/>
  <c r="AW503" i="3"/>
  <c r="AV430" i="3"/>
  <c r="V309" i="3"/>
  <c r="M309" i="3"/>
  <c r="CB309" i="3"/>
  <c r="AV479" i="3"/>
  <c r="AU406" i="3"/>
  <c r="AX244" i="3"/>
  <c r="AU455" i="3"/>
  <c r="AU241" i="3"/>
  <c r="AW185" i="3"/>
  <c r="AV445" i="3"/>
  <c r="V347" i="3"/>
  <c r="CB347" i="3"/>
  <c r="M347" i="3"/>
  <c r="AU493" i="3"/>
  <c r="V420" i="3"/>
  <c r="M420" i="3"/>
  <c r="CB420" i="3"/>
  <c r="AX281" i="3"/>
  <c r="V469" i="3"/>
  <c r="M469" i="3"/>
  <c r="CB469" i="3"/>
  <c r="AX394" i="3"/>
  <c r="AW193" i="3"/>
  <c r="AZ444" i="3"/>
  <c r="AV390" i="3"/>
  <c r="AX323" i="3"/>
  <c r="V215" i="3"/>
  <c r="M215" i="3"/>
  <c r="CB215" i="3"/>
  <c r="AV446" i="3"/>
  <c r="V349" i="3"/>
  <c r="AT349" i="3" s="1"/>
  <c r="M349" i="3"/>
  <c r="CB349" i="3"/>
  <c r="AV495" i="3"/>
  <c r="AU422" i="3"/>
  <c r="AV287" i="3"/>
  <c r="AU471" i="3"/>
  <c r="AW326" i="3"/>
  <c r="AY339" i="3"/>
  <c r="AW470" i="3"/>
  <c r="AV397" i="3"/>
  <c r="AY206" i="3"/>
  <c r="AU445" i="3"/>
  <c r="AY346" i="3"/>
  <c r="AU494" i="3"/>
  <c r="V421" i="3"/>
  <c r="M421" i="3"/>
  <c r="CB421" i="3"/>
  <c r="AU284" i="3"/>
  <c r="V470" i="3"/>
  <c r="CB470" i="3"/>
  <c r="M470" i="3"/>
  <c r="AV317" i="3"/>
  <c r="AX330" i="3"/>
  <c r="AW202" i="3"/>
  <c r="AY283" i="3"/>
  <c r="AZ180" i="3"/>
  <c r="AX331" i="3"/>
  <c r="AW258" i="3"/>
  <c r="AY358" i="3"/>
  <c r="AW188" i="3"/>
  <c r="V183" i="3"/>
  <c r="AT183" i="3" s="1"/>
  <c r="CB183" i="3"/>
  <c r="M183" i="3"/>
  <c r="AZ91" i="3"/>
  <c r="V308" i="3"/>
  <c r="CB308" i="3"/>
  <c r="M308" i="3"/>
  <c r="AZ234" i="3"/>
  <c r="AZ300" i="3"/>
  <c r="AW222" i="3"/>
  <c r="AY348" i="3"/>
  <c r="AX275" i="3"/>
  <c r="AU394" i="3"/>
  <c r="AZ247" i="3"/>
  <c r="M250" i="3"/>
  <c r="CB250" i="3"/>
  <c r="V250" i="3"/>
  <c r="AW74" i="3"/>
  <c r="AY389" i="3"/>
  <c r="AU112" i="3"/>
  <c r="AU325" i="3"/>
  <c r="V252" i="3"/>
  <c r="CB252" i="3"/>
  <c r="M252" i="3"/>
  <c r="V318" i="3"/>
  <c r="CB318" i="3"/>
  <c r="M318" i="3"/>
  <c r="AZ244" i="3"/>
  <c r="AZ365" i="3"/>
  <c r="AY292" i="3"/>
  <c r="AW180" i="3"/>
  <c r="AV283" i="3"/>
  <c r="M322" i="3"/>
  <c r="V322" i="3"/>
  <c r="CB322" i="3"/>
  <c r="AU227" i="3"/>
  <c r="AX410" i="3"/>
  <c r="AW256" i="3"/>
  <c r="AV342" i="3"/>
  <c r="AU269" i="3"/>
  <c r="AU335" i="3"/>
  <c r="V262" i="3"/>
  <c r="M262" i="3"/>
  <c r="CB262" i="3"/>
  <c r="V383" i="3"/>
  <c r="CB383" i="3"/>
  <c r="M383" i="3"/>
  <c r="AZ309" i="3"/>
  <c r="AY236" i="3"/>
  <c r="AV315" i="3"/>
  <c r="AU363" i="3"/>
  <c r="AY189" i="3"/>
  <c r="AZ386" i="3"/>
  <c r="AY313" i="3"/>
  <c r="AX240" i="3"/>
  <c r="AX306" i="3"/>
  <c r="AW233" i="3"/>
  <c r="AW354" i="3"/>
  <c r="AV281" i="3"/>
  <c r="AW179" i="3"/>
  <c r="AU258" i="3"/>
  <c r="AV276" i="3"/>
  <c r="AU127" i="3"/>
  <c r="AU399" i="3"/>
  <c r="AX218" i="3"/>
  <c r="AZ330" i="3"/>
  <c r="AY257" i="3"/>
  <c r="AY323" i="3"/>
  <c r="AX250" i="3"/>
  <c r="AX371" i="3"/>
  <c r="AW298" i="3"/>
  <c r="V206" i="3"/>
  <c r="M206" i="3"/>
  <c r="CB206" i="3"/>
  <c r="AX293" i="3"/>
  <c r="AW341" i="3"/>
  <c r="AU86" i="3"/>
  <c r="AU407" i="3"/>
  <c r="AV247" i="3"/>
  <c r="AZ338" i="3"/>
  <c r="AY265" i="3"/>
  <c r="AY331" i="3"/>
  <c r="AX258" i="3"/>
  <c r="AX379" i="3"/>
  <c r="AW306" i="3"/>
  <c r="AV233" i="3"/>
  <c r="AY310" i="3"/>
  <c r="AX358" i="3"/>
  <c r="V179" i="3"/>
  <c r="M179" i="3"/>
  <c r="CB179" i="3"/>
  <c r="AZ212" i="3"/>
  <c r="AW364" i="3"/>
  <c r="AV291" i="3"/>
  <c r="AV203" i="3"/>
  <c r="AU339" i="3"/>
  <c r="V266" i="3"/>
  <c r="M266" i="3"/>
  <c r="CB266" i="3"/>
  <c r="CB191" i="3"/>
  <c r="M191" i="3"/>
  <c r="V191" i="3"/>
  <c r="AZ214" i="3"/>
  <c r="AY58" i="3"/>
  <c r="V204" i="3"/>
  <c r="M204" i="3"/>
  <c r="CB204" i="3"/>
  <c r="AX142" i="3"/>
  <c r="AZ228" i="3"/>
  <c r="AW372" i="3"/>
  <c r="AV299" i="3"/>
  <c r="AV219" i="3"/>
  <c r="AU347" i="3"/>
  <c r="V274" i="3"/>
  <c r="M274" i="3"/>
  <c r="CB274" i="3"/>
  <c r="M199" i="3"/>
  <c r="V199" i="3"/>
  <c r="CB199" i="3"/>
  <c r="AZ222" i="3"/>
  <c r="AV120" i="3"/>
  <c r="AW90" i="3"/>
  <c r="AZ57" i="3"/>
  <c r="AX110" i="3"/>
  <c r="AV371" i="3"/>
  <c r="AU298" i="3"/>
  <c r="V217" i="3"/>
  <c r="M217" i="3"/>
  <c r="CB217" i="3"/>
  <c r="V346" i="3"/>
  <c r="CB346" i="3"/>
  <c r="M346" i="3"/>
  <c r="AZ272" i="3"/>
  <c r="AZ197" i="3"/>
  <c r="AY221" i="3"/>
  <c r="AY116" i="3"/>
  <c r="AW231" i="3"/>
  <c r="AU179" i="3"/>
  <c r="AZ114" i="3"/>
  <c r="AY271" i="3"/>
  <c r="AY196" i="3"/>
  <c r="AX220" i="3"/>
  <c r="V111" i="3"/>
  <c r="M111" i="3"/>
  <c r="CB111" i="3"/>
  <c r="AV230" i="3"/>
  <c r="V178" i="3"/>
  <c r="M178" i="3"/>
  <c r="CB178" i="3"/>
  <c r="AX112" i="3"/>
  <c r="AY350" i="3"/>
  <c r="AX277" i="3"/>
  <c r="AV121" i="3"/>
  <c r="AW325" i="3"/>
  <c r="AV252" i="3"/>
  <c r="AX175" i="3"/>
  <c r="AU201" i="3"/>
  <c r="AU68" i="3"/>
  <c r="AZ121" i="3"/>
  <c r="V180" i="3"/>
  <c r="M180" i="3"/>
  <c r="CB180" i="3"/>
  <c r="AU315" i="3"/>
  <c r="V242" i="3"/>
  <c r="M242" i="3"/>
  <c r="CB242" i="3"/>
  <c r="V158" i="3"/>
  <c r="M158" i="3"/>
  <c r="CB158" i="3"/>
  <c r="AZ190" i="3"/>
  <c r="AW208" i="3"/>
  <c r="AY129" i="3"/>
  <c r="AX127" i="3"/>
  <c r="AU229" i="3"/>
  <c r="AU136" i="3"/>
  <c r="AX179" i="3"/>
  <c r="AY133" i="3"/>
  <c r="AZ176" i="3"/>
  <c r="AU60" i="3"/>
  <c r="AX43" i="3"/>
  <c r="AW97" i="3"/>
  <c r="AV78" i="3"/>
  <c r="AX214" i="3"/>
  <c r="AY84" i="3"/>
  <c r="AZ218" i="3"/>
  <c r="AX107" i="3"/>
  <c r="AV163" i="3"/>
  <c r="V120" i="3"/>
  <c r="M120" i="3"/>
  <c r="CB120" i="3"/>
  <c r="V162" i="3"/>
  <c r="M162" i="3"/>
  <c r="CB162" i="3"/>
  <c r="AW175" i="3"/>
  <c r="AV167" i="3"/>
  <c r="AX74" i="3"/>
  <c r="AY150" i="3"/>
  <c r="V186" i="3"/>
  <c r="M186" i="3"/>
  <c r="CB186" i="3"/>
  <c r="AZ156" i="3"/>
  <c r="AV190" i="3"/>
  <c r="AU214" i="3"/>
  <c r="AX81" i="3"/>
  <c r="AX12" i="3"/>
  <c r="AV124" i="3"/>
  <c r="AY137" i="3"/>
  <c r="AX121" i="3"/>
  <c r="AU57" i="3"/>
  <c r="AZ67" i="3"/>
  <c r="AX216" i="3"/>
  <c r="AV95" i="3"/>
  <c r="AV115" i="3"/>
  <c r="AY159" i="3"/>
  <c r="V172" i="3"/>
  <c r="M172" i="3"/>
  <c r="CB172" i="3"/>
  <c r="AY162" i="3"/>
  <c r="AW65" i="3"/>
  <c r="AU146" i="3"/>
  <c r="AY183" i="3"/>
  <c r="AV152" i="3"/>
  <c r="V188" i="3"/>
  <c r="CB188" i="3"/>
  <c r="M188" i="3"/>
  <c r="AZ211" i="3"/>
  <c r="AU62" i="3"/>
  <c r="V121" i="3"/>
  <c r="AT121" i="3" s="1"/>
  <c r="CB121" i="3"/>
  <c r="M121" i="3"/>
  <c r="V122" i="3"/>
  <c r="M122" i="3"/>
  <c r="CB122" i="3"/>
  <c r="AV134" i="3"/>
  <c r="AU116" i="3"/>
  <c r="V48" i="3"/>
  <c r="M48" i="3"/>
  <c r="CB48" i="3"/>
  <c r="AV228" i="3"/>
  <c r="AW134" i="3"/>
  <c r="AX232" i="3"/>
  <c r="V143" i="3"/>
  <c r="M143" i="3"/>
  <c r="CB143" i="3"/>
  <c r="AV183" i="3"/>
  <c r="AU137" i="3"/>
  <c r="AV180" i="3"/>
  <c r="AY21" i="3"/>
  <c r="AZ59" i="3"/>
  <c r="AV104" i="3"/>
  <c r="AV53" i="3"/>
  <c r="AY146" i="3"/>
  <c r="V110" i="3"/>
  <c r="CB110" i="3"/>
  <c r="M110" i="3"/>
  <c r="V37" i="3"/>
  <c r="AT37" i="3" s="1"/>
  <c r="M37" i="3"/>
  <c r="CB37" i="3"/>
  <c r="V64" i="3"/>
  <c r="M64" i="3"/>
  <c r="CB64" i="3"/>
  <c r="AY54" i="3"/>
  <c r="AU69" i="3"/>
  <c r="AW110" i="3"/>
  <c r="AU139" i="3"/>
  <c r="AX176" i="3"/>
  <c r="V89" i="3"/>
  <c r="M89" i="3"/>
  <c r="CB89" i="3"/>
  <c r="AV127" i="3"/>
  <c r="AX90" i="3"/>
  <c r="AY117" i="3"/>
  <c r="AX44" i="3"/>
  <c r="AX20" i="3"/>
  <c r="AZ116" i="3"/>
  <c r="AY43" i="3"/>
  <c r="AZ70" i="3"/>
  <c r="AX61" i="3"/>
  <c r="AX96" i="3"/>
  <c r="AX33" i="3"/>
  <c r="AX60" i="3"/>
  <c r="AV51" i="3"/>
  <c r="AY57" i="3"/>
  <c r="AZ119" i="3"/>
  <c r="AZ144" i="3"/>
  <c r="AV30" i="3"/>
  <c r="AW100" i="3"/>
  <c r="V133" i="3"/>
  <c r="CB133" i="3"/>
  <c r="M133" i="3"/>
  <c r="AV96" i="3"/>
  <c r="AX14" i="3"/>
  <c r="AV50" i="3"/>
  <c r="AZ38" i="3"/>
  <c r="AZ76" i="3"/>
  <c r="M104" i="3"/>
  <c r="V104" i="3"/>
  <c r="CB104" i="3"/>
  <c r="AZ29" i="3"/>
  <c r="AY95" i="3"/>
  <c r="V74" i="3"/>
  <c r="CB74" i="3"/>
  <c r="M74" i="3"/>
  <c r="AV36" i="3"/>
  <c r="AZ58" i="3"/>
  <c r="AU99" i="3"/>
  <c r="AV20" i="3"/>
  <c r="V84" i="3"/>
  <c r="M84" i="3"/>
  <c r="CB84" i="3"/>
  <c r="AU25" i="3"/>
  <c r="AV52" i="3"/>
  <c r="AV110" i="3"/>
  <c r="AV37" i="3"/>
  <c r="AX78" i="3"/>
  <c r="AY40" i="3"/>
  <c r="AW63" i="3"/>
  <c r="AU59" i="3"/>
  <c r="AU117" i="3"/>
  <c r="V44" i="3"/>
  <c r="CB44" i="3"/>
  <c r="M44" i="3"/>
  <c r="AX94" i="3"/>
  <c r="AU11" i="3"/>
  <c r="AW79" i="3"/>
  <c r="AU950" i="3"/>
  <c r="AX1002" i="3"/>
  <c r="AW995" i="3"/>
  <c r="AU893" i="3"/>
  <c r="AY653" i="3"/>
  <c r="AV546" i="3"/>
  <c r="AU923" i="3"/>
  <c r="G20" i="34"/>
  <c r="C37" i="34" s="1"/>
  <c r="AH6" i="3"/>
  <c r="AH8" i="3" s="1"/>
  <c r="H47" i="14" s="1"/>
  <c r="J40" i="40"/>
  <c r="S38" i="40"/>
  <c r="AE6" i="3"/>
  <c r="AE8" i="3" s="1"/>
  <c r="E47" i="14" s="1"/>
  <c r="L20" i="5"/>
  <c r="AU945" i="3"/>
  <c r="AZ579" i="3"/>
  <c r="V43" i="36"/>
  <c r="AX828" i="3"/>
  <c r="V939" i="3"/>
  <c r="CB939" i="3"/>
  <c r="M939" i="3"/>
  <c r="AX991" i="3"/>
  <c r="AW763" i="3"/>
  <c r="AX1004" i="3"/>
  <c r="AU26" i="3"/>
  <c r="AX984" i="3"/>
  <c r="AW730" i="3"/>
  <c r="AV682" i="3"/>
  <c r="AY902" i="3"/>
  <c r="AX1003" i="3"/>
  <c r="AX973" i="3"/>
  <c r="M894" i="3"/>
  <c r="V894" i="3"/>
  <c r="CB894" i="3"/>
  <c r="AV968" i="3"/>
  <c r="V926" i="3"/>
  <c r="M926" i="3"/>
  <c r="CB926" i="3"/>
  <c r="AY883" i="3"/>
  <c r="V915" i="3"/>
  <c r="M915" i="3"/>
  <c r="CB915" i="3"/>
  <c r="AU23" i="3"/>
  <c r="AZ958" i="3"/>
  <c r="AX922" i="3"/>
  <c r="AV954" i="3"/>
  <c r="V943" i="3"/>
  <c r="CB943" i="3"/>
  <c r="M943" i="3"/>
  <c r="AW956" i="3"/>
  <c r="V884" i="3"/>
  <c r="CB884" i="3"/>
  <c r="M884" i="3"/>
  <c r="AX618" i="3"/>
  <c r="AY959" i="3"/>
  <c r="AU887" i="3"/>
  <c r="AU622" i="3"/>
  <c r="AX959" i="3"/>
  <c r="AZ885" i="3"/>
  <c r="AX626" i="3"/>
  <c r="AW959" i="3"/>
  <c r="AZ886" i="3"/>
  <c r="AU630" i="3"/>
  <c r="AW961" i="3"/>
  <c r="AZ887" i="3"/>
  <c r="AX634" i="3"/>
  <c r="V924" i="3"/>
  <c r="CB924" i="3"/>
  <c r="M924" i="3"/>
  <c r="AZ759" i="3"/>
  <c r="AX564" i="3"/>
  <c r="AZ875" i="3"/>
  <c r="AU15" i="3"/>
  <c r="M25" i="3"/>
  <c r="V25" i="3"/>
  <c r="CB25" i="3"/>
  <c r="AW981" i="3"/>
  <c r="AX659" i="3"/>
  <c r="AW965" i="3"/>
  <c r="AZ891" i="3"/>
  <c r="AV650" i="3"/>
  <c r="AX967" i="3"/>
  <c r="AU895" i="3"/>
  <c r="AW658" i="3"/>
  <c r="AW967" i="3"/>
  <c r="AZ893" i="3"/>
  <c r="AV658" i="3"/>
  <c r="AV967" i="3"/>
  <c r="AZ894" i="3"/>
  <c r="AZ661" i="3"/>
  <c r="AW969" i="3"/>
  <c r="AZ895" i="3"/>
  <c r="AV666" i="3"/>
  <c r="AU951" i="3"/>
  <c r="AZ823" i="3"/>
  <c r="AX628" i="3"/>
  <c r="AW619" i="3"/>
  <c r="AW30" i="3"/>
  <c r="AW964" i="3"/>
  <c r="AU996" i="3"/>
  <c r="AV591" i="3"/>
  <c r="AZ984" i="3"/>
  <c r="AU963" i="3"/>
  <c r="AX889" i="3"/>
  <c r="AW641" i="3"/>
  <c r="AV965" i="3"/>
  <c r="AZ892" i="3"/>
  <c r="AV649" i="3"/>
  <c r="AU965" i="3"/>
  <c r="AX891" i="3"/>
  <c r="AU649" i="3"/>
  <c r="V965" i="3"/>
  <c r="CB965" i="3"/>
  <c r="M965" i="3"/>
  <c r="AX892" i="3"/>
  <c r="AU967" i="3"/>
  <c r="AX893" i="3"/>
  <c r="AU657" i="3"/>
  <c r="AU942" i="3"/>
  <c r="AX805" i="3"/>
  <c r="AV610" i="3"/>
  <c r="AX25" i="3"/>
  <c r="I122" i="6"/>
  <c r="V44" i="36"/>
  <c r="AU792" i="3"/>
  <c r="D50" i="34"/>
  <c r="D61" i="34"/>
  <c r="D63" i="34" s="1"/>
  <c r="AX641" i="3"/>
  <c r="AV737" i="3"/>
  <c r="V687" i="3"/>
  <c r="M687" i="3"/>
  <c r="CB687" i="3"/>
  <c r="AZ942" i="3"/>
  <c r="AZ853" i="3"/>
  <c r="AX545" i="3"/>
  <c r="AU946" i="3"/>
  <c r="AX859" i="3"/>
  <c r="AX553" i="3"/>
  <c r="V946" i="3"/>
  <c r="M946" i="3"/>
  <c r="CB946" i="3"/>
  <c r="AW859" i="3"/>
  <c r="AX561" i="3"/>
  <c r="AZ945" i="3"/>
  <c r="AZ861" i="3"/>
  <c r="AX569" i="3"/>
  <c r="CB948" i="3"/>
  <c r="M948" i="3"/>
  <c r="V948" i="3"/>
  <c r="AV864" i="3"/>
  <c r="AX577" i="3"/>
  <c r="AW706" i="3"/>
  <c r="AU650" i="3"/>
  <c r="AU844" i="3"/>
  <c r="AX23" i="3"/>
  <c r="AX787" i="3"/>
  <c r="AX875" i="3"/>
  <c r="CB892" i="3"/>
  <c r="M892" i="3"/>
  <c r="V892" i="3"/>
  <c r="AU997" i="3"/>
  <c r="AX923" i="3"/>
  <c r="AV778" i="3"/>
  <c r="AV999" i="3"/>
  <c r="AZ926" i="3"/>
  <c r="AW786" i="3"/>
  <c r="AU999" i="3"/>
  <c r="AX925" i="3"/>
  <c r="AV786" i="3"/>
  <c r="AU1000" i="3"/>
  <c r="AX926" i="3"/>
  <c r="AZ789" i="3"/>
  <c r="AU1001" i="3"/>
  <c r="AY928" i="3"/>
  <c r="AV794" i="3"/>
  <c r="AU1002" i="3"/>
  <c r="AY897" i="3"/>
  <c r="AY304" i="3"/>
  <c r="AW656" i="3"/>
  <c r="AY24" i="3"/>
  <c r="D126" i="6"/>
  <c r="I126" i="6" s="1"/>
  <c r="V16" i="36"/>
  <c r="V10" i="36"/>
  <c r="D120" i="6"/>
  <c r="I120" i="6" s="1"/>
  <c r="AX1007" i="3"/>
  <c r="AV769" i="3"/>
  <c r="AZ968" i="3"/>
  <c r="AV895" i="3"/>
  <c r="M664" i="3"/>
  <c r="CB664" i="3"/>
  <c r="V664" i="3"/>
  <c r="AT664" i="3" s="1"/>
  <c r="M971" i="3"/>
  <c r="CB971" i="3"/>
  <c r="V971" i="3"/>
  <c r="AW898" i="3"/>
  <c r="AU672" i="3"/>
  <c r="AZ970" i="3"/>
  <c r="AU897" i="3"/>
  <c r="V672" i="3"/>
  <c r="CB672" i="3"/>
  <c r="M672" i="3"/>
  <c r="AY970" i="3"/>
  <c r="AU898" i="3"/>
  <c r="AX675" i="3"/>
  <c r="AZ972" i="3"/>
  <c r="AV900" i="3"/>
  <c r="M680" i="3"/>
  <c r="V680" i="3"/>
  <c r="CB680" i="3"/>
  <c r="AZ956" i="3"/>
  <c r="AV851" i="3"/>
  <c r="AY655" i="3"/>
  <c r="AX595" i="3"/>
  <c r="AZ25" i="3"/>
  <c r="F158" i="39"/>
  <c r="F154" i="39"/>
  <c r="F121" i="39"/>
  <c r="F152" i="39"/>
  <c r="F145" i="39"/>
  <c r="F136" i="39"/>
  <c r="F144" i="6"/>
  <c r="F160" i="6"/>
  <c r="F135" i="6"/>
  <c r="F159" i="6"/>
  <c r="F161" i="6"/>
  <c r="F127" i="6"/>
  <c r="F135" i="39"/>
  <c r="F134" i="39"/>
  <c r="F124" i="39"/>
  <c r="F123" i="39"/>
  <c r="F140" i="39"/>
  <c r="F120" i="39"/>
  <c r="F128" i="6"/>
  <c r="F164" i="6"/>
  <c r="F138" i="6"/>
  <c r="F136" i="6"/>
  <c r="F154" i="6"/>
  <c r="F146" i="39"/>
  <c r="F166" i="39"/>
  <c r="F147" i="39"/>
  <c r="F122" i="39"/>
  <c r="F126" i="39"/>
  <c r="F132" i="39"/>
  <c r="F149" i="6"/>
  <c r="F140" i="6"/>
  <c r="F132" i="6"/>
  <c r="F142" i="6"/>
  <c r="F125" i="39"/>
  <c r="F167" i="39"/>
  <c r="F144" i="39"/>
  <c r="F130" i="39"/>
  <c r="F127" i="39"/>
  <c r="F155" i="39"/>
  <c r="F143" i="39"/>
  <c r="F158" i="6"/>
  <c r="F129" i="6"/>
  <c r="F141" i="6"/>
  <c r="F137" i="6"/>
  <c r="F147" i="6"/>
  <c r="F150" i="39"/>
  <c r="F142" i="39"/>
  <c r="F149" i="39"/>
  <c r="F165" i="39"/>
  <c r="F148" i="39"/>
  <c r="F156" i="39"/>
  <c r="F145" i="6"/>
  <c r="F151" i="6"/>
  <c r="F165" i="6"/>
  <c r="F163" i="6"/>
  <c r="F160" i="39"/>
  <c r="F139" i="39"/>
  <c r="F129" i="39"/>
  <c r="F119" i="39"/>
  <c r="F137" i="39"/>
  <c r="F128" i="39"/>
  <c r="F133" i="6"/>
  <c r="F167" i="6"/>
  <c r="F166" i="6"/>
  <c r="F130" i="6"/>
  <c r="F156" i="6"/>
  <c r="F139" i="6"/>
  <c r="F118" i="39"/>
  <c r="F131" i="6"/>
  <c r="F157" i="6"/>
  <c r="F153" i="39"/>
  <c r="F150" i="6"/>
  <c r="F153" i="6"/>
  <c r="F141" i="39"/>
  <c r="F131" i="39"/>
  <c r="F161" i="39"/>
  <c r="F157" i="39"/>
  <c r="F148" i="6"/>
  <c r="F133" i="39"/>
  <c r="F151" i="39"/>
  <c r="F152" i="6"/>
  <c r="F164" i="39"/>
  <c r="F162" i="39"/>
  <c r="F155" i="6"/>
  <c r="F159" i="39"/>
  <c r="F163" i="39"/>
  <c r="F143" i="6"/>
  <c r="F134" i="6"/>
  <c r="F162" i="6"/>
  <c r="F138" i="39"/>
  <c r="F146" i="6"/>
  <c r="AX819" i="3"/>
  <c r="AU885" i="3"/>
  <c r="AU863" i="3"/>
  <c r="AX948" i="3"/>
  <c r="AZ868" i="3"/>
  <c r="AX586" i="3"/>
  <c r="AY951" i="3"/>
  <c r="AX874" i="3"/>
  <c r="AU590" i="3"/>
  <c r="AX951" i="3"/>
  <c r="AW874" i="3"/>
  <c r="AX594" i="3"/>
  <c r="AW951" i="3"/>
  <c r="AZ876" i="3"/>
  <c r="AU598" i="3"/>
  <c r="AX953" i="3"/>
  <c r="V880" i="3"/>
  <c r="CB880" i="3"/>
  <c r="M880" i="3"/>
  <c r="AX602" i="3"/>
  <c r="AX876" i="3"/>
  <c r="AZ695" i="3"/>
  <c r="AU400" i="3"/>
  <c r="AU908" i="3"/>
  <c r="AX715" i="3"/>
  <c r="AX981" i="3"/>
  <c r="AU909" i="3"/>
  <c r="CB720" i="3"/>
  <c r="V720" i="3"/>
  <c r="M720" i="3"/>
  <c r="AX554" i="3"/>
  <c r="AZ871" i="3"/>
  <c r="AY798" i="3"/>
  <c r="AX725" i="3"/>
  <c r="AW652" i="3"/>
  <c r="AX579" i="3"/>
  <c r="V447" i="3"/>
  <c r="CB447" i="3"/>
  <c r="M447" i="3"/>
  <c r="AX822" i="3"/>
  <c r="AW749" i="3"/>
  <c r="AV676" i="3"/>
  <c r="AW603" i="3"/>
  <c r="AV530" i="3"/>
  <c r="AW846" i="3"/>
  <c r="AU554" i="3"/>
  <c r="AZ747" i="3"/>
  <c r="AY521" i="3"/>
  <c r="AU925" i="3"/>
  <c r="AU784" i="3"/>
  <c r="AY999" i="3"/>
  <c r="AU926" i="3"/>
  <c r="AX788" i="3"/>
  <c r="AY571" i="3"/>
  <c r="V371" i="3"/>
  <c r="CB371" i="3"/>
  <c r="M371" i="3"/>
  <c r="AZ815" i="3"/>
  <c r="AY742" i="3"/>
  <c r="AX669" i="3"/>
  <c r="AY596" i="3"/>
  <c r="AX523" i="3"/>
  <c r="AY839" i="3"/>
  <c r="AX766" i="3"/>
  <c r="AW693" i="3"/>
  <c r="AX620" i="3"/>
  <c r="AW547" i="3"/>
  <c r="AX863" i="3"/>
  <c r="CB691" i="3"/>
  <c r="V691" i="3"/>
  <c r="AT691" i="3" s="1"/>
  <c r="M691" i="3"/>
  <c r="V320" i="3"/>
  <c r="M320" i="3"/>
  <c r="CB320" i="3"/>
  <c r="AY659" i="3"/>
  <c r="AY895" i="3"/>
  <c r="AV665" i="3"/>
  <c r="AU969" i="3"/>
  <c r="AY896" i="3"/>
  <c r="AY669" i="3"/>
  <c r="V542" i="3"/>
  <c r="M542" i="3"/>
  <c r="CB542" i="3"/>
  <c r="AV859" i="3"/>
  <c r="AU786" i="3"/>
  <c r="V713" i="3"/>
  <c r="CB713" i="3"/>
  <c r="M713" i="3"/>
  <c r="AU640" i="3"/>
  <c r="V567" i="3"/>
  <c r="CB567" i="3"/>
  <c r="M567" i="3"/>
  <c r="AW280" i="3"/>
  <c r="M810" i="3"/>
  <c r="V810" i="3"/>
  <c r="CB810" i="3"/>
  <c r="AZ736" i="3"/>
  <c r="AY663" i="3"/>
  <c r="AZ590" i="3"/>
  <c r="AY517" i="3"/>
  <c r="AZ833" i="3"/>
  <c r="AZ842" i="3"/>
  <c r="AV647" i="3"/>
  <c r="V507" i="3"/>
  <c r="M507" i="3"/>
  <c r="CB507" i="3"/>
  <c r="AY921" i="3"/>
  <c r="AW770" i="3"/>
  <c r="AV996" i="3"/>
  <c r="AY922" i="3"/>
  <c r="AZ774" i="3"/>
  <c r="AV568" i="3"/>
  <c r="AZ307" i="3"/>
  <c r="AW812" i="3"/>
  <c r="AV739" i="3"/>
  <c r="AU666" i="3"/>
  <c r="AV593" i="3"/>
  <c r="AU520" i="3"/>
  <c r="AV836" i="3"/>
  <c r="AU763" i="3"/>
  <c r="V690" i="3"/>
  <c r="CB690" i="3"/>
  <c r="M690" i="3"/>
  <c r="AU617" i="3"/>
  <c r="V544" i="3"/>
  <c r="M544" i="3"/>
  <c r="CB544" i="3"/>
  <c r="AU860" i="3"/>
  <c r="AX663" i="3"/>
  <c r="AX857" i="3"/>
  <c r="AX632" i="3"/>
  <c r="AZ947" i="3"/>
  <c r="AW867" i="3"/>
  <c r="AV583" i="3"/>
  <c r="AZ948" i="3"/>
  <c r="AZ869" i="3"/>
  <c r="AY587" i="3"/>
  <c r="AW521" i="3"/>
  <c r="AY838" i="3"/>
  <c r="AX765" i="3"/>
  <c r="AW692" i="3"/>
  <c r="AX619" i="3"/>
  <c r="AW546" i="3"/>
  <c r="AX862" i="3"/>
  <c r="AW789" i="3"/>
  <c r="AV716" i="3"/>
  <c r="AW643" i="3"/>
  <c r="AV570" i="3"/>
  <c r="AU348" i="3"/>
  <c r="AZ809" i="3"/>
  <c r="AV678" i="3"/>
  <c r="AX842" i="3"/>
  <c r="AV892" i="3"/>
  <c r="AX651" i="3"/>
  <c r="AY965" i="3"/>
  <c r="AV893" i="3"/>
  <c r="V656" i="3"/>
  <c r="CB656" i="3"/>
  <c r="M656" i="3"/>
  <c r="AX538" i="3"/>
  <c r="AZ855" i="3"/>
  <c r="AY782" i="3"/>
  <c r="AX709" i="3"/>
  <c r="AX563" i="3"/>
  <c r="AY879" i="3"/>
  <c r="AX806" i="3"/>
  <c r="AW733" i="3"/>
  <c r="AV660" i="3"/>
  <c r="AW587" i="3"/>
  <c r="AZ509" i="3"/>
  <c r="AW830" i="3"/>
  <c r="AW815" i="3"/>
  <c r="AU620" i="3"/>
  <c r="M992" i="3"/>
  <c r="CB992" i="3"/>
  <c r="V992" i="3"/>
  <c r="AT992" i="3" s="1"/>
  <c r="AV918" i="3"/>
  <c r="AY756" i="3"/>
  <c r="AZ991" i="3"/>
  <c r="AV919" i="3"/>
  <c r="AU761" i="3"/>
  <c r="AZ564" i="3"/>
  <c r="AY234" i="3"/>
  <c r="V809" i="3"/>
  <c r="AT809" i="3" s="1"/>
  <c r="CB809" i="3"/>
  <c r="M809" i="3"/>
  <c r="AZ735" i="3"/>
  <c r="AY662" i="3"/>
  <c r="AZ589" i="3"/>
  <c r="AY516" i="3"/>
  <c r="AZ832" i="3"/>
  <c r="AY759" i="3"/>
  <c r="AX686" i="3"/>
  <c r="AY613" i="3"/>
  <c r="AX540" i="3"/>
  <c r="AY856" i="3"/>
  <c r="AW636" i="3"/>
  <c r="AU830" i="3"/>
  <c r="AU605" i="3"/>
  <c r="AW766" i="3"/>
  <c r="AV693" i="3"/>
  <c r="AW620" i="3"/>
  <c r="AV547" i="3"/>
  <c r="AW863" i="3"/>
  <c r="AV790" i="3"/>
  <c r="AU717" i="3"/>
  <c r="AV644" i="3"/>
  <c r="AU571" i="3"/>
  <c r="AZ361" i="3"/>
  <c r="AU814" i="3"/>
  <c r="V741" i="3"/>
  <c r="M741" i="3"/>
  <c r="CB741" i="3"/>
  <c r="AZ667" i="3"/>
  <c r="V595" i="3"/>
  <c r="M595" i="3"/>
  <c r="CB595" i="3"/>
  <c r="AZ521" i="3"/>
  <c r="AV808" i="3"/>
  <c r="AU735" i="3"/>
  <c r="V662" i="3"/>
  <c r="M662" i="3"/>
  <c r="CB662" i="3"/>
  <c r="AU589" i="3"/>
  <c r="AU496" i="3"/>
  <c r="AV476" i="3"/>
  <c r="AW710" i="3"/>
  <c r="AX637" i="3"/>
  <c r="AW564" i="3"/>
  <c r="AU218" i="3"/>
  <c r="AW807" i="3"/>
  <c r="AV734" i="3"/>
  <c r="AU661" i="3"/>
  <c r="AV588" i="3"/>
  <c r="AU515" i="3"/>
  <c r="AV831" i="3"/>
  <c r="AU758" i="3"/>
  <c r="V685" i="3"/>
  <c r="M685" i="3"/>
  <c r="CB685" i="3"/>
  <c r="AU612" i="3"/>
  <c r="V539" i="3"/>
  <c r="AT539" i="3" s="1"/>
  <c r="M539" i="3"/>
  <c r="CB539" i="3"/>
  <c r="AW825" i="3"/>
  <c r="AV752" i="3"/>
  <c r="AU679" i="3"/>
  <c r="AV606" i="3"/>
  <c r="AU533" i="3"/>
  <c r="AV419" i="3"/>
  <c r="AX799" i="3"/>
  <c r="AW726" i="3"/>
  <c r="AV653" i="3"/>
  <c r="AW580" i="3"/>
  <c r="AZ453" i="3"/>
  <c r="AW823" i="3"/>
  <c r="AV750" i="3"/>
  <c r="AU677" i="3"/>
  <c r="AV604" i="3"/>
  <c r="AU531" i="3"/>
  <c r="AV847" i="3"/>
  <c r="AU774" i="3"/>
  <c r="V701" i="3"/>
  <c r="M701" i="3"/>
  <c r="CB701" i="3"/>
  <c r="AU628" i="3"/>
  <c r="V555" i="3"/>
  <c r="M555" i="3"/>
  <c r="CB555" i="3"/>
  <c r="AW841" i="3"/>
  <c r="AV768" i="3"/>
  <c r="AU695" i="3"/>
  <c r="AV622" i="3"/>
  <c r="AU549" i="3"/>
  <c r="AV295" i="3"/>
  <c r="AV432" i="3"/>
  <c r="AX743" i="3"/>
  <c r="AW670" i="3"/>
  <c r="AX597" i="3"/>
  <c r="AW524" i="3"/>
  <c r="AX840" i="3"/>
  <c r="AW767" i="3"/>
  <c r="AV694" i="3"/>
  <c r="AW621" i="3"/>
  <c r="AV548" i="3"/>
  <c r="AW864" i="3"/>
  <c r="AV791" i="3"/>
  <c r="AU718" i="3"/>
  <c r="AU645" i="3"/>
  <c r="AU572" i="3"/>
  <c r="AZ377" i="3"/>
  <c r="AW785" i="3"/>
  <c r="AV712" i="3"/>
  <c r="AW639" i="3"/>
  <c r="AV566" i="3"/>
  <c r="AX452" i="3"/>
  <c r="AY488" i="3"/>
  <c r="AY760" i="3"/>
  <c r="AX687" i="3"/>
  <c r="AY614" i="3"/>
  <c r="AX541" i="3"/>
  <c r="AY857" i="3"/>
  <c r="AX784" i="3"/>
  <c r="AW711" i="3"/>
  <c r="AX638" i="3"/>
  <c r="AW565" i="3"/>
  <c r="AZ246" i="3"/>
  <c r="AW808" i="3"/>
  <c r="AV735" i="3"/>
  <c r="AU662" i="3"/>
  <c r="AV589" i="3"/>
  <c r="AU516" i="3"/>
  <c r="AX802" i="3"/>
  <c r="AW729" i="3"/>
  <c r="AV656" i="3"/>
  <c r="AW583" i="3"/>
  <c r="AX375" i="3"/>
  <c r="AX430" i="3"/>
  <c r="V787" i="3"/>
  <c r="M787" i="3"/>
  <c r="CB787" i="3"/>
  <c r="AZ713" i="3"/>
  <c r="V641" i="3"/>
  <c r="CB641" i="3"/>
  <c r="M641" i="3"/>
  <c r="AZ567" i="3"/>
  <c r="AY298" i="3"/>
  <c r="AZ810" i="3"/>
  <c r="AY737" i="3"/>
  <c r="AX664" i="3"/>
  <c r="AY591" i="3"/>
  <c r="AX518" i="3"/>
  <c r="AY834" i="3"/>
  <c r="AX761" i="3"/>
  <c r="AW688" i="3"/>
  <c r="AX615" i="3"/>
  <c r="AW542" i="3"/>
  <c r="AZ828" i="3"/>
  <c r="AY755" i="3"/>
  <c r="AX682" i="3"/>
  <c r="AY609" i="3"/>
  <c r="AX536" i="3"/>
  <c r="AY446" i="3"/>
  <c r="AU804" i="3"/>
  <c r="M731" i="3"/>
  <c r="V731" i="3"/>
  <c r="CB731" i="3"/>
  <c r="AZ657" i="3"/>
  <c r="V585" i="3"/>
  <c r="M585" i="3"/>
  <c r="CB585" i="3"/>
  <c r="AW490" i="3"/>
  <c r="V828" i="3"/>
  <c r="CB828" i="3"/>
  <c r="M828" i="3"/>
  <c r="AZ754" i="3"/>
  <c r="AY681" i="3"/>
  <c r="AZ608" i="3"/>
  <c r="AY535" i="3"/>
  <c r="AZ851" i="3"/>
  <c r="AY778" i="3"/>
  <c r="AX705" i="3"/>
  <c r="AY632" i="3"/>
  <c r="AX559" i="3"/>
  <c r="V846" i="3"/>
  <c r="M846" i="3"/>
  <c r="CB846" i="3"/>
  <c r="AZ772" i="3"/>
  <c r="AY699" i="3"/>
  <c r="AZ626" i="3"/>
  <c r="AY553" i="3"/>
  <c r="AZ379" i="3"/>
  <c r="V248" i="3"/>
  <c r="CB248" i="3"/>
  <c r="M248" i="3"/>
  <c r="AZ454" i="3"/>
  <c r="AU366" i="3"/>
  <c r="AZ503" i="3"/>
  <c r="AY430" i="3"/>
  <c r="AU310" i="3"/>
  <c r="AX478" i="3"/>
  <c r="AW405" i="3"/>
  <c r="AY242" i="3"/>
  <c r="AU444" i="3"/>
  <c r="AY474" i="3"/>
  <c r="AZ413" i="3"/>
  <c r="AY453" i="3"/>
  <c r="AZ363" i="3"/>
  <c r="AY502" i="3"/>
  <c r="AX429" i="3"/>
  <c r="CB307" i="3"/>
  <c r="V307" i="3"/>
  <c r="M307" i="3"/>
  <c r="AW477" i="3"/>
  <c r="AV404" i="3"/>
  <c r="AX239" i="3"/>
  <c r="AZ441" i="3"/>
  <c r="AX465" i="3"/>
  <c r="AW190" i="3"/>
  <c r="AV442" i="3"/>
  <c r="V341" i="3"/>
  <c r="M341" i="3"/>
  <c r="CB341" i="3"/>
  <c r="AV491" i="3"/>
  <c r="AU418" i="3"/>
  <c r="AX276" i="3"/>
  <c r="M466" i="3"/>
  <c r="V466" i="3"/>
  <c r="CB466" i="3"/>
  <c r="AX388" i="3"/>
  <c r="V515" i="3"/>
  <c r="M515" i="3"/>
  <c r="CB515" i="3"/>
  <c r="AU420" i="3"/>
  <c r="AU351" i="3"/>
  <c r="AV375" i="3"/>
  <c r="AW508" i="3"/>
  <c r="AV435" i="3"/>
  <c r="AV322" i="3"/>
  <c r="AU483" i="3"/>
  <c r="V410" i="3"/>
  <c r="CB410" i="3"/>
  <c r="M410" i="3"/>
  <c r="AZ254" i="3"/>
  <c r="CB451" i="3"/>
  <c r="V451" i="3"/>
  <c r="M451" i="3"/>
  <c r="AV511" i="3"/>
  <c r="AV357" i="3"/>
  <c r="AU449" i="3"/>
  <c r="AY354" i="3"/>
  <c r="AU498" i="3"/>
  <c r="M425" i="3"/>
  <c r="V425" i="3"/>
  <c r="CB425" i="3"/>
  <c r="AZ294" i="3"/>
  <c r="AZ472" i="3"/>
  <c r="AY399" i="3"/>
  <c r="AZ221" i="3"/>
  <c r="AY432" i="3"/>
  <c r="V429" i="3"/>
  <c r="M429" i="3"/>
  <c r="CB429" i="3"/>
  <c r="V512" i="3"/>
  <c r="M512" i="3"/>
  <c r="CB512" i="3"/>
  <c r="AZ438" i="3"/>
  <c r="AZ331" i="3"/>
  <c r="AZ487" i="3"/>
  <c r="AY414" i="3"/>
  <c r="AW267" i="3"/>
  <c r="AX462" i="3"/>
  <c r="AY381" i="3"/>
  <c r="AX511" i="3"/>
  <c r="AU412" i="3"/>
  <c r="AU281" i="3"/>
  <c r="AZ510" i="3"/>
  <c r="AY437" i="3"/>
  <c r="AY328" i="3"/>
  <c r="AY486" i="3"/>
  <c r="AX413" i="3"/>
  <c r="AW264" i="3"/>
  <c r="AW461" i="3"/>
  <c r="AW379" i="3"/>
  <c r="AW510" i="3"/>
  <c r="V411" i="3"/>
  <c r="CB411" i="3"/>
  <c r="M411" i="3"/>
  <c r="AY256" i="3"/>
  <c r="AU404" i="3"/>
  <c r="AV239" i="3"/>
  <c r="V452" i="3"/>
  <c r="M452" i="3"/>
  <c r="CB452" i="3"/>
  <c r="AW360" i="3"/>
  <c r="V501" i="3"/>
  <c r="CB501" i="3"/>
  <c r="M501" i="3"/>
  <c r="AZ427" i="3"/>
  <c r="AW302" i="3"/>
  <c r="AZ476" i="3"/>
  <c r="AW355" i="3"/>
  <c r="M236" i="3"/>
  <c r="CB236" i="3"/>
  <c r="V236" i="3"/>
  <c r="AX167" i="3"/>
  <c r="AY505" i="3"/>
  <c r="AX432" i="3"/>
  <c r="CB315" i="3"/>
  <c r="M315" i="3"/>
  <c r="V315" i="3"/>
  <c r="AX481" i="3"/>
  <c r="AW408" i="3"/>
  <c r="AY250" i="3"/>
  <c r="AW457" i="3"/>
  <c r="AV253" i="3"/>
  <c r="M227" i="3"/>
  <c r="CB227" i="3"/>
  <c r="V227" i="3"/>
  <c r="AY330" i="3"/>
  <c r="AV486" i="3"/>
  <c r="AU413" i="3"/>
  <c r="AV263" i="3"/>
  <c r="AU462" i="3"/>
  <c r="AZ380" i="3"/>
  <c r="AU511" i="3"/>
  <c r="V438" i="3"/>
  <c r="AT438" i="3" s="1"/>
  <c r="CB438" i="3"/>
  <c r="M438" i="3"/>
  <c r="V372" i="3"/>
  <c r="M372" i="3"/>
  <c r="CB372" i="3"/>
  <c r="AY268" i="3"/>
  <c r="AW446" i="3"/>
  <c r="AV349" i="3"/>
  <c r="AV494" i="3"/>
  <c r="AU421" i="3"/>
  <c r="AX284" i="3"/>
  <c r="AU470" i="3"/>
  <c r="AZ396" i="3"/>
  <c r="AW204" i="3"/>
  <c r="V446" i="3"/>
  <c r="M446" i="3"/>
  <c r="CB446" i="3"/>
  <c r="AW391" i="3"/>
  <c r="AU436" i="3"/>
  <c r="AX324" i="3"/>
  <c r="V484" i="3"/>
  <c r="M484" i="3"/>
  <c r="CB484" i="3"/>
  <c r="AZ410" i="3"/>
  <c r="AU257" i="3"/>
  <c r="AZ459" i="3"/>
  <c r="AV376" i="3"/>
  <c r="AZ508" i="3"/>
  <c r="AY435" i="3"/>
  <c r="V364" i="3"/>
  <c r="M364" i="3"/>
  <c r="CB364" i="3"/>
  <c r="AW250" i="3"/>
  <c r="AV510" i="3"/>
  <c r="AU437" i="3"/>
  <c r="AV327" i="3"/>
  <c r="AU486" i="3"/>
  <c r="CB413" i="3"/>
  <c r="V413" i="3"/>
  <c r="M413" i="3"/>
  <c r="AZ262" i="3"/>
  <c r="M462" i="3"/>
  <c r="V462" i="3"/>
  <c r="AT462" i="3" s="1"/>
  <c r="CB462" i="3"/>
  <c r="AY277" i="3"/>
  <c r="AX266" i="3"/>
  <c r="AV461" i="3"/>
  <c r="V379" i="3"/>
  <c r="M379" i="3"/>
  <c r="CB379" i="3"/>
  <c r="AU509" i="3"/>
  <c r="M436" i="3"/>
  <c r="V436" i="3"/>
  <c r="CB436" i="3"/>
  <c r="AU324" i="3"/>
  <c r="V485" i="3"/>
  <c r="M485" i="3"/>
  <c r="CB485" i="3"/>
  <c r="AZ411" i="3"/>
  <c r="AZ259" i="3"/>
  <c r="AZ460" i="3"/>
  <c r="AX268" i="3"/>
  <c r="AW257" i="3"/>
  <c r="AV168" i="3"/>
  <c r="AX274" i="3"/>
  <c r="AX395" i="3"/>
  <c r="AW322" i="3"/>
  <c r="AV249" i="3"/>
  <c r="AW340" i="3"/>
  <c r="AV388" i="3"/>
  <c r="AV111" i="3"/>
  <c r="AY74" i="3"/>
  <c r="AZ298" i="3"/>
  <c r="AW218" i="3"/>
  <c r="AY291" i="3"/>
  <c r="AU204" i="3"/>
  <c r="AX339" i="3"/>
  <c r="AW266" i="3"/>
  <c r="AZ375" i="3"/>
  <c r="AU226" i="3"/>
  <c r="AX191" i="3"/>
  <c r="AU106" i="3"/>
  <c r="AW371" i="3"/>
  <c r="AU389" i="3"/>
  <c r="V316" i="3"/>
  <c r="CB316" i="3"/>
  <c r="M316" i="3"/>
  <c r="AZ242" i="3"/>
  <c r="AZ308" i="3"/>
  <c r="AY235" i="3"/>
  <c r="AY356" i="3"/>
  <c r="AX283" i="3"/>
  <c r="AV201" i="3"/>
  <c r="V265" i="3"/>
  <c r="AT265" i="3" s="1"/>
  <c r="M265" i="3"/>
  <c r="CB265" i="3"/>
  <c r="AW285" i="3"/>
  <c r="AU188" i="3"/>
  <c r="AW401" i="3"/>
  <c r="M231" i="3"/>
  <c r="CB231" i="3"/>
  <c r="V231" i="3"/>
  <c r="AU333" i="3"/>
  <c r="M260" i="3"/>
  <c r="V260" i="3"/>
  <c r="CB260" i="3"/>
  <c r="V326" i="3"/>
  <c r="M326" i="3"/>
  <c r="CB326" i="3"/>
  <c r="AZ252" i="3"/>
  <c r="AZ373" i="3"/>
  <c r="AW217" i="3"/>
  <c r="M297" i="3"/>
  <c r="CB297" i="3"/>
  <c r="V297" i="3"/>
  <c r="AZ344" i="3"/>
  <c r="AU128" i="3"/>
  <c r="AY377" i="3"/>
  <c r="AX304" i="3"/>
  <c r="AZ229" i="3"/>
  <c r="AW297" i="3"/>
  <c r="AX215" i="3"/>
  <c r="AV345" i="3"/>
  <c r="AU272" i="3"/>
  <c r="AU386" i="3"/>
  <c r="AZ239" i="3"/>
  <c r="AY239" i="3"/>
  <c r="AV199" i="3"/>
  <c r="AZ382" i="3"/>
  <c r="AZ394" i="3"/>
  <c r="AY321" i="3"/>
  <c r="AX248" i="3"/>
  <c r="AX314" i="3"/>
  <c r="AW241" i="3"/>
  <c r="AW362" i="3"/>
  <c r="AV289" i="3"/>
  <c r="AX157" i="3"/>
  <c r="AV275" i="3"/>
  <c r="AZ304" i="3"/>
  <c r="M194" i="3"/>
  <c r="V194" i="3"/>
  <c r="CB194" i="3"/>
  <c r="V398" i="3"/>
  <c r="M398" i="3"/>
  <c r="CB398" i="3"/>
  <c r="AY211" i="3"/>
  <c r="AX256" i="3"/>
  <c r="AX322" i="3"/>
  <c r="AW249" i="3"/>
  <c r="AW370" i="3"/>
  <c r="AV297" i="3"/>
  <c r="AY203" i="3"/>
  <c r="AW292" i="3"/>
  <c r="AV340" i="3"/>
  <c r="V71" i="3"/>
  <c r="CB71" i="3"/>
  <c r="M71" i="3"/>
  <c r="AY192" i="3"/>
  <c r="AV355" i="3"/>
  <c r="AU282" i="3"/>
  <c r="AW171" i="3"/>
  <c r="M330" i="3"/>
  <c r="V330" i="3"/>
  <c r="CB330" i="3"/>
  <c r="AZ256" i="3"/>
  <c r="AZ181" i="3"/>
  <c r="AY205" i="3"/>
  <c r="AU120" i="3"/>
  <c r="V159" i="3"/>
  <c r="M159" i="3"/>
  <c r="CB159" i="3"/>
  <c r="AY66" i="3"/>
  <c r="AX210" i="3"/>
  <c r="AV363" i="3"/>
  <c r="AU290" i="3"/>
  <c r="V201" i="3"/>
  <c r="M201" i="3"/>
  <c r="CB201" i="3"/>
  <c r="M338" i="3"/>
  <c r="CB338" i="3"/>
  <c r="V338" i="3"/>
  <c r="AZ264" i="3"/>
  <c r="AZ189" i="3"/>
  <c r="AY213" i="3"/>
  <c r="AX41" i="3"/>
  <c r="AZ202" i="3"/>
  <c r="AW141" i="3"/>
  <c r="AV208" i="3"/>
  <c r="AU362" i="3"/>
  <c r="V289" i="3"/>
  <c r="M289" i="3"/>
  <c r="CB289" i="3"/>
  <c r="V198" i="3"/>
  <c r="M198" i="3"/>
  <c r="CB198" i="3"/>
  <c r="AZ336" i="3"/>
  <c r="AY263" i="3"/>
  <c r="AY188" i="3"/>
  <c r="AX212" i="3"/>
  <c r="AW148" i="3"/>
  <c r="AZ194" i="3"/>
  <c r="AU131" i="3"/>
  <c r="AY335" i="3"/>
  <c r="AX262" i="3"/>
  <c r="AX187" i="3"/>
  <c r="AW211" i="3"/>
  <c r="AX141" i="3"/>
  <c r="AY193" i="3"/>
  <c r="AZ128" i="3"/>
  <c r="AU208" i="3"/>
  <c r="AX341" i="3"/>
  <c r="AW268" i="3"/>
  <c r="AW389" i="3"/>
  <c r="AV316" i="3"/>
  <c r="AU243" i="3"/>
  <c r="AV160" i="3"/>
  <c r="M192" i="3"/>
  <c r="CB192" i="3"/>
  <c r="V192" i="3"/>
  <c r="AZ216" i="3"/>
  <c r="AX209" i="3"/>
  <c r="V132" i="3"/>
  <c r="M132" i="3"/>
  <c r="CB132" i="3"/>
  <c r="V306" i="3"/>
  <c r="CB306" i="3"/>
  <c r="M306" i="3"/>
  <c r="AY232" i="3"/>
  <c r="AY139" i="3"/>
  <c r="AY181" i="3"/>
  <c r="AW197" i="3"/>
  <c r="AZ166" i="3"/>
  <c r="AY170" i="3"/>
  <c r="AY90" i="3"/>
  <c r="CB220" i="3"/>
  <c r="V220" i="3"/>
  <c r="M220" i="3"/>
  <c r="AX113" i="3"/>
  <c r="AZ164" i="3"/>
  <c r="AU121" i="3"/>
  <c r="AV164" i="3"/>
  <c r="AY177" i="3"/>
  <c r="AW168" i="3"/>
  <c r="AY75" i="3"/>
  <c r="AY132" i="3"/>
  <c r="AW205" i="3"/>
  <c r="AZ185" i="3"/>
  <c r="AY209" i="3"/>
  <c r="AY33" i="3"/>
  <c r="V145" i="3"/>
  <c r="M145" i="3"/>
  <c r="CB145" i="3"/>
  <c r="M97" i="3"/>
  <c r="CB97" i="3"/>
  <c r="V97" i="3"/>
  <c r="AX150" i="3"/>
  <c r="AZ162" i="3"/>
  <c r="AW152" i="3"/>
  <c r="AU38" i="3"/>
  <c r="AW132" i="3"/>
  <c r="AZ174" i="3"/>
  <c r="AX138" i="3"/>
  <c r="AU181" i="3"/>
  <c r="V205" i="3"/>
  <c r="M205" i="3"/>
  <c r="CB205" i="3"/>
  <c r="AZ158" i="3"/>
  <c r="AZ105" i="3"/>
  <c r="AZ107" i="3"/>
  <c r="AU125" i="3"/>
  <c r="AX95" i="3"/>
  <c r="AW84" i="3"/>
  <c r="AX183" i="3"/>
  <c r="AW207" i="3"/>
  <c r="AV231" i="3"/>
  <c r="AW140" i="3"/>
  <c r="AU90" i="3"/>
  <c r="AU147" i="3"/>
  <c r="AX160" i="3"/>
  <c r="M149" i="3"/>
  <c r="V149" i="3"/>
  <c r="CB149" i="3"/>
  <c r="V26" i="3"/>
  <c r="M26" i="3"/>
  <c r="CB26" i="3"/>
  <c r="AZ127" i="3"/>
  <c r="AV171" i="3"/>
  <c r="V134" i="3"/>
  <c r="M134" i="3"/>
  <c r="CB134" i="3"/>
  <c r="AU178" i="3"/>
  <c r="AY202" i="3"/>
  <c r="AX156" i="3"/>
  <c r="CB99" i="3"/>
  <c r="V99" i="3"/>
  <c r="M99" i="3"/>
  <c r="V101" i="3"/>
  <c r="AT101" i="3" s="1"/>
  <c r="M101" i="3"/>
  <c r="CB101" i="3"/>
  <c r="AZ122" i="3"/>
  <c r="AY88" i="3"/>
  <c r="AV75" i="3"/>
  <c r="AU219" i="3"/>
  <c r="CB109" i="3"/>
  <c r="M109" i="3"/>
  <c r="V109" i="3"/>
  <c r="AW223" i="3"/>
  <c r="AY124" i="3"/>
  <c r="AW170" i="3"/>
  <c r="AY125" i="3"/>
  <c r="AZ168" i="3"/>
  <c r="AU21" i="3"/>
  <c r="AV175" i="3"/>
  <c r="V86" i="3"/>
  <c r="AT86" i="3" s="1"/>
  <c r="CB86" i="3"/>
  <c r="M86" i="3"/>
  <c r="AX109" i="3"/>
  <c r="AX137" i="3"/>
  <c r="AZ100" i="3"/>
  <c r="AY23" i="3"/>
  <c r="AZ54" i="3"/>
  <c r="AX45" i="3"/>
  <c r="AY32" i="3"/>
  <c r="AU92" i="3"/>
  <c r="V130" i="3"/>
  <c r="CB130" i="3"/>
  <c r="M130" i="3"/>
  <c r="AW167" i="3"/>
  <c r="AZ65" i="3"/>
  <c r="AU118" i="3"/>
  <c r="AW81" i="3"/>
  <c r="AX108" i="3"/>
  <c r="AX35" i="3"/>
  <c r="AZ104" i="3"/>
  <c r="AY107" i="3"/>
  <c r="AY34" i="3"/>
  <c r="AY61" i="3"/>
  <c r="AW52" i="3"/>
  <c r="V60" i="3"/>
  <c r="CB60" i="3"/>
  <c r="M60" i="3"/>
  <c r="AZ16" i="3"/>
  <c r="AW51" i="3"/>
  <c r="CB41" i="3"/>
  <c r="M41" i="3"/>
  <c r="V41" i="3"/>
  <c r="AY11" i="3"/>
  <c r="AX103" i="3"/>
  <c r="AY135" i="3"/>
  <c r="AU173" i="3"/>
  <c r="AV81" i="3"/>
  <c r="AZ123" i="3"/>
  <c r="AU87" i="3"/>
  <c r="AV114" i="3"/>
  <c r="AU41" i="3"/>
  <c r="AW11" i="3"/>
  <c r="AZ94" i="3"/>
  <c r="AX11" i="3"/>
  <c r="AY63" i="3"/>
  <c r="AZ64" i="3"/>
  <c r="AV22" i="3"/>
  <c r="AY49" i="3"/>
  <c r="M90" i="3"/>
  <c r="CB90" i="3"/>
  <c r="V90" i="3"/>
  <c r="AU52" i="3"/>
  <c r="AZ74" i="3"/>
  <c r="AV116" i="3"/>
  <c r="AU43" i="3"/>
  <c r="AU101" i="3"/>
  <c r="AU24" i="3"/>
  <c r="AW69" i="3"/>
  <c r="AW31" i="3"/>
  <c r="AV54" i="3"/>
  <c r="M50" i="3"/>
  <c r="V50" i="3"/>
  <c r="CB50" i="3"/>
  <c r="V108" i="3"/>
  <c r="CB108" i="3"/>
  <c r="M108" i="3"/>
  <c r="V35" i="3"/>
  <c r="AT35" i="3" s="1"/>
  <c r="M35" i="3"/>
  <c r="CB35" i="3"/>
  <c r="AW85" i="3"/>
  <c r="AX47" i="3"/>
  <c r="AV70" i="3"/>
  <c r="I43" i="40"/>
  <c r="J31" i="14" s="1"/>
  <c r="AG6" i="3"/>
  <c r="AG8" i="3" s="1"/>
  <c r="G47" i="14" s="1"/>
  <c r="AU800" i="3"/>
  <c r="V918" i="3"/>
  <c r="M918" i="3"/>
  <c r="CB918" i="3"/>
  <c r="M984" i="3"/>
  <c r="V984" i="3"/>
  <c r="CB984" i="3"/>
  <c r="AW975" i="3"/>
  <c r="AW957" i="3"/>
  <c r="CB621" i="3"/>
  <c r="V621" i="3"/>
  <c r="AT621" i="3" s="1"/>
  <c r="M621" i="3"/>
  <c r="AY996" i="3"/>
  <c r="AF6" i="3"/>
  <c r="AF8" i="3" s="1"/>
  <c r="F47" i="14" s="1"/>
  <c r="M20" i="5"/>
  <c r="V11" i="3"/>
  <c r="M11" i="3"/>
  <c r="CB11" i="3"/>
  <c r="AY859" i="3"/>
  <c r="AU948" i="3"/>
  <c r="AV29" i="3"/>
  <c r="AZ167" i="3"/>
  <c r="AU840" i="3"/>
  <c r="AZ917" i="3"/>
  <c r="AW994" i="3"/>
  <c r="AX1005" i="3"/>
  <c r="AU912" i="3"/>
  <c r="AW986" i="3"/>
  <c r="AW25" i="3"/>
  <c r="AX975" i="3"/>
  <c r="AZ693" i="3"/>
  <c r="AV1005" i="3"/>
  <c r="AZ653" i="3"/>
  <c r="AY894" i="3"/>
  <c r="AU954" i="3"/>
  <c r="AW617" i="3"/>
  <c r="CB784" i="3"/>
  <c r="V784" i="3"/>
  <c r="M784" i="3"/>
  <c r="AZ11" i="3"/>
  <c r="G134" i="6"/>
  <c r="G152" i="6"/>
  <c r="G150" i="6"/>
  <c r="G163" i="6"/>
  <c r="G166" i="6"/>
  <c r="G166" i="39"/>
  <c r="G150" i="39"/>
  <c r="G132" i="39"/>
  <c r="G152" i="39"/>
  <c r="G143" i="39"/>
  <c r="G149" i="39"/>
  <c r="G147" i="39"/>
  <c r="G155" i="39"/>
  <c r="G144" i="39"/>
  <c r="G130" i="6"/>
  <c r="G149" i="6"/>
  <c r="G134" i="39"/>
  <c r="G121" i="39"/>
  <c r="G133" i="39"/>
  <c r="G158" i="39"/>
  <c r="G138" i="6"/>
  <c r="G164" i="6"/>
  <c r="G128" i="6"/>
  <c r="G135" i="6"/>
  <c r="G139" i="6"/>
  <c r="G131" i="6"/>
  <c r="G157" i="39"/>
  <c r="G129" i="39"/>
  <c r="G137" i="39"/>
  <c r="G140" i="39"/>
  <c r="G138" i="39"/>
  <c r="G135" i="39"/>
  <c r="G153" i="6"/>
  <c r="G167" i="6"/>
  <c r="G140" i="6"/>
  <c r="G144" i="6"/>
  <c r="G137" i="6"/>
  <c r="G136" i="39"/>
  <c r="G167" i="39"/>
  <c r="G154" i="39"/>
  <c r="G123" i="39"/>
  <c r="G130" i="39"/>
  <c r="G165" i="6"/>
  <c r="G155" i="6"/>
  <c r="G151" i="39"/>
  <c r="G141" i="6"/>
  <c r="G158" i="6"/>
  <c r="G147" i="6"/>
  <c r="G159" i="6"/>
  <c r="G132" i="6"/>
  <c r="G153" i="39"/>
  <c r="G119" i="39"/>
  <c r="G125" i="39"/>
  <c r="G164" i="39"/>
  <c r="G118" i="39"/>
  <c r="G124" i="39"/>
  <c r="G146" i="6"/>
  <c r="G129" i="6"/>
  <c r="G136" i="6"/>
  <c r="G162" i="6"/>
  <c r="G156" i="6"/>
  <c r="G160" i="39"/>
  <c r="G141" i="39"/>
  <c r="G126" i="39"/>
  <c r="G139" i="39"/>
  <c r="G131" i="39"/>
  <c r="G122" i="39"/>
  <c r="G148" i="6"/>
  <c r="G154" i="6"/>
  <c r="G133" i="6"/>
  <c r="G145" i="6"/>
  <c r="G142" i="6"/>
  <c r="G162" i="39"/>
  <c r="G146" i="39"/>
  <c r="G148" i="39"/>
  <c r="G161" i="39"/>
  <c r="G159" i="39"/>
  <c r="G128" i="39"/>
  <c r="G165" i="39"/>
  <c r="G143" i="6"/>
  <c r="G156" i="39"/>
  <c r="G142" i="39"/>
  <c r="G163" i="39"/>
  <c r="G120" i="39"/>
  <c r="G145" i="39"/>
  <c r="G161" i="6"/>
  <c r="G127" i="6"/>
  <c r="G157" i="6"/>
  <c r="G160" i="6"/>
  <c r="G151" i="6"/>
  <c r="G127" i="39"/>
  <c r="V783" i="3"/>
  <c r="M783" i="3"/>
  <c r="CB783" i="3"/>
  <c r="AV872" i="3"/>
  <c r="AV833" i="3"/>
  <c r="AW947" i="3"/>
  <c r="AV866" i="3"/>
  <c r="V582" i="3"/>
  <c r="CB582" i="3"/>
  <c r="M582" i="3"/>
  <c r="AX950" i="3"/>
  <c r="CB872" i="3"/>
  <c r="V872" i="3"/>
  <c r="M872" i="3"/>
  <c r="AX585" i="3"/>
  <c r="AW950" i="3"/>
  <c r="AU871" i="3"/>
  <c r="V590" i="3"/>
  <c r="CB590" i="3"/>
  <c r="M590" i="3"/>
  <c r="AV950" i="3"/>
  <c r="AV874" i="3"/>
  <c r="AX593" i="3"/>
  <c r="AW952" i="3"/>
  <c r="AY876" i="3"/>
  <c r="V598" i="3"/>
  <c r="M598" i="3"/>
  <c r="CB598" i="3"/>
  <c r="AY851" i="3"/>
  <c r="AY686" i="3"/>
  <c r="AU224" i="3"/>
  <c r="AV24" i="3"/>
  <c r="AZ915" i="3"/>
  <c r="AX913" i="3"/>
  <c r="AW946" i="3"/>
  <c r="AZ933" i="3"/>
  <c r="AV955" i="3"/>
  <c r="AZ882" i="3"/>
  <c r="M614" i="3"/>
  <c r="V614" i="3"/>
  <c r="AT614" i="3" s="1"/>
  <c r="CB614" i="3"/>
  <c r="AX958" i="3"/>
  <c r="V886" i="3"/>
  <c r="M886" i="3"/>
  <c r="CB886" i="3"/>
  <c r="AX617" i="3"/>
  <c r="AW958" i="3"/>
  <c r="AZ884" i="3"/>
  <c r="V622" i="3"/>
  <c r="AT622" i="3" s="1"/>
  <c r="CB622" i="3"/>
  <c r="M622" i="3"/>
  <c r="AV958" i="3"/>
  <c r="AY885" i="3"/>
  <c r="AX625" i="3"/>
  <c r="AW960" i="3"/>
  <c r="AY886" i="3"/>
  <c r="V630" i="3"/>
  <c r="CB630" i="3"/>
  <c r="M630" i="3"/>
  <c r="AW919" i="3"/>
  <c r="AY750" i="3"/>
  <c r="AW555" i="3"/>
  <c r="AU18" i="3"/>
  <c r="U58" i="36"/>
  <c r="R20" i="32" a="1"/>
  <c r="R20" i="32" s="1"/>
  <c r="I20" i="32" a="1"/>
  <c r="I20" i="32" s="1"/>
  <c r="H118" i="6"/>
  <c r="AU574" i="3"/>
  <c r="AX896" i="3"/>
  <c r="AV920" i="3"/>
  <c r="AZ907" i="3"/>
  <c r="CB953" i="3"/>
  <c r="M953" i="3"/>
  <c r="V953" i="3"/>
  <c r="AX880" i="3"/>
  <c r="AZ604" i="3"/>
  <c r="AV956" i="3"/>
  <c r="AY882" i="3"/>
  <c r="AW608" i="3"/>
  <c r="AU956" i="3"/>
  <c r="AX882" i="3"/>
  <c r="AZ612" i="3"/>
  <c r="V956" i="3"/>
  <c r="M956" i="3"/>
  <c r="CB956" i="3"/>
  <c r="AX883" i="3"/>
  <c r="AW616" i="3"/>
  <c r="AU958" i="3"/>
  <c r="AX884" i="3"/>
  <c r="AZ620" i="3"/>
  <c r="AW910" i="3"/>
  <c r="AW732" i="3"/>
  <c r="AU537" i="3"/>
  <c r="AV13" i="3"/>
  <c r="D125" i="6"/>
  <c r="I125" i="6" s="1"/>
  <c r="V15" i="36"/>
  <c r="V27" i="36"/>
  <c r="AY983" i="3"/>
  <c r="AY940" i="3"/>
  <c r="AW955" i="3"/>
  <c r="AU978" i="3"/>
  <c r="AW1007" i="3"/>
  <c r="AY933" i="3"/>
  <c r="AW819" i="3"/>
  <c r="AX1009" i="3"/>
  <c r="V937" i="3"/>
  <c r="CB937" i="3"/>
  <c r="M937" i="3"/>
  <c r="AX827" i="3"/>
  <c r="AW1009" i="3"/>
  <c r="AZ936" i="3"/>
  <c r="AW827" i="3"/>
  <c r="I6" i="3"/>
  <c r="Y10" i="3"/>
  <c r="AY936" i="3"/>
  <c r="V831" i="3"/>
  <c r="CB831" i="3"/>
  <c r="M831" i="3"/>
  <c r="AV335" i="3"/>
  <c r="AZ938" i="3"/>
  <c r="AW835" i="3"/>
  <c r="CB431" i="3"/>
  <c r="V431" i="3"/>
  <c r="M431" i="3"/>
  <c r="AW979" i="3"/>
  <c r="AV577" i="3"/>
  <c r="AZ535" i="3"/>
  <c r="AV11" i="3"/>
  <c r="AW600" i="3"/>
  <c r="AU1004" i="3"/>
  <c r="M655" i="3"/>
  <c r="V655" i="3"/>
  <c r="CB655" i="3"/>
  <c r="AU988" i="3"/>
  <c r="AX914" i="3"/>
  <c r="AY741" i="3"/>
  <c r="AV990" i="3"/>
  <c r="AY917" i="3"/>
  <c r="AZ749" i="3"/>
  <c r="AU990" i="3"/>
  <c r="AX916" i="3"/>
  <c r="AY749" i="3"/>
  <c r="AU991" i="3"/>
  <c r="AW917" i="3"/>
  <c r="AV753" i="3"/>
  <c r="AU992" i="3"/>
  <c r="AX919" i="3"/>
  <c r="AY757" i="3"/>
  <c r="V993" i="3"/>
  <c r="M993" i="3"/>
  <c r="CB993" i="3"/>
  <c r="AV674" i="3"/>
  <c r="AU811" i="3"/>
  <c r="AX372" i="3"/>
  <c r="AW12" i="3"/>
  <c r="AU903" i="3"/>
  <c r="AX939" i="3"/>
  <c r="AV971" i="3"/>
  <c r="V960" i="3"/>
  <c r="M960" i="3"/>
  <c r="CB960" i="3"/>
  <c r="AU886" i="3"/>
  <c r="AY627" i="3"/>
  <c r="AZ961" i="3"/>
  <c r="AW889" i="3"/>
  <c r="AV631" i="3"/>
  <c r="AY961" i="3"/>
  <c r="AU888" i="3"/>
  <c r="AY635" i="3"/>
  <c r="AX961" i="3"/>
  <c r="AU889" i="3"/>
  <c r="AV639" i="3"/>
  <c r="AY963" i="3"/>
  <c r="AU890" i="3"/>
  <c r="AY643" i="3"/>
  <c r="V933" i="3"/>
  <c r="CB933" i="3"/>
  <c r="M933" i="3"/>
  <c r="AU778" i="3"/>
  <c r="AZ582" i="3"/>
  <c r="AW522" i="3"/>
  <c r="AX13" i="3"/>
  <c r="V55" i="36"/>
  <c r="V20" i="36"/>
  <c r="AX897" i="3"/>
  <c r="AY991" i="3"/>
  <c r="AW1006" i="3"/>
  <c r="AW632" i="3"/>
  <c r="AU582" i="3"/>
  <c r="AW939" i="3"/>
  <c r="AV842" i="3"/>
  <c r="AU518" i="3"/>
  <c r="AY942" i="3"/>
  <c r="AW850" i="3"/>
  <c r="AU526" i="3"/>
  <c r="AX942" i="3"/>
  <c r="AV850" i="3"/>
  <c r="AU534" i="3"/>
  <c r="AW942" i="3"/>
  <c r="AY852" i="3"/>
  <c r="AU542" i="3"/>
  <c r="AX944" i="3"/>
  <c r="AU855" i="3"/>
  <c r="AU550" i="3"/>
  <c r="M597" i="3"/>
  <c r="CB597" i="3"/>
  <c r="V597" i="3"/>
  <c r="AT597" i="3" s="1"/>
  <c r="M623" i="3"/>
  <c r="CB623" i="3"/>
  <c r="V623" i="3"/>
  <c r="AY816" i="3"/>
  <c r="V899" i="3"/>
  <c r="AT899" i="3" s="1"/>
  <c r="CB899" i="3"/>
  <c r="M899" i="3"/>
  <c r="V679" i="3"/>
  <c r="M679" i="3"/>
  <c r="CB679" i="3"/>
  <c r="AX972" i="3"/>
  <c r="V900" i="3"/>
  <c r="M900" i="3"/>
  <c r="CB900" i="3"/>
  <c r="AW683" i="3"/>
  <c r="AW545" i="3"/>
  <c r="AY862" i="3"/>
  <c r="AX789" i="3"/>
  <c r="AW716" i="3"/>
  <c r="AX643" i="3"/>
  <c r="AW570" i="3"/>
  <c r="AW350" i="3"/>
  <c r="AW813" i="3"/>
  <c r="AV740" i="3"/>
  <c r="AU667" i="3"/>
  <c r="AV594" i="3"/>
  <c r="AU521" i="3"/>
  <c r="AV837" i="3"/>
  <c r="AV870" i="3"/>
  <c r="AY674" i="3"/>
  <c r="AV255" i="3"/>
  <c r="AU916" i="3"/>
  <c r="AX747" i="3"/>
  <c r="AX989" i="3"/>
  <c r="CB917" i="3"/>
  <c r="V917" i="3"/>
  <c r="M917" i="3"/>
  <c r="V752" i="3"/>
  <c r="AT752" i="3" s="1"/>
  <c r="CB752" i="3"/>
  <c r="M752" i="3"/>
  <c r="AX562" i="3"/>
  <c r="AZ879" i="3"/>
  <c r="AY806" i="3"/>
  <c r="AX733" i="3"/>
  <c r="AW660" i="3"/>
  <c r="AX587" i="3"/>
  <c r="V511" i="3"/>
  <c r="M511" i="3"/>
  <c r="CB511" i="3"/>
  <c r="AX830" i="3"/>
  <c r="AW757" i="3"/>
  <c r="AV684" i="3"/>
  <c r="AW611" i="3"/>
  <c r="AV538" i="3"/>
  <c r="AW854" i="3"/>
  <c r="AU618" i="3"/>
  <c r="AZ811" i="3"/>
  <c r="AZ586" i="3"/>
  <c r="AX886" i="3"/>
  <c r="V629" i="3"/>
  <c r="CB629" i="3"/>
  <c r="M629" i="3"/>
  <c r="AU960" i="3"/>
  <c r="AX887" i="3"/>
  <c r="AW633" i="3"/>
  <c r="AZ532" i="3"/>
  <c r="AU850" i="3"/>
  <c r="V777" i="3"/>
  <c r="M777" i="3"/>
  <c r="CB777" i="3"/>
  <c r="AZ703" i="3"/>
  <c r="V631" i="3"/>
  <c r="M631" i="3"/>
  <c r="CB631" i="3"/>
  <c r="AZ557" i="3"/>
  <c r="V874" i="3"/>
  <c r="M874" i="3"/>
  <c r="CB874" i="3"/>
  <c r="AZ800" i="3"/>
  <c r="AY727" i="3"/>
  <c r="AX654" i="3"/>
  <c r="AY581" i="3"/>
  <c r="AU464" i="3"/>
  <c r="AY824" i="3"/>
  <c r="AY769" i="3"/>
  <c r="AW574" i="3"/>
  <c r="AV986" i="3"/>
  <c r="AY912" i="3"/>
  <c r="AZ733" i="3"/>
  <c r="AU986" i="3"/>
  <c r="AY913" i="3"/>
  <c r="AV738" i="3"/>
  <c r="AU559" i="3"/>
  <c r="AW876" i="3"/>
  <c r="AV803" i="3"/>
  <c r="AU730" i="3"/>
  <c r="M657" i="3"/>
  <c r="V657" i="3"/>
  <c r="CB657" i="3"/>
  <c r="AU584" i="3"/>
  <c r="AX483" i="3"/>
  <c r="AU827" i="3"/>
  <c r="V754" i="3"/>
  <c r="AT754" i="3" s="1"/>
  <c r="M754" i="3"/>
  <c r="CB754" i="3"/>
  <c r="AZ680" i="3"/>
  <c r="V608" i="3"/>
  <c r="M608" i="3"/>
  <c r="CB608" i="3"/>
  <c r="AZ534" i="3"/>
  <c r="M851" i="3"/>
  <c r="V851" i="3"/>
  <c r="CB851" i="3"/>
  <c r="AY590" i="3"/>
  <c r="AW784" i="3"/>
  <c r="AW559" i="3"/>
  <c r="V839" i="3"/>
  <c r="AT839" i="3" s="1"/>
  <c r="M839" i="3"/>
  <c r="CB839" i="3"/>
  <c r="M495" i="3"/>
  <c r="CB495" i="3"/>
  <c r="V495" i="3"/>
  <c r="AY939" i="3"/>
  <c r="AW843" i="3"/>
  <c r="AW520" i="3"/>
  <c r="AZ493" i="3"/>
  <c r="AX829" i="3"/>
  <c r="AW756" i="3"/>
  <c r="AV683" i="3"/>
  <c r="AW610" i="3"/>
  <c r="AV537" i="3"/>
  <c r="AW853" i="3"/>
  <c r="AV780" i="3"/>
  <c r="AU707" i="3"/>
  <c r="AV634" i="3"/>
  <c r="AU561" i="3"/>
  <c r="AV877" i="3"/>
  <c r="AV773" i="3"/>
  <c r="AW605" i="3"/>
  <c r="AW769" i="3"/>
  <c r="AV883" i="3"/>
  <c r="AV615" i="3"/>
  <c r="AV884" i="3"/>
  <c r="AY619" i="3"/>
  <c r="AW529" i="3"/>
  <c r="AY846" i="3"/>
  <c r="AX773" i="3"/>
  <c r="AW700" i="3"/>
  <c r="AX627" i="3"/>
  <c r="AW554" i="3"/>
  <c r="AX870" i="3"/>
  <c r="AW797" i="3"/>
  <c r="AV724" i="3"/>
  <c r="AU651" i="3"/>
  <c r="AV578" i="3"/>
  <c r="AY436" i="3"/>
  <c r="AV821" i="3"/>
  <c r="AV742" i="3"/>
  <c r="V547" i="3"/>
  <c r="M547" i="3"/>
  <c r="CB547" i="3"/>
  <c r="AZ982" i="3"/>
  <c r="AV909" i="3"/>
  <c r="AU720" i="3"/>
  <c r="AY982" i="3"/>
  <c r="AV910" i="3"/>
  <c r="AX724" i="3"/>
  <c r="AY555" i="3"/>
  <c r="V873" i="3"/>
  <c r="CB873" i="3"/>
  <c r="M873" i="3"/>
  <c r="AZ799" i="3"/>
  <c r="AY726" i="3"/>
  <c r="AX653" i="3"/>
  <c r="AY580" i="3"/>
  <c r="AU456" i="3"/>
  <c r="AY823" i="3"/>
  <c r="AX750" i="3"/>
  <c r="AW677" i="3"/>
  <c r="AX604" i="3"/>
  <c r="AW531" i="3"/>
  <c r="AX847" i="3"/>
  <c r="AV563" i="3"/>
  <c r="M757" i="3"/>
  <c r="V757" i="3"/>
  <c r="AT757" i="3" s="1"/>
  <c r="CB757" i="3"/>
  <c r="M532" i="3"/>
  <c r="V532" i="3"/>
  <c r="CB532" i="3"/>
  <c r="AV757" i="3"/>
  <c r="AU684" i="3"/>
  <c r="AV611" i="3"/>
  <c r="AU538" i="3"/>
  <c r="AV854" i="3"/>
  <c r="AU781" i="3"/>
  <c r="V708" i="3"/>
  <c r="M708" i="3"/>
  <c r="CB708" i="3"/>
  <c r="AU635" i="3"/>
  <c r="V562" i="3"/>
  <c r="CB562" i="3"/>
  <c r="M562" i="3"/>
  <c r="AU878" i="3"/>
  <c r="V805" i="3"/>
  <c r="AT805" i="3" s="1"/>
  <c r="M805" i="3"/>
  <c r="CB805" i="3"/>
  <c r="AZ731" i="3"/>
  <c r="AY658" i="3"/>
  <c r="AZ585" i="3"/>
  <c r="AV497" i="3"/>
  <c r="AU799" i="3"/>
  <c r="V726" i="3"/>
  <c r="M726" i="3"/>
  <c r="CB726" i="3"/>
  <c r="AZ652" i="3"/>
  <c r="V580" i="3"/>
  <c r="M580" i="3"/>
  <c r="CB580" i="3"/>
  <c r="AW507" i="3"/>
  <c r="AU403" i="3"/>
  <c r="AV701" i="3"/>
  <c r="AW628" i="3"/>
  <c r="AV555" i="3"/>
  <c r="AW871" i="3"/>
  <c r="AV798" i="3"/>
  <c r="AU725" i="3"/>
  <c r="V652" i="3"/>
  <c r="M652" i="3"/>
  <c r="CB652" i="3"/>
  <c r="AU579" i="3"/>
  <c r="AX443" i="3"/>
  <c r="AU822" i="3"/>
  <c r="CB749" i="3"/>
  <c r="V749" i="3"/>
  <c r="M749" i="3"/>
  <c r="AZ675" i="3"/>
  <c r="V603" i="3"/>
  <c r="M603" i="3"/>
  <c r="CB603" i="3"/>
  <c r="AZ529" i="3"/>
  <c r="AV816" i="3"/>
  <c r="AU743" i="3"/>
  <c r="V670" i="3"/>
  <c r="CB670" i="3"/>
  <c r="M670" i="3"/>
  <c r="AU597" i="3"/>
  <c r="V524" i="3"/>
  <c r="M524" i="3"/>
  <c r="CB524" i="3"/>
  <c r="AX279" i="3"/>
  <c r="AW790" i="3"/>
  <c r="AV717" i="3"/>
  <c r="AW644" i="3"/>
  <c r="AV571" i="3"/>
  <c r="AU364" i="3"/>
  <c r="AV814" i="3"/>
  <c r="AU741" i="3"/>
  <c r="V668" i="3"/>
  <c r="M668" i="3"/>
  <c r="CB668" i="3"/>
  <c r="AU595" i="3"/>
  <c r="M522" i="3"/>
  <c r="V522" i="3"/>
  <c r="CB522" i="3"/>
  <c r="AU838" i="3"/>
  <c r="V765" i="3"/>
  <c r="M765" i="3"/>
  <c r="CB765" i="3"/>
  <c r="AZ691" i="3"/>
  <c r="V619" i="3"/>
  <c r="M619" i="3"/>
  <c r="CB619" i="3"/>
  <c r="AZ545" i="3"/>
  <c r="AV832" i="3"/>
  <c r="AU759" i="3"/>
  <c r="V686" i="3"/>
  <c r="CB686" i="3"/>
  <c r="M686" i="3"/>
  <c r="AU613" i="3"/>
  <c r="V540" i="3"/>
  <c r="M540" i="3"/>
  <c r="CB540" i="3"/>
  <c r="AU474" i="3"/>
  <c r="AX807" i="3"/>
  <c r="AW734" i="3"/>
  <c r="AV661" i="3"/>
  <c r="AW588" i="3"/>
  <c r="AV515" i="3"/>
  <c r="AW831" i="3"/>
  <c r="AV758" i="3"/>
  <c r="AU685" i="3"/>
  <c r="AV612" i="3"/>
  <c r="AU539" i="3"/>
  <c r="AV855" i="3"/>
  <c r="AU782" i="3"/>
  <c r="M709" i="3"/>
  <c r="CB709" i="3"/>
  <c r="V709" i="3"/>
  <c r="AU636" i="3"/>
  <c r="V563" i="3"/>
  <c r="CB563" i="3"/>
  <c r="M563" i="3"/>
  <c r="AW849" i="3"/>
  <c r="AV776" i="3"/>
  <c r="AU703" i="3"/>
  <c r="AV630" i="3"/>
  <c r="AU557" i="3"/>
  <c r="CB416" i="3"/>
  <c r="M416" i="3"/>
  <c r="V416" i="3"/>
  <c r="AU297" i="3"/>
  <c r="AX751" i="3"/>
  <c r="AW678" i="3"/>
  <c r="AX605" i="3"/>
  <c r="AW532" i="3"/>
  <c r="AX848" i="3"/>
  <c r="AW775" i="3"/>
  <c r="AV702" i="3"/>
  <c r="AW629" i="3"/>
  <c r="AV556" i="3"/>
  <c r="AW872" i="3"/>
  <c r="AV799" i="3"/>
  <c r="AU726" i="3"/>
  <c r="V653" i="3"/>
  <c r="M653" i="3"/>
  <c r="CB653" i="3"/>
  <c r="AU580" i="3"/>
  <c r="AX451" i="3"/>
  <c r="AW793" i="3"/>
  <c r="AV720" i="3"/>
  <c r="AU647" i="3"/>
  <c r="AV574" i="3"/>
  <c r="AZ486" i="3"/>
  <c r="AY309" i="3"/>
  <c r="AZ777" i="3"/>
  <c r="AY704" i="3"/>
  <c r="AZ631" i="3"/>
  <c r="AY558" i="3"/>
  <c r="AZ874" i="3"/>
  <c r="AY801" i="3"/>
  <c r="AX728" i="3"/>
  <c r="AW655" i="3"/>
  <c r="AX582" i="3"/>
  <c r="V471" i="3"/>
  <c r="AT471" i="3" s="1"/>
  <c r="CB471" i="3"/>
  <c r="M471" i="3"/>
  <c r="AX825" i="3"/>
  <c r="AW752" i="3"/>
  <c r="AV679" i="3"/>
  <c r="AW606" i="3"/>
  <c r="AV533" i="3"/>
  <c r="AY819" i="3"/>
  <c r="AX746" i="3"/>
  <c r="AW673" i="3"/>
  <c r="AX600" i="3"/>
  <c r="AW527" i="3"/>
  <c r="M350" i="3"/>
  <c r="V350" i="3"/>
  <c r="CB350" i="3"/>
  <c r="V795" i="3"/>
  <c r="M795" i="3"/>
  <c r="CB795" i="3"/>
  <c r="AZ721" i="3"/>
  <c r="AY648" i="3"/>
  <c r="AZ575" i="3"/>
  <c r="AV417" i="3"/>
  <c r="AZ818" i="3"/>
  <c r="AY745" i="3"/>
  <c r="AX672" i="3"/>
  <c r="AY599" i="3"/>
  <c r="AX526" i="3"/>
  <c r="AY842" i="3"/>
  <c r="AX769" i="3"/>
  <c r="AW696" i="3"/>
  <c r="AX623" i="3"/>
  <c r="AW550" i="3"/>
  <c r="AZ836" i="3"/>
  <c r="AY763" i="3"/>
  <c r="AX690" i="3"/>
  <c r="AY617" i="3"/>
  <c r="AX544" i="3"/>
  <c r="AY510" i="3"/>
  <c r="AX289" i="3"/>
  <c r="AZ347" i="3"/>
  <c r="AY494" i="3"/>
  <c r="AX421" i="3"/>
  <c r="AY285" i="3"/>
  <c r="AW469" i="3"/>
  <c r="AW395" i="3"/>
  <c r="AV197" i="3"/>
  <c r="AZ425" i="3"/>
  <c r="AX401" i="3"/>
  <c r="AU265" i="3"/>
  <c r="AX444" i="3"/>
  <c r="AX345" i="3"/>
  <c r="AX493" i="3"/>
  <c r="AW420" i="3"/>
  <c r="AY282" i="3"/>
  <c r="AV468" i="3"/>
  <c r="AU393" i="3"/>
  <c r="AY182" i="3"/>
  <c r="AX423" i="3"/>
  <c r="AV506" i="3"/>
  <c r="AU433" i="3"/>
  <c r="AX316" i="3"/>
  <c r="AU482" i="3"/>
  <c r="V409" i="3"/>
  <c r="CB409" i="3"/>
  <c r="M409" i="3"/>
  <c r="AU252" i="3"/>
  <c r="AZ456" i="3"/>
  <c r="AV370" i="3"/>
  <c r="AZ505" i="3"/>
  <c r="AZ401" i="3"/>
  <c r="AV496" i="3"/>
  <c r="V357" i="3"/>
  <c r="M357" i="3"/>
  <c r="CB357" i="3"/>
  <c r="AV499" i="3"/>
  <c r="AU426" i="3"/>
  <c r="AZ297" i="3"/>
  <c r="V474" i="3"/>
  <c r="CB474" i="3"/>
  <c r="M474" i="3"/>
  <c r="AZ400" i="3"/>
  <c r="AY227" i="3"/>
  <c r="V435" i="3"/>
  <c r="CB435" i="3"/>
  <c r="M435" i="3"/>
  <c r="AU438" i="3"/>
  <c r="AU513" i="3"/>
  <c r="V440" i="3"/>
  <c r="CB440" i="3"/>
  <c r="M440" i="3"/>
  <c r="AZ334" i="3"/>
  <c r="M489" i="3"/>
  <c r="CB489" i="3"/>
  <c r="V489" i="3"/>
  <c r="AZ415" i="3"/>
  <c r="AW270" i="3"/>
  <c r="AY463" i="3"/>
  <c r="CB384" i="3"/>
  <c r="V384" i="3"/>
  <c r="M384" i="3"/>
  <c r="AY512" i="3"/>
  <c r="AW414" i="3"/>
  <c r="AX305" i="3"/>
  <c r="AZ502" i="3"/>
  <c r="AY429" i="3"/>
  <c r="AW307" i="3"/>
  <c r="AY478" i="3"/>
  <c r="AX405" i="3"/>
  <c r="CB243" i="3"/>
  <c r="M243" i="3"/>
  <c r="V243" i="3"/>
  <c r="AW453" i="3"/>
  <c r="AW363" i="3"/>
  <c r="AW502" i="3"/>
  <c r="AW390" i="3"/>
  <c r="AZ468" i="3"/>
  <c r="AY501" i="3"/>
  <c r="AX428" i="3"/>
  <c r="AW304" i="3"/>
  <c r="AX477" i="3"/>
  <c r="AW404" i="3"/>
  <c r="V240" i="3"/>
  <c r="M240" i="3"/>
  <c r="CB240" i="3"/>
  <c r="AV452" i="3"/>
  <c r="AU361" i="3"/>
  <c r="AV501" i="3"/>
  <c r="AU388" i="3"/>
  <c r="AY459" i="3"/>
  <c r="AY392" i="3"/>
  <c r="AX181" i="3"/>
  <c r="AZ442" i="3"/>
  <c r="AU342" i="3"/>
  <c r="AZ491" i="3"/>
  <c r="AY418" i="3"/>
  <c r="AU278" i="3"/>
  <c r="AY467" i="3"/>
  <c r="AV311" i="3"/>
  <c r="AV312" i="3"/>
  <c r="AZ353" i="3"/>
  <c r="AX496" i="3"/>
  <c r="AW423" i="3"/>
  <c r="AY290" i="3"/>
  <c r="AW472" i="3"/>
  <c r="AV399" i="3"/>
  <c r="AX219" i="3"/>
  <c r="AV448" i="3"/>
  <c r="V396" i="3"/>
  <c r="M396" i="3"/>
  <c r="CB396" i="3"/>
  <c r="V351" i="3"/>
  <c r="M351" i="3"/>
  <c r="CB351" i="3"/>
  <c r="AV306" i="3"/>
  <c r="AU477" i="3"/>
  <c r="V404" i="3"/>
  <c r="M404" i="3"/>
  <c r="CB404" i="3"/>
  <c r="AZ238" i="3"/>
  <c r="V453" i="3"/>
  <c r="M453" i="3"/>
  <c r="CB453" i="3"/>
  <c r="AX362" i="3"/>
  <c r="V502" i="3"/>
  <c r="AT502" i="3" s="1"/>
  <c r="CB502" i="3"/>
  <c r="M502" i="3"/>
  <c r="AV424" i="3"/>
  <c r="AX336" i="3"/>
  <c r="AV379" i="3"/>
  <c r="AV437" i="3"/>
  <c r="AX327" i="3"/>
  <c r="AU485" i="3"/>
  <c r="V412" i="3"/>
  <c r="M412" i="3"/>
  <c r="CB412" i="3"/>
  <c r="AU260" i="3"/>
  <c r="V461" i="3"/>
  <c r="M461" i="3"/>
  <c r="CB461" i="3"/>
  <c r="AX378" i="3"/>
  <c r="V510" i="3"/>
  <c r="M510" i="3"/>
  <c r="CB510" i="3"/>
  <c r="AZ436" i="3"/>
  <c r="AU365" i="3"/>
  <c r="AX259" i="3"/>
  <c r="V427" i="3"/>
  <c r="CB427" i="3"/>
  <c r="M427" i="3"/>
  <c r="AU300" i="3"/>
  <c r="AZ474" i="3"/>
  <c r="AY401" i="3"/>
  <c r="AV232" i="3"/>
  <c r="AY450" i="3"/>
  <c r="V358" i="3"/>
  <c r="CB358" i="3"/>
  <c r="M358" i="3"/>
  <c r="AY499" i="3"/>
  <c r="V422" i="3"/>
  <c r="M422" i="3"/>
  <c r="CB422" i="3"/>
  <c r="AW327" i="3"/>
  <c r="AY342" i="3"/>
  <c r="AU501" i="3"/>
  <c r="V428" i="3"/>
  <c r="M428" i="3"/>
  <c r="CB428" i="3"/>
  <c r="AZ302" i="3"/>
  <c r="V477" i="3"/>
  <c r="M477" i="3"/>
  <c r="CB477" i="3"/>
  <c r="AZ403" i="3"/>
  <c r="AW238" i="3"/>
  <c r="AZ452" i="3"/>
  <c r="V225" i="3"/>
  <c r="M225" i="3"/>
  <c r="CB225" i="3"/>
  <c r="AX387" i="3"/>
  <c r="AU452" i="3"/>
  <c r="AY360" i="3"/>
  <c r="V500" i="3"/>
  <c r="M500" i="3"/>
  <c r="CB500" i="3"/>
  <c r="AZ426" i="3"/>
  <c r="AZ299" i="3"/>
  <c r="AZ475" i="3"/>
  <c r="AY402" i="3"/>
  <c r="AW235" i="3"/>
  <c r="AX202" i="3"/>
  <c r="AW378" i="3"/>
  <c r="AX338" i="3"/>
  <c r="AW265" i="3"/>
  <c r="AW386" i="3"/>
  <c r="AV313" i="3"/>
  <c r="AU240" i="3"/>
  <c r="AU322" i="3"/>
  <c r="V370" i="3"/>
  <c r="M370" i="3"/>
  <c r="CB370" i="3"/>
  <c r="AZ206" i="3"/>
  <c r="AZ362" i="3"/>
  <c r="AY289" i="3"/>
  <c r="AZ199" i="3"/>
  <c r="AX282" i="3"/>
  <c r="AZ173" i="3"/>
  <c r="AW330" i="3"/>
  <c r="AV257" i="3"/>
  <c r="AX357" i="3"/>
  <c r="AZ183" i="3"/>
  <c r="AY171" i="3"/>
  <c r="AX168" i="3"/>
  <c r="AU353" i="3"/>
  <c r="V380" i="3"/>
  <c r="CB380" i="3"/>
  <c r="M380" i="3"/>
  <c r="AZ306" i="3"/>
  <c r="AY233" i="3"/>
  <c r="AY299" i="3"/>
  <c r="AU220" i="3"/>
  <c r="AX347" i="3"/>
  <c r="AW274" i="3"/>
  <c r="V393" i="3"/>
  <c r="M393" i="3"/>
  <c r="CB393" i="3"/>
  <c r="AY246" i="3"/>
  <c r="AZ248" i="3"/>
  <c r="AY64" i="3"/>
  <c r="AW387" i="3"/>
  <c r="AU397" i="3"/>
  <c r="M324" i="3"/>
  <c r="CB324" i="3"/>
  <c r="V324" i="3"/>
  <c r="AZ250" i="3"/>
  <c r="AZ316" i="3"/>
  <c r="AY243" i="3"/>
  <c r="AY364" i="3"/>
  <c r="AX291" i="3"/>
  <c r="AV173" i="3"/>
  <c r="AY278" i="3"/>
  <c r="V314" i="3"/>
  <c r="M314" i="3"/>
  <c r="CB314" i="3"/>
  <c r="AV212" i="3"/>
  <c r="AX368" i="3"/>
  <c r="AW295" i="3"/>
  <c r="AX211" i="3"/>
  <c r="AV288" i="3"/>
  <c r="AU196" i="3"/>
  <c r="AU336" i="3"/>
  <c r="CB263" i="3"/>
  <c r="V263" i="3"/>
  <c r="M263" i="3"/>
  <c r="AZ367" i="3"/>
  <c r="AU210" i="3"/>
  <c r="AZ61" i="3"/>
  <c r="AZ89" i="3"/>
  <c r="AX364" i="3"/>
  <c r="AY385" i="3"/>
  <c r="AX312" i="3"/>
  <c r="AW239" i="3"/>
  <c r="AW305" i="3"/>
  <c r="AX231" i="3"/>
  <c r="AV353" i="3"/>
  <c r="AU280" i="3"/>
  <c r="AU172" i="3"/>
  <c r="V257" i="3"/>
  <c r="AT257" i="3" s="1"/>
  <c r="M257" i="3"/>
  <c r="CB257" i="3"/>
  <c r="AV268" i="3"/>
  <c r="AU213" i="3"/>
  <c r="AX380" i="3"/>
  <c r="AY393" i="3"/>
  <c r="AX320" i="3"/>
  <c r="AW247" i="3"/>
  <c r="AW313" i="3"/>
  <c r="AV240" i="3"/>
  <c r="AV361" i="3"/>
  <c r="AU288" i="3"/>
  <c r="AY144" i="3"/>
  <c r="AU274" i="3"/>
  <c r="AX190" i="3"/>
  <c r="AW126" i="3"/>
  <c r="AU346" i="3"/>
  <c r="M273" i="3"/>
  <c r="V273" i="3"/>
  <c r="CB273" i="3"/>
  <c r="CB394" i="3"/>
  <c r="V394" i="3"/>
  <c r="M394" i="3"/>
  <c r="AZ320" i="3"/>
  <c r="AY247" i="3"/>
  <c r="AU168" i="3"/>
  <c r="AX196" i="3"/>
  <c r="V226" i="3"/>
  <c r="M226" i="3"/>
  <c r="CB226" i="3"/>
  <c r="AZ227" i="3"/>
  <c r="V156" i="3"/>
  <c r="CB156" i="3"/>
  <c r="M156" i="3"/>
  <c r="AX189" i="3"/>
  <c r="AU354" i="3"/>
  <c r="V281" i="3"/>
  <c r="M281" i="3"/>
  <c r="CB281" i="3"/>
  <c r="AU164" i="3"/>
  <c r="AZ328" i="3"/>
  <c r="AY255" i="3"/>
  <c r="AY180" i="3"/>
  <c r="AX204" i="3"/>
  <c r="AZ115" i="3"/>
  <c r="AY60" i="3"/>
  <c r="M185" i="3"/>
  <c r="V185" i="3"/>
  <c r="CB185" i="3"/>
  <c r="M353" i="3"/>
  <c r="V353" i="3"/>
  <c r="CB353" i="3"/>
  <c r="AZ279" i="3"/>
  <c r="AV155" i="3"/>
  <c r="AY327" i="3"/>
  <c r="AX254" i="3"/>
  <c r="AV179" i="3"/>
  <c r="AW203" i="3"/>
  <c r="AX97" i="3"/>
  <c r="AY140" i="3"/>
  <c r="AV69" i="3"/>
  <c r="AX326" i="3"/>
  <c r="AW253" i="3"/>
  <c r="AV177" i="3"/>
  <c r="AV202" i="3"/>
  <c r="AV77" i="3"/>
  <c r="AW138" i="3"/>
  <c r="AV63" i="3"/>
  <c r="AV184" i="3"/>
  <c r="AW332" i="3"/>
  <c r="AV259" i="3"/>
  <c r="AV380" i="3"/>
  <c r="AU307" i="3"/>
  <c r="V234" i="3"/>
  <c r="M234" i="3"/>
  <c r="CB234" i="3"/>
  <c r="M142" i="3"/>
  <c r="V142" i="3"/>
  <c r="AT142" i="3" s="1"/>
  <c r="CB142" i="3"/>
  <c r="AZ182" i="3"/>
  <c r="AX198" i="3"/>
  <c r="AY168" i="3"/>
  <c r="AZ171" i="3"/>
  <c r="AZ296" i="3"/>
  <c r="AW214" i="3"/>
  <c r="AY120" i="3"/>
  <c r="M168" i="3"/>
  <c r="CB168" i="3"/>
  <c r="V168" i="3"/>
  <c r="AT168" i="3" s="1"/>
  <c r="AZ172" i="3"/>
  <c r="AV162" i="3"/>
  <c r="M107" i="3"/>
  <c r="V107" i="3"/>
  <c r="CB107" i="3"/>
  <c r="V187" i="3"/>
  <c r="CB187" i="3"/>
  <c r="M187" i="3"/>
  <c r="AZ210" i="3"/>
  <c r="AY50" i="3"/>
  <c r="AV147" i="3"/>
  <c r="AX101" i="3"/>
  <c r="AY151" i="3"/>
  <c r="AU165" i="3"/>
  <c r="AX153" i="3"/>
  <c r="AV39" i="3"/>
  <c r="AW104" i="3"/>
  <c r="AV196" i="3"/>
  <c r="AY174" i="3"/>
  <c r="AX200" i="3"/>
  <c r="AW224" i="3"/>
  <c r="AX67" i="3"/>
  <c r="V138" i="3"/>
  <c r="M138" i="3"/>
  <c r="CB138" i="3"/>
  <c r="AW151" i="3"/>
  <c r="AY138" i="3"/>
  <c r="AY101" i="3"/>
  <c r="AU104" i="3"/>
  <c r="AX159" i="3"/>
  <c r="AU119" i="3"/>
  <c r="V167" i="3"/>
  <c r="CB167" i="3"/>
  <c r="M167" i="3"/>
  <c r="AZ195" i="3"/>
  <c r="AY149" i="3"/>
  <c r="AV79" i="3"/>
  <c r="AZ81" i="3"/>
  <c r="V105" i="3"/>
  <c r="M105" i="3"/>
  <c r="CB105" i="3"/>
  <c r="AW62" i="3"/>
  <c r="AZ47" i="3"/>
  <c r="V171" i="3"/>
  <c r="M171" i="3"/>
  <c r="CB171" i="3"/>
  <c r="AV198" i="3"/>
  <c r="AU222" i="3"/>
  <c r="AW121" i="3"/>
  <c r="AV61" i="3"/>
  <c r="AX134" i="3"/>
  <c r="V148" i="3"/>
  <c r="M148" i="3"/>
  <c r="CB148" i="3"/>
  <c r="AU134" i="3"/>
  <c r="AX92" i="3"/>
  <c r="AX91" i="3"/>
  <c r="M155" i="3"/>
  <c r="V155" i="3"/>
  <c r="CB155" i="3"/>
  <c r="AY108" i="3"/>
  <c r="AW163" i="3"/>
  <c r="AX193" i="3"/>
  <c r="AW147" i="3"/>
  <c r="AV73" i="3"/>
  <c r="AY72" i="3"/>
  <c r="AU98" i="3"/>
  <c r="AV47" i="3"/>
  <c r="AU33" i="3"/>
  <c r="V210" i="3"/>
  <c r="M210" i="3"/>
  <c r="CB210" i="3"/>
  <c r="AV38" i="3"/>
  <c r="AV214" i="3"/>
  <c r="V83" i="3"/>
  <c r="M83" i="3"/>
  <c r="CB83" i="3"/>
  <c r="AU154" i="3"/>
  <c r="AW108" i="3"/>
  <c r="AV156" i="3"/>
  <c r="AY169" i="3"/>
  <c r="AV159" i="3"/>
  <c r="AV56" i="3"/>
  <c r="AV91" i="3"/>
  <c r="AW128" i="3"/>
  <c r="AY91" i="3"/>
  <c r="V12" i="3"/>
  <c r="M12" i="3"/>
  <c r="CB12" i="3"/>
  <c r="AY45" i="3"/>
  <c r="AZ126" i="3"/>
  <c r="AU70" i="3"/>
  <c r="AZ120" i="3"/>
  <c r="AV158" i="3"/>
  <c r="AZ34" i="3"/>
  <c r="AU100" i="3"/>
  <c r="AV72" i="3"/>
  <c r="AW99" i="3"/>
  <c r="AY20" i="3"/>
  <c r="M82" i="3"/>
  <c r="V82" i="3"/>
  <c r="CB82" i="3"/>
  <c r="AX98" i="3"/>
  <c r="AU19" i="3"/>
  <c r="AX52" i="3"/>
  <c r="AU42" i="3"/>
  <c r="V15" i="3"/>
  <c r="AT15" i="3" s="1"/>
  <c r="M15" i="3"/>
  <c r="CB15" i="3"/>
  <c r="AW115" i="3"/>
  <c r="AV42" i="3"/>
  <c r="AY13" i="3"/>
  <c r="AX132" i="3"/>
  <c r="AV85" i="3"/>
  <c r="AX126" i="3"/>
  <c r="V164" i="3"/>
  <c r="M164" i="3"/>
  <c r="CB164" i="3"/>
  <c r="AY56" i="3"/>
  <c r="AX111" i="3"/>
  <c r="V78" i="3"/>
  <c r="CB78" i="3"/>
  <c r="M78" i="3"/>
  <c r="AU105" i="3"/>
  <c r="AU32" i="3"/>
  <c r="AV100" i="3"/>
  <c r="AX58" i="3"/>
  <c r="AY85" i="3"/>
  <c r="AW76" i="3"/>
  <c r="AX22" i="3"/>
  <c r="AY55" i="3"/>
  <c r="AY113" i="3"/>
  <c r="AX40" i="3"/>
  <c r="AZ80" i="3"/>
  <c r="V43" i="3"/>
  <c r="M43" i="3"/>
  <c r="CB43" i="3"/>
  <c r="AY65" i="3"/>
  <c r="AU107" i="3"/>
  <c r="AU34" i="3"/>
  <c r="CB92" i="3"/>
  <c r="M92" i="3"/>
  <c r="V92" i="3"/>
  <c r="AX36" i="3"/>
  <c r="AV60" i="3"/>
  <c r="AU13" i="3"/>
  <c r="AU45" i="3"/>
  <c r="AZ40" i="3"/>
  <c r="AZ98" i="3"/>
  <c r="AX19" i="3"/>
  <c r="AV76" i="3"/>
  <c r="AX38" i="3"/>
  <c r="AU61" i="3"/>
  <c r="H168" i="6" l="1"/>
  <c r="C11" i="14"/>
  <c r="C19" i="28" s="1"/>
  <c r="J20" i="32"/>
  <c r="C44" i="34"/>
  <c r="D44" i="34" s="1"/>
  <c r="AT12" i="3"/>
  <c r="AT107" i="3"/>
  <c r="AT917" i="3"/>
  <c r="D14" i="5"/>
  <c r="AU6" i="3"/>
  <c r="AU8" i="3" s="1"/>
  <c r="E49" i="14" s="1"/>
  <c r="M14" i="5"/>
  <c r="AT598" i="3"/>
  <c r="AT149" i="3"/>
  <c r="AT326" i="3"/>
  <c r="AT451" i="3"/>
  <c r="AT880" i="3"/>
  <c r="F168" i="39"/>
  <c r="AT939" i="3"/>
  <c r="AT346" i="3"/>
  <c r="AT322" i="3"/>
  <c r="AT893" i="3"/>
  <c r="AT967" i="3"/>
  <c r="AT138" i="3"/>
  <c r="AT185" i="3"/>
  <c r="AT380" i="3"/>
  <c r="AT404" i="3"/>
  <c r="AT489" i="3"/>
  <c r="AT350" i="3"/>
  <c r="AT563" i="3"/>
  <c r="AT580" i="3"/>
  <c r="AT547" i="3"/>
  <c r="AT851" i="3"/>
  <c r="O11" i="5" a="1"/>
  <c r="O11" i="5" s="1"/>
  <c r="O10" i="5" a="1"/>
  <c r="O10" i="5" s="1"/>
  <c r="F15" i="32"/>
  <c r="F14" i="32"/>
  <c r="F27" i="34"/>
  <c r="F11" i="32"/>
  <c r="O15" i="32"/>
  <c r="F16" i="32"/>
  <c r="F12" i="32"/>
  <c r="O10" i="32"/>
  <c r="O12" i="5" a="1"/>
  <c r="O12" i="5" s="1"/>
  <c r="F13" i="32"/>
  <c r="O9" i="32"/>
  <c r="AW10" i="3"/>
  <c r="Y6" i="3"/>
  <c r="Y8" i="3" s="1"/>
  <c r="G46" i="14" s="1"/>
  <c r="F9" i="5" a="1"/>
  <c r="F9" i="5" s="1"/>
  <c r="O12" i="32"/>
  <c r="F32" i="34" a="1"/>
  <c r="F32" i="34" s="1"/>
  <c r="O13" i="32"/>
  <c r="O14" i="32"/>
  <c r="F10" i="32"/>
  <c r="F11" i="5" a="1"/>
  <c r="F11" i="5" s="1"/>
  <c r="O9" i="5" a="1"/>
  <c r="O9" i="5" s="1"/>
  <c r="F12" i="5" a="1"/>
  <c r="F12" i="5" s="1"/>
  <c r="O11" i="32"/>
  <c r="F33" i="34" a="1"/>
  <c r="F33" i="34" s="1"/>
  <c r="O16" i="32"/>
  <c r="F10" i="5" a="1"/>
  <c r="F10" i="5" s="1"/>
  <c r="F9" i="32"/>
  <c r="AT783" i="3"/>
  <c r="AT99" i="3"/>
  <c r="AT398" i="3"/>
  <c r="AT316" i="3"/>
  <c r="AT946" i="3"/>
  <c r="AT924" i="3"/>
  <c r="AT242" i="3"/>
  <c r="AT459" i="3"/>
  <c r="AT119" i="3"/>
  <c r="AT82" i="3"/>
  <c r="AT155" i="3"/>
  <c r="AT394" i="3"/>
  <c r="AT510" i="3"/>
  <c r="AT384" i="3"/>
  <c r="AT631" i="3"/>
  <c r="AT629" i="3"/>
  <c r="AT205" i="3"/>
  <c r="AT145" i="3"/>
  <c r="AT485" i="3"/>
  <c r="AT515" i="3"/>
  <c r="AT892" i="3"/>
  <c r="AT782" i="3"/>
  <c r="AT955" i="3"/>
  <c r="AT244" i="3"/>
  <c r="AT261" i="3"/>
  <c r="AT848" i="3"/>
  <c r="AT148" i="3"/>
  <c r="AT167" i="3"/>
  <c r="AT226" i="3"/>
  <c r="AT427" i="3"/>
  <c r="AT668" i="3"/>
  <c r="AT984" i="3"/>
  <c r="AT130" i="3"/>
  <c r="AT220" i="3"/>
  <c r="AT306" i="3"/>
  <c r="AT192" i="3"/>
  <c r="AT194" i="3"/>
  <c r="AT379" i="3"/>
  <c r="AT370" i="3"/>
  <c r="AT243" i="3"/>
  <c r="AT709" i="3"/>
  <c r="AT603" i="3"/>
  <c r="AT532" i="3"/>
  <c r="AT429" i="3"/>
  <c r="AT507" i="3"/>
  <c r="AT542" i="3"/>
  <c r="AT454" i="3"/>
  <c r="AT700" i="3"/>
  <c r="AT210" i="3"/>
  <c r="AT619" i="3"/>
  <c r="AT522" i="3"/>
  <c r="AT670" i="3"/>
  <c r="AT562" i="3"/>
  <c r="AT109" i="3"/>
  <c r="AT201" i="3"/>
  <c r="AT484" i="3"/>
  <c r="AT731" i="3"/>
  <c r="AT810" i="3"/>
  <c r="AT894" i="3"/>
  <c r="AT266" i="3"/>
  <c r="AT154" i="3"/>
  <c r="AT353" i="3"/>
  <c r="AT477" i="3"/>
  <c r="AT416" i="3"/>
  <c r="AT686" i="3"/>
  <c r="AT630" i="3"/>
  <c r="AT26" i="3"/>
  <c r="AT330" i="3"/>
  <c r="AT436" i="3"/>
  <c r="AT372" i="3"/>
  <c r="AT227" i="3"/>
  <c r="AT452" i="3"/>
  <c r="AT410" i="3"/>
  <c r="AT906" i="3"/>
  <c r="AT114" i="3"/>
  <c r="AT340" i="3"/>
  <c r="AT92" i="3"/>
  <c r="AT78" i="3"/>
  <c r="AT795" i="3"/>
  <c r="AT608" i="3"/>
  <c r="AT900" i="3"/>
  <c r="AT315" i="3"/>
  <c r="AT236" i="3"/>
  <c r="AT186" i="3"/>
  <c r="AT888" i="3"/>
  <c r="AT32" i="3"/>
  <c r="AT779" i="3"/>
  <c r="AT248" i="3"/>
  <c r="AT685" i="3"/>
  <c r="AT595" i="3"/>
  <c r="AT656" i="3"/>
  <c r="AT680" i="3"/>
  <c r="AT884" i="3"/>
  <c r="AT915" i="3"/>
  <c r="S42" i="40"/>
  <c r="U39" i="40"/>
  <c r="AT104" i="3"/>
  <c r="AT110" i="3"/>
  <c r="AT274" i="3"/>
  <c r="AT383" i="3"/>
  <c r="AT470" i="3"/>
  <c r="AT497" i="3"/>
  <c r="AT301" i="3"/>
  <c r="AT861" i="3"/>
  <c r="AT723" i="3"/>
  <c r="AT865" i="3"/>
  <c r="AT807" i="3"/>
  <c r="AT600" i="3"/>
  <c r="AT889" i="3"/>
  <c r="AT887" i="3"/>
  <c r="AT534" i="3"/>
  <c r="E27" i="34"/>
  <c r="E11" i="32"/>
  <c r="X6" i="3"/>
  <c r="X8" i="3" s="1"/>
  <c r="F46" i="14" s="1"/>
  <c r="N12" i="5" a="1"/>
  <c r="N12" i="5" s="1"/>
  <c r="E13" i="32"/>
  <c r="N15" i="32"/>
  <c r="N10" i="32"/>
  <c r="N10" i="5" a="1"/>
  <c r="N10" i="5" s="1"/>
  <c r="N14" i="32"/>
  <c r="N16" i="32"/>
  <c r="E10" i="5" a="1"/>
  <c r="E10" i="5" s="1"/>
  <c r="E10" i="32"/>
  <c r="N9" i="32"/>
  <c r="E15" i="32"/>
  <c r="N12" i="32"/>
  <c r="E9" i="32"/>
  <c r="N13" i="32"/>
  <c r="E12" i="32"/>
  <c r="E14" i="32"/>
  <c r="E9" i="5" a="1"/>
  <c r="E9" i="5" s="1"/>
  <c r="E11" i="5" a="1"/>
  <c r="E11" i="5" s="1"/>
  <c r="E33" i="34" a="1"/>
  <c r="E33" i="34" s="1"/>
  <c r="N11" i="5" a="1"/>
  <c r="N11" i="5" s="1"/>
  <c r="E32" i="34" a="1"/>
  <c r="E32" i="34" s="1"/>
  <c r="E12" i="5" a="1"/>
  <c r="E12" i="5" s="1"/>
  <c r="E16" i="32"/>
  <c r="N9" i="5" a="1"/>
  <c r="N9" i="5" s="1"/>
  <c r="N11" i="32"/>
  <c r="AV10" i="3"/>
  <c r="AT823" i="3"/>
  <c r="AT528" i="3"/>
  <c r="AT663" i="3"/>
  <c r="AT208" i="3"/>
  <c r="AT312" i="3"/>
  <c r="AT505" i="3"/>
  <c r="AT418" i="3"/>
  <c r="AT645" i="3"/>
  <c r="AT853" i="3"/>
  <c r="AT876" i="3"/>
  <c r="AT632" i="3"/>
  <c r="AT855" i="3"/>
  <c r="S20" i="32"/>
  <c r="AT995" i="3"/>
  <c r="AT605" i="3"/>
  <c r="AT905" i="3"/>
  <c r="AT369" i="3"/>
  <c r="AT144" i="3"/>
  <c r="AT255" i="3"/>
  <c r="AT302" i="3"/>
  <c r="AT714" i="3"/>
  <c r="AT775" i="3"/>
  <c r="AT551" i="3"/>
  <c r="AT753" i="3"/>
  <c r="AT728" i="3"/>
  <c r="AT792" i="3"/>
  <c r="AT543" i="3"/>
  <c r="AT988" i="3"/>
  <c r="AT929" i="3"/>
  <c r="AT88" i="3"/>
  <c r="AT39" i="3"/>
  <c r="AT299" i="3"/>
  <c r="AT313" i="3"/>
  <c r="AT303" i="3"/>
  <c r="AT475" i="3"/>
  <c r="AT366" i="3"/>
  <c r="AT491" i="3"/>
  <c r="AT646" i="3"/>
  <c r="AT707" i="3"/>
  <c r="AT763" i="3"/>
  <c r="AT415" i="3"/>
  <c r="AT729" i="3"/>
  <c r="AT344" i="3"/>
  <c r="AT239" i="3"/>
  <c r="AT295" i="3"/>
  <c r="AT291" i="3"/>
  <c r="AT450" i="3"/>
  <c r="AT661" i="3"/>
  <c r="AT560" i="3"/>
  <c r="AT519" i="3"/>
  <c r="AT785" i="3"/>
  <c r="I164" i="6"/>
  <c r="I159" i="6"/>
  <c r="I162" i="39"/>
  <c r="I128" i="6"/>
  <c r="I136" i="6"/>
  <c r="I153" i="39"/>
  <c r="I167" i="39"/>
  <c r="I130" i="6"/>
  <c r="I147" i="6"/>
  <c r="I122" i="39"/>
  <c r="I134" i="39"/>
  <c r="AT938" i="3"/>
  <c r="AT173" i="3"/>
  <c r="AT24" i="3"/>
  <c r="AT129" i="3"/>
  <c r="AT151" i="3"/>
  <c r="AT339" i="3"/>
  <c r="AT476" i="3"/>
  <c r="AT177" i="3"/>
  <c r="AT283" i="3"/>
  <c r="AT478" i="3"/>
  <c r="AT773" i="3"/>
  <c r="AT570" i="3"/>
  <c r="AT818" i="3"/>
  <c r="AT545" i="3"/>
  <c r="AT738" i="3"/>
  <c r="AT947" i="3"/>
  <c r="AT589" i="3"/>
  <c r="AT863" i="3"/>
  <c r="AT914" i="3"/>
  <c r="S6" i="36"/>
  <c r="H27" i="14" s="1"/>
  <c r="AT62" i="3"/>
  <c r="AT57" i="3"/>
  <c r="AT203" i="3"/>
  <c r="AT284" i="3"/>
  <c r="AT246" i="3"/>
  <c r="AT710" i="3"/>
  <c r="AT692" i="3"/>
  <c r="AT771" i="3"/>
  <c r="AT432" i="3"/>
  <c r="AT259" i="3"/>
  <c r="AT950" i="3"/>
  <c r="AT979" i="3"/>
  <c r="AT922" i="3"/>
  <c r="AT921" i="3"/>
  <c r="AT788" i="3"/>
  <c r="AT584" i="3"/>
  <c r="AT799" i="3"/>
  <c r="AT72" i="3"/>
  <c r="AT85" i="3"/>
  <c r="AT141" i="3"/>
  <c r="AT359" i="3"/>
  <c r="AT523" i="3"/>
  <c r="AT579" i="3"/>
  <c r="AT748" i="3"/>
  <c r="AT822" i="3"/>
  <c r="AT601" i="3"/>
  <c r="AT770" i="3"/>
  <c r="AT100" i="3"/>
  <c r="AT51" i="3"/>
  <c r="AT91" i="3"/>
  <c r="AT103" i="3"/>
  <c r="AT241" i="3"/>
  <c r="AT374" i="3"/>
  <c r="AT481" i="3"/>
  <c r="AT553" i="3"/>
  <c r="AT836" i="3"/>
  <c r="AT859" i="3"/>
  <c r="AT403" i="3"/>
  <c r="AT819" i="3"/>
  <c r="I133" i="39"/>
  <c r="I145" i="6"/>
  <c r="I158" i="39"/>
  <c r="I161" i="39"/>
  <c r="I165" i="6"/>
  <c r="I140" i="6"/>
  <c r="I141" i="39"/>
  <c r="I123" i="39"/>
  <c r="I127" i="6"/>
  <c r="I125" i="39"/>
  <c r="I163" i="39"/>
  <c r="AT940" i="3"/>
  <c r="G10" i="5" a="1"/>
  <c r="G10" i="5" s="1"/>
  <c r="G12" i="32"/>
  <c r="G27" i="34"/>
  <c r="P16" i="32"/>
  <c r="G16" i="32"/>
  <c r="G15" i="32"/>
  <c r="AX10" i="3"/>
  <c r="P10" i="5" a="1"/>
  <c r="P10" i="5" s="1"/>
  <c r="P11" i="32"/>
  <c r="G9" i="5" a="1"/>
  <c r="G9" i="5" s="1"/>
  <c r="P12" i="5" a="1"/>
  <c r="P12" i="5" s="1"/>
  <c r="G11" i="32"/>
  <c r="P9" i="5" a="1"/>
  <c r="P9" i="5" s="1"/>
  <c r="P15" i="32"/>
  <c r="G9" i="32"/>
  <c r="G10" i="32"/>
  <c r="P10" i="32"/>
  <c r="G11" i="5" a="1"/>
  <c r="G11" i="5" s="1"/>
  <c r="P12" i="32"/>
  <c r="G32" i="34" a="1"/>
  <c r="G32" i="34" s="1"/>
  <c r="P14" i="32"/>
  <c r="G14" i="32"/>
  <c r="P13" i="32"/>
  <c r="G13" i="32"/>
  <c r="P11" i="5" a="1"/>
  <c r="P11" i="5" s="1"/>
  <c r="Z6" i="3"/>
  <c r="Z8" i="3" s="1"/>
  <c r="H46" i="14" s="1"/>
  <c r="G33" i="34" a="1"/>
  <c r="G33" i="34" s="1"/>
  <c r="G12" i="5" a="1"/>
  <c r="G12" i="5" s="1"/>
  <c r="P9" i="32"/>
  <c r="AT1003" i="3"/>
  <c r="AT96" i="3"/>
  <c r="AT63" i="3"/>
  <c r="AT212" i="3"/>
  <c r="AT279" i="3"/>
  <c r="AT385" i="3"/>
  <c r="AT131" i="3"/>
  <c r="AT361" i="3"/>
  <c r="AT395" i="3"/>
  <c r="AT586" i="3"/>
  <c r="AT588" i="3"/>
  <c r="AT529" i="3"/>
  <c r="AT854" i="3"/>
  <c r="AT981" i="3"/>
  <c r="AT949" i="3"/>
  <c r="AT358" i="3"/>
  <c r="AT412" i="3"/>
  <c r="AT351" i="3"/>
  <c r="AT540" i="3"/>
  <c r="AT524" i="3"/>
  <c r="AT873" i="3"/>
  <c r="AT511" i="3"/>
  <c r="AT623" i="3"/>
  <c r="AT90" i="3"/>
  <c r="AT134" i="3"/>
  <c r="AT97" i="3"/>
  <c r="AT198" i="3"/>
  <c r="AT260" i="3"/>
  <c r="AT828" i="3"/>
  <c r="AT787" i="3"/>
  <c r="AT690" i="3"/>
  <c r="AT320" i="3"/>
  <c r="AT687" i="3"/>
  <c r="AT44" i="3"/>
  <c r="AT74" i="3"/>
  <c r="AT64" i="3"/>
  <c r="AT172" i="3"/>
  <c r="AT111" i="3"/>
  <c r="AT252" i="3"/>
  <c r="AT469" i="3"/>
  <c r="AT275" i="3"/>
  <c r="AT392" i="3"/>
  <c r="AT764" i="3"/>
  <c r="AT531" i="3"/>
  <c r="AT678" i="3"/>
  <c r="AT843" i="3"/>
  <c r="AT821" i="3"/>
  <c r="AT695" i="3"/>
  <c r="AT80" i="3"/>
  <c r="AT67" i="3"/>
  <c r="AT174" i="3"/>
  <c r="AT163" i="3"/>
  <c r="AT254" i="3"/>
  <c r="AT235" i="3"/>
  <c r="AT269" i="3"/>
  <c r="AT397" i="3"/>
  <c r="AT718" i="3"/>
  <c r="AT857" i="3"/>
  <c r="AT806" i="3"/>
  <c r="AT253" i="3"/>
  <c r="AT615" i="3"/>
  <c r="Q6" i="36"/>
  <c r="F27" i="14" s="1"/>
  <c r="AT987" i="3"/>
  <c r="AT964" i="3"/>
  <c r="AT977" i="3"/>
  <c r="AT735" i="3"/>
  <c r="R6" i="36"/>
  <c r="G27" i="14" s="1"/>
  <c r="AT930" i="3"/>
  <c r="AT73" i="3"/>
  <c r="AT290" i="3"/>
  <c r="AT460" i="3"/>
  <c r="AT245" i="3"/>
  <c r="AT457" i="3"/>
  <c r="AT587" i="3"/>
  <c r="AT643" i="3"/>
  <c r="AT546" i="3"/>
  <c r="AT834" i="3"/>
  <c r="AT742" i="3"/>
  <c r="AT19" i="3"/>
  <c r="AT959" i="3"/>
  <c r="AT934" i="3"/>
  <c r="AT106" i="3"/>
  <c r="AT49" i="3"/>
  <c r="AT190" i="3"/>
  <c r="AT376" i="3"/>
  <c r="AT325" i="3"/>
  <c r="AT766" i="3"/>
  <c r="AT651" i="3"/>
  <c r="AT617" i="3"/>
  <c r="AT849" i="3"/>
  <c r="AT116" i="3"/>
  <c r="AT128" i="3"/>
  <c r="AT53" i="3"/>
  <c r="AT176" i="3"/>
  <c r="AT115" i="3"/>
  <c r="AT181" i="3"/>
  <c r="AT343" i="3"/>
  <c r="AT391" i="3"/>
  <c r="AT356" i="3"/>
  <c r="AT702" i="3"/>
  <c r="AT781" i="3"/>
  <c r="AT612" i="3"/>
  <c r="AT877" i="3"/>
  <c r="I146" i="39"/>
  <c r="I146" i="6"/>
  <c r="I129" i="39"/>
  <c r="I139" i="39"/>
  <c r="I144" i="6"/>
  <c r="I151" i="6"/>
  <c r="I152" i="39"/>
  <c r="I151" i="39"/>
  <c r="I137" i="6"/>
  <c r="I135" i="6"/>
  <c r="I145" i="39"/>
  <c r="AT22" i="3"/>
  <c r="AT355" i="3"/>
  <c r="AT986" i="3"/>
  <c r="AT961" i="3"/>
  <c r="AT98" i="3"/>
  <c r="AT20" i="3"/>
  <c r="AT218" i="3"/>
  <c r="AT147" i="3"/>
  <c r="AT280" i="3"/>
  <c r="AT717" i="3"/>
  <c r="AT604" i="3"/>
  <c r="AT869" i="3"/>
  <c r="AT1006" i="3"/>
  <c r="AT982" i="3"/>
  <c r="AT928" i="3"/>
  <c r="AT743" i="3"/>
  <c r="AT517" i="3"/>
  <c r="G168" i="6"/>
  <c r="AT143" i="3"/>
  <c r="AT122" i="3"/>
  <c r="AT262" i="3"/>
  <c r="AT250" i="3"/>
  <c r="AT437" i="3"/>
  <c r="AT667" i="3"/>
  <c r="AT577" i="3"/>
  <c r="AT407" i="3"/>
  <c r="AT842" i="3"/>
  <c r="AT1002" i="3"/>
  <c r="AT975" i="3"/>
  <c r="AT978" i="3"/>
  <c r="AT936" i="3"/>
  <c r="AT68" i="3"/>
  <c r="AT76" i="3"/>
  <c r="AT224" i="3"/>
  <c r="AT377" i="3"/>
  <c r="AT774" i="3"/>
  <c r="AT610" i="3"/>
  <c r="AT659" i="3"/>
  <c r="AT875" i="3"/>
  <c r="AT682" i="3"/>
  <c r="V58" i="36"/>
  <c r="AT945" i="3"/>
  <c r="AT912" i="3"/>
  <c r="J42" i="40"/>
  <c r="AT146" i="3"/>
  <c r="AT87" i="3"/>
  <c r="AT311" i="3"/>
  <c r="AT294" i="3"/>
  <c r="AT715" i="3"/>
  <c r="AT994" i="3"/>
  <c r="AT793" i="3"/>
  <c r="AT811" i="3"/>
  <c r="AT794" i="3"/>
  <c r="AT697" i="3"/>
  <c r="AT607" i="3"/>
  <c r="CB8" i="3"/>
  <c r="AT1000" i="3"/>
  <c r="AT999" i="3"/>
  <c r="AT973" i="3"/>
  <c r="AT736" i="3"/>
  <c r="AT923" i="3"/>
  <c r="AT963" i="3"/>
  <c r="AT909" i="3"/>
  <c r="AT169" i="3"/>
  <c r="AT126" i="3"/>
  <c r="AT238" i="3"/>
  <c r="AT445" i="3"/>
  <c r="AT480" i="3"/>
  <c r="AT602" i="3"/>
  <c r="AT561" i="3"/>
  <c r="AT153" i="3"/>
  <c r="AT803" i="3"/>
  <c r="AT673" i="3"/>
  <c r="AT583" i="3"/>
  <c r="AT251" i="3"/>
  <c r="AT292" i="3"/>
  <c r="AT499" i="3"/>
  <c r="AT684" i="3"/>
  <c r="AT739" i="3"/>
  <c r="AT647" i="3"/>
  <c r="AT968" i="3"/>
  <c r="AT666" i="3"/>
  <c r="AT722" i="3"/>
  <c r="AT997" i="3"/>
  <c r="I131" i="6"/>
  <c r="I126" i="39"/>
  <c r="I134" i="6"/>
  <c r="I143" i="6"/>
  <c r="I160" i="39"/>
  <c r="I120" i="39"/>
  <c r="I157" i="6"/>
  <c r="I156" i="39"/>
  <c r="I159" i="39"/>
  <c r="I130" i="39"/>
  <c r="I132" i="6"/>
  <c r="I143" i="39"/>
  <c r="AT856" i="3"/>
  <c r="AT970" i="3"/>
  <c r="AT824" i="3"/>
  <c r="AT1005" i="3"/>
  <c r="AT213" i="3"/>
  <c r="AT45" i="3"/>
  <c r="AT298" i="3"/>
  <c r="AT271" i="3"/>
  <c r="AT443" i="3"/>
  <c r="AT300" i="3"/>
  <c r="AT813" i="3"/>
  <c r="AT688" i="3"/>
  <c r="AT550" i="3"/>
  <c r="AT1009" i="3"/>
  <c r="AT1007" i="3"/>
  <c r="AT983" i="3"/>
  <c r="AT862" i="3"/>
  <c r="AT944" i="3"/>
  <c r="AT871" i="3"/>
  <c r="AT541" i="3"/>
  <c r="AT525" i="3"/>
  <c r="AT727" i="3"/>
  <c r="AT83" i="3"/>
  <c r="AT234" i="3"/>
  <c r="AT156" i="3"/>
  <c r="AT263" i="3"/>
  <c r="AT393" i="3"/>
  <c r="AT428" i="3"/>
  <c r="AT474" i="3"/>
  <c r="AT409" i="3"/>
  <c r="AT749" i="3"/>
  <c r="AT495" i="3"/>
  <c r="AT657" i="3"/>
  <c r="AT874" i="3"/>
  <c r="AT679" i="3"/>
  <c r="AT960" i="3"/>
  <c r="AT431" i="3"/>
  <c r="U6" i="36"/>
  <c r="J27" i="14" s="1"/>
  <c r="AT582" i="3"/>
  <c r="G168" i="39"/>
  <c r="AT918" i="3"/>
  <c r="AT108" i="3"/>
  <c r="AT71" i="3"/>
  <c r="AT364" i="3"/>
  <c r="AT446" i="3"/>
  <c r="AT411" i="3"/>
  <c r="AT425" i="3"/>
  <c r="AT466" i="3"/>
  <c r="AT701" i="3"/>
  <c r="AT713" i="3"/>
  <c r="AT948" i="3"/>
  <c r="AT48" i="3"/>
  <c r="AT162" i="3"/>
  <c r="AT217" i="3"/>
  <c r="AT199" i="3"/>
  <c r="AT191" i="3"/>
  <c r="AT347" i="3"/>
  <c r="AT487" i="3"/>
  <c r="AT267" i="3"/>
  <c r="AT464" i="3"/>
  <c r="AT317" i="3"/>
  <c r="AT399" i="3"/>
  <c r="AT574" i="3"/>
  <c r="AT898" i="3"/>
  <c r="AT896" i="3"/>
  <c r="AT216" i="3"/>
  <c r="AT319" i="3"/>
  <c r="AT493" i="3"/>
  <c r="AT400" i="3"/>
  <c r="AT554" i="3"/>
  <c r="AT549" i="3"/>
  <c r="AT671" i="3"/>
  <c r="D168" i="6"/>
  <c r="I118" i="6"/>
  <c r="AT802" i="3"/>
  <c r="AT902" i="3"/>
  <c r="E168" i="6"/>
  <c r="AT613" i="3"/>
  <c r="AT165" i="3"/>
  <c r="AT137" i="3"/>
  <c r="AT102" i="3"/>
  <c r="AT276" i="3"/>
  <c r="AT258" i="3"/>
  <c r="AT354" i="3"/>
  <c r="AT336" i="3"/>
  <c r="AT564" i="3"/>
  <c r="AT830" i="3"/>
  <c r="AT323" i="3"/>
  <c r="AT625" i="3"/>
  <c r="AT737" i="3"/>
  <c r="AT566" i="3"/>
  <c r="AT463" i="3"/>
  <c r="AT976" i="3"/>
  <c r="AT526" i="3"/>
  <c r="AT674" i="3"/>
  <c r="AT759" i="3"/>
  <c r="AT760" i="3"/>
  <c r="D168" i="39"/>
  <c r="I118" i="39"/>
  <c r="AT816" i="3"/>
  <c r="AT827" i="3"/>
  <c r="AT786" i="3"/>
  <c r="AT689" i="3"/>
  <c r="D16" i="32"/>
  <c r="D32" i="34" a="1"/>
  <c r="D32" i="34" s="1"/>
  <c r="D14" i="32"/>
  <c r="D33" i="34" a="1"/>
  <c r="D33" i="34" s="1"/>
  <c r="D10" i="5" a="1"/>
  <c r="D10" i="5" s="1"/>
  <c r="D12" i="5" a="1"/>
  <c r="D12" i="5" s="1"/>
  <c r="D13" i="32"/>
  <c r="M12" i="32"/>
  <c r="M14" i="32"/>
  <c r="M15" i="32"/>
  <c r="M9" i="5" a="1"/>
  <c r="M9" i="5" s="1"/>
  <c r="M16" i="32"/>
  <c r="D9" i="5" a="1"/>
  <c r="D9" i="5" s="1"/>
  <c r="M11" i="32"/>
  <c r="D9" i="32"/>
  <c r="D11" i="32"/>
  <c r="M10" i="5" a="1"/>
  <c r="M10" i="5" s="1"/>
  <c r="M12" i="5" a="1"/>
  <c r="M12" i="5" s="1"/>
  <c r="W6" i="3"/>
  <c r="W8" i="3" s="1"/>
  <c r="E46" i="14" s="1"/>
  <c r="D15" i="32"/>
  <c r="D11" i="5" a="1"/>
  <c r="D11" i="5" s="1"/>
  <c r="D27" i="34"/>
  <c r="D8" i="34" s="1"/>
  <c r="M11" i="5" a="1"/>
  <c r="M11" i="5" s="1"/>
  <c r="M10" i="32"/>
  <c r="M13" i="32"/>
  <c r="D10" i="32"/>
  <c r="D12" i="32"/>
  <c r="M9" i="32"/>
  <c r="AT719" i="3"/>
  <c r="AT648" i="3"/>
  <c r="AT79" i="3"/>
  <c r="AT113" i="3"/>
  <c r="AT219" i="3"/>
  <c r="AT334" i="3"/>
  <c r="AT285" i="3"/>
  <c r="AT624" i="3"/>
  <c r="AT42" i="3"/>
  <c r="AT70" i="3"/>
  <c r="AT140" i="3"/>
  <c r="AT65" i="3"/>
  <c r="AT342" i="3"/>
  <c r="AT488" i="3"/>
  <c r="AT635" i="3"/>
  <c r="AT837" i="3"/>
  <c r="AT796" i="3"/>
  <c r="AT780" i="3"/>
  <c r="AT762" i="3"/>
  <c r="AT458" i="3"/>
  <c r="I162" i="6"/>
  <c r="I136" i="39"/>
  <c r="I152" i="6"/>
  <c r="I139" i="6"/>
  <c r="I127" i="39"/>
  <c r="I140" i="39"/>
  <c r="I160" i="6"/>
  <c r="I156" i="6"/>
  <c r="I164" i="39"/>
  <c r="I148" i="39"/>
  <c r="I154" i="6"/>
  <c r="I142" i="39"/>
  <c r="AT935" i="3"/>
  <c r="AT31" i="3"/>
  <c r="AT66" i="3"/>
  <c r="AT16" i="3"/>
  <c r="AT69" i="3"/>
  <c r="AT229" i="3"/>
  <c r="AT337" i="3"/>
  <c r="AT175" i="3"/>
  <c r="AT414" i="3"/>
  <c r="AT473" i="3"/>
  <c r="AT694" i="3"/>
  <c r="AT676" i="3"/>
  <c r="AT829" i="3"/>
  <c r="AT721" i="3"/>
  <c r="AT841" i="3"/>
  <c r="AT711" i="3"/>
  <c r="AT890" i="3"/>
  <c r="AT1008" i="3"/>
  <c r="AT581" i="3"/>
  <c r="AT13" i="3"/>
  <c r="AT533" i="3"/>
  <c r="AT21" i="3"/>
  <c r="AT105" i="3"/>
  <c r="AT281" i="3"/>
  <c r="AT324" i="3"/>
  <c r="AT500" i="3"/>
  <c r="AT422" i="3"/>
  <c r="AT461" i="3"/>
  <c r="AT396" i="3"/>
  <c r="AT435" i="3"/>
  <c r="AT357" i="3"/>
  <c r="AT765" i="3"/>
  <c r="AT708" i="3"/>
  <c r="AT933" i="3"/>
  <c r="AT993" i="3"/>
  <c r="AT655" i="3"/>
  <c r="AT937" i="3"/>
  <c r="AT956" i="3"/>
  <c r="AT886" i="3"/>
  <c r="AT41" i="3"/>
  <c r="AT289" i="3"/>
  <c r="AT297" i="3"/>
  <c r="AT512" i="3"/>
  <c r="AT846" i="3"/>
  <c r="AT641" i="3"/>
  <c r="AT741" i="3"/>
  <c r="AT544" i="3"/>
  <c r="AT720" i="3"/>
  <c r="AT943" i="3"/>
  <c r="AT926" i="3"/>
  <c r="AT89" i="3"/>
  <c r="AT188" i="3"/>
  <c r="AT178" i="3"/>
  <c r="AT206" i="3"/>
  <c r="AT421" i="3"/>
  <c r="AT215" i="3"/>
  <c r="AT309" i="3"/>
  <c r="AT373" i="3"/>
  <c r="AT402" i="3"/>
  <c r="AT636" i="3"/>
  <c r="AT618" i="3"/>
  <c r="AT838" i="3"/>
  <c r="AT745" i="3"/>
  <c r="AT746" i="3"/>
  <c r="AT825" i="3"/>
  <c r="AT885" i="3"/>
  <c r="AT980" i="3"/>
  <c r="AT852" i="3"/>
  <c r="AT957" i="3"/>
  <c r="AT878" i="3"/>
  <c r="AT40" i="3"/>
  <c r="AT221" i="3"/>
  <c r="AT228" i="3"/>
  <c r="AT282" i="3"/>
  <c r="AT405" i="3"/>
  <c r="AT214" i="3"/>
  <c r="AT633" i="3"/>
  <c r="AT778" i="3"/>
  <c r="AT681" i="3"/>
  <c r="AT642" i="3"/>
  <c r="AT858" i="3"/>
  <c r="AT557" i="3"/>
  <c r="AT897" i="3"/>
  <c r="AT966" i="3"/>
  <c r="AT703" i="3"/>
  <c r="AT139" i="3"/>
  <c r="AT152" i="3"/>
  <c r="AT182" i="3"/>
  <c r="AT378" i="3"/>
  <c r="AT332" i="3"/>
  <c r="AT490" i="3"/>
  <c r="AT389" i="3"/>
  <c r="AT568" i="3"/>
  <c r="M8" i="3"/>
  <c r="AT704" i="3"/>
  <c r="E168" i="39"/>
  <c r="AT592" i="3"/>
  <c r="AT931" i="3"/>
  <c r="AT150" i="3"/>
  <c r="AT286" i="3"/>
  <c r="AT444" i="3"/>
  <c r="AT426" i="3"/>
  <c r="AT363" i="3"/>
  <c r="AT442" i="3"/>
  <c r="AT620" i="3"/>
  <c r="AT844" i="3"/>
  <c r="AT455" i="3"/>
  <c r="AT54" i="3"/>
  <c r="AT125" i="3"/>
  <c r="AT95" i="3"/>
  <c r="AT184" i="3"/>
  <c r="AT335" i="3"/>
  <c r="AT270" i="3"/>
  <c r="AT321" i="3"/>
  <c r="AT331" i="3"/>
  <c r="AT465" i="3"/>
  <c r="AT665" i="3"/>
  <c r="AT866" i="3"/>
  <c r="I150" i="6"/>
  <c r="I124" i="39"/>
  <c r="I128" i="39"/>
  <c r="I161" i="6"/>
  <c r="I132" i="39"/>
  <c r="I165" i="39"/>
  <c r="I142" i="6"/>
  <c r="I155" i="6"/>
  <c r="I147" i="39"/>
  <c r="H168" i="39"/>
  <c r="H116" i="6" s="1"/>
  <c r="J57" i="14" s="1"/>
  <c r="I138" i="6"/>
  <c r="I144" i="39"/>
  <c r="AT609" i="3"/>
  <c r="AT747" i="3"/>
  <c r="AT17" i="3"/>
  <c r="AT38" i="3"/>
  <c r="AT75" i="3"/>
  <c r="AT345" i="3"/>
  <c r="AT468" i="3"/>
  <c r="AT417" i="3"/>
  <c r="AT571" i="3"/>
  <c r="AT627" i="3"/>
  <c r="AT530" i="3"/>
  <c r="AT401" i="3"/>
  <c r="AT716" i="3"/>
  <c r="AT790" i="3"/>
  <c r="AT698" i="3"/>
  <c r="AT951" i="3"/>
  <c r="AT573" i="3"/>
  <c r="AT903" i="3"/>
  <c r="T6" i="36"/>
  <c r="I27" i="14" s="1"/>
  <c r="AT43" i="3"/>
  <c r="AT164" i="3"/>
  <c r="AT171" i="3"/>
  <c r="AT187" i="3"/>
  <c r="AT273" i="3"/>
  <c r="AT314" i="3"/>
  <c r="AT225" i="3"/>
  <c r="AT453" i="3"/>
  <c r="AT240" i="3"/>
  <c r="AT440" i="3"/>
  <c r="AT653" i="3"/>
  <c r="AT652" i="3"/>
  <c r="AT726" i="3"/>
  <c r="AT777" i="3"/>
  <c r="AT831" i="3"/>
  <c r="AT953" i="3"/>
  <c r="AT590" i="3"/>
  <c r="AT872" i="3"/>
  <c r="AT784" i="3"/>
  <c r="AT11" i="3"/>
  <c r="AT50" i="3"/>
  <c r="AT60" i="3"/>
  <c r="AT132" i="3"/>
  <c r="AT338" i="3"/>
  <c r="AT159" i="3"/>
  <c r="AT231" i="3"/>
  <c r="AT413" i="3"/>
  <c r="AT501" i="3"/>
  <c r="AT341" i="3"/>
  <c r="AT307" i="3"/>
  <c r="AT371" i="3"/>
  <c r="AT672" i="3"/>
  <c r="AT133" i="3"/>
  <c r="AT158" i="3"/>
  <c r="AT180" i="3"/>
  <c r="AT179" i="3"/>
  <c r="AT308" i="3"/>
  <c r="AT448" i="3"/>
  <c r="AT820" i="3"/>
  <c r="AT649" i="3"/>
  <c r="AT596" i="3"/>
  <c r="AT833" i="3"/>
  <c r="AT232" i="3"/>
  <c r="AT310" i="3"/>
  <c r="AT365" i="3"/>
  <c r="AT472" i="3"/>
  <c r="AT572" i="3"/>
  <c r="AT628" i="3"/>
  <c r="AT801" i="3"/>
  <c r="AT230" i="3"/>
  <c r="AT536" i="3"/>
  <c r="AT638" i="3"/>
  <c r="AT835" i="3"/>
  <c r="AT941" i="3"/>
  <c r="AT911" i="3"/>
  <c r="F168" i="6"/>
  <c r="AT55" i="3"/>
  <c r="AT93" i="3"/>
  <c r="AT28" i="3"/>
  <c r="AT296" i="3"/>
  <c r="AT367" i="3"/>
  <c r="AT333" i="3"/>
  <c r="AT382" i="3"/>
  <c r="AT506" i="3"/>
  <c r="AT569" i="3"/>
  <c r="AT660" i="3"/>
  <c r="AT606" i="3"/>
  <c r="AT850" i="3"/>
  <c r="AT10" i="3"/>
  <c r="L14" i="32"/>
  <c r="L15" i="32"/>
  <c r="C14" i="32"/>
  <c r="L12" i="32"/>
  <c r="C13" i="32"/>
  <c r="V6" i="3"/>
  <c r="V8" i="3" s="1"/>
  <c r="D46" i="14" s="1"/>
  <c r="C12" i="5" a="1"/>
  <c r="C12" i="5" s="1"/>
  <c r="L9" i="5" a="1"/>
  <c r="L9" i="5" s="1"/>
  <c r="C16" i="32"/>
  <c r="C27" i="34"/>
  <c r="C8" i="34" s="1"/>
  <c r="C10" i="32"/>
  <c r="C12" i="32"/>
  <c r="C9" i="5" a="1"/>
  <c r="C9" i="5" s="1"/>
  <c r="C11" i="5" a="1"/>
  <c r="C11" i="5" s="1"/>
  <c r="L10" i="32"/>
  <c r="C15" i="32"/>
  <c r="L11" i="5" a="1"/>
  <c r="L11" i="5" s="1"/>
  <c r="L9" i="32"/>
  <c r="L13" i="32"/>
  <c r="C32" i="34" a="1"/>
  <c r="C32" i="34" s="1"/>
  <c r="L12" i="5" a="1"/>
  <c r="L12" i="5" s="1"/>
  <c r="C9" i="32"/>
  <c r="C11" i="32"/>
  <c r="L11" i="32"/>
  <c r="C33" i="34" a="1"/>
  <c r="C33" i="34" s="1"/>
  <c r="L10" i="5" a="1"/>
  <c r="L10" i="5" s="1"/>
  <c r="L16" i="32"/>
  <c r="C10" i="5" a="1"/>
  <c r="C10" i="5" s="1"/>
  <c r="AT751" i="3"/>
  <c r="AT920" i="3"/>
  <c r="AT27" i="3"/>
  <c r="AT730" i="3"/>
  <c r="AT952" i="3"/>
  <c r="AT916" i="3"/>
  <c r="AT565" i="3"/>
  <c r="AT47" i="3"/>
  <c r="AT77" i="3"/>
  <c r="AT197" i="3"/>
  <c r="AT305" i="3"/>
  <c r="AT118" i="3"/>
  <c r="AT247" i="3"/>
  <c r="AT494" i="3"/>
  <c r="AT498" i="3"/>
  <c r="AT277" i="3"/>
  <c r="AT669" i="3"/>
  <c r="AT725" i="3"/>
  <c r="AT845" i="3"/>
  <c r="AT804" i="3"/>
  <c r="AT860" i="3"/>
  <c r="AT527" i="3"/>
  <c r="AT826" i="3"/>
  <c r="AT985" i="3"/>
  <c r="AT58" i="3"/>
  <c r="AT23" i="3"/>
  <c r="AT127" i="3"/>
  <c r="AT94" i="3"/>
  <c r="AT362" i="3"/>
  <c r="AT430" i="3"/>
  <c r="AT123" i="3"/>
  <c r="AT508" i="3"/>
  <c r="AT434" i="3"/>
  <c r="AT740" i="3"/>
  <c r="AT683" i="3"/>
  <c r="AT256" i="3"/>
  <c r="AT520" i="3"/>
  <c r="AT724" i="3"/>
  <c r="AT882" i="3"/>
  <c r="AT879" i="3"/>
  <c r="I153" i="6"/>
  <c r="I137" i="39"/>
  <c r="I154" i="39"/>
  <c r="I158" i="6"/>
  <c r="I157" i="39"/>
  <c r="I155" i="39"/>
  <c r="I138" i="39"/>
  <c r="I167" i="6"/>
  <c r="I166" i="39"/>
  <c r="I149" i="39"/>
  <c r="I148" i="6"/>
  <c r="AT972" i="3"/>
  <c r="AT637" i="3"/>
  <c r="R10" i="5" a="1"/>
  <c r="R10" i="5" s="1"/>
  <c r="R15" i="32"/>
  <c r="I15" i="32"/>
  <c r="R12" i="5" a="1"/>
  <c r="R12" i="5" s="1"/>
  <c r="I33" i="34" a="1"/>
  <c r="I33" i="34" s="1"/>
  <c r="R14" i="32"/>
  <c r="I14" i="32"/>
  <c r="I27" i="34"/>
  <c r="I11" i="32"/>
  <c r="I9" i="32"/>
  <c r="I12" i="32"/>
  <c r="I11" i="5" a="1"/>
  <c r="I11" i="5" s="1"/>
  <c r="R11" i="32"/>
  <c r="R9" i="32"/>
  <c r="AZ10" i="3"/>
  <c r="R13" i="32"/>
  <c r="R12" i="32"/>
  <c r="I32" i="34" a="1"/>
  <c r="I32" i="34" s="1"/>
  <c r="I9" i="5" a="1"/>
  <c r="I9" i="5" s="1"/>
  <c r="R11" i="5" a="1"/>
  <c r="R11" i="5" s="1"/>
  <c r="I10" i="32"/>
  <c r="R10" i="32"/>
  <c r="I10" i="5" a="1"/>
  <c r="I10" i="5" s="1"/>
  <c r="R9" i="5" a="1"/>
  <c r="R9" i="5" s="1"/>
  <c r="R16" i="32"/>
  <c r="AB6" i="3"/>
  <c r="AB8" i="3" s="1"/>
  <c r="J46" i="14" s="1"/>
  <c r="I16" i="32"/>
  <c r="I12" i="5" a="1"/>
  <c r="I12" i="5" s="1"/>
  <c r="I13" i="32"/>
  <c r="AT56" i="3"/>
  <c r="AT390" i="3"/>
  <c r="AT504" i="3"/>
  <c r="AT516" i="3"/>
  <c r="AT732" i="3"/>
  <c r="AT675" i="3"/>
  <c r="AT552" i="3"/>
  <c r="AT575" i="3"/>
  <c r="AT658" i="3"/>
  <c r="AT585" i="3"/>
  <c r="AT555" i="3"/>
  <c r="AT662" i="3"/>
  <c r="AT567" i="3"/>
  <c r="AT447" i="3"/>
  <c r="AT971" i="3"/>
  <c r="AT965" i="3"/>
  <c r="AT25" i="3"/>
  <c r="AT84" i="3"/>
  <c r="AT120" i="3"/>
  <c r="AT204" i="3"/>
  <c r="AT318" i="3"/>
  <c r="AT420" i="3"/>
  <c r="AT513" i="3"/>
  <c r="AT677" i="3"/>
  <c r="AT599" i="3"/>
  <c r="AT958" i="3"/>
  <c r="AT755" i="3"/>
  <c r="AT901" i="3"/>
  <c r="AT14" i="3"/>
  <c r="AT189" i="3"/>
  <c r="AT200" i="3"/>
  <c r="AT329" i="3"/>
  <c r="AT375" i="3"/>
  <c r="AT166" i="3"/>
  <c r="AT223" i="3"/>
  <c r="AT288" i="3"/>
  <c r="AT456" i="3"/>
  <c r="AT433" i="3"/>
  <c r="AT449" i="3"/>
  <c r="AT761" i="3"/>
  <c r="AT817" i="3"/>
  <c r="AT990" i="3"/>
  <c r="AT962" i="3"/>
  <c r="AT904" i="3"/>
  <c r="AT808" i="3"/>
  <c r="AT136" i="3"/>
  <c r="AT249" i="3"/>
  <c r="AT293" i="3"/>
  <c r="AT328" i="3"/>
  <c r="AT467" i="3"/>
  <c r="AT408" i="3"/>
  <c r="AT654" i="3"/>
  <c r="AT733" i="3"/>
  <c r="AT789" i="3"/>
  <c r="AT868" i="3"/>
  <c r="AT864" i="3"/>
  <c r="AT591" i="3"/>
  <c r="AT578" i="3"/>
  <c r="AT996" i="3"/>
  <c r="AT776" i="3"/>
  <c r="AT919" i="3"/>
  <c r="AT33" i="3"/>
  <c r="AT161" i="3"/>
  <c r="AT135" i="3"/>
  <c r="AT278" i="3"/>
  <c r="AT268" i="3"/>
  <c r="AT386" i="3"/>
  <c r="AT222" i="3"/>
  <c r="AT287" i="3"/>
  <c r="AT514" i="3"/>
  <c r="AT650" i="3"/>
  <c r="AT867" i="3"/>
  <c r="AT558" i="3"/>
  <c r="AT196" i="3"/>
  <c r="AT170" i="3"/>
  <c r="AT160" i="3"/>
  <c r="AT193" i="3"/>
  <c r="AT419" i="3"/>
  <c r="AT368" i="3"/>
  <c r="AT237" i="3"/>
  <c r="AT556" i="3"/>
  <c r="AT538" i="3"/>
  <c r="AT758" i="3"/>
  <c r="AT594" i="3"/>
  <c r="AT814" i="3"/>
  <c r="AT634" i="3"/>
  <c r="AT611" i="3"/>
  <c r="AT706" i="3"/>
  <c r="AT616" i="3"/>
  <c r="AT881" i="3"/>
  <c r="I129" i="6"/>
  <c r="I166" i="6"/>
  <c r="I121" i="39"/>
  <c r="I149" i="6"/>
  <c r="I163" i="6"/>
  <c r="I150" i="39"/>
  <c r="I119" i="39"/>
  <c r="I133" i="6"/>
  <c r="I141" i="6"/>
  <c r="I131" i="39"/>
  <c r="I135" i="39"/>
  <c r="H15" i="32"/>
  <c r="H11" i="32"/>
  <c r="H9" i="5" a="1"/>
  <c r="H9" i="5" s="1"/>
  <c r="H10" i="32"/>
  <c r="H10" i="5" a="1"/>
  <c r="H10" i="5" s="1"/>
  <c r="H13" i="32"/>
  <c r="H12" i="32"/>
  <c r="H33" i="34" a="1"/>
  <c r="H33" i="34" s="1"/>
  <c r="H11" i="5" a="1"/>
  <c r="H11" i="5" s="1"/>
  <c r="Q12" i="5" a="1"/>
  <c r="Q12" i="5" s="1"/>
  <c r="H27" i="34"/>
  <c r="Q13" i="32"/>
  <c r="S13" i="32" s="1"/>
  <c r="AA6" i="3"/>
  <c r="AA8" i="3" s="1"/>
  <c r="I46" i="14" s="1"/>
  <c r="Q12" i="32"/>
  <c r="Q9" i="32"/>
  <c r="H12" i="5" a="1"/>
  <c r="H12" i="5" s="1"/>
  <c r="Q16" i="32"/>
  <c r="Q14" i="32"/>
  <c r="AY10" i="3"/>
  <c r="Q9" i="5" a="1"/>
  <c r="Q9" i="5" s="1"/>
  <c r="Q11" i="32"/>
  <c r="Q10" i="32"/>
  <c r="Q11" i="5" a="1"/>
  <c r="Q11" i="5" s="1"/>
  <c r="H32" i="34" a="1"/>
  <c r="H32" i="34" s="1"/>
  <c r="H9" i="32"/>
  <c r="Q10" i="5" a="1"/>
  <c r="Q10" i="5" s="1"/>
  <c r="H16" i="32"/>
  <c r="H14" i="32"/>
  <c r="Q15" i="32"/>
  <c r="AT52" i="3"/>
  <c r="AT18" i="3"/>
  <c r="AT34" i="3"/>
  <c r="AT61" i="3"/>
  <c r="AT327" i="3"/>
  <c r="AT492" i="3"/>
  <c r="AT233" i="3"/>
  <c r="AT548" i="3"/>
  <c r="AT750" i="3"/>
  <c r="AT644" i="3"/>
  <c r="AT626" i="3"/>
  <c r="AT908" i="3"/>
  <c r="AT907" i="3"/>
  <c r="AT1004" i="3"/>
  <c r="AT791" i="3"/>
  <c r="AT847" i="3"/>
  <c r="AT927" i="3"/>
  <c r="J16" i="32" l="1"/>
  <c r="J9" i="32"/>
  <c r="F116" i="6"/>
  <c r="H57" i="14" s="1"/>
  <c r="E116" i="39"/>
  <c r="G64" i="14" s="1"/>
  <c r="C10" i="14"/>
  <c r="C18" i="28" s="1"/>
  <c r="E116" i="6"/>
  <c r="G57" i="14" s="1"/>
  <c r="J10" i="32"/>
  <c r="D116" i="39"/>
  <c r="F64" i="14" s="1"/>
  <c r="J12" i="5"/>
  <c r="G116" i="39"/>
  <c r="I64" i="14" s="1"/>
  <c r="S11" i="5"/>
  <c r="AZ6" i="3"/>
  <c r="AZ8" i="3" s="1"/>
  <c r="J49" i="14" s="1"/>
  <c r="I14" i="5"/>
  <c r="R14" i="5"/>
  <c r="AW6" i="3"/>
  <c r="AW8" i="3" s="1"/>
  <c r="G49" i="14" s="1"/>
  <c r="F14" i="5"/>
  <c r="O14" i="5"/>
  <c r="AL257" i="3"/>
  <c r="BB257" i="3" s="1"/>
  <c r="AL284" i="3"/>
  <c r="BB284" i="3" s="1"/>
  <c r="AL260" i="3"/>
  <c r="BB260" i="3" s="1"/>
  <c r="AL329" i="3"/>
  <c r="BB329" i="3" s="1"/>
  <c r="AL532" i="3"/>
  <c r="BB532" i="3" s="1"/>
  <c r="AL679" i="3"/>
  <c r="BB679" i="3" s="1"/>
  <c r="AL651" i="3"/>
  <c r="BB651" i="3" s="1"/>
  <c r="AL24" i="3"/>
  <c r="BB24" i="3" s="1"/>
  <c r="AL31" i="3"/>
  <c r="BB31" i="3" s="1"/>
  <c r="AL221" i="3"/>
  <c r="BB221" i="3" s="1"/>
  <c r="AL97" i="3"/>
  <c r="BB97" i="3" s="1"/>
  <c r="AL744" i="3"/>
  <c r="BB744" i="3" s="1"/>
  <c r="AL707" i="3"/>
  <c r="BB707" i="3" s="1"/>
  <c r="AL571" i="3"/>
  <c r="BB571" i="3" s="1"/>
  <c r="AL923" i="3"/>
  <c r="BB923" i="3" s="1"/>
  <c r="AL19" i="3"/>
  <c r="BB19" i="3" s="1"/>
  <c r="AL239" i="3"/>
  <c r="BB239" i="3" s="1"/>
  <c r="AL142" i="3"/>
  <c r="BB142" i="3" s="1"/>
  <c r="AL226" i="3"/>
  <c r="BB226" i="3" s="1"/>
  <c r="AL584" i="3"/>
  <c r="BB584" i="3" s="1"/>
  <c r="AL596" i="3"/>
  <c r="BB596" i="3" s="1"/>
  <c r="AL609" i="3"/>
  <c r="BB609" i="3" s="1"/>
  <c r="AL775" i="3"/>
  <c r="BB775" i="3" s="1"/>
  <c r="AL21" i="3"/>
  <c r="BB21" i="3" s="1"/>
  <c r="AL296" i="3"/>
  <c r="BB296" i="3" s="1"/>
  <c r="AL262" i="3"/>
  <c r="BB262" i="3" s="1"/>
  <c r="AL35" i="3"/>
  <c r="BB35" i="3" s="1"/>
  <c r="AL308" i="3"/>
  <c r="BB308" i="3" s="1"/>
  <c r="AL225" i="3"/>
  <c r="BB225" i="3" s="1"/>
  <c r="AL353" i="3"/>
  <c r="BB353" i="3" s="1"/>
  <c r="AL756" i="3"/>
  <c r="BB756" i="3" s="1"/>
  <c r="AL831" i="3"/>
  <c r="BB831" i="3" s="1"/>
  <c r="AL537" i="3"/>
  <c r="BB537" i="3" s="1"/>
  <c r="AL729" i="3"/>
  <c r="BB729" i="3" s="1"/>
  <c r="AL42" i="3"/>
  <c r="BB42" i="3" s="1"/>
  <c r="AL368" i="3"/>
  <c r="BB368" i="3" s="1"/>
  <c r="AL199" i="3"/>
  <c r="BB199" i="3" s="1"/>
  <c r="AL373" i="3"/>
  <c r="BB373" i="3" s="1"/>
  <c r="AL129" i="3"/>
  <c r="BB129" i="3" s="1"/>
  <c r="AL872" i="3"/>
  <c r="BB872" i="3" s="1"/>
  <c r="AL228" i="3"/>
  <c r="BB228" i="3" s="1"/>
  <c r="AL683" i="3"/>
  <c r="BB683" i="3" s="1"/>
  <c r="AL863" i="3"/>
  <c r="BB863" i="3" s="1"/>
  <c r="AL699" i="3"/>
  <c r="BB699" i="3" s="1"/>
  <c r="AL181" i="3"/>
  <c r="BB181" i="3" s="1"/>
  <c r="AL186" i="3"/>
  <c r="BB186" i="3" s="1"/>
  <c r="AL391" i="3"/>
  <c r="BB391" i="3" s="1"/>
  <c r="AL171" i="3"/>
  <c r="BB171" i="3" s="1"/>
  <c r="AL347" i="3"/>
  <c r="BB347" i="3" s="1"/>
  <c r="AL449" i="3"/>
  <c r="BB449" i="3" s="1"/>
  <c r="AL485" i="3"/>
  <c r="BB485" i="3" s="1"/>
  <c r="AL207" i="3"/>
  <c r="BB207" i="3" s="1"/>
  <c r="AL779" i="3"/>
  <c r="BB779" i="3" s="1"/>
  <c r="AL643" i="3"/>
  <c r="BB643" i="3" s="1"/>
  <c r="AL713" i="3"/>
  <c r="BB713" i="3" s="1"/>
  <c r="AL65" i="3"/>
  <c r="BB65" i="3" s="1"/>
  <c r="AL384" i="3"/>
  <c r="BB384" i="3" s="1"/>
  <c r="AL222" i="3"/>
  <c r="BB222" i="3" s="1"/>
  <c r="AL389" i="3"/>
  <c r="BB389" i="3" s="1"/>
  <c r="AL151" i="3"/>
  <c r="BB151" i="3" s="1"/>
  <c r="AL700" i="3"/>
  <c r="BB700" i="3" s="1"/>
  <c r="AL552" i="3"/>
  <c r="BB552" i="3" s="1"/>
  <c r="AL916" i="3"/>
  <c r="BB916" i="3" s="1"/>
  <c r="AL513" i="3"/>
  <c r="BB513" i="3" s="1"/>
  <c r="AL995" i="3"/>
  <c r="BB995" i="3" s="1"/>
  <c r="AL799" i="3"/>
  <c r="BB799" i="3" s="1"/>
  <c r="AL417" i="3"/>
  <c r="BB417" i="3" s="1"/>
  <c r="AL41" i="3"/>
  <c r="BB41" i="3" s="1"/>
  <c r="AL215" i="3"/>
  <c r="BB215" i="3" s="1"/>
  <c r="AL358" i="3"/>
  <c r="BB358" i="3" s="1"/>
  <c r="AL127" i="3"/>
  <c r="BB127" i="3" s="1"/>
  <c r="AL244" i="3"/>
  <c r="BB244" i="3" s="1"/>
  <c r="AL801" i="3"/>
  <c r="BB801" i="3" s="1"/>
  <c r="AL155" i="3"/>
  <c r="BB155" i="3" s="1"/>
  <c r="AL351" i="3"/>
  <c r="BB351" i="3" s="1"/>
  <c r="AL16" i="3"/>
  <c r="BB16" i="3" s="1"/>
  <c r="AL711" i="3"/>
  <c r="BB711" i="3" s="1"/>
  <c r="AL977" i="3"/>
  <c r="BB977" i="3" s="1"/>
  <c r="AL883" i="3"/>
  <c r="BB883" i="3" s="1"/>
  <c r="AL100" i="3"/>
  <c r="BB100" i="3" s="1"/>
  <c r="AL366" i="3"/>
  <c r="BB366" i="3" s="1"/>
  <c r="AL110" i="3"/>
  <c r="BB110" i="3" s="1"/>
  <c r="AL61" i="3"/>
  <c r="BB61" i="3" s="1"/>
  <c r="AL415" i="3"/>
  <c r="BB415" i="3" s="1"/>
  <c r="AL929" i="3"/>
  <c r="BB929" i="3" s="1"/>
  <c r="AL394" i="3"/>
  <c r="BB394" i="3" s="1"/>
  <c r="AL316" i="3"/>
  <c r="BB316" i="3" s="1"/>
  <c r="AL348" i="3"/>
  <c r="BB348" i="3" s="1"/>
  <c r="AL460" i="3"/>
  <c r="BB460" i="3" s="1"/>
  <c r="AL822" i="3"/>
  <c r="BB822" i="3" s="1"/>
  <c r="AL566" i="3"/>
  <c r="BB566" i="3" s="1"/>
  <c r="AL971" i="3"/>
  <c r="BB971" i="3" s="1"/>
  <c r="AL579" i="3"/>
  <c r="BB579" i="3" s="1"/>
  <c r="AL79" i="3"/>
  <c r="BB79" i="3" s="1"/>
  <c r="AL295" i="3"/>
  <c r="BB295" i="3" s="1"/>
  <c r="AL285" i="3"/>
  <c r="BB285" i="3" s="1"/>
  <c r="AL218" i="3"/>
  <c r="BB218" i="3" s="1"/>
  <c r="AL488" i="3"/>
  <c r="BB488" i="3" s="1"/>
  <c r="AL577" i="3"/>
  <c r="BB577" i="3" s="1"/>
  <c r="AL913" i="3"/>
  <c r="BB913" i="3" s="1"/>
  <c r="AL687" i="3"/>
  <c r="BB687" i="3" s="1"/>
  <c r="AL147" i="3"/>
  <c r="BB147" i="3" s="1"/>
  <c r="AL303" i="3"/>
  <c r="BB303" i="3" s="1"/>
  <c r="AL293" i="3"/>
  <c r="BB293" i="3" s="1"/>
  <c r="AL740" i="3"/>
  <c r="BB740" i="3" s="1"/>
  <c r="AL420" i="3"/>
  <c r="BB420" i="3" s="1"/>
  <c r="AL964" i="3"/>
  <c r="BB964" i="3" s="1"/>
  <c r="AL551" i="3"/>
  <c r="BB551" i="3" s="1"/>
  <c r="AL715" i="3"/>
  <c r="BB715" i="3" s="1"/>
  <c r="AL165" i="3"/>
  <c r="BB165" i="3" s="1"/>
  <c r="AL360" i="3"/>
  <c r="BB360" i="3" s="1"/>
  <c r="AL326" i="3"/>
  <c r="BB326" i="3" s="1"/>
  <c r="AL188" i="3"/>
  <c r="BB188" i="3" s="1"/>
  <c r="AL644" i="3"/>
  <c r="BB644" i="3" s="1"/>
  <c r="AL217" i="3"/>
  <c r="BB217" i="3" s="1"/>
  <c r="AL728" i="3"/>
  <c r="BB728" i="3" s="1"/>
  <c r="AL660" i="3"/>
  <c r="BB660" i="3" s="1"/>
  <c r="AL531" i="3"/>
  <c r="BB531" i="3" s="1"/>
  <c r="AL979" i="3"/>
  <c r="BB979" i="3" s="1"/>
  <c r="AL663" i="3"/>
  <c r="BB663" i="3" s="1"/>
  <c r="AL51" i="3"/>
  <c r="BB51" i="3" s="1"/>
  <c r="AL432" i="3"/>
  <c r="BB432" i="3" s="1"/>
  <c r="AL270" i="3"/>
  <c r="BB270" i="3" s="1"/>
  <c r="AL437" i="3"/>
  <c r="BB437" i="3" s="1"/>
  <c r="AL346" i="3"/>
  <c r="BB346" i="3" s="1"/>
  <c r="AL684" i="3"/>
  <c r="BB684" i="3" s="1"/>
  <c r="AL297" i="3"/>
  <c r="BB297" i="3" s="1"/>
  <c r="AL947" i="3"/>
  <c r="BB947" i="3" s="1"/>
  <c r="AL783" i="3"/>
  <c r="BB783" i="3" s="1"/>
  <c r="AL619" i="3"/>
  <c r="BB619" i="3" s="1"/>
  <c r="AL80" i="3"/>
  <c r="BB80" i="3" s="1"/>
  <c r="AL248" i="3"/>
  <c r="BB248" i="3" s="1"/>
  <c r="AL455" i="3"/>
  <c r="BB455" i="3" s="1"/>
  <c r="AL253" i="3"/>
  <c r="BB253" i="3" s="1"/>
  <c r="AL411" i="3"/>
  <c r="BB411" i="3" s="1"/>
  <c r="AL624" i="3"/>
  <c r="BB624" i="3" s="1"/>
  <c r="AL558" i="3"/>
  <c r="BB558" i="3" s="1"/>
  <c r="AL841" i="3"/>
  <c r="BB841" i="3" s="1"/>
  <c r="AL721" i="3"/>
  <c r="BB721" i="3" s="1"/>
  <c r="AL575" i="3"/>
  <c r="BB575" i="3" s="1"/>
  <c r="AL649" i="3"/>
  <c r="BB649" i="3" s="1"/>
  <c r="AL83" i="3"/>
  <c r="BB83" i="3" s="1"/>
  <c r="AL448" i="3"/>
  <c r="BB448" i="3" s="1"/>
  <c r="AL286" i="3"/>
  <c r="BB286" i="3" s="1"/>
  <c r="AL453" i="3"/>
  <c r="BB453" i="3" s="1"/>
  <c r="AL450" i="3"/>
  <c r="BB450" i="3" s="1"/>
  <c r="AL944" i="3"/>
  <c r="BB944" i="3" s="1"/>
  <c r="AL220" i="3"/>
  <c r="BB220" i="3" s="1"/>
  <c r="AL932" i="3"/>
  <c r="BB932" i="3" s="1"/>
  <c r="AL1001" i="3"/>
  <c r="BB1001" i="3" s="1"/>
  <c r="AL921" i="3"/>
  <c r="BB921" i="3" s="1"/>
  <c r="AL751" i="3"/>
  <c r="BB751" i="3" s="1"/>
  <c r="AL53" i="3"/>
  <c r="BB53" i="3" s="1"/>
  <c r="AL36" i="3"/>
  <c r="BB36" i="3" s="1"/>
  <c r="AL279" i="3"/>
  <c r="BB279" i="3" s="1"/>
  <c r="AL422" i="3"/>
  <c r="BB422" i="3" s="1"/>
  <c r="AL235" i="3"/>
  <c r="BB235" i="3" s="1"/>
  <c r="AL63" i="3"/>
  <c r="BB63" i="3" s="1"/>
  <c r="AL563" i="3"/>
  <c r="BB563" i="3" s="1"/>
  <c r="AL691" i="3"/>
  <c r="BB691" i="3" s="1"/>
  <c r="AL135" i="3"/>
  <c r="BB135" i="3" s="1"/>
  <c r="AL209" i="3"/>
  <c r="BB209" i="3" s="1"/>
  <c r="AL519" i="3"/>
  <c r="BB519" i="3" s="1"/>
  <c r="AL15" i="3"/>
  <c r="BB15" i="3" s="1"/>
  <c r="AL583" i="3"/>
  <c r="BB583" i="3" s="1"/>
  <c r="AL572" i="3"/>
  <c r="BB572" i="3" s="1"/>
  <c r="AL144" i="3"/>
  <c r="BB144" i="3" s="1"/>
  <c r="AL343" i="3"/>
  <c r="BB343" i="3" s="1"/>
  <c r="AL400" i="3"/>
  <c r="BB400" i="3" s="1"/>
  <c r="AL871" i="3"/>
  <c r="BB871" i="3" s="1"/>
  <c r="AL935" i="3"/>
  <c r="BB935" i="3" s="1"/>
  <c r="AL956" i="3"/>
  <c r="BB956" i="3" s="1"/>
  <c r="AL10" i="3"/>
  <c r="AL529" i="3"/>
  <c r="BB529" i="3" s="1"/>
  <c r="AL168" i="3"/>
  <c r="BB168" i="3" s="1"/>
  <c r="AL179" i="3"/>
  <c r="BB179" i="3" s="1"/>
  <c r="AL817" i="3"/>
  <c r="BB817" i="3" s="1"/>
  <c r="AL28" i="3"/>
  <c r="BB28" i="3" s="1"/>
  <c r="AL864" i="3"/>
  <c r="BB864" i="3" s="1"/>
  <c r="AL737" i="3"/>
  <c r="BB737" i="3" s="1"/>
  <c r="AL319" i="3"/>
  <c r="BB319" i="3" s="1"/>
  <c r="AL748" i="3"/>
  <c r="BB748" i="3" s="1"/>
  <c r="AL955" i="3"/>
  <c r="BB955" i="3" s="1"/>
  <c r="AL278" i="3"/>
  <c r="BB278" i="3" s="1"/>
  <c r="AL548" i="3"/>
  <c r="BB548" i="3" s="1"/>
  <c r="AL117" i="3"/>
  <c r="BB117" i="3" s="1"/>
  <c r="AL291" i="3"/>
  <c r="BB291" i="3" s="1"/>
  <c r="AL745" i="3"/>
  <c r="BB745" i="3" s="1"/>
  <c r="AL20" i="3"/>
  <c r="BB20" i="3" s="1"/>
  <c r="AL427" i="3"/>
  <c r="BB427" i="3" s="1"/>
  <c r="AL371" i="3"/>
  <c r="BB371" i="3" s="1"/>
  <c r="AL697" i="3"/>
  <c r="BB697" i="3" s="1"/>
  <c r="AL396" i="3"/>
  <c r="BB396" i="3" s="1"/>
  <c r="AL436" i="3"/>
  <c r="BB436" i="3" s="1"/>
  <c r="AL844" i="3"/>
  <c r="BB844" i="3" s="1"/>
  <c r="AL888" i="3"/>
  <c r="BB888" i="3" s="1"/>
  <c r="AL468" i="3"/>
  <c r="BB468" i="3" s="1"/>
  <c r="AL823" i="3"/>
  <c r="BB823" i="3" s="1"/>
  <c r="AL515" i="3"/>
  <c r="BB515" i="3" s="1"/>
  <c r="AL124" i="3"/>
  <c r="BB124" i="3" s="1"/>
  <c r="AL423" i="3"/>
  <c r="BB423" i="3" s="1"/>
  <c r="AL349" i="3"/>
  <c r="BB349" i="3" s="1"/>
  <c r="AL22" i="3"/>
  <c r="BB22" i="3" s="1"/>
  <c r="AL576" i="3"/>
  <c r="BB576" i="3" s="1"/>
  <c r="AL903" i="3"/>
  <c r="BB903" i="3" s="1"/>
  <c r="AL855" i="3"/>
  <c r="BB855" i="3" s="1"/>
  <c r="AL585" i="3"/>
  <c r="BB585" i="3" s="1"/>
  <c r="AL55" i="3"/>
  <c r="BB55" i="3" s="1"/>
  <c r="AL367" i="3"/>
  <c r="BB367" i="3" s="1"/>
  <c r="AL421" i="3"/>
  <c r="BB421" i="3" s="1"/>
  <c r="AL412" i="3"/>
  <c r="BB412" i="3" s="1"/>
  <c r="AL1008" i="3"/>
  <c r="BB1008" i="3" s="1"/>
  <c r="AL676" i="3"/>
  <c r="BB676" i="3" s="1"/>
  <c r="AL959" i="3"/>
  <c r="BB959" i="3" s="1"/>
  <c r="AL545" i="3"/>
  <c r="BB545" i="3" s="1"/>
  <c r="AL84" i="3"/>
  <c r="BB84" i="3" s="1"/>
  <c r="AL424" i="3"/>
  <c r="BB424" i="3" s="1"/>
  <c r="AL390" i="3"/>
  <c r="BB390" i="3" s="1"/>
  <c r="AL267" i="3"/>
  <c r="BB267" i="3" s="1"/>
  <c r="AL592" i="3"/>
  <c r="BB592" i="3" s="1"/>
  <c r="AL760" i="3"/>
  <c r="BB760" i="3" s="1"/>
  <c r="AL908" i="3"/>
  <c r="BB908" i="3" s="1"/>
  <c r="AL433" i="3"/>
  <c r="BB433" i="3" s="1"/>
  <c r="AL915" i="3"/>
  <c r="BB915" i="3" s="1"/>
  <c r="AL897" i="3"/>
  <c r="BB897" i="3" s="1"/>
  <c r="AL607" i="3"/>
  <c r="BB607" i="3" s="1"/>
  <c r="AL14" i="3"/>
  <c r="BB14" i="3" s="1"/>
  <c r="AL172" i="3"/>
  <c r="BB172" i="3" s="1"/>
  <c r="AL334" i="3"/>
  <c r="BB334" i="3" s="1"/>
  <c r="AL90" i="3"/>
  <c r="BB90" i="3" s="1"/>
  <c r="AL512" i="3"/>
  <c r="BB512" i="3" s="1"/>
  <c r="AL792" i="3"/>
  <c r="BB792" i="3" s="1"/>
  <c r="AL696" i="3"/>
  <c r="BB696" i="3" s="1"/>
  <c r="AL763" i="3"/>
  <c r="BB763" i="3" s="1"/>
  <c r="AL587" i="3"/>
  <c r="BB587" i="3" s="1"/>
  <c r="AL499" i="3"/>
  <c r="BB499" i="3" s="1"/>
  <c r="AL116" i="3"/>
  <c r="BB116" i="3" s="1"/>
  <c r="AL312" i="3"/>
  <c r="BB312" i="3" s="1"/>
  <c r="AL123" i="3"/>
  <c r="BB123" i="3" s="1"/>
  <c r="AL317" i="3"/>
  <c r="BB317" i="3" s="1"/>
  <c r="AL40" i="3"/>
  <c r="BB40" i="3" s="1"/>
  <c r="AL305" i="3"/>
  <c r="BB305" i="3" s="1"/>
  <c r="AL273" i="3"/>
  <c r="BB273" i="3" s="1"/>
  <c r="AL481" i="3"/>
  <c r="BB481" i="3" s="1"/>
  <c r="AL657" i="3"/>
  <c r="BB657" i="3" s="1"/>
  <c r="AL511" i="3"/>
  <c r="BB511" i="3" s="1"/>
  <c r="AL567" i="3"/>
  <c r="BB567" i="3" s="1"/>
  <c r="AL23" i="3"/>
  <c r="BB23" i="3" s="1"/>
  <c r="AL204" i="3"/>
  <c r="BB204" i="3" s="1"/>
  <c r="AL350" i="3"/>
  <c r="BB350" i="3" s="1"/>
  <c r="AL112" i="3"/>
  <c r="BB112" i="3" s="1"/>
  <c r="AL393" i="3"/>
  <c r="BB393" i="3" s="1"/>
  <c r="AL808" i="3"/>
  <c r="BB808" i="3" s="1"/>
  <c r="AL568" i="3"/>
  <c r="BB568" i="3" s="1"/>
  <c r="AL556" i="3"/>
  <c r="BB556" i="3" s="1"/>
  <c r="AL867" i="3"/>
  <c r="BB867" i="3" s="1"/>
  <c r="AL833" i="3"/>
  <c r="BB833" i="3" s="1"/>
  <c r="AL601" i="3"/>
  <c r="BB601" i="3" s="1"/>
  <c r="AL125" i="3"/>
  <c r="BB125" i="3" s="1"/>
  <c r="AL138" i="3"/>
  <c r="BB138" i="3" s="1"/>
  <c r="AL299" i="3"/>
  <c r="BB299" i="3" s="1"/>
  <c r="AL672" i="3"/>
  <c r="BB672" i="3" s="1"/>
  <c r="AL307" i="3"/>
  <c r="BB307" i="3" s="1"/>
  <c r="AL81" i="3"/>
  <c r="BB81" i="3" s="1"/>
  <c r="AL500" i="3"/>
  <c r="BB500" i="3" s="1"/>
  <c r="AL193" i="3"/>
  <c r="BB193" i="3" s="1"/>
  <c r="AL544" i="3"/>
  <c r="BB544" i="3" s="1"/>
  <c r="AL633" i="3"/>
  <c r="BB633" i="3" s="1"/>
  <c r="AL1007" i="3"/>
  <c r="BB1007" i="3" s="1"/>
  <c r="AL216" i="3"/>
  <c r="BB216" i="3" s="1"/>
  <c r="AL185" i="3"/>
  <c r="BB185" i="3" s="1"/>
  <c r="AL992" i="3"/>
  <c r="BB992" i="3" s="1"/>
  <c r="AL588" i="3"/>
  <c r="BB588" i="3" s="1"/>
  <c r="AL931" i="3"/>
  <c r="BB931" i="3" s="1"/>
  <c r="AL13" i="3"/>
  <c r="BB13" i="3" s="1"/>
  <c r="AL254" i="3"/>
  <c r="BB254" i="3" s="1"/>
  <c r="AL924" i="3"/>
  <c r="BB924" i="3" s="1"/>
  <c r="AL807" i="3"/>
  <c r="BB807" i="3" s="1"/>
  <c r="AL247" i="3"/>
  <c r="BB247" i="3" s="1"/>
  <c r="AL395" i="3"/>
  <c r="BB395" i="3" s="1"/>
  <c r="AL919" i="3"/>
  <c r="BB919" i="3" s="1"/>
  <c r="AL101" i="3"/>
  <c r="BB101" i="3" s="1"/>
  <c r="AL275" i="3"/>
  <c r="BB275" i="3" s="1"/>
  <c r="AL534" i="3"/>
  <c r="BB534" i="3" s="1"/>
  <c r="AL843" i="3"/>
  <c r="BB843" i="3" s="1"/>
  <c r="AL440" i="3"/>
  <c r="BB440" i="3" s="1"/>
  <c r="AL442" i="3"/>
  <c r="BB442" i="3" s="1"/>
  <c r="AL497" i="3"/>
  <c r="BB497" i="3" s="1"/>
  <c r="AL131" i="3"/>
  <c r="BB131" i="3" s="1"/>
  <c r="AL105" i="3"/>
  <c r="BB105" i="3" s="1"/>
  <c r="AL541" i="3"/>
  <c r="BB541" i="3" s="1"/>
  <c r="AL444" i="3"/>
  <c r="BB444" i="3" s="1"/>
  <c r="AL491" i="3"/>
  <c r="BB491" i="3" s="1"/>
  <c r="AL471" i="3"/>
  <c r="BB471" i="3" s="1"/>
  <c r="AL550" i="3"/>
  <c r="BB550" i="3" s="1"/>
  <c r="AL702" i="3"/>
  <c r="BB702" i="3" s="1"/>
  <c r="AL272" i="3"/>
  <c r="BB272" i="3" s="1"/>
  <c r="AL292" i="3"/>
  <c r="BB292" i="3" s="1"/>
  <c r="AL380" i="3"/>
  <c r="BB380" i="3" s="1"/>
  <c r="AL987" i="3"/>
  <c r="BB987" i="3" s="1"/>
  <c r="AL280" i="3"/>
  <c r="BB280" i="3" s="1"/>
  <c r="AL324" i="3"/>
  <c r="BB324" i="3" s="1"/>
  <c r="AL503" i="3"/>
  <c r="BB503" i="3" s="1"/>
  <c r="AL259" i="3"/>
  <c r="BB259" i="3" s="1"/>
  <c r="AL769" i="3"/>
  <c r="BB769" i="3" s="1"/>
  <c r="AL795" i="3"/>
  <c r="BB795" i="3" s="1"/>
  <c r="AL301" i="3"/>
  <c r="BB301" i="3" s="1"/>
  <c r="AL824" i="3"/>
  <c r="BB824" i="3" s="1"/>
  <c r="AL671" i="3"/>
  <c r="BB671" i="3" s="1"/>
  <c r="AL182" i="3"/>
  <c r="BB182" i="3" s="1"/>
  <c r="AL339" i="3"/>
  <c r="BB339" i="3" s="1"/>
  <c r="AL604" i="3"/>
  <c r="BB604" i="3" s="1"/>
  <c r="AL428" i="3"/>
  <c r="BB428" i="3" s="1"/>
  <c r="AL342" i="3"/>
  <c r="BB342" i="3" s="1"/>
  <c r="AL949" i="3"/>
  <c r="BB949" i="3" s="1"/>
  <c r="AL881" i="3"/>
  <c r="BB881" i="3" s="1"/>
  <c r="AL191" i="3"/>
  <c r="BB191" i="3" s="1"/>
  <c r="AL355" i="3"/>
  <c r="BB355" i="3" s="1"/>
  <c r="AL484" i="3"/>
  <c r="BB484" i="3" s="1"/>
  <c r="AL553" i="3"/>
  <c r="BB553" i="3" s="1"/>
  <c r="AL148" i="3"/>
  <c r="BB148" i="3" s="1"/>
  <c r="AL333" i="3"/>
  <c r="BB333" i="3" s="1"/>
  <c r="AL154" i="3"/>
  <c r="BB154" i="3" s="1"/>
  <c r="AL166" i="3"/>
  <c r="BB166" i="3" s="1"/>
  <c r="AL753" i="3"/>
  <c r="BB753" i="3" s="1"/>
  <c r="AL476" i="3"/>
  <c r="BB476" i="3" s="1"/>
  <c r="AL452" i="3"/>
  <c r="BB452" i="3" s="1"/>
  <c r="AL345" i="3"/>
  <c r="BB345" i="3" s="1"/>
  <c r="AL582" i="3"/>
  <c r="BB582" i="3" s="1"/>
  <c r="AL887" i="3"/>
  <c r="BB887" i="3" s="1"/>
  <c r="AL675" i="3"/>
  <c r="BB675" i="3" s="1"/>
  <c r="AL483" i="3"/>
  <c r="BB483" i="3" s="1"/>
  <c r="AL72" i="3"/>
  <c r="BB72" i="3" s="1"/>
  <c r="AL58" i="3"/>
  <c r="BB58" i="3" s="1"/>
  <c r="AL413" i="3"/>
  <c r="BB413" i="3" s="1"/>
  <c r="AL212" i="3"/>
  <c r="BB212" i="3" s="1"/>
  <c r="AL486" i="3"/>
  <c r="BB486" i="3" s="1"/>
  <c r="AL543" i="3"/>
  <c r="BB543" i="3" s="1"/>
  <c r="AL667" i="3"/>
  <c r="BB667" i="3" s="1"/>
  <c r="AL521" i="3"/>
  <c r="BB521" i="3" s="1"/>
  <c r="AL86" i="3"/>
  <c r="BB86" i="3" s="1"/>
  <c r="AL91" i="3"/>
  <c r="BB91" i="3" s="1"/>
  <c r="AL26" i="3"/>
  <c r="BB26" i="3" s="1"/>
  <c r="AL840" i="3"/>
  <c r="BB840" i="3" s="1"/>
  <c r="AL968" i="3"/>
  <c r="BB968" i="3" s="1"/>
  <c r="AL793" i="3"/>
  <c r="BB793" i="3" s="1"/>
  <c r="AL889" i="3"/>
  <c r="BB889" i="3" s="1"/>
  <c r="AL475" i="3"/>
  <c r="BB475" i="3" s="1"/>
  <c r="AL38" i="3"/>
  <c r="BB38" i="3" s="1"/>
  <c r="AL158" i="3"/>
  <c r="BB158" i="3" s="1"/>
  <c r="AL162" i="3"/>
  <c r="BB162" i="3" s="1"/>
  <c r="AL331" i="3"/>
  <c r="BB331" i="3" s="1"/>
  <c r="AL708" i="3"/>
  <c r="BB708" i="3" s="1"/>
  <c r="AL281" i="3"/>
  <c r="BB281" i="3" s="1"/>
  <c r="AL1004" i="3"/>
  <c r="BB1004" i="3" s="1"/>
  <c r="AL202" i="3"/>
  <c r="BB202" i="3" s="1"/>
  <c r="AL849" i="3"/>
  <c r="BB849" i="3" s="1"/>
  <c r="AL839" i="3"/>
  <c r="BB839" i="3" s="1"/>
  <c r="AL29" i="3"/>
  <c r="BB29" i="3" s="1"/>
  <c r="AL78" i="3"/>
  <c r="BB78" i="3" s="1"/>
  <c r="AL255" i="3"/>
  <c r="BB255" i="3" s="1"/>
  <c r="AL398" i="3"/>
  <c r="BB398" i="3" s="1"/>
  <c r="AL211" i="3"/>
  <c r="BB211" i="3" s="1"/>
  <c r="AL528" i="3"/>
  <c r="BB528" i="3" s="1"/>
  <c r="AL957" i="3"/>
  <c r="BB957" i="3" s="1"/>
  <c r="AL860" i="3"/>
  <c r="BB860" i="3" s="1"/>
  <c r="AL703" i="3"/>
  <c r="BB703" i="3" s="1"/>
  <c r="AL523" i="3"/>
  <c r="BB523" i="3" s="1"/>
  <c r="AL983" i="3"/>
  <c r="BB983" i="3" s="1"/>
  <c r="AL47" i="3"/>
  <c r="BB47" i="3" s="1"/>
  <c r="AL376" i="3"/>
  <c r="BB376" i="3" s="1"/>
  <c r="AL214" i="3"/>
  <c r="BB214" i="3" s="1"/>
  <c r="AL381" i="3"/>
  <c r="BB381" i="3" s="1"/>
  <c r="AL134" i="3"/>
  <c r="BB134" i="3" s="1"/>
  <c r="AL862" i="3"/>
  <c r="BB862" i="3" s="1"/>
  <c r="AL574" i="3"/>
  <c r="BB574" i="3" s="1"/>
  <c r="AL873" i="3"/>
  <c r="BB873" i="3" s="1"/>
  <c r="AL727" i="3"/>
  <c r="BB727" i="3" s="1"/>
  <c r="AL495" i="3"/>
  <c r="BB495" i="3" s="1"/>
  <c r="AL45" i="3"/>
  <c r="BB45" i="3" s="1"/>
  <c r="AL87" i="3"/>
  <c r="BB87" i="3" s="1"/>
  <c r="AL271" i="3"/>
  <c r="BB271" i="3" s="1"/>
  <c r="AL414" i="3"/>
  <c r="BB414" i="3" s="1"/>
  <c r="AL227" i="3"/>
  <c r="BB227" i="3" s="1"/>
  <c r="AL385" i="3"/>
  <c r="BB385" i="3" s="1"/>
  <c r="AL664" i="3"/>
  <c r="BB664" i="3" s="1"/>
  <c r="AL504" i="3"/>
  <c r="BB504" i="3" s="1"/>
  <c r="AL948" i="3"/>
  <c r="BB948" i="3" s="1"/>
  <c r="AL827" i="3"/>
  <c r="BB827" i="3" s="1"/>
  <c r="AL759" i="3"/>
  <c r="BB759" i="3" s="1"/>
  <c r="AL527" i="3"/>
  <c r="BB527" i="3" s="1"/>
  <c r="AL205" i="3"/>
  <c r="BB205" i="3" s="1"/>
  <c r="AL200" i="3"/>
  <c r="BB200" i="3" s="1"/>
  <c r="AL407" i="3"/>
  <c r="BB407" i="3" s="1"/>
  <c r="AL203" i="3"/>
  <c r="BB203" i="3" s="1"/>
  <c r="AL363" i="3"/>
  <c r="BB363" i="3" s="1"/>
  <c r="AL652" i="3"/>
  <c r="BB652" i="3" s="1"/>
  <c r="AL67" i="3"/>
  <c r="BB67" i="3" s="1"/>
  <c r="AL692" i="3"/>
  <c r="BB692" i="3" s="1"/>
  <c r="AL739" i="3"/>
  <c r="BB739" i="3" s="1"/>
  <c r="AL213" i="3"/>
  <c r="BB213" i="3" s="1"/>
  <c r="AL43" i="3"/>
  <c r="BB43" i="3" s="1"/>
  <c r="AL74" i="3"/>
  <c r="BB74" i="3" s="1"/>
  <c r="AL939" i="3"/>
  <c r="BB939" i="3" s="1"/>
  <c r="AL1003" i="3"/>
  <c r="BB1003" i="3" s="1"/>
  <c r="AL470" i="3"/>
  <c r="BB470" i="3" s="1"/>
  <c r="AL557" i="3"/>
  <c r="BB557" i="3" s="1"/>
  <c r="AL69" i="3"/>
  <c r="BB69" i="3" s="1"/>
  <c r="AL246" i="3"/>
  <c r="BB246" i="3" s="1"/>
  <c r="AL636" i="3"/>
  <c r="BB636" i="3" s="1"/>
  <c r="AL77" i="3"/>
  <c r="BB77" i="3" s="1"/>
  <c r="AL318" i="3"/>
  <c r="BB318" i="3" s="1"/>
  <c r="AL976" i="3"/>
  <c r="BB976" i="3" s="1"/>
  <c r="AL623" i="3"/>
  <c r="BB623" i="3" s="1"/>
  <c r="AL375" i="3"/>
  <c r="BB375" i="3" s="1"/>
  <c r="AL856" i="3"/>
  <c r="BB856" i="3" s="1"/>
  <c r="AL559" i="3"/>
  <c r="BB559" i="3" s="1"/>
  <c r="AL173" i="3"/>
  <c r="BB173" i="3" s="1"/>
  <c r="AL167" i="3"/>
  <c r="BB167" i="3" s="1"/>
  <c r="AL648" i="3"/>
  <c r="BB648" i="3" s="1"/>
  <c r="AL895" i="3"/>
  <c r="BB895" i="3" s="1"/>
  <c r="AL195" i="3"/>
  <c r="BB195" i="3" s="1"/>
  <c r="AL404" i="3"/>
  <c r="BB404" i="3" s="1"/>
  <c r="AL561" i="3"/>
  <c r="BB561" i="3" s="1"/>
  <c r="AL189" i="3"/>
  <c r="BB189" i="3" s="1"/>
  <c r="AL180" i="3"/>
  <c r="BB180" i="3" s="1"/>
  <c r="AL656" i="3"/>
  <c r="BB656" i="3" s="1"/>
  <c r="AL462" i="3"/>
  <c r="BB462" i="3" s="1"/>
  <c r="AL967" i="3"/>
  <c r="BB967" i="3" s="1"/>
  <c r="AL150" i="3"/>
  <c r="BB150" i="3" s="1"/>
  <c r="AL430" i="3"/>
  <c r="BB430" i="3" s="1"/>
  <c r="AL465" i="3"/>
  <c r="BB465" i="3" s="1"/>
  <c r="AL464" i="3"/>
  <c r="BB464" i="3" s="1"/>
  <c r="AL516" i="3"/>
  <c r="BB516" i="3" s="1"/>
  <c r="AL198" i="3"/>
  <c r="BB198" i="3" s="1"/>
  <c r="AL494" i="3"/>
  <c r="BB494" i="3" s="1"/>
  <c r="AL620" i="3"/>
  <c r="BB620" i="3" s="1"/>
  <c r="AL811" i="3"/>
  <c r="BB811" i="3" s="1"/>
  <c r="AL927" i="3"/>
  <c r="BB927" i="3" s="1"/>
  <c r="AL30" i="3"/>
  <c r="BB30" i="3" s="1"/>
  <c r="AL344" i="3"/>
  <c r="BB344" i="3" s="1"/>
  <c r="AL310" i="3"/>
  <c r="BB310" i="3" s="1"/>
  <c r="AL379" i="3"/>
  <c r="BB379" i="3" s="1"/>
  <c r="AL910" i="3"/>
  <c r="BB910" i="3" s="1"/>
  <c r="AL884" i="3"/>
  <c r="BB884" i="3" s="1"/>
  <c r="AL695" i="3"/>
  <c r="BB695" i="3" s="1"/>
  <c r="AL487" i="3"/>
  <c r="BB487" i="3" s="1"/>
  <c r="AL157" i="3"/>
  <c r="BB157" i="3" s="1"/>
  <c r="AL416" i="3"/>
  <c r="BB416" i="3" s="1"/>
  <c r="AL382" i="3"/>
  <c r="BB382" i="3" s="1"/>
  <c r="AL323" i="3"/>
  <c r="BB323" i="3" s="1"/>
  <c r="AL542" i="3"/>
  <c r="BB542" i="3" s="1"/>
  <c r="AL820" i="3"/>
  <c r="BB820" i="3" s="1"/>
  <c r="AL847" i="3"/>
  <c r="BB847" i="3" s="1"/>
  <c r="AL911" i="3"/>
  <c r="BB911" i="3" s="1"/>
  <c r="AL747" i="3"/>
  <c r="BB747" i="3" s="1"/>
  <c r="AL73" i="3"/>
  <c r="BB73" i="3" s="1"/>
  <c r="AL108" i="3"/>
  <c r="BB108" i="3" s="1"/>
  <c r="AL365" i="3"/>
  <c r="BB365" i="3" s="1"/>
  <c r="AL119" i="3"/>
  <c r="BB119" i="3" s="1"/>
  <c r="AL249" i="3"/>
  <c r="BB249" i="3" s="1"/>
  <c r="AL480" i="3"/>
  <c r="BB480" i="3" s="1"/>
  <c r="AL540" i="3"/>
  <c r="BB540" i="3" s="1"/>
  <c r="AL489" i="3"/>
  <c r="BB489" i="3" s="1"/>
  <c r="AL673" i="3"/>
  <c r="BB673" i="3" s="1"/>
  <c r="AL907" i="3"/>
  <c r="BB907" i="3" s="1"/>
  <c r="AL66" i="3"/>
  <c r="BB66" i="3" s="1"/>
  <c r="AL240" i="3"/>
  <c r="BB240" i="3" s="1"/>
  <c r="AL447" i="3"/>
  <c r="BB447" i="3" s="1"/>
  <c r="AL245" i="3"/>
  <c r="BB245" i="3" s="1"/>
  <c r="AL403" i="3"/>
  <c r="BB403" i="3" s="1"/>
  <c r="AL965" i="3"/>
  <c r="BB965" i="3" s="1"/>
  <c r="AL265" i="3"/>
  <c r="BB265" i="3" s="1"/>
  <c r="AL187" i="3"/>
  <c r="BB187" i="3" s="1"/>
  <c r="AL539" i="3"/>
  <c r="BB539" i="3" s="1"/>
  <c r="AL809" i="3"/>
  <c r="BB809" i="3" s="1"/>
  <c r="AL37" i="3"/>
  <c r="BB37" i="3" s="1"/>
  <c r="AL82" i="3"/>
  <c r="BB82" i="3" s="1"/>
  <c r="AL263" i="3"/>
  <c r="BB263" i="3" s="1"/>
  <c r="AL406" i="3"/>
  <c r="BB406" i="3" s="1"/>
  <c r="AL219" i="3"/>
  <c r="BB219" i="3" s="1"/>
  <c r="AL276" i="3"/>
  <c r="BB276" i="3" s="1"/>
  <c r="AL560" i="3"/>
  <c r="BB560" i="3" s="1"/>
  <c r="AL996" i="3"/>
  <c r="BB996" i="3" s="1"/>
  <c r="AL991" i="3"/>
  <c r="BB991" i="3" s="1"/>
  <c r="AL815" i="3"/>
  <c r="BB815" i="3" s="1"/>
  <c r="AL951" i="3"/>
  <c r="BB951" i="3" s="1"/>
  <c r="AL11" i="3"/>
  <c r="BB11" i="3" s="1"/>
  <c r="AL256" i="3"/>
  <c r="BB256" i="3" s="1"/>
  <c r="AL463" i="3"/>
  <c r="BB463" i="3" s="1"/>
  <c r="AL261" i="3"/>
  <c r="BB261" i="3" s="1"/>
  <c r="AL419" i="3"/>
  <c r="BB419" i="3" s="1"/>
  <c r="AL848" i="3"/>
  <c r="BB848" i="3" s="1"/>
  <c r="AL712" i="3"/>
  <c r="BB712" i="3" s="1"/>
  <c r="AL772" i="3"/>
  <c r="BB772" i="3" s="1"/>
  <c r="AL175" i="3"/>
  <c r="BB175" i="3" s="1"/>
  <c r="AL641" i="3"/>
  <c r="BB641" i="3" s="1"/>
  <c r="AL943" i="3"/>
  <c r="BB943" i="3" s="1"/>
  <c r="AL819" i="3"/>
  <c r="BB819" i="3" s="1"/>
  <c r="AL70" i="3"/>
  <c r="BB70" i="3" s="1"/>
  <c r="AL392" i="3"/>
  <c r="BB392" i="3" s="1"/>
  <c r="AL230" i="3"/>
  <c r="BB230" i="3" s="1"/>
  <c r="AL397" i="3"/>
  <c r="BB397" i="3" s="1"/>
  <c r="AL161" i="3"/>
  <c r="BB161" i="3" s="1"/>
  <c r="AL705" i="3"/>
  <c r="BB705" i="3" s="1"/>
  <c r="AL243" i="3"/>
  <c r="BB243" i="3" s="1"/>
  <c r="AL133" i="3"/>
  <c r="BB133" i="3" s="1"/>
  <c r="AL835" i="3"/>
  <c r="BB835" i="3" s="1"/>
  <c r="AL336" i="3"/>
  <c r="BB336" i="3" s="1"/>
  <c r="AL277" i="3"/>
  <c r="BB277" i="3" s="1"/>
  <c r="AL405" i="3"/>
  <c r="BB405" i="3" s="1"/>
  <c r="AL302" i="3"/>
  <c r="BB302" i="3" s="1"/>
  <c r="AL46" i="3"/>
  <c r="BB46" i="3" s="1"/>
  <c r="AL716" i="3"/>
  <c r="BB716" i="3" s="1"/>
  <c r="AL975" i="3"/>
  <c r="BB975" i="3" s="1"/>
  <c r="AL251" i="3"/>
  <c r="BB251" i="3" s="1"/>
  <c r="AL755" i="3"/>
  <c r="BB755" i="3" s="1"/>
  <c r="AL288" i="3"/>
  <c r="BB288" i="3" s="1"/>
  <c r="AL940" i="3"/>
  <c r="BB940" i="3" s="1"/>
  <c r="AL156" i="3"/>
  <c r="BB156" i="3" s="1"/>
  <c r="AL459" i="3"/>
  <c r="BB459" i="3" s="1"/>
  <c r="AL564" i="3"/>
  <c r="BB564" i="3" s="1"/>
  <c r="AL963" i="3"/>
  <c r="BB963" i="3" s="1"/>
  <c r="AL383" i="3"/>
  <c r="BB383" i="3" s="1"/>
  <c r="AL776" i="3"/>
  <c r="BB776" i="3" s="1"/>
  <c r="AL593" i="3"/>
  <c r="BB593" i="3" s="1"/>
  <c r="AL18" i="3"/>
  <c r="BB18" i="3" s="1"/>
  <c r="AL95" i="3"/>
  <c r="BB95" i="3" s="1"/>
  <c r="AL980" i="3"/>
  <c r="BB980" i="3" s="1"/>
  <c r="AL1009" i="3"/>
  <c r="BB1009" i="3" s="1"/>
  <c r="AL399" i="3"/>
  <c r="BB399" i="3" s="1"/>
  <c r="AL880" i="3"/>
  <c r="BB880" i="3" s="1"/>
  <c r="AL689" i="3"/>
  <c r="BB689" i="3" s="1"/>
  <c r="AL328" i="3"/>
  <c r="BB328" i="3" s="1"/>
  <c r="AL59" i="3"/>
  <c r="BB59" i="3" s="1"/>
  <c r="AL999" i="3"/>
  <c r="BB999" i="3" s="1"/>
  <c r="AL27" i="3"/>
  <c r="BB27" i="3" s="1"/>
  <c r="AL555" i="3"/>
  <c r="BB555" i="3" s="1"/>
  <c r="AL300" i="3"/>
  <c r="BB300" i="3" s="1"/>
  <c r="AL196" i="3"/>
  <c r="BB196" i="3" s="1"/>
  <c r="AL969" i="3"/>
  <c r="BB969" i="3" s="1"/>
  <c r="AL812" i="3"/>
  <c r="BB812" i="3" s="1"/>
  <c r="AL313" i="3"/>
  <c r="BB313" i="3" s="1"/>
  <c r="AL735" i="3"/>
  <c r="BB735" i="3" s="1"/>
  <c r="AL785" i="3"/>
  <c r="BB785" i="3" s="1"/>
  <c r="AL52" i="3"/>
  <c r="BB52" i="3" s="1"/>
  <c r="AL408" i="3"/>
  <c r="BB408" i="3" s="1"/>
  <c r="AL438" i="3"/>
  <c r="BB438" i="3" s="1"/>
  <c r="AL443" i="3"/>
  <c r="BB443" i="3" s="1"/>
  <c r="AL573" i="3"/>
  <c r="BB573" i="3" s="1"/>
  <c r="AL526" i="3"/>
  <c r="BB526" i="3" s="1"/>
  <c r="AL615" i="3"/>
  <c r="BB615" i="3" s="1"/>
  <c r="AL985" i="3"/>
  <c r="BB985" i="3" s="1"/>
  <c r="AL75" i="3"/>
  <c r="BB75" i="3" s="1"/>
  <c r="AL94" i="3"/>
  <c r="BB94" i="3" s="1"/>
  <c r="AL446" i="3"/>
  <c r="BB446" i="3" s="1"/>
  <c r="AL451" i="3"/>
  <c r="BB451" i="3" s="1"/>
  <c r="AL704" i="3"/>
  <c r="BB704" i="3" s="1"/>
  <c r="AL581" i="3"/>
  <c r="BB581" i="3" s="1"/>
  <c r="AL719" i="3"/>
  <c r="BB719" i="3" s="1"/>
  <c r="AL825" i="3"/>
  <c r="BB825" i="3" s="1"/>
  <c r="AL457" i="3"/>
  <c r="BB457" i="3" s="1"/>
  <c r="AL177" i="3"/>
  <c r="BB177" i="3" s="1"/>
  <c r="AL194" i="3"/>
  <c r="BB194" i="3" s="1"/>
  <c r="AL429" i="3"/>
  <c r="BB429" i="3" s="1"/>
  <c r="AL314" i="3"/>
  <c r="BB314" i="3" s="1"/>
  <c r="AL680" i="3"/>
  <c r="BB680" i="3" s="1"/>
  <c r="AL241" i="3"/>
  <c r="BB241" i="3" s="1"/>
  <c r="AL533" i="3"/>
  <c r="BB533" i="3" s="1"/>
  <c r="AL505" i="3"/>
  <c r="BB505" i="3" s="1"/>
  <c r="AL595" i="3"/>
  <c r="BB595" i="3" s="1"/>
  <c r="AL851" i="3"/>
  <c r="BB851" i="3" s="1"/>
  <c r="AL107" i="3"/>
  <c r="BB107" i="3" s="1"/>
  <c r="AL304" i="3"/>
  <c r="BB304" i="3" s="1"/>
  <c r="AL118" i="3"/>
  <c r="BB118" i="3" s="1"/>
  <c r="AL309" i="3"/>
  <c r="BB309" i="3" s="1"/>
  <c r="AL467" i="3"/>
  <c r="BB467" i="3" s="1"/>
  <c r="AL668" i="3"/>
  <c r="BB668" i="3" s="1"/>
  <c r="AL608" i="3"/>
  <c r="BB608" i="3" s="1"/>
  <c r="AL659" i="3"/>
  <c r="BB659" i="3" s="1"/>
  <c r="AL937" i="3"/>
  <c r="BB937" i="3" s="1"/>
  <c r="AL761" i="3"/>
  <c r="BB761" i="3" s="1"/>
  <c r="AL109" i="3"/>
  <c r="BB109" i="3" s="1"/>
  <c r="AL121" i="3"/>
  <c r="BB121" i="3" s="1"/>
  <c r="AL327" i="3"/>
  <c r="BB327" i="3" s="1"/>
  <c r="AL103" i="3"/>
  <c r="BB103" i="3" s="1"/>
  <c r="AL283" i="3"/>
  <c r="BB283" i="3" s="1"/>
  <c r="AL49" i="3"/>
  <c r="BB49" i="3" s="1"/>
  <c r="AL736" i="3"/>
  <c r="BB736" i="3" s="1"/>
  <c r="AL454" i="3"/>
  <c r="BB454" i="3" s="1"/>
  <c r="AL899" i="3"/>
  <c r="BB899" i="3" s="1"/>
  <c r="AL767" i="3"/>
  <c r="BB767" i="3" s="1"/>
  <c r="AL891" i="3"/>
  <c r="BB891" i="3" s="1"/>
  <c r="AL139" i="3"/>
  <c r="BB139" i="3" s="1"/>
  <c r="AL320" i="3"/>
  <c r="BB320" i="3" s="1"/>
  <c r="AL140" i="3"/>
  <c r="BB140" i="3" s="1"/>
  <c r="AL325" i="3"/>
  <c r="BB325" i="3" s="1"/>
  <c r="AL54" i="3"/>
  <c r="BB54" i="3" s="1"/>
  <c r="AL912" i="3"/>
  <c r="BB912" i="3" s="1"/>
  <c r="AL377" i="3"/>
  <c r="BB377" i="3" s="1"/>
  <c r="AL524" i="3"/>
  <c r="BB524" i="3" s="1"/>
  <c r="AL547" i="3"/>
  <c r="BB547" i="3" s="1"/>
  <c r="AL569" i="3"/>
  <c r="BB569" i="3" s="1"/>
  <c r="AL879" i="3"/>
  <c r="BB879" i="3" s="1"/>
  <c r="AL771" i="3"/>
  <c r="BB771" i="3" s="1"/>
  <c r="AL92" i="3"/>
  <c r="BB92" i="3" s="1"/>
  <c r="AL456" i="3"/>
  <c r="BB456" i="3" s="1"/>
  <c r="AL294" i="3"/>
  <c r="BB294" i="3" s="1"/>
  <c r="AL461" i="3"/>
  <c r="BB461" i="3" s="1"/>
  <c r="AL372" i="3"/>
  <c r="BB372" i="3" s="1"/>
  <c r="AL625" i="3"/>
  <c r="BB625" i="3" s="1"/>
  <c r="AL639" i="3"/>
  <c r="BB639" i="3" s="1"/>
  <c r="AL153" i="3"/>
  <c r="BB153" i="3" s="1"/>
  <c r="AL591" i="3"/>
  <c r="BB591" i="3" s="1"/>
  <c r="AL238" i="3"/>
  <c r="BB238" i="3" s="1"/>
  <c r="AL435" i="3"/>
  <c r="BB435" i="3" s="1"/>
  <c r="AL635" i="3"/>
  <c r="BB635" i="3" s="1"/>
  <c r="AL469" i="3"/>
  <c r="BB469" i="3" s="1"/>
  <c r="AL223" i="3"/>
  <c r="BB223" i="3" s="1"/>
  <c r="AL857" i="3"/>
  <c r="BB857" i="3" s="1"/>
  <c r="AL536" i="3"/>
  <c r="BB536" i="3" s="1"/>
  <c r="AL859" i="3"/>
  <c r="BB859" i="3" s="1"/>
  <c r="AL237" i="3"/>
  <c r="BB237" i="3" s="1"/>
  <c r="AL876" i="3"/>
  <c r="BB876" i="3" s="1"/>
  <c r="AL804" i="3"/>
  <c r="BB804" i="3" s="1"/>
  <c r="AL777" i="3"/>
  <c r="BB777" i="3" s="1"/>
  <c r="AL111" i="3"/>
  <c r="BB111" i="3" s="1"/>
  <c r="AL68" i="3"/>
  <c r="BB68" i="3" s="1"/>
  <c r="AL632" i="3"/>
  <c r="BB632" i="3" s="1"/>
  <c r="AL655" i="3"/>
  <c r="BB655" i="3" s="1"/>
  <c r="AL60" i="3"/>
  <c r="BB60" i="3" s="1"/>
  <c r="AL445" i="3"/>
  <c r="BB445" i="3" s="1"/>
  <c r="AL726" i="3"/>
  <c r="BB726" i="3" s="1"/>
  <c r="AL647" i="3"/>
  <c r="BB647" i="3" s="1"/>
  <c r="AL479" i="3"/>
  <c r="BB479" i="3" s="1"/>
  <c r="AL335" i="3"/>
  <c r="BB335" i="3" s="1"/>
  <c r="AL1000" i="3"/>
  <c r="BB1000" i="3" s="1"/>
  <c r="AL724" i="3"/>
  <c r="BB724" i="3" s="1"/>
  <c r="AL627" i="3"/>
  <c r="BB627" i="3" s="1"/>
  <c r="AL264" i="3"/>
  <c r="BB264" i="3" s="1"/>
  <c r="AL269" i="3"/>
  <c r="BB269" i="3" s="1"/>
  <c r="AL287" i="3"/>
  <c r="BB287" i="3" s="1"/>
  <c r="AL341" i="3"/>
  <c r="BB341" i="3" s="1"/>
  <c r="AL115" i="3"/>
  <c r="BB115" i="3" s="1"/>
  <c r="AL945" i="3"/>
  <c r="BB945" i="3" s="1"/>
  <c r="AL613" i="3"/>
  <c r="BB613" i="3" s="1"/>
  <c r="AL902" i="3"/>
  <c r="BB902" i="3" s="1"/>
  <c r="AL510" i="3"/>
  <c r="BB510" i="3" s="1"/>
  <c r="AL645" i="3"/>
  <c r="BB645" i="3" s="1"/>
  <c r="AL720" i="3"/>
  <c r="BB720" i="3" s="1"/>
  <c r="AL258" i="3"/>
  <c r="BB258" i="3" s="1"/>
  <c r="AL386" i="3"/>
  <c r="BB386" i="3" s="1"/>
  <c r="AL176" i="3"/>
  <c r="BB176" i="3" s="1"/>
  <c r="AL502" i="3"/>
  <c r="BB502" i="3" s="1"/>
  <c r="AL950" i="3"/>
  <c r="BB950" i="3" s="1"/>
  <c r="AL890" i="3"/>
  <c r="BB890" i="3" s="1"/>
  <c r="AL289" i="3"/>
  <c r="BB289" i="3" s="1"/>
  <c r="AL982" i="3"/>
  <c r="BB982" i="3" s="1"/>
  <c r="AL501" i="3"/>
  <c r="BB501" i="3" s="1"/>
  <c r="AL802" i="3"/>
  <c r="BB802" i="3" s="1"/>
  <c r="AL629" i="3"/>
  <c r="BB629" i="3" s="1"/>
  <c r="AL120" i="3"/>
  <c r="BB120" i="3" s="1"/>
  <c r="AL630" i="3"/>
  <c r="BB630" i="3" s="1"/>
  <c r="AL701" i="3"/>
  <c r="BB701" i="3" s="1"/>
  <c r="AL690" i="3"/>
  <c r="BB690" i="3" s="1"/>
  <c r="AL832" i="3"/>
  <c r="BB832" i="3" s="1"/>
  <c r="AL233" i="3"/>
  <c r="BB233" i="3" s="1"/>
  <c r="AL631" i="3"/>
  <c r="BB631" i="3" s="1"/>
  <c r="AL600" i="3"/>
  <c r="BB600" i="3" s="1"/>
  <c r="AL229" i="3"/>
  <c r="BB229" i="3" s="1"/>
  <c r="AL93" i="3"/>
  <c r="BB93" i="3" s="1"/>
  <c r="AL810" i="3"/>
  <c r="BB810" i="3" s="1"/>
  <c r="AL104" i="3"/>
  <c r="BB104" i="3" s="1"/>
  <c r="AL506" i="3"/>
  <c r="BB506" i="3" s="1"/>
  <c r="AL938" i="3"/>
  <c r="BB938" i="3" s="1"/>
  <c r="AL936" i="3"/>
  <c r="BB936" i="3" s="1"/>
  <c r="AL12" i="3"/>
  <c r="BB12" i="3" s="1"/>
  <c r="AL122" i="3"/>
  <c r="BB122" i="3" s="1"/>
  <c r="AL62" i="3"/>
  <c r="BB62" i="3" s="1"/>
  <c r="AL522" i="3"/>
  <c r="BB522" i="3" s="1"/>
  <c r="AL920" i="3"/>
  <c r="BB920" i="3" s="1"/>
  <c r="AL137" i="3"/>
  <c r="BB137" i="3" s="1"/>
  <c r="AL33" i="3"/>
  <c r="BB33" i="3" s="1"/>
  <c r="AL665" i="3"/>
  <c r="BB665" i="3" s="1"/>
  <c r="AL946" i="3"/>
  <c r="BB946" i="3" s="1"/>
  <c r="AL164" i="3"/>
  <c r="BB164" i="3" s="1"/>
  <c r="AL922" i="3"/>
  <c r="BB922" i="3" s="1"/>
  <c r="AL928" i="3"/>
  <c r="BB928" i="3" s="1"/>
  <c r="AL953" i="3"/>
  <c r="BB953" i="3" s="1"/>
  <c r="AL56" i="3"/>
  <c r="BB56" i="3" s="1"/>
  <c r="AL828" i="3"/>
  <c r="BB828" i="3" s="1"/>
  <c r="AL818" i="3"/>
  <c r="BB818" i="3" s="1"/>
  <c r="AL616" i="3"/>
  <c r="BB616" i="3" s="1"/>
  <c r="AL252" i="3"/>
  <c r="BB252" i="3" s="1"/>
  <c r="AL208" i="3"/>
  <c r="BB208" i="3" s="1"/>
  <c r="AL885" i="3"/>
  <c r="BB885" i="3" s="1"/>
  <c r="AL853" i="3"/>
  <c r="BB853" i="3" s="1"/>
  <c r="AL113" i="3"/>
  <c r="BB113" i="3" s="1"/>
  <c r="AL145" i="3"/>
  <c r="BB145" i="3" s="1"/>
  <c r="AL401" i="3"/>
  <c r="BB401" i="3" s="1"/>
  <c r="AL757" i="3"/>
  <c r="BB757" i="3" s="1"/>
  <c r="AL183" i="3"/>
  <c r="BB183" i="3" s="1"/>
  <c r="AL796" i="3"/>
  <c r="BB796" i="3" s="1"/>
  <c r="AL925" i="3"/>
  <c r="BB925" i="3" s="1"/>
  <c r="AL954" i="3"/>
  <c r="BB954" i="3" s="1"/>
  <c r="AL754" i="3"/>
  <c r="BB754" i="3" s="1"/>
  <c r="AL658" i="3"/>
  <c r="BB658" i="3" s="1"/>
  <c r="AL670" i="3"/>
  <c r="BB670" i="3" s="1"/>
  <c r="AL814" i="3"/>
  <c r="BB814" i="3" s="1"/>
  <c r="AL338" i="3"/>
  <c r="BB338" i="3" s="1"/>
  <c r="AL565" i="3"/>
  <c r="BB565" i="3" s="1"/>
  <c r="AL784" i="3"/>
  <c r="BB784" i="3" s="1"/>
  <c r="AL865" i="3"/>
  <c r="BB865" i="3" s="1"/>
  <c r="AL836" i="3"/>
  <c r="BB836" i="3" s="1"/>
  <c r="AL387" i="3"/>
  <c r="BB387" i="3" s="1"/>
  <c r="AL99" i="3"/>
  <c r="BB99" i="3" s="1"/>
  <c r="AL474" i="3"/>
  <c r="BB474" i="3" s="1"/>
  <c r="AL410" i="3"/>
  <c r="BB410" i="3" s="1"/>
  <c r="AL184" i="3"/>
  <c r="BB184" i="3" s="1"/>
  <c r="AL766" i="3"/>
  <c r="BB766" i="3" s="1"/>
  <c r="AL789" i="3"/>
  <c r="BB789" i="3" s="1"/>
  <c r="AL1005" i="3"/>
  <c r="BB1005" i="3" s="1"/>
  <c r="AL998" i="3"/>
  <c r="BB998" i="3" s="1"/>
  <c r="AL846" i="3"/>
  <c r="BB846" i="3" s="1"/>
  <c r="AL290" i="3"/>
  <c r="BB290" i="3" s="1"/>
  <c r="AL356" i="3"/>
  <c r="BB356" i="3" s="1"/>
  <c r="AL315" i="3"/>
  <c r="BB315" i="3" s="1"/>
  <c r="AL352" i="3"/>
  <c r="BB352" i="3" s="1"/>
  <c r="AL535" i="3"/>
  <c r="BB535" i="3" s="1"/>
  <c r="AL878" i="3"/>
  <c r="BB878" i="3" s="1"/>
  <c r="AL178" i="3"/>
  <c r="BB178" i="3" s="1"/>
  <c r="AL978" i="3"/>
  <c r="BB978" i="3" s="1"/>
  <c r="AL88" i="3"/>
  <c r="BB88" i="3" s="1"/>
  <c r="AL640" i="3"/>
  <c r="BB640" i="3" s="1"/>
  <c r="AL250" i="3"/>
  <c r="BB250" i="3" s="1"/>
  <c r="AL710" i="3"/>
  <c r="BB710" i="3" s="1"/>
  <c r="AL764" i="3"/>
  <c r="BB764" i="3" s="1"/>
  <c r="AL974" i="3"/>
  <c r="BB974" i="3" s="1"/>
  <c r="AL266" i="3"/>
  <c r="BB266" i="3" s="1"/>
  <c r="AL866" i="3"/>
  <c r="BB866" i="3" s="1"/>
  <c r="AL1002" i="3"/>
  <c r="BB1002" i="3" s="1"/>
  <c r="AL634" i="3"/>
  <c r="BB634" i="3" s="1"/>
  <c r="AL546" i="3"/>
  <c r="BB546" i="3" s="1"/>
  <c r="AL821" i="3"/>
  <c r="BB821" i="3" s="1"/>
  <c r="AL170" i="3"/>
  <c r="BB170" i="3" s="1"/>
  <c r="AL409" i="3"/>
  <c r="BB409" i="3" s="1"/>
  <c r="AL914" i="3"/>
  <c r="BB914" i="3" s="1"/>
  <c r="AL126" i="3"/>
  <c r="BB126" i="3" s="1"/>
  <c r="AL742" i="3"/>
  <c r="BB742" i="3" s="1"/>
  <c r="AL798" i="3"/>
  <c r="BB798" i="3" s="1"/>
  <c r="AL909" i="3"/>
  <c r="BB909" i="3" s="1"/>
  <c r="AL717" i="3"/>
  <c r="BB717" i="3" s="1"/>
  <c r="AL826" i="3"/>
  <c r="BB826" i="3" s="1"/>
  <c r="AL986" i="3"/>
  <c r="BB986" i="3" s="1"/>
  <c r="AL236" i="3"/>
  <c r="BB236" i="3" s="1"/>
  <c r="AL602" i="3"/>
  <c r="BB602" i="3" s="1"/>
  <c r="AL268" i="3"/>
  <c r="BB268" i="3" s="1"/>
  <c r="AL875" i="3"/>
  <c r="BB875" i="3" s="1"/>
  <c r="AL803" i="3"/>
  <c r="BB803" i="3" s="1"/>
  <c r="AL892" i="3"/>
  <c r="BB892" i="3" s="1"/>
  <c r="AL311" i="3"/>
  <c r="BB311" i="3" s="1"/>
  <c r="AL1006" i="3"/>
  <c r="BB1006" i="3" s="1"/>
  <c r="AL941" i="3"/>
  <c r="BB941" i="3" s="1"/>
  <c r="AL973" i="3"/>
  <c r="BB973" i="3" s="1"/>
  <c r="AL725" i="3"/>
  <c r="BB725" i="3" s="1"/>
  <c r="AL786" i="3"/>
  <c r="BB786" i="3" s="1"/>
  <c r="AL732" i="3"/>
  <c r="BB732" i="3" s="1"/>
  <c r="AL322" i="3"/>
  <c r="BB322" i="3" s="1"/>
  <c r="AL130" i="3"/>
  <c r="BB130" i="3" s="1"/>
  <c r="AL605" i="3"/>
  <c r="BB605" i="3" s="1"/>
  <c r="AL473" i="3"/>
  <c r="BB473" i="3" s="1"/>
  <c r="AL952" i="3"/>
  <c r="BB952" i="3" s="1"/>
  <c r="AL190" i="3"/>
  <c r="BB190" i="3" s="1"/>
  <c r="AL993" i="3"/>
  <c r="BB993" i="3" s="1"/>
  <c r="AL782" i="3"/>
  <c r="BB782" i="3" s="1"/>
  <c r="AL597" i="3"/>
  <c r="BB597" i="3" s="1"/>
  <c r="AL426" i="3"/>
  <c r="BB426" i="3" s="1"/>
  <c r="AL458" i="3"/>
  <c r="BB458" i="3" s="1"/>
  <c r="AL816" i="3"/>
  <c r="BB816" i="3" s="1"/>
  <c r="AL152" i="3"/>
  <c r="BB152" i="3" s="1"/>
  <c r="AL538" i="3"/>
  <c r="BB538" i="3" s="1"/>
  <c r="AL852" i="3"/>
  <c r="BB852" i="3" s="1"/>
  <c r="AL966" i="3"/>
  <c r="BB966" i="3" s="1"/>
  <c r="AL590" i="3"/>
  <c r="BB590" i="3" s="1"/>
  <c r="AL917" i="3"/>
  <c r="BB917" i="3" s="1"/>
  <c r="AL901" i="3"/>
  <c r="BB901" i="3" s="1"/>
  <c r="AL434" i="3"/>
  <c r="BB434" i="3" s="1"/>
  <c r="AL990" i="3"/>
  <c r="BB990" i="3" s="1"/>
  <c r="AL654" i="3"/>
  <c r="BB654" i="3" s="1"/>
  <c r="AL893" i="3"/>
  <c r="BB893" i="3" s="1"/>
  <c r="AL517" i="3"/>
  <c r="BB517" i="3" s="1"/>
  <c r="AL174" i="3"/>
  <c r="BB174" i="3" s="1"/>
  <c r="AL234" i="3"/>
  <c r="BB234" i="3" s="1"/>
  <c r="AL554" i="3"/>
  <c r="BB554" i="3" s="1"/>
  <c r="AL354" i="3"/>
  <c r="BB354" i="3" s="1"/>
  <c r="AL637" i="3"/>
  <c r="BB637" i="3" s="1"/>
  <c r="AL850" i="3"/>
  <c r="BB850" i="3" s="1"/>
  <c r="AL89" i="3"/>
  <c r="BB89" i="3" s="1"/>
  <c r="AL830" i="3"/>
  <c r="BB830" i="3" s="1"/>
  <c r="AL918" i="3"/>
  <c r="BB918" i="3" s="1"/>
  <c r="AL32" i="3"/>
  <c r="BB32" i="3" s="1"/>
  <c r="AL441" i="3"/>
  <c r="BB441" i="3" s="1"/>
  <c r="AL50" i="3"/>
  <c r="BB50" i="3" s="1"/>
  <c r="AL791" i="3"/>
  <c r="BB791" i="3" s="1"/>
  <c r="AL520" i="3"/>
  <c r="BB520" i="3" s="1"/>
  <c r="AL17" i="3"/>
  <c r="BB17" i="3" s="1"/>
  <c r="AL514" i="3"/>
  <c r="BB514" i="3" s="1"/>
  <c r="AL961" i="3"/>
  <c r="BB961" i="3" s="1"/>
  <c r="AL806" i="3"/>
  <c r="BB806" i="3" s="1"/>
  <c r="AL610" i="3"/>
  <c r="BB610" i="3" s="1"/>
  <c r="AL698" i="3"/>
  <c r="BB698" i="3" s="1"/>
  <c r="AL402" i="3"/>
  <c r="BB402" i="3" s="1"/>
  <c r="AL141" i="3"/>
  <c r="BB141" i="3" s="1"/>
  <c r="AL626" i="3"/>
  <c r="BB626" i="3" s="1"/>
  <c r="AL146" i="3"/>
  <c r="BB146" i="3" s="1"/>
  <c r="AL905" i="3"/>
  <c r="BB905" i="3" s="1"/>
  <c r="AL984" i="3"/>
  <c r="BB984" i="3" s="1"/>
  <c r="AL357" i="3"/>
  <c r="BB357" i="3" s="1"/>
  <c r="AL57" i="3"/>
  <c r="BB57" i="3" s="1"/>
  <c r="AL834" i="3"/>
  <c r="BB834" i="3" s="1"/>
  <c r="AL730" i="3"/>
  <c r="BB730" i="3" s="1"/>
  <c r="AL829" i="3"/>
  <c r="BB829" i="3" s="1"/>
  <c r="AL114" i="3"/>
  <c r="BB114" i="3" s="1"/>
  <c r="AL64" i="3"/>
  <c r="BB64" i="3" s="1"/>
  <c r="AL678" i="3"/>
  <c r="BB678" i="3" s="1"/>
  <c r="AL906" i="3"/>
  <c r="BB906" i="3" s="1"/>
  <c r="AL34" i="3"/>
  <c r="BB34" i="3" s="1"/>
  <c r="AL48" i="3"/>
  <c r="BB48" i="3" s="1"/>
  <c r="AL477" i="3"/>
  <c r="BB477" i="3" s="1"/>
  <c r="AL206" i="3"/>
  <c r="BB206" i="3" s="1"/>
  <c r="AL666" i="3"/>
  <c r="BB666" i="3" s="1"/>
  <c r="AL718" i="3"/>
  <c r="BB718" i="3" s="1"/>
  <c r="AL685" i="3"/>
  <c r="BB685" i="3" s="1"/>
  <c r="AL669" i="3"/>
  <c r="BB669" i="3" s="1"/>
  <c r="AL106" i="3"/>
  <c r="BB106" i="3" s="1"/>
  <c r="AL981" i="3"/>
  <c r="BB981" i="3" s="1"/>
  <c r="AL197" i="3"/>
  <c r="BB197" i="3" s="1"/>
  <c r="AL960" i="3"/>
  <c r="BB960" i="3" s="1"/>
  <c r="AL894" i="3"/>
  <c r="BB894" i="3" s="1"/>
  <c r="AL858" i="3"/>
  <c r="BB858" i="3" s="1"/>
  <c r="AL143" i="3"/>
  <c r="BB143" i="3" s="1"/>
  <c r="AL762" i="3"/>
  <c r="BB762" i="3" s="1"/>
  <c r="AL478" i="3"/>
  <c r="BB478" i="3" s="1"/>
  <c r="AL677" i="3"/>
  <c r="BB677" i="3" s="1"/>
  <c r="AL930" i="3"/>
  <c r="BB930" i="3" s="1"/>
  <c r="AL388" i="3"/>
  <c r="BB388" i="3" s="1"/>
  <c r="AL159" i="3"/>
  <c r="BB159" i="3" s="1"/>
  <c r="AL224" i="3"/>
  <c r="BB224" i="3" s="1"/>
  <c r="AL599" i="3"/>
  <c r="BB599" i="3" s="1"/>
  <c r="AL970" i="3"/>
  <c r="BB970" i="3" s="1"/>
  <c r="AL496" i="3"/>
  <c r="BB496" i="3" s="1"/>
  <c r="AL994" i="3"/>
  <c r="BB994" i="3" s="1"/>
  <c r="AL370" i="3"/>
  <c r="BB370" i="3" s="1"/>
  <c r="AL934" i="3"/>
  <c r="BB934" i="3" s="1"/>
  <c r="AL192" i="3"/>
  <c r="BB192" i="3" s="1"/>
  <c r="AL781" i="3"/>
  <c r="BB781" i="3" s="1"/>
  <c r="AL330" i="3"/>
  <c r="BB330" i="3" s="1"/>
  <c r="AL418" i="3"/>
  <c r="BB418" i="3" s="1"/>
  <c r="AL900" i="3"/>
  <c r="BB900" i="3" s="1"/>
  <c r="AL163" i="3"/>
  <c r="BB163" i="3" s="1"/>
  <c r="AL611" i="3"/>
  <c r="BB611" i="3" s="1"/>
  <c r="AL472" i="3"/>
  <c r="BB472" i="3" s="1"/>
  <c r="AL870" i="3"/>
  <c r="BB870" i="3" s="1"/>
  <c r="AL813" i="3"/>
  <c r="BB813" i="3" s="1"/>
  <c r="AL361" i="3"/>
  <c r="BB361" i="3" s="1"/>
  <c r="AL773" i="3"/>
  <c r="BB773" i="3" s="1"/>
  <c r="AL594" i="3"/>
  <c r="BB594" i="3" s="1"/>
  <c r="AL714" i="3"/>
  <c r="BB714" i="3" s="1"/>
  <c r="AL958" i="3"/>
  <c r="BB958" i="3" s="1"/>
  <c r="AL132" i="3"/>
  <c r="BB132" i="3" s="1"/>
  <c r="AL638" i="3"/>
  <c r="BB638" i="3" s="1"/>
  <c r="AL845" i="3"/>
  <c r="BB845" i="3" s="1"/>
  <c r="AL694" i="3"/>
  <c r="BB694" i="3" s="1"/>
  <c r="AL85" i="3"/>
  <c r="BB85" i="3" s="1"/>
  <c r="AL44" i="3"/>
  <c r="BB44" i="3" s="1"/>
  <c r="AL746" i="3"/>
  <c r="BB746" i="3" s="1"/>
  <c r="AL904" i="3"/>
  <c r="BB904" i="3" s="1"/>
  <c r="AL562" i="3"/>
  <c r="BB562" i="3" s="1"/>
  <c r="AL549" i="3"/>
  <c r="BB549" i="3" s="1"/>
  <c r="AL869" i="3"/>
  <c r="BB869" i="3" s="1"/>
  <c r="AL686" i="3"/>
  <c r="BB686" i="3" s="1"/>
  <c r="AL612" i="3"/>
  <c r="BB612" i="3" s="1"/>
  <c r="AL661" i="3"/>
  <c r="BB661" i="3" s="1"/>
  <c r="AL896" i="3"/>
  <c r="BB896" i="3" s="1"/>
  <c r="AL530" i="3"/>
  <c r="BB530" i="3" s="1"/>
  <c r="AL688" i="3"/>
  <c r="BB688" i="3" s="1"/>
  <c r="AL898" i="3"/>
  <c r="BB898" i="3" s="1"/>
  <c r="AL274" i="3"/>
  <c r="BB274" i="3" s="1"/>
  <c r="AL758" i="3"/>
  <c r="BB758" i="3" s="1"/>
  <c r="AL997" i="3"/>
  <c r="BB997" i="3" s="1"/>
  <c r="AL723" i="3"/>
  <c r="BB723" i="3" s="1"/>
  <c r="AL340" i="3"/>
  <c r="BB340" i="3" s="1"/>
  <c r="AL431" i="3"/>
  <c r="BB431" i="3" s="1"/>
  <c r="AL507" i="3"/>
  <c r="BB507" i="3" s="1"/>
  <c r="AL618" i="3"/>
  <c r="BB618" i="3" s="1"/>
  <c r="AL770" i="3"/>
  <c r="BB770" i="3" s="1"/>
  <c r="AL332" i="3"/>
  <c r="BB332" i="3" s="1"/>
  <c r="AL674" i="3"/>
  <c r="BB674" i="3" s="1"/>
  <c r="AL362" i="3"/>
  <c r="BB362" i="3" s="1"/>
  <c r="AL128" i="3"/>
  <c r="BB128" i="3" s="1"/>
  <c r="AL709" i="3"/>
  <c r="BB709" i="3" s="1"/>
  <c r="AL749" i="3"/>
  <c r="BB749" i="3" s="1"/>
  <c r="AL589" i="3"/>
  <c r="BB589" i="3" s="1"/>
  <c r="AL628" i="3"/>
  <c r="BB628" i="3" s="1"/>
  <c r="AL359" i="3"/>
  <c r="BB359" i="3" s="1"/>
  <c r="AL617" i="3"/>
  <c r="BB617" i="3" s="1"/>
  <c r="AL788" i="3"/>
  <c r="BB788" i="3" s="1"/>
  <c r="AL578" i="3"/>
  <c r="BB578" i="3" s="1"/>
  <c r="AL741" i="3"/>
  <c r="BB741" i="3" s="1"/>
  <c r="AL242" i="3"/>
  <c r="BB242" i="3" s="1"/>
  <c r="AL321" i="3"/>
  <c r="BB321" i="3" s="1"/>
  <c r="AL877" i="3"/>
  <c r="BB877" i="3" s="1"/>
  <c r="AL768" i="3"/>
  <c r="BB768" i="3" s="1"/>
  <c r="AL926" i="3"/>
  <c r="BB926" i="3" s="1"/>
  <c r="AL861" i="3"/>
  <c r="BB861" i="3" s="1"/>
  <c r="AL25" i="3"/>
  <c r="BB25" i="3" s="1"/>
  <c r="AL498" i="3"/>
  <c r="BB498" i="3" s="1"/>
  <c r="AL231" i="3"/>
  <c r="BB231" i="3" s="1"/>
  <c r="AL842" i="3"/>
  <c r="BB842" i="3" s="1"/>
  <c r="AL722" i="3"/>
  <c r="BB722" i="3" s="1"/>
  <c r="AL509" i="3"/>
  <c r="BB509" i="3" s="1"/>
  <c r="AL232" i="3"/>
  <c r="BB232" i="3" s="1"/>
  <c r="AL160" i="3"/>
  <c r="BB160" i="3" s="1"/>
  <c r="AL490" i="3"/>
  <c r="BB490" i="3" s="1"/>
  <c r="AL96" i="3"/>
  <c r="BB96" i="3" s="1"/>
  <c r="AL621" i="3"/>
  <c r="BB621" i="3" s="1"/>
  <c r="AL622" i="3"/>
  <c r="BB622" i="3" s="1"/>
  <c r="AL794" i="3"/>
  <c r="BB794" i="3" s="1"/>
  <c r="AL374" i="3"/>
  <c r="BB374" i="3" s="1"/>
  <c r="AL838" i="3"/>
  <c r="BB838" i="3" s="1"/>
  <c r="AL882" i="3"/>
  <c r="BB882" i="3" s="1"/>
  <c r="AL369" i="3"/>
  <c r="BB369" i="3" s="1"/>
  <c r="AL439" i="3"/>
  <c r="BB439" i="3" s="1"/>
  <c r="AL662" i="3"/>
  <c r="BB662" i="3" s="1"/>
  <c r="AL169" i="3"/>
  <c r="BB169" i="3" s="1"/>
  <c r="AL886" i="3"/>
  <c r="BB886" i="3" s="1"/>
  <c r="AL298" i="3"/>
  <c r="BB298" i="3" s="1"/>
  <c r="AL790" i="3"/>
  <c r="BB790" i="3" s="1"/>
  <c r="AL508" i="3"/>
  <c r="BB508" i="3" s="1"/>
  <c r="AL750" i="3"/>
  <c r="BB750" i="3" s="1"/>
  <c r="AL743" i="3"/>
  <c r="BB743" i="3" s="1"/>
  <c r="AL988" i="3"/>
  <c r="BB988" i="3" s="1"/>
  <c r="AL378" i="3"/>
  <c r="BB378" i="3" s="1"/>
  <c r="AL731" i="3"/>
  <c r="BB731" i="3" s="1"/>
  <c r="AL765" i="3"/>
  <c r="BB765" i="3" s="1"/>
  <c r="AL136" i="3"/>
  <c r="BB136" i="3" s="1"/>
  <c r="AL201" i="3"/>
  <c r="BB201" i="3" s="1"/>
  <c r="AL734" i="3"/>
  <c r="BB734" i="3" s="1"/>
  <c r="AL797" i="3"/>
  <c r="BB797" i="3" s="1"/>
  <c r="AL972" i="3"/>
  <c r="BB972" i="3" s="1"/>
  <c r="AL482" i="3"/>
  <c r="BB482" i="3" s="1"/>
  <c r="AL39" i="3"/>
  <c r="BB39" i="3" s="1"/>
  <c r="AL650" i="3"/>
  <c r="BB650" i="3" s="1"/>
  <c r="AL76" i="3"/>
  <c r="BB76" i="3" s="1"/>
  <c r="AL149" i="3"/>
  <c r="BB149" i="3" s="1"/>
  <c r="AL586" i="3"/>
  <c r="BB586" i="3" s="1"/>
  <c r="AL210" i="3"/>
  <c r="BB210" i="3" s="1"/>
  <c r="AL646" i="3"/>
  <c r="BB646" i="3" s="1"/>
  <c r="AL752" i="3"/>
  <c r="BB752" i="3" s="1"/>
  <c r="AL642" i="3"/>
  <c r="BB642" i="3" s="1"/>
  <c r="AL606" i="3"/>
  <c r="BB606" i="3" s="1"/>
  <c r="AL337" i="3"/>
  <c r="BB337" i="3" s="1"/>
  <c r="AL580" i="3"/>
  <c r="BB580" i="3" s="1"/>
  <c r="AL364" i="3"/>
  <c r="BB364" i="3" s="1"/>
  <c r="AL492" i="3"/>
  <c r="BB492" i="3" s="1"/>
  <c r="AL603" i="3"/>
  <c r="BB603" i="3" s="1"/>
  <c r="AL854" i="3"/>
  <c r="BB854" i="3" s="1"/>
  <c r="AL614" i="3"/>
  <c r="BB614" i="3" s="1"/>
  <c r="AL837" i="3"/>
  <c r="BB837" i="3" s="1"/>
  <c r="AL98" i="3"/>
  <c r="BB98" i="3" s="1"/>
  <c r="AL962" i="3"/>
  <c r="BB962" i="3" s="1"/>
  <c r="AL800" i="3"/>
  <c r="BB800" i="3" s="1"/>
  <c r="AL989" i="3"/>
  <c r="BB989" i="3" s="1"/>
  <c r="AL787" i="3"/>
  <c r="BB787" i="3" s="1"/>
  <c r="AL306" i="3"/>
  <c r="BB306" i="3" s="1"/>
  <c r="AL71" i="3"/>
  <c r="BB71" i="3" s="1"/>
  <c r="AL681" i="3"/>
  <c r="BB681" i="3" s="1"/>
  <c r="AL805" i="3"/>
  <c r="BB805" i="3" s="1"/>
  <c r="AL706" i="3"/>
  <c r="BB706" i="3" s="1"/>
  <c r="AL780" i="3"/>
  <c r="BB780" i="3" s="1"/>
  <c r="AL653" i="3"/>
  <c r="BB653" i="3" s="1"/>
  <c r="AL933" i="3"/>
  <c r="BB933" i="3" s="1"/>
  <c r="AL778" i="3"/>
  <c r="BB778" i="3" s="1"/>
  <c r="AL425" i="3"/>
  <c r="BB425" i="3" s="1"/>
  <c r="AL282" i="3"/>
  <c r="BB282" i="3" s="1"/>
  <c r="AL874" i="3"/>
  <c r="BB874" i="3" s="1"/>
  <c r="AL570" i="3"/>
  <c r="BB570" i="3" s="1"/>
  <c r="AL102" i="3"/>
  <c r="BB102" i="3" s="1"/>
  <c r="AL738" i="3"/>
  <c r="BB738" i="3" s="1"/>
  <c r="AL525" i="3"/>
  <c r="BB525" i="3" s="1"/>
  <c r="AL733" i="3"/>
  <c r="BB733" i="3" s="1"/>
  <c r="AL942" i="3"/>
  <c r="BB942" i="3" s="1"/>
  <c r="AL466" i="3"/>
  <c r="BB466" i="3" s="1"/>
  <c r="AL493" i="3"/>
  <c r="BB493" i="3" s="1"/>
  <c r="AL598" i="3"/>
  <c r="BB598" i="3" s="1"/>
  <c r="AL868" i="3"/>
  <c r="BB868" i="3" s="1"/>
  <c r="AL682" i="3"/>
  <c r="BB682" i="3" s="1"/>
  <c r="AL774" i="3"/>
  <c r="BB774" i="3" s="1"/>
  <c r="AL693" i="3"/>
  <c r="BB693" i="3" s="1"/>
  <c r="AL518" i="3"/>
  <c r="BB518" i="3" s="1"/>
  <c r="D116" i="6"/>
  <c r="F57" i="14" s="1"/>
  <c r="S9" i="5"/>
  <c r="J14" i="32"/>
  <c r="J10" i="5"/>
  <c r="AM61" i="3"/>
  <c r="BC61" i="3" s="1"/>
  <c r="AM138" i="3"/>
  <c r="BC138" i="3" s="1"/>
  <c r="AM663" i="3"/>
  <c r="BC663" i="3" s="1"/>
  <c r="AM314" i="3"/>
  <c r="BC314" i="3" s="1"/>
  <c r="AM826" i="3"/>
  <c r="BC826" i="3" s="1"/>
  <c r="AM477" i="3"/>
  <c r="BC477" i="3" s="1"/>
  <c r="AM68" i="3"/>
  <c r="BC68" i="3" s="1"/>
  <c r="AM133" i="3"/>
  <c r="BC133" i="3" s="1"/>
  <c r="AM239" i="3"/>
  <c r="BC239" i="3" s="1"/>
  <c r="AM735" i="3"/>
  <c r="BC735" i="3" s="1"/>
  <c r="AM386" i="3"/>
  <c r="BC386" i="3" s="1"/>
  <c r="AM898" i="3"/>
  <c r="BC898" i="3" s="1"/>
  <c r="AM549" i="3"/>
  <c r="BC549" i="3" s="1"/>
  <c r="AM13" i="3"/>
  <c r="BC13" i="3" s="1"/>
  <c r="AM198" i="3"/>
  <c r="BC198" i="3" s="1"/>
  <c r="AM423" i="3"/>
  <c r="BC423" i="3" s="1"/>
  <c r="AM935" i="3"/>
  <c r="BC935" i="3" s="1"/>
  <c r="AM586" i="3"/>
  <c r="BC586" i="3" s="1"/>
  <c r="AM252" i="3"/>
  <c r="BC252" i="3" s="1"/>
  <c r="AM749" i="3"/>
  <c r="BC749" i="3" s="1"/>
  <c r="AM159" i="3"/>
  <c r="BC159" i="3" s="1"/>
  <c r="AM97" i="3"/>
  <c r="BC97" i="3" s="1"/>
  <c r="AM567" i="3"/>
  <c r="BC567" i="3" s="1"/>
  <c r="AM212" i="3"/>
  <c r="BC212" i="3" s="1"/>
  <c r="AM730" i="3"/>
  <c r="BC730" i="3" s="1"/>
  <c r="AM381" i="3"/>
  <c r="BC381" i="3" s="1"/>
  <c r="AM893" i="3"/>
  <c r="BC893" i="3" s="1"/>
  <c r="AM114" i="3"/>
  <c r="BC114" i="3" s="1"/>
  <c r="AM306" i="3"/>
  <c r="BC306" i="3" s="1"/>
  <c r="AM469" i="3"/>
  <c r="BC469" i="3" s="1"/>
  <c r="AM416" i="3"/>
  <c r="BC416" i="3" s="1"/>
  <c r="AM928" i="3"/>
  <c r="BC928" i="3" s="1"/>
  <c r="AM587" i="3"/>
  <c r="BC587" i="3" s="1"/>
  <c r="AM476" i="3"/>
  <c r="BC476" i="3" s="1"/>
  <c r="AM868" i="3"/>
  <c r="BC868" i="3" s="1"/>
  <c r="AM259" i="3"/>
  <c r="BC259" i="3" s="1"/>
  <c r="AM630" i="3"/>
  <c r="BC630" i="3" s="1"/>
  <c r="AM204" i="3"/>
  <c r="BC204" i="3" s="1"/>
  <c r="AM801" i="3"/>
  <c r="BC801" i="3" s="1"/>
  <c r="AM78" i="3"/>
  <c r="BC78" i="3" s="1"/>
  <c r="AM815" i="3"/>
  <c r="BC815" i="3" s="1"/>
  <c r="AM18" i="3"/>
  <c r="BC18" i="3" s="1"/>
  <c r="AM231" i="3"/>
  <c r="BC231" i="3" s="1"/>
  <c r="AM744" i="3"/>
  <c r="BC744" i="3" s="1"/>
  <c r="AM403" i="3"/>
  <c r="BC403" i="3" s="1"/>
  <c r="AM915" i="3"/>
  <c r="BC915" i="3" s="1"/>
  <c r="AM385" i="3"/>
  <c r="BC385" i="3" s="1"/>
  <c r="AM748" i="3"/>
  <c r="BC748" i="3" s="1"/>
  <c r="AM75" i="3"/>
  <c r="BC75" i="3" s="1"/>
  <c r="AM481" i="3"/>
  <c r="BC481" i="3" s="1"/>
  <c r="AM965" i="3"/>
  <c r="BC965" i="3" s="1"/>
  <c r="AM39" i="3"/>
  <c r="BC39" i="3" s="1"/>
  <c r="AM447" i="3"/>
  <c r="BC447" i="3" s="1"/>
  <c r="AM610" i="3"/>
  <c r="BC610" i="3" s="1"/>
  <c r="AM773" i="3"/>
  <c r="BC773" i="3" s="1"/>
  <c r="AM560" i="3"/>
  <c r="BC560" i="3" s="1"/>
  <c r="AM185" i="3"/>
  <c r="BC185" i="3" s="1"/>
  <c r="AM731" i="3"/>
  <c r="BC731" i="3" s="1"/>
  <c r="AM860" i="3"/>
  <c r="BC860" i="3" s="1"/>
  <c r="AM265" i="3"/>
  <c r="BC265" i="3" s="1"/>
  <c r="AM628" i="3"/>
  <c r="BC628" i="3" s="1"/>
  <c r="AM981" i="3"/>
  <c r="BC981" i="3" s="1"/>
  <c r="AM617" i="3"/>
  <c r="BC617" i="3" s="1"/>
  <c r="AM976" i="3"/>
  <c r="BC976" i="3" s="1"/>
  <c r="AM113" i="3"/>
  <c r="BC113" i="3" s="1"/>
  <c r="AM218" i="3"/>
  <c r="BC218" i="3" s="1"/>
  <c r="AM397" i="3"/>
  <c r="BC397" i="3" s="1"/>
  <c r="AM376" i="3"/>
  <c r="BC376" i="3" s="1"/>
  <c r="AM888" i="3"/>
  <c r="BC888" i="3" s="1"/>
  <c r="AM547" i="3"/>
  <c r="BC547" i="3" s="1"/>
  <c r="AM377" i="3"/>
  <c r="BC377" i="3" s="1"/>
  <c r="AM769" i="3"/>
  <c r="BC769" i="3" s="1"/>
  <c r="AM44" i="3"/>
  <c r="BC44" i="3" s="1"/>
  <c r="AM508" i="3"/>
  <c r="BC508" i="3" s="1"/>
  <c r="AM881" i="3"/>
  <c r="BC881" i="3" s="1"/>
  <c r="AM369" i="3"/>
  <c r="BC369" i="3" s="1"/>
  <c r="AM110" i="3"/>
  <c r="BC110" i="3" s="1"/>
  <c r="AM847" i="3"/>
  <c r="BC847" i="3" s="1"/>
  <c r="AM83" i="3"/>
  <c r="BC83" i="3" s="1"/>
  <c r="AM243" i="3"/>
  <c r="BC243" i="3" s="1"/>
  <c r="AM768" i="3"/>
  <c r="BC768" i="3" s="1"/>
  <c r="AM427" i="3"/>
  <c r="BC427" i="3" s="1"/>
  <c r="AM939" i="3"/>
  <c r="BC939" i="3" s="1"/>
  <c r="AM449" i="3"/>
  <c r="BC449" i="3" s="1"/>
  <c r="AM812" i="3"/>
  <c r="BC812" i="3" s="1"/>
  <c r="AM164" i="3"/>
  <c r="BC164" i="3" s="1"/>
  <c r="AM545" i="3"/>
  <c r="BC545" i="3" s="1"/>
  <c r="AM396" i="3"/>
  <c r="BC396" i="3" s="1"/>
  <c r="AM20" i="3"/>
  <c r="BC20" i="3" s="1"/>
  <c r="AM623" i="3"/>
  <c r="BC623" i="3" s="1"/>
  <c r="AM786" i="3"/>
  <c r="BC786" i="3" s="1"/>
  <c r="AM949" i="3"/>
  <c r="BC949" i="3" s="1"/>
  <c r="AM648" i="3"/>
  <c r="BC648" i="3" s="1"/>
  <c r="AM307" i="3"/>
  <c r="BC307" i="3" s="1"/>
  <c r="AM819" i="3"/>
  <c r="BC819" i="3" s="1"/>
  <c r="AM10" i="3"/>
  <c r="AM492" i="3"/>
  <c r="BC492" i="3" s="1"/>
  <c r="AM878" i="3"/>
  <c r="BC878" i="3" s="1"/>
  <c r="AM220" i="3"/>
  <c r="BC220" i="3" s="1"/>
  <c r="AM334" i="3"/>
  <c r="BC334" i="3" s="1"/>
  <c r="AM433" i="3"/>
  <c r="BC433" i="3" s="1"/>
  <c r="AM383" i="3"/>
  <c r="BC383" i="3" s="1"/>
  <c r="AM546" i="3"/>
  <c r="BC546" i="3" s="1"/>
  <c r="AM709" i="3"/>
  <c r="BC709" i="3" s="1"/>
  <c r="AM528" i="3"/>
  <c r="BC528" i="3" s="1"/>
  <c r="AM140" i="3"/>
  <c r="BC140" i="3" s="1"/>
  <c r="AM699" i="3"/>
  <c r="BC699" i="3" s="1"/>
  <c r="AM790" i="3"/>
  <c r="BC790" i="3" s="1"/>
  <c r="AM179" i="3"/>
  <c r="BC179" i="3" s="1"/>
  <c r="AM558" i="3"/>
  <c r="BC558" i="3" s="1"/>
  <c r="AM921" i="3"/>
  <c r="BC921" i="3" s="1"/>
  <c r="AM332" i="3"/>
  <c r="BC332" i="3" s="1"/>
  <c r="AM724" i="3"/>
  <c r="BC724" i="3" s="1"/>
  <c r="AM707" i="3"/>
  <c r="BC707" i="3" s="1"/>
  <c r="AM470" i="3"/>
  <c r="BC470" i="3" s="1"/>
  <c r="AM600" i="3"/>
  <c r="BC600" i="3" s="1"/>
  <c r="AM900" i="3"/>
  <c r="BC900" i="3" s="1"/>
  <c r="AM664" i="3"/>
  <c r="BC664" i="3" s="1"/>
  <c r="AM958" i="3"/>
  <c r="BC958" i="3" s="1"/>
  <c r="AM225" i="3"/>
  <c r="BC225" i="3" s="1"/>
  <c r="AM929" i="3"/>
  <c r="BC929" i="3" s="1"/>
  <c r="AM792" i="3"/>
  <c r="BC792" i="3" s="1"/>
  <c r="AM461" i="3"/>
  <c r="BC461" i="3" s="1"/>
  <c r="AM333" i="3"/>
  <c r="BC333" i="3" s="1"/>
  <c r="AM638" i="3"/>
  <c r="BC638" i="3" s="1"/>
  <c r="AM125" i="3"/>
  <c r="BC125" i="3" s="1"/>
  <c r="AM236" i="3"/>
  <c r="BC236" i="3" s="1"/>
  <c r="AM727" i="3"/>
  <c r="BC727" i="3" s="1"/>
  <c r="AM378" i="3"/>
  <c r="BC378" i="3" s="1"/>
  <c r="AM890" i="3"/>
  <c r="BC890" i="3" s="1"/>
  <c r="AM541" i="3"/>
  <c r="BC541" i="3" s="1"/>
  <c r="AM163" i="3"/>
  <c r="BC163" i="3" s="1"/>
  <c r="AM62" i="3"/>
  <c r="BC62" i="3" s="1"/>
  <c r="AM287" i="3"/>
  <c r="BC287" i="3" s="1"/>
  <c r="AM799" i="3"/>
  <c r="BC799" i="3" s="1"/>
  <c r="AM450" i="3"/>
  <c r="BC450" i="3" s="1"/>
  <c r="AM962" i="3"/>
  <c r="BC962" i="3" s="1"/>
  <c r="AM613" i="3"/>
  <c r="BC613" i="3" s="1"/>
  <c r="AM79" i="3"/>
  <c r="BC79" i="3" s="1"/>
  <c r="AM16" i="3"/>
  <c r="BC16" i="3" s="1"/>
  <c r="AM487" i="3"/>
  <c r="BC487" i="3" s="1"/>
  <c r="AM88" i="3"/>
  <c r="BC88" i="3" s="1"/>
  <c r="AM650" i="3"/>
  <c r="BC650" i="3" s="1"/>
  <c r="AM301" i="3"/>
  <c r="BC301" i="3" s="1"/>
  <c r="AM813" i="3"/>
  <c r="BC813" i="3" s="1"/>
  <c r="AM28" i="3"/>
  <c r="BC28" i="3" s="1"/>
  <c r="AM66" i="3"/>
  <c r="BC66" i="3" s="1"/>
  <c r="AM631" i="3"/>
  <c r="BC631" i="3" s="1"/>
  <c r="AM282" i="3"/>
  <c r="BC282" i="3" s="1"/>
  <c r="AM794" i="3"/>
  <c r="BC794" i="3" s="1"/>
  <c r="AM445" i="3"/>
  <c r="BC445" i="3" s="1"/>
  <c r="AM957" i="3"/>
  <c r="BC957" i="3" s="1"/>
  <c r="AM271" i="3"/>
  <c r="BC271" i="3" s="1"/>
  <c r="AM434" i="3"/>
  <c r="BC434" i="3" s="1"/>
  <c r="AM597" i="3"/>
  <c r="BC597" i="3" s="1"/>
  <c r="AM480" i="3"/>
  <c r="BC480" i="3" s="1"/>
  <c r="AM58" i="3"/>
  <c r="BC58" i="3" s="1"/>
  <c r="AM651" i="3"/>
  <c r="BC651" i="3" s="1"/>
  <c r="AM662" i="3"/>
  <c r="BC662" i="3" s="1"/>
  <c r="AM996" i="3"/>
  <c r="BC996" i="3" s="1"/>
  <c r="AM430" i="3"/>
  <c r="BC430" i="3" s="1"/>
  <c r="AM793" i="3"/>
  <c r="BC793" i="3" s="1"/>
  <c r="AM830" i="3"/>
  <c r="BC830" i="3" s="1"/>
  <c r="AM229" i="3"/>
  <c r="BC229" i="3" s="1"/>
  <c r="AM206" i="3"/>
  <c r="BC206" i="3" s="1"/>
  <c r="AM943" i="3"/>
  <c r="BC943" i="3" s="1"/>
  <c r="AM255" i="3"/>
  <c r="BC255" i="3" s="1"/>
  <c r="AM296" i="3"/>
  <c r="BC296" i="3" s="1"/>
  <c r="AM808" i="3"/>
  <c r="BC808" i="3" s="1"/>
  <c r="AM467" i="3"/>
  <c r="BC467" i="3" s="1"/>
  <c r="AM124" i="3"/>
  <c r="BC124" i="3" s="1"/>
  <c r="AM548" i="3"/>
  <c r="BC548" i="3" s="1"/>
  <c r="AM934" i="3"/>
  <c r="BC934" i="3" s="1"/>
  <c r="AM310" i="3"/>
  <c r="BC310" i="3" s="1"/>
  <c r="AM268" i="3"/>
  <c r="BC268" i="3" s="1"/>
  <c r="AM852" i="3"/>
  <c r="BC852" i="3" s="1"/>
  <c r="AM167" i="3"/>
  <c r="BC167" i="3" s="1"/>
  <c r="AM575" i="3"/>
  <c r="BC575" i="3" s="1"/>
  <c r="AM738" i="3"/>
  <c r="BC738" i="3" s="1"/>
  <c r="AM901" i="3"/>
  <c r="BC901" i="3" s="1"/>
  <c r="AM624" i="3"/>
  <c r="BC624" i="3" s="1"/>
  <c r="AM283" i="3"/>
  <c r="BC283" i="3" s="1"/>
  <c r="AM795" i="3"/>
  <c r="BC795" i="3" s="1"/>
  <c r="AM993" i="3"/>
  <c r="BC993" i="3" s="1"/>
  <c r="AM428" i="3"/>
  <c r="BC428" i="3" s="1"/>
  <c r="AM814" i="3"/>
  <c r="BC814" i="3" s="1"/>
  <c r="AM193" i="3"/>
  <c r="BC193" i="3" s="1"/>
  <c r="AM247" i="3"/>
  <c r="BC247" i="3" s="1"/>
  <c r="AM404" i="3"/>
  <c r="BC404" i="3" s="1"/>
  <c r="AM208" i="3"/>
  <c r="BC208" i="3" s="1"/>
  <c r="AM362" i="3"/>
  <c r="BC362" i="3" s="1"/>
  <c r="AM525" i="3"/>
  <c r="BC525" i="3" s="1"/>
  <c r="AM440" i="3"/>
  <c r="BC440" i="3" s="1"/>
  <c r="AM952" i="3"/>
  <c r="BC952" i="3" s="1"/>
  <c r="AM611" i="3"/>
  <c r="BC611" i="3" s="1"/>
  <c r="AM540" i="3"/>
  <c r="BC540" i="3" s="1"/>
  <c r="AM932" i="3"/>
  <c r="BC932" i="3" s="1"/>
  <c r="AM308" i="3"/>
  <c r="BC308" i="3" s="1"/>
  <c r="AM694" i="3"/>
  <c r="BC694" i="3" s="1"/>
  <c r="AM497" i="3"/>
  <c r="BC497" i="3" s="1"/>
  <c r="AM968" i="3"/>
  <c r="BC968" i="3" s="1"/>
  <c r="AM238" i="3"/>
  <c r="BC238" i="3" s="1"/>
  <c r="AM40" i="3"/>
  <c r="BC40" i="3" s="1"/>
  <c r="AM277" i="3"/>
  <c r="BC277" i="3" s="1"/>
  <c r="AM320" i="3"/>
  <c r="BC320" i="3" s="1"/>
  <c r="AM832" i="3"/>
  <c r="BC832" i="3" s="1"/>
  <c r="AM491" i="3"/>
  <c r="BC491" i="3" s="1"/>
  <c r="AM223" i="3"/>
  <c r="BC223" i="3" s="1"/>
  <c r="AM612" i="3"/>
  <c r="BC612" i="3" s="1"/>
  <c r="AM975" i="3"/>
  <c r="BC975" i="3" s="1"/>
  <c r="AM374" i="3"/>
  <c r="BC374" i="3" s="1"/>
  <c r="AM524" i="3"/>
  <c r="BC524" i="3" s="1"/>
  <c r="AM910" i="3"/>
  <c r="BC910" i="3" s="1"/>
  <c r="AM149" i="3"/>
  <c r="BC149" i="3" s="1"/>
  <c r="AM751" i="3"/>
  <c r="BC751" i="3" s="1"/>
  <c r="AM914" i="3"/>
  <c r="BC914" i="3" s="1"/>
  <c r="AM181" i="3"/>
  <c r="BC181" i="3" s="1"/>
  <c r="AM712" i="3"/>
  <c r="BC712" i="3" s="1"/>
  <c r="AM371" i="3"/>
  <c r="BC371" i="3" s="1"/>
  <c r="AM883" i="3"/>
  <c r="BC883" i="3" s="1"/>
  <c r="AM292" i="3"/>
  <c r="BC292" i="3" s="1"/>
  <c r="AM678" i="3"/>
  <c r="BC678" i="3" s="1"/>
  <c r="AM994" i="3"/>
  <c r="BC994" i="3" s="1"/>
  <c r="AM388" i="3"/>
  <c r="BC388" i="3" s="1"/>
  <c r="AM718" i="3"/>
  <c r="BC718" i="3" s="1"/>
  <c r="AM103" i="3"/>
  <c r="BC103" i="3" s="1"/>
  <c r="AM511" i="3"/>
  <c r="BC511" i="3" s="1"/>
  <c r="AM674" i="3"/>
  <c r="BC674" i="3" s="1"/>
  <c r="AM837" i="3"/>
  <c r="BC837" i="3" s="1"/>
  <c r="AM592" i="3"/>
  <c r="BC592" i="3" s="1"/>
  <c r="AM216" i="3"/>
  <c r="BC216" i="3" s="1"/>
  <c r="AM763" i="3"/>
  <c r="BC763" i="3" s="1"/>
  <c r="AM953" i="3"/>
  <c r="BC953" i="3" s="1"/>
  <c r="AM358" i="3"/>
  <c r="BC358" i="3" s="1"/>
  <c r="AM721" i="3"/>
  <c r="BC721" i="3" s="1"/>
  <c r="AM64" i="3"/>
  <c r="BC64" i="3" s="1"/>
  <c r="AM774" i="3"/>
  <c r="BC774" i="3" s="1"/>
  <c r="AM990" i="3"/>
  <c r="BC990" i="3" s="1"/>
  <c r="AM796" i="3"/>
  <c r="BC796" i="3" s="1"/>
  <c r="AM123" i="3"/>
  <c r="BC123" i="3" s="1"/>
  <c r="AM219" i="3"/>
  <c r="BC219" i="3" s="1"/>
  <c r="AM920" i="3"/>
  <c r="BC920" i="3" s="1"/>
  <c r="AM323" i="3"/>
  <c r="BC323" i="3" s="1"/>
  <c r="AM298" i="3"/>
  <c r="BC298" i="3" s="1"/>
  <c r="AM728" i="3"/>
  <c r="BC728" i="3" s="1"/>
  <c r="AM98" i="3"/>
  <c r="BC98" i="3" s="1"/>
  <c r="AM451" i="3"/>
  <c r="BC451" i="3" s="1"/>
  <c r="AM226" i="3"/>
  <c r="BC226" i="3" s="1"/>
  <c r="AM344" i="3"/>
  <c r="BC344" i="3" s="1"/>
  <c r="AM96" i="3"/>
  <c r="BC96" i="3" s="1"/>
  <c r="AM118" i="3"/>
  <c r="BC118" i="3" s="1"/>
  <c r="AM343" i="3"/>
  <c r="BC343" i="3" s="1"/>
  <c r="AM855" i="3"/>
  <c r="BC855" i="3" s="1"/>
  <c r="AM506" i="3"/>
  <c r="BC506" i="3" s="1"/>
  <c r="AM99" i="3"/>
  <c r="BC99" i="3" s="1"/>
  <c r="AM669" i="3"/>
  <c r="BC669" i="3" s="1"/>
  <c r="AM29" i="3"/>
  <c r="BC29" i="3" s="1"/>
  <c r="AM190" i="3"/>
  <c r="BC190" i="3" s="1"/>
  <c r="AM415" i="3"/>
  <c r="BC415" i="3" s="1"/>
  <c r="AM927" i="3"/>
  <c r="BC927" i="3" s="1"/>
  <c r="AM578" i="3"/>
  <c r="BC578" i="3" s="1"/>
  <c r="AM249" i="3"/>
  <c r="BC249" i="3" s="1"/>
  <c r="AM741" i="3"/>
  <c r="BC741" i="3" s="1"/>
  <c r="AM207" i="3"/>
  <c r="BC207" i="3" s="1"/>
  <c r="AM34" i="3"/>
  <c r="BC34" i="3" s="1"/>
  <c r="AM615" i="3"/>
  <c r="BC615" i="3" s="1"/>
  <c r="AM266" i="3"/>
  <c r="BC266" i="3" s="1"/>
  <c r="AM778" i="3"/>
  <c r="BC778" i="3" s="1"/>
  <c r="AM429" i="3"/>
  <c r="BC429" i="3" s="1"/>
  <c r="AM941" i="3"/>
  <c r="BC941" i="3" s="1"/>
  <c r="AM21" i="3"/>
  <c r="BC21" i="3" s="1"/>
  <c r="AM248" i="3"/>
  <c r="BC248" i="3" s="1"/>
  <c r="AM759" i="3"/>
  <c r="BC759" i="3" s="1"/>
  <c r="AM410" i="3"/>
  <c r="BC410" i="3" s="1"/>
  <c r="AM922" i="3"/>
  <c r="BC922" i="3" s="1"/>
  <c r="AM573" i="3"/>
  <c r="BC573" i="3" s="1"/>
  <c r="AM119" i="3"/>
  <c r="BC119" i="3" s="1"/>
  <c r="AM527" i="3"/>
  <c r="BC527" i="3" s="1"/>
  <c r="AM690" i="3"/>
  <c r="BC690" i="3" s="1"/>
  <c r="AM853" i="3"/>
  <c r="BC853" i="3" s="1"/>
  <c r="AM608" i="3"/>
  <c r="BC608" i="3" s="1"/>
  <c r="AM267" i="3"/>
  <c r="BC267" i="3" s="1"/>
  <c r="AM779" i="3"/>
  <c r="BC779" i="3" s="1"/>
  <c r="AM977" i="3"/>
  <c r="BC977" i="3" s="1"/>
  <c r="AM393" i="3"/>
  <c r="BC393" i="3" s="1"/>
  <c r="AM756" i="3"/>
  <c r="BC756" i="3" s="1"/>
  <c r="AM91" i="3"/>
  <c r="BC91" i="3" s="1"/>
  <c r="AM979" i="3"/>
  <c r="BC979" i="3" s="1"/>
  <c r="AM108" i="3"/>
  <c r="BC108" i="3" s="1"/>
  <c r="AM176" i="3"/>
  <c r="BC176" i="3" s="1"/>
  <c r="AM338" i="3"/>
  <c r="BC338" i="3" s="1"/>
  <c r="AM501" i="3"/>
  <c r="BC501" i="3" s="1"/>
  <c r="AM424" i="3"/>
  <c r="BC424" i="3" s="1"/>
  <c r="AM936" i="3"/>
  <c r="BC936" i="3" s="1"/>
  <c r="AM595" i="3"/>
  <c r="BC595" i="3" s="1"/>
  <c r="AM505" i="3"/>
  <c r="BC505" i="3" s="1"/>
  <c r="AM897" i="3"/>
  <c r="BC897" i="3" s="1"/>
  <c r="AM273" i="3"/>
  <c r="BC273" i="3" s="1"/>
  <c r="AM636" i="3"/>
  <c r="BC636" i="3" s="1"/>
  <c r="AM270" i="3"/>
  <c r="BC270" i="3" s="1"/>
  <c r="AM817" i="3"/>
  <c r="BC817" i="3" s="1"/>
  <c r="AM94" i="3"/>
  <c r="BC94" i="3" s="1"/>
  <c r="AM831" i="3"/>
  <c r="BC831" i="3" s="1"/>
  <c r="AM51" i="3"/>
  <c r="BC51" i="3" s="1"/>
  <c r="AM234" i="3"/>
  <c r="BC234" i="3" s="1"/>
  <c r="AM752" i="3"/>
  <c r="BC752" i="3" s="1"/>
  <c r="AM411" i="3"/>
  <c r="BC411" i="3" s="1"/>
  <c r="AM923" i="3"/>
  <c r="BC923" i="3" s="1"/>
  <c r="AM414" i="3"/>
  <c r="BC414" i="3" s="1"/>
  <c r="AM777" i="3"/>
  <c r="BC777" i="3" s="1"/>
  <c r="AM132" i="3"/>
  <c r="BC132" i="3" s="1"/>
  <c r="AM510" i="3"/>
  <c r="BC510" i="3" s="1"/>
  <c r="AM987" i="3"/>
  <c r="BC987" i="3" s="1"/>
  <c r="AM47" i="3"/>
  <c r="BC47" i="3" s="1"/>
  <c r="AM455" i="3"/>
  <c r="BC455" i="3" s="1"/>
  <c r="AM618" i="3"/>
  <c r="BC618" i="3" s="1"/>
  <c r="AM781" i="3"/>
  <c r="BC781" i="3" s="1"/>
  <c r="AM568" i="3"/>
  <c r="BC568" i="3" s="1"/>
  <c r="AM192" i="3"/>
  <c r="BC192" i="3" s="1"/>
  <c r="AM739" i="3"/>
  <c r="BC739" i="3" s="1"/>
  <c r="AM889" i="3"/>
  <c r="BC889" i="3" s="1"/>
  <c r="AM294" i="3"/>
  <c r="BC294" i="3" s="1"/>
  <c r="AM657" i="3"/>
  <c r="BC657" i="3" s="1"/>
  <c r="AM989" i="3"/>
  <c r="BC989" i="3" s="1"/>
  <c r="AM716" i="3"/>
  <c r="BC716" i="3" s="1"/>
  <c r="AM982" i="3"/>
  <c r="BC982" i="3" s="1"/>
  <c r="AM233" i="3"/>
  <c r="BC233" i="3" s="1"/>
  <c r="AM370" i="3"/>
  <c r="BC370" i="3" s="1"/>
  <c r="AM533" i="3"/>
  <c r="BC533" i="3" s="1"/>
  <c r="AM448" i="3"/>
  <c r="BC448" i="3" s="1"/>
  <c r="AM960" i="3"/>
  <c r="BC960" i="3" s="1"/>
  <c r="AM619" i="3"/>
  <c r="BC619" i="3" s="1"/>
  <c r="AM569" i="3"/>
  <c r="BC569" i="3" s="1"/>
  <c r="AM961" i="3"/>
  <c r="BC961" i="3" s="1"/>
  <c r="AM337" i="3"/>
  <c r="BC337" i="3" s="1"/>
  <c r="AM700" i="3"/>
  <c r="BC700" i="3" s="1"/>
  <c r="AM526" i="3"/>
  <c r="BC526" i="3" s="1"/>
  <c r="AM974" i="3"/>
  <c r="BC974" i="3" s="1"/>
  <c r="AM24" i="3"/>
  <c r="BC24" i="3" s="1"/>
  <c r="AM104" i="3"/>
  <c r="BC104" i="3" s="1"/>
  <c r="AM309" i="3"/>
  <c r="BC309" i="3" s="1"/>
  <c r="AM328" i="3"/>
  <c r="BC328" i="3" s="1"/>
  <c r="AM840" i="3"/>
  <c r="BC840" i="3" s="1"/>
  <c r="AM499" i="3"/>
  <c r="BC499" i="3" s="1"/>
  <c r="AM256" i="3"/>
  <c r="BC256" i="3" s="1"/>
  <c r="AM641" i="3"/>
  <c r="BC641" i="3" s="1"/>
  <c r="AM983" i="3"/>
  <c r="BC983" i="3" s="1"/>
  <c r="AM380" i="3"/>
  <c r="BC380" i="3" s="1"/>
  <c r="AM553" i="3"/>
  <c r="BC553" i="3" s="1"/>
  <c r="AM966" i="3"/>
  <c r="BC966" i="3" s="1"/>
  <c r="AM30" i="3"/>
  <c r="BC30" i="3" s="1"/>
  <c r="AM767" i="3"/>
  <c r="BC767" i="3" s="1"/>
  <c r="AM930" i="3"/>
  <c r="BC930" i="3" s="1"/>
  <c r="AM195" i="3"/>
  <c r="BC195" i="3" s="1"/>
  <c r="AM720" i="3"/>
  <c r="BC720" i="3" s="1"/>
  <c r="AM379" i="3"/>
  <c r="BC379" i="3" s="1"/>
  <c r="AM891" i="3"/>
  <c r="BC891" i="3" s="1"/>
  <c r="AM321" i="3"/>
  <c r="BC321" i="3" s="1"/>
  <c r="AM684" i="3"/>
  <c r="BC684" i="3" s="1"/>
  <c r="AM1002" i="3"/>
  <c r="BC1002" i="3" s="1"/>
  <c r="AM417" i="3"/>
  <c r="BC417" i="3" s="1"/>
  <c r="AM908" i="3"/>
  <c r="BC908" i="3" s="1"/>
  <c r="AM391" i="3"/>
  <c r="BC391" i="3" s="1"/>
  <c r="AM564" i="3"/>
  <c r="BC564" i="3" s="1"/>
  <c r="AM988" i="3"/>
  <c r="BC988" i="3" s="1"/>
  <c r="AM969" i="3"/>
  <c r="BC969" i="3" s="1"/>
  <c r="AM401" i="3"/>
  <c r="BC401" i="3" s="1"/>
  <c r="AM128" i="3"/>
  <c r="BC128" i="3" s="1"/>
  <c r="AM426" i="3"/>
  <c r="BC426" i="3" s="1"/>
  <c r="AM899" i="3"/>
  <c r="BC899" i="3" s="1"/>
  <c r="AM601" i="3"/>
  <c r="BC601" i="3" s="1"/>
  <c r="AM513" i="3"/>
  <c r="BC513" i="3" s="1"/>
  <c r="AM472" i="3"/>
  <c r="BC472" i="3" s="1"/>
  <c r="AM515" i="3"/>
  <c r="BC515" i="3" s="1"/>
  <c r="AM633" i="3"/>
  <c r="BC633" i="3" s="1"/>
  <c r="AM127" i="3"/>
  <c r="BC127" i="3" s="1"/>
  <c r="AM65" i="3"/>
  <c r="BC65" i="3" s="1"/>
  <c r="AM535" i="3"/>
  <c r="BC535" i="3" s="1"/>
  <c r="AM173" i="3"/>
  <c r="BC173" i="3" s="1"/>
  <c r="AM698" i="3"/>
  <c r="BC698" i="3" s="1"/>
  <c r="AM349" i="3"/>
  <c r="BC349" i="3" s="1"/>
  <c r="AM861" i="3"/>
  <c r="BC861" i="3" s="1"/>
  <c r="AM199" i="3"/>
  <c r="BC199" i="3" s="1"/>
  <c r="AM17" i="3"/>
  <c r="BC17" i="3" s="1"/>
  <c r="AM607" i="3"/>
  <c r="BC607" i="3" s="1"/>
  <c r="AM227" i="3"/>
  <c r="BC227" i="3" s="1"/>
  <c r="AM770" i="3"/>
  <c r="BC770" i="3" s="1"/>
  <c r="AM421" i="3"/>
  <c r="BC421" i="3" s="1"/>
  <c r="AM933" i="3"/>
  <c r="BC933" i="3" s="1"/>
  <c r="AM70" i="3"/>
  <c r="BC70" i="3" s="1"/>
  <c r="AM295" i="3"/>
  <c r="BC295" i="3" s="1"/>
  <c r="AM807" i="3"/>
  <c r="BC807" i="3" s="1"/>
  <c r="AM458" i="3"/>
  <c r="BC458" i="3" s="1"/>
  <c r="AM12" i="3"/>
  <c r="BC12" i="3" s="1"/>
  <c r="AM621" i="3"/>
  <c r="BC621" i="3" s="1"/>
  <c r="AM31" i="3"/>
  <c r="BC31" i="3" s="1"/>
  <c r="AM214" i="3"/>
  <c r="BC214" i="3" s="1"/>
  <c r="AM439" i="3"/>
  <c r="BC439" i="3" s="1"/>
  <c r="AM951" i="3"/>
  <c r="BC951" i="3" s="1"/>
  <c r="AM602" i="3"/>
  <c r="BC602" i="3" s="1"/>
  <c r="AM258" i="3"/>
  <c r="BC258" i="3" s="1"/>
  <c r="AM765" i="3"/>
  <c r="BC765" i="3" s="1"/>
  <c r="AM174" i="3"/>
  <c r="BC174" i="3" s="1"/>
  <c r="AM911" i="3"/>
  <c r="BC911" i="3" s="1"/>
  <c r="AM202" i="3"/>
  <c r="BC202" i="3" s="1"/>
  <c r="AM288" i="3"/>
  <c r="BC288" i="3" s="1"/>
  <c r="AM800" i="3"/>
  <c r="BC800" i="3" s="1"/>
  <c r="AM459" i="3"/>
  <c r="BC459" i="3" s="1"/>
  <c r="AM112" i="3"/>
  <c r="BC112" i="3" s="1"/>
  <c r="AM542" i="3"/>
  <c r="BC542" i="3" s="1"/>
  <c r="AM905" i="3"/>
  <c r="BC905" i="3" s="1"/>
  <c r="AM281" i="3"/>
  <c r="BC281" i="3" s="1"/>
  <c r="AM165" i="3"/>
  <c r="BC165" i="3" s="1"/>
  <c r="AM836" i="3"/>
  <c r="BC836" i="3" s="1"/>
  <c r="AM151" i="3"/>
  <c r="BC151" i="3" s="1"/>
  <c r="AM559" i="3"/>
  <c r="BC559" i="3" s="1"/>
  <c r="AM722" i="3"/>
  <c r="BC722" i="3" s="1"/>
  <c r="AM885" i="3"/>
  <c r="BC885" i="3" s="1"/>
  <c r="AM616" i="3"/>
  <c r="BC616" i="3" s="1"/>
  <c r="AM275" i="3"/>
  <c r="BC275" i="3" s="1"/>
  <c r="AM787" i="3"/>
  <c r="BC787" i="3" s="1"/>
  <c r="AM985" i="3"/>
  <c r="BC985" i="3" s="1"/>
  <c r="AM422" i="3"/>
  <c r="BC422" i="3" s="1"/>
  <c r="AM785" i="3"/>
  <c r="BC785" i="3" s="1"/>
  <c r="AM145" i="3"/>
  <c r="BC145" i="3" s="1"/>
  <c r="AM1008" i="3"/>
  <c r="BC1008" i="3" s="1"/>
  <c r="AM916" i="3"/>
  <c r="BC916" i="3" s="1"/>
  <c r="AM201" i="3"/>
  <c r="BC201" i="3" s="1"/>
  <c r="AM354" i="3"/>
  <c r="BC354" i="3" s="1"/>
  <c r="AM517" i="3"/>
  <c r="BC517" i="3" s="1"/>
  <c r="AM432" i="3"/>
  <c r="BC432" i="3" s="1"/>
  <c r="AM944" i="3"/>
  <c r="BC944" i="3" s="1"/>
  <c r="AM603" i="3"/>
  <c r="BC603" i="3" s="1"/>
  <c r="AM534" i="3"/>
  <c r="BC534" i="3" s="1"/>
  <c r="AM926" i="3"/>
  <c r="BC926" i="3" s="1"/>
  <c r="AM302" i="3"/>
  <c r="BC302" i="3" s="1"/>
  <c r="AM665" i="3"/>
  <c r="BC665" i="3" s="1"/>
  <c r="AM468" i="3"/>
  <c r="BC468" i="3" s="1"/>
  <c r="AM838" i="3"/>
  <c r="BC838" i="3" s="1"/>
  <c r="AM102" i="3"/>
  <c r="BC102" i="3" s="1"/>
  <c r="AM839" i="3"/>
  <c r="BC839" i="3" s="1"/>
  <c r="AM67" i="3"/>
  <c r="BC67" i="3" s="1"/>
  <c r="AM240" i="3"/>
  <c r="BC240" i="3" s="1"/>
  <c r="AM760" i="3"/>
  <c r="BC760" i="3" s="1"/>
  <c r="AM419" i="3"/>
  <c r="BC419" i="3" s="1"/>
  <c r="AM931" i="3"/>
  <c r="BC931" i="3" s="1"/>
  <c r="AM420" i="3"/>
  <c r="BC420" i="3" s="1"/>
  <c r="AM806" i="3"/>
  <c r="BC806" i="3" s="1"/>
  <c r="AM154" i="3"/>
  <c r="BC154" i="3" s="1"/>
  <c r="AM516" i="3"/>
  <c r="BC516" i="3" s="1"/>
  <c r="AM92" i="3"/>
  <c r="BC92" i="3" s="1"/>
  <c r="AM183" i="3"/>
  <c r="BC183" i="3" s="1"/>
  <c r="AM591" i="3"/>
  <c r="BC591" i="3" s="1"/>
  <c r="AM754" i="3"/>
  <c r="BC754" i="3" s="1"/>
  <c r="AM917" i="3"/>
  <c r="BC917" i="3" s="1"/>
  <c r="AM640" i="3"/>
  <c r="BC640" i="3" s="1"/>
  <c r="AM299" i="3"/>
  <c r="BC299" i="3" s="1"/>
  <c r="AM811" i="3"/>
  <c r="BC811" i="3" s="1"/>
  <c r="AM1009" i="3"/>
  <c r="BC1009" i="3" s="1"/>
  <c r="AM486" i="3"/>
  <c r="BC486" i="3" s="1"/>
  <c r="AM849" i="3"/>
  <c r="BC849" i="3" s="1"/>
  <c r="AM211" i="3"/>
  <c r="BC211" i="3" s="1"/>
  <c r="AM305" i="3"/>
  <c r="BC305" i="3" s="1"/>
  <c r="AM196" i="3"/>
  <c r="BC196" i="3" s="1"/>
  <c r="AM367" i="3"/>
  <c r="BC367" i="3" s="1"/>
  <c r="AM530" i="3"/>
  <c r="BC530" i="3" s="1"/>
  <c r="AM693" i="3"/>
  <c r="BC693" i="3" s="1"/>
  <c r="AM520" i="3"/>
  <c r="BC520" i="3" s="1"/>
  <c r="AM136" i="3"/>
  <c r="BC136" i="3" s="1"/>
  <c r="AM691" i="3"/>
  <c r="BC691" i="3" s="1"/>
  <c r="AM761" i="3"/>
  <c r="BC761" i="3" s="1"/>
  <c r="AM171" i="3"/>
  <c r="BC171" i="3" s="1"/>
  <c r="AM529" i="3"/>
  <c r="BC529" i="3" s="1"/>
  <c r="AM892" i="3"/>
  <c r="BC892" i="3" s="1"/>
  <c r="AM80" i="3"/>
  <c r="BC80" i="3" s="1"/>
  <c r="AM708" i="3"/>
  <c r="BC708" i="3" s="1"/>
  <c r="AM82" i="3"/>
  <c r="BC82" i="3" s="1"/>
  <c r="AM290" i="3"/>
  <c r="BC290" i="3" s="1"/>
  <c r="AM453" i="3"/>
  <c r="BC453" i="3" s="1"/>
  <c r="AM400" i="3"/>
  <c r="BC400" i="3" s="1"/>
  <c r="AM912" i="3"/>
  <c r="BC912" i="3" s="1"/>
  <c r="AM571" i="3"/>
  <c r="BC571" i="3" s="1"/>
  <c r="AM441" i="3"/>
  <c r="BC441" i="3" s="1"/>
  <c r="AM833" i="3"/>
  <c r="BC833" i="3" s="1"/>
  <c r="AM200" i="3"/>
  <c r="BC200" i="3" s="1"/>
  <c r="AM572" i="3"/>
  <c r="BC572" i="3" s="1"/>
  <c r="AM998" i="3"/>
  <c r="BC998" i="3" s="1"/>
  <c r="AM625" i="3"/>
  <c r="BC625" i="3" s="1"/>
  <c r="AM536" i="3"/>
  <c r="BC536" i="3" s="1"/>
  <c r="AM745" i="3"/>
  <c r="BC745" i="3" s="1"/>
  <c r="AM682" i="3"/>
  <c r="BC682" i="3" s="1"/>
  <c r="AM76" i="3"/>
  <c r="BC76" i="3" s="1"/>
  <c r="AM810" i="3"/>
  <c r="BC810" i="3" s="1"/>
  <c r="AM260" i="3"/>
  <c r="BC260" i="3" s="1"/>
  <c r="AM775" i="3"/>
  <c r="BC775" i="3" s="1"/>
  <c r="AM48" i="3"/>
  <c r="BC48" i="3" s="1"/>
  <c r="AM184" i="3"/>
  <c r="BC184" i="3" s="1"/>
  <c r="AM609" i="3"/>
  <c r="BC609" i="3" s="1"/>
  <c r="AM49" i="3"/>
  <c r="BC49" i="3" s="1"/>
  <c r="AM999" i="3"/>
  <c r="BC999" i="3" s="1"/>
  <c r="AM191" i="3"/>
  <c r="BC191" i="3" s="1"/>
  <c r="AM11" i="3"/>
  <c r="BC11" i="3" s="1"/>
  <c r="AM599" i="3"/>
  <c r="BC599" i="3" s="1"/>
  <c r="AM224" i="3"/>
  <c r="BC224" i="3" s="1"/>
  <c r="AM762" i="3"/>
  <c r="BC762" i="3" s="1"/>
  <c r="AM413" i="3"/>
  <c r="BC413" i="3" s="1"/>
  <c r="AM925" i="3"/>
  <c r="BC925" i="3" s="1"/>
  <c r="AM69" i="3"/>
  <c r="BC69" i="3" s="1"/>
  <c r="AM162" i="3"/>
  <c r="BC162" i="3" s="1"/>
  <c r="AM671" i="3"/>
  <c r="BC671" i="3" s="1"/>
  <c r="AM322" i="3"/>
  <c r="BC322" i="3" s="1"/>
  <c r="AM834" i="3"/>
  <c r="BC834" i="3" s="1"/>
  <c r="AM485" i="3"/>
  <c r="BC485" i="3" s="1"/>
  <c r="AM84" i="3"/>
  <c r="BC84" i="3" s="1"/>
  <c r="AM134" i="3"/>
  <c r="BC134" i="3" s="1"/>
  <c r="AM359" i="3"/>
  <c r="BC359" i="3" s="1"/>
  <c r="AM871" i="3"/>
  <c r="BC871" i="3" s="1"/>
  <c r="AM522" i="3"/>
  <c r="BC522" i="3" s="1"/>
  <c r="AM139" i="3"/>
  <c r="BC139" i="3" s="1"/>
  <c r="AM685" i="3"/>
  <c r="BC685" i="3" s="1"/>
  <c r="AM95" i="3"/>
  <c r="BC95" i="3" s="1"/>
  <c r="AM33" i="3"/>
  <c r="BC33" i="3" s="1"/>
  <c r="AM503" i="3"/>
  <c r="BC503" i="3" s="1"/>
  <c r="AM120" i="3"/>
  <c r="BC120" i="3" s="1"/>
  <c r="AM666" i="3"/>
  <c r="BC666" i="3" s="1"/>
  <c r="AM317" i="3"/>
  <c r="BC317" i="3" s="1"/>
  <c r="AM829" i="3"/>
  <c r="BC829" i="3" s="1"/>
  <c r="AM57" i="3"/>
  <c r="BC57" i="3" s="1"/>
  <c r="AM155" i="3"/>
  <c r="BC155" i="3" s="1"/>
  <c r="AM341" i="3"/>
  <c r="BC341" i="3" s="1"/>
  <c r="AM352" i="3"/>
  <c r="BC352" i="3" s="1"/>
  <c r="AM864" i="3"/>
  <c r="BC864" i="3" s="1"/>
  <c r="AM523" i="3"/>
  <c r="BC523" i="3" s="1"/>
  <c r="AM313" i="3"/>
  <c r="BC313" i="3" s="1"/>
  <c r="AM705" i="3"/>
  <c r="BC705" i="3" s="1"/>
  <c r="AM1007" i="3"/>
  <c r="BC1007" i="3" s="1"/>
  <c r="AM444" i="3"/>
  <c r="BC444" i="3" s="1"/>
  <c r="AM654" i="3"/>
  <c r="BC654" i="3" s="1"/>
  <c r="AM146" i="3"/>
  <c r="BC146" i="3" s="1"/>
  <c r="AM85" i="3"/>
  <c r="BC85" i="3" s="1"/>
  <c r="AM687" i="3"/>
  <c r="BC687" i="3" s="1"/>
  <c r="AM850" i="3"/>
  <c r="BC850" i="3" s="1"/>
  <c r="AM116" i="3"/>
  <c r="BC116" i="3" s="1"/>
  <c r="AM680" i="3"/>
  <c r="BC680" i="3" s="1"/>
  <c r="AM339" i="3"/>
  <c r="BC339" i="3" s="1"/>
  <c r="AM851" i="3"/>
  <c r="BC851" i="3" s="1"/>
  <c r="AM197" i="3"/>
  <c r="BC197" i="3" s="1"/>
  <c r="AM585" i="3"/>
  <c r="BC585" i="3" s="1"/>
  <c r="AM948" i="3"/>
  <c r="BC948" i="3" s="1"/>
  <c r="AM318" i="3"/>
  <c r="BC318" i="3" s="1"/>
  <c r="AM644" i="3"/>
  <c r="BC644" i="3" s="1"/>
  <c r="AM673" i="3"/>
  <c r="BC673" i="3" s="1"/>
  <c r="AM319" i="3"/>
  <c r="BC319" i="3" s="1"/>
  <c r="AM482" i="3"/>
  <c r="BC482" i="3" s="1"/>
  <c r="AM645" i="3"/>
  <c r="BC645" i="3" s="1"/>
  <c r="AM496" i="3"/>
  <c r="BC496" i="3" s="1"/>
  <c r="AM90" i="3"/>
  <c r="BC90" i="3" s="1"/>
  <c r="AM667" i="3"/>
  <c r="BC667" i="3" s="1"/>
  <c r="AM697" i="3"/>
  <c r="BC697" i="3" s="1"/>
  <c r="AM27" i="3"/>
  <c r="BC27" i="3" s="1"/>
  <c r="AM465" i="3"/>
  <c r="BC465" i="3" s="1"/>
  <c r="AM828" i="3"/>
  <c r="BC828" i="3" s="1"/>
  <c r="AM971" i="3"/>
  <c r="BC971" i="3" s="1"/>
  <c r="AM460" i="3"/>
  <c r="BC460" i="3" s="1"/>
  <c r="AM230" i="3"/>
  <c r="BC230" i="3" s="1"/>
  <c r="AM23" i="3"/>
  <c r="BC23" i="3" s="1"/>
  <c r="AM269" i="3"/>
  <c r="BC269" i="3" s="1"/>
  <c r="AM312" i="3"/>
  <c r="BC312" i="3" s="1"/>
  <c r="AM824" i="3"/>
  <c r="BC824" i="3" s="1"/>
  <c r="AM483" i="3"/>
  <c r="BC483" i="3" s="1"/>
  <c r="AM168" i="3"/>
  <c r="BC168" i="3" s="1"/>
  <c r="AM606" i="3"/>
  <c r="BC606" i="3" s="1"/>
  <c r="AM967" i="3"/>
  <c r="BC967" i="3" s="1"/>
  <c r="AM345" i="3"/>
  <c r="BC345" i="3" s="1"/>
  <c r="AM326" i="3"/>
  <c r="BC326" i="3" s="1"/>
  <c r="AM894" i="3"/>
  <c r="BC894" i="3" s="1"/>
  <c r="AM117" i="3"/>
  <c r="BC117" i="3" s="1"/>
  <c r="AM719" i="3"/>
  <c r="BC719" i="3" s="1"/>
  <c r="AM882" i="3"/>
  <c r="BC882" i="3" s="1"/>
  <c r="AM156" i="3"/>
  <c r="BC156" i="3" s="1"/>
  <c r="AM704" i="3"/>
  <c r="BC704" i="3" s="1"/>
  <c r="AM363" i="3"/>
  <c r="BC363" i="3" s="1"/>
  <c r="AM875" i="3"/>
  <c r="BC875" i="3" s="1"/>
  <c r="AM286" i="3"/>
  <c r="BC286" i="3" s="1"/>
  <c r="AM649" i="3"/>
  <c r="BC649" i="3" s="1"/>
  <c r="AM986" i="3"/>
  <c r="BC986" i="3" s="1"/>
  <c r="AM382" i="3"/>
  <c r="BC382" i="3" s="1"/>
  <c r="AM702" i="3"/>
  <c r="BC702" i="3" s="1"/>
  <c r="AM87" i="3"/>
  <c r="BC87" i="3" s="1"/>
  <c r="AM495" i="3"/>
  <c r="BC495" i="3" s="1"/>
  <c r="AM658" i="3"/>
  <c r="BC658" i="3" s="1"/>
  <c r="AM821" i="3"/>
  <c r="BC821" i="3" s="1"/>
  <c r="AM584" i="3"/>
  <c r="BC584" i="3" s="1"/>
  <c r="AM213" i="3"/>
  <c r="BC213" i="3" s="1"/>
  <c r="AM755" i="3"/>
  <c r="BC755" i="3" s="1"/>
  <c r="AM924" i="3"/>
  <c r="BC924" i="3" s="1"/>
  <c r="AM329" i="3"/>
  <c r="BC329" i="3" s="1"/>
  <c r="AM692" i="3"/>
  <c r="BC692" i="3" s="1"/>
  <c r="AM1005" i="3"/>
  <c r="BC1005" i="3" s="1"/>
  <c r="AM753" i="3"/>
  <c r="BC753" i="3" s="1"/>
  <c r="AM984" i="3"/>
  <c r="BC984" i="3" s="1"/>
  <c r="AM251" i="3"/>
  <c r="BC251" i="3" s="1"/>
  <c r="AM418" i="3"/>
  <c r="BC418" i="3" s="1"/>
  <c r="AM581" i="3"/>
  <c r="BC581" i="3" s="1"/>
  <c r="AM464" i="3"/>
  <c r="BC464" i="3" s="1"/>
  <c r="AM25" i="3"/>
  <c r="BC25" i="3" s="1"/>
  <c r="AM635" i="3"/>
  <c r="BC635" i="3" s="1"/>
  <c r="AM604" i="3"/>
  <c r="BC604" i="3" s="1"/>
  <c r="AM980" i="3"/>
  <c r="BC980" i="3" s="1"/>
  <c r="AM372" i="3"/>
  <c r="BC372" i="3" s="1"/>
  <c r="AM758" i="3"/>
  <c r="BC758" i="3" s="1"/>
  <c r="AM788" i="3"/>
  <c r="BC788" i="3" s="1"/>
  <c r="AM107" i="3"/>
  <c r="BC107" i="3" s="1"/>
  <c r="AM153" i="3"/>
  <c r="BC153" i="3" s="1"/>
  <c r="AM408" i="3"/>
  <c r="BC408" i="3" s="1"/>
  <c r="AM845" i="3"/>
  <c r="BC845" i="3" s="1"/>
  <c r="AM964" i="3"/>
  <c r="BC964" i="3" s="1"/>
  <c r="AM36" i="3"/>
  <c r="BC36" i="3" s="1"/>
  <c r="AM561" i="3"/>
  <c r="BC561" i="3" s="1"/>
  <c r="AM938" i="3"/>
  <c r="BC938" i="3" s="1"/>
  <c r="AM446" i="3"/>
  <c r="BC446" i="3" s="1"/>
  <c r="AM280" i="3"/>
  <c r="BC280" i="3" s="1"/>
  <c r="AM646" i="3"/>
  <c r="BC646" i="3" s="1"/>
  <c r="AM147" i="3"/>
  <c r="BC147" i="3" s="1"/>
  <c r="AM438" i="3"/>
  <c r="BC438" i="3" s="1"/>
  <c r="AM791" i="3"/>
  <c r="BC791" i="3" s="1"/>
  <c r="AM285" i="3"/>
  <c r="BC285" i="3" s="1"/>
  <c r="AM254" i="3"/>
  <c r="BC254" i="3" s="1"/>
  <c r="AM514" i="3"/>
  <c r="BC514" i="3" s="1"/>
  <c r="AM869" i="3"/>
  <c r="BC869" i="3" s="1"/>
  <c r="AM679" i="3"/>
  <c r="BC679" i="3" s="1"/>
  <c r="AM365" i="3"/>
  <c r="BC365" i="3" s="1"/>
  <c r="AM150" i="3"/>
  <c r="BC150" i="3" s="1"/>
  <c r="AM474" i="3"/>
  <c r="BC474" i="3" s="1"/>
  <c r="AM131" i="3"/>
  <c r="BC131" i="3" s="1"/>
  <c r="AM946" i="3"/>
  <c r="BC946" i="3" s="1"/>
  <c r="AM331" i="3"/>
  <c r="BC331" i="3" s="1"/>
  <c r="AM250" i="3"/>
  <c r="BC250" i="3" s="1"/>
  <c r="AM452" i="3"/>
  <c r="BC452" i="3" s="1"/>
  <c r="AM303" i="3"/>
  <c r="BC303" i="3" s="1"/>
  <c r="AM360" i="3"/>
  <c r="BC360" i="3" s="1"/>
  <c r="AM723" i="3"/>
  <c r="BC723" i="3" s="1"/>
  <c r="AM436" i="3"/>
  <c r="BC436" i="3" s="1"/>
  <c r="AM186" i="3"/>
  <c r="BC186" i="3" s="1"/>
  <c r="AM215" i="3"/>
  <c r="BC215" i="3" s="1"/>
  <c r="AM816" i="3"/>
  <c r="BC816" i="3" s="1"/>
  <c r="AM232" i="3"/>
  <c r="BC232" i="3" s="1"/>
  <c r="AM502" i="3"/>
  <c r="BC502" i="3" s="1"/>
  <c r="AM175" i="3"/>
  <c r="BC175" i="3" s="1"/>
  <c r="AM653" i="3"/>
  <c r="BC653" i="3" s="1"/>
  <c r="AM355" i="3"/>
  <c r="BC355" i="3" s="1"/>
  <c r="AM457" i="3"/>
  <c r="BC457" i="3" s="1"/>
  <c r="AM1000" i="3"/>
  <c r="BC1000" i="3" s="1"/>
  <c r="AM463" i="3"/>
  <c r="BC463" i="3" s="1"/>
  <c r="AM512" i="3"/>
  <c r="BC512" i="3" s="1"/>
  <c r="AM406" i="3"/>
  <c r="BC406" i="3" s="1"/>
  <c r="AM686" i="3"/>
  <c r="BC686" i="3" s="1"/>
  <c r="AM518" i="3"/>
  <c r="BC518" i="3" s="1"/>
  <c r="AM152" i="3"/>
  <c r="BC152" i="3" s="1"/>
  <c r="AM14" i="3"/>
  <c r="BC14" i="3" s="1"/>
  <c r="AM804" i="3"/>
  <c r="BC804" i="3" s="1"/>
  <c r="AM574" i="3"/>
  <c r="BC574" i="3" s="1"/>
  <c r="AM41" i="3"/>
  <c r="BC41" i="3" s="1"/>
  <c r="AM272" i="3"/>
  <c r="BC272" i="3" s="1"/>
  <c r="AM827" i="3"/>
  <c r="BC827" i="3" s="1"/>
  <c r="AM991" i="3"/>
  <c r="BC991" i="3" s="1"/>
  <c r="AM454" i="3"/>
  <c r="BC454" i="3" s="1"/>
  <c r="AM42" i="3"/>
  <c r="BC42" i="3" s="1"/>
  <c r="AM647" i="3"/>
  <c r="BC647" i="3" s="1"/>
  <c r="AM350" i="3"/>
  <c r="BC350" i="3" s="1"/>
  <c r="AM780" i="3"/>
  <c r="BC780" i="3" s="1"/>
  <c r="AM63" i="3"/>
  <c r="BC63" i="3" s="1"/>
  <c r="AM919" i="3"/>
  <c r="BC919" i="3" s="1"/>
  <c r="AM605" i="3"/>
  <c r="BC605" i="3" s="1"/>
  <c r="AM73" i="3"/>
  <c r="BC73" i="3" s="1"/>
  <c r="AM642" i="3"/>
  <c r="BC642" i="3" s="1"/>
  <c r="AM143" i="3"/>
  <c r="BC143" i="3" s="1"/>
  <c r="AM743" i="3"/>
  <c r="BC743" i="3" s="1"/>
  <c r="AM493" i="3"/>
  <c r="BC493" i="3" s="1"/>
  <c r="AM194" i="3"/>
  <c r="BC194" i="3" s="1"/>
  <c r="AM538" i="3"/>
  <c r="BC538" i="3" s="1"/>
  <c r="AM53" i="3"/>
  <c r="BC53" i="3" s="1"/>
  <c r="AM725" i="3"/>
  <c r="BC725" i="3" s="1"/>
  <c r="AM395" i="3"/>
  <c r="BC395" i="3" s="1"/>
  <c r="AM556" i="3"/>
  <c r="BC556" i="3" s="1"/>
  <c r="AM390" i="3"/>
  <c r="BC390" i="3" s="1"/>
  <c r="AM431" i="3"/>
  <c r="BC431" i="3" s="1"/>
  <c r="AM488" i="3"/>
  <c r="BC488" i="3" s="1"/>
  <c r="AM342" i="3"/>
  <c r="BC342" i="3" s="1"/>
  <c r="AM622" i="3"/>
  <c r="BC622" i="3" s="1"/>
  <c r="AM262" i="3"/>
  <c r="BC262" i="3" s="1"/>
  <c r="AM866" i="3"/>
  <c r="BC866" i="3" s="1"/>
  <c r="AM880" i="3"/>
  <c r="BC880" i="3" s="1"/>
  <c r="AM577" i="3"/>
  <c r="BC577" i="3" s="1"/>
  <c r="AM324" i="3"/>
  <c r="BC324" i="3" s="1"/>
  <c r="AM109" i="3"/>
  <c r="BC109" i="3" s="1"/>
  <c r="AM909" i="3"/>
  <c r="BC909" i="3" s="1"/>
  <c r="AM675" i="3"/>
  <c r="BC675" i="3" s="1"/>
  <c r="AM620" i="3"/>
  <c r="BC620" i="3" s="1"/>
  <c r="AM276" i="3"/>
  <c r="BC276" i="3" s="1"/>
  <c r="AM221" i="3"/>
  <c r="BC221" i="3" s="1"/>
  <c r="AM576" i="3"/>
  <c r="BC576" i="3" s="1"/>
  <c r="AM732" i="3"/>
  <c r="BC732" i="3" s="1"/>
  <c r="AM537" i="3"/>
  <c r="BC537" i="3" s="1"/>
  <c r="AM710" i="3"/>
  <c r="BC710" i="3" s="1"/>
  <c r="AM437" i="3"/>
  <c r="BC437" i="3" s="1"/>
  <c r="AM435" i="3"/>
  <c r="BC435" i="3" s="1"/>
  <c r="AM972" i="3"/>
  <c r="BC972" i="3" s="1"/>
  <c r="AM992" i="3"/>
  <c r="BC992" i="3" s="1"/>
  <c r="AM639" i="3"/>
  <c r="BC639" i="3" s="1"/>
  <c r="AM336" i="3"/>
  <c r="BC336" i="3" s="1"/>
  <c r="AM955" i="3"/>
  <c r="BC955" i="3" s="1"/>
  <c r="AM884" i="3"/>
  <c r="BC884" i="3" s="1"/>
  <c r="AM995" i="3"/>
  <c r="BC995" i="3" s="1"/>
  <c r="AM111" i="3"/>
  <c r="BC111" i="3" s="1"/>
  <c r="AM835" i="3"/>
  <c r="BC835" i="3" s="1"/>
  <c r="AM713" i="3"/>
  <c r="BC713" i="3" s="1"/>
  <c r="AM643" i="3"/>
  <c r="BC643" i="3" s="1"/>
  <c r="AM54" i="3"/>
  <c r="BC54" i="3" s="1"/>
  <c r="AM56" i="3"/>
  <c r="BC56" i="3" s="1"/>
  <c r="AM733" i="3"/>
  <c r="BC733" i="3" s="1"/>
  <c r="AM351" i="3"/>
  <c r="BC351" i="3" s="1"/>
  <c r="AM706" i="3"/>
  <c r="BC706" i="3" s="1"/>
  <c r="AM77" i="3"/>
  <c r="BC77" i="3" s="1"/>
  <c r="AM187" i="3"/>
  <c r="BC187" i="3" s="1"/>
  <c r="AM557" i="3"/>
  <c r="BC557" i="3" s="1"/>
  <c r="AM311" i="3"/>
  <c r="BC311" i="3" s="1"/>
  <c r="AM858" i="3"/>
  <c r="BC858" i="3" s="1"/>
  <c r="AM46" i="3"/>
  <c r="BC46" i="3" s="1"/>
  <c r="AM52" i="3"/>
  <c r="BC52" i="3" s="1"/>
  <c r="AM715" i="3"/>
  <c r="BC715" i="3" s="1"/>
  <c r="AM742" i="3"/>
  <c r="BC742" i="3" s="1"/>
  <c r="AM590" i="3"/>
  <c r="BC590" i="3" s="1"/>
  <c r="AM205" i="3"/>
  <c r="BC205" i="3" s="1"/>
  <c r="AM552" i="3"/>
  <c r="BC552" i="3" s="1"/>
  <c r="AM668" i="3"/>
  <c r="BC668" i="3" s="1"/>
  <c r="AM473" i="3"/>
  <c r="BC473" i="3" s="1"/>
  <c r="AM782" i="3"/>
  <c r="BC782" i="3" s="1"/>
  <c r="AM261" i="3"/>
  <c r="BC261" i="3" s="1"/>
  <c r="AM347" i="3"/>
  <c r="BC347" i="3" s="1"/>
  <c r="AM740" i="3"/>
  <c r="BC740" i="3" s="1"/>
  <c r="AM297" i="3"/>
  <c r="BC297" i="3" s="1"/>
  <c r="AM327" i="3"/>
  <c r="BC327" i="3" s="1"/>
  <c r="AM148" i="3"/>
  <c r="BC148" i="3" s="1"/>
  <c r="AM803" i="3"/>
  <c r="BC803" i="3" s="1"/>
  <c r="AM494" i="3"/>
  <c r="BC494" i="3" s="1"/>
  <c r="AM681" i="3"/>
  <c r="BC681" i="3" s="1"/>
  <c r="AM498" i="3"/>
  <c r="BC498" i="3" s="1"/>
  <c r="AM896" i="3"/>
  <c r="BC896" i="3" s="1"/>
  <c r="AM918" i="3"/>
  <c r="BC918" i="3" s="1"/>
  <c r="AM886" i="3"/>
  <c r="BC886" i="3" s="1"/>
  <c r="AM142" i="3"/>
  <c r="BC142" i="3" s="1"/>
  <c r="AM565" i="3"/>
  <c r="BC565" i="3" s="1"/>
  <c r="AM563" i="3"/>
  <c r="BC563" i="3" s="1"/>
  <c r="AM841" i="3"/>
  <c r="BC841" i="3" s="1"/>
  <c r="AM772" i="3"/>
  <c r="BC772" i="3" s="1"/>
  <c r="AM895" i="3"/>
  <c r="BC895" i="3" s="1"/>
  <c r="AM656" i="3"/>
  <c r="BC656" i="3" s="1"/>
  <c r="AM278" i="3"/>
  <c r="BC278" i="3" s="1"/>
  <c r="AM235" i="3"/>
  <c r="BC235" i="3" s="1"/>
  <c r="AM652" i="3"/>
  <c r="BC652" i="3" s="1"/>
  <c r="AM519" i="3"/>
  <c r="BC519" i="3" s="1"/>
  <c r="AM550" i="3"/>
  <c r="BC550" i="3" s="1"/>
  <c r="AM579" i="3"/>
  <c r="BC579" i="3" s="1"/>
  <c r="AM809" i="3"/>
  <c r="BC809" i="3" s="1"/>
  <c r="AM182" i="3"/>
  <c r="BC182" i="3" s="1"/>
  <c r="AM442" i="3"/>
  <c r="BC442" i="3" s="1"/>
  <c r="AM797" i="3"/>
  <c r="BC797" i="3" s="1"/>
  <c r="AM479" i="3"/>
  <c r="BC479" i="3" s="1"/>
  <c r="AM115" i="3"/>
  <c r="BC115" i="3" s="1"/>
  <c r="AM141" i="3"/>
  <c r="BC141" i="3" s="1"/>
  <c r="AM330" i="3"/>
  <c r="BC330" i="3" s="1"/>
  <c r="AM877" i="3"/>
  <c r="BC877" i="3" s="1"/>
  <c r="AM375" i="3"/>
  <c r="BC375" i="3" s="1"/>
  <c r="AM35" i="3"/>
  <c r="BC35" i="3" s="1"/>
  <c r="AM399" i="3"/>
  <c r="BC399" i="3" s="1"/>
  <c r="AM228" i="3"/>
  <c r="BC228" i="3" s="1"/>
  <c r="AM843" i="3"/>
  <c r="BC843" i="3" s="1"/>
  <c r="AM593" i="3"/>
  <c r="BC593" i="3" s="1"/>
  <c r="AM945" i="3"/>
  <c r="BC945" i="3" s="1"/>
  <c r="AM466" i="3"/>
  <c r="BC466" i="3" s="1"/>
  <c r="AM872" i="3"/>
  <c r="BC872" i="3" s="1"/>
  <c r="AM854" i="3"/>
  <c r="BC854" i="3" s="1"/>
  <c r="AM822" i="3"/>
  <c r="BC822" i="3" s="1"/>
  <c r="AM101" i="3"/>
  <c r="BC101" i="3" s="1"/>
  <c r="AM389" i="3"/>
  <c r="BC389" i="3" s="1"/>
  <c r="AM475" i="3"/>
  <c r="BC475" i="3" s="1"/>
  <c r="AM614" i="3"/>
  <c r="BC614" i="3" s="1"/>
  <c r="AM865" i="3"/>
  <c r="BC865" i="3" s="1"/>
  <c r="AM583" i="3"/>
  <c r="BC583" i="3" s="1"/>
  <c r="AM504" i="3"/>
  <c r="BC504" i="3" s="1"/>
  <c r="AM867" i="3"/>
  <c r="BC867" i="3" s="1"/>
  <c r="AM820" i="3"/>
  <c r="BC820" i="3" s="1"/>
  <c r="AM489" i="3"/>
  <c r="BC489" i="3" s="1"/>
  <c r="AM626" i="3"/>
  <c r="BC626" i="3" s="1"/>
  <c r="AM122" i="3"/>
  <c r="BC122" i="3" s="1"/>
  <c r="AM798" i="3"/>
  <c r="BC798" i="3" s="1"/>
  <c r="AM997" i="3"/>
  <c r="BC997" i="3" s="1"/>
  <c r="AM50" i="3"/>
  <c r="BC50" i="3" s="1"/>
  <c r="AM264" i="3"/>
  <c r="BC264" i="3" s="1"/>
  <c r="AM627" i="3"/>
  <c r="BC627" i="3" s="1"/>
  <c r="AM129" i="3"/>
  <c r="BC129" i="3" s="1"/>
  <c r="AM425" i="3"/>
  <c r="BC425" i="3" s="1"/>
  <c r="AM130" i="3"/>
  <c r="BC130" i="3" s="1"/>
  <c r="AM784" i="3"/>
  <c r="BC784" i="3" s="1"/>
  <c r="AM26" i="3"/>
  <c r="BC26" i="3" s="1"/>
  <c r="AM409" i="3"/>
  <c r="BC409" i="3" s="1"/>
  <c r="AM554" i="3"/>
  <c r="BC554" i="3" s="1"/>
  <c r="AM771" i="3"/>
  <c r="BC771" i="3" s="1"/>
  <c r="AM913" i="3"/>
  <c r="BC913" i="3" s="1"/>
  <c r="AM166" i="3"/>
  <c r="BC166" i="3" s="1"/>
  <c r="AM856" i="3"/>
  <c r="BC856" i="3" s="1"/>
  <c r="AM246" i="3"/>
  <c r="BC246" i="3" s="1"/>
  <c r="AM570" i="3"/>
  <c r="BC570" i="3" s="1"/>
  <c r="AM237" i="3"/>
  <c r="BC237" i="3" s="1"/>
  <c r="AM543" i="3"/>
  <c r="BC543" i="3" s="1"/>
  <c r="AM293" i="3"/>
  <c r="BC293" i="3" s="1"/>
  <c r="AM81" i="3"/>
  <c r="BC81" i="3" s="1"/>
  <c r="AM394" i="3"/>
  <c r="BC394" i="3" s="1"/>
  <c r="AM100" i="3"/>
  <c r="BC100" i="3" s="1"/>
  <c r="AM695" i="3"/>
  <c r="BC695" i="3" s="1"/>
  <c r="AM170" i="3"/>
  <c r="BC170" i="3" s="1"/>
  <c r="AM655" i="3"/>
  <c r="BC655" i="3" s="1"/>
  <c r="AM544" i="3"/>
  <c r="BC544" i="3" s="1"/>
  <c r="AM907" i="3"/>
  <c r="BC907" i="3" s="1"/>
  <c r="AM942" i="3"/>
  <c r="BC942" i="3" s="1"/>
  <c r="AM766" i="3"/>
  <c r="BC766" i="3" s="1"/>
  <c r="AM594" i="3"/>
  <c r="BC594" i="3" s="1"/>
  <c r="AM74" i="3"/>
  <c r="BC74" i="3" s="1"/>
  <c r="AM734" i="3"/>
  <c r="BC734" i="3" s="1"/>
  <c r="AM973" i="3"/>
  <c r="BC973" i="3" s="1"/>
  <c r="AM222" i="3"/>
  <c r="BC222" i="3" s="1"/>
  <c r="AM144" i="3"/>
  <c r="BC144" i="3" s="1"/>
  <c r="AM539" i="3"/>
  <c r="BC539" i="3" s="1"/>
  <c r="AM940" i="3"/>
  <c r="BC940" i="3" s="1"/>
  <c r="AM660" i="3"/>
  <c r="BC660" i="3" s="1"/>
  <c r="AM711" i="3"/>
  <c r="BC711" i="3" s="1"/>
  <c r="AM632" i="3"/>
  <c r="BC632" i="3" s="1"/>
  <c r="AM726" i="3"/>
  <c r="BC726" i="3" s="1"/>
  <c r="AM978" i="3"/>
  <c r="BC978" i="3" s="1"/>
  <c r="AM937" i="3"/>
  <c r="BC937" i="3" s="1"/>
  <c r="AM405" i="3"/>
  <c r="BC405" i="3" s="1"/>
  <c r="AM210" i="3"/>
  <c r="BC210" i="3" s="1"/>
  <c r="AM161" i="3"/>
  <c r="BC161" i="3" s="1"/>
  <c r="AM902" i="3"/>
  <c r="BC902" i="3" s="1"/>
  <c r="AM245" i="3"/>
  <c r="BC245" i="3" s="1"/>
  <c r="AM392" i="3"/>
  <c r="BC392" i="3" s="1"/>
  <c r="AM947" i="3"/>
  <c r="BC947" i="3" s="1"/>
  <c r="AM366" i="3"/>
  <c r="BC366" i="3" s="1"/>
  <c r="AM596" i="3"/>
  <c r="BC596" i="3" s="1"/>
  <c r="AM802" i="3"/>
  <c r="BC802" i="3" s="1"/>
  <c r="AM848" i="3"/>
  <c r="BC848" i="3" s="1"/>
  <c r="AM484" i="3"/>
  <c r="BC484" i="3" s="1"/>
  <c r="AM253" i="3"/>
  <c r="BC253" i="3" s="1"/>
  <c r="AM717" i="3"/>
  <c r="BC717" i="3" s="1"/>
  <c r="AM364" i="3"/>
  <c r="BC364" i="3" s="1"/>
  <c r="AM862" i="3"/>
  <c r="BC862" i="3" s="1"/>
  <c r="AM903" i="3"/>
  <c r="BC903" i="3" s="1"/>
  <c r="AM284" i="3"/>
  <c r="BC284" i="3" s="1"/>
  <c r="AM279" i="3"/>
  <c r="BC279" i="3" s="1"/>
  <c r="AM634" i="3"/>
  <c r="BC634" i="3" s="1"/>
  <c r="AM71" i="3"/>
  <c r="BC71" i="3" s="1"/>
  <c r="AM863" i="3"/>
  <c r="BC863" i="3" s="1"/>
  <c r="AM357" i="3"/>
  <c r="BC357" i="3" s="1"/>
  <c r="AM169" i="3"/>
  <c r="BC169" i="3" s="1"/>
  <c r="AM714" i="3"/>
  <c r="BC714" i="3" s="1"/>
  <c r="AM188" i="3"/>
  <c r="BC188" i="3" s="1"/>
  <c r="AM823" i="3"/>
  <c r="BC823" i="3" s="1"/>
  <c r="AM509" i="3"/>
  <c r="BC509" i="3" s="1"/>
  <c r="AM783" i="3"/>
  <c r="BC783" i="3" s="1"/>
  <c r="AM672" i="3"/>
  <c r="BC672" i="3" s="1"/>
  <c r="AM825" i="3"/>
  <c r="BC825" i="3" s="1"/>
  <c r="AM60" i="3"/>
  <c r="BC60" i="3" s="1"/>
  <c r="AM462" i="3"/>
  <c r="BC462" i="3" s="1"/>
  <c r="AM373" i="3"/>
  <c r="BC373" i="3" s="1"/>
  <c r="AM178" i="3"/>
  <c r="BC178" i="3" s="1"/>
  <c r="AM1004" i="3"/>
  <c r="BC1004" i="3" s="1"/>
  <c r="AM844" i="3"/>
  <c r="BC844" i="3" s="1"/>
  <c r="AM105" i="3"/>
  <c r="BC105" i="3" s="1"/>
  <c r="AM304" i="3"/>
  <c r="BC304" i="3" s="1"/>
  <c r="AM859" i="3"/>
  <c r="BC859" i="3" s="1"/>
  <c r="AM32" i="3"/>
  <c r="BC32" i="3" s="1"/>
  <c r="AM873" i="3"/>
  <c r="BC873" i="3" s="1"/>
  <c r="AM490" i="3"/>
  <c r="BC490" i="3" s="1"/>
  <c r="AM696" i="3"/>
  <c r="BC696" i="3" s="1"/>
  <c r="AM1001" i="3"/>
  <c r="BC1001" i="3" s="1"/>
  <c r="AM857" i="3"/>
  <c r="BC857" i="3" s="1"/>
  <c r="AM55" i="3"/>
  <c r="BC55" i="3" s="1"/>
  <c r="AM661" i="3"/>
  <c r="BC661" i="3" s="1"/>
  <c r="AM555" i="3"/>
  <c r="BC555" i="3" s="1"/>
  <c r="AM300" i="3"/>
  <c r="BC300" i="3" s="1"/>
  <c r="AM1006" i="3"/>
  <c r="BC1006" i="3" s="1"/>
  <c r="AM879" i="3"/>
  <c r="BC879" i="3" s="1"/>
  <c r="AM456" i="3"/>
  <c r="BC456" i="3" s="1"/>
  <c r="AM412" i="3"/>
  <c r="BC412" i="3" s="1"/>
  <c r="AM172" i="3"/>
  <c r="BC172" i="3" s="1"/>
  <c r="AM1003" i="3"/>
  <c r="BC1003" i="3" s="1"/>
  <c r="AM177" i="3"/>
  <c r="BC177" i="3" s="1"/>
  <c r="AM315" i="3"/>
  <c r="BC315" i="3" s="1"/>
  <c r="AM670" i="3"/>
  <c r="BC670" i="3" s="1"/>
  <c r="AM580" i="3"/>
  <c r="BC580" i="3" s="1"/>
  <c r="AM217" i="3"/>
  <c r="BC217" i="3" s="1"/>
  <c r="AM750" i="3"/>
  <c r="BC750" i="3" s="1"/>
  <c r="AM764" i="3"/>
  <c r="BC764" i="3" s="1"/>
  <c r="AM963" i="3"/>
  <c r="BC963" i="3" s="1"/>
  <c r="AM676" i="3"/>
  <c r="BC676" i="3" s="1"/>
  <c r="AM407" i="3"/>
  <c r="BC407" i="3" s="1"/>
  <c r="AM954" i="3"/>
  <c r="BC954" i="3" s="1"/>
  <c r="AM135" i="3"/>
  <c r="BC135" i="3" s="1"/>
  <c r="AM72" i="3"/>
  <c r="BC72" i="3" s="1"/>
  <c r="AM677" i="3"/>
  <c r="BC677" i="3" s="1"/>
  <c r="AM242" i="3"/>
  <c r="BC242" i="3" s="1"/>
  <c r="AM842" i="3"/>
  <c r="BC842" i="3" s="1"/>
  <c r="AM93" i="3"/>
  <c r="BC93" i="3" s="1"/>
  <c r="AM887" i="3"/>
  <c r="BC887" i="3" s="1"/>
  <c r="AM637" i="3"/>
  <c r="BC637" i="3" s="1"/>
  <c r="AM562" i="3"/>
  <c r="BC562" i="3" s="1"/>
  <c r="AM736" i="3"/>
  <c r="BC736" i="3" s="1"/>
  <c r="AM189" i="3"/>
  <c r="BC189" i="3" s="1"/>
  <c r="AM956" i="3"/>
  <c r="BC956" i="3" s="1"/>
  <c r="AM22" i="3"/>
  <c r="BC22" i="3" s="1"/>
  <c r="AM629" i="3"/>
  <c r="BC629" i="3" s="1"/>
  <c r="AM531" i="3"/>
  <c r="BC531" i="3" s="1"/>
  <c r="AM257" i="3"/>
  <c r="BC257" i="3" s="1"/>
  <c r="AM846" i="3"/>
  <c r="BC846" i="3" s="1"/>
  <c r="AM703" i="3"/>
  <c r="BC703" i="3" s="1"/>
  <c r="AM368" i="3"/>
  <c r="BC368" i="3" s="1"/>
  <c r="AM137" i="3"/>
  <c r="BC137" i="3" s="1"/>
  <c r="AM970" i="3"/>
  <c r="BC970" i="3" s="1"/>
  <c r="AM340" i="3"/>
  <c r="BC340" i="3" s="1"/>
  <c r="AM746" i="3"/>
  <c r="BC746" i="3" s="1"/>
  <c r="AM106" i="3"/>
  <c r="BC106" i="3" s="1"/>
  <c r="AM241" i="3"/>
  <c r="BC241" i="3" s="1"/>
  <c r="AM203" i="3"/>
  <c r="BC203" i="3" s="1"/>
  <c r="AM121" i="3"/>
  <c r="BC121" i="3" s="1"/>
  <c r="AM789" i="3"/>
  <c r="BC789" i="3" s="1"/>
  <c r="AM683" i="3"/>
  <c r="BC683" i="3" s="1"/>
  <c r="AM59" i="3"/>
  <c r="BC59" i="3" s="1"/>
  <c r="AM737" i="3"/>
  <c r="BC737" i="3" s="1"/>
  <c r="AM274" i="3"/>
  <c r="BC274" i="3" s="1"/>
  <c r="AM776" i="3"/>
  <c r="BC776" i="3" s="1"/>
  <c r="AM598" i="3"/>
  <c r="BC598" i="3" s="1"/>
  <c r="AM566" i="3"/>
  <c r="BC566" i="3" s="1"/>
  <c r="AM37" i="3"/>
  <c r="BC37" i="3" s="1"/>
  <c r="AM325" i="3"/>
  <c r="BC325" i="3" s="1"/>
  <c r="AM443" i="3"/>
  <c r="BC443" i="3" s="1"/>
  <c r="AM521" i="3"/>
  <c r="BC521" i="3" s="1"/>
  <c r="AM582" i="3"/>
  <c r="BC582" i="3" s="1"/>
  <c r="AM950" i="3"/>
  <c r="BC950" i="3" s="1"/>
  <c r="AM589" i="3"/>
  <c r="BC589" i="3" s="1"/>
  <c r="AM38" i="3"/>
  <c r="BC38" i="3" s="1"/>
  <c r="AM876" i="3"/>
  <c r="BC876" i="3" s="1"/>
  <c r="AM263" i="3"/>
  <c r="BC263" i="3" s="1"/>
  <c r="AM471" i="3"/>
  <c r="BC471" i="3" s="1"/>
  <c r="AM209" i="3"/>
  <c r="BC209" i="3" s="1"/>
  <c r="AM126" i="3"/>
  <c r="BC126" i="3" s="1"/>
  <c r="AM180" i="3"/>
  <c r="BC180" i="3" s="1"/>
  <c r="AM805" i="3"/>
  <c r="BC805" i="3" s="1"/>
  <c r="AM551" i="3"/>
  <c r="BC551" i="3" s="1"/>
  <c r="AM906" i="3"/>
  <c r="BC906" i="3" s="1"/>
  <c r="AM86" i="3"/>
  <c r="BC86" i="3" s="1"/>
  <c r="AM346" i="3"/>
  <c r="BC346" i="3" s="1"/>
  <c r="AM701" i="3"/>
  <c r="BC701" i="3" s="1"/>
  <c r="AM818" i="3"/>
  <c r="BC818" i="3" s="1"/>
  <c r="AM160" i="3"/>
  <c r="BC160" i="3" s="1"/>
  <c r="AM356" i="3"/>
  <c r="BC356" i="3" s="1"/>
  <c r="AM289" i="3"/>
  <c r="BC289" i="3" s="1"/>
  <c r="AM89" i="3"/>
  <c r="BC89" i="3" s="1"/>
  <c r="AM757" i="3"/>
  <c r="BC757" i="3" s="1"/>
  <c r="AM659" i="3"/>
  <c r="BC659" i="3" s="1"/>
  <c r="AM15" i="3"/>
  <c r="BC15" i="3" s="1"/>
  <c r="AM588" i="3"/>
  <c r="BC588" i="3" s="1"/>
  <c r="AM959" i="3"/>
  <c r="BC959" i="3" s="1"/>
  <c r="AM688" i="3"/>
  <c r="BC688" i="3" s="1"/>
  <c r="AM348" i="3"/>
  <c r="BC348" i="3" s="1"/>
  <c r="AM316" i="3"/>
  <c r="BC316" i="3" s="1"/>
  <c r="AM689" i="3"/>
  <c r="BC689" i="3" s="1"/>
  <c r="AM874" i="3"/>
  <c r="BC874" i="3" s="1"/>
  <c r="AM291" i="3"/>
  <c r="BC291" i="3" s="1"/>
  <c r="AM43" i="3"/>
  <c r="BC43" i="3" s="1"/>
  <c r="AM353" i="3"/>
  <c r="BC353" i="3" s="1"/>
  <c r="AM335" i="3"/>
  <c r="BC335" i="3" s="1"/>
  <c r="AM384" i="3"/>
  <c r="BC384" i="3" s="1"/>
  <c r="AM747" i="3"/>
  <c r="BC747" i="3" s="1"/>
  <c r="AM500" i="3"/>
  <c r="BC500" i="3" s="1"/>
  <c r="AM398" i="3"/>
  <c r="BC398" i="3" s="1"/>
  <c r="AM402" i="3"/>
  <c r="BC402" i="3" s="1"/>
  <c r="AM904" i="3"/>
  <c r="BC904" i="3" s="1"/>
  <c r="AM478" i="3"/>
  <c r="BC478" i="3" s="1"/>
  <c r="AM729" i="3"/>
  <c r="BC729" i="3" s="1"/>
  <c r="AM158" i="3"/>
  <c r="BC158" i="3" s="1"/>
  <c r="AM19" i="3"/>
  <c r="BC19" i="3" s="1"/>
  <c r="AM507" i="3"/>
  <c r="BC507" i="3" s="1"/>
  <c r="AM870" i="3"/>
  <c r="BC870" i="3" s="1"/>
  <c r="AM532" i="3"/>
  <c r="BC532" i="3" s="1"/>
  <c r="AM361" i="3"/>
  <c r="BC361" i="3" s="1"/>
  <c r="AM45" i="3"/>
  <c r="BC45" i="3" s="1"/>
  <c r="AM387" i="3"/>
  <c r="BC387" i="3" s="1"/>
  <c r="AM244" i="3"/>
  <c r="BC244" i="3" s="1"/>
  <c r="AM157" i="3"/>
  <c r="BC157" i="3" s="1"/>
  <c r="J12" i="32"/>
  <c r="S16" i="32"/>
  <c r="J11" i="32"/>
  <c r="I168" i="39"/>
  <c r="S9" i="32"/>
  <c r="C14" i="5"/>
  <c r="AT6" i="3"/>
  <c r="AT8" i="3" s="1"/>
  <c r="D49" i="14" s="1"/>
  <c r="L14" i="5"/>
  <c r="G116" i="6"/>
  <c r="I57" i="14" s="1"/>
  <c r="S14" i="32"/>
  <c r="S12" i="32"/>
  <c r="J15" i="32"/>
  <c r="H116" i="39"/>
  <c r="J64" i="14" s="1"/>
  <c r="P14" i="5"/>
  <c r="AX6" i="3"/>
  <c r="AX8" i="3" s="1"/>
  <c r="H49" i="14" s="1"/>
  <c r="G14" i="5"/>
  <c r="S10" i="5"/>
  <c r="J9" i="5"/>
  <c r="S11" i="32"/>
  <c r="S10" i="32"/>
  <c r="S12" i="5"/>
  <c r="F116" i="39"/>
  <c r="H64" i="14" s="1"/>
  <c r="S15" i="32"/>
  <c r="Q14" i="5"/>
  <c r="AY6" i="3"/>
  <c r="AY8" i="3" s="1"/>
  <c r="I49" i="14" s="1"/>
  <c r="H14" i="5"/>
  <c r="J27" i="34"/>
  <c r="I168" i="6"/>
  <c r="AV6" i="3"/>
  <c r="AV8" i="3" s="1"/>
  <c r="F49" i="14" s="1"/>
  <c r="N14" i="5"/>
  <c r="E14" i="5"/>
  <c r="J11" i="5"/>
  <c r="J13" i="32"/>
  <c r="G2" i="36" l="1"/>
  <c r="BS532" i="3"/>
  <c r="BS521" i="3"/>
  <c r="BS407" i="3"/>
  <c r="BS188" i="3"/>
  <c r="BS766" i="3"/>
  <c r="BS475" i="3"/>
  <c r="BS841" i="3"/>
  <c r="BS706" i="3"/>
  <c r="BS725" i="3"/>
  <c r="BS355" i="3"/>
  <c r="BS561" i="3"/>
  <c r="BS382" i="3"/>
  <c r="BS197" i="3"/>
  <c r="BS134" i="3"/>
  <c r="BS693" i="3"/>
  <c r="BS616" i="3"/>
  <c r="BS770" i="3"/>
  <c r="BS720" i="3"/>
  <c r="BS455" i="3"/>
  <c r="BS922" i="3"/>
  <c r="BS323" i="3"/>
  <c r="BS374" i="3"/>
  <c r="BS738" i="3"/>
  <c r="BS79" i="3"/>
  <c r="BS220" i="3"/>
  <c r="BS397" i="3"/>
  <c r="BS868" i="3"/>
  <c r="BR518" i="3"/>
  <c r="BR614" i="3"/>
  <c r="BR794" i="3"/>
  <c r="BR770" i="3"/>
  <c r="BR781" i="3"/>
  <c r="BR64" i="3"/>
  <c r="BR597" i="3"/>
  <c r="BR821" i="3"/>
  <c r="BR766" i="3"/>
  <c r="BR928" i="3"/>
  <c r="BR890" i="3"/>
  <c r="BR876" i="3"/>
  <c r="BR767" i="3"/>
  <c r="BR719" i="3"/>
  <c r="BR156" i="3"/>
  <c r="BR11" i="3"/>
  <c r="BR747" i="3"/>
  <c r="BR561" i="3"/>
  <c r="BR205" i="3"/>
  <c r="BR78" i="3"/>
  <c r="BR345" i="3"/>
  <c r="BR395" i="3"/>
  <c r="BR23" i="3"/>
  <c r="BR84" i="3"/>
  <c r="BR278" i="3"/>
  <c r="BR286" i="3"/>
  <c r="BR831" i="3"/>
  <c r="BS398" i="3"/>
  <c r="BS59" i="3"/>
  <c r="BS32" i="3"/>
  <c r="BS539" i="3"/>
  <c r="BS489" i="3"/>
  <c r="BS563" i="3"/>
  <c r="BS437" i="3"/>
  <c r="BS518" i="3"/>
  <c r="BS372" i="3"/>
  <c r="BS828" i="3"/>
  <c r="BS413" i="3"/>
  <c r="BS534" i="3"/>
  <c r="BS227" i="3"/>
  <c r="BS974" i="3"/>
  <c r="BS176" i="3"/>
  <c r="BS920" i="3"/>
  <c r="BS238" i="3"/>
  <c r="BS434" i="3"/>
  <c r="BS878" i="3"/>
  <c r="BR854" i="3"/>
  <c r="BR93" i="3"/>
  <c r="J14" i="5"/>
  <c r="BS507" i="3"/>
  <c r="BS500" i="3"/>
  <c r="BS689" i="3"/>
  <c r="BS757" i="3"/>
  <c r="BS86" i="3"/>
  <c r="BS263" i="3"/>
  <c r="BS325" i="3"/>
  <c r="BS683" i="3"/>
  <c r="BS970" i="3"/>
  <c r="BS22" i="3"/>
  <c r="BS842" i="3"/>
  <c r="BS963" i="3"/>
  <c r="BS1003" i="3"/>
  <c r="BS661" i="3"/>
  <c r="BS859" i="3"/>
  <c r="BS60" i="3"/>
  <c r="BS169" i="3"/>
  <c r="BS862" i="3"/>
  <c r="BS366" i="3"/>
  <c r="BS937" i="3"/>
  <c r="BS144" i="3"/>
  <c r="BS907" i="3"/>
  <c r="BS293" i="3"/>
  <c r="BS771" i="3"/>
  <c r="BS627" i="3"/>
  <c r="BS820" i="3"/>
  <c r="BS101" i="3"/>
  <c r="BS228" i="3"/>
  <c r="BS479" i="3"/>
  <c r="BS652" i="3"/>
  <c r="BS565" i="3"/>
  <c r="BS803" i="3"/>
  <c r="BS473" i="3"/>
  <c r="BS46" i="3"/>
  <c r="BS733" i="3"/>
  <c r="BS884" i="3"/>
  <c r="BS710" i="3"/>
  <c r="BS909" i="3"/>
  <c r="BS342" i="3"/>
  <c r="BS538" i="3"/>
  <c r="BS919" i="3"/>
  <c r="BS827" i="3"/>
  <c r="BS686" i="3"/>
  <c r="BS175" i="3"/>
  <c r="BS360" i="3"/>
  <c r="BS150" i="3"/>
  <c r="BS438" i="3"/>
  <c r="BS964" i="3"/>
  <c r="BS980" i="3"/>
  <c r="BS984" i="3"/>
  <c r="BS584" i="3"/>
  <c r="BS649" i="3"/>
  <c r="BS117" i="3"/>
  <c r="BS824" i="3"/>
  <c r="BS465" i="3"/>
  <c r="BS319" i="3"/>
  <c r="BS339" i="3"/>
  <c r="BS444" i="3"/>
  <c r="BS155" i="3"/>
  <c r="BS95" i="3"/>
  <c r="BS485" i="3"/>
  <c r="BS762" i="3"/>
  <c r="BS184" i="3"/>
  <c r="BS536" i="3"/>
  <c r="BS912" i="3"/>
  <c r="BS529" i="3"/>
  <c r="BS367" i="3"/>
  <c r="BS299" i="3"/>
  <c r="BS154" i="3"/>
  <c r="BS839" i="3"/>
  <c r="BS603" i="3"/>
  <c r="BS145" i="3"/>
  <c r="BS722" i="3"/>
  <c r="BS112" i="3"/>
  <c r="BS258" i="3"/>
  <c r="BS458" i="3"/>
  <c r="BS607" i="3"/>
  <c r="BS65" i="3"/>
  <c r="BS426" i="3"/>
  <c r="BS417" i="3"/>
  <c r="BS930" i="3"/>
  <c r="BS256" i="3"/>
  <c r="BS526" i="3"/>
  <c r="BS533" i="3"/>
  <c r="BS889" i="3"/>
  <c r="BS987" i="3"/>
  <c r="BS234" i="3"/>
  <c r="BS897" i="3"/>
  <c r="BS108" i="3"/>
  <c r="BS608" i="3"/>
  <c r="BS759" i="3"/>
  <c r="BS34" i="3"/>
  <c r="BS29" i="3"/>
  <c r="BS344" i="3"/>
  <c r="BS219" i="3"/>
  <c r="BS953" i="3"/>
  <c r="BS718" i="3"/>
  <c r="BS181" i="3"/>
  <c r="BS612" i="3"/>
  <c r="BS968" i="3"/>
  <c r="BS440" i="3"/>
  <c r="BS428" i="3"/>
  <c r="BS167" i="3"/>
  <c r="BS808" i="3"/>
  <c r="BS430" i="3"/>
  <c r="BS271" i="3"/>
  <c r="BS813" i="3"/>
  <c r="BS962" i="3"/>
  <c r="BS378" i="3"/>
  <c r="BS929" i="3"/>
  <c r="BS724" i="3"/>
  <c r="BS528" i="3"/>
  <c r="BS492" i="3"/>
  <c r="BS20" i="3"/>
  <c r="BS768" i="3"/>
  <c r="BS44" i="3"/>
  <c r="BS113" i="3"/>
  <c r="BS185" i="3"/>
  <c r="BS75" i="3"/>
  <c r="BS815" i="3"/>
  <c r="BS587" i="3"/>
  <c r="BS730" i="3"/>
  <c r="BS935" i="3"/>
  <c r="BS239" i="3"/>
  <c r="BS61" i="3"/>
  <c r="BR774" i="3"/>
  <c r="BR525" i="3"/>
  <c r="BR933" i="3"/>
  <c r="BR787" i="3"/>
  <c r="BR603" i="3"/>
  <c r="BR646" i="3"/>
  <c r="BR972" i="3"/>
  <c r="BR988" i="3"/>
  <c r="BR662" i="3"/>
  <c r="BR621" i="3"/>
  <c r="BR231" i="3"/>
  <c r="BR242" i="3"/>
  <c r="BR749" i="3"/>
  <c r="BR507" i="3"/>
  <c r="BR688" i="3"/>
  <c r="BR562" i="3"/>
  <c r="BR132" i="3"/>
  <c r="BR472" i="3"/>
  <c r="BR934" i="3"/>
  <c r="BR388" i="3"/>
  <c r="BR960" i="3"/>
  <c r="BR206" i="3"/>
  <c r="BR829" i="3"/>
  <c r="BR626" i="3"/>
  <c r="BR17" i="3"/>
  <c r="BR89" i="3"/>
  <c r="BR893" i="3"/>
  <c r="BR852" i="3"/>
  <c r="BR993" i="3"/>
  <c r="BR786" i="3"/>
  <c r="BR875" i="3"/>
  <c r="BR798" i="3"/>
  <c r="BR634" i="3"/>
  <c r="BR640" i="3"/>
  <c r="BR356" i="3"/>
  <c r="BR410" i="3"/>
  <c r="BR338" i="3"/>
  <c r="BR183" i="3"/>
  <c r="BR252" i="3"/>
  <c r="BR164" i="3"/>
  <c r="BR122" i="3"/>
  <c r="BR229" i="3"/>
  <c r="BR120" i="3"/>
  <c r="BR502" i="3"/>
  <c r="BR613" i="3"/>
  <c r="BR724" i="3"/>
  <c r="BR655" i="3"/>
  <c r="BR859" i="3"/>
  <c r="BR591" i="3"/>
  <c r="BR92" i="3"/>
  <c r="BR54" i="3"/>
  <c r="BR454" i="3"/>
  <c r="BR761" i="3"/>
  <c r="BR304" i="3"/>
  <c r="BR314" i="3"/>
  <c r="BR704" i="3"/>
  <c r="BR573" i="3"/>
  <c r="BR812" i="3"/>
  <c r="BR328" i="3"/>
  <c r="BR593" i="3"/>
  <c r="BR288" i="3"/>
  <c r="BR277" i="3"/>
  <c r="BR230" i="3"/>
  <c r="BR712" i="3"/>
  <c r="BR815" i="3"/>
  <c r="BR82" i="3"/>
  <c r="BR245" i="3"/>
  <c r="BR480" i="3"/>
  <c r="BR847" i="3"/>
  <c r="BR695" i="3"/>
  <c r="BR811" i="3"/>
  <c r="BR150" i="3"/>
  <c r="BR195" i="3"/>
  <c r="BR623" i="3"/>
  <c r="BR470" i="3"/>
  <c r="BR67" i="3"/>
  <c r="BR759" i="3"/>
  <c r="BR271" i="3"/>
  <c r="BR134" i="3"/>
  <c r="BR860" i="3"/>
  <c r="BR839" i="3"/>
  <c r="BR158" i="3"/>
  <c r="BR91" i="3"/>
  <c r="BR58" i="3"/>
  <c r="BR476" i="3"/>
  <c r="BR355" i="3"/>
  <c r="BR182" i="3"/>
  <c r="BR324" i="3"/>
  <c r="BR471" i="3"/>
  <c r="BR440" i="3"/>
  <c r="BR807" i="3"/>
  <c r="BR216" i="3"/>
  <c r="BR672" i="3"/>
  <c r="BR568" i="3"/>
  <c r="BR511" i="3"/>
  <c r="BR312" i="3"/>
  <c r="BR90" i="3"/>
  <c r="BR908" i="3"/>
  <c r="BR959" i="3"/>
  <c r="BR855" i="3"/>
  <c r="BR823" i="3"/>
  <c r="BR427" i="3"/>
  <c r="BR748" i="3"/>
  <c r="BR529" i="3"/>
  <c r="BR572" i="3"/>
  <c r="BR63" i="3"/>
  <c r="BR1001" i="3"/>
  <c r="BR83" i="3"/>
  <c r="BR253" i="3"/>
  <c r="BR684" i="3"/>
  <c r="BR531" i="3"/>
  <c r="BR165" i="3"/>
  <c r="BR147" i="3"/>
  <c r="BR79" i="3"/>
  <c r="BR394" i="3"/>
  <c r="BR977" i="3"/>
  <c r="BR358" i="3"/>
  <c r="BR552" i="3"/>
  <c r="BR643" i="3"/>
  <c r="BR186" i="3"/>
  <c r="BR373" i="3"/>
  <c r="BR353" i="3"/>
  <c r="BR609" i="3"/>
  <c r="BR571" i="3"/>
  <c r="BR679" i="3"/>
  <c r="BS701" i="3"/>
  <c r="BS531" i="3"/>
  <c r="BS873" i="3"/>
  <c r="BS210" i="3"/>
  <c r="BS425" i="3"/>
  <c r="BS550" i="3"/>
  <c r="BS111" i="3"/>
  <c r="BS73" i="3"/>
  <c r="BS285" i="3"/>
  <c r="BS882" i="3"/>
  <c r="BS503" i="3"/>
  <c r="BS80" i="3"/>
  <c r="BS926" i="3"/>
  <c r="BS174" i="3"/>
  <c r="BS391" i="3"/>
  <c r="BS657" i="3"/>
  <c r="BS338" i="3"/>
  <c r="BS118" i="3"/>
  <c r="BS371" i="3"/>
  <c r="BS193" i="3"/>
  <c r="BS597" i="3"/>
  <c r="BS461" i="3"/>
  <c r="BS786" i="3"/>
  <c r="BS860" i="3"/>
  <c r="BS252" i="3"/>
  <c r="BR942" i="3"/>
  <c r="BR642" i="3"/>
  <c r="BR877" i="3"/>
  <c r="BR869" i="3"/>
  <c r="BR224" i="3"/>
  <c r="BR905" i="3"/>
  <c r="BR174" i="3"/>
  <c r="BR892" i="3"/>
  <c r="BR352" i="3"/>
  <c r="BR885" i="3"/>
  <c r="BR810" i="3"/>
  <c r="BR264" i="3"/>
  <c r="BR294" i="3"/>
  <c r="BR309" i="3"/>
  <c r="BR735" i="3"/>
  <c r="BR161" i="3"/>
  <c r="BR489" i="3"/>
  <c r="BR465" i="3"/>
  <c r="BR739" i="3"/>
  <c r="BR523" i="3"/>
  <c r="BR840" i="3"/>
  <c r="BR604" i="3"/>
  <c r="BR497" i="3"/>
  <c r="BR867" i="3"/>
  <c r="BR915" i="3"/>
  <c r="BR697" i="3"/>
  <c r="BR343" i="3"/>
  <c r="BR624" i="3"/>
  <c r="BR326" i="3"/>
  <c r="BR348" i="3"/>
  <c r="BR244" i="3"/>
  <c r="BR65" i="3"/>
  <c r="BR171" i="3"/>
  <c r="BR872" i="3"/>
  <c r="BR21" i="3"/>
  <c r="BS346" i="3"/>
  <c r="BS676" i="3"/>
  <c r="BS903" i="3"/>
  <c r="BS913" i="3"/>
  <c r="BS519" i="3"/>
  <c r="BS351" i="3"/>
  <c r="BS622" i="3"/>
  <c r="BS723" i="3"/>
  <c r="BS213" i="3"/>
  <c r="BS851" i="3"/>
  <c r="BS84" i="3"/>
  <c r="BS530" i="3"/>
  <c r="BS765" i="3"/>
  <c r="BS195" i="3"/>
  <c r="BS273" i="3"/>
  <c r="BS96" i="3"/>
  <c r="BS952" i="3"/>
  <c r="BS28" i="3"/>
  <c r="BS140" i="3"/>
  <c r="BS731" i="3"/>
  <c r="BS381" i="3"/>
  <c r="BR733" i="3"/>
  <c r="BR378" i="3"/>
  <c r="BR618" i="3"/>
  <c r="BR159" i="3"/>
  <c r="BR146" i="3"/>
  <c r="BR782" i="3"/>
  <c r="BR250" i="3"/>
  <c r="BR208" i="3"/>
  <c r="BR950" i="3"/>
  <c r="BR60" i="3"/>
  <c r="BR899" i="3"/>
  <c r="BR680" i="3"/>
  <c r="BR313" i="3"/>
  <c r="BR940" i="3"/>
  <c r="BR772" i="3"/>
  <c r="BR403" i="3"/>
  <c r="BR404" i="3"/>
  <c r="BR127" i="3"/>
  <c r="BS157" i="3"/>
  <c r="BS19" i="3"/>
  <c r="BS747" i="3"/>
  <c r="BS316" i="3"/>
  <c r="BS89" i="3"/>
  <c r="BS906" i="3"/>
  <c r="BS876" i="3"/>
  <c r="BS37" i="3"/>
  <c r="BS789" i="3"/>
  <c r="BS137" i="3"/>
  <c r="BS956" i="3"/>
  <c r="BS242" i="3"/>
  <c r="BS764" i="3"/>
  <c r="BS172" i="3"/>
  <c r="BS55" i="3"/>
  <c r="BS304" i="3"/>
  <c r="BS825" i="3"/>
  <c r="BS357" i="3"/>
  <c r="BS364" i="3"/>
  <c r="BS947" i="3"/>
  <c r="BS978" i="3"/>
  <c r="BS222" i="3"/>
  <c r="BS544" i="3"/>
  <c r="BS543" i="3"/>
  <c r="BS554" i="3"/>
  <c r="BS264" i="3"/>
  <c r="BS867" i="3"/>
  <c r="BS822" i="3"/>
  <c r="BS399" i="3"/>
  <c r="BS797" i="3"/>
  <c r="BS235" i="3"/>
  <c r="BS142" i="3"/>
  <c r="BS148" i="3"/>
  <c r="BS668" i="3"/>
  <c r="BS858" i="3"/>
  <c r="BS56" i="3"/>
  <c r="BS955" i="3"/>
  <c r="BS537" i="3"/>
  <c r="BS109" i="3"/>
  <c r="BS488" i="3"/>
  <c r="BS194" i="3"/>
  <c r="BS63" i="3"/>
  <c r="BS272" i="3"/>
  <c r="BS406" i="3"/>
  <c r="BS502" i="3"/>
  <c r="BS303" i="3"/>
  <c r="BS365" i="3"/>
  <c r="BS147" i="3"/>
  <c r="BS845" i="3"/>
  <c r="BS604" i="3"/>
  <c r="BS753" i="3"/>
  <c r="BS821" i="3"/>
  <c r="BS286" i="3"/>
  <c r="BS894" i="3"/>
  <c r="BS312" i="3"/>
  <c r="BS27" i="3"/>
  <c r="BS673" i="3"/>
  <c r="BS680" i="3"/>
  <c r="BS1007" i="3"/>
  <c r="BS57" i="3"/>
  <c r="BS685" i="3"/>
  <c r="BS834" i="3"/>
  <c r="BS224" i="3"/>
  <c r="BS48" i="3"/>
  <c r="BS625" i="3"/>
  <c r="BS400" i="3"/>
  <c r="BS171" i="3"/>
  <c r="BS196" i="3"/>
  <c r="BS640" i="3"/>
  <c r="BS806" i="3"/>
  <c r="BS102" i="3"/>
  <c r="BS944" i="3"/>
  <c r="BS785" i="3"/>
  <c r="BS559" i="3"/>
  <c r="BS459" i="3"/>
  <c r="BS602" i="3"/>
  <c r="BS807" i="3"/>
  <c r="BS17" i="3"/>
  <c r="BS127" i="3"/>
  <c r="BS128" i="3"/>
  <c r="BS1002" i="3"/>
  <c r="BS767" i="3"/>
  <c r="BS499" i="3"/>
  <c r="BS700" i="3"/>
  <c r="BS370" i="3"/>
  <c r="BS739" i="3"/>
  <c r="BS510" i="3"/>
  <c r="BS51" i="3"/>
  <c r="BS505" i="3"/>
  <c r="BS979" i="3"/>
  <c r="BS853" i="3"/>
  <c r="BS248" i="3"/>
  <c r="BS207" i="3"/>
  <c r="BS669" i="3"/>
  <c r="BS226" i="3"/>
  <c r="BS123" i="3"/>
  <c r="BS763" i="3"/>
  <c r="BS388" i="3"/>
  <c r="BS914" i="3"/>
  <c r="BS223" i="3"/>
  <c r="BS497" i="3"/>
  <c r="BS525" i="3"/>
  <c r="BS993" i="3"/>
  <c r="BS852" i="3"/>
  <c r="BS296" i="3"/>
  <c r="BS996" i="3"/>
  <c r="BS957" i="3"/>
  <c r="BS301" i="3"/>
  <c r="BS450" i="3"/>
  <c r="BS727" i="3"/>
  <c r="BS225" i="3"/>
  <c r="BS332" i="3"/>
  <c r="BS709" i="3"/>
  <c r="AM6" i="3"/>
  <c r="AM8" i="3" s="1"/>
  <c r="E48" i="14" s="1"/>
  <c r="M13" i="5"/>
  <c r="M16" i="5" s="1"/>
  <c r="D13" i="5"/>
  <c r="D16" i="5" s="1"/>
  <c r="BC10" i="3"/>
  <c r="BS396" i="3"/>
  <c r="BS243" i="3"/>
  <c r="BS769" i="3"/>
  <c r="BS976" i="3"/>
  <c r="BS560" i="3"/>
  <c r="BS748" i="3"/>
  <c r="BS78" i="3"/>
  <c r="BS928" i="3"/>
  <c r="BS212" i="3"/>
  <c r="BS423" i="3"/>
  <c r="BS133" i="3"/>
  <c r="BR682" i="3"/>
  <c r="BR738" i="3"/>
  <c r="BR653" i="3"/>
  <c r="BR989" i="3"/>
  <c r="BR492" i="3"/>
  <c r="BR210" i="3"/>
  <c r="BR797" i="3"/>
  <c r="BR743" i="3"/>
  <c r="BR439" i="3"/>
  <c r="BR96" i="3"/>
  <c r="BR498" i="3"/>
  <c r="BR741" i="3"/>
  <c r="BR709" i="3"/>
  <c r="BR431" i="3"/>
  <c r="BR530" i="3"/>
  <c r="BR904" i="3"/>
  <c r="BR958" i="3"/>
  <c r="BR611" i="3"/>
  <c r="BR370" i="3"/>
  <c r="BR930" i="3"/>
  <c r="BR197" i="3"/>
  <c r="BR477" i="3"/>
  <c r="BR730" i="3"/>
  <c r="BR141" i="3"/>
  <c r="BR520" i="3"/>
  <c r="BR850" i="3"/>
  <c r="BR654" i="3"/>
  <c r="BR538" i="3"/>
  <c r="BR190" i="3"/>
  <c r="BR725" i="3"/>
  <c r="BR268" i="3"/>
  <c r="BR742" i="3"/>
  <c r="BR1002" i="3"/>
  <c r="BR88" i="3"/>
  <c r="BR290" i="3"/>
  <c r="BR474" i="3"/>
  <c r="BR814" i="3"/>
  <c r="BR757" i="3"/>
  <c r="BR616" i="3"/>
  <c r="BR946" i="3"/>
  <c r="BR12" i="3"/>
  <c r="BR600" i="3"/>
  <c r="BR629" i="3"/>
  <c r="BR176" i="3"/>
  <c r="BR945" i="3"/>
  <c r="BR1000" i="3"/>
  <c r="BR632" i="3"/>
  <c r="BR536" i="3"/>
  <c r="BR153" i="3"/>
  <c r="BR771" i="3"/>
  <c r="BR325" i="3"/>
  <c r="BR736" i="3"/>
  <c r="BR937" i="3"/>
  <c r="BR107" i="3"/>
  <c r="BR429" i="3"/>
  <c r="BR451" i="3"/>
  <c r="BR443" i="3"/>
  <c r="BR969" i="3"/>
  <c r="BR689" i="3"/>
  <c r="BR776" i="3"/>
  <c r="BR755" i="3"/>
  <c r="BR336" i="3"/>
  <c r="BR392" i="3"/>
  <c r="BR848" i="3"/>
  <c r="BR991" i="3"/>
  <c r="BR37" i="3"/>
  <c r="BR447" i="3"/>
  <c r="BR249" i="3"/>
  <c r="BR820" i="3"/>
  <c r="BR884" i="3"/>
  <c r="BR620" i="3"/>
  <c r="BR967" i="3"/>
  <c r="BR895" i="3"/>
  <c r="BR976" i="3"/>
  <c r="BR1003" i="3"/>
  <c r="BR652" i="3"/>
  <c r="BR827" i="3"/>
  <c r="BR87" i="3"/>
  <c r="BR381" i="3"/>
  <c r="BR957" i="3"/>
  <c r="BR849" i="3"/>
  <c r="BR38" i="3"/>
  <c r="BR86" i="3"/>
  <c r="BR72" i="3"/>
  <c r="BR753" i="3"/>
  <c r="BR191" i="3"/>
  <c r="BR671" i="3"/>
  <c r="BR280" i="3"/>
  <c r="BR491" i="3"/>
  <c r="BR843" i="3"/>
  <c r="BR924" i="3"/>
  <c r="BR1007" i="3"/>
  <c r="BR299" i="3"/>
  <c r="BR808" i="3"/>
  <c r="BR657" i="3"/>
  <c r="BR116" i="3"/>
  <c r="BR334" i="3"/>
  <c r="BR760" i="3"/>
  <c r="BR676" i="3"/>
  <c r="BR903" i="3"/>
  <c r="BR468" i="3"/>
  <c r="BR20" i="3"/>
  <c r="BR319" i="3"/>
  <c r="BB10" i="3"/>
  <c r="AL6" i="3"/>
  <c r="AL8" i="3" s="1"/>
  <c r="D48" i="14" s="1"/>
  <c r="C13" i="5"/>
  <c r="C16" i="5" s="1"/>
  <c r="L13" i="5"/>
  <c r="L16" i="5" s="1"/>
  <c r="BR583" i="3"/>
  <c r="BR235" i="3"/>
  <c r="BR932" i="3"/>
  <c r="BR649" i="3"/>
  <c r="BR455" i="3"/>
  <c r="BR346" i="3"/>
  <c r="BR660" i="3"/>
  <c r="BR715" i="3"/>
  <c r="BR687" i="3"/>
  <c r="BR579" i="3"/>
  <c r="BR929" i="3"/>
  <c r="BR711" i="3"/>
  <c r="BR215" i="3"/>
  <c r="BR700" i="3"/>
  <c r="BR779" i="3"/>
  <c r="BR181" i="3"/>
  <c r="BR199" i="3"/>
  <c r="BR225" i="3"/>
  <c r="BR596" i="3"/>
  <c r="BR707" i="3"/>
  <c r="BR532" i="3"/>
  <c r="BS15" i="3"/>
  <c r="BS746" i="3"/>
  <c r="BS300" i="3"/>
  <c r="BS940" i="3"/>
  <c r="BS626" i="3"/>
  <c r="BS681" i="3"/>
  <c r="BS262" i="3"/>
  <c r="BS436" i="3"/>
  <c r="BS418" i="3"/>
  <c r="BS645" i="3"/>
  <c r="BS49" i="3"/>
  <c r="BS92" i="3"/>
  <c r="BS621" i="3"/>
  <c r="BS983" i="3"/>
  <c r="BS411" i="3"/>
  <c r="BS266" i="3"/>
  <c r="BS721" i="3"/>
  <c r="BS40" i="3"/>
  <c r="BS124" i="3"/>
  <c r="BS66" i="3"/>
  <c r="BS470" i="3"/>
  <c r="BS881" i="3"/>
  <c r="BS231" i="3"/>
  <c r="BS386" i="3"/>
  <c r="BR425" i="3"/>
  <c r="BR39" i="3"/>
  <c r="BR722" i="3"/>
  <c r="BR274" i="3"/>
  <c r="BR813" i="3"/>
  <c r="BR718" i="3"/>
  <c r="BR918" i="3"/>
  <c r="BR322" i="3"/>
  <c r="BR710" i="3"/>
  <c r="BR925" i="3"/>
  <c r="BR701" i="3"/>
  <c r="BR445" i="3"/>
  <c r="BR377" i="3"/>
  <c r="BR241" i="3"/>
  <c r="BR999" i="3"/>
  <c r="BR302" i="3"/>
  <c r="BR406" i="3"/>
  <c r="BR30" i="3"/>
  <c r="BR69" i="3"/>
  <c r="BR574" i="3"/>
  <c r="BR212" i="3"/>
  <c r="BR259" i="3"/>
  <c r="BR992" i="3"/>
  <c r="BR317" i="3"/>
  <c r="BR55" i="3"/>
  <c r="BR179" i="3"/>
  <c r="BR751" i="3"/>
  <c r="BR663" i="3"/>
  <c r="BR285" i="3"/>
  <c r="BR513" i="3"/>
  <c r="BR24" i="3"/>
  <c r="BS659" i="3"/>
  <c r="BS340" i="3"/>
  <c r="BS555" i="3"/>
  <c r="BS596" i="3"/>
  <c r="BS129" i="3"/>
  <c r="BS52" i="3"/>
  <c r="BS605" i="3"/>
  <c r="BS474" i="3"/>
  <c r="BS986" i="3"/>
  <c r="BS654" i="3"/>
  <c r="BS745" i="3"/>
  <c r="BS811" i="3"/>
  <c r="BS885" i="3"/>
  <c r="BS899" i="3"/>
  <c r="BS294" i="3"/>
  <c r="BS410" i="3"/>
  <c r="BS103" i="3"/>
  <c r="BS814" i="3"/>
  <c r="BS613" i="3"/>
  <c r="BS623" i="3"/>
  <c r="BS18" i="3"/>
  <c r="BS138" i="3"/>
  <c r="BR752" i="3"/>
  <c r="BR622" i="3"/>
  <c r="BR898" i="3"/>
  <c r="BR192" i="3"/>
  <c r="BR666" i="3"/>
  <c r="BR517" i="3"/>
  <c r="BR909" i="3"/>
  <c r="BR184" i="3"/>
  <c r="BR922" i="3"/>
  <c r="BR456" i="3"/>
  <c r="BR545" i="3"/>
  <c r="BS244" i="3"/>
  <c r="BS158" i="3"/>
  <c r="BS384" i="3"/>
  <c r="BS348" i="3"/>
  <c r="BS289" i="3"/>
  <c r="BS551" i="3"/>
  <c r="BS38" i="3"/>
  <c r="BS566" i="3"/>
  <c r="BS121" i="3"/>
  <c r="BS368" i="3"/>
  <c r="BS189" i="3"/>
  <c r="BS677" i="3"/>
  <c r="BS750" i="3"/>
  <c r="BS412" i="3"/>
  <c r="BS857" i="3"/>
  <c r="BS105" i="3"/>
  <c r="BS672" i="3"/>
  <c r="BS863" i="3"/>
  <c r="BS717" i="3"/>
  <c r="BS392" i="3"/>
  <c r="BS726" i="3"/>
  <c r="BS973" i="3"/>
  <c r="BS655" i="3"/>
  <c r="BS237" i="3"/>
  <c r="BS409" i="3"/>
  <c r="BS50" i="3"/>
  <c r="BS504" i="3"/>
  <c r="BS854" i="3"/>
  <c r="BS35" i="3"/>
  <c r="BS442" i="3"/>
  <c r="BS278" i="3"/>
  <c r="BS886" i="3"/>
  <c r="BS327" i="3"/>
  <c r="BS552" i="3"/>
  <c r="BS311" i="3"/>
  <c r="BS54" i="3"/>
  <c r="BS336" i="3"/>
  <c r="BS732" i="3"/>
  <c r="BS324" i="3"/>
  <c r="BS431" i="3"/>
  <c r="BS493" i="3"/>
  <c r="BS780" i="3"/>
  <c r="BS41" i="3"/>
  <c r="BS512" i="3"/>
  <c r="BS232" i="3"/>
  <c r="BS452" i="3"/>
  <c r="BS679" i="3"/>
  <c r="BS646" i="3"/>
  <c r="BS408" i="3"/>
  <c r="BS635" i="3"/>
  <c r="BS1005" i="3"/>
  <c r="BS658" i="3"/>
  <c r="BS875" i="3"/>
  <c r="BS326" i="3"/>
  <c r="BS269" i="3"/>
  <c r="BS697" i="3"/>
  <c r="BS644" i="3"/>
  <c r="BS116" i="3"/>
  <c r="BS705" i="3"/>
  <c r="BS829" i="3"/>
  <c r="BS139" i="3"/>
  <c r="BS322" i="3"/>
  <c r="BS599" i="3"/>
  <c r="BS775" i="3"/>
  <c r="BS998" i="3"/>
  <c r="BS453" i="3"/>
  <c r="BS761" i="3"/>
  <c r="BS305" i="3"/>
  <c r="BS917" i="3"/>
  <c r="BS420" i="3"/>
  <c r="BS838" i="3"/>
  <c r="BS432" i="3"/>
  <c r="BS422" i="3"/>
  <c r="BS151" i="3"/>
  <c r="BS800" i="3"/>
  <c r="BS951" i="3"/>
  <c r="BS295" i="3"/>
  <c r="BS199" i="3"/>
  <c r="BS633" i="3"/>
  <c r="BS401" i="3"/>
  <c r="BS684" i="3"/>
  <c r="BS30" i="3"/>
  <c r="BS840" i="3"/>
  <c r="BS337" i="3"/>
  <c r="BS233" i="3"/>
  <c r="BS192" i="3"/>
  <c r="BS132" i="3"/>
  <c r="BS831" i="3"/>
  <c r="BS595" i="3"/>
  <c r="BS91" i="3"/>
  <c r="BS690" i="3"/>
  <c r="BS21" i="3"/>
  <c r="BS741" i="3"/>
  <c r="BS99" i="3"/>
  <c r="BS451" i="3"/>
  <c r="BS796" i="3"/>
  <c r="BS216" i="3"/>
  <c r="BS994" i="3"/>
  <c r="BS751" i="3"/>
  <c r="BS491" i="3"/>
  <c r="BS694" i="3"/>
  <c r="BS362" i="3"/>
  <c r="BS795" i="3"/>
  <c r="BS268" i="3"/>
  <c r="BS255" i="3"/>
  <c r="BS662" i="3"/>
  <c r="BS445" i="3"/>
  <c r="BS650" i="3"/>
  <c r="BS799" i="3"/>
  <c r="BS236" i="3"/>
  <c r="BS958" i="3"/>
  <c r="BS921" i="3"/>
  <c r="BS546" i="3"/>
  <c r="BS819" i="3"/>
  <c r="BS545" i="3"/>
  <c r="BS83" i="3"/>
  <c r="BS377" i="3"/>
  <c r="BS617" i="3"/>
  <c r="BS773" i="3"/>
  <c r="BS385" i="3"/>
  <c r="BS801" i="3"/>
  <c r="BS416" i="3"/>
  <c r="BS567" i="3"/>
  <c r="BS198" i="3"/>
  <c r="BS68" i="3"/>
  <c r="BR868" i="3"/>
  <c r="BR102" i="3"/>
  <c r="BR780" i="3"/>
  <c r="BR800" i="3"/>
  <c r="BR364" i="3"/>
  <c r="BR586" i="3"/>
  <c r="BR734" i="3"/>
  <c r="BR750" i="3"/>
  <c r="BR369" i="3"/>
  <c r="BR490" i="3"/>
  <c r="BR25" i="3"/>
  <c r="BR578" i="3"/>
  <c r="BR128" i="3"/>
  <c r="BR340" i="3"/>
  <c r="BR896" i="3"/>
  <c r="BR746" i="3"/>
  <c r="BR714" i="3"/>
  <c r="BR163" i="3"/>
  <c r="BR994" i="3"/>
  <c r="BR677" i="3"/>
  <c r="BR981" i="3"/>
  <c r="BR48" i="3"/>
  <c r="BR834" i="3"/>
  <c r="BR402" i="3"/>
  <c r="BR791" i="3"/>
  <c r="BR637" i="3"/>
  <c r="BR990" i="3"/>
  <c r="BR152" i="3"/>
  <c r="BR952" i="3"/>
  <c r="BR973" i="3"/>
  <c r="BR602" i="3"/>
  <c r="BR126" i="3"/>
  <c r="BR866" i="3"/>
  <c r="BR978" i="3"/>
  <c r="BR846" i="3"/>
  <c r="BR99" i="3"/>
  <c r="BR670" i="3"/>
  <c r="BR401" i="3"/>
  <c r="BR818" i="3"/>
  <c r="BR665" i="3"/>
  <c r="BR936" i="3"/>
  <c r="BR631" i="3"/>
  <c r="BR802" i="3"/>
  <c r="BR386" i="3"/>
  <c r="BR115" i="3"/>
  <c r="BR335" i="3"/>
  <c r="BR68" i="3"/>
  <c r="BR857" i="3"/>
  <c r="BR639" i="3"/>
  <c r="BR879" i="3"/>
  <c r="BR140" i="3"/>
  <c r="BR49" i="3"/>
  <c r="BR659" i="3"/>
  <c r="BR851" i="3"/>
  <c r="BR194" i="3"/>
  <c r="BR446" i="3"/>
  <c r="BR438" i="3"/>
  <c r="BR196" i="3"/>
  <c r="BR880" i="3"/>
  <c r="BR383" i="3"/>
  <c r="BR251" i="3"/>
  <c r="BR835" i="3"/>
  <c r="BR70" i="3"/>
  <c r="BR419" i="3"/>
  <c r="BR996" i="3"/>
  <c r="BR809" i="3"/>
  <c r="BR240" i="3"/>
  <c r="BR119" i="3"/>
  <c r="BR542" i="3"/>
  <c r="BR910" i="3"/>
  <c r="BR494" i="3"/>
  <c r="BR462" i="3"/>
  <c r="BR648" i="3"/>
  <c r="BR318" i="3"/>
  <c r="BR939" i="3"/>
  <c r="BR363" i="3"/>
  <c r="BR948" i="3"/>
  <c r="BR45" i="3"/>
  <c r="BR214" i="3"/>
  <c r="BR528" i="3"/>
  <c r="BR202" i="3"/>
  <c r="BR475" i="3"/>
  <c r="BR521" i="3"/>
  <c r="BR483" i="3"/>
  <c r="BR166" i="3"/>
  <c r="BR881" i="3"/>
  <c r="BR824" i="3"/>
  <c r="BR987" i="3"/>
  <c r="BR444" i="3"/>
  <c r="BR534" i="3"/>
  <c r="BR254" i="3"/>
  <c r="BR633" i="3"/>
  <c r="BR138" i="3"/>
  <c r="BR393" i="3"/>
  <c r="BR481" i="3"/>
  <c r="BR499" i="3"/>
  <c r="BR172" i="3"/>
  <c r="BR592" i="3"/>
  <c r="BR1008" i="3"/>
  <c r="BR576" i="3"/>
  <c r="BR888" i="3"/>
  <c r="BR745" i="3"/>
  <c r="BR737" i="3"/>
  <c r="BR956" i="3"/>
  <c r="BR15" i="3"/>
  <c r="BR422" i="3"/>
  <c r="BR220" i="3"/>
  <c r="BR575" i="3"/>
  <c r="BR248" i="3"/>
  <c r="BR437" i="3"/>
  <c r="BR728" i="3"/>
  <c r="BR551" i="3"/>
  <c r="BR913" i="3"/>
  <c r="BR971" i="3"/>
  <c r="BR415" i="3"/>
  <c r="BR16" i="3"/>
  <c r="BR41" i="3"/>
  <c r="BR151" i="3"/>
  <c r="BR207" i="3"/>
  <c r="BR699" i="3"/>
  <c r="BR368" i="3"/>
  <c r="BR308" i="3"/>
  <c r="BR584" i="3"/>
  <c r="BR744" i="3"/>
  <c r="BR329" i="3"/>
  <c r="BS209" i="3"/>
  <c r="BS887" i="3"/>
  <c r="BS373" i="3"/>
  <c r="BS802" i="3"/>
  <c r="BS166" i="3"/>
  <c r="BS141" i="3"/>
  <c r="BS261" i="3"/>
  <c r="BS435" i="3"/>
  <c r="BS454" i="3"/>
  <c r="BS131" i="3"/>
  <c r="BS755" i="3"/>
  <c r="BS971" i="3"/>
  <c r="BS146" i="3"/>
  <c r="BS925" i="3"/>
  <c r="BS1009" i="3"/>
  <c r="BS916" i="3"/>
  <c r="BS173" i="3"/>
  <c r="BS24" i="3"/>
  <c r="BS779" i="3"/>
  <c r="BR731" i="3"/>
  <c r="BS874" i="3"/>
  <c r="BS629" i="3"/>
  <c r="BS462" i="3"/>
  <c r="BS942" i="3"/>
  <c r="BS843" i="3"/>
  <c r="BS494" i="3"/>
  <c r="BS675" i="3"/>
  <c r="BS653" i="3"/>
  <c r="BS251" i="3"/>
  <c r="BS482" i="3"/>
  <c r="BS609" i="3"/>
  <c r="BS67" i="3"/>
  <c r="BS12" i="3"/>
  <c r="BS641" i="3"/>
  <c r="BS752" i="3"/>
  <c r="BS190" i="3"/>
  <c r="BS975" i="3"/>
  <c r="BS793" i="3"/>
  <c r="BS707" i="3"/>
  <c r="BS218" i="3"/>
  <c r="BS586" i="3"/>
  <c r="BR306" i="3"/>
  <c r="BR842" i="3"/>
  <c r="BR870" i="3"/>
  <c r="BR514" i="3"/>
  <c r="BR732" i="3"/>
  <c r="BR565" i="3"/>
  <c r="BR902" i="3"/>
  <c r="BR237" i="3"/>
  <c r="BR109" i="3"/>
  <c r="BR581" i="3"/>
  <c r="BR59" i="3"/>
  <c r="BR405" i="3"/>
  <c r="BR951" i="3"/>
  <c r="BR540" i="3"/>
  <c r="BR487" i="3"/>
  <c r="BR430" i="3"/>
  <c r="BR557" i="3"/>
  <c r="BR527" i="3"/>
  <c r="BR862" i="3"/>
  <c r="BR29" i="3"/>
  <c r="BR26" i="3"/>
  <c r="BR452" i="3"/>
  <c r="BR339" i="3"/>
  <c r="BR550" i="3"/>
  <c r="BR247" i="3"/>
  <c r="BR307" i="3"/>
  <c r="BR567" i="3"/>
  <c r="BR123" i="3"/>
  <c r="BR585" i="3"/>
  <c r="BR371" i="3"/>
  <c r="BR168" i="3"/>
  <c r="BR563" i="3"/>
  <c r="BR448" i="3"/>
  <c r="BR297" i="3"/>
  <c r="BR360" i="3"/>
  <c r="BR303" i="3"/>
  <c r="BR316" i="3"/>
  <c r="BR916" i="3"/>
  <c r="BR391" i="3"/>
  <c r="BR756" i="3"/>
  <c r="BR651" i="3"/>
  <c r="BS387" i="3"/>
  <c r="BS729" i="3"/>
  <c r="BS335" i="3"/>
  <c r="BS688" i="3"/>
  <c r="BS356" i="3"/>
  <c r="BS805" i="3"/>
  <c r="BS589" i="3"/>
  <c r="BS598" i="3"/>
  <c r="BS203" i="3"/>
  <c r="BS703" i="3"/>
  <c r="BS736" i="3"/>
  <c r="BS72" i="3"/>
  <c r="BS217" i="3"/>
  <c r="BS456" i="3"/>
  <c r="BS1001" i="3"/>
  <c r="BS844" i="3"/>
  <c r="BS783" i="3"/>
  <c r="BS71" i="3"/>
  <c r="BS253" i="3"/>
  <c r="BS245" i="3"/>
  <c r="BS632" i="3"/>
  <c r="BS734" i="3"/>
  <c r="BS170" i="3"/>
  <c r="BS570" i="3"/>
  <c r="BS26" i="3"/>
  <c r="BS997" i="3"/>
  <c r="BS583" i="3"/>
  <c r="BS872" i="3"/>
  <c r="BS375" i="3"/>
  <c r="BS182" i="3"/>
  <c r="BS656" i="3"/>
  <c r="BS918" i="3"/>
  <c r="BS297" i="3"/>
  <c r="BS205" i="3"/>
  <c r="BS557" i="3"/>
  <c r="BS643" i="3"/>
  <c r="BS639" i="3"/>
  <c r="BS576" i="3"/>
  <c r="BS577" i="3"/>
  <c r="BS390" i="3"/>
  <c r="BS743" i="3"/>
  <c r="BS350" i="3"/>
  <c r="BS574" i="3"/>
  <c r="BS463" i="3"/>
  <c r="BS816" i="3"/>
  <c r="BS250" i="3"/>
  <c r="BS869" i="3"/>
  <c r="BS280" i="3"/>
  <c r="BS153" i="3"/>
  <c r="BS25" i="3"/>
  <c r="BS692" i="3"/>
  <c r="BS495" i="3"/>
  <c r="BS363" i="3"/>
  <c r="BS345" i="3"/>
  <c r="BS23" i="3"/>
  <c r="BS667" i="3"/>
  <c r="BS318" i="3"/>
  <c r="BS850" i="3"/>
  <c r="BS313" i="3"/>
  <c r="BS317" i="3"/>
  <c r="BS522" i="3"/>
  <c r="BS671" i="3"/>
  <c r="BS11" i="3"/>
  <c r="BS260" i="3"/>
  <c r="BS572" i="3"/>
  <c r="BS290" i="3"/>
  <c r="BS691" i="3"/>
  <c r="BS211" i="3"/>
  <c r="BS754" i="3"/>
  <c r="BS931" i="3"/>
  <c r="BS468" i="3"/>
  <c r="BS517" i="3"/>
  <c r="BS985" i="3"/>
  <c r="BS836" i="3"/>
  <c r="BS288" i="3"/>
  <c r="BS439" i="3"/>
  <c r="BS70" i="3"/>
  <c r="BS861" i="3"/>
  <c r="BS515" i="3"/>
  <c r="BS969" i="3"/>
  <c r="BS321" i="3"/>
  <c r="BS966" i="3"/>
  <c r="BS328" i="3"/>
  <c r="BS961" i="3"/>
  <c r="BS982" i="3"/>
  <c r="BS568" i="3"/>
  <c r="BS777" i="3"/>
  <c r="BS94" i="3"/>
  <c r="BS936" i="3"/>
  <c r="BS756" i="3"/>
  <c r="BS527" i="3"/>
  <c r="BS941" i="3"/>
  <c r="BS249" i="3"/>
  <c r="BS506" i="3"/>
  <c r="BS98" i="3"/>
  <c r="BS990" i="3"/>
  <c r="BS592" i="3"/>
  <c r="BS678" i="3"/>
  <c r="BS149" i="3"/>
  <c r="BS832" i="3"/>
  <c r="BS308" i="3"/>
  <c r="BS208" i="3"/>
  <c r="BS283" i="3"/>
  <c r="BS310" i="3"/>
  <c r="BS943" i="3"/>
  <c r="BS651" i="3"/>
  <c r="BS794" i="3"/>
  <c r="BS88" i="3"/>
  <c r="BS287" i="3"/>
  <c r="BS125" i="3"/>
  <c r="BS664" i="3"/>
  <c r="BS558" i="3"/>
  <c r="BS383" i="3"/>
  <c r="BS307" i="3"/>
  <c r="BS164" i="3"/>
  <c r="BS847" i="3"/>
  <c r="BS547" i="3"/>
  <c r="BS981" i="3"/>
  <c r="BS610" i="3"/>
  <c r="BS915" i="3"/>
  <c r="BS204" i="3"/>
  <c r="BS469" i="3"/>
  <c r="BS97" i="3"/>
  <c r="BS13" i="3"/>
  <c r="BS477" i="3"/>
  <c r="BR598" i="3"/>
  <c r="BR570" i="3"/>
  <c r="BR706" i="3"/>
  <c r="BR962" i="3"/>
  <c r="BR580" i="3"/>
  <c r="BR149" i="3"/>
  <c r="BR201" i="3"/>
  <c r="BR508" i="3"/>
  <c r="BR882" i="3"/>
  <c r="BR160" i="3"/>
  <c r="BR861" i="3"/>
  <c r="BR788" i="3"/>
  <c r="BR362" i="3"/>
  <c r="BR723" i="3"/>
  <c r="BR661" i="3"/>
  <c r="BR44" i="3"/>
  <c r="BR594" i="3"/>
  <c r="BR900" i="3"/>
  <c r="BR496" i="3"/>
  <c r="BR478" i="3"/>
  <c r="BR106" i="3"/>
  <c r="BR34" i="3"/>
  <c r="BR57" i="3"/>
  <c r="BR698" i="3"/>
  <c r="BR50" i="3"/>
  <c r="BR354" i="3"/>
  <c r="BR434" i="3"/>
  <c r="BR816" i="3"/>
  <c r="BR473" i="3"/>
  <c r="BR941" i="3"/>
  <c r="BR236" i="3"/>
  <c r="BR914" i="3"/>
  <c r="BR266" i="3"/>
  <c r="BR178" i="3"/>
  <c r="BR998" i="3"/>
  <c r="BR387" i="3"/>
  <c r="BR658" i="3"/>
  <c r="BR145" i="3"/>
  <c r="BR828" i="3"/>
  <c r="BR33" i="3"/>
  <c r="BR938" i="3"/>
  <c r="BR233" i="3"/>
  <c r="BR501" i="3"/>
  <c r="BR258" i="3"/>
  <c r="BR341" i="3"/>
  <c r="BR479" i="3"/>
  <c r="BR111" i="3"/>
  <c r="BR223" i="3"/>
  <c r="BR625" i="3"/>
  <c r="BR569" i="3"/>
  <c r="BR320" i="3"/>
  <c r="BR283" i="3"/>
  <c r="BR608" i="3"/>
  <c r="BR595" i="3"/>
  <c r="BR177" i="3"/>
  <c r="BR94" i="3"/>
  <c r="BR408" i="3"/>
  <c r="BR300" i="3"/>
  <c r="BR399" i="3"/>
  <c r="BR963" i="3"/>
  <c r="BR975" i="3"/>
  <c r="BR133" i="3"/>
  <c r="BR819" i="3"/>
  <c r="BR261" i="3"/>
  <c r="BR560" i="3"/>
  <c r="BR539" i="3"/>
  <c r="BR66" i="3"/>
  <c r="BR365" i="3"/>
  <c r="BR323" i="3"/>
  <c r="BR379" i="3"/>
  <c r="BR198" i="3"/>
  <c r="BR656" i="3"/>
  <c r="BR167" i="3"/>
  <c r="BR77" i="3"/>
  <c r="BR74" i="3"/>
  <c r="BR203" i="3"/>
  <c r="BR504" i="3"/>
  <c r="BR495" i="3"/>
  <c r="BR376" i="3"/>
  <c r="BR211" i="3"/>
  <c r="BR1004" i="3"/>
  <c r="BR889" i="3"/>
  <c r="BR667" i="3"/>
  <c r="BR675" i="3"/>
  <c r="BR154" i="3"/>
  <c r="BR949" i="3"/>
  <c r="BR301" i="3"/>
  <c r="BR380" i="3"/>
  <c r="BR541" i="3"/>
  <c r="BR275" i="3"/>
  <c r="BR13" i="3"/>
  <c r="BR544" i="3"/>
  <c r="BR125" i="3"/>
  <c r="BR112" i="3"/>
  <c r="BR273" i="3"/>
  <c r="BR587" i="3"/>
  <c r="BR14" i="3"/>
  <c r="BR267" i="3"/>
  <c r="BR412" i="3"/>
  <c r="BR22" i="3"/>
  <c r="BR844" i="3"/>
  <c r="BR291" i="3"/>
  <c r="BR864" i="3"/>
  <c r="BR935" i="3"/>
  <c r="BR519" i="3"/>
  <c r="BR279" i="3"/>
  <c r="BR944" i="3"/>
  <c r="BR721" i="3"/>
  <c r="BR80" i="3"/>
  <c r="BR270" i="3"/>
  <c r="BR217" i="3"/>
  <c r="BR964" i="3"/>
  <c r="BR577" i="3"/>
  <c r="BR566" i="3"/>
  <c r="BR61" i="3"/>
  <c r="BR351" i="3"/>
  <c r="BR417" i="3"/>
  <c r="BR389" i="3"/>
  <c r="BR485" i="3"/>
  <c r="BR863" i="3"/>
  <c r="BR42" i="3"/>
  <c r="BR35" i="3"/>
  <c r="BR226" i="3"/>
  <c r="BR97" i="3"/>
  <c r="BR260" i="3"/>
  <c r="BS291" i="3"/>
  <c r="BS737" i="3"/>
  <c r="BS315" i="3"/>
  <c r="BS284" i="3"/>
  <c r="BS394" i="3"/>
  <c r="BS593" i="3"/>
  <c r="BS715" i="3"/>
  <c r="BS620" i="3"/>
  <c r="BS152" i="3"/>
  <c r="BS758" i="3"/>
  <c r="BS168" i="3"/>
  <c r="BS352" i="3"/>
  <c r="BS441" i="3"/>
  <c r="BS240" i="3"/>
  <c r="BS905" i="3"/>
  <c r="BS601" i="3"/>
  <c r="BS960" i="3"/>
  <c r="BS636" i="3"/>
  <c r="BS415" i="3"/>
  <c r="BS511" i="3"/>
  <c r="BS611" i="3"/>
  <c r="BS830" i="3"/>
  <c r="BS541" i="3"/>
  <c r="BS699" i="3"/>
  <c r="BS939" i="3"/>
  <c r="BS965" i="3"/>
  <c r="BS893" i="3"/>
  <c r="BS663" i="3"/>
  <c r="BR71" i="3"/>
  <c r="BR886" i="3"/>
  <c r="BR628" i="3"/>
  <c r="BR845" i="3"/>
  <c r="BR858" i="3"/>
  <c r="BR961" i="3"/>
  <c r="BR590" i="3"/>
  <c r="BR717" i="3"/>
  <c r="BR784" i="3"/>
  <c r="BR522" i="3"/>
  <c r="BR510" i="3"/>
  <c r="BR435" i="3"/>
  <c r="BR121" i="3"/>
  <c r="BR615" i="3"/>
  <c r="BR95" i="3"/>
  <c r="BR175" i="3"/>
  <c r="BR965" i="3"/>
  <c r="BR157" i="3"/>
  <c r="BR856" i="3"/>
  <c r="BR227" i="3"/>
  <c r="BR331" i="3"/>
  <c r="BR553" i="3"/>
  <c r="BR702" i="3"/>
  <c r="BR81" i="3"/>
  <c r="BR792" i="3"/>
  <c r="BR124" i="3"/>
  <c r="BR691" i="3"/>
  <c r="BR947" i="3"/>
  <c r="BR293" i="3"/>
  <c r="BR100" i="3"/>
  <c r="BR19" i="3"/>
  <c r="BS443" i="3"/>
  <c r="BS177" i="3"/>
  <c r="BS405" i="3"/>
  <c r="BS389" i="3"/>
  <c r="BS782" i="3"/>
  <c r="BS53" i="3"/>
  <c r="BS791" i="3"/>
  <c r="BS719" i="3"/>
  <c r="BS33" i="3"/>
  <c r="BS892" i="3"/>
  <c r="BS1008" i="3"/>
  <c r="BS535" i="3"/>
  <c r="BS448" i="3"/>
  <c r="BS267" i="3"/>
  <c r="BS358" i="3"/>
  <c r="BS575" i="3"/>
  <c r="BS792" i="3"/>
  <c r="BS508" i="3"/>
  <c r="BS476" i="3"/>
  <c r="BR693" i="3"/>
  <c r="BR482" i="3"/>
  <c r="BR321" i="3"/>
  <c r="BR549" i="3"/>
  <c r="BR114" i="3"/>
  <c r="BR966" i="3"/>
  <c r="BR546" i="3"/>
  <c r="BR796" i="3"/>
  <c r="BR630" i="3"/>
  <c r="BR627" i="3"/>
  <c r="BR238" i="3"/>
  <c r="BR118" i="3"/>
  <c r="BR526" i="3"/>
  <c r="BR18" i="3"/>
  <c r="BR397" i="3"/>
  <c r="BR263" i="3"/>
  <c r="BR911" i="3"/>
  <c r="BR927" i="3"/>
  <c r="BR375" i="3"/>
  <c r="BR692" i="3"/>
  <c r="BR414" i="3"/>
  <c r="BR703" i="3"/>
  <c r="BR162" i="3"/>
  <c r="BR413" i="3"/>
  <c r="BR484" i="3"/>
  <c r="BR503" i="3"/>
  <c r="BR442" i="3"/>
  <c r="BR185" i="3"/>
  <c r="BR556" i="3"/>
  <c r="BR512" i="3"/>
  <c r="BR515" i="3"/>
  <c r="BR955" i="3"/>
  <c r="BR144" i="3"/>
  <c r="BR921" i="3"/>
  <c r="BR411" i="3"/>
  <c r="BR979" i="3"/>
  <c r="BR295" i="3"/>
  <c r="BR883" i="3"/>
  <c r="BR713" i="3"/>
  <c r="BR129" i="3"/>
  <c r="BR775" i="3"/>
  <c r="BR923" i="3"/>
  <c r="D37" i="34"/>
  <c r="E37" i="34" s="1"/>
  <c r="C43" i="34" s="1"/>
  <c r="D43" i="34" s="1"/>
  <c r="BS45" i="3"/>
  <c r="BS478" i="3"/>
  <c r="BS353" i="3"/>
  <c r="BS959" i="3"/>
  <c r="BS160" i="3"/>
  <c r="BS180" i="3"/>
  <c r="BS950" i="3"/>
  <c r="BS776" i="3"/>
  <c r="BS241" i="3"/>
  <c r="BS846" i="3"/>
  <c r="BS562" i="3"/>
  <c r="BS135" i="3"/>
  <c r="BS580" i="3"/>
  <c r="BS879" i="3"/>
  <c r="BS696" i="3"/>
  <c r="BS1004" i="3"/>
  <c r="BS509" i="3"/>
  <c r="BS634" i="3"/>
  <c r="BS484" i="3"/>
  <c r="BS902" i="3"/>
  <c r="BS711" i="3"/>
  <c r="BS74" i="3"/>
  <c r="BS695" i="3"/>
  <c r="BS246" i="3"/>
  <c r="BS784" i="3"/>
  <c r="BS798" i="3"/>
  <c r="BS865" i="3"/>
  <c r="BS466" i="3"/>
  <c r="BS877" i="3"/>
  <c r="BS809" i="3"/>
  <c r="BS895" i="3"/>
  <c r="BS896" i="3"/>
  <c r="BS740" i="3"/>
  <c r="BS590" i="3"/>
  <c r="BS187" i="3"/>
  <c r="BS713" i="3"/>
  <c r="BS992" i="3"/>
  <c r="BS221" i="3"/>
  <c r="BS880" i="3"/>
  <c r="BS556" i="3"/>
  <c r="BS143" i="3"/>
  <c r="BS647" i="3"/>
  <c r="BS804" i="3"/>
  <c r="BS1000" i="3"/>
  <c r="BS215" i="3"/>
  <c r="BS331" i="3"/>
  <c r="BS514" i="3"/>
  <c r="BS446" i="3"/>
  <c r="BS107" i="3"/>
  <c r="BS464" i="3"/>
  <c r="BS329" i="3"/>
  <c r="BS87" i="3"/>
  <c r="BS704" i="3"/>
  <c r="BS967" i="3"/>
  <c r="BS230" i="3"/>
  <c r="BS90" i="3"/>
  <c r="BS948" i="3"/>
  <c r="BS687" i="3"/>
  <c r="BS523" i="3"/>
  <c r="BS666" i="3"/>
  <c r="BS871" i="3"/>
  <c r="BS162" i="3"/>
  <c r="BS191" i="3"/>
  <c r="BS810" i="3"/>
  <c r="BS200" i="3"/>
  <c r="BS82" i="3"/>
  <c r="BS136" i="3"/>
  <c r="BS849" i="3"/>
  <c r="BS591" i="3"/>
  <c r="BS419" i="3"/>
  <c r="BS665" i="3"/>
  <c r="BS354" i="3"/>
  <c r="BS787" i="3"/>
  <c r="BS165" i="3"/>
  <c r="BS202" i="3"/>
  <c r="BS214" i="3"/>
  <c r="BS933" i="3"/>
  <c r="BS349" i="3"/>
  <c r="BS472" i="3"/>
  <c r="BS988" i="3"/>
  <c r="BS891" i="3"/>
  <c r="BS553" i="3"/>
  <c r="BS309" i="3"/>
  <c r="BS569" i="3"/>
  <c r="BS716" i="3"/>
  <c r="BS781" i="3"/>
  <c r="BS414" i="3"/>
  <c r="BS817" i="3"/>
  <c r="BS424" i="3"/>
  <c r="BS393" i="3"/>
  <c r="BS119" i="3"/>
  <c r="BS429" i="3"/>
  <c r="BS578" i="3"/>
  <c r="BS855" i="3"/>
  <c r="BS728" i="3"/>
  <c r="BS774" i="3"/>
  <c r="BS837" i="3"/>
  <c r="BS292" i="3"/>
  <c r="BS910" i="3"/>
  <c r="BS320" i="3"/>
  <c r="BS932" i="3"/>
  <c r="BS404" i="3"/>
  <c r="BS624" i="3"/>
  <c r="BS934" i="3"/>
  <c r="BS206" i="3"/>
  <c r="BS58" i="3"/>
  <c r="BS282" i="3"/>
  <c r="BS487" i="3"/>
  <c r="BS62" i="3"/>
  <c r="BS638" i="3"/>
  <c r="BS900" i="3"/>
  <c r="BS179" i="3"/>
  <c r="BS433" i="3"/>
  <c r="BS648" i="3"/>
  <c r="BS812" i="3"/>
  <c r="BS110" i="3"/>
  <c r="BS888" i="3"/>
  <c r="BS628" i="3"/>
  <c r="BS447" i="3"/>
  <c r="BS403" i="3"/>
  <c r="BS630" i="3"/>
  <c r="BS306" i="3"/>
  <c r="BS159" i="3"/>
  <c r="BS549" i="3"/>
  <c r="BS826" i="3"/>
  <c r="BR493" i="3"/>
  <c r="BR874" i="3"/>
  <c r="BR805" i="3"/>
  <c r="BR98" i="3"/>
  <c r="BR337" i="3"/>
  <c r="BR76" i="3"/>
  <c r="BR136" i="3"/>
  <c r="BR790" i="3"/>
  <c r="BR838" i="3"/>
  <c r="BR232" i="3"/>
  <c r="BR926" i="3"/>
  <c r="BR617" i="3"/>
  <c r="BR674" i="3"/>
  <c r="BR997" i="3"/>
  <c r="BR612" i="3"/>
  <c r="BR85" i="3"/>
  <c r="BR773" i="3"/>
  <c r="BR418" i="3"/>
  <c r="BR970" i="3"/>
  <c r="BR762" i="3"/>
  <c r="BR669" i="3"/>
  <c r="BR906" i="3"/>
  <c r="BR357" i="3"/>
  <c r="BR610" i="3"/>
  <c r="BR441" i="3"/>
  <c r="BR554" i="3"/>
  <c r="BR901" i="3"/>
  <c r="BR458" i="3"/>
  <c r="BR605" i="3"/>
  <c r="BR1006" i="3"/>
  <c r="BR986" i="3"/>
  <c r="BR409" i="3"/>
  <c r="BR974" i="3"/>
  <c r="BR878" i="3"/>
  <c r="BR1005" i="3"/>
  <c r="BR836" i="3"/>
  <c r="BR754" i="3"/>
  <c r="BR113" i="3"/>
  <c r="BR56" i="3"/>
  <c r="BR137" i="3"/>
  <c r="BR506" i="3"/>
  <c r="BR832" i="3"/>
  <c r="BR982" i="3"/>
  <c r="BR720" i="3"/>
  <c r="BR287" i="3"/>
  <c r="BR647" i="3"/>
  <c r="BR777" i="3"/>
  <c r="BR469" i="3"/>
  <c r="BR372" i="3"/>
  <c r="BR547" i="3"/>
  <c r="BR139" i="3"/>
  <c r="BR103" i="3"/>
  <c r="BR668" i="3"/>
  <c r="BR505" i="3"/>
  <c r="BR457" i="3"/>
  <c r="BR75" i="3"/>
  <c r="BR52" i="3"/>
  <c r="BR555" i="3"/>
  <c r="BR1009" i="3"/>
  <c r="BR564" i="3"/>
  <c r="BR716" i="3"/>
  <c r="BR243" i="3"/>
  <c r="BR943" i="3"/>
  <c r="BR463" i="3"/>
  <c r="BR276" i="3"/>
  <c r="BR187" i="3"/>
  <c r="BR907" i="3"/>
  <c r="BR108" i="3"/>
  <c r="BR382" i="3"/>
  <c r="BR310" i="3"/>
  <c r="BR516" i="3"/>
  <c r="BR180" i="3"/>
  <c r="BR173" i="3"/>
  <c r="BR636" i="3"/>
  <c r="BR43" i="3"/>
  <c r="BR407" i="3"/>
  <c r="BR664" i="3"/>
  <c r="BR727" i="3"/>
  <c r="BR47" i="3"/>
  <c r="BR398" i="3"/>
  <c r="BR281" i="3"/>
  <c r="BR793" i="3"/>
  <c r="BR543" i="3"/>
  <c r="BR887" i="3"/>
  <c r="BR333" i="3"/>
  <c r="BR342" i="3"/>
  <c r="BR795" i="3"/>
  <c r="BR292" i="3"/>
  <c r="BR105" i="3"/>
  <c r="BR101" i="3"/>
  <c r="BR931" i="3"/>
  <c r="BR193" i="3"/>
  <c r="BR601" i="3"/>
  <c r="BR350" i="3"/>
  <c r="BR305" i="3"/>
  <c r="BR763" i="3"/>
  <c r="BR607" i="3"/>
  <c r="BR390" i="3"/>
  <c r="BR421" i="3"/>
  <c r="BR349" i="3"/>
  <c r="BR436" i="3"/>
  <c r="BR117" i="3"/>
  <c r="BR28" i="3"/>
  <c r="BR871" i="3"/>
  <c r="BR209" i="3"/>
  <c r="BR36" i="3"/>
  <c r="BR450" i="3"/>
  <c r="BR841" i="3"/>
  <c r="BR619" i="3"/>
  <c r="BR432" i="3"/>
  <c r="BR644" i="3"/>
  <c r="BR420" i="3"/>
  <c r="BR488" i="3"/>
  <c r="BR822" i="3"/>
  <c r="BR110" i="3"/>
  <c r="BR155" i="3"/>
  <c r="BR799" i="3"/>
  <c r="BR222" i="3"/>
  <c r="BR449" i="3"/>
  <c r="BR683" i="3"/>
  <c r="BR729" i="3"/>
  <c r="BR262" i="3"/>
  <c r="BR142" i="3"/>
  <c r="BR221" i="3"/>
  <c r="BR284" i="3"/>
  <c r="BS402" i="3"/>
  <c r="BS682" i="3"/>
  <c r="BS870" i="3"/>
  <c r="BS471" i="3"/>
  <c r="BS93" i="3"/>
  <c r="BS714" i="3"/>
  <c r="BS81" i="3"/>
  <c r="BS115" i="3"/>
  <c r="BS995" i="3"/>
  <c r="BS991" i="3"/>
  <c r="BS36" i="3"/>
  <c r="BS483" i="3"/>
  <c r="BS341" i="3"/>
  <c r="BS571" i="3"/>
  <c r="BS516" i="3"/>
  <c r="BS542" i="3"/>
  <c r="BS908" i="3"/>
  <c r="BS47" i="3"/>
  <c r="BS615" i="3"/>
  <c r="BS712" i="3"/>
  <c r="BS467" i="3"/>
  <c r="BS890" i="3"/>
  <c r="BS427" i="3"/>
  <c r="BS481" i="3"/>
  <c r="BS735" i="3"/>
  <c r="BR778" i="3"/>
  <c r="BR169" i="3"/>
  <c r="BR589" i="3"/>
  <c r="BR638" i="3"/>
  <c r="BR894" i="3"/>
  <c r="BR830" i="3"/>
  <c r="BR803" i="3"/>
  <c r="BR315" i="3"/>
  <c r="BR62" i="3"/>
  <c r="BR912" i="3"/>
  <c r="BR433" i="3"/>
  <c r="S14" i="5"/>
  <c r="BS361" i="3"/>
  <c r="BS904" i="3"/>
  <c r="BS43" i="3"/>
  <c r="BS588" i="3"/>
  <c r="BS818" i="3"/>
  <c r="BS126" i="3"/>
  <c r="BS582" i="3"/>
  <c r="BS274" i="3"/>
  <c r="BS106" i="3"/>
  <c r="BS257" i="3"/>
  <c r="BS637" i="3"/>
  <c r="BS954" i="3"/>
  <c r="BS670" i="3"/>
  <c r="BS1006" i="3"/>
  <c r="BS490" i="3"/>
  <c r="BS178" i="3"/>
  <c r="BS823" i="3"/>
  <c r="BS279" i="3"/>
  <c r="BS848" i="3"/>
  <c r="BS161" i="3"/>
  <c r="BS660" i="3"/>
  <c r="BS594" i="3"/>
  <c r="BS100" i="3"/>
  <c r="BS856" i="3"/>
  <c r="BS130" i="3"/>
  <c r="BS122" i="3"/>
  <c r="BS614" i="3"/>
  <c r="BS945" i="3"/>
  <c r="BS330" i="3"/>
  <c r="BS579" i="3"/>
  <c r="BS772" i="3"/>
  <c r="BS498" i="3"/>
  <c r="BS347" i="3"/>
  <c r="BS742" i="3"/>
  <c r="BS77" i="3"/>
  <c r="BS835" i="3"/>
  <c r="BS972" i="3"/>
  <c r="BS276" i="3"/>
  <c r="BS866" i="3"/>
  <c r="BS395" i="3"/>
  <c r="BS642" i="3"/>
  <c r="BS42" i="3"/>
  <c r="BS14" i="3"/>
  <c r="BS457" i="3"/>
  <c r="BS186" i="3"/>
  <c r="BS946" i="3"/>
  <c r="BS254" i="3"/>
  <c r="BS938" i="3"/>
  <c r="BS788" i="3"/>
  <c r="BS581" i="3"/>
  <c r="BS924" i="3"/>
  <c r="BS702" i="3"/>
  <c r="BS156" i="3"/>
  <c r="BS606" i="3"/>
  <c r="BS460" i="3"/>
  <c r="BS496" i="3"/>
  <c r="BS585" i="3"/>
  <c r="BS85" i="3"/>
  <c r="BS864" i="3"/>
  <c r="BS120" i="3"/>
  <c r="BS359" i="3"/>
  <c r="BS69" i="3"/>
  <c r="BS999" i="3"/>
  <c r="BS76" i="3"/>
  <c r="BS833" i="3"/>
  <c r="BS708" i="3"/>
  <c r="BS520" i="3"/>
  <c r="BS486" i="3"/>
  <c r="BS183" i="3"/>
  <c r="BS760" i="3"/>
  <c r="BS302" i="3"/>
  <c r="BS201" i="3"/>
  <c r="BS275" i="3"/>
  <c r="BS281" i="3"/>
  <c r="BS911" i="3"/>
  <c r="BS31" i="3"/>
  <c r="BS421" i="3"/>
  <c r="BS698" i="3"/>
  <c r="BS513" i="3"/>
  <c r="BS564" i="3"/>
  <c r="BS379" i="3"/>
  <c r="BS380" i="3"/>
  <c r="BS104" i="3"/>
  <c r="BS619" i="3"/>
  <c r="BS989" i="3"/>
  <c r="BS618" i="3"/>
  <c r="BS923" i="3"/>
  <c r="BS270" i="3"/>
  <c r="BS501" i="3"/>
  <c r="BS977" i="3"/>
  <c r="BS573" i="3"/>
  <c r="BS778" i="3"/>
  <c r="BS927" i="3"/>
  <c r="BS343" i="3"/>
  <c r="BS298" i="3"/>
  <c r="BS64" i="3"/>
  <c r="BS674" i="3"/>
  <c r="BS883" i="3"/>
  <c r="BS524" i="3"/>
  <c r="BS277" i="3"/>
  <c r="BS540" i="3"/>
  <c r="BS247" i="3"/>
  <c r="BS901" i="3"/>
  <c r="BS548" i="3"/>
  <c r="BS229" i="3"/>
  <c r="BS480" i="3"/>
  <c r="BS631" i="3"/>
  <c r="BS16" i="3"/>
  <c r="BS163" i="3"/>
  <c r="BS333" i="3"/>
  <c r="BS600" i="3"/>
  <c r="BS790" i="3"/>
  <c r="BS334" i="3"/>
  <c r="BS949" i="3"/>
  <c r="BS449" i="3"/>
  <c r="BS369" i="3"/>
  <c r="BS376" i="3"/>
  <c r="BS265" i="3"/>
  <c r="BS39" i="3"/>
  <c r="BS744" i="3"/>
  <c r="BS259" i="3"/>
  <c r="BS114" i="3"/>
  <c r="BS749" i="3"/>
  <c r="BS898" i="3"/>
  <c r="BS314" i="3"/>
  <c r="BR466" i="3"/>
  <c r="BR282" i="3"/>
  <c r="BR681" i="3"/>
  <c r="BR837" i="3"/>
  <c r="BR606" i="3"/>
  <c r="BR650" i="3"/>
  <c r="BR765" i="3"/>
  <c r="BR298" i="3"/>
  <c r="BR374" i="3"/>
  <c r="BR509" i="3"/>
  <c r="BR768" i="3"/>
  <c r="BR359" i="3"/>
  <c r="BR332" i="3"/>
  <c r="BR758" i="3"/>
  <c r="BR686" i="3"/>
  <c r="BR694" i="3"/>
  <c r="BR361" i="3"/>
  <c r="BR330" i="3"/>
  <c r="BR599" i="3"/>
  <c r="BR143" i="3"/>
  <c r="BR685" i="3"/>
  <c r="BR678" i="3"/>
  <c r="BR984" i="3"/>
  <c r="BR806" i="3"/>
  <c r="BR32" i="3"/>
  <c r="BR234" i="3"/>
  <c r="BR917" i="3"/>
  <c r="BR426" i="3"/>
  <c r="BR130" i="3"/>
  <c r="BR311" i="3"/>
  <c r="BR826" i="3"/>
  <c r="BR170" i="3"/>
  <c r="BR764" i="3"/>
  <c r="BR535" i="3"/>
  <c r="BR789" i="3"/>
  <c r="BR865" i="3"/>
  <c r="BR954" i="3"/>
  <c r="BR853" i="3"/>
  <c r="BR953" i="3"/>
  <c r="BR920" i="3"/>
  <c r="BR104" i="3"/>
  <c r="BR690" i="3"/>
  <c r="BR289" i="3"/>
  <c r="BR645" i="3"/>
  <c r="BR269" i="3"/>
  <c r="BR726" i="3"/>
  <c r="BR804" i="3"/>
  <c r="BR635" i="3"/>
  <c r="BR461" i="3"/>
  <c r="BR524" i="3"/>
  <c r="BR891" i="3"/>
  <c r="BR327" i="3"/>
  <c r="BR467" i="3"/>
  <c r="BR533" i="3"/>
  <c r="BR825" i="3"/>
  <c r="BR985" i="3"/>
  <c r="BR785" i="3"/>
  <c r="BR27" i="3"/>
  <c r="BR980" i="3"/>
  <c r="BR459" i="3"/>
  <c r="BR46" i="3"/>
  <c r="BR705" i="3"/>
  <c r="BR641" i="3"/>
  <c r="BR256" i="3"/>
  <c r="BR219" i="3"/>
  <c r="BR265" i="3"/>
  <c r="BR673" i="3"/>
  <c r="BR73" i="3"/>
  <c r="BR416" i="3"/>
  <c r="BR344" i="3"/>
  <c r="BR464" i="3"/>
  <c r="BR189" i="3"/>
  <c r="BR559" i="3"/>
  <c r="BR246" i="3"/>
  <c r="BR213" i="3"/>
  <c r="BR200" i="3"/>
  <c r="BR385" i="3"/>
  <c r="BR873" i="3"/>
  <c r="BR983" i="3"/>
  <c r="BR255" i="3"/>
  <c r="BR708" i="3"/>
  <c r="BR968" i="3"/>
  <c r="BR486" i="3"/>
  <c r="BR582" i="3"/>
  <c r="BR148" i="3"/>
  <c r="BR428" i="3"/>
  <c r="BR769" i="3"/>
  <c r="BR272" i="3"/>
  <c r="BR131" i="3"/>
  <c r="BR919" i="3"/>
  <c r="BR588" i="3"/>
  <c r="BR500" i="3"/>
  <c r="BR833" i="3"/>
  <c r="BR204" i="3"/>
  <c r="BR40" i="3"/>
  <c r="BR696" i="3"/>
  <c r="BR897" i="3"/>
  <c r="BR424" i="3"/>
  <c r="BR367" i="3"/>
  <c r="BR423" i="3"/>
  <c r="BR396" i="3"/>
  <c r="BR548" i="3"/>
  <c r="BR817" i="3"/>
  <c r="BR400" i="3"/>
  <c r="BR135" i="3"/>
  <c r="BR53" i="3"/>
  <c r="BR453" i="3"/>
  <c r="BR558" i="3"/>
  <c r="BR783" i="3"/>
  <c r="BR51" i="3"/>
  <c r="BR188" i="3"/>
  <c r="BR740" i="3"/>
  <c r="BR218" i="3"/>
  <c r="BR460" i="3"/>
  <c r="BR366" i="3"/>
  <c r="BR801" i="3"/>
  <c r="BR995" i="3"/>
  <c r="BR384" i="3"/>
  <c r="BR347" i="3"/>
  <c r="BR228" i="3"/>
  <c r="BR537" i="3"/>
  <c r="BR296" i="3"/>
  <c r="BR239" i="3"/>
  <c r="BR31" i="3"/>
  <c r="BR257" i="3"/>
  <c r="E43" i="34" l="1"/>
  <c r="BC6" i="3"/>
  <c r="BC8" i="3" s="1"/>
  <c r="E50" i="14" s="1"/>
  <c r="D17" i="32"/>
  <c r="D18" i="32" s="1"/>
  <c r="M17" i="32"/>
  <c r="M18" i="32" s="1"/>
  <c r="BS10" i="3"/>
  <c r="BB6" i="3"/>
  <c r="BB8" i="3" s="1"/>
  <c r="D50" i="14" s="1"/>
  <c r="L17" i="32"/>
  <c r="L18" i="32" s="1"/>
  <c r="C17" i="32"/>
  <c r="C18" i="32" s="1"/>
  <c r="BR10" i="3"/>
  <c r="BR6" i="3" l="1"/>
  <c r="BR8" i="3" s="1"/>
  <c r="D52" i="14" s="1"/>
  <c r="C17" i="5"/>
  <c r="D69" i="14" s="1"/>
  <c r="L17" i="5"/>
  <c r="D70" i="14" s="1"/>
  <c r="BS6" i="3"/>
  <c r="BS8" i="3" s="1"/>
  <c r="E52" i="14" s="1"/>
  <c r="D17" i="5"/>
  <c r="E69" i="14" s="1"/>
  <c r="M17" i="5"/>
  <c r="E70" i="14" s="1"/>
  <c r="BK6" i="3"/>
  <c r="E51" i="14" s="1"/>
  <c r="D19" i="32"/>
  <c r="D21" i="32" s="1"/>
  <c r="D22" i="32" s="1" a="1"/>
  <c r="D22" i="32" s="1"/>
  <c r="E73" i="14" s="1"/>
  <c r="D15" i="5"/>
  <c r="M15" i="5"/>
  <c r="M19" i="32"/>
  <c r="M21" i="32" s="1"/>
  <c r="M22" i="32" s="1" a="1"/>
  <c r="M22" i="32" s="1"/>
  <c r="E74" i="14" s="1"/>
  <c r="BJ6" i="3"/>
  <c r="D51" i="14" s="1"/>
  <c r="L15" i="5"/>
  <c r="C19" i="32"/>
  <c r="C21" i="32" s="1"/>
  <c r="C22" i="32" s="1" a="1"/>
  <c r="C22" i="32" s="1"/>
  <c r="D73" i="14" s="1"/>
  <c r="C15" i="5"/>
  <c r="L19" i="32"/>
  <c r="L21" i="32" s="1"/>
  <c r="L22" i="32" s="1" a="1"/>
  <c r="L22" i="32" s="1"/>
  <c r="D74" i="14" s="1"/>
  <c r="I48" i="34"/>
  <c r="E48" i="34"/>
  <c r="G48" i="34"/>
  <c r="H48" i="34"/>
  <c r="F48" i="34"/>
  <c r="F50" i="34" l="1"/>
  <c r="F61" i="34"/>
  <c r="H61" i="34"/>
  <c r="H50" i="34"/>
  <c r="G61" i="34"/>
  <c r="G50" i="34"/>
  <c r="E61" i="34"/>
  <c r="J48" i="34"/>
  <c r="E50" i="34"/>
  <c r="I50" i="34"/>
  <c r="I61" i="34"/>
  <c r="E8" i="34" l="1"/>
  <c r="E63" i="34"/>
  <c r="J61" i="34"/>
  <c r="J63" i="34" s="1"/>
  <c r="I8" i="34"/>
  <c r="I63" i="34"/>
  <c r="H63" i="34"/>
  <c r="H8" i="34"/>
  <c r="F63" i="34"/>
  <c r="F8" i="34"/>
  <c r="G8" i="34"/>
  <c r="G63" i="34"/>
  <c r="K48" i="34"/>
  <c r="J50" i="34"/>
  <c r="K50" i="34" s="1"/>
  <c r="K47" i="34" l="1"/>
  <c r="C42" i="14" s="1"/>
  <c r="C14" i="14" s="1"/>
  <c r="AR80" i="3"/>
  <c r="BH80" i="3" s="1"/>
  <c r="AR208" i="3"/>
  <c r="BH208" i="3" s="1"/>
  <c r="AR336" i="3"/>
  <c r="BH336" i="3" s="1"/>
  <c r="AR464" i="3"/>
  <c r="BH464" i="3" s="1"/>
  <c r="AR592" i="3"/>
  <c r="BH592" i="3" s="1"/>
  <c r="AR720" i="3"/>
  <c r="BH720" i="3" s="1"/>
  <c r="AR848" i="3"/>
  <c r="BH848" i="3" s="1"/>
  <c r="AR976" i="3"/>
  <c r="BH976" i="3" s="1"/>
  <c r="AR103" i="3"/>
  <c r="BH103" i="3" s="1"/>
  <c r="AR231" i="3"/>
  <c r="BH231" i="3" s="1"/>
  <c r="AR359" i="3"/>
  <c r="BH359" i="3" s="1"/>
  <c r="AR487" i="3"/>
  <c r="BH487" i="3" s="1"/>
  <c r="AR615" i="3"/>
  <c r="BH615" i="3" s="1"/>
  <c r="AR743" i="3"/>
  <c r="BH743" i="3" s="1"/>
  <c r="AR871" i="3"/>
  <c r="BH871" i="3" s="1"/>
  <c r="AR999" i="3"/>
  <c r="BH999" i="3" s="1"/>
  <c r="AR130" i="3"/>
  <c r="BH130" i="3" s="1"/>
  <c r="AR258" i="3"/>
  <c r="BH258" i="3" s="1"/>
  <c r="AR386" i="3"/>
  <c r="BH386" i="3" s="1"/>
  <c r="AR514" i="3"/>
  <c r="BH514" i="3" s="1"/>
  <c r="AR642" i="3"/>
  <c r="BH642" i="3" s="1"/>
  <c r="AR770" i="3"/>
  <c r="BH770" i="3" s="1"/>
  <c r="AR898" i="3"/>
  <c r="BH898" i="3" s="1"/>
  <c r="AR25" i="3"/>
  <c r="BH25" i="3" s="1"/>
  <c r="AR153" i="3"/>
  <c r="BH153" i="3" s="1"/>
  <c r="AR281" i="3"/>
  <c r="BH281" i="3" s="1"/>
  <c r="AR409" i="3"/>
  <c r="BH409" i="3" s="1"/>
  <c r="AR537" i="3"/>
  <c r="BH537" i="3" s="1"/>
  <c r="AR665" i="3"/>
  <c r="BH665" i="3" s="1"/>
  <c r="AR793" i="3"/>
  <c r="BH793" i="3" s="1"/>
  <c r="AR921" i="3"/>
  <c r="BH921" i="3" s="1"/>
  <c r="AR52" i="3"/>
  <c r="BH52" i="3" s="1"/>
  <c r="AR180" i="3"/>
  <c r="BH180" i="3" s="1"/>
  <c r="AR308" i="3"/>
  <c r="BH308" i="3" s="1"/>
  <c r="AR436" i="3"/>
  <c r="BH436" i="3" s="1"/>
  <c r="AR564" i="3"/>
  <c r="BH564" i="3" s="1"/>
  <c r="AR692" i="3"/>
  <c r="BH692" i="3" s="1"/>
  <c r="AR820" i="3"/>
  <c r="BH820" i="3" s="1"/>
  <c r="AR948" i="3"/>
  <c r="BH948" i="3" s="1"/>
  <c r="AR75" i="3"/>
  <c r="BH75" i="3" s="1"/>
  <c r="AR203" i="3"/>
  <c r="BH203" i="3" s="1"/>
  <c r="AR331" i="3"/>
  <c r="BH331" i="3" s="1"/>
  <c r="AR459" i="3"/>
  <c r="BH459" i="3" s="1"/>
  <c r="AR587" i="3"/>
  <c r="BH587" i="3" s="1"/>
  <c r="AR715" i="3"/>
  <c r="BH715" i="3" s="1"/>
  <c r="AR843" i="3"/>
  <c r="BH843" i="3" s="1"/>
  <c r="AR971" i="3"/>
  <c r="BH971" i="3" s="1"/>
  <c r="AR102" i="3"/>
  <c r="BH102" i="3" s="1"/>
  <c r="AR230" i="3"/>
  <c r="BH230" i="3" s="1"/>
  <c r="AR358" i="3"/>
  <c r="BH358" i="3" s="1"/>
  <c r="AR486" i="3"/>
  <c r="BH486" i="3" s="1"/>
  <c r="AR614" i="3"/>
  <c r="BH614" i="3" s="1"/>
  <c r="AR742" i="3"/>
  <c r="BH742" i="3" s="1"/>
  <c r="AR870" i="3"/>
  <c r="BH870" i="3" s="1"/>
  <c r="AR998" i="3"/>
  <c r="BH998" i="3" s="1"/>
  <c r="AR125" i="3"/>
  <c r="BH125" i="3" s="1"/>
  <c r="AR253" i="3"/>
  <c r="BH253" i="3" s="1"/>
  <c r="AR381" i="3"/>
  <c r="BH381" i="3" s="1"/>
  <c r="AR509" i="3"/>
  <c r="BH509" i="3" s="1"/>
  <c r="AR637" i="3"/>
  <c r="BH637" i="3" s="1"/>
  <c r="AR765" i="3"/>
  <c r="BH765" i="3" s="1"/>
  <c r="AR893" i="3"/>
  <c r="BH893" i="3" s="1"/>
  <c r="AR24" i="3"/>
  <c r="BH24" i="3" s="1"/>
  <c r="AR152" i="3"/>
  <c r="BH152" i="3" s="1"/>
  <c r="AR280" i="3"/>
  <c r="BH280" i="3" s="1"/>
  <c r="AR408" i="3"/>
  <c r="BH408" i="3" s="1"/>
  <c r="AR536" i="3"/>
  <c r="BH536" i="3" s="1"/>
  <c r="AR664" i="3"/>
  <c r="BH664" i="3" s="1"/>
  <c r="AR792" i="3"/>
  <c r="BH792" i="3" s="1"/>
  <c r="AR920" i="3"/>
  <c r="BH920" i="3" s="1"/>
  <c r="AR47" i="3"/>
  <c r="BH47" i="3" s="1"/>
  <c r="AR175" i="3"/>
  <c r="BH175" i="3" s="1"/>
  <c r="AR303" i="3"/>
  <c r="BH303" i="3" s="1"/>
  <c r="AR431" i="3"/>
  <c r="BH431" i="3" s="1"/>
  <c r="AR559" i="3"/>
  <c r="BH559" i="3" s="1"/>
  <c r="AR687" i="3"/>
  <c r="BH687" i="3" s="1"/>
  <c r="AR815" i="3"/>
  <c r="BH815" i="3" s="1"/>
  <c r="AR943" i="3"/>
  <c r="BH943" i="3" s="1"/>
  <c r="AR74" i="3"/>
  <c r="BH74" i="3" s="1"/>
  <c r="AR202" i="3"/>
  <c r="BH202" i="3" s="1"/>
  <c r="AR330" i="3"/>
  <c r="BH330" i="3" s="1"/>
  <c r="AR458" i="3"/>
  <c r="BH458" i="3" s="1"/>
  <c r="AR586" i="3"/>
  <c r="BH586" i="3" s="1"/>
  <c r="AR714" i="3"/>
  <c r="BH714" i="3" s="1"/>
  <c r="AR842" i="3"/>
  <c r="BH842" i="3" s="1"/>
  <c r="AR970" i="3"/>
  <c r="BH970" i="3" s="1"/>
  <c r="AR97" i="3"/>
  <c r="BH97" i="3" s="1"/>
  <c r="AR225" i="3"/>
  <c r="BH225" i="3" s="1"/>
  <c r="AR353" i="3"/>
  <c r="BH353" i="3" s="1"/>
  <c r="AR481" i="3"/>
  <c r="BH481" i="3" s="1"/>
  <c r="AR609" i="3"/>
  <c r="BH609" i="3" s="1"/>
  <c r="AR737" i="3"/>
  <c r="BH737" i="3" s="1"/>
  <c r="AR865" i="3"/>
  <c r="BH865" i="3" s="1"/>
  <c r="AR993" i="3"/>
  <c r="BH993" i="3" s="1"/>
  <c r="AR108" i="3"/>
  <c r="BH108" i="3" s="1"/>
  <c r="AR236" i="3"/>
  <c r="BH236" i="3" s="1"/>
  <c r="AR364" i="3"/>
  <c r="BH364" i="3" s="1"/>
  <c r="AR492" i="3"/>
  <c r="BH492" i="3" s="1"/>
  <c r="AR620" i="3"/>
  <c r="BH620" i="3" s="1"/>
  <c r="AR748" i="3"/>
  <c r="BH748" i="3" s="1"/>
  <c r="AR876" i="3"/>
  <c r="BH876" i="3" s="1"/>
  <c r="AR1004" i="3"/>
  <c r="BH1004" i="3" s="1"/>
  <c r="AR131" i="3"/>
  <c r="BH131" i="3" s="1"/>
  <c r="AR259" i="3"/>
  <c r="BH259" i="3" s="1"/>
  <c r="AR387" i="3"/>
  <c r="BH387" i="3" s="1"/>
  <c r="AR515" i="3"/>
  <c r="BH515" i="3" s="1"/>
  <c r="AR643" i="3"/>
  <c r="BH643" i="3" s="1"/>
  <c r="AR771" i="3"/>
  <c r="BH771" i="3" s="1"/>
  <c r="AR899" i="3"/>
  <c r="BH899" i="3" s="1"/>
  <c r="AR238" i="3"/>
  <c r="BH238" i="3" s="1"/>
  <c r="AR261" i="3"/>
  <c r="BH261" i="3" s="1"/>
  <c r="AR382" i="3"/>
  <c r="BH382" i="3" s="1"/>
  <c r="AR405" i="3"/>
  <c r="BH405" i="3" s="1"/>
  <c r="AR398" i="3"/>
  <c r="BH398" i="3" s="1"/>
  <c r="AR421" i="3"/>
  <c r="BH421" i="3" s="1"/>
  <c r="AR414" i="3"/>
  <c r="BH414" i="3" s="1"/>
  <c r="AR437" i="3"/>
  <c r="BH437" i="3" s="1"/>
  <c r="AR990" i="3"/>
  <c r="BH990" i="3" s="1"/>
  <c r="AR686" i="3"/>
  <c r="BH686" i="3" s="1"/>
  <c r="AR709" i="3"/>
  <c r="BH709" i="3" s="1"/>
  <c r="AR318" i="3"/>
  <c r="BH318" i="3" s="1"/>
  <c r="AR341" i="3"/>
  <c r="BH341" i="3" s="1"/>
  <c r="AR334" i="3"/>
  <c r="BH334" i="3" s="1"/>
  <c r="AR357" i="3"/>
  <c r="BH357" i="3" s="1"/>
  <c r="AR862" i="3"/>
  <c r="BH862" i="3" s="1"/>
  <c r="AR96" i="3"/>
  <c r="BH96" i="3" s="1"/>
  <c r="AR224" i="3"/>
  <c r="BH224" i="3" s="1"/>
  <c r="AR352" i="3"/>
  <c r="BH352" i="3" s="1"/>
  <c r="AR480" i="3"/>
  <c r="BH480" i="3" s="1"/>
  <c r="AR608" i="3"/>
  <c r="BH608" i="3" s="1"/>
  <c r="AR736" i="3"/>
  <c r="BH736" i="3" s="1"/>
  <c r="AR864" i="3"/>
  <c r="BH864" i="3" s="1"/>
  <c r="AR992" i="3"/>
  <c r="BH992" i="3" s="1"/>
  <c r="AR119" i="3"/>
  <c r="BH119" i="3" s="1"/>
  <c r="AR247" i="3"/>
  <c r="BH247" i="3" s="1"/>
  <c r="AR375" i="3"/>
  <c r="BH375" i="3" s="1"/>
  <c r="AR503" i="3"/>
  <c r="BH503" i="3" s="1"/>
  <c r="AR631" i="3"/>
  <c r="BH631" i="3" s="1"/>
  <c r="AR759" i="3"/>
  <c r="BH759" i="3" s="1"/>
  <c r="AR887" i="3"/>
  <c r="BH887" i="3" s="1"/>
  <c r="AR18" i="3"/>
  <c r="BH18" i="3" s="1"/>
  <c r="AR146" i="3"/>
  <c r="BH146" i="3" s="1"/>
  <c r="AR274" i="3"/>
  <c r="BH274" i="3" s="1"/>
  <c r="AR402" i="3"/>
  <c r="BH402" i="3" s="1"/>
  <c r="AR530" i="3"/>
  <c r="BH530" i="3" s="1"/>
  <c r="AR658" i="3"/>
  <c r="BH658" i="3" s="1"/>
  <c r="AR786" i="3"/>
  <c r="BH786" i="3" s="1"/>
  <c r="AR914" i="3"/>
  <c r="BH914" i="3" s="1"/>
  <c r="AR41" i="3"/>
  <c r="BH41" i="3" s="1"/>
  <c r="AR169" i="3"/>
  <c r="BH169" i="3" s="1"/>
  <c r="AR297" i="3"/>
  <c r="BH297" i="3" s="1"/>
  <c r="AR425" i="3"/>
  <c r="BH425" i="3" s="1"/>
  <c r="AR553" i="3"/>
  <c r="BH553" i="3" s="1"/>
  <c r="AR681" i="3"/>
  <c r="BH681" i="3" s="1"/>
  <c r="AR809" i="3"/>
  <c r="BH809" i="3" s="1"/>
  <c r="AR937" i="3"/>
  <c r="BH937" i="3" s="1"/>
  <c r="AR68" i="3"/>
  <c r="BH68" i="3" s="1"/>
  <c r="AR196" i="3"/>
  <c r="BH196" i="3" s="1"/>
  <c r="AR324" i="3"/>
  <c r="BH324" i="3" s="1"/>
  <c r="AR452" i="3"/>
  <c r="BH452" i="3" s="1"/>
  <c r="AR580" i="3"/>
  <c r="BH580" i="3" s="1"/>
  <c r="AR708" i="3"/>
  <c r="BH708" i="3" s="1"/>
  <c r="AR836" i="3"/>
  <c r="BH836" i="3" s="1"/>
  <c r="AR964" i="3"/>
  <c r="BH964" i="3" s="1"/>
  <c r="AR91" i="3"/>
  <c r="BH91" i="3" s="1"/>
  <c r="AR219" i="3"/>
  <c r="BH219" i="3" s="1"/>
  <c r="AR347" i="3"/>
  <c r="BH347" i="3" s="1"/>
  <c r="AR475" i="3"/>
  <c r="BH475" i="3" s="1"/>
  <c r="AR603" i="3"/>
  <c r="BH603" i="3" s="1"/>
  <c r="AR731" i="3"/>
  <c r="BH731" i="3" s="1"/>
  <c r="AR859" i="3"/>
  <c r="BH859" i="3" s="1"/>
  <c r="AR987" i="3"/>
  <c r="BH987" i="3" s="1"/>
  <c r="AR118" i="3"/>
  <c r="BH118" i="3" s="1"/>
  <c r="AR246" i="3"/>
  <c r="BH246" i="3" s="1"/>
  <c r="AR374" i="3"/>
  <c r="BH374" i="3" s="1"/>
  <c r="AR502" i="3"/>
  <c r="BH502" i="3" s="1"/>
  <c r="AR630" i="3"/>
  <c r="BH630" i="3" s="1"/>
  <c r="AR758" i="3"/>
  <c r="BH758" i="3" s="1"/>
  <c r="AR886" i="3"/>
  <c r="BH886" i="3" s="1"/>
  <c r="AR13" i="3"/>
  <c r="BH13" i="3" s="1"/>
  <c r="AR141" i="3"/>
  <c r="BH141" i="3" s="1"/>
  <c r="AR269" i="3"/>
  <c r="BH269" i="3" s="1"/>
  <c r="AR397" i="3"/>
  <c r="BH397" i="3" s="1"/>
  <c r="AR525" i="3"/>
  <c r="BH525" i="3" s="1"/>
  <c r="AR653" i="3"/>
  <c r="BH653" i="3" s="1"/>
  <c r="AR781" i="3"/>
  <c r="BH781" i="3" s="1"/>
  <c r="AR909" i="3"/>
  <c r="BH909" i="3" s="1"/>
  <c r="AR40" i="3"/>
  <c r="BH40" i="3" s="1"/>
  <c r="AR168" i="3"/>
  <c r="BH168" i="3" s="1"/>
  <c r="AR296" i="3"/>
  <c r="BH296" i="3" s="1"/>
  <c r="AR424" i="3"/>
  <c r="BH424" i="3" s="1"/>
  <c r="AR552" i="3"/>
  <c r="BH552" i="3" s="1"/>
  <c r="AR680" i="3"/>
  <c r="BH680" i="3" s="1"/>
  <c r="AR808" i="3"/>
  <c r="BH808" i="3" s="1"/>
  <c r="AR936" i="3"/>
  <c r="BH936" i="3" s="1"/>
  <c r="AR63" i="3"/>
  <c r="BH63" i="3" s="1"/>
  <c r="AR191" i="3"/>
  <c r="BH191" i="3" s="1"/>
  <c r="AR319" i="3"/>
  <c r="BH319" i="3" s="1"/>
  <c r="AR447" i="3"/>
  <c r="BH447" i="3" s="1"/>
  <c r="AR575" i="3"/>
  <c r="BH575" i="3" s="1"/>
  <c r="AR703" i="3"/>
  <c r="BH703" i="3" s="1"/>
  <c r="AR831" i="3"/>
  <c r="BH831" i="3" s="1"/>
  <c r="AR959" i="3"/>
  <c r="BH959" i="3" s="1"/>
  <c r="AR90" i="3"/>
  <c r="BH90" i="3" s="1"/>
  <c r="AR218" i="3"/>
  <c r="BH218" i="3" s="1"/>
  <c r="AR346" i="3"/>
  <c r="BH346" i="3" s="1"/>
  <c r="AR474" i="3"/>
  <c r="BH474" i="3" s="1"/>
  <c r="AR602" i="3"/>
  <c r="BH602" i="3" s="1"/>
  <c r="AR730" i="3"/>
  <c r="BH730" i="3" s="1"/>
  <c r="AR858" i="3"/>
  <c r="BH858" i="3" s="1"/>
  <c r="AR986" i="3"/>
  <c r="BH986" i="3" s="1"/>
  <c r="AR113" i="3"/>
  <c r="BH113" i="3" s="1"/>
  <c r="AR241" i="3"/>
  <c r="BH241" i="3" s="1"/>
  <c r="AR369" i="3"/>
  <c r="BH369" i="3" s="1"/>
  <c r="AR497" i="3"/>
  <c r="BH497" i="3" s="1"/>
  <c r="AR625" i="3"/>
  <c r="BH625" i="3" s="1"/>
  <c r="AR753" i="3"/>
  <c r="BH753" i="3" s="1"/>
  <c r="AR881" i="3"/>
  <c r="BH881" i="3" s="1"/>
  <c r="AR1009" i="3"/>
  <c r="BH1009" i="3" s="1"/>
  <c r="AR124" i="3"/>
  <c r="BH124" i="3" s="1"/>
  <c r="AR252" i="3"/>
  <c r="BH252" i="3" s="1"/>
  <c r="AR380" i="3"/>
  <c r="BH380" i="3" s="1"/>
  <c r="AR508" i="3"/>
  <c r="BH508" i="3" s="1"/>
  <c r="AR636" i="3"/>
  <c r="BH636" i="3" s="1"/>
  <c r="AR764" i="3"/>
  <c r="BH764" i="3" s="1"/>
  <c r="AR892" i="3"/>
  <c r="BH892" i="3" s="1"/>
  <c r="AR19" i="3"/>
  <c r="BH19" i="3" s="1"/>
  <c r="AR147" i="3"/>
  <c r="BH147" i="3" s="1"/>
  <c r="AR275" i="3"/>
  <c r="BH275" i="3" s="1"/>
  <c r="AR403" i="3"/>
  <c r="BH403" i="3" s="1"/>
  <c r="AR531" i="3"/>
  <c r="BH531" i="3" s="1"/>
  <c r="AR659" i="3"/>
  <c r="BH659" i="3" s="1"/>
  <c r="AR787" i="3"/>
  <c r="BH787" i="3" s="1"/>
  <c r="AR915" i="3"/>
  <c r="BH915" i="3" s="1"/>
  <c r="AR366" i="3"/>
  <c r="BH366" i="3" s="1"/>
  <c r="AR389" i="3"/>
  <c r="BH389" i="3" s="1"/>
  <c r="AR510" i="3"/>
  <c r="BH510" i="3" s="1"/>
  <c r="AR533" i="3"/>
  <c r="BH533" i="3" s="1"/>
  <c r="AR526" i="3"/>
  <c r="BH526" i="3" s="1"/>
  <c r="AR549" i="3"/>
  <c r="BH549" i="3" s="1"/>
  <c r="AR542" i="3"/>
  <c r="BH542" i="3" s="1"/>
  <c r="AR565" i="3"/>
  <c r="BH565" i="3" s="1"/>
  <c r="AR373" i="3"/>
  <c r="BH373" i="3" s="1"/>
  <c r="AR814" i="3"/>
  <c r="BH814" i="3" s="1"/>
  <c r="AR837" i="3"/>
  <c r="BH837" i="3" s="1"/>
  <c r="AR446" i="3"/>
  <c r="BH446" i="3" s="1"/>
  <c r="AR469" i="3"/>
  <c r="BH469" i="3" s="1"/>
  <c r="AR462" i="3"/>
  <c r="BH462" i="3" s="1"/>
  <c r="AR485" i="3"/>
  <c r="BH485" i="3" s="1"/>
  <c r="AR117" i="3"/>
  <c r="BH117" i="3" s="1"/>
  <c r="AR112" i="3"/>
  <c r="BH112" i="3" s="1"/>
  <c r="AR240" i="3"/>
  <c r="BH240" i="3" s="1"/>
  <c r="AR368" i="3"/>
  <c r="BH368" i="3" s="1"/>
  <c r="AR496" i="3"/>
  <c r="BH496" i="3" s="1"/>
  <c r="AR624" i="3"/>
  <c r="BH624" i="3" s="1"/>
  <c r="AR752" i="3"/>
  <c r="BH752" i="3" s="1"/>
  <c r="AR880" i="3"/>
  <c r="BH880" i="3" s="1"/>
  <c r="AR1008" i="3"/>
  <c r="BH1008" i="3" s="1"/>
  <c r="AR135" i="3"/>
  <c r="BH135" i="3" s="1"/>
  <c r="AR263" i="3"/>
  <c r="BH263" i="3" s="1"/>
  <c r="AR391" i="3"/>
  <c r="BH391" i="3" s="1"/>
  <c r="AR519" i="3"/>
  <c r="BH519" i="3" s="1"/>
  <c r="AR647" i="3"/>
  <c r="BH647" i="3" s="1"/>
  <c r="AR775" i="3"/>
  <c r="BH775" i="3" s="1"/>
  <c r="AR903" i="3"/>
  <c r="BH903" i="3" s="1"/>
  <c r="AR34" i="3"/>
  <c r="BH34" i="3" s="1"/>
  <c r="AR162" i="3"/>
  <c r="BH162" i="3" s="1"/>
  <c r="AR290" i="3"/>
  <c r="BH290" i="3" s="1"/>
  <c r="AR418" i="3"/>
  <c r="BH418" i="3" s="1"/>
  <c r="AR546" i="3"/>
  <c r="BH546" i="3" s="1"/>
  <c r="AR674" i="3"/>
  <c r="BH674" i="3" s="1"/>
  <c r="AR802" i="3"/>
  <c r="BH802" i="3" s="1"/>
  <c r="AR930" i="3"/>
  <c r="BH930" i="3" s="1"/>
  <c r="AR57" i="3"/>
  <c r="BH57" i="3" s="1"/>
  <c r="AR185" i="3"/>
  <c r="BH185" i="3" s="1"/>
  <c r="AR313" i="3"/>
  <c r="BH313" i="3" s="1"/>
  <c r="AR441" i="3"/>
  <c r="BH441" i="3" s="1"/>
  <c r="AR569" i="3"/>
  <c r="BH569" i="3" s="1"/>
  <c r="AR697" i="3"/>
  <c r="BH697" i="3" s="1"/>
  <c r="AR825" i="3"/>
  <c r="BH825" i="3" s="1"/>
  <c r="AR953" i="3"/>
  <c r="BH953" i="3" s="1"/>
  <c r="AR84" i="3"/>
  <c r="BH84" i="3" s="1"/>
  <c r="AR212" i="3"/>
  <c r="BH212" i="3" s="1"/>
  <c r="AR340" i="3"/>
  <c r="BH340" i="3" s="1"/>
  <c r="AR468" i="3"/>
  <c r="BH468" i="3" s="1"/>
  <c r="AR596" i="3"/>
  <c r="BH596" i="3" s="1"/>
  <c r="AR724" i="3"/>
  <c r="BH724" i="3" s="1"/>
  <c r="AR852" i="3"/>
  <c r="BH852" i="3" s="1"/>
  <c r="AR980" i="3"/>
  <c r="BH980" i="3" s="1"/>
  <c r="AR107" i="3"/>
  <c r="BH107" i="3" s="1"/>
  <c r="AR235" i="3"/>
  <c r="BH235" i="3" s="1"/>
  <c r="AR363" i="3"/>
  <c r="BH363" i="3" s="1"/>
  <c r="AR491" i="3"/>
  <c r="BH491" i="3" s="1"/>
  <c r="AR619" i="3"/>
  <c r="BH619" i="3" s="1"/>
  <c r="AR747" i="3"/>
  <c r="BH747" i="3" s="1"/>
  <c r="AR875" i="3"/>
  <c r="BH875" i="3" s="1"/>
  <c r="AR1003" i="3"/>
  <c r="BH1003" i="3" s="1"/>
  <c r="AR134" i="3"/>
  <c r="BH134" i="3" s="1"/>
  <c r="AR262" i="3"/>
  <c r="BH262" i="3" s="1"/>
  <c r="AR390" i="3"/>
  <c r="BH390" i="3" s="1"/>
  <c r="AR518" i="3"/>
  <c r="BH518" i="3" s="1"/>
  <c r="AR646" i="3"/>
  <c r="BH646" i="3" s="1"/>
  <c r="AR774" i="3"/>
  <c r="BH774" i="3" s="1"/>
  <c r="AR902" i="3"/>
  <c r="BH902" i="3" s="1"/>
  <c r="AR29" i="3"/>
  <c r="BH29" i="3" s="1"/>
  <c r="AR157" i="3"/>
  <c r="BH157" i="3" s="1"/>
  <c r="AR285" i="3"/>
  <c r="BH285" i="3" s="1"/>
  <c r="AR413" i="3"/>
  <c r="BH413" i="3" s="1"/>
  <c r="AR541" i="3"/>
  <c r="BH541" i="3" s="1"/>
  <c r="AR669" i="3"/>
  <c r="BH669" i="3" s="1"/>
  <c r="AR797" i="3"/>
  <c r="BH797" i="3" s="1"/>
  <c r="AR925" i="3"/>
  <c r="BH925" i="3" s="1"/>
  <c r="AR56" i="3"/>
  <c r="BH56" i="3" s="1"/>
  <c r="AR184" i="3"/>
  <c r="BH184" i="3" s="1"/>
  <c r="AR312" i="3"/>
  <c r="BH312" i="3" s="1"/>
  <c r="AR440" i="3"/>
  <c r="BH440" i="3" s="1"/>
  <c r="AR568" i="3"/>
  <c r="BH568" i="3" s="1"/>
  <c r="AR696" i="3"/>
  <c r="BH696" i="3" s="1"/>
  <c r="AR824" i="3"/>
  <c r="BH824" i="3" s="1"/>
  <c r="AR952" i="3"/>
  <c r="BH952" i="3" s="1"/>
  <c r="AR79" i="3"/>
  <c r="BH79" i="3" s="1"/>
  <c r="AR207" i="3"/>
  <c r="BH207" i="3" s="1"/>
  <c r="AR335" i="3"/>
  <c r="BH335" i="3" s="1"/>
  <c r="AR463" i="3"/>
  <c r="BH463" i="3" s="1"/>
  <c r="AR591" i="3"/>
  <c r="BH591" i="3" s="1"/>
  <c r="AR719" i="3"/>
  <c r="BH719" i="3" s="1"/>
  <c r="AR847" i="3"/>
  <c r="BH847" i="3" s="1"/>
  <c r="AR975" i="3"/>
  <c r="BH975" i="3" s="1"/>
  <c r="AR106" i="3"/>
  <c r="BH106" i="3" s="1"/>
  <c r="AR234" i="3"/>
  <c r="BH234" i="3" s="1"/>
  <c r="AR362" i="3"/>
  <c r="BH362" i="3" s="1"/>
  <c r="AR490" i="3"/>
  <c r="BH490" i="3" s="1"/>
  <c r="AR618" i="3"/>
  <c r="BH618" i="3" s="1"/>
  <c r="AR746" i="3"/>
  <c r="BH746" i="3" s="1"/>
  <c r="AR874" i="3"/>
  <c r="BH874" i="3" s="1"/>
  <c r="AR1002" i="3"/>
  <c r="BH1002" i="3" s="1"/>
  <c r="AR129" i="3"/>
  <c r="BH129" i="3" s="1"/>
  <c r="AR257" i="3"/>
  <c r="BH257" i="3" s="1"/>
  <c r="AR385" i="3"/>
  <c r="BH385" i="3" s="1"/>
  <c r="AR513" i="3"/>
  <c r="BH513" i="3" s="1"/>
  <c r="AR641" i="3"/>
  <c r="BH641" i="3" s="1"/>
  <c r="AR769" i="3"/>
  <c r="BH769" i="3" s="1"/>
  <c r="AR897" i="3"/>
  <c r="BH897" i="3" s="1"/>
  <c r="AR12" i="3"/>
  <c r="BH12" i="3" s="1"/>
  <c r="AR140" i="3"/>
  <c r="BH140" i="3" s="1"/>
  <c r="AR268" i="3"/>
  <c r="BH268" i="3" s="1"/>
  <c r="AR396" i="3"/>
  <c r="BH396" i="3" s="1"/>
  <c r="AR524" i="3"/>
  <c r="BH524" i="3" s="1"/>
  <c r="AR652" i="3"/>
  <c r="BH652" i="3" s="1"/>
  <c r="AR780" i="3"/>
  <c r="BH780" i="3" s="1"/>
  <c r="AR908" i="3"/>
  <c r="BH908" i="3" s="1"/>
  <c r="AR35" i="3"/>
  <c r="BH35" i="3" s="1"/>
  <c r="AR163" i="3"/>
  <c r="BH163" i="3" s="1"/>
  <c r="AR291" i="3"/>
  <c r="BH291" i="3" s="1"/>
  <c r="AR419" i="3"/>
  <c r="BH419" i="3" s="1"/>
  <c r="AR547" i="3"/>
  <c r="BH547" i="3" s="1"/>
  <c r="AR675" i="3"/>
  <c r="BH675" i="3" s="1"/>
  <c r="AR803" i="3"/>
  <c r="BH803" i="3" s="1"/>
  <c r="AR931" i="3"/>
  <c r="BH931" i="3" s="1"/>
  <c r="AR494" i="3"/>
  <c r="BH494" i="3" s="1"/>
  <c r="AR517" i="3"/>
  <c r="BH517" i="3" s="1"/>
  <c r="AR638" i="3"/>
  <c r="BH638" i="3" s="1"/>
  <c r="AR661" i="3"/>
  <c r="BH661" i="3" s="1"/>
  <c r="AR654" i="3"/>
  <c r="BH654" i="3" s="1"/>
  <c r="AR677" i="3"/>
  <c r="BH677" i="3" s="1"/>
  <c r="AR670" i="3"/>
  <c r="BH670" i="3" s="1"/>
  <c r="AR693" i="3"/>
  <c r="BH693" i="3" s="1"/>
  <c r="AR757" i="3"/>
  <c r="BH757" i="3" s="1"/>
  <c r="AR942" i="3"/>
  <c r="BH942" i="3" s="1"/>
  <c r="AR965" i="3"/>
  <c r="BH965" i="3" s="1"/>
  <c r="AR574" i="3"/>
  <c r="BH574" i="3" s="1"/>
  <c r="AR597" i="3"/>
  <c r="BH597" i="3" s="1"/>
  <c r="AR590" i="3"/>
  <c r="BH590" i="3" s="1"/>
  <c r="AR613" i="3"/>
  <c r="BH613" i="3" s="1"/>
  <c r="AR501" i="3"/>
  <c r="BH501" i="3" s="1"/>
  <c r="AR16" i="3"/>
  <c r="BH16" i="3" s="1"/>
  <c r="AR144" i="3"/>
  <c r="BH144" i="3" s="1"/>
  <c r="AR272" i="3"/>
  <c r="BH272" i="3" s="1"/>
  <c r="AR400" i="3"/>
  <c r="BH400" i="3" s="1"/>
  <c r="AR528" i="3"/>
  <c r="BH528" i="3" s="1"/>
  <c r="AR656" i="3"/>
  <c r="BH656" i="3" s="1"/>
  <c r="AR784" i="3"/>
  <c r="BH784" i="3" s="1"/>
  <c r="AR912" i="3"/>
  <c r="BH912" i="3" s="1"/>
  <c r="AR39" i="3"/>
  <c r="BH39" i="3" s="1"/>
  <c r="AR167" i="3"/>
  <c r="BH167" i="3" s="1"/>
  <c r="AR295" i="3"/>
  <c r="BH295" i="3" s="1"/>
  <c r="AR423" i="3"/>
  <c r="BH423" i="3" s="1"/>
  <c r="AR551" i="3"/>
  <c r="BH551" i="3" s="1"/>
  <c r="AR679" i="3"/>
  <c r="BH679" i="3" s="1"/>
  <c r="AR807" i="3"/>
  <c r="BH807" i="3" s="1"/>
  <c r="AR935" i="3"/>
  <c r="BH935" i="3" s="1"/>
  <c r="AR66" i="3"/>
  <c r="BH66" i="3" s="1"/>
  <c r="AR194" i="3"/>
  <c r="BH194" i="3" s="1"/>
  <c r="AR322" i="3"/>
  <c r="BH322" i="3" s="1"/>
  <c r="AR450" i="3"/>
  <c r="BH450" i="3" s="1"/>
  <c r="AR578" i="3"/>
  <c r="BH578" i="3" s="1"/>
  <c r="AR706" i="3"/>
  <c r="BH706" i="3" s="1"/>
  <c r="AR834" i="3"/>
  <c r="BH834" i="3" s="1"/>
  <c r="AR962" i="3"/>
  <c r="BH962" i="3" s="1"/>
  <c r="AR89" i="3"/>
  <c r="BH89" i="3" s="1"/>
  <c r="AR217" i="3"/>
  <c r="BH217" i="3" s="1"/>
  <c r="AR345" i="3"/>
  <c r="BH345" i="3" s="1"/>
  <c r="AR473" i="3"/>
  <c r="BH473" i="3" s="1"/>
  <c r="AR601" i="3"/>
  <c r="BH601" i="3" s="1"/>
  <c r="AR729" i="3"/>
  <c r="BH729" i="3" s="1"/>
  <c r="AR857" i="3"/>
  <c r="BH857" i="3" s="1"/>
  <c r="AR985" i="3"/>
  <c r="BH985" i="3" s="1"/>
  <c r="AR116" i="3"/>
  <c r="BH116" i="3" s="1"/>
  <c r="AR244" i="3"/>
  <c r="BH244" i="3" s="1"/>
  <c r="AR372" i="3"/>
  <c r="BH372" i="3" s="1"/>
  <c r="AR500" i="3"/>
  <c r="BH500" i="3" s="1"/>
  <c r="AR628" i="3"/>
  <c r="BH628" i="3" s="1"/>
  <c r="AR756" i="3"/>
  <c r="BH756" i="3" s="1"/>
  <c r="AR884" i="3"/>
  <c r="BH884" i="3" s="1"/>
  <c r="AR11" i="3"/>
  <c r="BH11" i="3" s="1"/>
  <c r="AR139" i="3"/>
  <c r="BH139" i="3" s="1"/>
  <c r="AR267" i="3"/>
  <c r="BH267" i="3" s="1"/>
  <c r="AR395" i="3"/>
  <c r="BH395" i="3" s="1"/>
  <c r="AR523" i="3"/>
  <c r="BH523" i="3" s="1"/>
  <c r="AR651" i="3"/>
  <c r="BH651" i="3" s="1"/>
  <c r="AR779" i="3"/>
  <c r="BH779" i="3" s="1"/>
  <c r="AR907" i="3"/>
  <c r="BH907" i="3" s="1"/>
  <c r="AR38" i="3"/>
  <c r="BH38" i="3" s="1"/>
  <c r="AR166" i="3"/>
  <c r="BH166" i="3" s="1"/>
  <c r="AR294" i="3"/>
  <c r="BH294" i="3" s="1"/>
  <c r="AR422" i="3"/>
  <c r="BH422" i="3" s="1"/>
  <c r="AR550" i="3"/>
  <c r="BH550" i="3" s="1"/>
  <c r="AR678" i="3"/>
  <c r="BH678" i="3" s="1"/>
  <c r="AR806" i="3"/>
  <c r="BH806" i="3" s="1"/>
  <c r="AR934" i="3"/>
  <c r="BH934" i="3" s="1"/>
  <c r="AR61" i="3"/>
  <c r="BH61" i="3" s="1"/>
  <c r="AR189" i="3"/>
  <c r="BH189" i="3" s="1"/>
  <c r="AR317" i="3"/>
  <c r="BH317" i="3" s="1"/>
  <c r="AR445" i="3"/>
  <c r="BH445" i="3" s="1"/>
  <c r="AR573" i="3"/>
  <c r="BH573" i="3" s="1"/>
  <c r="AR701" i="3"/>
  <c r="BH701" i="3" s="1"/>
  <c r="AR829" i="3"/>
  <c r="BH829" i="3" s="1"/>
  <c r="AR957" i="3"/>
  <c r="BH957" i="3" s="1"/>
  <c r="AR88" i="3"/>
  <c r="BH88" i="3" s="1"/>
  <c r="AR216" i="3"/>
  <c r="BH216" i="3" s="1"/>
  <c r="AR344" i="3"/>
  <c r="BH344" i="3" s="1"/>
  <c r="AR472" i="3"/>
  <c r="BH472" i="3" s="1"/>
  <c r="AR600" i="3"/>
  <c r="BH600" i="3" s="1"/>
  <c r="AR728" i="3"/>
  <c r="BH728" i="3" s="1"/>
  <c r="AR856" i="3"/>
  <c r="BH856" i="3" s="1"/>
  <c r="AR984" i="3"/>
  <c r="BH984" i="3" s="1"/>
  <c r="AR111" i="3"/>
  <c r="BH111" i="3" s="1"/>
  <c r="AR239" i="3"/>
  <c r="BH239" i="3" s="1"/>
  <c r="AR367" i="3"/>
  <c r="BH367" i="3" s="1"/>
  <c r="AR495" i="3"/>
  <c r="BH495" i="3" s="1"/>
  <c r="AR623" i="3"/>
  <c r="BH623" i="3" s="1"/>
  <c r="AR751" i="3"/>
  <c r="BH751" i="3" s="1"/>
  <c r="AR879" i="3"/>
  <c r="BH879" i="3" s="1"/>
  <c r="AR1007" i="3"/>
  <c r="BH1007" i="3" s="1"/>
  <c r="AR138" i="3"/>
  <c r="BH138" i="3" s="1"/>
  <c r="AR266" i="3"/>
  <c r="BH266" i="3" s="1"/>
  <c r="AR394" i="3"/>
  <c r="BH394" i="3" s="1"/>
  <c r="AR522" i="3"/>
  <c r="BH522" i="3" s="1"/>
  <c r="AR650" i="3"/>
  <c r="BH650" i="3" s="1"/>
  <c r="AR778" i="3"/>
  <c r="BH778" i="3" s="1"/>
  <c r="AR906" i="3"/>
  <c r="BH906" i="3" s="1"/>
  <c r="AR33" i="3"/>
  <c r="BH33" i="3" s="1"/>
  <c r="AR161" i="3"/>
  <c r="BH161" i="3" s="1"/>
  <c r="AR289" i="3"/>
  <c r="BH289" i="3" s="1"/>
  <c r="AR417" i="3"/>
  <c r="BH417" i="3" s="1"/>
  <c r="AR545" i="3"/>
  <c r="BH545" i="3" s="1"/>
  <c r="AR673" i="3"/>
  <c r="BH673" i="3" s="1"/>
  <c r="AR801" i="3"/>
  <c r="BH801" i="3" s="1"/>
  <c r="AR929" i="3"/>
  <c r="BH929" i="3" s="1"/>
  <c r="AR44" i="3"/>
  <c r="BH44" i="3" s="1"/>
  <c r="AR172" i="3"/>
  <c r="BH172" i="3" s="1"/>
  <c r="AR300" i="3"/>
  <c r="BH300" i="3" s="1"/>
  <c r="AR428" i="3"/>
  <c r="BH428" i="3" s="1"/>
  <c r="AR556" i="3"/>
  <c r="BH556" i="3" s="1"/>
  <c r="AR684" i="3"/>
  <c r="BH684" i="3" s="1"/>
  <c r="AR812" i="3"/>
  <c r="BH812" i="3" s="1"/>
  <c r="AR940" i="3"/>
  <c r="BH940" i="3" s="1"/>
  <c r="AR67" i="3"/>
  <c r="BH67" i="3" s="1"/>
  <c r="AR195" i="3"/>
  <c r="BH195" i="3" s="1"/>
  <c r="AR323" i="3"/>
  <c r="BH323" i="3" s="1"/>
  <c r="AR451" i="3"/>
  <c r="BH451" i="3" s="1"/>
  <c r="AR579" i="3"/>
  <c r="BH579" i="3" s="1"/>
  <c r="AR707" i="3"/>
  <c r="BH707" i="3" s="1"/>
  <c r="AR835" i="3"/>
  <c r="BH835" i="3" s="1"/>
  <c r="AR963" i="3"/>
  <c r="BH963" i="3" s="1"/>
  <c r="AR750" i="3"/>
  <c r="BH750" i="3" s="1"/>
  <c r="AR773" i="3"/>
  <c r="BH773" i="3" s="1"/>
  <c r="AR894" i="3"/>
  <c r="BH894" i="3" s="1"/>
  <c r="AR917" i="3"/>
  <c r="BH917" i="3" s="1"/>
  <c r="AR910" i="3"/>
  <c r="BH910" i="3" s="1"/>
  <c r="AR933" i="3"/>
  <c r="BH933" i="3" s="1"/>
  <c r="AR926" i="3"/>
  <c r="BH926" i="3" s="1"/>
  <c r="AR949" i="3"/>
  <c r="BH949" i="3" s="1"/>
  <c r="AR174" i="3"/>
  <c r="BH174" i="3" s="1"/>
  <c r="AR197" i="3"/>
  <c r="BH197" i="3" s="1"/>
  <c r="AR245" i="3"/>
  <c r="BH245" i="3" s="1"/>
  <c r="AR830" i="3"/>
  <c r="BH830" i="3" s="1"/>
  <c r="AR853" i="3"/>
  <c r="BH853" i="3" s="1"/>
  <c r="AR846" i="3"/>
  <c r="BH846" i="3" s="1"/>
  <c r="AR869" i="3"/>
  <c r="BH869" i="3" s="1"/>
  <c r="AR32" i="3"/>
  <c r="BH32" i="3" s="1"/>
  <c r="AR160" i="3"/>
  <c r="BH160" i="3" s="1"/>
  <c r="AR288" i="3"/>
  <c r="BH288" i="3" s="1"/>
  <c r="AR416" i="3"/>
  <c r="BH416" i="3" s="1"/>
  <c r="AR544" i="3"/>
  <c r="BH544" i="3" s="1"/>
  <c r="AR672" i="3"/>
  <c r="BH672" i="3" s="1"/>
  <c r="AR800" i="3"/>
  <c r="BH800" i="3" s="1"/>
  <c r="AR928" i="3"/>
  <c r="BH928" i="3" s="1"/>
  <c r="AR55" i="3"/>
  <c r="BH55" i="3" s="1"/>
  <c r="AR183" i="3"/>
  <c r="BH183" i="3" s="1"/>
  <c r="AR311" i="3"/>
  <c r="BH311" i="3" s="1"/>
  <c r="AR439" i="3"/>
  <c r="BH439" i="3" s="1"/>
  <c r="AR567" i="3"/>
  <c r="BH567" i="3" s="1"/>
  <c r="AR695" i="3"/>
  <c r="BH695" i="3" s="1"/>
  <c r="AR823" i="3"/>
  <c r="BH823" i="3" s="1"/>
  <c r="AR951" i="3"/>
  <c r="BH951" i="3" s="1"/>
  <c r="AR82" i="3"/>
  <c r="BH82" i="3" s="1"/>
  <c r="AR210" i="3"/>
  <c r="BH210" i="3" s="1"/>
  <c r="AR338" i="3"/>
  <c r="BH338" i="3" s="1"/>
  <c r="AR466" i="3"/>
  <c r="BH466" i="3" s="1"/>
  <c r="AR594" i="3"/>
  <c r="BH594" i="3" s="1"/>
  <c r="AR722" i="3"/>
  <c r="BH722" i="3" s="1"/>
  <c r="AR850" i="3"/>
  <c r="BH850" i="3" s="1"/>
  <c r="AR978" i="3"/>
  <c r="BH978" i="3" s="1"/>
  <c r="AR105" i="3"/>
  <c r="BH105" i="3" s="1"/>
  <c r="AR233" i="3"/>
  <c r="BH233" i="3" s="1"/>
  <c r="AR361" i="3"/>
  <c r="BH361" i="3" s="1"/>
  <c r="AR489" i="3"/>
  <c r="BH489" i="3" s="1"/>
  <c r="AR617" i="3"/>
  <c r="BH617" i="3" s="1"/>
  <c r="AR745" i="3"/>
  <c r="BH745" i="3" s="1"/>
  <c r="AR873" i="3"/>
  <c r="BH873" i="3" s="1"/>
  <c r="AR1001" i="3"/>
  <c r="BH1001" i="3" s="1"/>
  <c r="AR132" i="3"/>
  <c r="BH132" i="3" s="1"/>
  <c r="AR260" i="3"/>
  <c r="BH260" i="3" s="1"/>
  <c r="AR388" i="3"/>
  <c r="BH388" i="3" s="1"/>
  <c r="AR516" i="3"/>
  <c r="BH516" i="3" s="1"/>
  <c r="AR644" i="3"/>
  <c r="BH644" i="3" s="1"/>
  <c r="AR772" i="3"/>
  <c r="BH772" i="3" s="1"/>
  <c r="AR900" i="3"/>
  <c r="BH900" i="3" s="1"/>
  <c r="AR27" i="3"/>
  <c r="BH27" i="3" s="1"/>
  <c r="AR155" i="3"/>
  <c r="BH155" i="3" s="1"/>
  <c r="AR283" i="3"/>
  <c r="BH283" i="3" s="1"/>
  <c r="AR411" i="3"/>
  <c r="BH411" i="3" s="1"/>
  <c r="AR539" i="3"/>
  <c r="BH539" i="3" s="1"/>
  <c r="AR667" i="3"/>
  <c r="BH667" i="3" s="1"/>
  <c r="AR795" i="3"/>
  <c r="BH795" i="3" s="1"/>
  <c r="AR923" i="3"/>
  <c r="BH923" i="3" s="1"/>
  <c r="AR54" i="3"/>
  <c r="BH54" i="3" s="1"/>
  <c r="AR182" i="3"/>
  <c r="BH182" i="3" s="1"/>
  <c r="AR310" i="3"/>
  <c r="BH310" i="3" s="1"/>
  <c r="AR438" i="3"/>
  <c r="BH438" i="3" s="1"/>
  <c r="AR566" i="3"/>
  <c r="BH566" i="3" s="1"/>
  <c r="AR694" i="3"/>
  <c r="BH694" i="3" s="1"/>
  <c r="AR822" i="3"/>
  <c r="BH822" i="3" s="1"/>
  <c r="AR950" i="3"/>
  <c r="BH950" i="3" s="1"/>
  <c r="AR77" i="3"/>
  <c r="BH77" i="3" s="1"/>
  <c r="AR205" i="3"/>
  <c r="BH205" i="3" s="1"/>
  <c r="AR333" i="3"/>
  <c r="BH333" i="3" s="1"/>
  <c r="AR461" i="3"/>
  <c r="BH461" i="3" s="1"/>
  <c r="AR589" i="3"/>
  <c r="BH589" i="3" s="1"/>
  <c r="AR717" i="3"/>
  <c r="BH717" i="3" s="1"/>
  <c r="AR845" i="3"/>
  <c r="BH845" i="3" s="1"/>
  <c r="AR973" i="3"/>
  <c r="BH973" i="3" s="1"/>
  <c r="AR104" i="3"/>
  <c r="BH104" i="3" s="1"/>
  <c r="AR232" i="3"/>
  <c r="BH232" i="3" s="1"/>
  <c r="AR360" i="3"/>
  <c r="BH360" i="3" s="1"/>
  <c r="AR488" i="3"/>
  <c r="BH488" i="3" s="1"/>
  <c r="AR616" i="3"/>
  <c r="BH616" i="3" s="1"/>
  <c r="AR744" i="3"/>
  <c r="BH744" i="3" s="1"/>
  <c r="AR872" i="3"/>
  <c r="BH872" i="3" s="1"/>
  <c r="AR1000" i="3"/>
  <c r="BH1000" i="3" s="1"/>
  <c r="AR127" i="3"/>
  <c r="BH127" i="3" s="1"/>
  <c r="AR255" i="3"/>
  <c r="BH255" i="3" s="1"/>
  <c r="AR383" i="3"/>
  <c r="BH383" i="3" s="1"/>
  <c r="AR511" i="3"/>
  <c r="BH511" i="3" s="1"/>
  <c r="AR639" i="3"/>
  <c r="BH639" i="3" s="1"/>
  <c r="AR767" i="3"/>
  <c r="BH767" i="3" s="1"/>
  <c r="AR895" i="3"/>
  <c r="BH895" i="3" s="1"/>
  <c r="AR26" i="3"/>
  <c r="BH26" i="3" s="1"/>
  <c r="AR154" i="3"/>
  <c r="BH154" i="3" s="1"/>
  <c r="AR282" i="3"/>
  <c r="BH282" i="3" s="1"/>
  <c r="AR410" i="3"/>
  <c r="BH410" i="3" s="1"/>
  <c r="AR538" i="3"/>
  <c r="BH538" i="3" s="1"/>
  <c r="AR666" i="3"/>
  <c r="BH666" i="3" s="1"/>
  <c r="AR794" i="3"/>
  <c r="BH794" i="3" s="1"/>
  <c r="AR922" i="3"/>
  <c r="BH922" i="3" s="1"/>
  <c r="AR49" i="3"/>
  <c r="BH49" i="3" s="1"/>
  <c r="AR177" i="3"/>
  <c r="BH177" i="3" s="1"/>
  <c r="AR305" i="3"/>
  <c r="BH305" i="3" s="1"/>
  <c r="AR433" i="3"/>
  <c r="BH433" i="3" s="1"/>
  <c r="AR561" i="3"/>
  <c r="BH561" i="3" s="1"/>
  <c r="AR689" i="3"/>
  <c r="BH689" i="3" s="1"/>
  <c r="AR817" i="3"/>
  <c r="BH817" i="3" s="1"/>
  <c r="AR945" i="3"/>
  <c r="BH945" i="3" s="1"/>
  <c r="AR60" i="3"/>
  <c r="BH60" i="3" s="1"/>
  <c r="AR188" i="3"/>
  <c r="BH188" i="3" s="1"/>
  <c r="AR316" i="3"/>
  <c r="BH316" i="3" s="1"/>
  <c r="AR444" i="3"/>
  <c r="BH444" i="3" s="1"/>
  <c r="AR572" i="3"/>
  <c r="BH572" i="3" s="1"/>
  <c r="AR700" i="3"/>
  <c r="BH700" i="3" s="1"/>
  <c r="AR828" i="3"/>
  <c r="BH828" i="3" s="1"/>
  <c r="AR956" i="3"/>
  <c r="BH956" i="3" s="1"/>
  <c r="AR83" i="3"/>
  <c r="BH83" i="3" s="1"/>
  <c r="AR211" i="3"/>
  <c r="BH211" i="3" s="1"/>
  <c r="AR339" i="3"/>
  <c r="BH339" i="3" s="1"/>
  <c r="AR467" i="3"/>
  <c r="BH467" i="3" s="1"/>
  <c r="AR595" i="3"/>
  <c r="BH595" i="3" s="1"/>
  <c r="AR723" i="3"/>
  <c r="BH723" i="3" s="1"/>
  <c r="AR851" i="3"/>
  <c r="BH851" i="3" s="1"/>
  <c r="AR979" i="3"/>
  <c r="BH979" i="3" s="1"/>
  <c r="AR878" i="3"/>
  <c r="BH878" i="3" s="1"/>
  <c r="AR901" i="3"/>
  <c r="BH901" i="3" s="1"/>
  <c r="AR21" i="3"/>
  <c r="BH21" i="3" s="1"/>
  <c r="AR14" i="3"/>
  <c r="BH14" i="3" s="1"/>
  <c r="AR37" i="3"/>
  <c r="BH37" i="3" s="1"/>
  <c r="AR30" i="3"/>
  <c r="BH30" i="3" s="1"/>
  <c r="AR53" i="3"/>
  <c r="BH53" i="3" s="1"/>
  <c r="AR222" i="3"/>
  <c r="BH222" i="3" s="1"/>
  <c r="AR302" i="3"/>
  <c r="BH302" i="3" s="1"/>
  <c r="AR325" i="3"/>
  <c r="BH325" i="3" s="1"/>
  <c r="AR629" i="3"/>
  <c r="BH629" i="3" s="1"/>
  <c r="AR958" i="3"/>
  <c r="BH958" i="3" s="1"/>
  <c r="AR981" i="3"/>
  <c r="BH981" i="3" s="1"/>
  <c r="AR974" i="3"/>
  <c r="BH974" i="3" s="1"/>
  <c r="AR997" i="3"/>
  <c r="BH997" i="3" s="1"/>
  <c r="AR48" i="3"/>
  <c r="BH48" i="3" s="1"/>
  <c r="AR176" i="3"/>
  <c r="BH176" i="3" s="1"/>
  <c r="AR304" i="3"/>
  <c r="BH304" i="3" s="1"/>
  <c r="AR432" i="3"/>
  <c r="BH432" i="3" s="1"/>
  <c r="AR560" i="3"/>
  <c r="BH560" i="3" s="1"/>
  <c r="AR688" i="3"/>
  <c r="BH688" i="3" s="1"/>
  <c r="AR816" i="3"/>
  <c r="BH816" i="3" s="1"/>
  <c r="AR944" i="3"/>
  <c r="BH944" i="3" s="1"/>
  <c r="AR71" i="3"/>
  <c r="BH71" i="3" s="1"/>
  <c r="AR199" i="3"/>
  <c r="BH199" i="3" s="1"/>
  <c r="AR327" i="3"/>
  <c r="BH327" i="3" s="1"/>
  <c r="AR455" i="3"/>
  <c r="BH455" i="3" s="1"/>
  <c r="AR583" i="3"/>
  <c r="BH583" i="3" s="1"/>
  <c r="AR711" i="3"/>
  <c r="BH711" i="3" s="1"/>
  <c r="AR839" i="3"/>
  <c r="BH839" i="3" s="1"/>
  <c r="AR967" i="3"/>
  <c r="BH967" i="3" s="1"/>
  <c r="AR98" i="3"/>
  <c r="BH98" i="3" s="1"/>
  <c r="AR226" i="3"/>
  <c r="BH226" i="3" s="1"/>
  <c r="AR354" i="3"/>
  <c r="BH354" i="3" s="1"/>
  <c r="AR482" i="3"/>
  <c r="BH482" i="3" s="1"/>
  <c r="AR610" i="3"/>
  <c r="BH610" i="3" s="1"/>
  <c r="AR738" i="3"/>
  <c r="BH738" i="3" s="1"/>
  <c r="AR866" i="3"/>
  <c r="BH866" i="3" s="1"/>
  <c r="AR994" i="3"/>
  <c r="BH994" i="3" s="1"/>
  <c r="AR121" i="3"/>
  <c r="BH121" i="3" s="1"/>
  <c r="AR249" i="3"/>
  <c r="BH249" i="3" s="1"/>
  <c r="AR377" i="3"/>
  <c r="BH377" i="3" s="1"/>
  <c r="AR505" i="3"/>
  <c r="BH505" i="3" s="1"/>
  <c r="AR633" i="3"/>
  <c r="BH633" i="3" s="1"/>
  <c r="AR761" i="3"/>
  <c r="BH761" i="3" s="1"/>
  <c r="AR889" i="3"/>
  <c r="BH889" i="3" s="1"/>
  <c r="AR20" i="3"/>
  <c r="BH20" i="3" s="1"/>
  <c r="AR148" i="3"/>
  <c r="BH148" i="3" s="1"/>
  <c r="AR276" i="3"/>
  <c r="BH276" i="3" s="1"/>
  <c r="AR404" i="3"/>
  <c r="BH404" i="3" s="1"/>
  <c r="AR532" i="3"/>
  <c r="BH532" i="3" s="1"/>
  <c r="AR660" i="3"/>
  <c r="BH660" i="3" s="1"/>
  <c r="AR788" i="3"/>
  <c r="BH788" i="3" s="1"/>
  <c r="AR916" i="3"/>
  <c r="BH916" i="3" s="1"/>
  <c r="AR43" i="3"/>
  <c r="BH43" i="3" s="1"/>
  <c r="AR171" i="3"/>
  <c r="BH171" i="3" s="1"/>
  <c r="AR299" i="3"/>
  <c r="BH299" i="3" s="1"/>
  <c r="AR427" i="3"/>
  <c r="BH427" i="3" s="1"/>
  <c r="AR555" i="3"/>
  <c r="BH555" i="3" s="1"/>
  <c r="AR683" i="3"/>
  <c r="BH683" i="3" s="1"/>
  <c r="AR811" i="3"/>
  <c r="BH811" i="3" s="1"/>
  <c r="AR939" i="3"/>
  <c r="BH939" i="3" s="1"/>
  <c r="AR70" i="3"/>
  <c r="BH70" i="3" s="1"/>
  <c r="AR198" i="3"/>
  <c r="BH198" i="3" s="1"/>
  <c r="AR326" i="3"/>
  <c r="BH326" i="3" s="1"/>
  <c r="AR454" i="3"/>
  <c r="BH454" i="3" s="1"/>
  <c r="AR582" i="3"/>
  <c r="BH582" i="3" s="1"/>
  <c r="AR710" i="3"/>
  <c r="BH710" i="3" s="1"/>
  <c r="AR838" i="3"/>
  <c r="BH838" i="3" s="1"/>
  <c r="AR966" i="3"/>
  <c r="BH966" i="3" s="1"/>
  <c r="AR93" i="3"/>
  <c r="BH93" i="3" s="1"/>
  <c r="AR221" i="3"/>
  <c r="BH221" i="3" s="1"/>
  <c r="AR349" i="3"/>
  <c r="BH349" i="3" s="1"/>
  <c r="AR477" i="3"/>
  <c r="BH477" i="3" s="1"/>
  <c r="AR605" i="3"/>
  <c r="BH605" i="3" s="1"/>
  <c r="AR733" i="3"/>
  <c r="BH733" i="3" s="1"/>
  <c r="AR861" i="3"/>
  <c r="BH861" i="3" s="1"/>
  <c r="AR989" i="3"/>
  <c r="BH989" i="3" s="1"/>
  <c r="AR120" i="3"/>
  <c r="BH120" i="3" s="1"/>
  <c r="AR248" i="3"/>
  <c r="BH248" i="3" s="1"/>
  <c r="AR376" i="3"/>
  <c r="BH376" i="3" s="1"/>
  <c r="AR504" i="3"/>
  <c r="BH504" i="3" s="1"/>
  <c r="AR632" i="3"/>
  <c r="BH632" i="3" s="1"/>
  <c r="AR760" i="3"/>
  <c r="BH760" i="3" s="1"/>
  <c r="AR888" i="3"/>
  <c r="BH888" i="3" s="1"/>
  <c r="AR15" i="3"/>
  <c r="BH15" i="3" s="1"/>
  <c r="AR143" i="3"/>
  <c r="BH143" i="3" s="1"/>
  <c r="AR271" i="3"/>
  <c r="BH271" i="3" s="1"/>
  <c r="AR399" i="3"/>
  <c r="BH399" i="3" s="1"/>
  <c r="AR527" i="3"/>
  <c r="BH527" i="3" s="1"/>
  <c r="AR655" i="3"/>
  <c r="BH655" i="3" s="1"/>
  <c r="AR783" i="3"/>
  <c r="BH783" i="3" s="1"/>
  <c r="AR911" i="3"/>
  <c r="BH911" i="3" s="1"/>
  <c r="AR42" i="3"/>
  <c r="BH42" i="3" s="1"/>
  <c r="AR170" i="3"/>
  <c r="BH170" i="3" s="1"/>
  <c r="AR298" i="3"/>
  <c r="BH298" i="3" s="1"/>
  <c r="AR426" i="3"/>
  <c r="BH426" i="3" s="1"/>
  <c r="AR554" i="3"/>
  <c r="BH554" i="3" s="1"/>
  <c r="AR682" i="3"/>
  <c r="BH682" i="3" s="1"/>
  <c r="AR810" i="3"/>
  <c r="BH810" i="3" s="1"/>
  <c r="AR938" i="3"/>
  <c r="BH938" i="3" s="1"/>
  <c r="AR65" i="3"/>
  <c r="BH65" i="3" s="1"/>
  <c r="AR193" i="3"/>
  <c r="BH193" i="3" s="1"/>
  <c r="AR321" i="3"/>
  <c r="BH321" i="3" s="1"/>
  <c r="AR449" i="3"/>
  <c r="BH449" i="3" s="1"/>
  <c r="AR577" i="3"/>
  <c r="BH577" i="3" s="1"/>
  <c r="AR705" i="3"/>
  <c r="BH705" i="3" s="1"/>
  <c r="AR833" i="3"/>
  <c r="BH833" i="3" s="1"/>
  <c r="AR961" i="3"/>
  <c r="BH961" i="3" s="1"/>
  <c r="AR76" i="3"/>
  <c r="BH76" i="3" s="1"/>
  <c r="AR204" i="3"/>
  <c r="BH204" i="3" s="1"/>
  <c r="AR332" i="3"/>
  <c r="BH332" i="3" s="1"/>
  <c r="AR460" i="3"/>
  <c r="BH460" i="3" s="1"/>
  <c r="AR588" i="3"/>
  <c r="BH588" i="3" s="1"/>
  <c r="AR716" i="3"/>
  <c r="BH716" i="3" s="1"/>
  <c r="AR844" i="3"/>
  <c r="BH844" i="3" s="1"/>
  <c r="AR972" i="3"/>
  <c r="BH972" i="3" s="1"/>
  <c r="AR99" i="3"/>
  <c r="BH99" i="3" s="1"/>
  <c r="AR227" i="3"/>
  <c r="BH227" i="3" s="1"/>
  <c r="AR355" i="3"/>
  <c r="BH355" i="3" s="1"/>
  <c r="AR483" i="3"/>
  <c r="BH483" i="3" s="1"/>
  <c r="AR611" i="3"/>
  <c r="BH611" i="3" s="1"/>
  <c r="AR739" i="3"/>
  <c r="BH739" i="3" s="1"/>
  <c r="AR867" i="3"/>
  <c r="BH867" i="3" s="1"/>
  <c r="AR995" i="3"/>
  <c r="BH995" i="3" s="1"/>
  <c r="AR1006" i="3"/>
  <c r="BH1006" i="3" s="1"/>
  <c r="AR126" i="3"/>
  <c r="BH126" i="3" s="1"/>
  <c r="AR149" i="3"/>
  <c r="BH149" i="3" s="1"/>
  <c r="AR142" i="3"/>
  <c r="BH142" i="3" s="1"/>
  <c r="AR165" i="3"/>
  <c r="BH165" i="3" s="1"/>
  <c r="AR158" i="3"/>
  <c r="BH158" i="3" s="1"/>
  <c r="AR181" i="3"/>
  <c r="BH181" i="3" s="1"/>
  <c r="AR350" i="3"/>
  <c r="BH350" i="3" s="1"/>
  <c r="AR430" i="3"/>
  <c r="BH430" i="3" s="1"/>
  <c r="AR453" i="3"/>
  <c r="BH453" i="3" s="1"/>
  <c r="AR62" i="3"/>
  <c r="BH62" i="3" s="1"/>
  <c r="AR85" i="3"/>
  <c r="BH85" i="3" s="1"/>
  <c r="AR78" i="3"/>
  <c r="BH78" i="3" s="1"/>
  <c r="AR101" i="3"/>
  <c r="BH101" i="3" s="1"/>
  <c r="AR94" i="3"/>
  <c r="BH94" i="3" s="1"/>
  <c r="AR384" i="3"/>
  <c r="BH384" i="3" s="1"/>
  <c r="AR896" i="3"/>
  <c r="BH896" i="3" s="1"/>
  <c r="AR407" i="3"/>
  <c r="BH407" i="3" s="1"/>
  <c r="AR919" i="3"/>
  <c r="BH919" i="3" s="1"/>
  <c r="AR434" i="3"/>
  <c r="BH434" i="3" s="1"/>
  <c r="AR946" i="3"/>
  <c r="BH946" i="3" s="1"/>
  <c r="AR457" i="3"/>
  <c r="BH457" i="3" s="1"/>
  <c r="AR969" i="3"/>
  <c r="BH969" i="3" s="1"/>
  <c r="AR484" i="3"/>
  <c r="BH484" i="3" s="1"/>
  <c r="AR996" i="3"/>
  <c r="BH996" i="3" s="1"/>
  <c r="AR507" i="3"/>
  <c r="BH507" i="3" s="1"/>
  <c r="AR22" i="3"/>
  <c r="BH22" i="3" s="1"/>
  <c r="AR534" i="3"/>
  <c r="BH534" i="3" s="1"/>
  <c r="AR45" i="3"/>
  <c r="BH45" i="3" s="1"/>
  <c r="AR557" i="3"/>
  <c r="BH557" i="3" s="1"/>
  <c r="AR72" i="3"/>
  <c r="BH72" i="3" s="1"/>
  <c r="AR584" i="3"/>
  <c r="BH584" i="3" s="1"/>
  <c r="AR95" i="3"/>
  <c r="BH95" i="3" s="1"/>
  <c r="AR607" i="3"/>
  <c r="BH607" i="3" s="1"/>
  <c r="AR122" i="3"/>
  <c r="BH122" i="3" s="1"/>
  <c r="AR634" i="3"/>
  <c r="BH634" i="3" s="1"/>
  <c r="AR145" i="3"/>
  <c r="BH145" i="3" s="1"/>
  <c r="AR657" i="3"/>
  <c r="BH657" i="3" s="1"/>
  <c r="AR156" i="3"/>
  <c r="BH156" i="3" s="1"/>
  <c r="AR668" i="3"/>
  <c r="BH668" i="3" s="1"/>
  <c r="AR179" i="3"/>
  <c r="BH179" i="3" s="1"/>
  <c r="AR691" i="3"/>
  <c r="BH691" i="3" s="1"/>
  <c r="AR645" i="3"/>
  <c r="BH645" i="3" s="1"/>
  <c r="AR805" i="3"/>
  <c r="BH805" i="3" s="1"/>
  <c r="AR69" i="3"/>
  <c r="BH69" i="3" s="1"/>
  <c r="AR718" i="3"/>
  <c r="BH718" i="3" s="1"/>
  <c r="AR622" i="3"/>
  <c r="BH622" i="3" s="1"/>
  <c r="AR370" i="3"/>
  <c r="BH370" i="3" s="1"/>
  <c r="AR443" i="3"/>
  <c r="BH443" i="3" s="1"/>
  <c r="AR1005" i="3"/>
  <c r="BH1005" i="3" s="1"/>
  <c r="AR593" i="3"/>
  <c r="BH593" i="3" s="1"/>
  <c r="AR133" i="3"/>
  <c r="BH133" i="3" s="1"/>
  <c r="AR448" i="3"/>
  <c r="BH448" i="3" s="1"/>
  <c r="AR960" i="3"/>
  <c r="BH960" i="3" s="1"/>
  <c r="AR471" i="3"/>
  <c r="BH471" i="3" s="1"/>
  <c r="AR983" i="3"/>
  <c r="BH983" i="3" s="1"/>
  <c r="AR498" i="3"/>
  <c r="BH498" i="3" s="1"/>
  <c r="AR10" i="3"/>
  <c r="AR521" i="3"/>
  <c r="BH521" i="3" s="1"/>
  <c r="AR36" i="3"/>
  <c r="BH36" i="3" s="1"/>
  <c r="AR548" i="3"/>
  <c r="BH548" i="3" s="1"/>
  <c r="AR59" i="3"/>
  <c r="BH59" i="3" s="1"/>
  <c r="AR571" i="3"/>
  <c r="BH571" i="3" s="1"/>
  <c r="AR86" i="3"/>
  <c r="BH86" i="3" s="1"/>
  <c r="AR598" i="3"/>
  <c r="BH598" i="3" s="1"/>
  <c r="AR109" i="3"/>
  <c r="BH109" i="3" s="1"/>
  <c r="AR621" i="3"/>
  <c r="BH621" i="3" s="1"/>
  <c r="AR136" i="3"/>
  <c r="BH136" i="3" s="1"/>
  <c r="AR648" i="3"/>
  <c r="BH648" i="3" s="1"/>
  <c r="AR159" i="3"/>
  <c r="BH159" i="3" s="1"/>
  <c r="AR671" i="3"/>
  <c r="BH671" i="3" s="1"/>
  <c r="AR186" i="3"/>
  <c r="BH186" i="3" s="1"/>
  <c r="AR698" i="3"/>
  <c r="BH698" i="3" s="1"/>
  <c r="AR209" i="3"/>
  <c r="BH209" i="3" s="1"/>
  <c r="AR721" i="3"/>
  <c r="BH721" i="3" s="1"/>
  <c r="AR220" i="3"/>
  <c r="BH220" i="3" s="1"/>
  <c r="AR732" i="3"/>
  <c r="BH732" i="3" s="1"/>
  <c r="AR243" i="3"/>
  <c r="BH243" i="3" s="1"/>
  <c r="AR755" i="3"/>
  <c r="BH755" i="3" s="1"/>
  <c r="AR254" i="3"/>
  <c r="BH254" i="3" s="1"/>
  <c r="AR286" i="3"/>
  <c r="BH286" i="3" s="1"/>
  <c r="AR581" i="3"/>
  <c r="BH581" i="3" s="1"/>
  <c r="AR229" i="3"/>
  <c r="BH229" i="3" s="1"/>
  <c r="AR540" i="3"/>
  <c r="BH540" i="3" s="1"/>
  <c r="AR855" i="3"/>
  <c r="BH855" i="3" s="1"/>
  <c r="AR932" i="3"/>
  <c r="BH932" i="3" s="1"/>
  <c r="AR493" i="3"/>
  <c r="BH493" i="3" s="1"/>
  <c r="AR570" i="3"/>
  <c r="BH570" i="3" s="1"/>
  <c r="AR627" i="3"/>
  <c r="BH627" i="3" s="1"/>
  <c r="AR512" i="3"/>
  <c r="BH512" i="3" s="1"/>
  <c r="AR23" i="3"/>
  <c r="BH23" i="3" s="1"/>
  <c r="AR535" i="3"/>
  <c r="BH535" i="3" s="1"/>
  <c r="AR50" i="3"/>
  <c r="BH50" i="3" s="1"/>
  <c r="AR562" i="3"/>
  <c r="BH562" i="3" s="1"/>
  <c r="AR73" i="3"/>
  <c r="BH73" i="3" s="1"/>
  <c r="AR585" i="3"/>
  <c r="BH585" i="3" s="1"/>
  <c r="AR100" i="3"/>
  <c r="BH100" i="3" s="1"/>
  <c r="AR612" i="3"/>
  <c r="BH612" i="3" s="1"/>
  <c r="AR123" i="3"/>
  <c r="BH123" i="3" s="1"/>
  <c r="AR635" i="3"/>
  <c r="BH635" i="3" s="1"/>
  <c r="AR150" i="3"/>
  <c r="BH150" i="3" s="1"/>
  <c r="AR662" i="3"/>
  <c r="BH662" i="3" s="1"/>
  <c r="AR173" i="3"/>
  <c r="BH173" i="3" s="1"/>
  <c r="AR685" i="3"/>
  <c r="BH685" i="3" s="1"/>
  <c r="AR200" i="3"/>
  <c r="BH200" i="3" s="1"/>
  <c r="AR712" i="3"/>
  <c r="BH712" i="3" s="1"/>
  <c r="AR223" i="3"/>
  <c r="BH223" i="3" s="1"/>
  <c r="AR735" i="3"/>
  <c r="BH735" i="3" s="1"/>
  <c r="AR250" i="3"/>
  <c r="BH250" i="3" s="1"/>
  <c r="AR762" i="3"/>
  <c r="BH762" i="3" s="1"/>
  <c r="AR273" i="3"/>
  <c r="BH273" i="3" s="1"/>
  <c r="AR785" i="3"/>
  <c r="BH785" i="3" s="1"/>
  <c r="AR284" i="3"/>
  <c r="BH284" i="3" s="1"/>
  <c r="AR796" i="3"/>
  <c r="BH796" i="3" s="1"/>
  <c r="AR307" i="3"/>
  <c r="BH307" i="3" s="1"/>
  <c r="AR819" i="3"/>
  <c r="BH819" i="3" s="1"/>
  <c r="AR766" i="3"/>
  <c r="BH766" i="3" s="1"/>
  <c r="AR798" i="3"/>
  <c r="BH798" i="3" s="1"/>
  <c r="AR606" i="3"/>
  <c r="BH606" i="3" s="1"/>
  <c r="AR741" i="3"/>
  <c r="BH741" i="3" s="1"/>
  <c r="AR51" i="3"/>
  <c r="BH51" i="3" s="1"/>
  <c r="AR343" i="3"/>
  <c r="BH343" i="3" s="1"/>
  <c r="AR420" i="3"/>
  <c r="BH420" i="3" s="1"/>
  <c r="AR982" i="3"/>
  <c r="BH982" i="3" s="1"/>
  <c r="AR58" i="3"/>
  <c r="BH58" i="3" s="1"/>
  <c r="AR115" i="3"/>
  <c r="BH115" i="3" s="1"/>
  <c r="AR64" i="3"/>
  <c r="BH64" i="3" s="1"/>
  <c r="AR576" i="3"/>
  <c r="BH576" i="3" s="1"/>
  <c r="AR87" i="3"/>
  <c r="BH87" i="3" s="1"/>
  <c r="AR599" i="3"/>
  <c r="BH599" i="3" s="1"/>
  <c r="AR114" i="3"/>
  <c r="BH114" i="3" s="1"/>
  <c r="AR626" i="3"/>
  <c r="BH626" i="3" s="1"/>
  <c r="AR137" i="3"/>
  <c r="BH137" i="3" s="1"/>
  <c r="AR649" i="3"/>
  <c r="BH649" i="3" s="1"/>
  <c r="AR164" i="3"/>
  <c r="BH164" i="3" s="1"/>
  <c r="AR676" i="3"/>
  <c r="BH676" i="3" s="1"/>
  <c r="AR187" i="3"/>
  <c r="BH187" i="3" s="1"/>
  <c r="AR699" i="3"/>
  <c r="BH699" i="3" s="1"/>
  <c r="AR214" i="3"/>
  <c r="BH214" i="3" s="1"/>
  <c r="AR726" i="3"/>
  <c r="BH726" i="3" s="1"/>
  <c r="AR237" i="3"/>
  <c r="BH237" i="3" s="1"/>
  <c r="AR749" i="3"/>
  <c r="BH749" i="3" s="1"/>
  <c r="AR264" i="3"/>
  <c r="BH264" i="3" s="1"/>
  <c r="AR776" i="3"/>
  <c r="BH776" i="3" s="1"/>
  <c r="AR287" i="3"/>
  <c r="BH287" i="3" s="1"/>
  <c r="AR799" i="3"/>
  <c r="BH799" i="3" s="1"/>
  <c r="AR314" i="3"/>
  <c r="BH314" i="3" s="1"/>
  <c r="AR826" i="3"/>
  <c r="BH826" i="3" s="1"/>
  <c r="AR337" i="3"/>
  <c r="BH337" i="3" s="1"/>
  <c r="AR849" i="3"/>
  <c r="BH849" i="3" s="1"/>
  <c r="AR348" i="3"/>
  <c r="BH348" i="3" s="1"/>
  <c r="AR860" i="3"/>
  <c r="BH860" i="3" s="1"/>
  <c r="AR371" i="3"/>
  <c r="BH371" i="3" s="1"/>
  <c r="AR883" i="3"/>
  <c r="BH883" i="3" s="1"/>
  <c r="AR277" i="3"/>
  <c r="BH277" i="3" s="1"/>
  <c r="AR309" i="3"/>
  <c r="BH309" i="3" s="1"/>
  <c r="AR190" i="3"/>
  <c r="BH190" i="3" s="1"/>
  <c r="AR478" i="3"/>
  <c r="BH478" i="3" s="1"/>
  <c r="AR279" i="3"/>
  <c r="BH279" i="3" s="1"/>
  <c r="AR818" i="3"/>
  <c r="BH818" i="3" s="1"/>
  <c r="AR356" i="3"/>
  <c r="BH356" i="3" s="1"/>
  <c r="AR891" i="3"/>
  <c r="BH891" i="3" s="1"/>
  <c r="AR918" i="3"/>
  <c r="BH918" i="3" s="1"/>
  <c r="AR456" i="3"/>
  <c r="BH456" i="3" s="1"/>
  <c r="AR991" i="3"/>
  <c r="BH991" i="3" s="1"/>
  <c r="AR28" i="3"/>
  <c r="BH28" i="3" s="1"/>
  <c r="AR782" i="3"/>
  <c r="BH782" i="3" s="1"/>
  <c r="AR882" i="3"/>
  <c r="BH882" i="3" s="1"/>
  <c r="AR31" i="3"/>
  <c r="BH31" i="3" s="1"/>
  <c r="AR558" i="3"/>
  <c r="BH558" i="3" s="1"/>
  <c r="AR128" i="3"/>
  <c r="BH128" i="3" s="1"/>
  <c r="AR640" i="3"/>
  <c r="BH640" i="3" s="1"/>
  <c r="AR151" i="3"/>
  <c r="BH151" i="3" s="1"/>
  <c r="AR663" i="3"/>
  <c r="BH663" i="3" s="1"/>
  <c r="AR178" i="3"/>
  <c r="BH178" i="3" s="1"/>
  <c r="AR690" i="3"/>
  <c r="BH690" i="3" s="1"/>
  <c r="AR201" i="3"/>
  <c r="BH201" i="3" s="1"/>
  <c r="AR713" i="3"/>
  <c r="BH713" i="3" s="1"/>
  <c r="AR228" i="3"/>
  <c r="BH228" i="3" s="1"/>
  <c r="AR740" i="3"/>
  <c r="BH740" i="3" s="1"/>
  <c r="AR251" i="3"/>
  <c r="BH251" i="3" s="1"/>
  <c r="AR763" i="3"/>
  <c r="BH763" i="3" s="1"/>
  <c r="AR278" i="3"/>
  <c r="BH278" i="3" s="1"/>
  <c r="AR790" i="3"/>
  <c r="BH790" i="3" s="1"/>
  <c r="AR301" i="3"/>
  <c r="BH301" i="3" s="1"/>
  <c r="AR813" i="3"/>
  <c r="BH813" i="3" s="1"/>
  <c r="AR328" i="3"/>
  <c r="BH328" i="3" s="1"/>
  <c r="AR840" i="3"/>
  <c r="BH840" i="3" s="1"/>
  <c r="AR351" i="3"/>
  <c r="BH351" i="3" s="1"/>
  <c r="AR863" i="3"/>
  <c r="BH863" i="3" s="1"/>
  <c r="AR378" i="3"/>
  <c r="BH378" i="3" s="1"/>
  <c r="AR890" i="3"/>
  <c r="BH890" i="3" s="1"/>
  <c r="AR401" i="3"/>
  <c r="BH401" i="3" s="1"/>
  <c r="AR913" i="3"/>
  <c r="BH913" i="3" s="1"/>
  <c r="AR412" i="3"/>
  <c r="BH412" i="3" s="1"/>
  <c r="AR924" i="3"/>
  <c r="BH924" i="3" s="1"/>
  <c r="AR435" i="3"/>
  <c r="BH435" i="3" s="1"/>
  <c r="AR947" i="3"/>
  <c r="BH947" i="3" s="1"/>
  <c r="AR789" i="3"/>
  <c r="BH789" i="3" s="1"/>
  <c r="AR821" i="3"/>
  <c r="BH821" i="3" s="1"/>
  <c r="AR702" i="3"/>
  <c r="BH702" i="3" s="1"/>
  <c r="AR885" i="3"/>
  <c r="BH885" i="3" s="1"/>
  <c r="AR768" i="3"/>
  <c r="BH768" i="3" s="1"/>
  <c r="AR306" i="3"/>
  <c r="BH306" i="3" s="1"/>
  <c r="AR841" i="3"/>
  <c r="BH841" i="3" s="1"/>
  <c r="AR868" i="3"/>
  <c r="BH868" i="3" s="1"/>
  <c r="AR406" i="3"/>
  <c r="BH406" i="3" s="1"/>
  <c r="AR941" i="3"/>
  <c r="BH941" i="3" s="1"/>
  <c r="AR968" i="3"/>
  <c r="BH968" i="3" s="1"/>
  <c r="AR506" i="3"/>
  <c r="BH506" i="3" s="1"/>
  <c r="AR529" i="3"/>
  <c r="BH529" i="3" s="1"/>
  <c r="AR563" i="3"/>
  <c r="BH563" i="3" s="1"/>
  <c r="AR725" i="3"/>
  <c r="BH725" i="3" s="1"/>
  <c r="AR320" i="3"/>
  <c r="BH320" i="3" s="1"/>
  <c r="AR393" i="3"/>
  <c r="BH393" i="3" s="1"/>
  <c r="AR470" i="3"/>
  <c r="BH470" i="3" s="1"/>
  <c r="AR543" i="3"/>
  <c r="BH543" i="3" s="1"/>
  <c r="AR604" i="3"/>
  <c r="BH604" i="3" s="1"/>
  <c r="AR206" i="3"/>
  <c r="BH206" i="3" s="1"/>
  <c r="AR192" i="3"/>
  <c r="BH192" i="3" s="1"/>
  <c r="AR704" i="3"/>
  <c r="BH704" i="3" s="1"/>
  <c r="AR215" i="3"/>
  <c r="BH215" i="3" s="1"/>
  <c r="AR727" i="3"/>
  <c r="BH727" i="3" s="1"/>
  <c r="AR242" i="3"/>
  <c r="BH242" i="3" s="1"/>
  <c r="AR754" i="3"/>
  <c r="BH754" i="3" s="1"/>
  <c r="AR265" i="3"/>
  <c r="BH265" i="3" s="1"/>
  <c r="AR777" i="3"/>
  <c r="BH777" i="3" s="1"/>
  <c r="AR292" i="3"/>
  <c r="BH292" i="3" s="1"/>
  <c r="AR804" i="3"/>
  <c r="BH804" i="3" s="1"/>
  <c r="AR315" i="3"/>
  <c r="BH315" i="3" s="1"/>
  <c r="AR827" i="3"/>
  <c r="BH827" i="3" s="1"/>
  <c r="AR342" i="3"/>
  <c r="BH342" i="3" s="1"/>
  <c r="AR854" i="3"/>
  <c r="BH854" i="3" s="1"/>
  <c r="AR365" i="3"/>
  <c r="BH365" i="3" s="1"/>
  <c r="AR877" i="3"/>
  <c r="BH877" i="3" s="1"/>
  <c r="AR392" i="3"/>
  <c r="BH392" i="3" s="1"/>
  <c r="AR904" i="3"/>
  <c r="BH904" i="3" s="1"/>
  <c r="AR415" i="3"/>
  <c r="BH415" i="3" s="1"/>
  <c r="AR927" i="3"/>
  <c r="BH927" i="3" s="1"/>
  <c r="AR442" i="3"/>
  <c r="BH442" i="3" s="1"/>
  <c r="AR954" i="3"/>
  <c r="BH954" i="3" s="1"/>
  <c r="AR465" i="3"/>
  <c r="BH465" i="3" s="1"/>
  <c r="AR977" i="3"/>
  <c r="BH977" i="3" s="1"/>
  <c r="AR476" i="3"/>
  <c r="BH476" i="3" s="1"/>
  <c r="AR988" i="3"/>
  <c r="BH988" i="3" s="1"/>
  <c r="AR499" i="3"/>
  <c r="BH499" i="3" s="1"/>
  <c r="AR110" i="3"/>
  <c r="BH110" i="3" s="1"/>
  <c r="AR270" i="3"/>
  <c r="BH270" i="3" s="1"/>
  <c r="AR734" i="3"/>
  <c r="BH734" i="3" s="1"/>
  <c r="AR213" i="3"/>
  <c r="BH213" i="3" s="1"/>
  <c r="AR256" i="3"/>
  <c r="BH256" i="3" s="1"/>
  <c r="AR791" i="3"/>
  <c r="BH791" i="3" s="1"/>
  <c r="AR329" i="3"/>
  <c r="BH329" i="3" s="1"/>
  <c r="AR379" i="3"/>
  <c r="BH379" i="3" s="1"/>
  <c r="AR429" i="3"/>
  <c r="BH429" i="3" s="1"/>
  <c r="AR479" i="3"/>
  <c r="BH479" i="3" s="1"/>
  <c r="AR17" i="3"/>
  <c r="BH17" i="3" s="1"/>
  <c r="AR46" i="3"/>
  <c r="BH46" i="3" s="1"/>
  <c r="AR832" i="3"/>
  <c r="BH832" i="3" s="1"/>
  <c r="AR905" i="3"/>
  <c r="BH905" i="3" s="1"/>
  <c r="AR955" i="3"/>
  <c r="BH955" i="3" s="1"/>
  <c r="AR520" i="3"/>
  <c r="BH520" i="3" s="1"/>
  <c r="AR92" i="3"/>
  <c r="BH92" i="3" s="1"/>
  <c r="AR293" i="3"/>
  <c r="BH293" i="3" s="1"/>
  <c r="AR81" i="3"/>
  <c r="BH81" i="3" s="1"/>
  <c r="E2" i="34"/>
  <c r="C22" i="28"/>
  <c r="AP274" i="3"/>
  <c r="BF274" i="3" s="1"/>
  <c r="AP222" i="3"/>
  <c r="BF222" i="3" s="1"/>
  <c r="AP333" i="3"/>
  <c r="BF333" i="3" s="1"/>
  <c r="AP461" i="3"/>
  <c r="BF461" i="3" s="1"/>
  <c r="AP589" i="3"/>
  <c r="BF589" i="3" s="1"/>
  <c r="AP717" i="3"/>
  <c r="BF717" i="3" s="1"/>
  <c r="AP845" i="3"/>
  <c r="BF845" i="3" s="1"/>
  <c r="AP973" i="3"/>
  <c r="BF973" i="3" s="1"/>
  <c r="AP97" i="3"/>
  <c r="BF97" i="3" s="1"/>
  <c r="AP276" i="3"/>
  <c r="BF276" i="3" s="1"/>
  <c r="AP520" i="3"/>
  <c r="BF520" i="3" s="1"/>
  <c r="AP91" i="3"/>
  <c r="BF91" i="3" s="1"/>
  <c r="AP39" i="3"/>
  <c r="BF39" i="3" s="1"/>
  <c r="AP268" i="3"/>
  <c r="BF268" i="3" s="1"/>
  <c r="AP415" i="3"/>
  <c r="BF415" i="3" s="1"/>
  <c r="AP543" i="3"/>
  <c r="BF543" i="3" s="1"/>
  <c r="AP671" i="3"/>
  <c r="BF671" i="3" s="1"/>
  <c r="AP799" i="3"/>
  <c r="BF799" i="3" s="1"/>
  <c r="AP927" i="3"/>
  <c r="BF927" i="3" s="1"/>
  <c r="AP195" i="3"/>
  <c r="BF195" i="3" s="1"/>
  <c r="AP143" i="3"/>
  <c r="BF143" i="3" s="1"/>
  <c r="AP934" i="3"/>
  <c r="BF934" i="3" s="1"/>
  <c r="AP394" i="3"/>
  <c r="BF394" i="3" s="1"/>
  <c r="AP73" i="3"/>
  <c r="BF73" i="3" s="1"/>
  <c r="AP21" i="3"/>
  <c r="BF21" i="3" s="1"/>
  <c r="AP353" i="3"/>
  <c r="BF353" i="3" s="1"/>
  <c r="AP481" i="3"/>
  <c r="BF481" i="3" s="1"/>
  <c r="AP609" i="3"/>
  <c r="BF609" i="3" s="1"/>
  <c r="AP737" i="3"/>
  <c r="BF737" i="3" s="1"/>
  <c r="AP865" i="3"/>
  <c r="BF865" i="3" s="1"/>
  <c r="AP993" i="3"/>
  <c r="BF993" i="3" s="1"/>
  <c r="AP177" i="3"/>
  <c r="BF177" i="3" s="1"/>
  <c r="AP438" i="3"/>
  <c r="BF438" i="3" s="1"/>
  <c r="AP680" i="3"/>
  <c r="BF680" i="3" s="1"/>
  <c r="AP171" i="3"/>
  <c r="BF171" i="3" s="1"/>
  <c r="AP119" i="3"/>
  <c r="BF119" i="3" s="1"/>
  <c r="AP307" i="3"/>
  <c r="BF307" i="3" s="1"/>
  <c r="AP435" i="3"/>
  <c r="BF435" i="3" s="1"/>
  <c r="AP563" i="3"/>
  <c r="BF563" i="3" s="1"/>
  <c r="AP691" i="3"/>
  <c r="BF691" i="3" s="1"/>
  <c r="AP819" i="3"/>
  <c r="BF819" i="3" s="1"/>
  <c r="AP947" i="3"/>
  <c r="BF947" i="3" s="1"/>
  <c r="AP275" i="3"/>
  <c r="BF275" i="3" s="1"/>
  <c r="AP223" i="3"/>
  <c r="BF223" i="3" s="1"/>
  <c r="AP312" i="3"/>
  <c r="BF312" i="3" s="1"/>
  <c r="AP554" i="3"/>
  <c r="BF554" i="3" s="1"/>
  <c r="AP217" i="3"/>
  <c r="BF217" i="3" s="1"/>
  <c r="AP165" i="3"/>
  <c r="BF165" i="3" s="1"/>
  <c r="AP389" i="3"/>
  <c r="BF389" i="3" s="1"/>
  <c r="AP517" i="3"/>
  <c r="BF517" i="3" s="1"/>
  <c r="AP645" i="3"/>
  <c r="BF645" i="3" s="1"/>
  <c r="AP773" i="3"/>
  <c r="BF773" i="3" s="1"/>
  <c r="AP901" i="3"/>
  <c r="BF901" i="3" s="1"/>
  <c r="AP90" i="3"/>
  <c r="BF90" i="3" s="1"/>
  <c r="AP38" i="3"/>
  <c r="BF38" i="3" s="1"/>
  <c r="AP726" i="3"/>
  <c r="BF726" i="3" s="1"/>
  <c r="AP968" i="3"/>
  <c r="BF968" i="3" s="1"/>
  <c r="AP32" i="3"/>
  <c r="BF32" i="3" s="1"/>
  <c r="AP263" i="3"/>
  <c r="BF263" i="3" s="1"/>
  <c r="AP343" i="3"/>
  <c r="BF343" i="3" s="1"/>
  <c r="AP471" i="3"/>
  <c r="BF471" i="3" s="1"/>
  <c r="AP599" i="3"/>
  <c r="BF599" i="3" s="1"/>
  <c r="AP727" i="3"/>
  <c r="BF727" i="3" s="1"/>
  <c r="AP855" i="3"/>
  <c r="BF855" i="3" s="1"/>
  <c r="AP983" i="3"/>
  <c r="BF983" i="3" s="1"/>
  <c r="AP136" i="3"/>
  <c r="BF136" i="3" s="1"/>
  <c r="AP358" i="3"/>
  <c r="BF358" i="3" s="1"/>
  <c r="AP600" i="3"/>
  <c r="BF600" i="3" s="1"/>
  <c r="AP66" i="3"/>
  <c r="BF66" i="3" s="1"/>
  <c r="AP14" i="3"/>
  <c r="BF14" i="3" s="1"/>
  <c r="AP245" i="3"/>
  <c r="BF245" i="3" s="1"/>
  <c r="AP409" i="3"/>
  <c r="BF409" i="3" s="1"/>
  <c r="AP537" i="3"/>
  <c r="BF537" i="3" s="1"/>
  <c r="AP665" i="3"/>
  <c r="BF665" i="3" s="1"/>
  <c r="AP793" i="3"/>
  <c r="BF793" i="3" s="1"/>
  <c r="AP921" i="3"/>
  <c r="BF921" i="3" s="1"/>
  <c r="AP170" i="3"/>
  <c r="BF170" i="3" s="1"/>
  <c r="AP118" i="3"/>
  <c r="BF118" i="3" s="1"/>
  <c r="AP886" i="3"/>
  <c r="BF886" i="3" s="1"/>
  <c r="AP346" i="3"/>
  <c r="BF346" i="3" s="1"/>
  <c r="AP795" i="3"/>
  <c r="BF795" i="3" s="1"/>
  <c r="AP970" i="3"/>
  <c r="BF970" i="3" s="1"/>
  <c r="AP414" i="3"/>
  <c r="BF414" i="3" s="1"/>
  <c r="AP640" i="3"/>
  <c r="BF640" i="3" s="1"/>
  <c r="AP772" i="3"/>
  <c r="BF772" i="3" s="1"/>
  <c r="AP782" i="3"/>
  <c r="BF782" i="3" s="1"/>
  <c r="AP811" i="3"/>
  <c r="BF811" i="3" s="1"/>
  <c r="AP986" i="3"/>
  <c r="BF986" i="3" s="1"/>
  <c r="AP430" i="3"/>
  <c r="BF430" i="3" s="1"/>
  <c r="AP656" i="3"/>
  <c r="BF656" i="3" s="1"/>
  <c r="AP788" i="3"/>
  <c r="BF788" i="3" s="1"/>
  <c r="AP151" i="3"/>
  <c r="BF151" i="3" s="1"/>
  <c r="AP255" i="3"/>
  <c r="BF255" i="3" s="1"/>
  <c r="AP604" i="3"/>
  <c r="BF604" i="3" s="1"/>
  <c r="AP830" i="3"/>
  <c r="BF830" i="3" s="1"/>
  <c r="AP180" i="3"/>
  <c r="BF180" i="3" s="1"/>
  <c r="AP562" i="3"/>
  <c r="BF562" i="3" s="1"/>
  <c r="AP587" i="3"/>
  <c r="BF587" i="3" s="1"/>
  <c r="AP762" i="3"/>
  <c r="BF762" i="3" s="1"/>
  <c r="AP1004" i="3"/>
  <c r="BF1004" i="3" s="1"/>
  <c r="AP432" i="3"/>
  <c r="BF432" i="3" s="1"/>
  <c r="AP564" i="3"/>
  <c r="BF564" i="3" s="1"/>
  <c r="AP882" i="3"/>
  <c r="BF882" i="3" s="1"/>
  <c r="AP398" i="3"/>
  <c r="BF398" i="3" s="1"/>
  <c r="AP347" i="3"/>
  <c r="BF347" i="3" s="1"/>
  <c r="AP632" i="3"/>
  <c r="BF632" i="3" s="1"/>
  <c r="AP764" i="3"/>
  <c r="BF764" i="3" s="1"/>
  <c r="AP990" i="3"/>
  <c r="BF990" i="3" s="1"/>
  <c r="AP324" i="3"/>
  <c r="BF324" i="3" s="1"/>
  <c r="AP466" i="3"/>
  <c r="BF466" i="3" s="1"/>
  <c r="AP684" i="3"/>
  <c r="BF684" i="3" s="1"/>
  <c r="AP60" i="3"/>
  <c r="BF60" i="3" s="1"/>
  <c r="AP518" i="3"/>
  <c r="BF518" i="3" s="1"/>
  <c r="AP652" i="3"/>
  <c r="BF652" i="3" s="1"/>
  <c r="AP878" i="3"/>
  <c r="BF878" i="3" s="1"/>
  <c r="AP322" i="3"/>
  <c r="BF322" i="3" s="1"/>
  <c r="AP946" i="3"/>
  <c r="BF946" i="3" s="1"/>
  <c r="AP884" i="3"/>
  <c r="BF884" i="3" s="1"/>
  <c r="AP891" i="3"/>
  <c r="BF891" i="3" s="1"/>
  <c r="AP228" i="3"/>
  <c r="BF228" i="3" s="1"/>
  <c r="AP510" i="3"/>
  <c r="BF510" i="3" s="1"/>
  <c r="AP736" i="3"/>
  <c r="BF736" i="3" s="1"/>
  <c r="AP868" i="3"/>
  <c r="BF868" i="3" s="1"/>
  <c r="AP651" i="3"/>
  <c r="BF651" i="3" s="1"/>
  <c r="AP880" i="3"/>
  <c r="BF880" i="3" s="1"/>
  <c r="AP57" i="3"/>
  <c r="BF57" i="3" s="1"/>
  <c r="AP286" i="3"/>
  <c r="BF286" i="3" s="1"/>
  <c r="AP349" i="3"/>
  <c r="BF349" i="3" s="1"/>
  <c r="AP477" i="3"/>
  <c r="BF477" i="3" s="1"/>
  <c r="AP605" i="3"/>
  <c r="BF605" i="3" s="1"/>
  <c r="AP733" i="3"/>
  <c r="BF733" i="3" s="1"/>
  <c r="AP861" i="3"/>
  <c r="BF861" i="3" s="1"/>
  <c r="AP989" i="3"/>
  <c r="BF989" i="3" s="1"/>
  <c r="AP161" i="3"/>
  <c r="BF161" i="3" s="1"/>
  <c r="AP406" i="3"/>
  <c r="BF406" i="3" s="1"/>
  <c r="AP648" i="3"/>
  <c r="BF648" i="3" s="1"/>
  <c r="AP155" i="3"/>
  <c r="BF155" i="3" s="1"/>
  <c r="AP103" i="3"/>
  <c r="BF103" i="3" s="1"/>
  <c r="AP303" i="3"/>
  <c r="BF303" i="3" s="1"/>
  <c r="AP431" i="3"/>
  <c r="BF431" i="3" s="1"/>
  <c r="AP559" i="3"/>
  <c r="BF559" i="3" s="1"/>
  <c r="AP687" i="3"/>
  <c r="BF687" i="3" s="1"/>
  <c r="AP815" i="3"/>
  <c r="BF815" i="3" s="1"/>
  <c r="AP943" i="3"/>
  <c r="BF943" i="3" s="1"/>
  <c r="AP259" i="3"/>
  <c r="BF259" i="3" s="1"/>
  <c r="AP207" i="3"/>
  <c r="BF207" i="3" s="1"/>
  <c r="AP260" i="3"/>
  <c r="BF260" i="3" s="1"/>
  <c r="AP522" i="3"/>
  <c r="BF522" i="3" s="1"/>
  <c r="AP137" i="3"/>
  <c r="BF137" i="3" s="1"/>
  <c r="AP85" i="3"/>
  <c r="BF85" i="3" s="1"/>
  <c r="AP369" i="3"/>
  <c r="BF369" i="3" s="1"/>
  <c r="AP497" i="3"/>
  <c r="BF497" i="3" s="1"/>
  <c r="AP625" i="3"/>
  <c r="BF625" i="3" s="1"/>
  <c r="AP753" i="3"/>
  <c r="BF753" i="3" s="1"/>
  <c r="AP881" i="3"/>
  <c r="BF881" i="3" s="1"/>
  <c r="AP1009" i="3"/>
  <c r="BF1009" i="3" s="1"/>
  <c r="AP241" i="3"/>
  <c r="BF241" i="3" s="1"/>
  <c r="AP566" i="3"/>
  <c r="BF566" i="3" s="1"/>
  <c r="AP808" i="3"/>
  <c r="BF808" i="3" s="1"/>
  <c r="AP235" i="3"/>
  <c r="BF235" i="3" s="1"/>
  <c r="AP183" i="3"/>
  <c r="BF183" i="3" s="1"/>
  <c r="AP323" i="3"/>
  <c r="BF323" i="3" s="1"/>
  <c r="AP451" i="3"/>
  <c r="BF451" i="3" s="1"/>
  <c r="AP579" i="3"/>
  <c r="BF579" i="3" s="1"/>
  <c r="AP707" i="3"/>
  <c r="BF707" i="3" s="1"/>
  <c r="AP835" i="3"/>
  <c r="BF835" i="3" s="1"/>
  <c r="AP963" i="3"/>
  <c r="BF963" i="3" s="1"/>
  <c r="AP56" i="3"/>
  <c r="BF56" i="3" s="1"/>
  <c r="AP287" i="3"/>
  <c r="BF287" i="3" s="1"/>
  <c r="AP440" i="3"/>
  <c r="BF440" i="3" s="1"/>
  <c r="AP50" i="3"/>
  <c r="BF50" i="3" s="1"/>
  <c r="AP281" i="3"/>
  <c r="BF281" i="3" s="1"/>
  <c r="AP229" i="3"/>
  <c r="BF229" i="3" s="1"/>
  <c r="AP405" i="3"/>
  <c r="BF405" i="3" s="1"/>
  <c r="AP533" i="3"/>
  <c r="BF533" i="3" s="1"/>
  <c r="AP661" i="3"/>
  <c r="BF661" i="3" s="1"/>
  <c r="AP789" i="3"/>
  <c r="BF789" i="3" s="1"/>
  <c r="AP917" i="3"/>
  <c r="BF917" i="3" s="1"/>
  <c r="AP154" i="3"/>
  <c r="BF154" i="3" s="1"/>
  <c r="AP102" i="3"/>
  <c r="BF102" i="3" s="1"/>
  <c r="AP854" i="3"/>
  <c r="BF854" i="3" s="1"/>
  <c r="AP314" i="3"/>
  <c r="BF314" i="3" s="1"/>
  <c r="AP96" i="3"/>
  <c r="BF96" i="3" s="1"/>
  <c r="AP44" i="3"/>
  <c r="BF44" i="3" s="1"/>
  <c r="AP359" i="3"/>
  <c r="BF359" i="3" s="1"/>
  <c r="AP487" i="3"/>
  <c r="BF487" i="3" s="1"/>
  <c r="AP615" i="3"/>
  <c r="BF615" i="3" s="1"/>
  <c r="AP743" i="3"/>
  <c r="BF743" i="3" s="1"/>
  <c r="AP871" i="3"/>
  <c r="BF871" i="3" s="1"/>
  <c r="AP999" i="3"/>
  <c r="BF999" i="3" s="1"/>
  <c r="AP200" i="3"/>
  <c r="BF200" i="3" s="1"/>
  <c r="AP486" i="3"/>
  <c r="BF486" i="3" s="1"/>
  <c r="AP728" i="3"/>
  <c r="BF728" i="3" s="1"/>
  <c r="AP130" i="3"/>
  <c r="BF130" i="3" s="1"/>
  <c r="AP78" i="3"/>
  <c r="BF78" i="3" s="1"/>
  <c r="AP297" i="3"/>
  <c r="BF297" i="3" s="1"/>
  <c r="AP425" i="3"/>
  <c r="BF425" i="3" s="1"/>
  <c r="AP553" i="3"/>
  <c r="BF553" i="3" s="1"/>
  <c r="AP681" i="3"/>
  <c r="BF681" i="3" s="1"/>
  <c r="AP809" i="3"/>
  <c r="BF809" i="3" s="1"/>
  <c r="AP937" i="3"/>
  <c r="BF937" i="3" s="1"/>
  <c r="AP234" i="3"/>
  <c r="BF234" i="3" s="1"/>
  <c r="AP182" i="3"/>
  <c r="BF182" i="3" s="1"/>
  <c r="AP77" i="3"/>
  <c r="BF77" i="3" s="1"/>
  <c r="AP474" i="3"/>
  <c r="BF474" i="3" s="1"/>
  <c r="AP923" i="3"/>
  <c r="BF923" i="3" s="1"/>
  <c r="AP316" i="3"/>
  <c r="BF316" i="3" s="1"/>
  <c r="AP542" i="3"/>
  <c r="BF542" i="3" s="1"/>
  <c r="AP768" i="3"/>
  <c r="BF768" i="3" s="1"/>
  <c r="AP900" i="3"/>
  <c r="BF900" i="3" s="1"/>
  <c r="AP402" i="3"/>
  <c r="BF402" i="3" s="1"/>
  <c r="AP939" i="3"/>
  <c r="BF939" i="3" s="1"/>
  <c r="AP332" i="3"/>
  <c r="BF332" i="3" s="1"/>
  <c r="AP558" i="3"/>
  <c r="BF558" i="3" s="1"/>
  <c r="AP784" i="3"/>
  <c r="BF784" i="3" s="1"/>
  <c r="AP916" i="3"/>
  <c r="BF916" i="3" s="1"/>
  <c r="AP315" i="3"/>
  <c r="BF315" i="3" s="1"/>
  <c r="AP376" i="3"/>
  <c r="BF376" i="3" s="1"/>
  <c r="AP732" i="3"/>
  <c r="BF732" i="3" s="1"/>
  <c r="AP958" i="3"/>
  <c r="BF958" i="3" s="1"/>
  <c r="AP292" i="3"/>
  <c r="BF292" i="3" s="1"/>
  <c r="AP962" i="3"/>
  <c r="BF962" i="3" s="1"/>
  <c r="AP715" i="3"/>
  <c r="BF715" i="3" s="1"/>
  <c r="AP890" i="3"/>
  <c r="BF890" i="3" s="1"/>
  <c r="AP334" i="3"/>
  <c r="BF334" i="3" s="1"/>
  <c r="AP560" i="3"/>
  <c r="BF560" i="3" s="1"/>
  <c r="AP692" i="3"/>
  <c r="BF692" i="3" s="1"/>
  <c r="AP11" i="3"/>
  <c r="BF11" i="3" s="1"/>
  <c r="AP68" i="3"/>
  <c r="BF68" i="3" s="1"/>
  <c r="AP475" i="3"/>
  <c r="BF475" i="3" s="1"/>
  <c r="AP634" i="3"/>
  <c r="BF634" i="3" s="1"/>
  <c r="AP892" i="3"/>
  <c r="BF892" i="3" s="1"/>
  <c r="AP320" i="3"/>
  <c r="BF320" i="3" s="1"/>
  <c r="AP452" i="3"/>
  <c r="BF452" i="3" s="1"/>
  <c r="AP738" i="3"/>
  <c r="BF738" i="3" s="1"/>
  <c r="AP212" i="3"/>
  <c r="BF212" i="3" s="1"/>
  <c r="AP363" i="3"/>
  <c r="BF363" i="3" s="1"/>
  <c r="AP760" i="3"/>
  <c r="BF760" i="3" s="1"/>
  <c r="AP780" i="3"/>
  <c r="BF780" i="3" s="1"/>
  <c r="AP1006" i="3"/>
  <c r="BF1006" i="3" s="1"/>
  <c r="AP340" i="3"/>
  <c r="BF340" i="3" s="1"/>
  <c r="AP594" i="3"/>
  <c r="BF594" i="3" s="1"/>
  <c r="AP850" i="3"/>
  <c r="BF850" i="3" s="1"/>
  <c r="AP51" i="3"/>
  <c r="BF51" i="3" s="1"/>
  <c r="AP412" i="3"/>
  <c r="BF412" i="3" s="1"/>
  <c r="AP638" i="3"/>
  <c r="BF638" i="3" s="1"/>
  <c r="AP864" i="3"/>
  <c r="BF864" i="3" s="1"/>
  <c r="AP996" i="3"/>
  <c r="BF996" i="3" s="1"/>
  <c r="AP907" i="3"/>
  <c r="BF907" i="3" s="1"/>
  <c r="AP500" i="3"/>
  <c r="BF500" i="3" s="1"/>
  <c r="AP121" i="3"/>
  <c r="BF121" i="3" s="1"/>
  <c r="AP69" i="3"/>
  <c r="BF69" i="3" s="1"/>
  <c r="AP365" i="3"/>
  <c r="BF365" i="3" s="1"/>
  <c r="AP493" i="3"/>
  <c r="BF493" i="3" s="1"/>
  <c r="AP621" i="3"/>
  <c r="BF621" i="3" s="1"/>
  <c r="AP749" i="3"/>
  <c r="BF749" i="3" s="1"/>
  <c r="AP877" i="3"/>
  <c r="BF877" i="3" s="1"/>
  <c r="AP1005" i="3"/>
  <c r="BF1005" i="3" s="1"/>
  <c r="AP225" i="3"/>
  <c r="BF225" i="3" s="1"/>
  <c r="AP534" i="3"/>
  <c r="BF534" i="3" s="1"/>
  <c r="AP776" i="3"/>
  <c r="BF776" i="3" s="1"/>
  <c r="AP219" i="3"/>
  <c r="BF219" i="3" s="1"/>
  <c r="AP167" i="3"/>
  <c r="BF167" i="3" s="1"/>
  <c r="AP319" i="3"/>
  <c r="BF319" i="3" s="1"/>
  <c r="AP447" i="3"/>
  <c r="BF447" i="3" s="1"/>
  <c r="AP575" i="3"/>
  <c r="BF575" i="3" s="1"/>
  <c r="AP703" i="3"/>
  <c r="BF703" i="3" s="1"/>
  <c r="AP831" i="3"/>
  <c r="BF831" i="3" s="1"/>
  <c r="AP959" i="3"/>
  <c r="BF959" i="3" s="1"/>
  <c r="AP40" i="3"/>
  <c r="BF40" i="3" s="1"/>
  <c r="AP271" i="3"/>
  <c r="BF271" i="3" s="1"/>
  <c r="AP408" i="3"/>
  <c r="BF408" i="3" s="1"/>
  <c r="AP650" i="3"/>
  <c r="BF650" i="3" s="1"/>
  <c r="AP201" i="3"/>
  <c r="BF201" i="3" s="1"/>
  <c r="AP149" i="3"/>
  <c r="BF149" i="3" s="1"/>
  <c r="AP385" i="3"/>
  <c r="BF385" i="3" s="1"/>
  <c r="AP513" i="3"/>
  <c r="BF513" i="3" s="1"/>
  <c r="AP641" i="3"/>
  <c r="BF641" i="3" s="1"/>
  <c r="AP769" i="3"/>
  <c r="BF769" i="3" s="1"/>
  <c r="AP897" i="3"/>
  <c r="BF897" i="3" s="1"/>
  <c r="AP74" i="3"/>
  <c r="BF74" i="3" s="1"/>
  <c r="AP22" i="3"/>
  <c r="BF22" i="3" s="1"/>
  <c r="AP694" i="3"/>
  <c r="BF694" i="3" s="1"/>
  <c r="AP936" i="3"/>
  <c r="BF936" i="3" s="1"/>
  <c r="AP16" i="3"/>
  <c r="BF16" i="3" s="1"/>
  <c r="AP247" i="3"/>
  <c r="BF247" i="3" s="1"/>
  <c r="AP339" i="3"/>
  <c r="BF339" i="3" s="1"/>
  <c r="AP467" i="3"/>
  <c r="BF467" i="3" s="1"/>
  <c r="AP595" i="3"/>
  <c r="BF595" i="3" s="1"/>
  <c r="AP723" i="3"/>
  <c r="BF723" i="3" s="1"/>
  <c r="AP851" i="3"/>
  <c r="BF851" i="3" s="1"/>
  <c r="AP979" i="3"/>
  <c r="BF979" i="3" s="1"/>
  <c r="AP120" i="3"/>
  <c r="BF120" i="3" s="1"/>
  <c r="AP326" i="3"/>
  <c r="BF326" i="3" s="1"/>
  <c r="AP568" i="3"/>
  <c r="BF568" i="3" s="1"/>
  <c r="AP114" i="3"/>
  <c r="BF114" i="3" s="1"/>
  <c r="AP62" i="3"/>
  <c r="BF62" i="3" s="1"/>
  <c r="AP293" i="3"/>
  <c r="BF293" i="3" s="1"/>
  <c r="AP421" i="3"/>
  <c r="BF421" i="3" s="1"/>
  <c r="AP549" i="3"/>
  <c r="BF549" i="3" s="1"/>
  <c r="AP677" i="3"/>
  <c r="BF677" i="3" s="1"/>
  <c r="AP805" i="3"/>
  <c r="BF805" i="3" s="1"/>
  <c r="AP933" i="3"/>
  <c r="BF933" i="3" s="1"/>
  <c r="AP218" i="3"/>
  <c r="BF218" i="3" s="1"/>
  <c r="AP166" i="3"/>
  <c r="BF166" i="3" s="1"/>
  <c r="AP982" i="3"/>
  <c r="BF982" i="3" s="1"/>
  <c r="AP442" i="3"/>
  <c r="BF442" i="3" s="1"/>
  <c r="AP160" i="3"/>
  <c r="BF160" i="3" s="1"/>
  <c r="AP108" i="3"/>
  <c r="BF108" i="3" s="1"/>
  <c r="AP375" i="3"/>
  <c r="BF375" i="3" s="1"/>
  <c r="AP503" i="3"/>
  <c r="BF503" i="3" s="1"/>
  <c r="AP631" i="3"/>
  <c r="BF631" i="3" s="1"/>
  <c r="AP759" i="3"/>
  <c r="BF759" i="3" s="1"/>
  <c r="AP887" i="3"/>
  <c r="BF887" i="3" s="1"/>
  <c r="AP35" i="3"/>
  <c r="BF35" i="3" s="1"/>
  <c r="AP264" i="3"/>
  <c r="BF264" i="3" s="1"/>
  <c r="AP614" i="3"/>
  <c r="BF614" i="3" s="1"/>
  <c r="AP856" i="3"/>
  <c r="BF856" i="3" s="1"/>
  <c r="AP194" i="3"/>
  <c r="BF194" i="3" s="1"/>
  <c r="AP142" i="3"/>
  <c r="BF142" i="3" s="1"/>
  <c r="AP313" i="3"/>
  <c r="BF313" i="3" s="1"/>
  <c r="AP441" i="3"/>
  <c r="BF441" i="3" s="1"/>
  <c r="AP569" i="3"/>
  <c r="BF569" i="3" s="1"/>
  <c r="AP697" i="3"/>
  <c r="BF697" i="3" s="1"/>
  <c r="AP825" i="3"/>
  <c r="BF825" i="3" s="1"/>
  <c r="AP953" i="3"/>
  <c r="BF953" i="3" s="1"/>
  <c r="AP17" i="3"/>
  <c r="BF17" i="3" s="1"/>
  <c r="AP246" i="3"/>
  <c r="BF246" i="3" s="1"/>
  <c r="AP360" i="3"/>
  <c r="BF360" i="3" s="1"/>
  <c r="AP75" i="3"/>
  <c r="BF75" i="3" s="1"/>
  <c r="AP179" i="3"/>
  <c r="BF179" i="3" s="1"/>
  <c r="AP444" i="3"/>
  <c r="BF444" i="3" s="1"/>
  <c r="AP670" i="3"/>
  <c r="BF670" i="3" s="1"/>
  <c r="AP896" i="3"/>
  <c r="BF896" i="3" s="1"/>
  <c r="AP530" i="3"/>
  <c r="BF530" i="3" s="1"/>
  <c r="AP139" i="3"/>
  <c r="BF139" i="3" s="1"/>
  <c r="AP243" i="3"/>
  <c r="BF243" i="3" s="1"/>
  <c r="AP460" i="3"/>
  <c r="BF460" i="3" s="1"/>
  <c r="AP686" i="3"/>
  <c r="BF686" i="3" s="1"/>
  <c r="AP912" i="3"/>
  <c r="BF912" i="3" s="1"/>
  <c r="AP658" i="3"/>
  <c r="BF658" i="3" s="1"/>
  <c r="AP443" i="3"/>
  <c r="BF443" i="3" s="1"/>
  <c r="AP602" i="3"/>
  <c r="BF602" i="3" s="1"/>
  <c r="AP860" i="3"/>
  <c r="BF860" i="3" s="1"/>
  <c r="AP269" i="3"/>
  <c r="BF269" i="3" s="1"/>
  <c r="AP420" i="3"/>
  <c r="BF420" i="3" s="1"/>
  <c r="AP482" i="3"/>
  <c r="BF482" i="3" s="1"/>
  <c r="AP843" i="3"/>
  <c r="BF843" i="3" s="1"/>
  <c r="AP45" i="3"/>
  <c r="BF45" i="3" s="1"/>
  <c r="AP462" i="3"/>
  <c r="BF462" i="3" s="1"/>
  <c r="AP688" i="3"/>
  <c r="BF688" i="3" s="1"/>
  <c r="AP820" i="3"/>
  <c r="BF820" i="3" s="1"/>
  <c r="AP395" i="3"/>
  <c r="BF395" i="3" s="1"/>
  <c r="AP496" i="3"/>
  <c r="BF496" i="3" s="1"/>
  <c r="AP603" i="3"/>
  <c r="BF603" i="3" s="1"/>
  <c r="AP778" i="3"/>
  <c r="BF778" i="3" s="1"/>
  <c r="AP29" i="3"/>
  <c r="BF29" i="3" s="1"/>
  <c r="AP448" i="3"/>
  <c r="BF448" i="3" s="1"/>
  <c r="AP580" i="3"/>
  <c r="BF580" i="3" s="1"/>
  <c r="AP386" i="3"/>
  <c r="BF386" i="3" s="1"/>
  <c r="AP910" i="3"/>
  <c r="BF910" i="3" s="1"/>
  <c r="AP491" i="3"/>
  <c r="BF491" i="3" s="1"/>
  <c r="AP666" i="3"/>
  <c r="BF666" i="3" s="1"/>
  <c r="AP908" i="3"/>
  <c r="BF908" i="3" s="1"/>
  <c r="AP336" i="3"/>
  <c r="BF336" i="3" s="1"/>
  <c r="AP468" i="3"/>
  <c r="BF468" i="3" s="1"/>
  <c r="AP866" i="3"/>
  <c r="BF866" i="3" s="1"/>
  <c r="AP176" i="3"/>
  <c r="BF176" i="3" s="1"/>
  <c r="AP280" i="3"/>
  <c r="BF280" i="3" s="1"/>
  <c r="AP540" i="3"/>
  <c r="BF540" i="3" s="1"/>
  <c r="AP766" i="3"/>
  <c r="BF766" i="3" s="1"/>
  <c r="AP992" i="3"/>
  <c r="BF992" i="3" s="1"/>
  <c r="AP674" i="3"/>
  <c r="BF674" i="3" s="1"/>
  <c r="AP774" i="3"/>
  <c r="BF774" i="3" s="1"/>
  <c r="AP802" i="3"/>
  <c r="BF802" i="3" s="1"/>
  <c r="AP18" i="3"/>
  <c r="BF18" i="3" s="1"/>
  <c r="AP249" i="3"/>
  <c r="BF249" i="3" s="1"/>
  <c r="AP197" i="3"/>
  <c r="BF197" i="3" s="1"/>
  <c r="AP397" i="3"/>
  <c r="BF397" i="3" s="1"/>
  <c r="AP525" i="3"/>
  <c r="BF525" i="3" s="1"/>
  <c r="AP653" i="3"/>
  <c r="BF653" i="3" s="1"/>
  <c r="AP781" i="3"/>
  <c r="BF781" i="3" s="1"/>
  <c r="AP909" i="3"/>
  <c r="BF909" i="3" s="1"/>
  <c r="AP122" i="3"/>
  <c r="BF122" i="3" s="1"/>
  <c r="AP70" i="3"/>
  <c r="BF70" i="3" s="1"/>
  <c r="AP790" i="3"/>
  <c r="BF790" i="3" s="1"/>
  <c r="AP116" i="3"/>
  <c r="BF116" i="3" s="1"/>
  <c r="AP64" i="3"/>
  <c r="BF64" i="3" s="1"/>
  <c r="AP12" i="3"/>
  <c r="BF12" i="3" s="1"/>
  <c r="AP351" i="3"/>
  <c r="BF351" i="3" s="1"/>
  <c r="AP479" i="3"/>
  <c r="BF479" i="3" s="1"/>
  <c r="AP607" i="3"/>
  <c r="BF607" i="3" s="1"/>
  <c r="AP735" i="3"/>
  <c r="BF735" i="3" s="1"/>
  <c r="AP863" i="3"/>
  <c r="BF863" i="3" s="1"/>
  <c r="AP991" i="3"/>
  <c r="BF991" i="3" s="1"/>
  <c r="AP168" i="3"/>
  <c r="BF168" i="3" s="1"/>
  <c r="AP422" i="3"/>
  <c r="BF422" i="3" s="1"/>
  <c r="AP664" i="3"/>
  <c r="BF664" i="3" s="1"/>
  <c r="AP98" i="3"/>
  <c r="BF98" i="3" s="1"/>
  <c r="AP46" i="3"/>
  <c r="BF46" i="3" s="1"/>
  <c r="AP277" i="3"/>
  <c r="BF277" i="3" s="1"/>
  <c r="AP417" i="3"/>
  <c r="BF417" i="3" s="1"/>
  <c r="AP545" i="3"/>
  <c r="BF545" i="3" s="1"/>
  <c r="AP673" i="3"/>
  <c r="BF673" i="3" s="1"/>
  <c r="AP801" i="3"/>
  <c r="BF801" i="3" s="1"/>
  <c r="AP929" i="3"/>
  <c r="BF929" i="3" s="1"/>
  <c r="AP202" i="3"/>
  <c r="BF202" i="3" s="1"/>
  <c r="AP150" i="3"/>
  <c r="BF150" i="3" s="1"/>
  <c r="AP950" i="3"/>
  <c r="BF950" i="3" s="1"/>
  <c r="AP410" i="3"/>
  <c r="BF410" i="3" s="1"/>
  <c r="AP144" i="3"/>
  <c r="BF144" i="3" s="1"/>
  <c r="AP92" i="3"/>
  <c r="BF92" i="3" s="1"/>
  <c r="AP371" i="3"/>
  <c r="BF371" i="3" s="1"/>
  <c r="AP499" i="3"/>
  <c r="BF499" i="3" s="1"/>
  <c r="AP627" i="3"/>
  <c r="BF627" i="3" s="1"/>
  <c r="AP755" i="3"/>
  <c r="BF755" i="3" s="1"/>
  <c r="AP883" i="3"/>
  <c r="BF883" i="3" s="1"/>
  <c r="AP19" i="3"/>
  <c r="BF19" i="3" s="1"/>
  <c r="AP248" i="3"/>
  <c r="BF248" i="3" s="1"/>
  <c r="AP582" i="3"/>
  <c r="BF582" i="3" s="1"/>
  <c r="AP824" i="3"/>
  <c r="BF824" i="3" s="1"/>
  <c r="AP242" i="3"/>
  <c r="BF242" i="3" s="1"/>
  <c r="AP190" i="3"/>
  <c r="BF190" i="3" s="1"/>
  <c r="AP325" i="3"/>
  <c r="BF325" i="3" s="1"/>
  <c r="AP453" i="3"/>
  <c r="BF453" i="3" s="1"/>
  <c r="AP581" i="3"/>
  <c r="BF581" i="3" s="1"/>
  <c r="AP709" i="3"/>
  <c r="BF709" i="3" s="1"/>
  <c r="AP837" i="3"/>
  <c r="BF837" i="3" s="1"/>
  <c r="AP965" i="3"/>
  <c r="BF965" i="3" s="1"/>
  <c r="AP65" i="3"/>
  <c r="BF65" i="3" s="1"/>
  <c r="AP20" i="3"/>
  <c r="BF20" i="3" s="1"/>
  <c r="AP456" i="3"/>
  <c r="BF456" i="3" s="1"/>
  <c r="AP59" i="3"/>
  <c r="BF59" i="3" s="1"/>
  <c r="AP288" i="3"/>
  <c r="BF288" i="3" s="1"/>
  <c r="AP236" i="3"/>
  <c r="BF236" i="3" s="1"/>
  <c r="AP407" i="3"/>
  <c r="BF407" i="3" s="1"/>
  <c r="AP535" i="3"/>
  <c r="BF535" i="3" s="1"/>
  <c r="AP663" i="3"/>
  <c r="BF663" i="3" s="1"/>
  <c r="AP791" i="3"/>
  <c r="BF791" i="3" s="1"/>
  <c r="AP919" i="3"/>
  <c r="BF919" i="3" s="1"/>
  <c r="AP163" i="3"/>
  <c r="BF163" i="3" s="1"/>
  <c r="AP111" i="3"/>
  <c r="BF111" i="3" s="1"/>
  <c r="AP870" i="3"/>
  <c r="BF870" i="3" s="1"/>
  <c r="AP330" i="3"/>
  <c r="BF330" i="3" s="1"/>
  <c r="AP41" i="3"/>
  <c r="BF41" i="3" s="1"/>
  <c r="AP270" i="3"/>
  <c r="BF270" i="3" s="1"/>
  <c r="AP345" i="3"/>
  <c r="BF345" i="3" s="1"/>
  <c r="AP473" i="3"/>
  <c r="BF473" i="3" s="1"/>
  <c r="AP601" i="3"/>
  <c r="BF601" i="3" s="1"/>
  <c r="AP729" i="3"/>
  <c r="BF729" i="3" s="1"/>
  <c r="AP857" i="3"/>
  <c r="BF857" i="3" s="1"/>
  <c r="AP985" i="3"/>
  <c r="BF985" i="3" s="1"/>
  <c r="AP145" i="3"/>
  <c r="BF145" i="3" s="1"/>
  <c r="AP374" i="3"/>
  <c r="BF374" i="3" s="1"/>
  <c r="AP616" i="3"/>
  <c r="BF616" i="3" s="1"/>
  <c r="AP252" i="3"/>
  <c r="BF252" i="3" s="1"/>
  <c r="AP902" i="3"/>
  <c r="BF902" i="3" s="1"/>
  <c r="AP700" i="3"/>
  <c r="BF700" i="3" s="1"/>
  <c r="AP926" i="3"/>
  <c r="BF926" i="3" s="1"/>
  <c r="AP164" i="3"/>
  <c r="BF164" i="3" s="1"/>
  <c r="AP706" i="3"/>
  <c r="BF706" i="3" s="1"/>
  <c r="AP299" i="3"/>
  <c r="BF299" i="3" s="1"/>
  <c r="AP132" i="3"/>
  <c r="BF132" i="3" s="1"/>
  <c r="AP716" i="3"/>
  <c r="BF716" i="3" s="1"/>
  <c r="AP942" i="3"/>
  <c r="BF942" i="3" s="1"/>
  <c r="AP237" i="3"/>
  <c r="BF237" i="3" s="1"/>
  <c r="AP834" i="3"/>
  <c r="BF834" i="3" s="1"/>
  <c r="AP699" i="3"/>
  <c r="BF699" i="3" s="1"/>
  <c r="AP874" i="3"/>
  <c r="BF874" i="3" s="1"/>
  <c r="AP318" i="3"/>
  <c r="BF318" i="3" s="1"/>
  <c r="AP544" i="3"/>
  <c r="BF544" i="3" s="1"/>
  <c r="AP676" i="3"/>
  <c r="BF676" i="3" s="1"/>
  <c r="AP267" i="3"/>
  <c r="BF267" i="3" s="1"/>
  <c r="AP88" i="3"/>
  <c r="BF88" i="3" s="1"/>
  <c r="AP492" i="3"/>
  <c r="BF492" i="3" s="1"/>
  <c r="AP718" i="3"/>
  <c r="BF718" i="3" s="1"/>
  <c r="AP944" i="3"/>
  <c r="BF944" i="3" s="1"/>
  <c r="AP914" i="3"/>
  <c r="BF914" i="3" s="1"/>
  <c r="AP63" i="3"/>
  <c r="BF63" i="3" s="1"/>
  <c r="AP628" i="3"/>
  <c r="BF628" i="3" s="1"/>
  <c r="AP859" i="3"/>
  <c r="BF859" i="3" s="1"/>
  <c r="AP100" i="3"/>
  <c r="BF100" i="3" s="1"/>
  <c r="AP478" i="3"/>
  <c r="BF478" i="3" s="1"/>
  <c r="AP704" i="3"/>
  <c r="BF704" i="3" s="1"/>
  <c r="AP836" i="3"/>
  <c r="BF836" i="3" s="1"/>
  <c r="AP523" i="3"/>
  <c r="BF523" i="3" s="1"/>
  <c r="AP109" i="3"/>
  <c r="BF109" i="3" s="1"/>
  <c r="AP747" i="3"/>
  <c r="BF747" i="3" s="1"/>
  <c r="AP922" i="3"/>
  <c r="BF922" i="3" s="1"/>
  <c r="AP366" i="3"/>
  <c r="BF366" i="3" s="1"/>
  <c r="AP592" i="3"/>
  <c r="BF592" i="3" s="1"/>
  <c r="AP724" i="3"/>
  <c r="BF724" i="3" s="1"/>
  <c r="AP698" i="3"/>
  <c r="BF698" i="3" s="1"/>
  <c r="AP379" i="3"/>
  <c r="BF379" i="3" s="1"/>
  <c r="AP888" i="3"/>
  <c r="BF888" i="3" s="1"/>
  <c r="AP796" i="3"/>
  <c r="BF796" i="3" s="1"/>
  <c r="AP13" i="3"/>
  <c r="BF13" i="3" s="1"/>
  <c r="AP356" i="3"/>
  <c r="BF356" i="3" s="1"/>
  <c r="AP722" i="3"/>
  <c r="BF722" i="3" s="1"/>
  <c r="AP556" i="3"/>
  <c r="BF556" i="3" s="1"/>
  <c r="AP82" i="3"/>
  <c r="BF82" i="3" s="1"/>
  <c r="AP30" i="3"/>
  <c r="BF30" i="3" s="1"/>
  <c r="AP261" i="3"/>
  <c r="BF261" i="3" s="1"/>
  <c r="AP413" i="3"/>
  <c r="BF413" i="3" s="1"/>
  <c r="AP541" i="3"/>
  <c r="BF541" i="3" s="1"/>
  <c r="AP669" i="3"/>
  <c r="BF669" i="3" s="1"/>
  <c r="AP797" i="3"/>
  <c r="BF797" i="3" s="1"/>
  <c r="AP925" i="3"/>
  <c r="BF925" i="3" s="1"/>
  <c r="AP186" i="3"/>
  <c r="BF186" i="3" s="1"/>
  <c r="AP134" i="3"/>
  <c r="BF134" i="3" s="1"/>
  <c r="AP918" i="3"/>
  <c r="BF918" i="3" s="1"/>
  <c r="AP378" i="3"/>
  <c r="BF378" i="3" s="1"/>
  <c r="AP128" i="3"/>
  <c r="BF128" i="3" s="1"/>
  <c r="AP76" i="3"/>
  <c r="BF76" i="3" s="1"/>
  <c r="AP367" i="3"/>
  <c r="BF367" i="3" s="1"/>
  <c r="AP495" i="3"/>
  <c r="BF495" i="3" s="1"/>
  <c r="AP623" i="3"/>
  <c r="BF623" i="3" s="1"/>
  <c r="AP751" i="3"/>
  <c r="BF751" i="3" s="1"/>
  <c r="AP879" i="3"/>
  <c r="BF879" i="3" s="1"/>
  <c r="AP1007" i="3"/>
  <c r="BF1007" i="3" s="1"/>
  <c r="AP232" i="3"/>
  <c r="BF232" i="3" s="1"/>
  <c r="AP550" i="3"/>
  <c r="BF550" i="3" s="1"/>
  <c r="AP792" i="3"/>
  <c r="BF792" i="3" s="1"/>
  <c r="AP162" i="3"/>
  <c r="BF162" i="3" s="1"/>
  <c r="AP110" i="3"/>
  <c r="BF110" i="3" s="1"/>
  <c r="AP305" i="3"/>
  <c r="BF305" i="3" s="1"/>
  <c r="AP433" i="3"/>
  <c r="BF433" i="3" s="1"/>
  <c r="AP561" i="3"/>
  <c r="BF561" i="3" s="1"/>
  <c r="AP689" i="3"/>
  <c r="BF689" i="3" s="1"/>
  <c r="AP817" i="3"/>
  <c r="BF817" i="3" s="1"/>
  <c r="AP945" i="3"/>
  <c r="BF945" i="3" s="1"/>
  <c r="AP266" i="3"/>
  <c r="BF266" i="3" s="1"/>
  <c r="AP214" i="3"/>
  <c r="BF214" i="3" s="1"/>
  <c r="AP296" i="3"/>
  <c r="BF296" i="3" s="1"/>
  <c r="AP538" i="3"/>
  <c r="BF538" i="3" s="1"/>
  <c r="AP208" i="3"/>
  <c r="BF208" i="3" s="1"/>
  <c r="AP156" i="3"/>
  <c r="BF156" i="3" s="1"/>
  <c r="AP387" i="3"/>
  <c r="BF387" i="3" s="1"/>
  <c r="AP515" i="3"/>
  <c r="BF515" i="3" s="1"/>
  <c r="AP643" i="3"/>
  <c r="BF643" i="3" s="1"/>
  <c r="AP771" i="3"/>
  <c r="BF771" i="3" s="1"/>
  <c r="AP899" i="3"/>
  <c r="BF899" i="3" s="1"/>
  <c r="AP83" i="3"/>
  <c r="BF83" i="3" s="1"/>
  <c r="AP31" i="3"/>
  <c r="BF31" i="3" s="1"/>
  <c r="AP710" i="3"/>
  <c r="BF710" i="3" s="1"/>
  <c r="AP952" i="3"/>
  <c r="BF952" i="3" s="1"/>
  <c r="AP25" i="3"/>
  <c r="BF25" i="3" s="1"/>
  <c r="AP254" i="3"/>
  <c r="BF254" i="3" s="1"/>
  <c r="AP341" i="3"/>
  <c r="BF341" i="3" s="1"/>
  <c r="AP469" i="3"/>
  <c r="BF469" i="3" s="1"/>
  <c r="AP597" i="3"/>
  <c r="BF597" i="3" s="1"/>
  <c r="AP725" i="3"/>
  <c r="BF725" i="3" s="1"/>
  <c r="AP853" i="3"/>
  <c r="BF853" i="3" s="1"/>
  <c r="AP981" i="3"/>
  <c r="BF981" i="3" s="1"/>
  <c r="AP129" i="3"/>
  <c r="BF129" i="3" s="1"/>
  <c r="AP342" i="3"/>
  <c r="BF342" i="3" s="1"/>
  <c r="AP584" i="3"/>
  <c r="BF584" i="3" s="1"/>
  <c r="AP123" i="3"/>
  <c r="BF123" i="3" s="1"/>
  <c r="AP71" i="3"/>
  <c r="BF71" i="3" s="1"/>
  <c r="AP295" i="3"/>
  <c r="BF295" i="3" s="1"/>
  <c r="AP423" i="3"/>
  <c r="BF423" i="3" s="1"/>
  <c r="AP551" i="3"/>
  <c r="BF551" i="3" s="1"/>
  <c r="AP679" i="3"/>
  <c r="BF679" i="3" s="1"/>
  <c r="AP807" i="3"/>
  <c r="BF807" i="3" s="1"/>
  <c r="AP935" i="3"/>
  <c r="BF935" i="3" s="1"/>
  <c r="AP227" i="3"/>
  <c r="BF227" i="3" s="1"/>
  <c r="AP175" i="3"/>
  <c r="BF175" i="3" s="1"/>
  <c r="AP998" i="3"/>
  <c r="BF998" i="3" s="1"/>
  <c r="AP458" i="3"/>
  <c r="BF458" i="3" s="1"/>
  <c r="AP105" i="3"/>
  <c r="BF105" i="3" s="1"/>
  <c r="AP53" i="3"/>
  <c r="BF53" i="3" s="1"/>
  <c r="AP361" i="3"/>
  <c r="BF361" i="3" s="1"/>
  <c r="AP489" i="3"/>
  <c r="BF489" i="3" s="1"/>
  <c r="AP617" i="3"/>
  <c r="BF617" i="3" s="1"/>
  <c r="AP745" i="3"/>
  <c r="BF745" i="3" s="1"/>
  <c r="AP873" i="3"/>
  <c r="BF873" i="3" s="1"/>
  <c r="AP1001" i="3"/>
  <c r="BF1001" i="3" s="1"/>
  <c r="AP209" i="3"/>
  <c r="BF209" i="3" s="1"/>
  <c r="AP502" i="3"/>
  <c r="BF502" i="3" s="1"/>
  <c r="AP744" i="3"/>
  <c r="BF744" i="3" s="1"/>
  <c r="AP411" i="3"/>
  <c r="BF411" i="3" s="1"/>
  <c r="AP362" i="3"/>
  <c r="BF362" i="3" s="1"/>
  <c r="AP828" i="3"/>
  <c r="BF828" i="3" s="1"/>
  <c r="AP141" i="3"/>
  <c r="BF141" i="3" s="1"/>
  <c r="AP388" i="3"/>
  <c r="BF388" i="3" s="1"/>
  <c r="AP978" i="3"/>
  <c r="BF978" i="3" s="1"/>
  <c r="AP427" i="3"/>
  <c r="BF427" i="3" s="1"/>
  <c r="AP490" i="3"/>
  <c r="BF490" i="3" s="1"/>
  <c r="AP844" i="3"/>
  <c r="BF844" i="3" s="1"/>
  <c r="AP196" i="3"/>
  <c r="BF196" i="3" s="1"/>
  <c r="AP404" i="3"/>
  <c r="BF404" i="3" s="1"/>
  <c r="AP354" i="3"/>
  <c r="BF354" i="3" s="1"/>
  <c r="AP827" i="3"/>
  <c r="BF827" i="3" s="1"/>
  <c r="AP1002" i="3"/>
  <c r="BF1002" i="3" s="1"/>
  <c r="AP446" i="3"/>
  <c r="BF446" i="3" s="1"/>
  <c r="AP672" i="3"/>
  <c r="BF672" i="3" s="1"/>
  <c r="AP804" i="3"/>
  <c r="BF804" i="3" s="1"/>
  <c r="AP215" i="3"/>
  <c r="BF215" i="3" s="1"/>
  <c r="AP221" i="3"/>
  <c r="BF221" i="3" s="1"/>
  <c r="AP620" i="3"/>
  <c r="BF620" i="3" s="1"/>
  <c r="AP846" i="3"/>
  <c r="BF846" i="3" s="1"/>
  <c r="AP253" i="3"/>
  <c r="BF253" i="3" s="1"/>
  <c r="AP690" i="3"/>
  <c r="BF690" i="3" s="1"/>
  <c r="AP826" i="3"/>
  <c r="BF826" i="3" s="1"/>
  <c r="AP578" i="3"/>
  <c r="BF578" i="3" s="1"/>
  <c r="AP987" i="3"/>
  <c r="BF987" i="3" s="1"/>
  <c r="AP380" i="3"/>
  <c r="BF380" i="3" s="1"/>
  <c r="AP606" i="3"/>
  <c r="BF606" i="3" s="1"/>
  <c r="AP832" i="3"/>
  <c r="BF832" i="3" s="1"/>
  <c r="AP964" i="3"/>
  <c r="BF964" i="3" s="1"/>
  <c r="AP115" i="3"/>
  <c r="BF115" i="3" s="1"/>
  <c r="AP756" i="3"/>
  <c r="BF756" i="3" s="1"/>
  <c r="AP875" i="3"/>
  <c r="BF875" i="3" s="1"/>
  <c r="AP173" i="3"/>
  <c r="BF173" i="3" s="1"/>
  <c r="AP494" i="3"/>
  <c r="BF494" i="3" s="1"/>
  <c r="AP720" i="3"/>
  <c r="BF720" i="3" s="1"/>
  <c r="AP852" i="3"/>
  <c r="BF852" i="3" s="1"/>
  <c r="AP526" i="3"/>
  <c r="BF526" i="3" s="1"/>
  <c r="AP507" i="3"/>
  <c r="BF507" i="3" s="1"/>
  <c r="AP682" i="3"/>
  <c r="BF682" i="3" s="1"/>
  <c r="AP924" i="3"/>
  <c r="BF924" i="3" s="1"/>
  <c r="AP352" i="3"/>
  <c r="BF352" i="3" s="1"/>
  <c r="AP484" i="3"/>
  <c r="BF484" i="3" s="1"/>
  <c r="AP994" i="3"/>
  <c r="BF994" i="3" s="1"/>
  <c r="AP940" i="3"/>
  <c r="BF940" i="3" s="1"/>
  <c r="AP146" i="3"/>
  <c r="BF146" i="3" s="1"/>
  <c r="AP94" i="3"/>
  <c r="BF94" i="3" s="1"/>
  <c r="AP301" i="3"/>
  <c r="BF301" i="3" s="1"/>
  <c r="AP429" i="3"/>
  <c r="BF429" i="3" s="1"/>
  <c r="AP557" i="3"/>
  <c r="BF557" i="3" s="1"/>
  <c r="AP685" i="3"/>
  <c r="BF685" i="3" s="1"/>
  <c r="AP813" i="3"/>
  <c r="BF813" i="3" s="1"/>
  <c r="AP941" i="3"/>
  <c r="BF941" i="3" s="1"/>
  <c r="AP250" i="3"/>
  <c r="BF250" i="3" s="1"/>
  <c r="AP198" i="3"/>
  <c r="BF198" i="3" s="1"/>
  <c r="AP205" i="3"/>
  <c r="BF205" i="3" s="1"/>
  <c r="AP506" i="3"/>
  <c r="BF506" i="3" s="1"/>
  <c r="AP192" i="3"/>
  <c r="BF192" i="3" s="1"/>
  <c r="AP140" i="3"/>
  <c r="BF140" i="3" s="1"/>
  <c r="AP383" i="3"/>
  <c r="BF383" i="3" s="1"/>
  <c r="AP511" i="3"/>
  <c r="BF511" i="3" s="1"/>
  <c r="AP639" i="3"/>
  <c r="BF639" i="3" s="1"/>
  <c r="AP767" i="3"/>
  <c r="BF767" i="3" s="1"/>
  <c r="AP895" i="3"/>
  <c r="BF895" i="3" s="1"/>
  <c r="AP67" i="3"/>
  <c r="BF67" i="3" s="1"/>
  <c r="AP15" i="3"/>
  <c r="BF15" i="3" s="1"/>
  <c r="AP678" i="3"/>
  <c r="BF678" i="3" s="1"/>
  <c r="AP920" i="3"/>
  <c r="BF920" i="3" s="1"/>
  <c r="AP226" i="3"/>
  <c r="BF226" i="3" s="1"/>
  <c r="AP174" i="3"/>
  <c r="BF174" i="3" s="1"/>
  <c r="AP321" i="3"/>
  <c r="BF321" i="3" s="1"/>
  <c r="AP449" i="3"/>
  <c r="BF449" i="3" s="1"/>
  <c r="AP577" i="3"/>
  <c r="BF577" i="3" s="1"/>
  <c r="AP705" i="3"/>
  <c r="BF705" i="3" s="1"/>
  <c r="AP833" i="3"/>
  <c r="BF833" i="3" s="1"/>
  <c r="AP961" i="3"/>
  <c r="BF961" i="3" s="1"/>
  <c r="AP49" i="3"/>
  <c r="BF49" i="3" s="1"/>
  <c r="AP278" i="3"/>
  <c r="BF278" i="3" s="1"/>
  <c r="AP424" i="3"/>
  <c r="BF424" i="3" s="1"/>
  <c r="AP43" i="3"/>
  <c r="BF43" i="3" s="1"/>
  <c r="AP272" i="3"/>
  <c r="BF272" i="3" s="1"/>
  <c r="AP220" i="3"/>
  <c r="BF220" i="3" s="1"/>
  <c r="AP403" i="3"/>
  <c r="BF403" i="3" s="1"/>
  <c r="AP531" i="3"/>
  <c r="BF531" i="3" s="1"/>
  <c r="AP659" i="3"/>
  <c r="BF659" i="3" s="1"/>
  <c r="AP787" i="3"/>
  <c r="BF787" i="3" s="1"/>
  <c r="AP915" i="3"/>
  <c r="BF915" i="3" s="1"/>
  <c r="AP147" i="3"/>
  <c r="BF147" i="3" s="1"/>
  <c r="AP95" i="3"/>
  <c r="BF95" i="3" s="1"/>
  <c r="AP838" i="3"/>
  <c r="BF838" i="3" s="1"/>
  <c r="AP298" i="3"/>
  <c r="BF298" i="3" s="1"/>
  <c r="AP89" i="3"/>
  <c r="BF89" i="3" s="1"/>
  <c r="AP37" i="3"/>
  <c r="BF37" i="3" s="1"/>
  <c r="AP357" i="3"/>
  <c r="BF357" i="3" s="1"/>
  <c r="AP485" i="3"/>
  <c r="BF485" i="3" s="1"/>
  <c r="AP613" i="3"/>
  <c r="BF613" i="3" s="1"/>
  <c r="AP741" i="3"/>
  <c r="BF741" i="3" s="1"/>
  <c r="AP869" i="3"/>
  <c r="BF869" i="3" s="1"/>
  <c r="AP997" i="3"/>
  <c r="BF997" i="3" s="1"/>
  <c r="AP193" i="3"/>
  <c r="BF193" i="3" s="1"/>
  <c r="AP470" i="3"/>
  <c r="BF470" i="3" s="1"/>
  <c r="AP712" i="3"/>
  <c r="BF712" i="3" s="1"/>
  <c r="AP187" i="3"/>
  <c r="BF187" i="3" s="1"/>
  <c r="AP135" i="3"/>
  <c r="BF135" i="3" s="1"/>
  <c r="AP311" i="3"/>
  <c r="BF311" i="3" s="1"/>
  <c r="AP439" i="3"/>
  <c r="BF439" i="3" s="1"/>
  <c r="AP567" i="3"/>
  <c r="BF567" i="3" s="1"/>
  <c r="AP695" i="3"/>
  <c r="BF695" i="3" s="1"/>
  <c r="AP823" i="3"/>
  <c r="BF823" i="3" s="1"/>
  <c r="AP951" i="3"/>
  <c r="BF951" i="3" s="1"/>
  <c r="AP291" i="3"/>
  <c r="BF291" i="3" s="1"/>
  <c r="AP239" i="3"/>
  <c r="BF239" i="3" s="1"/>
  <c r="AP344" i="3"/>
  <c r="BF344" i="3" s="1"/>
  <c r="AP586" i="3"/>
  <c r="BF586" i="3" s="1"/>
  <c r="AP169" i="3"/>
  <c r="BF169" i="3" s="1"/>
  <c r="AP117" i="3"/>
  <c r="BF117" i="3" s="1"/>
  <c r="AP377" i="3"/>
  <c r="BF377" i="3" s="1"/>
  <c r="AP505" i="3"/>
  <c r="BF505" i="3" s="1"/>
  <c r="AP633" i="3"/>
  <c r="BF633" i="3" s="1"/>
  <c r="AP761" i="3"/>
  <c r="BF761" i="3" s="1"/>
  <c r="AP889" i="3"/>
  <c r="BF889" i="3" s="1"/>
  <c r="AP42" i="3"/>
  <c r="BF42" i="3" s="1"/>
  <c r="AP273" i="3"/>
  <c r="BF273" i="3" s="1"/>
  <c r="AP630" i="3"/>
  <c r="BF630" i="3" s="1"/>
  <c r="AP872" i="3"/>
  <c r="BF872" i="3" s="1"/>
  <c r="AP539" i="3"/>
  <c r="BF539" i="3" s="1"/>
  <c r="AP714" i="3"/>
  <c r="BF714" i="3" s="1"/>
  <c r="AP956" i="3"/>
  <c r="BF956" i="3" s="1"/>
  <c r="AP384" i="3"/>
  <c r="BF384" i="3" s="1"/>
  <c r="AP516" i="3"/>
  <c r="BF516" i="3" s="1"/>
  <c r="AP498" i="3"/>
  <c r="BF498" i="3" s="1"/>
  <c r="AP555" i="3"/>
  <c r="BF555" i="3" s="1"/>
  <c r="AP730" i="3"/>
  <c r="BF730" i="3" s="1"/>
  <c r="AP972" i="3"/>
  <c r="BF972" i="3" s="1"/>
  <c r="AP400" i="3"/>
  <c r="BF400" i="3" s="1"/>
  <c r="AP532" i="3"/>
  <c r="BF532" i="3" s="1"/>
  <c r="AP626" i="3"/>
  <c r="BF626" i="3" s="1"/>
  <c r="AP955" i="3"/>
  <c r="BF955" i="3" s="1"/>
  <c r="AP348" i="3"/>
  <c r="BF348" i="3" s="1"/>
  <c r="AP574" i="3"/>
  <c r="BF574" i="3" s="1"/>
  <c r="AP800" i="3"/>
  <c r="BF800" i="3" s="1"/>
  <c r="AP932" i="3"/>
  <c r="BF932" i="3" s="1"/>
  <c r="AP331" i="3"/>
  <c r="BF331" i="3" s="1"/>
  <c r="AP504" i="3"/>
  <c r="BF504" i="3" s="1"/>
  <c r="AP748" i="3"/>
  <c r="BF748" i="3" s="1"/>
  <c r="AP974" i="3"/>
  <c r="BF974" i="3" s="1"/>
  <c r="AP308" i="3"/>
  <c r="BF308" i="3" s="1"/>
  <c r="AP338" i="3"/>
  <c r="BF338" i="3" s="1"/>
  <c r="AP428" i="3"/>
  <c r="BF428" i="3" s="1"/>
  <c r="AP48" i="3"/>
  <c r="BF48" i="3" s="1"/>
  <c r="AP152" i="3"/>
  <c r="BF152" i="3" s="1"/>
  <c r="AP508" i="3"/>
  <c r="BF508" i="3" s="1"/>
  <c r="AP734" i="3"/>
  <c r="BF734" i="3" s="1"/>
  <c r="AP960" i="3"/>
  <c r="BF960" i="3" s="1"/>
  <c r="AP418" i="3"/>
  <c r="BF418" i="3" s="1"/>
  <c r="AP61" i="3"/>
  <c r="BF61" i="3" s="1"/>
  <c r="AP370" i="3"/>
  <c r="BF370" i="3" s="1"/>
  <c r="AP1003" i="3"/>
  <c r="BF1003" i="3" s="1"/>
  <c r="AP396" i="3"/>
  <c r="BF396" i="3" s="1"/>
  <c r="AP622" i="3"/>
  <c r="BF622" i="3" s="1"/>
  <c r="AP848" i="3"/>
  <c r="BF848" i="3" s="1"/>
  <c r="AP980" i="3"/>
  <c r="BF980" i="3" s="1"/>
  <c r="AP624" i="3"/>
  <c r="BF624" i="3" s="1"/>
  <c r="AP635" i="3"/>
  <c r="BF635" i="3" s="1"/>
  <c r="AP810" i="3"/>
  <c r="BF810" i="3" s="1"/>
  <c r="AP157" i="3"/>
  <c r="BF157" i="3" s="1"/>
  <c r="AP480" i="3"/>
  <c r="BF480" i="3" s="1"/>
  <c r="AP612" i="3"/>
  <c r="BF612" i="3" s="1"/>
  <c r="AP642" i="3"/>
  <c r="BF642" i="3" s="1"/>
  <c r="AP654" i="3"/>
  <c r="BF654" i="3" s="1"/>
  <c r="AP509" i="3"/>
  <c r="BF509" i="3" s="1"/>
  <c r="AP58" i="3"/>
  <c r="BF58" i="3" s="1"/>
  <c r="AP283" i="3"/>
  <c r="BF283" i="3" s="1"/>
  <c r="AP591" i="3"/>
  <c r="BF591" i="3" s="1"/>
  <c r="AP104" i="3"/>
  <c r="BF104" i="3" s="1"/>
  <c r="AP265" i="3"/>
  <c r="BF265" i="3" s="1"/>
  <c r="AP657" i="3"/>
  <c r="BF657" i="3" s="1"/>
  <c r="AP86" i="3"/>
  <c r="BF86" i="3" s="1"/>
  <c r="AP28" i="3"/>
  <c r="BF28" i="3" s="1"/>
  <c r="AP739" i="3"/>
  <c r="BF739" i="3" s="1"/>
  <c r="AP454" i="3"/>
  <c r="BF454" i="3" s="1"/>
  <c r="AP309" i="3"/>
  <c r="BF309" i="3" s="1"/>
  <c r="AP821" i="3"/>
  <c r="BF821" i="3" s="1"/>
  <c r="AP328" i="3"/>
  <c r="BF328" i="3" s="1"/>
  <c r="AP391" i="3"/>
  <c r="BF391" i="3" s="1"/>
  <c r="AP903" i="3"/>
  <c r="BF903" i="3" s="1"/>
  <c r="AP984" i="3"/>
  <c r="BF984" i="3" s="1"/>
  <c r="AP457" i="3"/>
  <c r="BF457" i="3" s="1"/>
  <c r="AP969" i="3"/>
  <c r="BF969" i="3" s="1"/>
  <c r="AP23" i="3"/>
  <c r="BF23" i="3" s="1"/>
  <c r="AP52" i="3"/>
  <c r="BF52" i="3" s="1"/>
  <c r="AP588" i="3"/>
  <c r="BF588" i="3" s="1"/>
  <c r="AP571" i="3"/>
  <c r="BF571" i="3" s="1"/>
  <c r="AP548" i="3"/>
  <c r="BF548" i="3" s="1"/>
  <c r="AP590" i="3"/>
  <c r="BF590" i="3" s="1"/>
  <c r="AP1008" i="3"/>
  <c r="BF1008" i="3" s="1"/>
  <c r="AP576" i="3"/>
  <c r="BF576" i="3" s="1"/>
  <c r="AP619" i="3"/>
  <c r="BF619" i="3" s="1"/>
  <c r="AP596" i="3"/>
  <c r="BF596" i="3" s="1"/>
  <c r="AP668" i="3"/>
  <c r="BF668" i="3" s="1"/>
  <c r="AP954" i="3"/>
  <c r="BF954" i="3" s="1"/>
  <c r="AP445" i="3"/>
  <c r="BF445" i="3" s="1"/>
  <c r="AP593" i="3"/>
  <c r="BF593" i="3" s="1"/>
  <c r="AP757" i="3"/>
  <c r="BF757" i="3" s="1"/>
  <c r="AP393" i="3"/>
  <c r="BF393" i="3" s="1"/>
  <c r="AP876" i="3"/>
  <c r="BF876" i="3" s="1"/>
  <c r="AP188" i="3"/>
  <c r="BF188" i="3" s="1"/>
  <c r="AP210" i="3"/>
  <c r="BF210" i="3" s="1"/>
  <c r="AP573" i="3"/>
  <c r="BF573" i="3" s="1"/>
  <c r="AP33" i="3"/>
  <c r="BF33" i="3" s="1"/>
  <c r="AP256" i="3"/>
  <c r="BF256" i="3" s="1"/>
  <c r="AP655" i="3"/>
  <c r="BF655" i="3" s="1"/>
  <c r="AP79" i="3"/>
  <c r="BF79" i="3" s="1"/>
  <c r="AP238" i="3"/>
  <c r="BF238" i="3" s="1"/>
  <c r="AP721" i="3"/>
  <c r="BF721" i="3" s="1"/>
  <c r="AP310" i="3"/>
  <c r="BF310" i="3" s="1"/>
  <c r="AP284" i="3"/>
  <c r="BF284" i="3" s="1"/>
  <c r="AP803" i="3"/>
  <c r="BF803" i="3" s="1"/>
  <c r="AP966" i="3"/>
  <c r="BF966" i="3" s="1"/>
  <c r="AP373" i="3"/>
  <c r="BF373" i="3" s="1"/>
  <c r="AP885" i="3"/>
  <c r="BF885" i="3" s="1"/>
  <c r="AP840" i="3"/>
  <c r="BF840" i="3" s="1"/>
  <c r="AP455" i="3"/>
  <c r="BF455" i="3" s="1"/>
  <c r="AP967" i="3"/>
  <c r="BF967" i="3" s="1"/>
  <c r="AP10" i="3"/>
  <c r="AP521" i="3"/>
  <c r="BF521" i="3" s="1"/>
  <c r="AP106" i="3"/>
  <c r="BF106" i="3" s="1"/>
  <c r="AP667" i="3"/>
  <c r="BF667" i="3" s="1"/>
  <c r="AP644" i="3"/>
  <c r="BF644" i="3" s="1"/>
  <c r="AP302" i="3"/>
  <c r="BF302" i="3" s="1"/>
  <c r="AP24" i="3"/>
  <c r="BF24" i="3" s="1"/>
  <c r="AP786" i="3"/>
  <c r="BF786" i="3" s="1"/>
  <c r="AP304" i="3"/>
  <c r="BF304" i="3" s="1"/>
  <c r="AP279" i="3"/>
  <c r="BF279" i="3" s="1"/>
  <c r="AP306" i="3"/>
  <c r="BF306" i="3" s="1"/>
  <c r="AP216" i="3"/>
  <c r="BF216" i="3" s="1"/>
  <c r="AP546" i="3"/>
  <c r="BF546" i="3" s="1"/>
  <c r="AP382" i="3"/>
  <c r="BF382" i="3" s="1"/>
  <c r="AP368" i="3"/>
  <c r="BF368" i="3" s="1"/>
  <c r="AP131" i="3"/>
  <c r="BF131" i="3" s="1"/>
  <c r="AP159" i="3"/>
  <c r="BF159" i="3" s="1"/>
  <c r="AP327" i="3"/>
  <c r="BF327" i="3" s="1"/>
  <c r="AP1000" i="3"/>
  <c r="BF1000" i="3" s="1"/>
  <c r="AP812" i="3"/>
  <c r="BF812" i="3" s="1"/>
  <c r="AP938" i="3"/>
  <c r="BF938" i="3" s="1"/>
  <c r="AP185" i="3"/>
  <c r="BF185" i="3" s="1"/>
  <c r="AP637" i="3"/>
  <c r="BF637" i="3" s="1"/>
  <c r="AP289" i="3"/>
  <c r="BF289" i="3" s="1"/>
  <c r="AP231" i="3"/>
  <c r="BF231" i="3" s="1"/>
  <c r="AP719" i="3"/>
  <c r="BF719" i="3" s="1"/>
  <c r="AP294" i="3"/>
  <c r="BF294" i="3" s="1"/>
  <c r="AP213" i="3"/>
  <c r="BF213" i="3" s="1"/>
  <c r="AP785" i="3"/>
  <c r="BF785" i="3" s="1"/>
  <c r="AP822" i="3"/>
  <c r="BF822" i="3" s="1"/>
  <c r="AP355" i="3"/>
  <c r="BF355" i="3" s="1"/>
  <c r="AP867" i="3"/>
  <c r="BF867" i="3" s="1"/>
  <c r="AP696" i="3"/>
  <c r="BF696" i="3" s="1"/>
  <c r="AP437" i="3"/>
  <c r="BF437" i="3" s="1"/>
  <c r="AP949" i="3"/>
  <c r="BF949" i="3" s="1"/>
  <c r="AP570" i="3"/>
  <c r="BF570" i="3" s="1"/>
  <c r="AP519" i="3"/>
  <c r="BF519" i="3" s="1"/>
  <c r="AP99" i="3"/>
  <c r="BF99" i="3" s="1"/>
  <c r="AP258" i="3"/>
  <c r="BF258" i="3" s="1"/>
  <c r="AP585" i="3"/>
  <c r="BF585" i="3" s="1"/>
  <c r="AP81" i="3"/>
  <c r="BF81" i="3" s="1"/>
  <c r="AP127" i="3"/>
  <c r="BF127" i="3" s="1"/>
  <c r="AP930" i="3"/>
  <c r="BF930" i="3" s="1"/>
  <c r="AP814" i="3"/>
  <c r="BF814" i="3" s="1"/>
  <c r="AP746" i="3"/>
  <c r="BF746" i="3" s="1"/>
  <c r="AP754" i="3"/>
  <c r="BF754" i="3" s="1"/>
  <c r="AP816" i="3"/>
  <c r="BF816" i="3" s="1"/>
  <c r="AP731" i="3"/>
  <c r="BF731" i="3" s="1"/>
  <c r="AP708" i="3"/>
  <c r="BF708" i="3" s="1"/>
  <c r="AP794" i="3"/>
  <c r="BF794" i="3" s="1"/>
  <c r="AP514" i="3"/>
  <c r="BF514" i="3" s="1"/>
  <c r="AP894" i="3"/>
  <c r="BF894" i="3" s="1"/>
  <c r="AP770" i="3"/>
  <c r="BF770" i="3" s="1"/>
  <c r="AP527" i="3"/>
  <c r="BF527" i="3" s="1"/>
  <c r="AP55" i="3"/>
  <c r="BF55" i="3" s="1"/>
  <c r="AP598" i="3"/>
  <c r="BF598" i="3" s="1"/>
  <c r="AP905" i="3"/>
  <c r="BF905" i="3" s="1"/>
  <c r="AP203" i="3"/>
  <c r="BF203" i="3" s="1"/>
  <c r="AP976" i="3"/>
  <c r="BF976" i="3" s="1"/>
  <c r="AP158" i="3"/>
  <c r="BF158" i="3" s="1"/>
  <c r="AP701" i="3"/>
  <c r="BF701" i="3" s="1"/>
  <c r="AP262" i="3"/>
  <c r="BF262" i="3" s="1"/>
  <c r="AP204" i="3"/>
  <c r="BF204" i="3" s="1"/>
  <c r="AP783" i="3"/>
  <c r="BF783" i="3" s="1"/>
  <c r="AP806" i="3"/>
  <c r="BF806" i="3" s="1"/>
  <c r="AP337" i="3"/>
  <c r="BF337" i="3" s="1"/>
  <c r="AP849" i="3"/>
  <c r="BF849" i="3" s="1"/>
  <c r="AP552" i="3"/>
  <c r="BF552" i="3" s="1"/>
  <c r="AP419" i="3"/>
  <c r="BF419" i="3" s="1"/>
  <c r="AP931" i="3"/>
  <c r="BF931" i="3" s="1"/>
  <c r="AP426" i="3"/>
  <c r="BF426" i="3" s="1"/>
  <c r="AP501" i="3"/>
  <c r="BF501" i="3" s="1"/>
  <c r="AP26" i="3"/>
  <c r="BF26" i="3" s="1"/>
  <c r="AP251" i="3"/>
  <c r="BF251" i="3" s="1"/>
  <c r="AP583" i="3"/>
  <c r="BF583" i="3" s="1"/>
  <c r="AP72" i="3"/>
  <c r="BF72" i="3" s="1"/>
  <c r="AP233" i="3"/>
  <c r="BF233" i="3" s="1"/>
  <c r="AP649" i="3"/>
  <c r="BF649" i="3" s="1"/>
  <c r="AP54" i="3"/>
  <c r="BF54" i="3" s="1"/>
  <c r="AP842" i="3"/>
  <c r="BF842" i="3" s="1"/>
  <c r="AP898" i="3"/>
  <c r="BF898" i="3" s="1"/>
  <c r="AP528" i="3"/>
  <c r="BF528" i="3" s="1"/>
  <c r="AP476" i="3"/>
  <c r="BF476" i="3" s="1"/>
  <c r="AP459" i="3"/>
  <c r="BF459" i="3" s="1"/>
  <c r="AP436" i="3"/>
  <c r="BF436" i="3" s="1"/>
  <c r="AP390" i="3"/>
  <c r="BF390" i="3" s="1"/>
  <c r="AP818" i="3"/>
  <c r="BF818" i="3" s="1"/>
  <c r="AP524" i="3"/>
  <c r="BF524" i="3" s="1"/>
  <c r="AP372" i="3"/>
  <c r="BF372" i="3" s="1"/>
  <c r="AP608" i="3"/>
  <c r="BF608" i="3" s="1"/>
  <c r="AP893" i="3"/>
  <c r="BF893" i="3" s="1"/>
  <c r="AP463" i="3"/>
  <c r="BF463" i="3" s="1"/>
  <c r="AP34" i="3"/>
  <c r="BF34" i="3" s="1"/>
  <c r="AP80" i="3"/>
  <c r="BF80" i="3" s="1"/>
  <c r="AP126" i="3"/>
  <c r="BF126" i="3" s="1"/>
  <c r="AP172" i="3"/>
  <c r="BF172" i="3" s="1"/>
  <c r="AP329" i="3"/>
  <c r="BF329" i="3" s="1"/>
  <c r="AP488" i="3"/>
  <c r="BF488" i="3" s="1"/>
  <c r="AP434" i="3"/>
  <c r="BF434" i="3" s="1"/>
  <c r="AP779" i="3"/>
  <c r="BF779" i="3" s="1"/>
  <c r="AP464" i="3"/>
  <c r="BF464" i="3" s="1"/>
  <c r="AP450" i="3"/>
  <c r="BF450" i="3" s="1"/>
  <c r="AP290" i="3"/>
  <c r="BF290" i="3" s="1"/>
  <c r="AP928" i="3"/>
  <c r="BF928" i="3" s="1"/>
  <c r="AP133" i="3"/>
  <c r="BF133" i="3" s="1"/>
  <c r="AP765" i="3"/>
  <c r="BF765" i="3" s="1"/>
  <c r="AP662" i="3"/>
  <c r="BF662" i="3" s="1"/>
  <c r="AP335" i="3"/>
  <c r="BF335" i="3" s="1"/>
  <c r="AP847" i="3"/>
  <c r="BF847" i="3" s="1"/>
  <c r="AP536" i="3"/>
  <c r="BF536" i="3" s="1"/>
  <c r="AP401" i="3"/>
  <c r="BF401" i="3" s="1"/>
  <c r="AP913" i="3"/>
  <c r="BF913" i="3" s="1"/>
  <c r="AP244" i="3"/>
  <c r="BF244" i="3" s="1"/>
  <c r="AP483" i="3"/>
  <c r="BF483" i="3" s="1"/>
  <c r="AP995" i="3"/>
  <c r="BF995" i="3" s="1"/>
  <c r="AP178" i="3"/>
  <c r="BF178" i="3" s="1"/>
  <c r="AP565" i="3"/>
  <c r="BF565" i="3" s="1"/>
  <c r="AP282" i="3"/>
  <c r="BF282" i="3" s="1"/>
  <c r="AP224" i="3"/>
  <c r="BF224" i="3" s="1"/>
  <c r="AP647" i="3"/>
  <c r="BF647" i="3" s="1"/>
  <c r="AP47" i="3"/>
  <c r="BF47" i="3" s="1"/>
  <c r="AP206" i="3"/>
  <c r="BF206" i="3" s="1"/>
  <c r="AP713" i="3"/>
  <c r="BF713" i="3" s="1"/>
  <c r="AP148" i="3"/>
  <c r="BF148" i="3" s="1"/>
  <c r="AP572" i="3"/>
  <c r="BF572" i="3" s="1"/>
  <c r="AP87" i="3"/>
  <c r="BF87" i="3" s="1"/>
  <c r="AP125" i="3"/>
  <c r="BF125" i="3" s="1"/>
  <c r="AP988" i="3"/>
  <c r="BF988" i="3" s="1"/>
  <c r="AP971" i="3"/>
  <c r="BF971" i="3" s="1"/>
  <c r="AP948" i="3"/>
  <c r="BF948" i="3" s="1"/>
  <c r="AP906" i="3"/>
  <c r="BF906" i="3" s="1"/>
  <c r="AP240" i="3"/>
  <c r="BF240" i="3" s="1"/>
  <c r="AP84" i="3"/>
  <c r="BF84" i="3" s="1"/>
  <c r="AP124" i="3"/>
  <c r="BF124" i="3" s="1"/>
  <c r="AP36" i="3"/>
  <c r="BF36" i="3" s="1"/>
  <c r="AP381" i="3"/>
  <c r="BF381" i="3" s="1"/>
  <c r="AP975" i="3"/>
  <c r="BF975" i="3" s="1"/>
  <c r="AP138" i="3"/>
  <c r="BF138" i="3" s="1"/>
  <c r="AP184" i="3"/>
  <c r="BF184" i="3" s="1"/>
  <c r="AP693" i="3"/>
  <c r="BF693" i="3" s="1"/>
  <c r="AP775" i="3"/>
  <c r="BF775" i="3" s="1"/>
  <c r="AP841" i="3"/>
  <c r="BF841" i="3" s="1"/>
  <c r="AP191" i="3"/>
  <c r="BF191" i="3" s="1"/>
  <c r="AP364" i="3"/>
  <c r="BF364" i="3" s="1"/>
  <c r="AP350" i="3"/>
  <c r="BF350" i="3" s="1"/>
  <c r="AP646" i="3"/>
  <c r="BF646" i="3" s="1"/>
  <c r="AP27" i="3"/>
  <c r="BF27" i="3" s="1"/>
  <c r="AP675" i="3"/>
  <c r="BF675" i="3" s="1"/>
  <c r="AP839" i="3"/>
  <c r="BF839" i="3" s="1"/>
  <c r="AP512" i="3"/>
  <c r="BF512" i="3" s="1"/>
  <c r="AP862" i="3"/>
  <c r="BF862" i="3" s="1"/>
  <c r="AP317" i="3"/>
  <c r="BF317" i="3" s="1"/>
  <c r="AP829" i="3"/>
  <c r="BF829" i="3" s="1"/>
  <c r="AP392" i="3"/>
  <c r="BF392" i="3" s="1"/>
  <c r="AP399" i="3"/>
  <c r="BF399" i="3" s="1"/>
  <c r="AP911" i="3"/>
  <c r="BF911" i="3" s="1"/>
  <c r="AP189" i="3"/>
  <c r="BF189" i="3" s="1"/>
  <c r="AP465" i="3"/>
  <c r="BF465" i="3" s="1"/>
  <c r="AP977" i="3"/>
  <c r="BF977" i="3" s="1"/>
  <c r="AP107" i="3"/>
  <c r="BF107" i="3" s="1"/>
  <c r="AP547" i="3"/>
  <c r="BF547" i="3" s="1"/>
  <c r="AP211" i="3"/>
  <c r="BF211" i="3" s="1"/>
  <c r="AP153" i="3"/>
  <c r="BF153" i="3" s="1"/>
  <c r="AP629" i="3"/>
  <c r="BF629" i="3" s="1"/>
  <c r="AP257" i="3"/>
  <c r="BF257" i="3" s="1"/>
  <c r="AP199" i="3"/>
  <c r="BF199" i="3" s="1"/>
  <c r="AP711" i="3"/>
  <c r="BF711" i="3" s="1"/>
  <c r="AP93" i="3"/>
  <c r="BF93" i="3" s="1"/>
  <c r="AP181" i="3"/>
  <c r="BF181" i="3" s="1"/>
  <c r="AP777" i="3"/>
  <c r="BF777" i="3" s="1"/>
  <c r="AP758" i="3"/>
  <c r="BF758" i="3" s="1"/>
  <c r="AP285" i="3"/>
  <c r="BF285" i="3" s="1"/>
  <c r="AP683" i="3"/>
  <c r="BF683" i="3" s="1"/>
  <c r="AP660" i="3"/>
  <c r="BF660" i="3" s="1"/>
  <c r="AP702" i="3"/>
  <c r="BF702" i="3" s="1"/>
  <c r="AP618" i="3"/>
  <c r="BF618" i="3" s="1"/>
  <c r="AP610" i="3"/>
  <c r="BF610" i="3" s="1"/>
  <c r="AP636" i="3"/>
  <c r="BF636" i="3" s="1"/>
  <c r="AP300" i="3"/>
  <c r="BF300" i="3" s="1"/>
  <c r="AP750" i="3"/>
  <c r="BF750" i="3" s="1"/>
  <c r="AP763" i="3"/>
  <c r="BF763" i="3" s="1"/>
  <c r="AP740" i="3"/>
  <c r="BF740" i="3" s="1"/>
  <c r="AP904" i="3"/>
  <c r="BF904" i="3" s="1"/>
  <c r="AP529" i="3"/>
  <c r="BF529" i="3" s="1"/>
  <c r="AP611" i="3"/>
  <c r="BF611" i="3" s="1"/>
  <c r="AP230" i="3"/>
  <c r="BF230" i="3" s="1"/>
  <c r="AP742" i="3"/>
  <c r="BF742" i="3" s="1"/>
  <c r="AP798" i="3"/>
  <c r="BF798" i="3" s="1"/>
  <c r="AP416" i="3"/>
  <c r="BF416" i="3" s="1"/>
  <c r="AP752" i="3"/>
  <c r="BF752" i="3" s="1"/>
  <c r="AP957" i="3"/>
  <c r="BF957" i="3" s="1"/>
  <c r="AP113" i="3"/>
  <c r="BF113" i="3" s="1"/>
  <c r="AP101" i="3"/>
  <c r="BF101" i="3" s="1"/>
  <c r="AP472" i="3"/>
  <c r="BF472" i="3" s="1"/>
  <c r="AP858" i="3"/>
  <c r="BF858" i="3" s="1"/>
  <c r="AP112" i="3"/>
  <c r="BF112" i="3" s="1"/>
  <c r="AQ122" i="3"/>
  <c r="BG122" i="3" s="1"/>
  <c r="AQ362" i="3"/>
  <c r="BG362" i="3" s="1"/>
  <c r="AQ924" i="3"/>
  <c r="BG924" i="3" s="1"/>
  <c r="AQ769" i="3"/>
  <c r="BG769" i="3" s="1"/>
  <c r="AQ478" i="3"/>
  <c r="BG478" i="3" s="1"/>
  <c r="AQ140" i="3"/>
  <c r="BG140" i="3" s="1"/>
  <c r="AQ177" i="3"/>
  <c r="BG177" i="3" s="1"/>
  <c r="AQ381" i="3"/>
  <c r="BG381" i="3" s="1"/>
  <c r="AQ766" i="3"/>
  <c r="BG766" i="3" s="1"/>
  <c r="AQ229" i="3"/>
  <c r="BG229" i="3" s="1"/>
  <c r="AQ480" i="3"/>
  <c r="BG480" i="3" s="1"/>
  <c r="AQ803" i="3"/>
  <c r="BG803" i="3" s="1"/>
  <c r="AQ414" i="3"/>
  <c r="BG414" i="3" s="1"/>
  <c r="AQ46" i="3"/>
  <c r="BG46" i="3" s="1"/>
  <c r="AQ222" i="3"/>
  <c r="BG222" i="3" s="1"/>
  <c r="AQ195" i="3"/>
  <c r="BG195" i="3" s="1"/>
  <c r="AQ37" i="3"/>
  <c r="BG37" i="3" s="1"/>
  <c r="AQ491" i="3"/>
  <c r="BG491" i="3" s="1"/>
  <c r="AQ390" i="3"/>
  <c r="BG390" i="3" s="1"/>
  <c r="AQ640" i="3"/>
  <c r="BG640" i="3" s="1"/>
  <c r="AQ768" i="3"/>
  <c r="BG768" i="3" s="1"/>
  <c r="AQ896" i="3"/>
  <c r="BG896" i="3" s="1"/>
  <c r="AQ372" i="3"/>
  <c r="BG372" i="3" s="1"/>
  <c r="AQ567" i="3"/>
  <c r="BG567" i="3" s="1"/>
  <c r="AQ485" i="3"/>
  <c r="BG485" i="3" s="1"/>
  <c r="AQ677" i="3"/>
  <c r="BG677" i="3" s="1"/>
  <c r="AQ805" i="3"/>
  <c r="BG805" i="3" s="1"/>
  <c r="AQ933" i="3"/>
  <c r="BG933" i="3" s="1"/>
  <c r="AQ151" i="3"/>
  <c r="BG151" i="3" s="1"/>
  <c r="AQ687" i="3"/>
  <c r="BG687" i="3" s="1"/>
  <c r="AQ96" i="3"/>
  <c r="BG96" i="3" s="1"/>
  <c r="AQ224" i="3"/>
  <c r="BG224" i="3" s="1"/>
  <c r="AQ352" i="3"/>
  <c r="BG352" i="3" s="1"/>
  <c r="AQ27" i="3"/>
  <c r="BG27" i="3" s="1"/>
  <c r="AQ351" i="3"/>
  <c r="BG351" i="3" s="1"/>
  <c r="AQ408" i="3"/>
  <c r="BG408" i="3" s="1"/>
  <c r="AQ577" i="3"/>
  <c r="BG577" i="3" s="1"/>
  <c r="AQ722" i="3"/>
  <c r="BG722" i="3" s="1"/>
  <c r="AQ850" i="3"/>
  <c r="BG850" i="3" s="1"/>
  <c r="AQ978" i="3"/>
  <c r="BG978" i="3" s="1"/>
  <c r="AQ474" i="3"/>
  <c r="BG474" i="3" s="1"/>
  <c r="AQ361" i="3"/>
  <c r="BG361" i="3" s="1"/>
  <c r="AQ631" i="3"/>
  <c r="BG631" i="3" s="1"/>
  <c r="AQ759" i="3"/>
  <c r="BG759" i="3" s="1"/>
  <c r="AQ887" i="3"/>
  <c r="BG887" i="3" s="1"/>
  <c r="AQ72" i="3"/>
  <c r="BG72" i="3" s="1"/>
  <c r="AQ497" i="3"/>
  <c r="BG497" i="3" s="1"/>
  <c r="AQ735" i="3"/>
  <c r="BG735" i="3" s="1"/>
  <c r="AQ98" i="3"/>
  <c r="BG98" i="3" s="1"/>
  <c r="AQ226" i="3"/>
  <c r="BG226" i="3" s="1"/>
  <c r="AQ354" i="3"/>
  <c r="BG354" i="3" s="1"/>
  <c r="AQ43" i="3"/>
  <c r="BG43" i="3" s="1"/>
  <c r="AQ365" i="3"/>
  <c r="BG365" i="3" s="1"/>
  <c r="AQ411" i="3"/>
  <c r="BG411" i="3" s="1"/>
  <c r="AQ580" i="3"/>
  <c r="BG580" i="3" s="1"/>
  <c r="AQ724" i="3"/>
  <c r="BG724" i="3" s="1"/>
  <c r="AQ852" i="3"/>
  <c r="BG852" i="3" s="1"/>
  <c r="AQ980" i="3"/>
  <c r="BG980" i="3" s="1"/>
  <c r="AQ479" i="3"/>
  <c r="BG479" i="3" s="1"/>
  <c r="AQ389" i="3"/>
  <c r="BG389" i="3" s="1"/>
  <c r="AQ633" i="3"/>
  <c r="BG633" i="3" s="1"/>
  <c r="AQ761" i="3"/>
  <c r="BG761" i="3" s="1"/>
  <c r="AQ889" i="3"/>
  <c r="BG889" i="3" s="1"/>
  <c r="AQ88" i="3"/>
  <c r="BG88" i="3" s="1"/>
  <c r="AQ529" i="3"/>
  <c r="BG529" i="3" s="1"/>
  <c r="AQ719" i="3"/>
  <c r="BG719" i="3" s="1"/>
  <c r="AQ84" i="3"/>
  <c r="BG84" i="3" s="1"/>
  <c r="AQ212" i="3"/>
  <c r="BG212" i="3" s="1"/>
  <c r="AQ340" i="3"/>
  <c r="BG340" i="3" s="1"/>
  <c r="AQ375" i="3"/>
  <c r="BG375" i="3" s="1"/>
  <c r="AQ287" i="3"/>
  <c r="BG287" i="3" s="1"/>
  <c r="AQ207" i="3"/>
  <c r="BG207" i="3" s="1"/>
  <c r="AQ553" i="3"/>
  <c r="BG553" i="3" s="1"/>
  <c r="AQ710" i="3"/>
  <c r="BG710" i="3" s="1"/>
  <c r="AQ838" i="3"/>
  <c r="BG838" i="3" s="1"/>
  <c r="AQ966" i="3"/>
  <c r="BG966" i="3" s="1"/>
  <c r="AQ450" i="3"/>
  <c r="BG450" i="3" s="1"/>
  <c r="AQ297" i="3"/>
  <c r="BG297" i="3" s="1"/>
  <c r="AQ619" i="3"/>
  <c r="BG619" i="3" s="1"/>
  <c r="AQ747" i="3"/>
  <c r="BG747" i="3" s="1"/>
  <c r="AQ875" i="3"/>
  <c r="BG875" i="3" s="1"/>
  <c r="AQ981" i="3"/>
  <c r="BG981" i="3" s="1"/>
  <c r="AQ433" i="3"/>
  <c r="BG433" i="3" s="1"/>
  <c r="AQ639" i="3"/>
  <c r="BG639" i="3" s="1"/>
  <c r="AQ86" i="3"/>
  <c r="BG86" i="3" s="1"/>
  <c r="AQ214" i="3"/>
  <c r="BG214" i="3" s="1"/>
  <c r="AQ342" i="3"/>
  <c r="BG342" i="3" s="1"/>
  <c r="AQ384" i="3"/>
  <c r="BG384" i="3" s="1"/>
  <c r="AQ301" i="3"/>
  <c r="BG301" i="3" s="1"/>
  <c r="AQ213" i="3"/>
  <c r="BG213" i="3" s="1"/>
  <c r="AQ556" i="3"/>
  <c r="BG556" i="3" s="1"/>
  <c r="AQ712" i="3"/>
  <c r="BG712" i="3" s="1"/>
  <c r="AQ840" i="3"/>
  <c r="BG840" i="3" s="1"/>
  <c r="AQ968" i="3"/>
  <c r="BG968" i="3" s="1"/>
  <c r="AQ455" i="3"/>
  <c r="BG455" i="3" s="1"/>
  <c r="AQ311" i="3"/>
  <c r="BG311" i="3" s="1"/>
  <c r="AQ621" i="3"/>
  <c r="BG621" i="3" s="1"/>
  <c r="AQ749" i="3"/>
  <c r="BG749" i="3" s="1"/>
  <c r="AQ877" i="3"/>
  <c r="BG877" i="3" s="1"/>
  <c r="AQ989" i="3"/>
  <c r="BG989" i="3" s="1"/>
  <c r="AQ369" i="3"/>
  <c r="BG369" i="3" s="1"/>
  <c r="AQ655" i="3"/>
  <c r="BG655" i="3" s="1"/>
  <c r="AQ945" i="3"/>
  <c r="BG945" i="3" s="1"/>
  <c r="AQ359" i="3"/>
  <c r="BG359" i="3" s="1"/>
  <c r="AQ163" i="3"/>
  <c r="BG163" i="3" s="1"/>
  <c r="AQ159" i="3"/>
  <c r="BG159" i="3" s="1"/>
  <c r="AQ797" i="3"/>
  <c r="BG797" i="3" s="1"/>
  <c r="AQ842" i="3"/>
  <c r="BG842" i="3" s="1"/>
  <c r="AQ49" i="3"/>
  <c r="BG49" i="3" s="1"/>
  <c r="AQ988" i="3"/>
  <c r="BG988" i="3" s="1"/>
  <c r="AQ817" i="3"/>
  <c r="BG817" i="3" s="1"/>
  <c r="AQ762" i="3"/>
  <c r="BG762" i="3" s="1"/>
  <c r="AQ188" i="3"/>
  <c r="BG188" i="3" s="1"/>
  <c r="AQ21" i="3"/>
  <c r="BG21" i="3" s="1"/>
  <c r="AQ505" i="3"/>
  <c r="BG505" i="3" s="1"/>
  <c r="AQ814" i="3"/>
  <c r="BG814" i="3" s="1"/>
  <c r="AQ394" i="3"/>
  <c r="BG394" i="3" s="1"/>
  <c r="AQ576" i="3"/>
  <c r="BG576" i="3" s="1"/>
  <c r="AQ851" i="3"/>
  <c r="BG851" i="3" s="1"/>
  <c r="AQ295" i="3"/>
  <c r="BG295" i="3" s="1"/>
  <c r="AQ62" i="3"/>
  <c r="BG62" i="3" s="1"/>
  <c r="AQ270" i="3"/>
  <c r="BG270" i="3" s="1"/>
  <c r="AQ259" i="3"/>
  <c r="BG259" i="3" s="1"/>
  <c r="AQ61" i="3"/>
  <c r="BG61" i="3" s="1"/>
  <c r="AQ523" i="3"/>
  <c r="BG523" i="3" s="1"/>
  <c r="AQ444" i="3"/>
  <c r="BG444" i="3" s="1"/>
  <c r="AQ656" i="3"/>
  <c r="BG656" i="3" s="1"/>
  <c r="AQ784" i="3"/>
  <c r="BG784" i="3" s="1"/>
  <c r="AQ912" i="3"/>
  <c r="BG912" i="3" s="1"/>
  <c r="AQ237" i="3"/>
  <c r="BG237" i="3" s="1"/>
  <c r="AQ599" i="3"/>
  <c r="BG599" i="3" s="1"/>
  <c r="AQ517" i="3"/>
  <c r="BG517" i="3" s="1"/>
  <c r="AQ693" i="3"/>
  <c r="BG693" i="3" s="1"/>
  <c r="AQ821" i="3"/>
  <c r="BG821" i="3" s="1"/>
  <c r="AQ949" i="3"/>
  <c r="BG949" i="3" s="1"/>
  <c r="AQ561" i="3"/>
  <c r="BG561" i="3" s="1"/>
  <c r="AQ799" i="3"/>
  <c r="BG799" i="3" s="1"/>
  <c r="AQ112" i="3"/>
  <c r="BG112" i="3" s="1"/>
  <c r="AQ240" i="3"/>
  <c r="BG240" i="3" s="1"/>
  <c r="AQ39" i="3"/>
  <c r="BG39" i="3" s="1"/>
  <c r="AQ129" i="3"/>
  <c r="BG129" i="3" s="1"/>
  <c r="AQ430" i="3"/>
  <c r="BG430" i="3" s="1"/>
  <c r="AQ247" i="3"/>
  <c r="BG247" i="3" s="1"/>
  <c r="AQ609" i="3"/>
  <c r="BG609" i="3" s="1"/>
  <c r="AQ738" i="3"/>
  <c r="BG738" i="3" s="1"/>
  <c r="AQ866" i="3"/>
  <c r="BG866" i="3" s="1"/>
  <c r="AQ994" i="3"/>
  <c r="BG994" i="3" s="1"/>
  <c r="AQ506" i="3"/>
  <c r="BG506" i="3" s="1"/>
  <c r="AQ424" i="3"/>
  <c r="BG424" i="3" s="1"/>
  <c r="AQ647" i="3"/>
  <c r="BG647" i="3" s="1"/>
  <c r="AQ775" i="3"/>
  <c r="BG775" i="3" s="1"/>
  <c r="AQ903" i="3"/>
  <c r="BG903" i="3" s="1"/>
  <c r="AQ152" i="3"/>
  <c r="BG152" i="3" s="1"/>
  <c r="AQ666" i="3"/>
  <c r="BG666" i="3" s="1"/>
  <c r="AQ847" i="3"/>
  <c r="BG847" i="3" s="1"/>
  <c r="AQ114" i="3"/>
  <c r="BG114" i="3" s="1"/>
  <c r="AQ242" i="3"/>
  <c r="BG242" i="3" s="1"/>
  <c r="AQ55" i="3"/>
  <c r="BG55" i="3" s="1"/>
  <c r="AQ137" i="3"/>
  <c r="BG137" i="3" s="1"/>
  <c r="AQ435" i="3"/>
  <c r="BG435" i="3" s="1"/>
  <c r="AQ263" i="3"/>
  <c r="BG263" i="3" s="1"/>
  <c r="AQ612" i="3"/>
  <c r="BG612" i="3" s="1"/>
  <c r="AQ740" i="3"/>
  <c r="BG740" i="3" s="1"/>
  <c r="AQ868" i="3"/>
  <c r="BG868" i="3" s="1"/>
  <c r="AQ996" i="3"/>
  <c r="BG996" i="3" s="1"/>
  <c r="AQ511" i="3"/>
  <c r="BG511" i="3" s="1"/>
  <c r="AQ429" i="3"/>
  <c r="BG429" i="3" s="1"/>
  <c r="AQ649" i="3"/>
  <c r="BG649" i="3" s="1"/>
  <c r="AQ777" i="3"/>
  <c r="BG777" i="3" s="1"/>
  <c r="AQ905" i="3"/>
  <c r="BG905" i="3" s="1"/>
  <c r="AQ168" i="3"/>
  <c r="BG168" i="3" s="1"/>
  <c r="AQ682" i="3"/>
  <c r="BG682" i="3" s="1"/>
  <c r="AQ815" i="3"/>
  <c r="BG815" i="3" s="1"/>
  <c r="AQ100" i="3"/>
  <c r="BG100" i="3" s="1"/>
  <c r="AQ228" i="3"/>
  <c r="BG228" i="3" s="1"/>
  <c r="AQ356" i="3"/>
  <c r="BG356" i="3" s="1"/>
  <c r="AQ59" i="3"/>
  <c r="BG59" i="3" s="1"/>
  <c r="AQ374" i="3"/>
  <c r="BG374" i="3" s="1"/>
  <c r="AQ31" i="3"/>
  <c r="BG31" i="3" s="1"/>
  <c r="AQ585" i="3"/>
  <c r="BG585" i="3" s="1"/>
  <c r="AQ726" i="3"/>
  <c r="BG726" i="3" s="1"/>
  <c r="AQ854" i="3"/>
  <c r="BG854" i="3" s="1"/>
  <c r="AQ982" i="3"/>
  <c r="BG982" i="3" s="1"/>
  <c r="AQ482" i="3"/>
  <c r="BG482" i="3" s="1"/>
  <c r="AQ398" i="3"/>
  <c r="BG398" i="3" s="1"/>
  <c r="AQ635" i="3"/>
  <c r="BG635" i="3" s="1"/>
  <c r="AQ763" i="3"/>
  <c r="BG763" i="3" s="1"/>
  <c r="AQ891" i="3"/>
  <c r="BG891" i="3" s="1"/>
  <c r="AQ104" i="3"/>
  <c r="BG104" i="3" s="1"/>
  <c r="AQ634" i="3"/>
  <c r="BG634" i="3" s="1"/>
  <c r="AQ751" i="3"/>
  <c r="BG751" i="3" s="1"/>
  <c r="AQ102" i="3"/>
  <c r="BG102" i="3" s="1"/>
  <c r="AQ230" i="3"/>
  <c r="BG230" i="3" s="1"/>
  <c r="AQ358" i="3"/>
  <c r="BG358" i="3" s="1"/>
  <c r="AQ75" i="3"/>
  <c r="BG75" i="3" s="1"/>
  <c r="AQ405" i="3"/>
  <c r="BG405" i="3" s="1"/>
  <c r="AQ73" i="3"/>
  <c r="BG73" i="3" s="1"/>
  <c r="AQ588" i="3"/>
  <c r="BG588" i="3" s="1"/>
  <c r="AQ728" i="3"/>
  <c r="BG728" i="3" s="1"/>
  <c r="AQ856" i="3"/>
  <c r="BG856" i="3" s="1"/>
  <c r="AQ984" i="3"/>
  <c r="BG984" i="3" s="1"/>
  <c r="AQ487" i="3"/>
  <c r="BG487" i="3" s="1"/>
  <c r="AQ401" i="3"/>
  <c r="BG401" i="3" s="1"/>
  <c r="AQ637" i="3"/>
  <c r="BG637" i="3" s="1"/>
  <c r="AQ765" i="3"/>
  <c r="BG765" i="3" s="1"/>
  <c r="AQ893" i="3"/>
  <c r="BG893" i="3" s="1"/>
  <c r="AQ120" i="3"/>
  <c r="BG120" i="3" s="1"/>
  <c r="AQ618" i="3"/>
  <c r="BG618" i="3" s="1"/>
  <c r="AQ783" i="3"/>
  <c r="BG783" i="3" s="1"/>
  <c r="AQ189" i="3"/>
  <c r="BG189" i="3" s="1"/>
  <c r="AQ454" i="3"/>
  <c r="BG454" i="3" s="1"/>
  <c r="AQ878" i="3"/>
  <c r="BG878" i="3" s="1"/>
  <c r="AQ659" i="3"/>
  <c r="BG659" i="3" s="1"/>
  <c r="AQ382" i="3"/>
  <c r="BG382" i="3" s="1"/>
  <c r="AQ386" i="3"/>
  <c r="BG386" i="3" s="1"/>
  <c r="AQ587" i="3"/>
  <c r="BG587" i="3" s="1"/>
  <c r="AQ508" i="3"/>
  <c r="BG508" i="3" s="1"/>
  <c r="AQ816" i="3"/>
  <c r="BG816" i="3" s="1"/>
  <c r="AQ397" i="3"/>
  <c r="BG397" i="3" s="1"/>
  <c r="AQ581" i="3"/>
  <c r="BG581" i="3" s="1"/>
  <c r="AQ853" i="3"/>
  <c r="BG853" i="3" s="1"/>
  <c r="AQ810" i="3"/>
  <c r="BG810" i="3" s="1"/>
  <c r="AQ144" i="3"/>
  <c r="BG144" i="3" s="1"/>
  <c r="AQ203" i="3"/>
  <c r="BG203" i="3" s="1"/>
  <c r="AQ494" i="3"/>
  <c r="BG494" i="3" s="1"/>
  <c r="AQ770" i="3"/>
  <c r="BG770" i="3" s="1"/>
  <c r="AQ403" i="3"/>
  <c r="BG403" i="3" s="1"/>
  <c r="AQ488" i="3"/>
  <c r="BG488" i="3" s="1"/>
  <c r="AQ807" i="3"/>
  <c r="BG807" i="3" s="1"/>
  <c r="AQ312" i="3"/>
  <c r="BG312" i="3" s="1"/>
  <c r="AQ18" i="3"/>
  <c r="BG18" i="3" s="1"/>
  <c r="AQ274" i="3"/>
  <c r="BG274" i="3" s="1"/>
  <c r="AQ69" i="3"/>
  <c r="BG69" i="3" s="1"/>
  <c r="AQ420" i="3"/>
  <c r="BG420" i="3" s="1"/>
  <c r="AQ772" i="3"/>
  <c r="BG772" i="3" s="1"/>
  <c r="AQ412" i="3"/>
  <c r="BG412" i="3" s="1"/>
  <c r="AQ493" i="3"/>
  <c r="BG493" i="3" s="1"/>
  <c r="AQ809" i="3"/>
  <c r="BG809" i="3" s="1"/>
  <c r="AQ328" i="3"/>
  <c r="BG328" i="3" s="1"/>
  <c r="AQ997" i="3"/>
  <c r="BG997" i="3" s="1"/>
  <c r="AQ260" i="3"/>
  <c r="BG260" i="3" s="1"/>
  <c r="AQ209" i="3"/>
  <c r="BG209" i="3" s="1"/>
  <c r="AQ630" i="3"/>
  <c r="BG630" i="3" s="1"/>
  <c r="AQ886" i="3"/>
  <c r="BG886" i="3" s="1"/>
  <c r="AQ546" i="3"/>
  <c r="BG546" i="3" s="1"/>
  <c r="AQ667" i="3"/>
  <c r="BG667" i="3" s="1"/>
  <c r="AQ280" i="3"/>
  <c r="BG280" i="3" s="1"/>
  <c r="AQ975" i="3"/>
  <c r="BG975" i="3" s="1"/>
  <c r="AQ262" i="3"/>
  <c r="BG262" i="3" s="1"/>
  <c r="AQ475" i="3"/>
  <c r="BG475" i="3" s="1"/>
  <c r="AQ632" i="3"/>
  <c r="BG632" i="3" s="1"/>
  <c r="AQ888" i="3"/>
  <c r="BG888" i="3" s="1"/>
  <c r="AQ551" i="3"/>
  <c r="BG551" i="3" s="1"/>
  <c r="AQ669" i="3"/>
  <c r="BG669" i="3" s="1"/>
  <c r="AQ264" i="3"/>
  <c r="BG264" i="3" s="1"/>
  <c r="AQ205" i="3"/>
  <c r="BG205" i="3" s="1"/>
  <c r="AQ463" i="3"/>
  <c r="BG463" i="3" s="1"/>
  <c r="AQ881" i="3"/>
  <c r="BG881" i="3" s="1"/>
  <c r="AQ874" i="3"/>
  <c r="BG874" i="3" s="1"/>
  <c r="AQ252" i="3"/>
  <c r="BG252" i="3" s="1"/>
  <c r="AQ404" i="3"/>
  <c r="BG404" i="3" s="1"/>
  <c r="AQ569" i="3"/>
  <c r="BG569" i="3" s="1"/>
  <c r="AQ846" i="3"/>
  <c r="BG846" i="3" s="1"/>
  <c r="AQ466" i="3"/>
  <c r="BG466" i="3" s="1"/>
  <c r="AQ627" i="3"/>
  <c r="BG627" i="3" s="1"/>
  <c r="AQ883" i="3"/>
  <c r="BG883" i="3" s="1"/>
  <c r="AQ826" i="3"/>
  <c r="BG826" i="3" s="1"/>
  <c r="AQ78" i="3"/>
  <c r="BG78" i="3" s="1"/>
  <c r="AQ302" i="3"/>
  <c r="BG302" i="3" s="1"/>
  <c r="AQ323" i="3"/>
  <c r="BG323" i="3" s="1"/>
  <c r="AQ191" i="3"/>
  <c r="BG191" i="3" s="1"/>
  <c r="AQ555" i="3"/>
  <c r="BG555" i="3" s="1"/>
  <c r="AQ476" i="3"/>
  <c r="BG476" i="3" s="1"/>
  <c r="AQ672" i="3"/>
  <c r="BG672" i="3" s="1"/>
  <c r="AQ800" i="3"/>
  <c r="BG800" i="3" s="1"/>
  <c r="AQ928" i="3"/>
  <c r="BG928" i="3" s="1"/>
  <c r="AQ321" i="3"/>
  <c r="BG321" i="3" s="1"/>
  <c r="AQ117" i="3"/>
  <c r="BG117" i="3" s="1"/>
  <c r="AQ549" i="3"/>
  <c r="BG549" i="3" s="1"/>
  <c r="AQ709" i="3"/>
  <c r="BG709" i="3" s="1"/>
  <c r="AQ837" i="3"/>
  <c r="BG837" i="3" s="1"/>
  <c r="AQ965" i="3"/>
  <c r="BG965" i="3" s="1"/>
  <c r="AQ698" i="3"/>
  <c r="BG698" i="3" s="1"/>
  <c r="AQ927" i="3"/>
  <c r="BG927" i="3" s="1"/>
  <c r="AQ128" i="3"/>
  <c r="BG128" i="3" s="1"/>
  <c r="AQ256" i="3"/>
  <c r="BG256" i="3" s="1"/>
  <c r="AQ139" i="3"/>
  <c r="BG139" i="3" s="1"/>
  <c r="AQ193" i="3"/>
  <c r="BG193" i="3" s="1"/>
  <c r="AQ462" i="3"/>
  <c r="BG462" i="3" s="1"/>
  <c r="AQ341" i="3"/>
  <c r="BG341" i="3" s="1"/>
  <c r="AQ626" i="3"/>
  <c r="BG626" i="3" s="1"/>
  <c r="AQ754" i="3"/>
  <c r="BG754" i="3" s="1"/>
  <c r="AQ882" i="3"/>
  <c r="BG882" i="3" s="1"/>
  <c r="AQ15" i="3"/>
  <c r="BG15" i="3" s="1"/>
  <c r="AQ538" i="3"/>
  <c r="BG538" i="3" s="1"/>
  <c r="AQ456" i="3"/>
  <c r="BG456" i="3" s="1"/>
  <c r="AQ663" i="3"/>
  <c r="BG663" i="3" s="1"/>
  <c r="AQ791" i="3"/>
  <c r="BG791" i="3" s="1"/>
  <c r="AQ919" i="3"/>
  <c r="BG919" i="3" s="1"/>
  <c r="AQ232" i="3"/>
  <c r="BG232" i="3" s="1"/>
  <c r="AQ778" i="3"/>
  <c r="BG778" i="3" s="1"/>
  <c r="AQ959" i="3"/>
  <c r="BG959" i="3" s="1"/>
  <c r="AQ130" i="3"/>
  <c r="BG130" i="3" s="1"/>
  <c r="AQ258" i="3"/>
  <c r="BG258" i="3" s="1"/>
  <c r="AQ147" i="3"/>
  <c r="BG147" i="3" s="1"/>
  <c r="AQ201" i="3"/>
  <c r="BG201" i="3" s="1"/>
  <c r="AQ467" i="3"/>
  <c r="BG467" i="3" s="1"/>
  <c r="AQ345" i="3"/>
  <c r="BG345" i="3" s="1"/>
  <c r="AQ628" i="3"/>
  <c r="BG628" i="3" s="1"/>
  <c r="AQ756" i="3"/>
  <c r="BG756" i="3" s="1"/>
  <c r="AQ884" i="3"/>
  <c r="BG884" i="3" s="1"/>
  <c r="AQ57" i="3"/>
  <c r="BG57" i="3" s="1"/>
  <c r="AQ543" i="3"/>
  <c r="BG543" i="3" s="1"/>
  <c r="AQ461" i="3"/>
  <c r="BG461" i="3" s="1"/>
  <c r="AQ665" i="3"/>
  <c r="BG665" i="3" s="1"/>
  <c r="AQ793" i="3"/>
  <c r="BG793" i="3" s="1"/>
  <c r="AQ921" i="3"/>
  <c r="BG921" i="3" s="1"/>
  <c r="AQ248" i="3"/>
  <c r="BG248" i="3" s="1"/>
  <c r="AQ794" i="3"/>
  <c r="BG794" i="3" s="1"/>
  <c r="AQ911" i="3"/>
  <c r="BG911" i="3" s="1"/>
  <c r="AQ116" i="3"/>
  <c r="BG116" i="3" s="1"/>
  <c r="AQ244" i="3"/>
  <c r="BG244" i="3" s="1"/>
  <c r="AQ71" i="3"/>
  <c r="BG71" i="3" s="1"/>
  <c r="AQ145" i="3"/>
  <c r="BG145" i="3" s="1"/>
  <c r="AQ438" i="3"/>
  <c r="BG438" i="3" s="1"/>
  <c r="AQ277" i="3"/>
  <c r="BG277" i="3" s="1"/>
  <c r="AQ614" i="3"/>
  <c r="BG614" i="3" s="1"/>
  <c r="AQ742" i="3"/>
  <c r="BG742" i="3" s="1"/>
  <c r="AQ870" i="3"/>
  <c r="BG870" i="3" s="1"/>
  <c r="AQ998" i="3"/>
  <c r="BG998" i="3" s="1"/>
  <c r="AQ514" i="3"/>
  <c r="BG514" i="3" s="1"/>
  <c r="AQ432" i="3"/>
  <c r="BG432" i="3" s="1"/>
  <c r="AQ651" i="3"/>
  <c r="BG651" i="3" s="1"/>
  <c r="AQ779" i="3"/>
  <c r="BG779" i="3" s="1"/>
  <c r="AQ907" i="3"/>
  <c r="BG907" i="3" s="1"/>
  <c r="AQ184" i="3"/>
  <c r="BG184" i="3" s="1"/>
  <c r="AQ746" i="3"/>
  <c r="BG746" i="3" s="1"/>
  <c r="AQ863" i="3"/>
  <c r="BG863" i="3" s="1"/>
  <c r="AQ118" i="3"/>
  <c r="BG118" i="3" s="1"/>
  <c r="AQ246" i="3"/>
  <c r="BG246" i="3" s="1"/>
  <c r="AQ87" i="3"/>
  <c r="BG87" i="3" s="1"/>
  <c r="AQ153" i="3"/>
  <c r="BG153" i="3" s="1"/>
  <c r="AQ443" i="3"/>
  <c r="BG443" i="3" s="1"/>
  <c r="AQ281" i="3"/>
  <c r="BG281" i="3" s="1"/>
  <c r="AQ616" i="3"/>
  <c r="BG616" i="3" s="1"/>
  <c r="AQ744" i="3"/>
  <c r="BG744" i="3" s="1"/>
  <c r="AQ872" i="3"/>
  <c r="BG872" i="3" s="1"/>
  <c r="AQ1000" i="3"/>
  <c r="BG1000" i="3" s="1"/>
  <c r="AQ519" i="3"/>
  <c r="BG519" i="3" s="1"/>
  <c r="AQ437" i="3"/>
  <c r="BG437" i="3" s="1"/>
  <c r="AQ653" i="3"/>
  <c r="BG653" i="3" s="1"/>
  <c r="AQ781" i="3"/>
  <c r="BG781" i="3" s="1"/>
  <c r="AQ909" i="3"/>
  <c r="BG909" i="3" s="1"/>
  <c r="AQ200" i="3"/>
  <c r="BG200" i="3" s="1"/>
  <c r="AQ730" i="3"/>
  <c r="BG730" i="3" s="1"/>
  <c r="AQ879" i="3"/>
  <c r="BG879" i="3" s="1"/>
  <c r="AQ495" i="3"/>
  <c r="BG495" i="3" s="1"/>
  <c r="AQ268" i="3"/>
  <c r="BG268" i="3" s="1"/>
  <c r="AQ622" i="3"/>
  <c r="BG622" i="3" s="1"/>
  <c r="AQ530" i="3"/>
  <c r="BG530" i="3" s="1"/>
  <c r="AQ915" i="3"/>
  <c r="BG915" i="3" s="1"/>
  <c r="AQ94" i="3"/>
  <c r="BG94" i="3" s="1"/>
  <c r="AQ318" i="3"/>
  <c r="BG318" i="3" s="1"/>
  <c r="AQ19" i="3"/>
  <c r="BG19" i="3" s="1"/>
  <c r="AQ688" i="3"/>
  <c r="BG688" i="3" s="1"/>
  <c r="AQ944" i="3"/>
  <c r="BG944" i="3" s="1"/>
  <c r="AQ51" i="3"/>
  <c r="BG51" i="3" s="1"/>
  <c r="AQ725" i="3"/>
  <c r="BG725" i="3" s="1"/>
  <c r="AQ999" i="3"/>
  <c r="BG999" i="3" s="1"/>
  <c r="AQ16" i="3"/>
  <c r="BG16" i="3" s="1"/>
  <c r="AQ272" i="3"/>
  <c r="BG272" i="3" s="1"/>
  <c r="AQ53" i="3"/>
  <c r="BG53" i="3" s="1"/>
  <c r="AQ417" i="3"/>
  <c r="BG417" i="3" s="1"/>
  <c r="AQ642" i="3"/>
  <c r="BG642" i="3" s="1"/>
  <c r="AQ898" i="3"/>
  <c r="BG898" i="3" s="1"/>
  <c r="AQ570" i="3"/>
  <c r="BG570" i="3" s="1"/>
  <c r="AQ679" i="3"/>
  <c r="BG679" i="3" s="1"/>
  <c r="AQ935" i="3"/>
  <c r="BG935" i="3" s="1"/>
  <c r="AQ890" i="3"/>
  <c r="BG890" i="3" s="1"/>
  <c r="AQ146" i="3"/>
  <c r="BG146" i="3" s="1"/>
  <c r="AQ211" i="3"/>
  <c r="BG211" i="3" s="1"/>
  <c r="AQ499" i="3"/>
  <c r="BG499" i="3" s="1"/>
  <c r="AQ644" i="3"/>
  <c r="BG644" i="3" s="1"/>
  <c r="AQ900" i="3"/>
  <c r="BG900" i="3" s="1"/>
  <c r="AQ575" i="3"/>
  <c r="BG575" i="3" s="1"/>
  <c r="AQ681" i="3"/>
  <c r="BG681" i="3" s="1"/>
  <c r="AQ937" i="3"/>
  <c r="BG937" i="3" s="1"/>
  <c r="AQ906" i="3"/>
  <c r="BG906" i="3" s="1"/>
  <c r="AQ132" i="3"/>
  <c r="BG132" i="3" s="1"/>
  <c r="AQ155" i="3"/>
  <c r="BG155" i="3" s="1"/>
  <c r="AQ470" i="3"/>
  <c r="BG470" i="3" s="1"/>
  <c r="AQ758" i="3"/>
  <c r="BG758" i="3" s="1"/>
  <c r="AQ99" i="3"/>
  <c r="BG99" i="3" s="1"/>
  <c r="AQ464" i="3"/>
  <c r="BG464" i="3" s="1"/>
  <c r="AQ795" i="3"/>
  <c r="BG795" i="3" s="1"/>
  <c r="AQ923" i="3"/>
  <c r="BG923" i="3" s="1"/>
  <c r="AQ858" i="3"/>
  <c r="BG858" i="3" s="1"/>
  <c r="AQ134" i="3"/>
  <c r="BG134" i="3" s="1"/>
  <c r="AQ217" i="3"/>
  <c r="BG217" i="3" s="1"/>
  <c r="AQ366" i="3"/>
  <c r="BG366" i="3" s="1"/>
  <c r="AQ760" i="3"/>
  <c r="BG760" i="3" s="1"/>
  <c r="AQ469" i="3"/>
  <c r="BG469" i="3" s="1"/>
  <c r="AQ925" i="3"/>
  <c r="BG925" i="3" s="1"/>
  <c r="AQ1001" i="3"/>
  <c r="BG1001" i="3" s="1"/>
  <c r="AQ515" i="3"/>
  <c r="BG515" i="3" s="1"/>
  <c r="AQ436" i="3"/>
  <c r="BG436" i="3" s="1"/>
  <c r="AQ239" i="3"/>
  <c r="BG239" i="3" s="1"/>
  <c r="AQ961" i="3"/>
  <c r="BG961" i="3" s="1"/>
  <c r="AQ895" i="3"/>
  <c r="BG895" i="3" s="1"/>
  <c r="AQ316" i="3"/>
  <c r="BG316" i="3" s="1"/>
  <c r="AQ486" i="3"/>
  <c r="BG486" i="3" s="1"/>
  <c r="AQ638" i="3"/>
  <c r="BG638" i="3" s="1"/>
  <c r="AQ894" i="3"/>
  <c r="BG894" i="3" s="1"/>
  <c r="AQ562" i="3"/>
  <c r="BG562" i="3" s="1"/>
  <c r="AQ675" i="3"/>
  <c r="BG675" i="3" s="1"/>
  <c r="AQ931" i="3"/>
  <c r="BG931" i="3" s="1"/>
  <c r="AQ376" i="3"/>
  <c r="BG376" i="3" s="1"/>
  <c r="AQ142" i="3"/>
  <c r="BG142" i="3" s="1"/>
  <c r="AQ334" i="3"/>
  <c r="BG334" i="3" s="1"/>
  <c r="AQ81" i="3"/>
  <c r="BG81" i="3" s="1"/>
  <c r="AQ255" i="3"/>
  <c r="BG255" i="3" s="1"/>
  <c r="AQ89" i="3"/>
  <c r="BG89" i="3" s="1"/>
  <c r="AQ540" i="3"/>
  <c r="BG540" i="3" s="1"/>
  <c r="AQ704" i="3"/>
  <c r="BG704" i="3" s="1"/>
  <c r="AQ832" i="3"/>
  <c r="BG832" i="3" s="1"/>
  <c r="AQ960" i="3"/>
  <c r="BG960" i="3" s="1"/>
  <c r="AQ439" i="3"/>
  <c r="BG439" i="3" s="1"/>
  <c r="AQ265" i="3"/>
  <c r="BG265" i="3" s="1"/>
  <c r="AQ613" i="3"/>
  <c r="BG613" i="3" s="1"/>
  <c r="AQ741" i="3"/>
  <c r="BG741" i="3" s="1"/>
  <c r="AQ869" i="3"/>
  <c r="BG869" i="3" s="1"/>
  <c r="AQ987" i="3"/>
  <c r="BG987" i="3" s="1"/>
  <c r="AQ922" i="3"/>
  <c r="BG922" i="3" s="1"/>
  <c r="AQ32" i="3"/>
  <c r="BG32" i="3" s="1"/>
  <c r="AQ160" i="3"/>
  <c r="BG160" i="3" s="1"/>
  <c r="AQ288" i="3"/>
  <c r="BG288" i="3" s="1"/>
  <c r="AQ267" i="3"/>
  <c r="BG267" i="3" s="1"/>
  <c r="AQ77" i="3"/>
  <c r="BG77" i="3" s="1"/>
  <c r="AQ526" i="3"/>
  <c r="BG526" i="3" s="1"/>
  <c r="AQ449" i="3"/>
  <c r="BG449" i="3" s="1"/>
  <c r="AQ658" i="3"/>
  <c r="BG658" i="3" s="1"/>
  <c r="AQ786" i="3"/>
  <c r="BG786" i="3" s="1"/>
  <c r="AQ914" i="3"/>
  <c r="BG914" i="3" s="1"/>
  <c r="AQ253" i="3"/>
  <c r="BG253" i="3" s="1"/>
  <c r="AQ602" i="3"/>
  <c r="BG602" i="3" s="1"/>
  <c r="AQ520" i="3"/>
  <c r="BG520" i="3" s="1"/>
  <c r="AQ695" i="3"/>
  <c r="BG695" i="3" s="1"/>
  <c r="AQ823" i="3"/>
  <c r="BG823" i="3" s="1"/>
  <c r="AQ951" i="3"/>
  <c r="BG951" i="3" s="1"/>
  <c r="AQ299" i="3"/>
  <c r="BG299" i="3" s="1"/>
  <c r="AQ1002" i="3"/>
  <c r="BG1002" i="3" s="1"/>
  <c r="AQ34" i="3"/>
  <c r="BG34" i="3" s="1"/>
  <c r="AQ162" i="3"/>
  <c r="BG162" i="3" s="1"/>
  <c r="AQ290" i="3"/>
  <c r="BG290" i="3" s="1"/>
  <c r="AQ275" i="3"/>
  <c r="BG275" i="3" s="1"/>
  <c r="AQ93" i="3"/>
  <c r="BG93" i="3" s="1"/>
  <c r="AQ531" i="3"/>
  <c r="BG531" i="3" s="1"/>
  <c r="AQ452" i="3"/>
  <c r="BG452" i="3" s="1"/>
  <c r="AQ660" i="3"/>
  <c r="BG660" i="3" s="1"/>
  <c r="AQ788" i="3"/>
  <c r="BG788" i="3" s="1"/>
  <c r="AQ916" i="3"/>
  <c r="BG916" i="3" s="1"/>
  <c r="AQ257" i="3"/>
  <c r="BG257" i="3" s="1"/>
  <c r="AQ607" i="3"/>
  <c r="BG607" i="3" s="1"/>
  <c r="AQ525" i="3"/>
  <c r="BG525" i="3" s="1"/>
  <c r="AQ697" i="3"/>
  <c r="BG697" i="3" s="1"/>
  <c r="AQ825" i="3"/>
  <c r="BG825" i="3" s="1"/>
  <c r="AQ953" i="3"/>
  <c r="BG953" i="3" s="1"/>
  <c r="AQ363" i="3"/>
  <c r="BG363" i="3" s="1"/>
  <c r="AQ165" i="3"/>
  <c r="BG165" i="3" s="1"/>
  <c r="AQ20" i="3"/>
  <c r="BG20" i="3" s="1"/>
  <c r="AQ148" i="3"/>
  <c r="BG148" i="3" s="1"/>
  <c r="AQ276" i="3"/>
  <c r="BG276" i="3" s="1"/>
  <c r="AQ219" i="3"/>
  <c r="BG219" i="3" s="1"/>
  <c r="AQ85" i="3"/>
  <c r="BG85" i="3" s="1"/>
  <c r="AQ502" i="3"/>
  <c r="BG502" i="3" s="1"/>
  <c r="AQ425" i="3"/>
  <c r="BG425" i="3" s="1"/>
  <c r="AQ646" i="3"/>
  <c r="BG646" i="3" s="1"/>
  <c r="AQ774" i="3"/>
  <c r="BG774" i="3" s="1"/>
  <c r="AQ902" i="3"/>
  <c r="BG902" i="3" s="1"/>
  <c r="AQ41" i="3"/>
  <c r="BG41" i="3" s="1"/>
  <c r="AQ578" i="3"/>
  <c r="BG578" i="3" s="1"/>
  <c r="AQ496" i="3"/>
  <c r="BG496" i="3" s="1"/>
  <c r="AQ683" i="3"/>
  <c r="BG683" i="3" s="1"/>
  <c r="AQ811" i="3"/>
  <c r="BG811" i="3" s="1"/>
  <c r="AQ939" i="3"/>
  <c r="BG939" i="3" s="1"/>
  <c r="AQ360" i="3"/>
  <c r="BG360" i="3" s="1"/>
  <c r="AQ954" i="3"/>
  <c r="BG954" i="3" s="1"/>
  <c r="AQ22" i="3"/>
  <c r="BG22" i="3" s="1"/>
  <c r="AQ150" i="3"/>
  <c r="BG150" i="3" s="1"/>
  <c r="AQ278" i="3"/>
  <c r="BG278" i="3" s="1"/>
  <c r="AQ227" i="3"/>
  <c r="BG227" i="3" s="1"/>
  <c r="AQ101" i="3"/>
  <c r="BG101" i="3" s="1"/>
  <c r="AQ507" i="3"/>
  <c r="BG507" i="3" s="1"/>
  <c r="AQ428" i="3"/>
  <c r="BG428" i="3" s="1"/>
  <c r="AQ648" i="3"/>
  <c r="BG648" i="3" s="1"/>
  <c r="AQ776" i="3"/>
  <c r="BG776" i="3" s="1"/>
  <c r="AQ904" i="3"/>
  <c r="BG904" i="3" s="1"/>
  <c r="AQ83" i="3"/>
  <c r="BG83" i="3" s="1"/>
  <c r="AQ583" i="3"/>
  <c r="BG583" i="3" s="1"/>
  <c r="AQ501" i="3"/>
  <c r="BG501" i="3" s="1"/>
  <c r="AQ685" i="3"/>
  <c r="BG685" i="3" s="1"/>
  <c r="AQ813" i="3"/>
  <c r="BG813" i="3" s="1"/>
  <c r="AQ941" i="3"/>
  <c r="BG941" i="3" s="1"/>
  <c r="AQ344" i="3"/>
  <c r="BG344" i="3" s="1"/>
  <c r="AQ970" i="3"/>
  <c r="BG970" i="3" s="1"/>
  <c r="AQ564" i="3"/>
  <c r="BG564" i="3" s="1"/>
  <c r="AQ541" i="3"/>
  <c r="BG541" i="3" s="1"/>
  <c r="AQ1005" i="3"/>
  <c r="BG1005" i="3" s="1"/>
  <c r="AQ12" i="3"/>
  <c r="BG12" i="3" s="1"/>
  <c r="AQ123" i="3"/>
  <c r="BG123" i="3" s="1"/>
  <c r="AQ582" i="3"/>
  <c r="BG582" i="3" s="1"/>
  <c r="AQ686" i="3"/>
  <c r="BG686" i="3" s="1"/>
  <c r="AQ942" i="3"/>
  <c r="BG942" i="3" s="1"/>
  <c r="AQ388" i="3"/>
  <c r="BG388" i="3" s="1"/>
  <c r="AQ723" i="3"/>
  <c r="BG723" i="3" s="1"/>
  <c r="AQ991" i="3"/>
  <c r="BG991" i="3" s="1"/>
  <c r="AQ568" i="3"/>
  <c r="BG568" i="3" s="1"/>
  <c r="AQ174" i="3"/>
  <c r="BG174" i="3" s="1"/>
  <c r="AQ350" i="3"/>
  <c r="BG350" i="3" s="1"/>
  <c r="AQ11" i="3"/>
  <c r="BG11" i="3" s="1"/>
  <c r="AQ337" i="3"/>
  <c r="BG337" i="3" s="1"/>
  <c r="AQ399" i="3"/>
  <c r="BG399" i="3" s="1"/>
  <c r="AQ572" i="3"/>
  <c r="BG572" i="3" s="1"/>
  <c r="AQ720" i="3"/>
  <c r="BG720" i="3" s="1"/>
  <c r="AQ848" i="3"/>
  <c r="BG848" i="3" s="1"/>
  <c r="AQ976" i="3"/>
  <c r="BG976" i="3" s="1"/>
  <c r="AQ471" i="3"/>
  <c r="BG471" i="3" s="1"/>
  <c r="AQ357" i="3"/>
  <c r="BG357" i="3" s="1"/>
  <c r="AQ629" i="3"/>
  <c r="BG629" i="3" s="1"/>
  <c r="AQ757" i="3"/>
  <c r="BG757" i="3" s="1"/>
  <c r="AQ885" i="3"/>
  <c r="BG885" i="3" s="1"/>
  <c r="AQ24" i="3"/>
  <c r="BG24" i="3" s="1"/>
  <c r="AQ289" i="3"/>
  <c r="BG289" i="3" s="1"/>
  <c r="AQ48" i="3"/>
  <c r="BG48" i="3" s="1"/>
  <c r="AQ176" i="3"/>
  <c r="BG176" i="3" s="1"/>
  <c r="AQ304" i="3"/>
  <c r="BG304" i="3" s="1"/>
  <c r="AQ331" i="3"/>
  <c r="BG331" i="3" s="1"/>
  <c r="AQ197" i="3"/>
  <c r="BG197" i="3" s="1"/>
  <c r="AQ558" i="3"/>
  <c r="BG558" i="3" s="1"/>
  <c r="AQ481" i="3"/>
  <c r="BG481" i="3" s="1"/>
  <c r="AQ674" i="3"/>
  <c r="BG674" i="3" s="1"/>
  <c r="AQ802" i="3"/>
  <c r="BG802" i="3" s="1"/>
  <c r="AQ930" i="3"/>
  <c r="BG930" i="3" s="1"/>
  <c r="AQ335" i="3"/>
  <c r="BG335" i="3" s="1"/>
  <c r="AQ175" i="3"/>
  <c r="BG175" i="3" s="1"/>
  <c r="AQ552" i="3"/>
  <c r="BG552" i="3" s="1"/>
  <c r="AQ711" i="3"/>
  <c r="BG711" i="3" s="1"/>
  <c r="AQ839" i="3"/>
  <c r="BG839" i="3" s="1"/>
  <c r="AQ967" i="3"/>
  <c r="BG967" i="3" s="1"/>
  <c r="AQ161" i="3"/>
  <c r="BG161" i="3" s="1"/>
  <c r="AQ490" i="3"/>
  <c r="BG490" i="3" s="1"/>
  <c r="AQ50" i="3"/>
  <c r="BG50" i="3" s="1"/>
  <c r="AQ178" i="3"/>
  <c r="BG178" i="3" s="1"/>
  <c r="AQ306" i="3"/>
  <c r="BG306" i="3" s="1"/>
  <c r="AQ339" i="3"/>
  <c r="BG339" i="3" s="1"/>
  <c r="AQ371" i="3"/>
  <c r="BG371" i="3" s="1"/>
  <c r="AQ563" i="3"/>
  <c r="BG563" i="3" s="1"/>
  <c r="AQ484" i="3"/>
  <c r="BG484" i="3" s="1"/>
  <c r="AQ676" i="3"/>
  <c r="BG676" i="3" s="1"/>
  <c r="AQ804" i="3"/>
  <c r="BG804" i="3" s="1"/>
  <c r="AQ932" i="3"/>
  <c r="BG932" i="3" s="1"/>
  <c r="AQ349" i="3"/>
  <c r="BG349" i="3" s="1"/>
  <c r="AQ181" i="3"/>
  <c r="BG181" i="3" s="1"/>
  <c r="AQ557" i="3"/>
  <c r="BG557" i="3" s="1"/>
  <c r="AQ713" i="3"/>
  <c r="BG713" i="3" s="1"/>
  <c r="AQ841" i="3"/>
  <c r="BG841" i="3" s="1"/>
  <c r="AQ969" i="3"/>
  <c r="BG969" i="3" s="1"/>
  <c r="AQ225" i="3"/>
  <c r="BG225" i="3" s="1"/>
  <c r="AQ522" i="3"/>
  <c r="BG522" i="3" s="1"/>
  <c r="AQ36" i="3"/>
  <c r="BG36" i="3" s="1"/>
  <c r="AQ164" i="3"/>
  <c r="BG164" i="3" s="1"/>
  <c r="AQ292" i="3"/>
  <c r="BG292" i="3" s="1"/>
  <c r="AQ283" i="3"/>
  <c r="BG283" i="3" s="1"/>
  <c r="AQ109" i="3"/>
  <c r="BG109" i="3" s="1"/>
  <c r="AQ534" i="3"/>
  <c r="BG534" i="3" s="1"/>
  <c r="AQ457" i="3"/>
  <c r="BG457" i="3" s="1"/>
  <c r="AQ662" i="3"/>
  <c r="BG662" i="3" s="1"/>
  <c r="AQ790" i="3"/>
  <c r="BG790" i="3" s="1"/>
  <c r="AQ918" i="3"/>
  <c r="BG918" i="3" s="1"/>
  <c r="AQ271" i="3"/>
  <c r="BG271" i="3" s="1"/>
  <c r="AQ610" i="3"/>
  <c r="BG610" i="3" s="1"/>
  <c r="AQ528" i="3"/>
  <c r="BG528" i="3" s="1"/>
  <c r="AQ699" i="3"/>
  <c r="BG699" i="3" s="1"/>
  <c r="AQ827" i="3"/>
  <c r="BG827" i="3" s="1"/>
  <c r="AQ955" i="3"/>
  <c r="BG955" i="3" s="1"/>
  <c r="AQ391" i="3"/>
  <c r="BG391" i="3" s="1"/>
  <c r="AQ167" i="3"/>
  <c r="BG167" i="3" s="1"/>
  <c r="AQ38" i="3"/>
  <c r="BG38" i="3" s="1"/>
  <c r="AQ166" i="3"/>
  <c r="BG166" i="3" s="1"/>
  <c r="AQ294" i="3"/>
  <c r="BG294" i="3" s="1"/>
  <c r="AQ291" i="3"/>
  <c r="BG291" i="3" s="1"/>
  <c r="AQ35" i="3"/>
  <c r="BG35" i="3" s="1"/>
  <c r="AQ539" i="3"/>
  <c r="BG539" i="3" s="1"/>
  <c r="AQ460" i="3"/>
  <c r="BG460" i="3" s="1"/>
  <c r="AQ664" i="3"/>
  <c r="BG664" i="3" s="1"/>
  <c r="AQ792" i="3"/>
  <c r="BG792" i="3" s="1"/>
  <c r="AQ920" i="3"/>
  <c r="BG920" i="3" s="1"/>
  <c r="AQ285" i="3"/>
  <c r="BG285" i="3" s="1"/>
  <c r="AQ10" i="3"/>
  <c r="AQ533" i="3"/>
  <c r="BG533" i="3" s="1"/>
  <c r="AQ701" i="3"/>
  <c r="BG701" i="3" s="1"/>
  <c r="AQ829" i="3"/>
  <c r="BG829" i="3" s="1"/>
  <c r="AQ957" i="3"/>
  <c r="BG957" i="3" s="1"/>
  <c r="AQ33" i="3"/>
  <c r="BG33" i="3" s="1"/>
  <c r="AQ426" i="3"/>
  <c r="BG426" i="3" s="1"/>
  <c r="AQ170" i="3"/>
  <c r="BG170" i="3" s="1"/>
  <c r="AQ716" i="3"/>
  <c r="BG716" i="3" s="1"/>
  <c r="AQ605" i="3"/>
  <c r="BG605" i="3" s="1"/>
  <c r="AQ296" i="3"/>
  <c r="BG296" i="3" s="1"/>
  <c r="AQ60" i="3"/>
  <c r="BG60" i="3" s="1"/>
  <c r="AQ187" i="3"/>
  <c r="BG187" i="3" s="1"/>
  <c r="AQ396" i="3"/>
  <c r="BG396" i="3" s="1"/>
  <c r="AQ718" i="3"/>
  <c r="BG718" i="3" s="1"/>
  <c r="AQ974" i="3"/>
  <c r="BG974" i="3" s="1"/>
  <c r="AQ343" i="3"/>
  <c r="BG343" i="3" s="1"/>
  <c r="AQ755" i="3"/>
  <c r="BG755" i="3" s="1"/>
  <c r="AQ56" i="3"/>
  <c r="BG56" i="3" s="1"/>
  <c r="AQ703" i="3"/>
  <c r="BG703" i="3" s="1"/>
  <c r="AQ190" i="3"/>
  <c r="BG190" i="3" s="1"/>
  <c r="AQ23" i="3"/>
  <c r="BG23" i="3" s="1"/>
  <c r="AQ121" i="3"/>
  <c r="BG121" i="3" s="1"/>
  <c r="AQ427" i="3"/>
  <c r="BG427" i="3" s="1"/>
  <c r="AQ221" i="3"/>
  <c r="BG221" i="3" s="1"/>
  <c r="AQ604" i="3"/>
  <c r="BG604" i="3" s="1"/>
  <c r="AQ736" i="3"/>
  <c r="BG736" i="3" s="1"/>
  <c r="AQ864" i="3"/>
  <c r="BG864" i="3" s="1"/>
  <c r="AQ992" i="3"/>
  <c r="BG992" i="3" s="1"/>
  <c r="AQ503" i="3"/>
  <c r="BG503" i="3" s="1"/>
  <c r="AQ421" i="3"/>
  <c r="BG421" i="3" s="1"/>
  <c r="AQ645" i="3"/>
  <c r="BG645" i="3" s="1"/>
  <c r="AQ773" i="3"/>
  <c r="BG773" i="3" s="1"/>
  <c r="AQ901" i="3"/>
  <c r="BG901" i="3" s="1"/>
  <c r="AQ171" i="3"/>
  <c r="BG171" i="3" s="1"/>
  <c r="AQ586" i="3"/>
  <c r="BG586" i="3" s="1"/>
  <c r="AQ64" i="3"/>
  <c r="BG64" i="3" s="1"/>
  <c r="AQ192" i="3"/>
  <c r="BG192" i="3" s="1"/>
  <c r="AQ320" i="3"/>
  <c r="BG320" i="3" s="1"/>
  <c r="AQ393" i="3"/>
  <c r="BG393" i="3" s="1"/>
  <c r="AQ63" i="3"/>
  <c r="BG63" i="3" s="1"/>
  <c r="AQ590" i="3"/>
  <c r="BG590" i="3" s="1"/>
  <c r="AQ513" i="3"/>
  <c r="BG513" i="3" s="1"/>
  <c r="AQ690" i="3"/>
  <c r="BG690" i="3" s="1"/>
  <c r="AQ818" i="3"/>
  <c r="BG818" i="3" s="1"/>
  <c r="AQ946" i="3"/>
  <c r="BG946" i="3" s="1"/>
  <c r="AQ406" i="3"/>
  <c r="BG406" i="3" s="1"/>
  <c r="AQ95" i="3"/>
  <c r="BG95" i="3" s="1"/>
  <c r="AQ584" i="3"/>
  <c r="BG584" i="3" s="1"/>
  <c r="AQ727" i="3"/>
  <c r="BG727" i="3" s="1"/>
  <c r="AQ855" i="3"/>
  <c r="BG855" i="3" s="1"/>
  <c r="AQ1007" i="3"/>
  <c r="BG1007" i="3" s="1"/>
  <c r="AQ199" i="3"/>
  <c r="BG199" i="3" s="1"/>
  <c r="AQ325" i="3"/>
  <c r="BG325" i="3" s="1"/>
  <c r="AQ66" i="3"/>
  <c r="BG66" i="3" s="1"/>
  <c r="AQ194" i="3"/>
  <c r="BG194" i="3" s="1"/>
  <c r="AQ322" i="3"/>
  <c r="BG322" i="3" s="1"/>
  <c r="AQ402" i="3"/>
  <c r="BG402" i="3" s="1"/>
  <c r="AQ105" i="3"/>
  <c r="BG105" i="3" s="1"/>
  <c r="AQ595" i="3"/>
  <c r="BG595" i="3" s="1"/>
  <c r="AQ516" i="3"/>
  <c r="BG516" i="3" s="1"/>
  <c r="AQ692" i="3"/>
  <c r="BG692" i="3" s="1"/>
  <c r="AQ820" i="3"/>
  <c r="BG820" i="3" s="1"/>
  <c r="AQ948" i="3"/>
  <c r="BG948" i="3" s="1"/>
  <c r="AQ415" i="3"/>
  <c r="BG415" i="3" s="1"/>
  <c r="AQ119" i="3"/>
  <c r="BG119" i="3" s="1"/>
  <c r="AQ589" i="3"/>
  <c r="BG589" i="3" s="1"/>
  <c r="AQ729" i="3"/>
  <c r="BG729" i="3" s="1"/>
  <c r="AQ857" i="3"/>
  <c r="BG857" i="3" s="1"/>
  <c r="AQ977" i="3"/>
  <c r="BG977" i="3" s="1"/>
  <c r="AQ446" i="3"/>
  <c r="BG446" i="3" s="1"/>
  <c r="AQ410" i="3"/>
  <c r="BG410" i="3" s="1"/>
  <c r="AQ52" i="3"/>
  <c r="BG52" i="3" s="1"/>
  <c r="AQ180" i="3"/>
  <c r="BG180" i="3" s="1"/>
  <c r="AQ308" i="3"/>
  <c r="BG308" i="3" s="1"/>
  <c r="AQ347" i="3"/>
  <c r="BG347" i="3" s="1"/>
  <c r="AQ380" i="3"/>
  <c r="BG380" i="3" s="1"/>
  <c r="AQ566" i="3"/>
  <c r="BG566" i="3" s="1"/>
  <c r="AQ489" i="3"/>
  <c r="BG489" i="3" s="1"/>
  <c r="AQ678" i="3"/>
  <c r="BG678" i="3" s="1"/>
  <c r="AQ806" i="3"/>
  <c r="BG806" i="3" s="1"/>
  <c r="AQ934" i="3"/>
  <c r="BG934" i="3" s="1"/>
  <c r="AQ353" i="3"/>
  <c r="BG353" i="3" s="1"/>
  <c r="AQ249" i="3"/>
  <c r="BG249" i="3" s="1"/>
  <c r="AQ560" i="3"/>
  <c r="BG560" i="3" s="1"/>
  <c r="AQ715" i="3"/>
  <c r="BG715" i="3" s="1"/>
  <c r="AQ843" i="3"/>
  <c r="BG843" i="3" s="1"/>
  <c r="AQ971" i="3"/>
  <c r="BG971" i="3" s="1"/>
  <c r="AQ392" i="3"/>
  <c r="BG392" i="3" s="1"/>
  <c r="AQ554" i="3"/>
  <c r="BG554" i="3" s="1"/>
  <c r="AQ54" i="3"/>
  <c r="BG54" i="3" s="1"/>
  <c r="AQ182" i="3"/>
  <c r="BG182" i="3" s="1"/>
  <c r="AQ310" i="3"/>
  <c r="BG310" i="3" s="1"/>
  <c r="AQ355" i="3"/>
  <c r="BG355" i="3" s="1"/>
  <c r="AQ383" i="3"/>
  <c r="BG383" i="3" s="1"/>
  <c r="AQ571" i="3"/>
  <c r="BG571" i="3" s="1"/>
  <c r="AQ492" i="3"/>
  <c r="BG492" i="3" s="1"/>
  <c r="AQ680" i="3"/>
  <c r="BG680" i="3" s="1"/>
  <c r="AQ808" i="3"/>
  <c r="BG808" i="3" s="1"/>
  <c r="AQ936" i="3"/>
  <c r="BG936" i="3" s="1"/>
  <c r="AQ373" i="3"/>
  <c r="BG373" i="3" s="1"/>
  <c r="AQ367" i="3"/>
  <c r="BG367" i="3" s="1"/>
  <c r="AQ565" i="3"/>
  <c r="BG565" i="3" s="1"/>
  <c r="AQ717" i="3"/>
  <c r="BG717" i="3" s="1"/>
  <c r="AQ845" i="3"/>
  <c r="BG845" i="3" s="1"/>
  <c r="AQ973" i="3"/>
  <c r="BG973" i="3" s="1"/>
  <c r="AQ13" i="3"/>
  <c r="BG13" i="3" s="1"/>
  <c r="AQ25" i="3"/>
  <c r="BG25" i="3" s="1"/>
  <c r="AQ313" i="3"/>
  <c r="BG313" i="3" s="1"/>
  <c r="AQ131" i="3"/>
  <c r="BG131" i="3" s="1"/>
  <c r="AQ535" i="3"/>
  <c r="BG535" i="3" s="1"/>
  <c r="AQ208" i="3"/>
  <c r="BG208" i="3" s="1"/>
  <c r="AQ962" i="3"/>
  <c r="BG962" i="3" s="1"/>
  <c r="AQ600" i="3"/>
  <c r="BG600" i="3" s="1"/>
  <c r="AQ708" i="3"/>
  <c r="BG708" i="3" s="1"/>
  <c r="AQ1003" i="3"/>
  <c r="BG1003" i="3" s="1"/>
  <c r="AQ598" i="3"/>
  <c r="BG598" i="3" s="1"/>
  <c r="AQ731" i="3"/>
  <c r="BG731" i="3" s="1"/>
  <c r="AQ17" i="3"/>
  <c r="BG17" i="3" s="1"/>
  <c r="AQ183" i="3"/>
  <c r="BG183" i="3" s="1"/>
  <c r="AQ706" i="3"/>
  <c r="BG706" i="3" s="1"/>
  <c r="AQ377" i="3"/>
  <c r="BG377" i="3" s="1"/>
  <c r="AQ750" i="3"/>
  <c r="BG750" i="3" s="1"/>
  <c r="AQ185" i="3"/>
  <c r="BG185" i="3" s="1"/>
  <c r="AQ453" i="3"/>
  <c r="BG453" i="3" s="1"/>
  <c r="AQ336" i="3"/>
  <c r="BG336" i="3" s="1"/>
  <c r="AQ442" i="3"/>
  <c r="BG442" i="3" s="1"/>
  <c r="AQ82" i="3"/>
  <c r="BG82" i="3" s="1"/>
  <c r="AQ836" i="3"/>
  <c r="BG836" i="3" s="1"/>
  <c r="AQ241" i="3"/>
  <c r="BG241" i="3" s="1"/>
  <c r="AQ521" i="3"/>
  <c r="BG521" i="3" s="1"/>
  <c r="AQ859" i="3"/>
  <c r="BG859" i="3" s="1"/>
  <c r="AQ141" i="3"/>
  <c r="BG141" i="3" s="1"/>
  <c r="AQ597" i="3"/>
  <c r="BG597" i="3" s="1"/>
  <c r="AQ880" i="3"/>
  <c r="BG880" i="3" s="1"/>
  <c r="AQ80" i="3"/>
  <c r="BG80" i="3" s="1"/>
  <c r="AQ423" i="3"/>
  <c r="BG423" i="3" s="1"/>
  <c r="AQ234" i="3"/>
  <c r="BG234" i="3" s="1"/>
  <c r="AQ1006" i="3"/>
  <c r="BG1006" i="3" s="1"/>
  <c r="AQ459" i="3"/>
  <c r="BG459" i="3" s="1"/>
  <c r="AQ661" i="3"/>
  <c r="BG661" i="3" s="1"/>
  <c r="AQ97" i="3"/>
  <c r="BG97" i="3" s="1"/>
  <c r="AQ279" i="3"/>
  <c r="BG279" i="3" s="1"/>
  <c r="AQ210" i="3"/>
  <c r="BG210" i="3" s="1"/>
  <c r="AQ964" i="3"/>
  <c r="BG964" i="3" s="1"/>
  <c r="AQ623" i="3"/>
  <c r="BG623" i="3" s="1"/>
  <c r="AQ694" i="3"/>
  <c r="BG694" i="3" s="1"/>
  <c r="AQ985" i="3"/>
  <c r="BG985" i="3" s="1"/>
  <c r="AQ603" i="3"/>
  <c r="BG603" i="3" s="1"/>
  <c r="AQ733" i="3"/>
  <c r="BG733" i="3" s="1"/>
  <c r="AQ504" i="3"/>
  <c r="BG504" i="3" s="1"/>
  <c r="AQ548" i="3"/>
  <c r="BG548" i="3" s="1"/>
  <c r="AQ796" i="3"/>
  <c r="BG796" i="3" s="1"/>
  <c r="AQ448" i="3"/>
  <c r="BG448" i="3" s="1"/>
  <c r="AQ327" i="3"/>
  <c r="BG327" i="3" s="1"/>
  <c r="AQ789" i="3"/>
  <c r="BG789" i="3" s="1"/>
  <c r="AQ269" i="3"/>
  <c r="BG269" i="3" s="1"/>
  <c r="AQ615" i="3"/>
  <c r="BG615" i="3" s="1"/>
  <c r="AQ338" i="3"/>
  <c r="BG338" i="3" s="1"/>
  <c r="AQ447" i="3"/>
  <c r="BG447" i="3" s="1"/>
  <c r="AQ68" i="3"/>
  <c r="BG68" i="3" s="1"/>
  <c r="AQ822" i="3"/>
  <c r="BG822" i="3" s="1"/>
  <c r="AQ542" i="3"/>
  <c r="BG542" i="3" s="1"/>
  <c r="AQ524" i="3"/>
  <c r="BG524" i="3" s="1"/>
  <c r="AQ861" i="3"/>
  <c r="BG861" i="3" s="1"/>
  <c r="AQ14" i="3"/>
  <c r="BG14" i="3" s="1"/>
  <c r="AQ206" i="3"/>
  <c r="BG206" i="3" s="1"/>
  <c r="AQ689" i="3"/>
  <c r="BG689" i="3" s="1"/>
  <c r="AQ787" i="3"/>
  <c r="BG787" i="3" s="1"/>
  <c r="AQ624" i="3"/>
  <c r="BG624" i="3" s="1"/>
  <c r="AQ917" i="3"/>
  <c r="BG917" i="3" s="1"/>
  <c r="AQ143" i="3"/>
  <c r="BG143" i="3" s="1"/>
  <c r="AQ743" i="3"/>
  <c r="BG743" i="3" s="1"/>
  <c r="AQ368" i="3"/>
  <c r="BG368" i="3" s="1"/>
  <c r="AQ293" i="3"/>
  <c r="BG293" i="3" s="1"/>
  <c r="AQ196" i="3"/>
  <c r="BG196" i="3" s="1"/>
  <c r="AQ950" i="3"/>
  <c r="BG950" i="3" s="1"/>
  <c r="AQ440" i="3"/>
  <c r="BG440" i="3" s="1"/>
  <c r="AQ696" i="3"/>
  <c r="BG696" i="3" s="1"/>
  <c r="AQ993" i="3"/>
  <c r="BG993" i="3" s="1"/>
  <c r="AQ124" i="3"/>
  <c r="BG124" i="3" s="1"/>
  <c r="AQ995" i="3"/>
  <c r="BG995" i="3" s="1"/>
  <c r="AQ149" i="3"/>
  <c r="BG149" i="3" s="1"/>
  <c r="AQ745" i="3"/>
  <c r="BG745" i="3" s="1"/>
  <c r="AQ409" i="3"/>
  <c r="BG409" i="3" s="1"/>
  <c r="AQ125" i="3"/>
  <c r="BG125" i="3" s="1"/>
  <c r="AQ198" i="3"/>
  <c r="BG198" i="3" s="1"/>
  <c r="AQ952" i="3"/>
  <c r="BG952" i="3" s="1"/>
  <c r="AQ472" i="3"/>
  <c r="BG472" i="3" s="1"/>
  <c r="AQ834" i="3"/>
  <c r="BG834" i="3" s="1"/>
  <c r="AQ574" i="3"/>
  <c r="BG574" i="3" s="1"/>
  <c r="AQ873" i="3"/>
  <c r="BG873" i="3" s="1"/>
  <c r="AQ135" i="3"/>
  <c r="BG135" i="3" s="1"/>
  <c r="AQ592" i="3"/>
  <c r="BG592" i="3" s="1"/>
  <c r="AQ326" i="3"/>
  <c r="BG326" i="3" s="1"/>
  <c r="AQ103" i="3"/>
  <c r="BG103" i="3" s="1"/>
  <c r="AQ235" i="3"/>
  <c r="BG235" i="3" s="1"/>
  <c r="AQ752" i="3"/>
  <c r="BG752" i="3" s="1"/>
  <c r="AQ305" i="3"/>
  <c r="BG305" i="3" s="1"/>
  <c r="AQ545" i="3"/>
  <c r="BG545" i="3" s="1"/>
  <c r="AQ871" i="3"/>
  <c r="BG871" i="3" s="1"/>
  <c r="AQ273" i="3"/>
  <c r="BG273" i="3" s="1"/>
  <c r="AQ617" i="3"/>
  <c r="BG617" i="3" s="1"/>
  <c r="AQ324" i="3"/>
  <c r="BG324" i="3" s="1"/>
  <c r="AQ418" i="3"/>
  <c r="BG418" i="3" s="1"/>
  <c r="AQ70" i="3"/>
  <c r="BG70" i="3" s="1"/>
  <c r="AQ824" i="3"/>
  <c r="BG824" i="3" s="1"/>
  <c r="AQ510" i="3"/>
  <c r="BG510" i="3" s="1"/>
  <c r="AQ1008" i="3"/>
  <c r="BG1008" i="3" s="1"/>
  <c r="AQ154" i="3"/>
  <c r="BG154" i="3" s="1"/>
  <c r="AQ734" i="3"/>
  <c r="BG734" i="3" s="1"/>
  <c r="AQ767" i="3"/>
  <c r="BG767" i="3" s="1"/>
  <c r="AQ668" i="3"/>
  <c r="BG668" i="3" s="1"/>
  <c r="AQ220" i="3"/>
  <c r="BG220" i="3" s="1"/>
  <c r="AQ303" i="3"/>
  <c r="BG303" i="3" s="1"/>
  <c r="AQ158" i="3"/>
  <c r="BG158" i="3" s="1"/>
  <c r="AQ434" i="3"/>
  <c r="BG434" i="3" s="1"/>
  <c r="AQ332" i="3"/>
  <c r="BG332" i="3" s="1"/>
  <c r="AQ329" i="3"/>
  <c r="BG329" i="3" s="1"/>
  <c r="AQ254" i="3"/>
  <c r="BG254" i="3" s="1"/>
  <c r="AQ111" i="3"/>
  <c r="BG111" i="3" s="1"/>
  <c r="AQ315" i="3"/>
  <c r="BG315" i="3" s="1"/>
  <c r="AQ641" i="3"/>
  <c r="BG641" i="3" s="1"/>
  <c r="AQ238" i="3"/>
  <c r="BG238" i="3" s="1"/>
  <c r="AQ594" i="3"/>
  <c r="BG594" i="3" s="1"/>
  <c r="AQ251" i="3"/>
  <c r="BG251" i="3" s="1"/>
  <c r="AQ625" i="3"/>
  <c r="BG625" i="3" s="1"/>
  <c r="AQ42" i="3"/>
  <c r="BG42" i="3" s="1"/>
  <c r="AQ684" i="3"/>
  <c r="BG684" i="3" s="1"/>
  <c r="AQ26" i="3"/>
  <c r="BG26" i="3" s="1"/>
  <c r="AQ636" i="3"/>
  <c r="BG636" i="3" s="1"/>
  <c r="AQ657" i="3"/>
  <c r="BG657" i="3" s="1"/>
  <c r="AQ451" i="3"/>
  <c r="BG451" i="3" s="1"/>
  <c r="AQ899" i="3"/>
  <c r="BG899" i="3" s="1"/>
  <c r="AQ601" i="3"/>
  <c r="BG601" i="3" s="1"/>
  <c r="AQ650" i="3"/>
  <c r="BG650" i="3" s="1"/>
  <c r="AQ387" i="3"/>
  <c r="BG387" i="3" s="1"/>
  <c r="AQ92" i="3"/>
  <c r="BG92" i="3" s="1"/>
  <c r="AQ844" i="3"/>
  <c r="BG844" i="3" s="1"/>
  <c r="AQ30" i="3"/>
  <c r="BG30" i="3" s="1"/>
  <c r="AQ958" i="3"/>
  <c r="BG958" i="3" s="1"/>
  <c r="AQ204" i="3"/>
  <c r="BG204" i="3" s="1"/>
  <c r="AQ173" i="3"/>
  <c r="BG173" i="3" s="1"/>
  <c r="AQ126" i="3"/>
  <c r="BG126" i="3" s="1"/>
  <c r="AQ317" i="3"/>
  <c r="BG317" i="3" s="1"/>
  <c r="AQ300" i="3"/>
  <c r="BG300" i="3" s="1"/>
  <c r="AQ67" i="3"/>
  <c r="BG67" i="3" s="1"/>
  <c r="AQ110" i="3"/>
  <c r="BG110" i="3" s="1"/>
  <c r="AQ231" i="3"/>
  <c r="BG231" i="3" s="1"/>
  <c r="AQ284" i="3"/>
  <c r="BG284" i="3" s="1"/>
  <c r="AQ591" i="3"/>
  <c r="BG591" i="3" s="1"/>
  <c r="AQ849" i="3"/>
  <c r="BG849" i="3" s="1"/>
  <c r="AQ500" i="3"/>
  <c r="BG500" i="3" s="1"/>
  <c r="AQ801" i="3"/>
  <c r="BG801" i="3" s="1"/>
  <c r="AQ378" i="3"/>
  <c r="BG378" i="3" s="1"/>
  <c r="AQ445" i="3"/>
  <c r="BG445" i="3" s="1"/>
  <c r="AQ169" i="3"/>
  <c r="BG169" i="3" s="1"/>
  <c r="AQ771" i="3"/>
  <c r="BG771" i="3" s="1"/>
  <c r="AQ215" i="3"/>
  <c r="BG215" i="3" s="1"/>
  <c r="AQ216" i="3"/>
  <c r="BG216" i="3" s="1"/>
  <c r="AQ29" i="3"/>
  <c r="BG29" i="3" s="1"/>
  <c r="AQ671" i="3"/>
  <c r="BG671" i="3" s="1"/>
  <c r="AQ652" i="3"/>
  <c r="BG652" i="3" s="1"/>
  <c r="AQ938" i="3"/>
  <c r="BG938" i="3" s="1"/>
  <c r="AQ830" i="3"/>
  <c r="BG830" i="3" s="1"/>
  <c r="AQ76" i="3"/>
  <c r="BG76" i="3" s="1"/>
  <c r="AQ828" i="3"/>
  <c r="BG828" i="3" s="1"/>
  <c r="AQ943" i="3"/>
  <c r="BG943" i="3" s="1"/>
  <c r="AQ926" i="3"/>
  <c r="BG926" i="3" s="1"/>
  <c r="AQ172" i="3"/>
  <c r="BG172" i="3" s="1"/>
  <c r="AQ972" i="3"/>
  <c r="BG972" i="3" s="1"/>
  <c r="AQ831" i="3"/>
  <c r="BG831" i="3" s="1"/>
  <c r="AQ910" i="3"/>
  <c r="BG910" i="3" s="1"/>
  <c r="AQ156" i="3"/>
  <c r="BG156" i="3" s="1"/>
  <c r="AQ956" i="3"/>
  <c r="BG956" i="3" s="1"/>
  <c r="AQ721" i="3"/>
  <c r="BG721" i="3" s="1"/>
  <c r="AQ579" i="3"/>
  <c r="BG579" i="3" s="1"/>
  <c r="AQ673" i="3"/>
  <c r="BG673" i="3" s="1"/>
  <c r="AQ483" i="3"/>
  <c r="BG483" i="3" s="1"/>
  <c r="AQ527" i="3"/>
  <c r="BG527" i="3" s="1"/>
  <c r="AQ115" i="3"/>
  <c r="BG115" i="3" s="1"/>
  <c r="AQ908" i="3"/>
  <c r="BG908" i="3" s="1"/>
  <c r="AQ643" i="3"/>
  <c r="BG643" i="3" s="1"/>
  <c r="AQ422" i="3"/>
  <c r="BG422" i="3" s="1"/>
  <c r="AQ929" i="3"/>
  <c r="BG929" i="3" s="1"/>
  <c r="AQ330" i="3"/>
  <c r="BG330" i="3" s="1"/>
  <c r="AQ465" i="3"/>
  <c r="BG465" i="3" s="1"/>
  <c r="AQ611" i="3"/>
  <c r="BG611" i="3" s="1"/>
  <c r="AQ979" i="3"/>
  <c r="BG979" i="3" s="1"/>
  <c r="AQ702" i="3"/>
  <c r="BG702" i="3" s="1"/>
  <c r="AQ536" i="3"/>
  <c r="BG536" i="3" s="1"/>
  <c r="AQ596" i="3"/>
  <c r="BG596" i="3" s="1"/>
  <c r="AQ714" i="3"/>
  <c r="BG714" i="3" s="1"/>
  <c r="AQ798" i="3"/>
  <c r="BG798" i="3" s="1"/>
  <c r="AQ44" i="3"/>
  <c r="BG44" i="3" s="1"/>
  <c r="AQ780" i="3"/>
  <c r="BG780" i="3" s="1"/>
  <c r="AQ593" i="3"/>
  <c r="BG593" i="3" s="1"/>
  <c r="AQ782" i="3"/>
  <c r="BG782" i="3" s="1"/>
  <c r="AQ28" i="3"/>
  <c r="BG28" i="3" s="1"/>
  <c r="AQ732" i="3"/>
  <c r="BG732" i="3" s="1"/>
  <c r="AQ573" i="3"/>
  <c r="BG573" i="3" s="1"/>
  <c r="AQ395" i="3"/>
  <c r="BG395" i="3" s="1"/>
  <c r="AQ477" i="3"/>
  <c r="BG477" i="3" s="1"/>
  <c r="AQ233" i="3"/>
  <c r="BG233" i="3" s="1"/>
  <c r="AQ1004" i="3"/>
  <c r="BG1004" i="3" s="1"/>
  <c r="AQ250" i="3"/>
  <c r="BG250" i="3" s="1"/>
  <c r="AQ700" i="3"/>
  <c r="BG700" i="3" s="1"/>
  <c r="AQ416" i="3"/>
  <c r="BG416" i="3" s="1"/>
  <c r="AQ113" i="3"/>
  <c r="BG113" i="3" s="1"/>
  <c r="AQ753" i="3"/>
  <c r="BG753" i="3" s="1"/>
  <c r="AQ106" i="3"/>
  <c r="BG106" i="3" s="1"/>
  <c r="AQ136" i="3"/>
  <c r="BG136" i="3" s="1"/>
  <c r="AQ107" i="3"/>
  <c r="BG107" i="3" s="1"/>
  <c r="AQ867" i="3"/>
  <c r="BG867" i="3" s="1"/>
  <c r="AQ537" i="3"/>
  <c r="BG537" i="3" s="1"/>
  <c r="AQ606" i="3"/>
  <c r="BG606" i="3" s="1"/>
  <c r="AQ547" i="3"/>
  <c r="BG547" i="3" s="1"/>
  <c r="AQ963" i="3"/>
  <c r="BG963" i="3" s="1"/>
  <c r="AQ670" i="3"/>
  <c r="BG670" i="3" s="1"/>
  <c r="AQ458" i="3"/>
  <c r="BG458" i="3" s="1"/>
  <c r="AQ532" i="3"/>
  <c r="BG532" i="3" s="1"/>
  <c r="AQ947" i="3"/>
  <c r="BG947" i="3" s="1"/>
  <c r="AQ654" i="3"/>
  <c r="BG654" i="3" s="1"/>
  <c r="AQ986" i="3"/>
  <c r="BG986" i="3" s="1"/>
  <c r="AQ468" i="3"/>
  <c r="BG468" i="3" s="1"/>
  <c r="AQ379" i="3"/>
  <c r="BG379" i="3" s="1"/>
  <c r="AQ370" i="3"/>
  <c r="BG370" i="3" s="1"/>
  <c r="AQ559" i="3"/>
  <c r="BG559" i="3" s="1"/>
  <c r="AQ179" i="3"/>
  <c r="BG179" i="3" s="1"/>
  <c r="AQ876" i="3"/>
  <c r="BG876" i="3" s="1"/>
  <c r="AQ157" i="3"/>
  <c r="BG157" i="3" s="1"/>
  <c r="AQ498" i="3"/>
  <c r="BG498" i="3" s="1"/>
  <c r="AQ364" i="3"/>
  <c r="BG364" i="3" s="1"/>
  <c r="AQ509" i="3"/>
  <c r="BG509" i="3" s="1"/>
  <c r="AQ333" i="3"/>
  <c r="BG333" i="3" s="1"/>
  <c r="AQ913" i="3"/>
  <c r="BG913" i="3" s="1"/>
  <c r="AQ298" i="3"/>
  <c r="BG298" i="3" s="1"/>
  <c r="AQ739" i="3"/>
  <c r="BG739" i="3" s="1"/>
  <c r="AQ47" i="3"/>
  <c r="BG47" i="3" s="1"/>
  <c r="AQ40" i="3"/>
  <c r="BG40" i="3" s="1"/>
  <c r="AQ400" i="3"/>
  <c r="BG400" i="3" s="1"/>
  <c r="AQ835" i="3"/>
  <c r="BG835" i="3" s="1"/>
  <c r="AQ473" i="3"/>
  <c r="BG473" i="3" s="1"/>
  <c r="AQ79" i="3"/>
  <c r="BG79" i="3" s="1"/>
  <c r="AQ419" i="3"/>
  <c r="BG419" i="3" s="1"/>
  <c r="AQ819" i="3"/>
  <c r="BG819" i="3" s="1"/>
  <c r="AQ441" i="3"/>
  <c r="BG441" i="3" s="1"/>
  <c r="AQ91" i="3"/>
  <c r="BG91" i="3" s="1"/>
  <c r="AQ319" i="3"/>
  <c r="BG319" i="3" s="1"/>
  <c r="AQ385" i="3"/>
  <c r="BG385" i="3" s="1"/>
  <c r="AQ314" i="3"/>
  <c r="BG314" i="3" s="1"/>
  <c r="AQ223" i="3"/>
  <c r="BG223" i="3" s="1"/>
  <c r="AQ266" i="3"/>
  <c r="BG266" i="3" s="1"/>
  <c r="AQ748" i="3"/>
  <c r="BG748" i="3" s="1"/>
  <c r="AQ127" i="3"/>
  <c r="BG127" i="3" s="1"/>
  <c r="AQ990" i="3"/>
  <c r="BG990" i="3" s="1"/>
  <c r="AQ236" i="3"/>
  <c r="BG236" i="3" s="1"/>
  <c r="AQ431" i="3"/>
  <c r="BG431" i="3" s="1"/>
  <c r="AQ407" i="3"/>
  <c r="BG407" i="3" s="1"/>
  <c r="AQ737" i="3"/>
  <c r="BG737" i="3" s="1"/>
  <c r="AQ90" i="3"/>
  <c r="BG90" i="3" s="1"/>
  <c r="AQ608" i="3"/>
  <c r="BG608" i="3" s="1"/>
  <c r="AQ245" i="3"/>
  <c r="BG245" i="3" s="1"/>
  <c r="AQ897" i="3"/>
  <c r="BG897" i="3" s="1"/>
  <c r="AQ282" i="3"/>
  <c r="BG282" i="3" s="1"/>
  <c r="AQ707" i="3"/>
  <c r="BG707" i="3" s="1"/>
  <c r="AQ550" i="3"/>
  <c r="BG550" i="3" s="1"/>
  <c r="AQ1009" i="3"/>
  <c r="BG1009" i="3" s="1"/>
  <c r="AQ307" i="3"/>
  <c r="BG307" i="3" s="1"/>
  <c r="AQ691" i="3"/>
  <c r="BG691" i="3" s="1"/>
  <c r="AQ518" i="3"/>
  <c r="BG518" i="3" s="1"/>
  <c r="AQ983" i="3"/>
  <c r="BG983" i="3" s="1"/>
  <c r="AQ243" i="3"/>
  <c r="BG243" i="3" s="1"/>
  <c r="AQ940" i="3"/>
  <c r="BG940" i="3" s="1"/>
  <c r="AQ186" i="3"/>
  <c r="BG186" i="3" s="1"/>
  <c r="AQ892" i="3"/>
  <c r="BG892" i="3" s="1"/>
  <c r="AQ138" i="3"/>
  <c r="BG138" i="3" s="1"/>
  <c r="AQ620" i="3"/>
  <c r="BG620" i="3" s="1"/>
  <c r="AQ286" i="3"/>
  <c r="BG286" i="3" s="1"/>
  <c r="AQ218" i="3"/>
  <c r="BG218" i="3" s="1"/>
  <c r="AQ785" i="3"/>
  <c r="BG785" i="3" s="1"/>
  <c r="AQ261" i="3"/>
  <c r="BG261" i="3" s="1"/>
  <c r="AQ512" i="3"/>
  <c r="BG512" i="3" s="1"/>
  <c r="AQ309" i="3"/>
  <c r="BG309" i="3" s="1"/>
  <c r="AQ346" i="3"/>
  <c r="BG346" i="3" s="1"/>
  <c r="AQ65" i="3"/>
  <c r="BG65" i="3" s="1"/>
  <c r="AQ45" i="3"/>
  <c r="BG45" i="3" s="1"/>
  <c r="AQ862" i="3"/>
  <c r="BG862" i="3" s="1"/>
  <c r="AQ705" i="3"/>
  <c r="BG705" i="3" s="1"/>
  <c r="AQ833" i="3"/>
  <c r="BG833" i="3" s="1"/>
  <c r="AQ108" i="3"/>
  <c r="BG108" i="3" s="1"/>
  <c r="AQ74" i="3"/>
  <c r="BG74" i="3" s="1"/>
  <c r="AQ202" i="3"/>
  <c r="BG202" i="3" s="1"/>
  <c r="AQ860" i="3"/>
  <c r="BG860" i="3" s="1"/>
  <c r="AQ544" i="3"/>
  <c r="BG544" i="3" s="1"/>
  <c r="AQ812" i="3"/>
  <c r="BG812" i="3" s="1"/>
  <c r="AQ348" i="3"/>
  <c r="BG348" i="3" s="1"/>
  <c r="AQ133" i="3"/>
  <c r="BG133" i="3" s="1"/>
  <c r="AQ58" i="3"/>
  <c r="BG58" i="3" s="1"/>
  <c r="AQ413" i="3"/>
  <c r="BG413" i="3" s="1"/>
  <c r="AQ865" i="3"/>
  <c r="BG865" i="3" s="1"/>
  <c r="AQ764" i="3"/>
  <c r="BG764" i="3" s="1"/>
  <c r="AO86" i="3"/>
  <c r="BE86" i="3" s="1"/>
  <c r="AO214" i="3"/>
  <c r="BE214" i="3" s="1"/>
  <c r="AO342" i="3"/>
  <c r="BE342" i="3" s="1"/>
  <c r="AO470" i="3"/>
  <c r="BE470" i="3" s="1"/>
  <c r="AO598" i="3"/>
  <c r="BE598" i="3" s="1"/>
  <c r="AO391" i="3"/>
  <c r="BE391" i="3" s="1"/>
  <c r="AO349" i="3"/>
  <c r="BE349" i="3" s="1"/>
  <c r="AO307" i="3"/>
  <c r="BE307" i="3" s="1"/>
  <c r="AO909" i="3"/>
  <c r="BE909" i="3" s="1"/>
  <c r="AO233" i="3"/>
  <c r="BE233" i="3" s="1"/>
  <c r="AO207" i="3"/>
  <c r="BE207" i="3" s="1"/>
  <c r="AO149" i="3"/>
  <c r="BE149" i="3" s="1"/>
  <c r="AO107" i="3"/>
  <c r="BE107" i="3" s="1"/>
  <c r="AO890" i="3"/>
  <c r="BE890" i="3" s="1"/>
  <c r="AO529" i="3"/>
  <c r="BE529" i="3" s="1"/>
  <c r="AO765" i="3"/>
  <c r="BE765" i="3" s="1"/>
  <c r="AO625" i="3"/>
  <c r="BE625" i="3" s="1"/>
  <c r="AO132" i="3"/>
  <c r="BE132" i="3" s="1"/>
  <c r="AO291" i="3"/>
  <c r="BE291" i="3" s="1"/>
  <c r="AO321" i="3"/>
  <c r="BE321" i="3" s="1"/>
  <c r="AO120" i="3"/>
  <c r="BE120" i="3" s="1"/>
  <c r="AO248" i="3"/>
  <c r="BE248" i="3" s="1"/>
  <c r="AO376" i="3"/>
  <c r="BE376" i="3" s="1"/>
  <c r="AO504" i="3"/>
  <c r="BE504" i="3" s="1"/>
  <c r="AO632" i="3"/>
  <c r="BE632" i="3" s="1"/>
  <c r="AO663" i="3"/>
  <c r="BE663" i="3" s="1"/>
  <c r="AO621" i="3"/>
  <c r="BE621" i="3" s="1"/>
  <c r="AO579" i="3"/>
  <c r="BE579" i="3" s="1"/>
  <c r="AO943" i="3"/>
  <c r="BE943" i="3" s="1"/>
  <c r="AO505" i="3"/>
  <c r="BE505" i="3" s="1"/>
  <c r="AO479" i="3"/>
  <c r="BE479" i="3" s="1"/>
  <c r="AO421" i="3"/>
  <c r="BE421" i="3" s="1"/>
  <c r="AO379" i="3"/>
  <c r="BE379" i="3" s="1"/>
  <c r="AO577" i="3"/>
  <c r="BE577" i="3" s="1"/>
  <c r="AO404" i="3"/>
  <c r="BE404" i="3" s="1"/>
  <c r="AO709" i="3"/>
  <c r="BE709" i="3" s="1"/>
  <c r="AO25" i="3"/>
  <c r="BE25" i="3" s="1"/>
  <c r="AO154" i="3"/>
  <c r="BE154" i="3" s="1"/>
  <c r="AO282" i="3"/>
  <c r="BE282" i="3" s="1"/>
  <c r="AO410" i="3"/>
  <c r="BE410" i="3" s="1"/>
  <c r="AO538" i="3"/>
  <c r="BE538" i="3" s="1"/>
  <c r="AO666" i="3"/>
  <c r="BE666" i="3" s="1"/>
  <c r="AO807" i="3"/>
  <c r="BE807" i="3" s="1"/>
  <c r="AO785" i="3"/>
  <c r="BE785" i="3" s="1"/>
  <c r="AO760" i="3"/>
  <c r="BE760" i="3" s="1"/>
  <c r="AO977" i="3"/>
  <c r="BE977" i="3" s="1"/>
  <c r="AO738" i="3"/>
  <c r="BE738" i="3" s="1"/>
  <c r="AO716" i="3"/>
  <c r="BE716" i="3" s="1"/>
  <c r="AO681" i="3"/>
  <c r="BE681" i="3" s="1"/>
  <c r="AO651" i="3"/>
  <c r="BE651" i="3" s="1"/>
  <c r="AO958" i="3"/>
  <c r="BE958" i="3" s="1"/>
  <c r="AO148" i="3"/>
  <c r="BE148" i="3" s="1"/>
  <c r="AO795" i="3"/>
  <c r="BE795" i="3" s="1"/>
  <c r="AO762" i="3"/>
  <c r="BE762" i="3" s="1"/>
  <c r="AO124" i="3"/>
  <c r="BE124" i="3" s="1"/>
  <c r="AO252" i="3"/>
  <c r="BE252" i="3" s="1"/>
  <c r="AO380" i="3"/>
  <c r="BE380" i="3" s="1"/>
  <c r="AO508" i="3"/>
  <c r="BE508" i="3" s="1"/>
  <c r="AO636" i="3"/>
  <c r="BE636" i="3" s="1"/>
  <c r="AO692" i="3"/>
  <c r="BE692" i="3" s="1"/>
  <c r="AO653" i="3"/>
  <c r="BE653" i="3" s="1"/>
  <c r="AO611" i="3"/>
  <c r="BE611" i="3" s="1"/>
  <c r="AO947" i="3"/>
  <c r="BE947" i="3" s="1"/>
  <c r="AO537" i="3"/>
  <c r="BE537" i="3" s="1"/>
  <c r="AO511" i="3"/>
  <c r="BE511" i="3" s="1"/>
  <c r="AO453" i="3"/>
  <c r="BE453" i="3" s="1"/>
  <c r="AO411" i="3"/>
  <c r="BE411" i="3" s="1"/>
  <c r="AO928" i="3"/>
  <c r="BE928" i="3" s="1"/>
  <c r="AO749" i="3"/>
  <c r="BE749" i="3" s="1"/>
  <c r="AO427" i="3"/>
  <c r="BE427" i="3" s="1"/>
  <c r="AO874" i="3"/>
  <c r="BE874" i="3" s="1"/>
  <c r="AO532" i="3"/>
  <c r="BE532" i="3" s="1"/>
  <c r="AO879" i="3"/>
  <c r="BE879" i="3" s="1"/>
  <c r="AO62" i="3"/>
  <c r="BE62" i="3" s="1"/>
  <c r="AO190" i="3"/>
  <c r="BE190" i="3" s="1"/>
  <c r="AO318" i="3"/>
  <c r="BE318" i="3" s="1"/>
  <c r="AO446" i="3"/>
  <c r="BE446" i="3" s="1"/>
  <c r="AO574" i="3"/>
  <c r="BE574" i="3" s="1"/>
  <c r="AO199" i="3"/>
  <c r="BE199" i="3" s="1"/>
  <c r="AO157" i="3"/>
  <c r="BE157" i="3" s="1"/>
  <c r="AO115" i="3"/>
  <c r="BE115" i="3" s="1"/>
  <c r="AO885" i="3"/>
  <c r="BE885" i="3" s="1"/>
  <c r="AO41" i="3"/>
  <c r="BE41" i="3" s="1"/>
  <c r="AO13" i="3"/>
  <c r="BE13" i="3" s="1"/>
  <c r="AO860" i="3"/>
  <c r="BE860" i="3" s="1"/>
  <c r="AO43" i="3"/>
  <c r="BE43" i="3" s="1"/>
  <c r="AO845" i="3"/>
  <c r="BE845" i="3" s="1"/>
  <c r="AO484" i="3"/>
  <c r="BE484" i="3" s="1"/>
  <c r="AO837" i="3"/>
  <c r="BE837" i="3" s="1"/>
  <c r="AO14" i="3"/>
  <c r="BE14" i="3" s="1"/>
  <c r="AO144" i="3"/>
  <c r="BE144" i="3" s="1"/>
  <c r="AO272" i="3"/>
  <c r="BE272" i="3" s="1"/>
  <c r="AO400" i="3"/>
  <c r="BE400" i="3" s="1"/>
  <c r="AO528" i="3"/>
  <c r="BE528" i="3" s="1"/>
  <c r="AO656" i="3"/>
  <c r="BE656" i="3" s="1"/>
  <c r="AO772" i="3"/>
  <c r="BE772" i="3" s="1"/>
  <c r="AO750" i="3"/>
  <c r="BE750" i="3" s="1"/>
  <c r="AO715" i="3"/>
  <c r="BE715" i="3" s="1"/>
  <c r="AO967" i="3"/>
  <c r="BE967" i="3" s="1"/>
  <c r="AO693" i="3"/>
  <c r="BE693" i="3" s="1"/>
  <c r="AO671" i="3"/>
  <c r="BE671" i="3" s="1"/>
  <c r="AO613" i="3"/>
  <c r="BE613" i="3" s="1"/>
  <c r="AO571" i="3"/>
  <c r="BE571" i="3" s="1"/>
  <c r="AO948" i="3"/>
  <c r="BE948" i="3" s="1"/>
  <c r="AO778" i="3"/>
  <c r="BE778" i="3" s="1"/>
  <c r="AO452" i="3"/>
  <c r="BE452" i="3" s="1"/>
  <c r="AO63" i="3"/>
  <c r="BE63" i="3" s="1"/>
  <c r="AO50" i="3"/>
  <c r="BE50" i="3" s="1"/>
  <c r="AO178" i="3"/>
  <c r="BE178" i="3" s="1"/>
  <c r="AO306" i="3"/>
  <c r="BE306" i="3" s="1"/>
  <c r="AO434" i="3"/>
  <c r="BE434" i="3" s="1"/>
  <c r="AO562" i="3"/>
  <c r="BE562" i="3" s="1"/>
  <c r="AO103" i="3"/>
  <c r="BE103" i="3" s="1"/>
  <c r="AO61" i="3"/>
  <c r="BE61" i="3" s="1"/>
  <c r="AO17" i="3"/>
  <c r="BE17" i="3" s="1"/>
  <c r="AO856" i="3"/>
  <c r="BE856" i="3" s="1"/>
  <c r="AO1001" i="3"/>
  <c r="BE1001" i="3" s="1"/>
  <c r="AO834" i="3"/>
  <c r="BE834" i="3" s="1"/>
  <c r="AO812" i="3"/>
  <c r="BE812" i="3" s="1"/>
  <c r="AO777" i="3"/>
  <c r="BE777" i="3" s="1"/>
  <c r="AO768" i="3"/>
  <c r="BE768" i="3" s="1"/>
  <c r="AO982" i="3"/>
  <c r="BE982" i="3" s="1"/>
  <c r="AO733" i="3"/>
  <c r="BE733" i="3" s="1"/>
  <c r="AO119" i="3"/>
  <c r="BE119" i="3" s="1"/>
  <c r="AO854" i="3"/>
  <c r="BE854" i="3" s="1"/>
  <c r="AO102" i="3"/>
  <c r="BE102" i="3" s="1"/>
  <c r="AO230" i="3"/>
  <c r="BE230" i="3" s="1"/>
  <c r="AO358" i="3"/>
  <c r="BE358" i="3" s="1"/>
  <c r="AO486" i="3"/>
  <c r="BE486" i="3" s="1"/>
  <c r="AO614" i="3"/>
  <c r="BE614" i="3" s="1"/>
  <c r="AO519" i="3"/>
  <c r="BE519" i="3" s="1"/>
  <c r="AO477" i="3"/>
  <c r="BE477" i="3" s="1"/>
  <c r="AO435" i="3"/>
  <c r="BE435" i="3" s="1"/>
  <c r="AO925" i="3"/>
  <c r="BE925" i="3" s="1"/>
  <c r="AO361" i="3"/>
  <c r="BE361" i="3" s="1"/>
  <c r="AO335" i="3"/>
  <c r="BE335" i="3" s="1"/>
  <c r="AO277" i="3"/>
  <c r="BE277" i="3" s="1"/>
  <c r="AO235" i="3"/>
  <c r="BE235" i="3" s="1"/>
  <c r="AO906" i="3"/>
  <c r="BE906" i="3" s="1"/>
  <c r="AO449" i="3"/>
  <c r="BE449" i="3" s="1"/>
  <c r="AO635" i="3"/>
  <c r="BE635" i="3" s="1"/>
  <c r="AO417" i="3"/>
  <c r="BE417" i="3" s="1"/>
  <c r="AO244" i="3"/>
  <c r="BE244" i="3" s="1"/>
  <c r="AO891" i="3"/>
  <c r="BE891" i="3" s="1"/>
  <c r="AO28" i="3"/>
  <c r="BE28" i="3" s="1"/>
  <c r="AO136" i="3"/>
  <c r="BE136" i="3" s="1"/>
  <c r="AO264" i="3"/>
  <c r="BE264" i="3" s="1"/>
  <c r="AO392" i="3"/>
  <c r="BE392" i="3" s="1"/>
  <c r="AO520" i="3"/>
  <c r="BE520" i="3" s="1"/>
  <c r="AO648" i="3"/>
  <c r="BE648" i="3" s="1"/>
  <c r="AO740" i="3"/>
  <c r="BE740" i="3" s="1"/>
  <c r="AO718" i="3"/>
  <c r="BE718" i="3" s="1"/>
  <c r="AO683" i="3"/>
  <c r="BE683" i="3" s="1"/>
  <c r="AO959" i="3"/>
  <c r="BE959" i="3" s="1"/>
  <c r="AO633" i="3"/>
  <c r="BE633" i="3" s="1"/>
  <c r="AO607" i="3"/>
  <c r="BE607" i="3" s="1"/>
  <c r="AO549" i="3"/>
  <c r="BE549" i="3" s="1"/>
  <c r="AO507" i="3"/>
  <c r="BE507" i="3" s="1"/>
  <c r="AO209" i="3"/>
  <c r="BE209" i="3" s="1"/>
  <c r="AO516" i="3"/>
  <c r="BE516" i="3" s="1"/>
  <c r="AO575" i="3"/>
  <c r="BE575" i="3" s="1"/>
  <c r="AO42" i="3"/>
  <c r="BE42" i="3" s="1"/>
  <c r="AO170" i="3"/>
  <c r="BE170" i="3" s="1"/>
  <c r="AO298" i="3"/>
  <c r="BE298" i="3" s="1"/>
  <c r="AO426" i="3"/>
  <c r="BE426" i="3" s="1"/>
  <c r="AO554" i="3"/>
  <c r="BE554" i="3" s="1"/>
  <c r="AO39" i="3"/>
  <c r="BE39" i="3" s="1"/>
  <c r="AO871" i="3"/>
  <c r="BE871" i="3" s="1"/>
  <c r="AO849" i="3"/>
  <c r="BE849" i="3" s="1"/>
  <c r="AO824" i="3"/>
  <c r="BE824" i="3" s="1"/>
  <c r="AO993" i="3"/>
  <c r="BE993" i="3" s="1"/>
  <c r="AO802" i="3"/>
  <c r="BE802" i="3" s="1"/>
  <c r="AO780" i="3"/>
  <c r="BE780" i="3" s="1"/>
  <c r="AO745" i="3"/>
  <c r="BE745" i="3" s="1"/>
  <c r="AO736" i="3"/>
  <c r="BE736" i="3" s="1"/>
  <c r="AO974" i="3"/>
  <c r="BE974" i="3" s="1"/>
  <c r="AO260" i="3"/>
  <c r="BE260" i="3" s="1"/>
  <c r="AO971" i="3"/>
  <c r="BE971" i="3" s="1"/>
  <c r="AO10" i="3"/>
  <c r="AO140" i="3"/>
  <c r="BE140" i="3" s="1"/>
  <c r="AO268" i="3"/>
  <c r="BE268" i="3" s="1"/>
  <c r="AO396" i="3"/>
  <c r="BE396" i="3" s="1"/>
  <c r="AO524" i="3"/>
  <c r="BE524" i="3" s="1"/>
  <c r="AO652" i="3"/>
  <c r="BE652" i="3" s="1"/>
  <c r="AO756" i="3"/>
  <c r="BE756" i="3" s="1"/>
  <c r="AO734" i="3"/>
  <c r="BE734" i="3" s="1"/>
  <c r="AO699" i="3"/>
  <c r="BE699" i="3" s="1"/>
  <c r="AO963" i="3"/>
  <c r="BE963" i="3" s="1"/>
  <c r="AO665" i="3"/>
  <c r="BE665" i="3" s="1"/>
  <c r="AO639" i="3"/>
  <c r="BE639" i="3" s="1"/>
  <c r="AO581" i="3"/>
  <c r="BE581" i="3" s="1"/>
  <c r="AO539" i="3"/>
  <c r="BE539" i="3" s="1"/>
  <c r="AO944" i="3"/>
  <c r="BE944" i="3" s="1"/>
  <c r="AO673" i="3"/>
  <c r="BE673" i="3" s="1"/>
  <c r="AO688" i="3"/>
  <c r="BE688" i="3" s="1"/>
  <c r="AO701" i="3"/>
  <c r="BE701" i="3" s="1"/>
  <c r="AO660" i="3"/>
  <c r="BE660" i="3" s="1"/>
  <c r="AO790" i="3"/>
  <c r="BE790" i="3" s="1"/>
  <c r="AO78" i="3"/>
  <c r="BE78" i="3" s="1"/>
  <c r="AO206" i="3"/>
  <c r="BE206" i="3" s="1"/>
  <c r="AO334" i="3"/>
  <c r="BE334" i="3" s="1"/>
  <c r="AO462" i="3"/>
  <c r="BE462" i="3" s="1"/>
  <c r="AO590" i="3"/>
  <c r="BE590" i="3" s="1"/>
  <c r="AO327" i="3"/>
  <c r="BE327" i="3" s="1"/>
  <c r="AO285" i="3"/>
  <c r="BE285" i="3" s="1"/>
  <c r="AO243" i="3"/>
  <c r="BE243" i="3" s="1"/>
  <c r="AO901" i="3"/>
  <c r="BE901" i="3" s="1"/>
  <c r="AO169" i="3"/>
  <c r="BE169" i="3" s="1"/>
  <c r="AO143" i="3"/>
  <c r="BE143" i="3" s="1"/>
  <c r="AO85" i="3"/>
  <c r="BE85" i="3" s="1"/>
  <c r="AO299" i="3"/>
  <c r="BE299" i="3" s="1"/>
  <c r="AO826" i="3"/>
  <c r="BE826" i="3" s="1"/>
  <c r="AO596" i="3"/>
  <c r="BE596" i="3" s="1"/>
  <c r="AO687" i="3"/>
  <c r="BE687" i="3" s="1"/>
  <c r="AO32" i="3"/>
  <c r="BE32" i="3" s="1"/>
  <c r="AO160" i="3"/>
  <c r="BE160" i="3" s="1"/>
  <c r="AO288" i="3"/>
  <c r="BE288" i="3" s="1"/>
  <c r="AO416" i="3"/>
  <c r="BE416" i="3" s="1"/>
  <c r="AO544" i="3"/>
  <c r="BE544" i="3" s="1"/>
  <c r="AO672" i="3"/>
  <c r="BE672" i="3" s="1"/>
  <c r="AO836" i="3"/>
  <c r="BE836" i="3" s="1"/>
  <c r="AO814" i="3"/>
  <c r="BE814" i="3" s="1"/>
  <c r="AO779" i="3"/>
  <c r="BE779" i="3" s="1"/>
  <c r="AO983" i="3"/>
  <c r="BE983" i="3" s="1"/>
  <c r="AO757" i="3"/>
  <c r="BE757" i="3" s="1"/>
  <c r="AO735" i="3"/>
  <c r="BE735" i="3" s="1"/>
  <c r="AO710" i="3"/>
  <c r="BE710" i="3" s="1"/>
  <c r="AO691" i="3"/>
  <c r="BE691" i="3" s="1"/>
  <c r="AO964" i="3"/>
  <c r="BE964" i="3" s="1"/>
  <c r="AO730" i="3"/>
  <c r="BE730" i="3" s="1"/>
  <c r="AO548" i="3"/>
  <c r="BE548" i="3" s="1"/>
  <c r="AO815" i="3"/>
  <c r="BE815" i="3" s="1"/>
  <c r="AO66" i="3"/>
  <c r="BE66" i="3" s="1"/>
  <c r="AO194" i="3"/>
  <c r="BE194" i="3" s="1"/>
  <c r="AO322" i="3"/>
  <c r="BE322" i="3" s="1"/>
  <c r="AO450" i="3"/>
  <c r="BE450" i="3" s="1"/>
  <c r="AO578" i="3"/>
  <c r="BE578" i="3" s="1"/>
  <c r="AO231" i="3"/>
  <c r="BE231" i="3" s="1"/>
  <c r="AO189" i="3"/>
  <c r="BE189" i="3" s="1"/>
  <c r="AO147" i="3"/>
  <c r="BE147" i="3" s="1"/>
  <c r="AO889" i="3"/>
  <c r="BE889" i="3" s="1"/>
  <c r="AO73" i="3"/>
  <c r="BE73" i="3" s="1"/>
  <c r="AO47" i="3"/>
  <c r="BE47" i="3" s="1"/>
  <c r="AO876" i="3"/>
  <c r="BE876" i="3" s="1"/>
  <c r="AO841" i="3"/>
  <c r="BE841" i="3" s="1"/>
  <c r="AO832" i="3"/>
  <c r="BE832" i="3" s="1"/>
  <c r="AO998" i="3"/>
  <c r="BE998" i="3" s="1"/>
  <c r="AO685" i="3"/>
  <c r="BE685" i="3" s="1"/>
  <c r="AO852" i="3"/>
  <c r="BE852" i="3" s="1"/>
  <c r="AO835" i="3"/>
  <c r="BE835" i="3" s="1"/>
  <c r="AO118" i="3"/>
  <c r="BE118" i="3" s="1"/>
  <c r="AO246" i="3"/>
  <c r="BE246" i="3" s="1"/>
  <c r="AO374" i="3"/>
  <c r="BE374" i="3" s="1"/>
  <c r="AO502" i="3"/>
  <c r="BE502" i="3" s="1"/>
  <c r="AO630" i="3"/>
  <c r="BE630" i="3" s="1"/>
  <c r="AO647" i="3"/>
  <c r="BE647" i="3" s="1"/>
  <c r="AO605" i="3"/>
  <c r="BE605" i="3" s="1"/>
  <c r="AO563" i="3"/>
  <c r="BE563" i="3" s="1"/>
  <c r="AO941" i="3"/>
  <c r="BE941" i="3" s="1"/>
  <c r="AO489" i="3"/>
  <c r="BE489" i="3" s="1"/>
  <c r="AO463" i="3"/>
  <c r="BE463" i="3" s="1"/>
  <c r="AO405" i="3"/>
  <c r="BE405" i="3" s="1"/>
  <c r="AO363" i="3"/>
  <c r="BE363" i="3" s="1"/>
  <c r="AO922" i="3"/>
  <c r="BE922" i="3" s="1"/>
  <c r="AO497" i="3"/>
  <c r="BE497" i="3" s="1"/>
  <c r="AO892" i="3"/>
  <c r="BE892" i="3" s="1"/>
  <c r="AO257" i="3"/>
  <c r="BE257" i="3" s="1"/>
  <c r="AO356" i="3"/>
  <c r="BE356" i="3" s="1"/>
  <c r="AO1003" i="3"/>
  <c r="BE1003" i="3" s="1"/>
  <c r="AO23" i="3"/>
  <c r="BE23" i="3" s="1"/>
  <c r="AO152" i="3"/>
  <c r="BE152" i="3" s="1"/>
  <c r="AO280" i="3"/>
  <c r="BE280" i="3" s="1"/>
  <c r="AO408" i="3"/>
  <c r="BE408" i="3" s="1"/>
  <c r="AO536" i="3"/>
  <c r="BE536" i="3" s="1"/>
  <c r="AO664" i="3"/>
  <c r="BE664" i="3" s="1"/>
  <c r="AO804" i="3"/>
  <c r="BE804" i="3" s="1"/>
  <c r="AO782" i="3"/>
  <c r="BE782" i="3" s="1"/>
  <c r="AO747" i="3"/>
  <c r="BE747" i="3" s="1"/>
  <c r="AO975" i="3"/>
  <c r="BE975" i="3" s="1"/>
  <c r="AO725" i="3"/>
  <c r="BE725" i="3" s="1"/>
  <c r="AO703" i="3"/>
  <c r="BE703" i="3" s="1"/>
  <c r="AO677" i="3"/>
  <c r="BE677" i="3" s="1"/>
  <c r="AO723" i="3"/>
  <c r="BE723" i="3" s="1"/>
  <c r="AO49" i="3"/>
  <c r="BE49" i="3" s="1"/>
  <c r="AO628" i="3"/>
  <c r="BE628" i="3" s="1"/>
  <c r="AO517" i="3"/>
  <c r="BE517" i="3" s="1"/>
  <c r="AO58" i="3"/>
  <c r="BE58" i="3" s="1"/>
  <c r="AO186" i="3"/>
  <c r="BE186" i="3" s="1"/>
  <c r="AO314" i="3"/>
  <c r="BE314" i="3" s="1"/>
  <c r="AO442" i="3"/>
  <c r="BE442" i="3" s="1"/>
  <c r="AO570" i="3"/>
  <c r="BE570" i="3" s="1"/>
  <c r="AO167" i="3"/>
  <c r="BE167" i="3" s="1"/>
  <c r="AO125" i="3"/>
  <c r="BE125" i="3" s="1"/>
  <c r="AO83" i="3"/>
  <c r="BE83" i="3" s="1"/>
  <c r="AO881" i="3"/>
  <c r="BE881" i="3" s="1"/>
  <c r="AO1009" i="3"/>
  <c r="BE1009" i="3" s="1"/>
  <c r="AO866" i="3"/>
  <c r="BE866" i="3" s="1"/>
  <c r="AO844" i="3"/>
  <c r="BE844" i="3" s="1"/>
  <c r="AO809" i="3"/>
  <c r="BE809" i="3" s="1"/>
  <c r="AO800" i="3"/>
  <c r="BE800" i="3" s="1"/>
  <c r="AO990" i="3"/>
  <c r="BE990" i="3" s="1"/>
  <c r="AO372" i="3"/>
  <c r="BE372" i="3" s="1"/>
  <c r="AO601" i="3"/>
  <c r="BE601" i="3" s="1"/>
  <c r="AO27" i="3"/>
  <c r="BE27" i="3" s="1"/>
  <c r="AO156" i="3"/>
  <c r="BE156" i="3" s="1"/>
  <c r="AO284" i="3"/>
  <c r="BE284" i="3" s="1"/>
  <c r="AO412" i="3"/>
  <c r="BE412" i="3" s="1"/>
  <c r="AO540" i="3"/>
  <c r="BE540" i="3" s="1"/>
  <c r="AO668" i="3"/>
  <c r="BE668" i="3" s="1"/>
  <c r="AO820" i="3"/>
  <c r="BE820" i="3" s="1"/>
  <c r="AO798" i="3"/>
  <c r="BE798" i="3" s="1"/>
  <c r="AO763" i="3"/>
  <c r="BE763" i="3" s="1"/>
  <c r="AO979" i="3"/>
  <c r="BE979" i="3" s="1"/>
  <c r="AO741" i="3"/>
  <c r="BE741" i="3" s="1"/>
  <c r="AO719" i="3"/>
  <c r="BE719" i="3" s="1"/>
  <c r="AO694" i="3"/>
  <c r="BE694" i="3" s="1"/>
  <c r="AO667" i="3"/>
  <c r="BE667" i="3" s="1"/>
  <c r="AO960" i="3"/>
  <c r="BE960" i="3" s="1"/>
  <c r="AO465" i="3"/>
  <c r="BE465" i="3" s="1"/>
  <c r="AO816" i="3"/>
  <c r="BE816" i="3" s="1"/>
  <c r="AO641" i="3"/>
  <c r="BE641" i="3" s="1"/>
  <c r="AO788" i="3"/>
  <c r="BE788" i="3" s="1"/>
  <c r="AO707" i="3"/>
  <c r="BE707" i="3" s="1"/>
  <c r="AO94" i="3"/>
  <c r="BE94" i="3" s="1"/>
  <c r="AO222" i="3"/>
  <c r="BE222" i="3" s="1"/>
  <c r="AO350" i="3"/>
  <c r="BE350" i="3" s="1"/>
  <c r="AO478" i="3"/>
  <c r="BE478" i="3" s="1"/>
  <c r="AO606" i="3"/>
  <c r="BE606" i="3" s="1"/>
  <c r="AO455" i="3"/>
  <c r="BE455" i="3" s="1"/>
  <c r="AO413" i="3"/>
  <c r="BE413" i="3" s="1"/>
  <c r="AO371" i="3"/>
  <c r="BE371" i="3" s="1"/>
  <c r="AO917" i="3"/>
  <c r="BE917" i="3" s="1"/>
  <c r="AO297" i="3"/>
  <c r="BE297" i="3" s="1"/>
  <c r="AO271" i="3"/>
  <c r="BE271" i="3" s="1"/>
  <c r="AO213" i="3"/>
  <c r="BE213" i="3" s="1"/>
  <c r="AO555" i="3"/>
  <c r="BE555" i="3" s="1"/>
  <c r="AO593" i="3"/>
  <c r="BE593" i="3" s="1"/>
  <c r="AO247" i="3"/>
  <c r="BE247" i="3" s="1"/>
  <c r="AO389" i="3"/>
  <c r="BE389" i="3" s="1"/>
  <c r="AO48" i="3"/>
  <c r="BE48" i="3" s="1"/>
  <c r="AO176" i="3"/>
  <c r="BE176" i="3" s="1"/>
  <c r="AO304" i="3"/>
  <c r="BE304" i="3" s="1"/>
  <c r="AO432" i="3"/>
  <c r="BE432" i="3" s="1"/>
  <c r="AO560" i="3"/>
  <c r="BE560" i="3" s="1"/>
  <c r="AO87" i="3"/>
  <c r="BE87" i="3" s="1"/>
  <c r="AO45" i="3"/>
  <c r="BE45" i="3" s="1"/>
  <c r="AO878" i="3"/>
  <c r="BE878" i="3" s="1"/>
  <c r="AO843" i="3"/>
  <c r="BE843" i="3" s="1"/>
  <c r="AO999" i="3"/>
  <c r="BE999" i="3" s="1"/>
  <c r="AO821" i="3"/>
  <c r="BE821" i="3" s="1"/>
  <c r="AO799" i="3"/>
  <c r="BE799" i="3" s="1"/>
  <c r="AO774" i="3"/>
  <c r="BE774" i="3" s="1"/>
  <c r="AO755" i="3"/>
  <c r="BE755" i="3" s="1"/>
  <c r="AO980" i="3"/>
  <c r="BE980" i="3" s="1"/>
  <c r="AO682" i="3"/>
  <c r="BE682" i="3" s="1"/>
  <c r="AO644" i="3"/>
  <c r="BE644" i="3" s="1"/>
  <c r="AO726" i="3"/>
  <c r="BE726" i="3" s="1"/>
  <c r="AO82" i="3"/>
  <c r="BE82" i="3" s="1"/>
  <c r="AO210" i="3"/>
  <c r="BE210" i="3" s="1"/>
  <c r="AO338" i="3"/>
  <c r="BE338" i="3" s="1"/>
  <c r="AO466" i="3"/>
  <c r="BE466" i="3" s="1"/>
  <c r="AO594" i="3"/>
  <c r="BE594" i="3" s="1"/>
  <c r="AO359" i="3"/>
  <c r="BE359" i="3" s="1"/>
  <c r="AO317" i="3"/>
  <c r="BE317" i="3" s="1"/>
  <c r="AO275" i="3"/>
  <c r="BE275" i="3" s="1"/>
  <c r="AO905" i="3"/>
  <c r="BE905" i="3" s="1"/>
  <c r="AO201" i="3"/>
  <c r="BE201" i="3" s="1"/>
  <c r="AO175" i="3"/>
  <c r="BE175" i="3" s="1"/>
  <c r="AO117" i="3"/>
  <c r="BE117" i="3" s="1"/>
  <c r="AO75" i="3"/>
  <c r="BE75" i="3" s="1"/>
  <c r="AO886" i="3"/>
  <c r="BE886" i="3" s="1"/>
  <c r="AO273" i="3"/>
  <c r="BE273" i="3" s="1"/>
  <c r="AO97" i="3"/>
  <c r="BE97" i="3" s="1"/>
  <c r="AO766" i="3"/>
  <c r="BE766" i="3" s="1"/>
  <c r="AO984" i="3"/>
  <c r="BE984" i="3" s="1"/>
  <c r="AO20" i="3"/>
  <c r="BE20" i="3" s="1"/>
  <c r="AO150" i="3"/>
  <c r="BE150" i="3" s="1"/>
  <c r="AO278" i="3"/>
  <c r="BE278" i="3" s="1"/>
  <c r="AO406" i="3"/>
  <c r="BE406" i="3" s="1"/>
  <c r="AO534" i="3"/>
  <c r="BE534" i="3" s="1"/>
  <c r="AO662" i="3"/>
  <c r="BE662" i="3" s="1"/>
  <c r="AO791" i="3"/>
  <c r="BE791" i="3" s="1"/>
  <c r="AO769" i="3"/>
  <c r="BE769" i="3" s="1"/>
  <c r="AO744" i="3"/>
  <c r="BE744" i="3" s="1"/>
  <c r="AO973" i="3"/>
  <c r="BE973" i="3" s="1"/>
  <c r="AO722" i="3"/>
  <c r="BE722" i="3" s="1"/>
  <c r="AO700" i="3"/>
  <c r="BE700" i="3" s="1"/>
  <c r="AO661" i="3"/>
  <c r="BE661" i="3" s="1"/>
  <c r="AO619" i="3"/>
  <c r="BE619" i="3" s="1"/>
  <c r="AO954" i="3"/>
  <c r="BE954" i="3" s="1"/>
  <c r="AO81" i="3"/>
  <c r="BE81" i="3" s="1"/>
  <c r="AO940" i="3"/>
  <c r="BE940" i="3" s="1"/>
  <c r="AO746" i="3"/>
  <c r="BE746" i="3" s="1"/>
  <c r="AO580" i="3"/>
  <c r="BE580" i="3" s="1"/>
  <c r="AO751" i="3"/>
  <c r="BE751" i="3" s="1"/>
  <c r="AO56" i="3"/>
  <c r="BE56" i="3" s="1"/>
  <c r="AO184" i="3"/>
  <c r="BE184" i="3" s="1"/>
  <c r="AO312" i="3"/>
  <c r="BE312" i="3" s="1"/>
  <c r="AO440" i="3"/>
  <c r="BE440" i="3" s="1"/>
  <c r="AO568" i="3"/>
  <c r="BE568" i="3" s="1"/>
  <c r="AO151" i="3"/>
  <c r="BE151" i="3" s="1"/>
  <c r="AO109" i="3"/>
  <c r="BE109" i="3" s="1"/>
  <c r="AO67" i="3"/>
  <c r="BE67" i="3" s="1"/>
  <c r="AO875" i="3"/>
  <c r="BE875" i="3" s="1"/>
  <c r="AO1007" i="3"/>
  <c r="BE1007" i="3" s="1"/>
  <c r="AO853" i="3"/>
  <c r="BE853" i="3" s="1"/>
  <c r="AO831" i="3"/>
  <c r="BE831" i="3" s="1"/>
  <c r="AO806" i="3"/>
  <c r="BE806" i="3" s="1"/>
  <c r="AO851" i="3"/>
  <c r="BE851" i="3" s="1"/>
  <c r="AO177" i="3"/>
  <c r="BE177" i="3" s="1"/>
  <c r="AO333" i="3"/>
  <c r="BE333" i="3" s="1"/>
  <c r="AO904" i="3"/>
  <c r="BE904" i="3" s="1"/>
  <c r="AO90" i="3"/>
  <c r="BE90" i="3" s="1"/>
  <c r="AO218" i="3"/>
  <c r="BE218" i="3" s="1"/>
  <c r="AO346" i="3"/>
  <c r="BE346" i="3" s="1"/>
  <c r="AO474" i="3"/>
  <c r="BE474" i="3" s="1"/>
  <c r="AO602" i="3"/>
  <c r="BE602" i="3" s="1"/>
  <c r="AO423" i="3"/>
  <c r="BE423" i="3" s="1"/>
  <c r="AO381" i="3"/>
  <c r="BE381" i="3" s="1"/>
  <c r="AO339" i="3"/>
  <c r="BE339" i="3" s="1"/>
  <c r="AO913" i="3"/>
  <c r="BE913" i="3" s="1"/>
  <c r="AO265" i="3"/>
  <c r="BE265" i="3" s="1"/>
  <c r="AO239" i="3"/>
  <c r="BE239" i="3" s="1"/>
  <c r="AO181" i="3"/>
  <c r="BE181" i="3" s="1"/>
  <c r="AO139" i="3"/>
  <c r="BE139" i="3" s="1"/>
  <c r="AO894" i="3"/>
  <c r="BE894" i="3" s="1"/>
  <c r="AO717" i="3"/>
  <c r="BE717" i="3" s="1"/>
  <c r="AO612" i="3"/>
  <c r="BE612" i="3" s="1"/>
  <c r="AO261" i="3"/>
  <c r="BE261" i="3" s="1"/>
  <c r="AO60" i="3"/>
  <c r="BE60" i="3" s="1"/>
  <c r="AO188" i="3"/>
  <c r="BE188" i="3" s="1"/>
  <c r="AO316" i="3"/>
  <c r="BE316" i="3" s="1"/>
  <c r="AO444" i="3"/>
  <c r="BE444" i="3" s="1"/>
  <c r="AO572" i="3"/>
  <c r="BE572" i="3" s="1"/>
  <c r="AO183" i="3"/>
  <c r="BE183" i="3" s="1"/>
  <c r="AO141" i="3"/>
  <c r="BE141" i="3" s="1"/>
  <c r="AO99" i="3"/>
  <c r="BE99" i="3" s="1"/>
  <c r="AO883" i="3"/>
  <c r="BE883" i="3" s="1"/>
  <c r="AO24" i="3"/>
  <c r="BE24" i="3" s="1"/>
  <c r="AO869" i="3"/>
  <c r="BE869" i="3" s="1"/>
  <c r="AO847" i="3"/>
  <c r="BE847" i="3" s="1"/>
  <c r="AO822" i="3"/>
  <c r="BE822" i="3" s="1"/>
  <c r="AO803" i="3"/>
  <c r="BE803" i="3" s="1"/>
  <c r="AO992" i="3"/>
  <c r="BE992" i="3" s="1"/>
  <c r="AO305" i="3"/>
  <c r="BE305" i="3" s="1"/>
  <c r="AO930" i="3"/>
  <c r="BE930" i="3" s="1"/>
  <c r="AO68" i="3"/>
  <c r="BE68" i="3" s="1"/>
  <c r="AO547" i="3"/>
  <c r="BE547" i="3" s="1"/>
  <c r="AO880" i="3"/>
  <c r="BE880" i="3" s="1"/>
  <c r="AO126" i="3"/>
  <c r="BE126" i="3" s="1"/>
  <c r="AO254" i="3"/>
  <c r="BE254" i="3" s="1"/>
  <c r="AO382" i="3"/>
  <c r="BE382" i="3" s="1"/>
  <c r="AO510" i="3"/>
  <c r="BE510" i="3" s="1"/>
  <c r="AO638" i="3"/>
  <c r="BE638" i="3" s="1"/>
  <c r="AO695" i="3"/>
  <c r="BE695" i="3" s="1"/>
  <c r="AO669" i="3"/>
  <c r="BE669" i="3" s="1"/>
  <c r="AO627" i="3"/>
  <c r="BE627" i="3" s="1"/>
  <c r="AO949" i="3"/>
  <c r="BE949" i="3" s="1"/>
  <c r="AO553" i="3"/>
  <c r="BE553" i="3" s="1"/>
  <c r="AO527" i="3"/>
  <c r="BE527" i="3" s="1"/>
  <c r="AO469" i="3"/>
  <c r="BE469" i="3" s="1"/>
  <c r="AO882" i="3"/>
  <c r="BE882" i="3" s="1"/>
  <c r="AO116" i="3"/>
  <c r="BE116" i="3" s="1"/>
  <c r="AO830" i="3"/>
  <c r="BE830" i="3" s="1"/>
  <c r="AO771" i="3"/>
  <c r="BE771" i="3" s="1"/>
  <c r="AO80" i="3"/>
  <c r="BE80" i="3" s="1"/>
  <c r="AO208" i="3"/>
  <c r="BE208" i="3" s="1"/>
  <c r="AO336" i="3"/>
  <c r="BE336" i="3" s="1"/>
  <c r="AO464" i="3"/>
  <c r="BE464" i="3" s="1"/>
  <c r="AO592" i="3"/>
  <c r="BE592" i="3" s="1"/>
  <c r="AO343" i="3"/>
  <c r="BE343" i="3" s="1"/>
  <c r="AO301" i="3"/>
  <c r="BE301" i="3" s="1"/>
  <c r="AO259" i="3"/>
  <c r="BE259" i="3" s="1"/>
  <c r="AO903" i="3"/>
  <c r="BE903" i="3" s="1"/>
  <c r="AO185" i="3"/>
  <c r="BE185" i="3" s="1"/>
  <c r="AO159" i="3"/>
  <c r="BE159" i="3" s="1"/>
  <c r="AO101" i="3"/>
  <c r="BE101" i="3" s="1"/>
  <c r="AO59" i="3"/>
  <c r="BE59" i="3" s="1"/>
  <c r="AO884" i="3"/>
  <c r="BE884" i="3" s="1"/>
  <c r="AO145" i="3"/>
  <c r="BE145" i="3" s="1"/>
  <c r="AO714" i="3"/>
  <c r="BE714" i="3" s="1"/>
  <c r="AO461" i="3"/>
  <c r="BE461" i="3" s="1"/>
  <c r="AO936" i="3"/>
  <c r="BE936" i="3" s="1"/>
  <c r="AO114" i="3"/>
  <c r="BE114" i="3" s="1"/>
  <c r="AO242" i="3"/>
  <c r="BE242" i="3" s="1"/>
  <c r="AO370" i="3"/>
  <c r="BE370" i="3" s="1"/>
  <c r="AO498" i="3"/>
  <c r="BE498" i="3" s="1"/>
  <c r="AO626" i="3"/>
  <c r="BE626" i="3" s="1"/>
  <c r="AO615" i="3"/>
  <c r="BE615" i="3" s="1"/>
  <c r="AO573" i="3"/>
  <c r="BE573" i="3" s="1"/>
  <c r="AO531" i="3"/>
  <c r="BE531" i="3" s="1"/>
  <c r="AO937" i="3"/>
  <c r="BE937" i="3" s="1"/>
  <c r="AO457" i="3"/>
  <c r="BE457" i="3" s="1"/>
  <c r="AO431" i="3"/>
  <c r="BE431" i="3" s="1"/>
  <c r="AO373" i="3"/>
  <c r="BE373" i="3" s="1"/>
  <c r="AO331" i="3"/>
  <c r="BE331" i="3" s="1"/>
  <c r="AO918" i="3"/>
  <c r="BE918" i="3" s="1"/>
  <c r="AO241" i="3"/>
  <c r="BE241" i="3" s="1"/>
  <c r="AO196" i="3"/>
  <c r="BE196" i="3" s="1"/>
  <c r="AO955" i="3"/>
  <c r="BE955" i="3" s="1"/>
  <c r="AO223" i="3"/>
  <c r="BE223" i="3" s="1"/>
  <c r="AO599" i="3"/>
  <c r="BE599" i="3" s="1"/>
  <c r="AO916" i="3"/>
  <c r="BE916" i="3" s="1"/>
  <c r="AO16" i="3"/>
  <c r="BE16" i="3" s="1"/>
  <c r="AO402" i="3"/>
  <c r="BE402" i="3" s="1"/>
  <c r="AO775" i="3"/>
  <c r="BE775" i="3" s="1"/>
  <c r="AO969" i="3"/>
  <c r="BE969" i="3" s="1"/>
  <c r="AO629" i="3"/>
  <c r="BE629" i="3" s="1"/>
  <c r="AO950" i="3"/>
  <c r="BE950" i="3" s="1"/>
  <c r="AO319" i="3"/>
  <c r="BE319" i="3" s="1"/>
  <c r="AO38" i="3"/>
  <c r="BE38" i="3" s="1"/>
  <c r="AO166" i="3"/>
  <c r="BE166" i="3" s="1"/>
  <c r="AO294" i="3"/>
  <c r="BE294" i="3" s="1"/>
  <c r="AO422" i="3"/>
  <c r="BE422" i="3" s="1"/>
  <c r="AO550" i="3"/>
  <c r="BE550" i="3" s="1"/>
  <c r="AO678" i="3"/>
  <c r="BE678" i="3" s="1"/>
  <c r="AO855" i="3"/>
  <c r="BE855" i="3" s="1"/>
  <c r="AO833" i="3"/>
  <c r="BE833" i="3" s="1"/>
  <c r="AO808" i="3"/>
  <c r="BE808" i="3" s="1"/>
  <c r="AO989" i="3"/>
  <c r="BE989" i="3" s="1"/>
  <c r="AO786" i="3"/>
  <c r="BE786" i="3" s="1"/>
  <c r="AO764" i="3"/>
  <c r="BE764" i="3" s="1"/>
  <c r="AO729" i="3"/>
  <c r="BE729" i="3" s="1"/>
  <c r="AO720" i="3"/>
  <c r="BE720" i="3" s="1"/>
  <c r="AO970" i="3"/>
  <c r="BE970" i="3" s="1"/>
  <c r="AO129" i="3"/>
  <c r="BE129" i="3" s="1"/>
  <c r="AO972" i="3"/>
  <c r="BE972" i="3" s="1"/>
  <c r="AO337" i="3"/>
  <c r="BE337" i="3" s="1"/>
  <c r="AO676" i="3"/>
  <c r="BE676" i="3" s="1"/>
  <c r="AO645" i="3"/>
  <c r="BE645" i="3" s="1"/>
  <c r="AO72" i="3"/>
  <c r="BE72" i="3" s="1"/>
  <c r="AO200" i="3"/>
  <c r="BE200" i="3" s="1"/>
  <c r="AO328" i="3"/>
  <c r="BE328" i="3" s="1"/>
  <c r="AO456" i="3"/>
  <c r="BE456" i="3" s="1"/>
  <c r="AO584" i="3"/>
  <c r="BE584" i="3" s="1"/>
  <c r="AO279" i="3"/>
  <c r="BE279" i="3" s="1"/>
  <c r="AO237" i="3"/>
  <c r="BE237" i="3" s="1"/>
  <c r="AO195" i="3"/>
  <c r="BE195" i="3" s="1"/>
  <c r="AO895" i="3"/>
  <c r="BE895" i="3" s="1"/>
  <c r="AO121" i="3"/>
  <c r="BE121" i="3" s="1"/>
  <c r="AO95" i="3"/>
  <c r="BE95" i="3" s="1"/>
  <c r="AO37" i="3"/>
  <c r="BE37" i="3" s="1"/>
  <c r="AO870" i="3"/>
  <c r="BE870" i="3" s="1"/>
  <c r="AO908" i="3"/>
  <c r="BE908" i="3" s="1"/>
  <c r="AO52" i="3"/>
  <c r="BE52" i="3" s="1"/>
  <c r="AO163" i="3"/>
  <c r="BE163" i="3" s="1"/>
  <c r="AO401" i="3"/>
  <c r="BE401" i="3" s="1"/>
  <c r="AO106" i="3"/>
  <c r="BE106" i="3" s="1"/>
  <c r="AO234" i="3"/>
  <c r="BE234" i="3" s="1"/>
  <c r="AO362" i="3"/>
  <c r="BE362" i="3" s="1"/>
  <c r="AO490" i="3"/>
  <c r="BE490" i="3" s="1"/>
  <c r="AO618" i="3"/>
  <c r="BE618" i="3" s="1"/>
  <c r="AO551" i="3"/>
  <c r="BE551" i="3" s="1"/>
  <c r="AO509" i="3"/>
  <c r="BE509" i="3" s="1"/>
  <c r="AO467" i="3"/>
  <c r="BE467" i="3" s="1"/>
  <c r="AO929" i="3"/>
  <c r="BE929" i="3" s="1"/>
  <c r="AO393" i="3"/>
  <c r="BE393" i="3" s="1"/>
  <c r="AO367" i="3"/>
  <c r="BE367" i="3" s="1"/>
  <c r="AO309" i="3"/>
  <c r="BE309" i="3" s="1"/>
  <c r="AO267" i="3"/>
  <c r="BE267" i="3" s="1"/>
  <c r="AO910" i="3"/>
  <c r="BE910" i="3" s="1"/>
  <c r="AO698" i="3"/>
  <c r="BE698" i="3" s="1"/>
  <c r="AO375" i="3"/>
  <c r="BE375" i="3" s="1"/>
  <c r="AO219" i="3"/>
  <c r="BE219" i="3" s="1"/>
  <c r="AO76" i="3"/>
  <c r="BE76" i="3" s="1"/>
  <c r="AO204" i="3"/>
  <c r="BE204" i="3" s="1"/>
  <c r="AO332" i="3"/>
  <c r="BE332" i="3" s="1"/>
  <c r="AO460" i="3"/>
  <c r="BE460" i="3" s="1"/>
  <c r="AO588" i="3"/>
  <c r="BE588" i="3" s="1"/>
  <c r="AO311" i="3"/>
  <c r="BE311" i="3" s="1"/>
  <c r="AO269" i="3"/>
  <c r="BE269" i="3" s="1"/>
  <c r="AO227" i="3"/>
  <c r="BE227" i="3" s="1"/>
  <c r="AO899" i="3"/>
  <c r="BE899" i="3" s="1"/>
  <c r="AO153" i="3"/>
  <c r="BE153" i="3" s="1"/>
  <c r="AO127" i="3"/>
  <c r="BE127" i="3" s="1"/>
  <c r="AO69" i="3"/>
  <c r="BE69" i="3" s="1"/>
  <c r="AO26" i="3"/>
  <c r="BE26" i="3" s="1"/>
  <c r="AO867" i="3"/>
  <c r="BE867" i="3" s="1"/>
  <c r="AO1008" i="3"/>
  <c r="BE1008" i="3" s="1"/>
  <c r="AO842" i="3"/>
  <c r="BE842" i="3" s="1"/>
  <c r="AO962" i="3"/>
  <c r="BE962" i="3" s="1"/>
  <c r="AO180" i="3"/>
  <c r="BE180" i="3" s="1"/>
  <c r="AO923" i="3"/>
  <c r="BE923" i="3" s="1"/>
  <c r="AO12" i="3"/>
  <c r="BE12" i="3" s="1"/>
  <c r="AO142" i="3"/>
  <c r="BE142" i="3" s="1"/>
  <c r="AO270" i="3"/>
  <c r="BE270" i="3" s="1"/>
  <c r="AO398" i="3"/>
  <c r="BE398" i="3" s="1"/>
  <c r="AO526" i="3"/>
  <c r="BE526" i="3" s="1"/>
  <c r="AO654" i="3"/>
  <c r="BE654" i="3" s="1"/>
  <c r="AO759" i="3"/>
  <c r="BE759" i="3" s="1"/>
  <c r="AO737" i="3"/>
  <c r="BE737" i="3" s="1"/>
  <c r="AO712" i="3"/>
  <c r="BE712" i="3" s="1"/>
  <c r="AO965" i="3"/>
  <c r="BE965" i="3" s="1"/>
  <c r="AO690" i="3"/>
  <c r="BE690" i="3" s="1"/>
  <c r="AO655" i="3"/>
  <c r="BE655" i="3" s="1"/>
  <c r="AO597" i="3"/>
  <c r="BE597" i="3" s="1"/>
  <c r="AO914" i="3"/>
  <c r="BE914" i="3" s="1"/>
  <c r="AO228" i="3"/>
  <c r="BE228" i="3" s="1"/>
  <c r="AO731" i="3"/>
  <c r="BE731" i="3" s="1"/>
  <c r="AO952" i="3"/>
  <c r="BE952" i="3" s="1"/>
  <c r="AO96" i="3"/>
  <c r="BE96" i="3" s="1"/>
  <c r="AO224" i="3"/>
  <c r="BE224" i="3" s="1"/>
  <c r="AO352" i="3"/>
  <c r="BE352" i="3" s="1"/>
  <c r="AO480" i="3"/>
  <c r="BE480" i="3" s="1"/>
  <c r="AO608" i="3"/>
  <c r="BE608" i="3" s="1"/>
  <c r="AO471" i="3"/>
  <c r="BE471" i="3" s="1"/>
  <c r="AO429" i="3"/>
  <c r="BE429" i="3" s="1"/>
  <c r="AO387" i="3"/>
  <c r="BE387" i="3" s="1"/>
  <c r="AO919" i="3"/>
  <c r="BE919" i="3" s="1"/>
  <c r="AO313" i="3"/>
  <c r="BE313" i="3" s="1"/>
  <c r="AO287" i="3"/>
  <c r="BE287" i="3" s="1"/>
  <c r="AO229" i="3"/>
  <c r="BE229" i="3" s="1"/>
  <c r="AO187" i="3"/>
  <c r="BE187" i="3" s="1"/>
  <c r="AO900" i="3"/>
  <c r="BE900" i="3" s="1"/>
  <c r="AO65" i="3"/>
  <c r="BE65" i="3" s="1"/>
  <c r="AO100" i="3"/>
  <c r="BE100" i="3" s="1"/>
  <c r="AO419" i="3"/>
  <c r="BE419" i="3" s="1"/>
  <c r="AO161" i="3"/>
  <c r="BE161" i="3" s="1"/>
  <c r="AO130" i="3"/>
  <c r="BE130" i="3" s="1"/>
  <c r="AO258" i="3"/>
  <c r="BE258" i="3" s="1"/>
  <c r="AO386" i="3"/>
  <c r="BE386" i="3" s="1"/>
  <c r="AO514" i="3"/>
  <c r="BE514" i="3" s="1"/>
  <c r="AO642" i="3"/>
  <c r="BE642" i="3" s="1"/>
  <c r="AO711" i="3"/>
  <c r="BE711" i="3" s="1"/>
  <c r="AO689" i="3"/>
  <c r="BE689" i="3" s="1"/>
  <c r="AO659" i="3"/>
  <c r="BE659" i="3" s="1"/>
  <c r="AO953" i="3"/>
  <c r="BE953" i="3" s="1"/>
  <c r="AO585" i="3"/>
  <c r="BE585" i="3" s="1"/>
  <c r="AO559" i="3"/>
  <c r="BE559" i="3" s="1"/>
  <c r="AO501" i="3"/>
  <c r="BE501" i="3" s="1"/>
  <c r="AO459" i="3"/>
  <c r="BE459" i="3" s="1"/>
  <c r="AO934" i="3"/>
  <c r="BE934" i="3" s="1"/>
  <c r="AO33" i="3"/>
  <c r="BE33" i="3" s="1"/>
  <c r="AO308" i="3"/>
  <c r="BE308" i="3" s="1"/>
  <c r="AO473" i="3"/>
  <c r="BE473" i="3" s="1"/>
  <c r="AO911" i="3"/>
  <c r="BE911" i="3" s="1"/>
  <c r="AO624" i="3"/>
  <c r="BE624" i="3" s="1"/>
  <c r="AO315" i="3"/>
  <c r="BE315" i="3" s="1"/>
  <c r="AO907" i="3"/>
  <c r="BE907" i="3" s="1"/>
  <c r="AO274" i="3"/>
  <c r="BE274" i="3" s="1"/>
  <c r="AO658" i="3"/>
  <c r="BE658" i="3" s="1"/>
  <c r="AO728" i="3"/>
  <c r="BE728" i="3" s="1"/>
  <c r="AO706" i="3"/>
  <c r="BE706" i="3" s="1"/>
  <c r="AO587" i="3"/>
  <c r="BE587" i="3" s="1"/>
  <c r="AO436" i="3"/>
  <c r="BE436" i="3" s="1"/>
  <c r="AO54" i="3"/>
  <c r="BE54" i="3" s="1"/>
  <c r="AO182" i="3"/>
  <c r="BE182" i="3" s="1"/>
  <c r="AO310" i="3"/>
  <c r="BE310" i="3" s="1"/>
  <c r="AO438" i="3"/>
  <c r="BE438" i="3" s="1"/>
  <c r="AO566" i="3"/>
  <c r="BE566" i="3" s="1"/>
  <c r="AO135" i="3"/>
  <c r="BE135" i="3" s="1"/>
  <c r="AO93" i="3"/>
  <c r="BE93" i="3" s="1"/>
  <c r="AO51" i="3"/>
  <c r="BE51" i="3" s="1"/>
  <c r="AO872" i="3"/>
  <c r="BE872" i="3" s="1"/>
  <c r="AO1005" i="3"/>
  <c r="BE1005" i="3" s="1"/>
  <c r="AO850" i="3"/>
  <c r="BE850" i="3" s="1"/>
  <c r="AO828" i="3"/>
  <c r="BE828" i="3" s="1"/>
  <c r="AO793" i="3"/>
  <c r="BE793" i="3" s="1"/>
  <c r="AO784" i="3"/>
  <c r="BE784" i="3" s="1"/>
  <c r="AO986" i="3"/>
  <c r="BE986" i="3" s="1"/>
  <c r="AO861" i="3"/>
  <c r="BE861" i="3" s="1"/>
  <c r="AO1004" i="3"/>
  <c r="BE1004" i="3" s="1"/>
  <c r="AO609" i="3"/>
  <c r="BE609" i="3" s="1"/>
  <c r="AO724" i="3"/>
  <c r="BE724" i="3" s="1"/>
  <c r="AO475" i="3"/>
  <c r="BE475" i="3" s="1"/>
  <c r="AO88" i="3"/>
  <c r="BE88" i="3" s="1"/>
  <c r="AO216" i="3"/>
  <c r="BE216" i="3" s="1"/>
  <c r="AO344" i="3"/>
  <c r="BE344" i="3" s="1"/>
  <c r="AO472" i="3"/>
  <c r="BE472" i="3" s="1"/>
  <c r="AO600" i="3"/>
  <c r="BE600" i="3" s="1"/>
  <c r="AO407" i="3"/>
  <c r="BE407" i="3" s="1"/>
  <c r="AO365" i="3"/>
  <c r="BE365" i="3" s="1"/>
  <c r="AO323" i="3"/>
  <c r="BE323" i="3" s="1"/>
  <c r="AO249" i="3"/>
  <c r="BE249" i="3" s="1"/>
  <c r="AO165" i="3"/>
  <c r="BE165" i="3" s="1"/>
  <c r="AO123" i="3"/>
  <c r="BE123" i="3" s="1"/>
  <c r="AO956" i="3"/>
  <c r="BE956" i="3" s="1"/>
  <c r="AO164" i="3"/>
  <c r="BE164" i="3" s="1"/>
  <c r="AO859" i="3"/>
  <c r="BE859" i="3" s="1"/>
  <c r="AO810" i="3"/>
  <c r="BE810" i="3" s="1"/>
  <c r="AO122" i="3"/>
  <c r="BE122" i="3" s="1"/>
  <c r="AO250" i="3"/>
  <c r="BE250" i="3" s="1"/>
  <c r="AO378" i="3"/>
  <c r="BE378" i="3" s="1"/>
  <c r="AO506" i="3"/>
  <c r="BE506" i="3" s="1"/>
  <c r="AO634" i="3"/>
  <c r="BE634" i="3" s="1"/>
  <c r="AO679" i="3"/>
  <c r="BE679" i="3" s="1"/>
  <c r="AO637" i="3"/>
  <c r="BE637" i="3" s="1"/>
  <c r="AO595" i="3"/>
  <c r="BE595" i="3" s="1"/>
  <c r="AO945" i="3"/>
  <c r="BE945" i="3" s="1"/>
  <c r="AO521" i="3"/>
  <c r="BE521" i="3" s="1"/>
  <c r="AO495" i="3"/>
  <c r="BE495" i="3" s="1"/>
  <c r="AO437" i="3"/>
  <c r="BE437" i="3" s="1"/>
  <c r="AO395" i="3"/>
  <c r="BE395" i="3" s="1"/>
  <c r="AO926" i="3"/>
  <c r="BE926" i="3" s="1"/>
  <c r="AO385" i="3"/>
  <c r="BE385" i="3" s="1"/>
  <c r="AO205" i="3"/>
  <c r="BE205" i="3" s="1"/>
  <c r="AO888" i="3"/>
  <c r="BE888" i="3" s="1"/>
  <c r="AO92" i="3"/>
  <c r="BE92" i="3" s="1"/>
  <c r="AO220" i="3"/>
  <c r="BE220" i="3" s="1"/>
  <c r="AO348" i="3"/>
  <c r="BE348" i="3" s="1"/>
  <c r="AO476" i="3"/>
  <c r="BE476" i="3" s="1"/>
  <c r="AO604" i="3"/>
  <c r="BE604" i="3" s="1"/>
  <c r="AO439" i="3"/>
  <c r="BE439" i="3" s="1"/>
  <c r="AO397" i="3"/>
  <c r="BE397" i="3" s="1"/>
  <c r="AO355" i="3"/>
  <c r="BE355" i="3" s="1"/>
  <c r="AO915" i="3"/>
  <c r="BE915" i="3" s="1"/>
  <c r="AO281" i="3"/>
  <c r="BE281" i="3" s="1"/>
  <c r="AO255" i="3"/>
  <c r="BE255" i="3" s="1"/>
  <c r="AO197" i="3"/>
  <c r="BE197" i="3" s="1"/>
  <c r="AO155" i="3"/>
  <c r="BE155" i="3" s="1"/>
  <c r="AO896" i="3"/>
  <c r="BE896" i="3" s="1"/>
  <c r="AO794" i="3"/>
  <c r="BE794" i="3" s="1"/>
  <c r="AO697" i="3"/>
  <c r="BE697" i="3" s="1"/>
  <c r="AO994" i="3"/>
  <c r="BE994" i="3" s="1"/>
  <c r="AO292" i="3"/>
  <c r="BE292" i="3" s="1"/>
  <c r="AO345" i="3"/>
  <c r="BE345" i="3" s="1"/>
  <c r="AO30" i="3"/>
  <c r="BE30" i="3" s="1"/>
  <c r="AO158" i="3"/>
  <c r="BE158" i="3" s="1"/>
  <c r="AO286" i="3"/>
  <c r="BE286" i="3" s="1"/>
  <c r="AO414" i="3"/>
  <c r="BE414" i="3" s="1"/>
  <c r="AO542" i="3"/>
  <c r="BE542" i="3" s="1"/>
  <c r="AO670" i="3"/>
  <c r="BE670" i="3" s="1"/>
  <c r="AO823" i="3"/>
  <c r="BE823" i="3" s="1"/>
  <c r="AO801" i="3"/>
  <c r="BE801" i="3" s="1"/>
  <c r="AO776" i="3"/>
  <c r="BE776" i="3" s="1"/>
  <c r="AO981" i="3"/>
  <c r="BE981" i="3" s="1"/>
  <c r="AO754" i="3"/>
  <c r="BE754" i="3" s="1"/>
  <c r="AO732" i="3"/>
  <c r="BE732" i="3" s="1"/>
  <c r="AO761" i="3"/>
  <c r="BE761" i="3" s="1"/>
  <c r="AO946" i="3"/>
  <c r="BE946" i="3" s="1"/>
  <c r="AO324" i="3"/>
  <c r="BE324" i="3" s="1"/>
  <c r="AO939" i="3"/>
  <c r="BE939" i="3" s="1"/>
  <c r="AO369" i="3"/>
  <c r="BE369" i="3" s="1"/>
  <c r="AO112" i="3"/>
  <c r="BE112" i="3" s="1"/>
  <c r="AO240" i="3"/>
  <c r="BE240" i="3" s="1"/>
  <c r="AO368" i="3"/>
  <c r="BE368" i="3" s="1"/>
  <c r="AO496" i="3"/>
  <c r="BE496" i="3" s="1"/>
  <c r="AO557" i="3"/>
  <c r="BE557" i="3" s="1"/>
  <c r="AO515" i="3"/>
  <c r="BE515" i="3" s="1"/>
  <c r="AO935" i="3"/>
  <c r="BE935" i="3" s="1"/>
  <c r="AO441" i="3"/>
  <c r="BE441" i="3" s="1"/>
  <c r="AO415" i="3"/>
  <c r="BE415" i="3" s="1"/>
  <c r="AO357" i="3"/>
  <c r="BE357" i="3" s="1"/>
  <c r="AO113" i="3"/>
  <c r="BE113" i="3" s="1"/>
  <c r="AO212" i="3"/>
  <c r="BE212" i="3" s="1"/>
  <c r="AO146" i="3"/>
  <c r="BE146" i="3" s="1"/>
  <c r="AO530" i="3"/>
  <c r="BE530" i="3" s="1"/>
  <c r="AO753" i="3"/>
  <c r="BE753" i="3" s="1"/>
  <c r="AO684" i="3"/>
  <c r="BE684" i="3" s="1"/>
  <c r="AO829" i="3"/>
  <c r="BE829" i="3" s="1"/>
  <c r="AO262" i="3"/>
  <c r="BE262" i="3" s="1"/>
  <c r="AO727" i="3"/>
  <c r="BE727" i="3" s="1"/>
  <c r="AO617" i="3"/>
  <c r="BE617" i="3" s="1"/>
  <c r="AO938" i="3"/>
  <c r="BE938" i="3" s="1"/>
  <c r="AO468" i="3"/>
  <c r="BE468" i="3" s="1"/>
  <c r="AO296" i="3"/>
  <c r="BE296" i="3" s="1"/>
  <c r="AO868" i="3"/>
  <c r="BE868" i="3" s="1"/>
  <c r="AO789" i="3"/>
  <c r="BE789" i="3" s="1"/>
  <c r="AO545" i="3"/>
  <c r="BE545" i="3" s="1"/>
  <c r="AO202" i="3"/>
  <c r="BE202" i="3" s="1"/>
  <c r="AO295" i="3"/>
  <c r="BE295" i="3" s="1"/>
  <c r="AO137" i="3"/>
  <c r="BE137" i="3" s="1"/>
  <c r="AO864" i="3"/>
  <c r="BE864" i="3" s="1"/>
  <c r="AO44" i="3"/>
  <c r="BE44" i="3" s="1"/>
  <c r="AO556" i="3"/>
  <c r="BE556" i="3" s="1"/>
  <c r="AO827" i="3"/>
  <c r="BE827" i="3" s="1"/>
  <c r="AO758" i="3"/>
  <c r="BE758" i="3" s="1"/>
  <c r="AO898" i="3"/>
  <c r="BE898" i="3" s="1"/>
  <c r="AO110" i="3"/>
  <c r="BE110" i="3" s="1"/>
  <c r="AO622" i="3"/>
  <c r="BE622" i="3" s="1"/>
  <c r="AO933" i="3"/>
  <c r="BE933" i="3" s="1"/>
  <c r="AO752" i="3"/>
  <c r="BE752" i="3" s="1"/>
  <c r="AO64" i="3"/>
  <c r="BE64" i="3" s="1"/>
  <c r="AO576" i="3"/>
  <c r="BE576" i="3" s="1"/>
  <c r="AO887" i="3"/>
  <c r="BE887" i="3" s="1"/>
  <c r="AO838" i="3"/>
  <c r="BE838" i="3" s="1"/>
  <c r="AO631" i="3"/>
  <c r="BE631" i="3" s="1"/>
  <c r="AO354" i="3"/>
  <c r="BE354" i="3" s="1"/>
  <c r="AO445" i="3"/>
  <c r="BE445" i="3" s="1"/>
  <c r="AO303" i="3"/>
  <c r="BE303" i="3" s="1"/>
  <c r="AO193" i="3"/>
  <c r="BE193" i="3" s="1"/>
  <c r="AO783" i="3"/>
  <c r="BE783" i="3" s="1"/>
  <c r="AO448" i="3"/>
  <c r="BE448" i="3" s="1"/>
  <c r="AO487" i="3"/>
  <c r="BE487" i="3" s="1"/>
  <c r="AO105" i="3"/>
  <c r="BE105" i="3" s="1"/>
  <c r="AO535" i="3"/>
  <c r="BE535" i="3" s="1"/>
  <c r="AO523" i="3"/>
  <c r="BE523" i="3" s="1"/>
  <c r="AO325" i="3"/>
  <c r="BE325" i="3" s="1"/>
  <c r="AO481" i="3"/>
  <c r="BE481" i="3" s="1"/>
  <c r="AO290" i="3"/>
  <c r="BE290" i="3" s="1"/>
  <c r="AO326" i="3"/>
  <c r="BE326" i="3" s="1"/>
  <c r="AO221" i="3"/>
  <c r="BE221" i="3" s="1"/>
  <c r="AO79" i="3"/>
  <c r="BE79" i="3" s="1"/>
  <c r="AO1002" i="3"/>
  <c r="BE1002" i="3" s="1"/>
  <c r="AO589" i="3"/>
  <c r="BE589" i="3" s="1"/>
  <c r="AO360" i="3"/>
  <c r="BE360" i="3" s="1"/>
  <c r="AO493" i="3"/>
  <c r="BE493" i="3" s="1"/>
  <c r="AO351" i="3"/>
  <c r="BE351" i="3" s="1"/>
  <c r="AO276" i="3"/>
  <c r="BE276" i="3" s="1"/>
  <c r="AO266" i="3"/>
  <c r="BE266" i="3" s="1"/>
  <c r="AO743" i="3"/>
  <c r="BE743" i="3" s="1"/>
  <c r="AO649" i="3"/>
  <c r="BE649" i="3" s="1"/>
  <c r="AO942" i="3"/>
  <c r="BE942" i="3" s="1"/>
  <c r="AO108" i="3"/>
  <c r="BE108" i="3" s="1"/>
  <c r="AO620" i="3"/>
  <c r="BE620" i="3" s="1"/>
  <c r="AO931" i="3"/>
  <c r="BE931" i="3" s="1"/>
  <c r="AO283" i="3"/>
  <c r="BE283" i="3" s="1"/>
  <c r="AO15" i="3"/>
  <c r="BE15" i="3" s="1"/>
  <c r="AO174" i="3"/>
  <c r="BE174" i="3" s="1"/>
  <c r="AO71" i="3"/>
  <c r="BE71" i="3" s="1"/>
  <c r="AO997" i="3"/>
  <c r="BE997" i="3" s="1"/>
  <c r="AO978" i="3"/>
  <c r="BE978" i="3" s="1"/>
  <c r="AO128" i="3"/>
  <c r="BE128" i="3" s="1"/>
  <c r="AO640" i="3"/>
  <c r="BE640" i="3" s="1"/>
  <c r="AO951" i="3"/>
  <c r="BE951" i="3" s="1"/>
  <c r="AO443" i="3"/>
  <c r="BE443" i="3" s="1"/>
  <c r="AO89" i="3"/>
  <c r="BE89" i="3" s="1"/>
  <c r="AO418" i="3"/>
  <c r="BE418" i="3" s="1"/>
  <c r="AO817" i="3"/>
  <c r="BE817" i="3" s="1"/>
  <c r="AO748" i="3"/>
  <c r="BE748" i="3" s="1"/>
  <c r="AO781" i="3"/>
  <c r="BE781" i="3" s="1"/>
  <c r="AO428" i="3"/>
  <c r="BE428" i="3" s="1"/>
  <c r="AO863" i="3"/>
  <c r="BE863" i="3" s="1"/>
  <c r="AO263" i="3"/>
  <c r="BE263" i="3" s="1"/>
  <c r="AO377" i="3"/>
  <c r="BE377" i="3" s="1"/>
  <c r="AO1000" i="3"/>
  <c r="BE1000" i="3" s="1"/>
  <c r="AO46" i="3"/>
  <c r="BE46" i="3" s="1"/>
  <c r="AO643" i="3"/>
  <c r="BE643" i="3" s="1"/>
  <c r="AO770" i="3"/>
  <c r="BE770" i="3" s="1"/>
  <c r="AO390" i="3"/>
  <c r="BE390" i="3" s="1"/>
  <c r="AO705" i="3"/>
  <c r="BE705" i="3" s="1"/>
  <c r="AO591" i="3"/>
  <c r="BE591" i="3" s="1"/>
  <c r="AO289" i="3"/>
  <c r="BE289" i="3" s="1"/>
  <c r="AO773" i="3"/>
  <c r="BE773" i="3" s="1"/>
  <c r="AO424" i="3"/>
  <c r="BE424" i="3" s="1"/>
  <c r="AO846" i="3"/>
  <c r="BE846" i="3" s="1"/>
  <c r="AO767" i="3"/>
  <c r="BE767" i="3" s="1"/>
  <c r="AO503" i="3"/>
  <c r="BE503" i="3" s="1"/>
  <c r="AO330" i="3"/>
  <c r="BE330" i="3" s="1"/>
  <c r="AO253" i="3"/>
  <c r="BE253" i="3" s="1"/>
  <c r="AO111" i="3"/>
  <c r="BE111" i="3" s="1"/>
  <c r="AO1006" i="3"/>
  <c r="BE1006" i="3" s="1"/>
  <c r="AO172" i="3"/>
  <c r="BE172" i="3" s="1"/>
  <c r="AO55" i="3"/>
  <c r="BE55" i="3" s="1"/>
  <c r="AO995" i="3"/>
  <c r="BE995" i="3" s="1"/>
  <c r="AO739" i="3"/>
  <c r="BE739" i="3" s="1"/>
  <c r="AO433" i="3"/>
  <c r="BE433" i="3" s="1"/>
  <c r="AO238" i="3"/>
  <c r="BE238" i="3" s="1"/>
  <c r="AO583" i="3"/>
  <c r="BE583" i="3" s="1"/>
  <c r="AO425" i="3"/>
  <c r="BE425" i="3" s="1"/>
  <c r="AO353" i="3"/>
  <c r="BE353" i="3" s="1"/>
  <c r="AO192" i="3"/>
  <c r="BE192" i="3" s="1"/>
  <c r="AO215" i="3"/>
  <c r="BE215" i="3" s="1"/>
  <c r="AO57" i="3"/>
  <c r="BE57" i="3" s="1"/>
  <c r="AO819" i="3"/>
  <c r="BE819" i="3" s="1"/>
  <c r="AO603" i="3"/>
  <c r="BE603" i="3" s="1"/>
  <c r="AO482" i="3"/>
  <c r="BE482" i="3" s="1"/>
  <c r="AO403" i="3"/>
  <c r="BE403" i="3" s="1"/>
  <c r="AO245" i="3"/>
  <c r="BE245" i="3" s="1"/>
  <c r="AO84" i="3"/>
  <c r="BE84" i="3" s="1"/>
  <c r="AO862" i="3"/>
  <c r="BE862" i="3" s="1"/>
  <c r="AO561" i="3"/>
  <c r="BE561" i="3" s="1"/>
  <c r="AO198" i="3"/>
  <c r="BE198" i="3" s="1"/>
  <c r="AO232" i="3"/>
  <c r="BE232" i="3" s="1"/>
  <c r="AO961" i="3"/>
  <c r="BE961" i="3" s="1"/>
  <c r="AO483" i="3"/>
  <c r="BE483" i="3" s="1"/>
  <c r="AO825" i="3"/>
  <c r="BE825" i="3" s="1"/>
  <c r="AO340" i="3"/>
  <c r="BE340" i="3" s="1"/>
  <c r="AO454" i="3"/>
  <c r="BE454" i="3" s="1"/>
  <c r="AO179" i="3"/>
  <c r="BE179" i="3" s="1"/>
  <c r="AO19" i="3"/>
  <c r="BE19" i="3" s="1"/>
  <c r="AO813" i="3"/>
  <c r="BE813" i="3" s="1"/>
  <c r="AO920" i="3"/>
  <c r="BE920" i="3" s="1"/>
  <c r="AO488" i="3"/>
  <c r="BE488" i="3" s="1"/>
  <c r="AO451" i="3"/>
  <c r="BE451" i="3" s="1"/>
  <c r="AO293" i="3"/>
  <c r="BE293" i="3" s="1"/>
  <c r="AO987" i="3"/>
  <c r="BE987" i="3" s="1"/>
  <c r="AO394" i="3"/>
  <c r="BE394" i="3" s="1"/>
  <c r="AO721" i="3"/>
  <c r="BE721" i="3" s="1"/>
  <c r="AO623" i="3"/>
  <c r="BE623" i="3" s="1"/>
  <c r="AO36" i="3"/>
  <c r="BE36" i="3" s="1"/>
  <c r="AO236" i="3"/>
  <c r="BE236" i="3" s="1"/>
  <c r="AO567" i="3"/>
  <c r="BE567" i="3" s="1"/>
  <c r="AO409" i="3"/>
  <c r="BE409" i="3" s="1"/>
  <c r="AO912" i="3"/>
  <c r="BE912" i="3" s="1"/>
  <c r="AO420" i="3"/>
  <c r="BE420" i="3" s="1"/>
  <c r="AO302" i="3"/>
  <c r="BE302" i="3" s="1"/>
  <c r="AO29" i="3"/>
  <c r="BE29" i="3" s="1"/>
  <c r="AO818" i="3"/>
  <c r="BE818" i="3" s="1"/>
  <c r="AO388" i="3"/>
  <c r="BE388" i="3" s="1"/>
  <c r="AO256" i="3"/>
  <c r="BE256" i="3" s="1"/>
  <c r="AO708" i="3"/>
  <c r="BE708" i="3" s="1"/>
  <c r="AO569" i="3"/>
  <c r="BE569" i="3" s="1"/>
  <c r="AO932" i="3"/>
  <c r="BE932" i="3" s="1"/>
  <c r="AO34" i="3"/>
  <c r="BE34" i="3" s="1"/>
  <c r="AO546" i="3"/>
  <c r="BE546" i="3" s="1"/>
  <c r="AO792" i="3"/>
  <c r="BE792" i="3" s="1"/>
  <c r="AO713" i="3"/>
  <c r="BE713" i="3" s="1"/>
  <c r="AO564" i="3"/>
  <c r="BE564" i="3" s="1"/>
  <c r="AO134" i="3"/>
  <c r="BE134" i="3" s="1"/>
  <c r="AO491" i="3"/>
  <c r="BE491" i="3" s="1"/>
  <c r="AO991" i="3"/>
  <c r="BE991" i="3" s="1"/>
  <c r="AO586" i="3"/>
  <c r="BE586" i="3" s="1"/>
  <c r="AO447" i="3"/>
  <c r="BE447" i="3" s="1"/>
  <c r="AO494" i="3"/>
  <c r="BE494" i="3" s="1"/>
  <c r="AO91" i="3"/>
  <c r="BE91" i="3" s="1"/>
  <c r="AO329" i="3"/>
  <c r="BE329" i="3" s="1"/>
  <c r="AO138" i="3"/>
  <c r="BE138" i="3" s="1"/>
  <c r="AO840" i="3"/>
  <c r="BE840" i="3" s="1"/>
  <c r="AO518" i="3"/>
  <c r="BE518" i="3" s="1"/>
  <c r="AO680" i="3"/>
  <c r="BE680" i="3" s="1"/>
  <c r="AO533" i="3"/>
  <c r="BE533" i="3" s="1"/>
  <c r="AO924" i="3"/>
  <c r="BE924" i="3" s="1"/>
  <c r="AO40" i="3"/>
  <c r="BE40" i="3" s="1"/>
  <c r="AO552" i="3"/>
  <c r="BE552" i="3" s="1"/>
  <c r="AO811" i="3"/>
  <c r="BE811" i="3" s="1"/>
  <c r="AO742" i="3"/>
  <c r="BE742" i="3" s="1"/>
  <c r="AO347" i="3"/>
  <c r="BE347" i="3" s="1"/>
  <c r="AO458" i="3"/>
  <c r="BE458" i="3" s="1"/>
  <c r="AO211" i="3"/>
  <c r="BE211" i="3" s="1"/>
  <c r="AO53" i="3"/>
  <c r="BE53" i="3" s="1"/>
  <c r="AO500" i="3"/>
  <c r="BE500" i="3" s="1"/>
  <c r="AO300" i="3"/>
  <c r="BE300" i="3" s="1"/>
  <c r="AO11" i="3"/>
  <c r="BE11" i="3" s="1"/>
  <c r="AO805" i="3"/>
  <c r="BE805" i="3" s="1"/>
  <c r="AO976" i="3"/>
  <c r="BE976" i="3" s="1"/>
  <c r="AO702" i="3"/>
  <c r="BE702" i="3" s="1"/>
  <c r="AO366" i="3"/>
  <c r="BE366" i="3" s="1"/>
  <c r="AO541" i="3"/>
  <c r="BE541" i="3" s="1"/>
  <c r="AO399" i="3"/>
  <c r="BE399" i="3" s="1"/>
  <c r="AO77" i="3"/>
  <c r="BE77" i="3" s="1"/>
  <c r="AO320" i="3"/>
  <c r="BE320" i="3" s="1"/>
  <c r="AO173" i="3"/>
  <c r="BE173" i="3" s="1"/>
  <c r="AO31" i="3"/>
  <c r="BE31" i="3" s="1"/>
  <c r="AO996" i="3"/>
  <c r="BE996" i="3" s="1"/>
  <c r="AO98" i="3"/>
  <c r="BE98" i="3" s="1"/>
  <c r="AO610" i="3"/>
  <c r="BE610" i="3" s="1"/>
  <c r="AO921" i="3"/>
  <c r="BE921" i="3" s="1"/>
  <c r="AO203" i="3"/>
  <c r="BE203" i="3" s="1"/>
  <c r="AO675" i="3"/>
  <c r="BE675" i="3" s="1"/>
  <c r="AO646" i="3"/>
  <c r="BE646" i="3" s="1"/>
  <c r="AO225" i="3"/>
  <c r="BE225" i="3" s="1"/>
  <c r="AO21" i="3"/>
  <c r="BE21" i="3" s="1"/>
  <c r="AO74" i="3"/>
  <c r="BE74" i="3" s="1"/>
  <c r="AO873" i="3"/>
  <c r="BE873" i="3" s="1"/>
  <c r="AO968" i="3"/>
  <c r="BE968" i="3" s="1"/>
  <c r="AO499" i="3"/>
  <c r="BE499" i="3" s="1"/>
  <c r="AO131" i="3"/>
  <c r="BE131" i="3" s="1"/>
  <c r="AO902" i="3"/>
  <c r="BE902" i="3" s="1"/>
  <c r="AO18" i="3"/>
  <c r="BE18" i="3" s="1"/>
  <c r="AO650" i="3"/>
  <c r="BE650" i="3" s="1"/>
  <c r="AO171" i="3"/>
  <c r="BE171" i="3" s="1"/>
  <c r="AO512" i="3"/>
  <c r="BE512" i="3" s="1"/>
  <c r="AO839" i="3"/>
  <c r="BE839" i="3" s="1"/>
  <c r="AO70" i="3"/>
  <c r="BE70" i="3" s="1"/>
  <c r="AO582" i="3"/>
  <c r="BE582" i="3" s="1"/>
  <c r="AO893" i="3"/>
  <c r="BE893" i="3" s="1"/>
  <c r="AO857" i="3"/>
  <c r="BE857" i="3" s="1"/>
  <c r="AO657" i="3"/>
  <c r="BE657" i="3" s="1"/>
  <c r="AO104" i="3"/>
  <c r="BE104" i="3" s="1"/>
  <c r="AO616" i="3"/>
  <c r="BE616" i="3" s="1"/>
  <c r="AO927" i="3"/>
  <c r="BE927" i="3" s="1"/>
  <c r="AO251" i="3"/>
  <c r="BE251" i="3" s="1"/>
  <c r="AO22" i="3"/>
  <c r="BE22" i="3" s="1"/>
  <c r="AO522" i="3"/>
  <c r="BE522" i="3" s="1"/>
  <c r="AO696" i="3"/>
  <c r="BE696" i="3" s="1"/>
  <c r="AO565" i="3"/>
  <c r="BE565" i="3" s="1"/>
  <c r="AO35" i="3"/>
  <c r="BE35" i="3" s="1"/>
  <c r="AO364" i="3"/>
  <c r="BE364" i="3" s="1"/>
  <c r="AO525" i="3"/>
  <c r="BE525" i="3" s="1"/>
  <c r="AO383" i="3"/>
  <c r="BE383" i="3" s="1"/>
  <c r="AO797" i="3"/>
  <c r="BE797" i="3" s="1"/>
  <c r="AO191" i="3"/>
  <c r="BE191" i="3" s="1"/>
  <c r="AO430" i="3"/>
  <c r="BE430" i="3" s="1"/>
  <c r="AO865" i="3"/>
  <c r="BE865" i="3" s="1"/>
  <c r="AO796" i="3"/>
  <c r="BE796" i="3" s="1"/>
  <c r="AO217" i="3"/>
  <c r="BE217" i="3" s="1"/>
  <c r="AO384" i="3"/>
  <c r="BE384" i="3" s="1"/>
  <c r="AO686" i="3"/>
  <c r="BE686" i="3" s="1"/>
  <c r="AO543" i="3"/>
  <c r="BE543" i="3" s="1"/>
  <c r="AO877" i="3"/>
  <c r="BE877" i="3" s="1"/>
  <c r="AO162" i="3"/>
  <c r="BE162" i="3" s="1"/>
  <c r="AO674" i="3"/>
  <c r="BE674" i="3" s="1"/>
  <c r="AO985" i="3"/>
  <c r="BE985" i="3" s="1"/>
  <c r="AO704" i="3"/>
  <c r="BE704" i="3" s="1"/>
  <c r="AO133" i="3"/>
  <c r="BE133" i="3" s="1"/>
  <c r="AO957" i="3"/>
  <c r="BE957" i="3" s="1"/>
  <c r="AO168" i="3"/>
  <c r="BE168" i="3" s="1"/>
  <c r="AO787" i="3"/>
  <c r="BE787" i="3" s="1"/>
  <c r="AO897" i="3"/>
  <c r="BE897" i="3" s="1"/>
  <c r="AO513" i="3"/>
  <c r="BE513" i="3" s="1"/>
  <c r="AO341" i="3"/>
  <c r="BE341" i="3" s="1"/>
  <c r="AO226" i="3"/>
  <c r="BE226" i="3" s="1"/>
  <c r="AO858" i="3"/>
  <c r="BE858" i="3" s="1"/>
  <c r="AO848" i="3"/>
  <c r="BE848" i="3" s="1"/>
  <c r="AO988" i="3"/>
  <c r="BE988" i="3" s="1"/>
  <c r="AO492" i="3"/>
  <c r="BE492" i="3" s="1"/>
  <c r="AO558" i="3"/>
  <c r="BE558" i="3" s="1"/>
  <c r="AO485" i="3"/>
  <c r="BE485" i="3" s="1"/>
  <c r="AO966" i="3"/>
  <c r="BE966" i="3" s="1"/>
  <c r="AN290" i="3"/>
  <c r="BD290" i="3" s="1"/>
  <c r="AN797" i="3"/>
  <c r="BD797" i="3" s="1"/>
  <c r="AN492" i="3"/>
  <c r="BD492" i="3" s="1"/>
  <c r="AN211" i="3"/>
  <c r="BD211" i="3" s="1"/>
  <c r="AN723" i="3"/>
  <c r="BD723" i="3" s="1"/>
  <c r="AN920" i="3"/>
  <c r="BD920" i="3" s="1"/>
  <c r="AN170" i="3"/>
  <c r="BD170" i="3" s="1"/>
  <c r="AN682" i="3"/>
  <c r="BD682" i="3" s="1"/>
  <c r="AN401" i="3"/>
  <c r="BD401" i="3" s="1"/>
  <c r="AN94" i="3"/>
  <c r="BD94" i="3" s="1"/>
  <c r="AN606" i="3"/>
  <c r="BD606" i="3" s="1"/>
  <c r="AN893" i="3"/>
  <c r="BD893" i="3" s="1"/>
  <c r="AN165" i="3"/>
  <c r="BD165" i="3" s="1"/>
  <c r="AN565" i="3"/>
  <c r="BD565" i="3" s="1"/>
  <c r="AN224" i="3"/>
  <c r="BD224" i="3" s="1"/>
  <c r="AN432" i="3"/>
  <c r="BD432" i="3" s="1"/>
  <c r="AN495" i="3"/>
  <c r="BD495" i="3" s="1"/>
  <c r="AN185" i="3"/>
  <c r="BD185" i="3" s="1"/>
  <c r="AN697" i="3"/>
  <c r="BD697" i="3" s="1"/>
  <c r="AN406" i="3"/>
  <c r="BD406" i="3" s="1"/>
  <c r="AN842" i="3"/>
  <c r="BD842" i="3" s="1"/>
  <c r="AN970" i="3"/>
  <c r="BD970" i="3" s="1"/>
  <c r="AN375" i="3"/>
  <c r="BD375" i="3" s="1"/>
  <c r="AN84" i="3"/>
  <c r="BD84" i="3" s="1"/>
  <c r="AN596" i="3"/>
  <c r="BD596" i="3" s="1"/>
  <c r="AN299" i="3"/>
  <c r="BD299" i="3" s="1"/>
  <c r="AN807" i="3"/>
  <c r="BD807" i="3" s="1"/>
  <c r="AN943" i="3"/>
  <c r="BD943" i="3" s="1"/>
  <c r="AN141" i="3"/>
  <c r="BD141" i="3" s="1"/>
  <c r="AN592" i="3"/>
  <c r="BD592" i="3" s="1"/>
  <c r="AN213" i="3"/>
  <c r="BD213" i="3" s="1"/>
  <c r="AN178" i="3"/>
  <c r="BD178" i="3" s="1"/>
  <c r="AN690" i="3"/>
  <c r="BD690" i="3" s="1"/>
  <c r="AN380" i="3"/>
  <c r="BD380" i="3" s="1"/>
  <c r="AN99" i="3"/>
  <c r="BD99" i="3" s="1"/>
  <c r="AN611" i="3"/>
  <c r="BD611" i="3" s="1"/>
  <c r="AN892" i="3"/>
  <c r="BD892" i="3" s="1"/>
  <c r="AN58" i="3"/>
  <c r="BD58" i="3" s="1"/>
  <c r="AN570" i="3"/>
  <c r="BD570" i="3" s="1"/>
  <c r="AN289" i="3"/>
  <c r="BD289" i="3" s="1"/>
  <c r="AN796" i="3"/>
  <c r="BD796" i="3" s="1"/>
  <c r="AN494" i="3"/>
  <c r="BD494" i="3" s="1"/>
  <c r="AN865" i="3"/>
  <c r="BD865" i="3" s="1"/>
  <c r="AN993" i="3"/>
  <c r="BD993" i="3" s="1"/>
  <c r="AN117" i="3"/>
  <c r="BD117" i="3" s="1"/>
  <c r="AN581" i="3"/>
  <c r="BD581" i="3" s="1"/>
  <c r="AN176" i="3"/>
  <c r="BD176" i="3" s="1"/>
  <c r="AN383" i="3"/>
  <c r="BD383" i="3" s="1"/>
  <c r="AN73" i="3"/>
  <c r="BD73" i="3" s="1"/>
  <c r="AN585" i="3"/>
  <c r="BD585" i="3" s="1"/>
  <c r="AN294" i="3"/>
  <c r="BD294" i="3" s="1"/>
  <c r="AN811" i="3"/>
  <c r="BD811" i="3" s="1"/>
  <c r="AN942" i="3"/>
  <c r="BD942" i="3" s="1"/>
  <c r="AN263" i="3"/>
  <c r="BD263" i="3" s="1"/>
  <c r="AN777" i="3"/>
  <c r="BD777" i="3" s="1"/>
  <c r="AN484" i="3"/>
  <c r="BD484" i="3" s="1"/>
  <c r="AN187" i="3"/>
  <c r="BD187" i="3" s="1"/>
  <c r="AN699" i="3"/>
  <c r="BD699" i="3" s="1"/>
  <c r="AN915" i="3"/>
  <c r="BD915" i="3" s="1"/>
  <c r="AN536" i="3"/>
  <c r="BD536" i="3" s="1"/>
  <c r="AN144" i="3"/>
  <c r="BD144" i="3" s="1"/>
  <c r="AN557" i="3"/>
  <c r="BD557" i="3" s="1"/>
  <c r="AN66" i="3"/>
  <c r="BD66" i="3" s="1"/>
  <c r="AN578" i="3"/>
  <c r="BD578" i="3" s="1"/>
  <c r="AN268" i="3"/>
  <c r="BD268" i="3" s="1"/>
  <c r="AN784" i="3"/>
  <c r="BD784" i="3" s="1"/>
  <c r="AN499" i="3"/>
  <c r="BD499" i="3" s="1"/>
  <c r="AN864" i="3"/>
  <c r="BD864" i="3" s="1"/>
  <c r="AN992" i="3"/>
  <c r="BD992" i="3" s="1"/>
  <c r="AN458" i="3"/>
  <c r="BD458" i="3" s="1"/>
  <c r="AN177" i="3"/>
  <c r="BD177" i="3" s="1"/>
  <c r="AN689" i="3"/>
  <c r="BD689" i="3" s="1"/>
  <c r="AN382" i="3"/>
  <c r="BD382" i="3" s="1"/>
  <c r="AN837" i="3"/>
  <c r="BD837" i="3" s="1"/>
  <c r="AN965" i="3"/>
  <c r="BD965" i="3" s="1"/>
  <c r="AN512" i="3"/>
  <c r="BD512" i="3" s="1"/>
  <c r="AN133" i="3"/>
  <c r="BD133" i="3" s="1"/>
  <c r="AN584" i="3"/>
  <c r="BD584" i="3" s="1"/>
  <c r="AN207" i="3"/>
  <c r="BD207" i="3" s="1"/>
  <c r="AN719" i="3"/>
  <c r="BD719" i="3" s="1"/>
  <c r="AN409" i="3"/>
  <c r="BD409" i="3" s="1"/>
  <c r="AN118" i="3"/>
  <c r="BD118" i="3" s="1"/>
  <c r="AN630" i="3"/>
  <c r="BD630" i="3" s="1"/>
  <c r="AN898" i="3"/>
  <c r="BD898" i="3" s="1"/>
  <c r="AN87" i="3"/>
  <c r="BD87" i="3" s="1"/>
  <c r="AN599" i="3"/>
  <c r="BD599" i="3" s="1"/>
  <c r="AN308" i="3"/>
  <c r="BD308" i="3" s="1"/>
  <c r="AN11" i="3"/>
  <c r="BD11" i="3" s="1"/>
  <c r="AN523" i="3"/>
  <c r="BD523" i="3" s="1"/>
  <c r="AN871" i="3"/>
  <c r="BD871" i="3" s="1"/>
  <c r="AN999" i="3"/>
  <c r="BD999" i="3" s="1"/>
  <c r="AN232" i="3"/>
  <c r="BD232" i="3" s="1"/>
  <c r="AN696" i="3"/>
  <c r="BD696" i="3" s="1"/>
  <c r="AN782" i="3"/>
  <c r="BD782" i="3" s="1"/>
  <c r="AN402" i="3"/>
  <c r="BD402" i="3" s="1"/>
  <c r="AN92" i="3"/>
  <c r="BD92" i="3" s="1"/>
  <c r="AN604" i="3"/>
  <c r="BD604" i="3" s="1"/>
  <c r="AN323" i="3"/>
  <c r="BD323" i="3" s="1"/>
  <c r="AN820" i="3"/>
  <c r="BD820" i="3" s="1"/>
  <c r="AN948" i="3"/>
  <c r="BD948" i="3" s="1"/>
  <c r="AN282" i="3"/>
  <c r="BD282" i="3" s="1"/>
  <c r="AN801" i="3"/>
  <c r="BD801" i="3" s="1"/>
  <c r="AN513" i="3"/>
  <c r="BD513" i="3" s="1"/>
  <c r="AN206" i="3"/>
  <c r="BD206" i="3" s="1"/>
  <c r="AN718" i="3"/>
  <c r="BD718" i="3" s="1"/>
  <c r="AN921" i="3"/>
  <c r="BD921" i="3" s="1"/>
  <c r="AN613" i="3"/>
  <c r="BD613" i="3" s="1"/>
  <c r="AN221" i="3"/>
  <c r="BD221" i="3" s="1"/>
  <c r="AN672" i="3"/>
  <c r="BD672" i="3" s="1"/>
  <c r="AN735" i="3"/>
  <c r="BD735" i="3" s="1"/>
  <c r="AN27" i="3"/>
  <c r="BD27" i="3" s="1"/>
  <c r="AN287" i="3"/>
  <c r="BD287" i="3" s="1"/>
  <c r="AN388" i="3"/>
  <c r="BD388" i="3" s="1"/>
  <c r="AN582" i="3"/>
  <c r="BD582" i="3" s="1"/>
  <c r="AN745" i="3"/>
  <c r="BD745" i="3" s="1"/>
  <c r="AN886" i="3"/>
  <c r="BD886" i="3" s="1"/>
  <c r="AN809" i="3"/>
  <c r="BD809" i="3" s="1"/>
  <c r="AN671" i="3"/>
  <c r="BD671" i="3" s="1"/>
  <c r="AN681" i="3"/>
  <c r="BD681" i="3" s="1"/>
  <c r="AN791" i="3"/>
  <c r="BD791" i="3" s="1"/>
  <c r="AN233" i="3"/>
  <c r="BD233" i="3" s="1"/>
  <c r="AN347" i="3"/>
  <c r="BD347" i="3" s="1"/>
  <c r="AN607" i="3"/>
  <c r="BD607" i="3" s="1"/>
  <c r="AN708" i="3"/>
  <c r="BD708" i="3" s="1"/>
  <c r="AN260" i="3"/>
  <c r="BD260" i="3" s="1"/>
  <c r="AN172" i="3"/>
  <c r="BD172" i="3" s="1"/>
  <c r="AN840" i="3"/>
  <c r="BD840" i="3" s="1"/>
  <c r="AN81" i="3"/>
  <c r="BD81" i="3" s="1"/>
  <c r="AN799" i="3"/>
  <c r="BD799" i="3" s="1"/>
  <c r="AN541" i="3"/>
  <c r="BD541" i="3" s="1"/>
  <c r="AN687" i="3"/>
  <c r="BD687" i="3" s="1"/>
  <c r="AN598" i="3"/>
  <c r="BD598" i="3" s="1"/>
  <c r="AN55" i="3"/>
  <c r="BD55" i="3" s="1"/>
  <c r="AN788" i="3"/>
  <c r="BD788" i="3" s="1"/>
  <c r="AN991" i="3"/>
  <c r="BD991" i="3" s="1"/>
  <c r="AN573" i="3"/>
  <c r="BD573" i="3" s="1"/>
  <c r="AN572" i="3"/>
  <c r="BD572" i="3" s="1"/>
  <c r="AN940" i="3"/>
  <c r="BD940" i="3" s="1"/>
  <c r="AN481" i="3"/>
  <c r="BD481" i="3" s="1"/>
  <c r="AN913" i="3"/>
  <c r="BD913" i="3" s="1"/>
  <c r="AN544" i="3"/>
  <c r="BD544" i="3" s="1"/>
  <c r="AN265" i="3"/>
  <c r="BD265" i="3" s="1"/>
  <c r="AN862" i="3"/>
  <c r="BD862" i="3" s="1"/>
  <c r="AN164" i="3"/>
  <c r="BD164" i="3" s="1"/>
  <c r="AN835" i="3"/>
  <c r="BD835" i="3" s="1"/>
  <c r="AN120" i="3"/>
  <c r="BD120" i="3" s="1"/>
  <c r="AN765" i="3"/>
  <c r="BD765" i="3" s="1"/>
  <c r="AN179" i="3"/>
  <c r="BD179" i="3" s="1"/>
  <c r="AN138" i="3"/>
  <c r="BD138" i="3" s="1"/>
  <c r="AN62" i="3"/>
  <c r="BD62" i="3" s="1"/>
  <c r="AN37" i="3"/>
  <c r="BD37" i="3" s="1"/>
  <c r="AN317" i="3"/>
  <c r="BD317" i="3" s="1"/>
  <c r="AN601" i="3"/>
  <c r="BD601" i="3" s="1"/>
  <c r="AN946" i="3"/>
  <c r="BD946" i="3" s="1"/>
  <c r="AN500" i="3"/>
  <c r="BD500" i="3" s="1"/>
  <c r="AN919" i="3"/>
  <c r="BD919" i="3" s="1"/>
  <c r="AN621" i="3"/>
  <c r="BD621" i="3" s="1"/>
  <c r="AN284" i="3"/>
  <c r="BD284" i="3" s="1"/>
  <c r="AN354" i="3"/>
  <c r="BD354" i="3" s="1"/>
  <c r="AN44" i="3"/>
  <c r="BD44" i="3" s="1"/>
  <c r="AN556" i="3"/>
  <c r="BD556" i="3" s="1"/>
  <c r="AN275" i="3"/>
  <c r="BD275" i="3" s="1"/>
  <c r="AN787" i="3"/>
  <c r="BD787" i="3" s="1"/>
  <c r="AN936" i="3"/>
  <c r="BD936" i="3" s="1"/>
  <c r="AN234" i="3"/>
  <c r="BD234" i="3" s="1"/>
  <c r="AN753" i="3"/>
  <c r="BD753" i="3" s="1"/>
  <c r="AN465" i="3"/>
  <c r="BD465" i="3" s="1"/>
  <c r="AN158" i="3"/>
  <c r="BD158" i="3" s="1"/>
  <c r="AN670" i="3"/>
  <c r="BD670" i="3" s="1"/>
  <c r="AN909" i="3"/>
  <c r="BD909" i="3" s="1"/>
  <c r="AN421" i="3"/>
  <c r="BD421" i="3" s="1"/>
  <c r="AN29" i="3"/>
  <c r="BD29" i="3" s="1"/>
  <c r="AN480" i="3"/>
  <c r="BD480" i="3" s="1"/>
  <c r="AN47" i="3"/>
  <c r="BD47" i="3" s="1"/>
  <c r="AN559" i="3"/>
  <c r="BD559" i="3" s="1"/>
  <c r="AN249" i="3"/>
  <c r="BD249" i="3" s="1"/>
  <c r="AN760" i="3"/>
  <c r="BD760" i="3" s="1"/>
  <c r="AN470" i="3"/>
  <c r="BD470" i="3" s="1"/>
  <c r="AN858" i="3"/>
  <c r="BD858" i="3" s="1"/>
  <c r="AN986" i="3"/>
  <c r="BD986" i="3" s="1"/>
  <c r="AN439" i="3"/>
  <c r="BD439" i="3" s="1"/>
  <c r="AN148" i="3"/>
  <c r="BD148" i="3" s="1"/>
  <c r="AN660" i="3"/>
  <c r="BD660" i="3" s="1"/>
  <c r="AN363" i="3"/>
  <c r="BD363" i="3" s="1"/>
  <c r="AN831" i="3"/>
  <c r="BD831" i="3" s="1"/>
  <c r="AN959" i="3"/>
  <c r="BD959" i="3" s="1"/>
  <c r="AN397" i="3"/>
  <c r="BD397" i="3" s="1"/>
  <c r="AN56" i="3"/>
  <c r="BD56" i="3" s="1"/>
  <c r="AN469" i="3"/>
  <c r="BD469" i="3" s="1"/>
  <c r="AN242" i="3"/>
  <c r="BD242" i="3" s="1"/>
  <c r="AN749" i="3"/>
  <c r="BD749" i="3" s="1"/>
  <c r="AN444" i="3"/>
  <c r="BD444" i="3" s="1"/>
  <c r="AN163" i="3"/>
  <c r="BD163" i="3" s="1"/>
  <c r="AN675" i="3"/>
  <c r="BD675" i="3" s="1"/>
  <c r="AN908" i="3"/>
  <c r="BD908" i="3" s="1"/>
  <c r="AN122" i="3"/>
  <c r="BD122" i="3" s="1"/>
  <c r="AN634" i="3"/>
  <c r="BD634" i="3" s="1"/>
  <c r="AN353" i="3"/>
  <c r="BD353" i="3" s="1"/>
  <c r="AN46" i="3"/>
  <c r="BD46" i="3" s="1"/>
  <c r="AN558" i="3"/>
  <c r="BD558" i="3" s="1"/>
  <c r="AN881" i="3"/>
  <c r="BD881" i="3" s="1"/>
  <c r="AN1009" i="3"/>
  <c r="BD1009" i="3" s="1"/>
  <c r="AN373" i="3"/>
  <c r="BD373" i="3" s="1"/>
  <c r="AN32" i="3"/>
  <c r="BD32" i="3" s="1"/>
  <c r="AN509" i="3"/>
  <c r="BD509" i="3" s="1"/>
  <c r="AN447" i="3"/>
  <c r="BD447" i="3" s="1"/>
  <c r="AN137" i="3"/>
  <c r="BD137" i="3" s="1"/>
  <c r="AN649" i="3"/>
  <c r="BD649" i="3" s="1"/>
  <c r="AN358" i="3"/>
  <c r="BD358" i="3" s="1"/>
  <c r="AN830" i="3"/>
  <c r="BD830" i="3" s="1"/>
  <c r="AN958" i="3"/>
  <c r="BD958" i="3" s="1"/>
  <c r="AN327" i="3"/>
  <c r="BD327" i="3" s="1"/>
  <c r="AN36" i="3"/>
  <c r="BD36" i="3" s="1"/>
  <c r="AN548" i="3"/>
  <c r="BD548" i="3" s="1"/>
  <c r="AN251" i="3"/>
  <c r="BD251" i="3" s="1"/>
  <c r="AN759" i="3"/>
  <c r="BD759" i="3" s="1"/>
  <c r="AN931" i="3"/>
  <c r="BD931" i="3" s="1"/>
  <c r="AN794" i="3"/>
  <c r="BD794" i="3" s="1"/>
  <c r="AN400" i="3"/>
  <c r="BD400" i="3" s="1"/>
  <c r="AN21" i="3"/>
  <c r="BD21" i="3" s="1"/>
  <c r="AN130" i="3"/>
  <c r="BD130" i="3" s="1"/>
  <c r="AN642" i="3"/>
  <c r="BD642" i="3" s="1"/>
  <c r="AN332" i="3"/>
  <c r="BD332" i="3" s="1"/>
  <c r="AN51" i="3"/>
  <c r="BD51" i="3" s="1"/>
  <c r="AN563" i="3"/>
  <c r="BD563" i="3" s="1"/>
  <c r="AN880" i="3"/>
  <c r="BD880" i="3" s="1"/>
  <c r="AN1008" i="3"/>
  <c r="BD1008" i="3" s="1"/>
  <c r="AN522" i="3"/>
  <c r="BD522" i="3" s="1"/>
  <c r="AN241" i="3"/>
  <c r="BD241" i="3" s="1"/>
  <c r="AN748" i="3"/>
  <c r="BD748" i="3" s="1"/>
  <c r="AN446" i="3"/>
  <c r="BD446" i="3" s="1"/>
  <c r="AN853" i="3"/>
  <c r="BD853" i="3" s="1"/>
  <c r="AN981" i="3"/>
  <c r="BD981" i="3" s="1"/>
  <c r="AN742" i="3"/>
  <c r="BD742" i="3" s="1"/>
  <c r="AN389" i="3"/>
  <c r="BD389" i="3" s="1"/>
  <c r="AN48" i="3"/>
  <c r="BD48" i="3" s="1"/>
  <c r="AN271" i="3"/>
  <c r="BD271" i="3" s="1"/>
  <c r="AN773" i="3"/>
  <c r="BD773" i="3" s="1"/>
  <c r="AN473" i="3"/>
  <c r="BD473" i="3" s="1"/>
  <c r="AN182" i="3"/>
  <c r="BD182" i="3" s="1"/>
  <c r="AN694" i="3"/>
  <c r="BD694" i="3" s="1"/>
  <c r="AN914" i="3"/>
  <c r="BD914" i="3" s="1"/>
  <c r="AN151" i="3"/>
  <c r="BD151" i="3" s="1"/>
  <c r="AN663" i="3"/>
  <c r="BD663" i="3" s="1"/>
  <c r="AN372" i="3"/>
  <c r="BD372" i="3" s="1"/>
  <c r="AN75" i="3"/>
  <c r="BD75" i="3" s="1"/>
  <c r="AN587" i="3"/>
  <c r="BD587" i="3" s="1"/>
  <c r="AN887" i="3"/>
  <c r="BD887" i="3" s="1"/>
  <c r="AN88" i="3"/>
  <c r="BD88" i="3" s="1"/>
  <c r="AN488" i="3"/>
  <c r="BD488" i="3" s="1"/>
  <c r="AN109" i="3"/>
  <c r="BD109" i="3" s="1"/>
  <c r="AN624" i="3"/>
  <c r="BD624" i="3" s="1"/>
  <c r="AN466" i="3"/>
  <c r="BD466" i="3" s="1"/>
  <c r="AN156" i="3"/>
  <c r="BD156" i="3" s="1"/>
  <c r="AN668" i="3"/>
  <c r="BD668" i="3" s="1"/>
  <c r="AN387" i="3"/>
  <c r="BD387" i="3" s="1"/>
  <c r="AN836" i="3"/>
  <c r="BD836" i="3" s="1"/>
  <c r="AN964" i="3"/>
  <c r="BD964" i="3" s="1"/>
  <c r="AN346" i="3"/>
  <c r="BD346" i="3" s="1"/>
  <c r="AN65" i="3"/>
  <c r="BD65" i="3" s="1"/>
  <c r="AN577" i="3"/>
  <c r="BD577" i="3" s="1"/>
  <c r="AN270" i="3"/>
  <c r="BD270" i="3" s="1"/>
  <c r="AN783" i="3"/>
  <c r="BD783" i="3" s="1"/>
  <c r="AN937" i="3"/>
  <c r="BD937" i="3" s="1"/>
  <c r="AN64" i="3"/>
  <c r="BD64" i="3" s="1"/>
  <c r="AN477" i="3"/>
  <c r="BD477" i="3" s="1"/>
  <c r="AN136" i="3"/>
  <c r="BD136" i="3" s="1"/>
  <c r="AN425" i="3"/>
  <c r="BD425" i="3" s="1"/>
  <c r="AN539" i="3"/>
  <c r="BD539" i="3" s="1"/>
  <c r="AN789" i="3"/>
  <c r="BD789" i="3" s="1"/>
  <c r="AN91" i="3"/>
  <c r="BD91" i="3" s="1"/>
  <c r="AN351" i="3"/>
  <c r="BD351" i="3" s="1"/>
  <c r="AN452" i="3"/>
  <c r="BD452" i="3" s="1"/>
  <c r="AN415" i="3"/>
  <c r="BD415" i="3" s="1"/>
  <c r="AN516" i="3"/>
  <c r="BD516" i="3" s="1"/>
  <c r="AN551" i="3"/>
  <c r="BD551" i="3" s="1"/>
  <c r="AN390" i="3"/>
  <c r="BD390" i="3" s="1"/>
  <c r="AN939" i="3"/>
  <c r="BD939" i="3" s="1"/>
  <c r="AN744" i="3"/>
  <c r="BD744" i="3" s="1"/>
  <c r="AN827" i="3"/>
  <c r="BD827" i="3" s="1"/>
  <c r="AN297" i="3"/>
  <c r="BD297" i="3" s="1"/>
  <c r="AN411" i="3"/>
  <c r="BD411" i="3" s="1"/>
  <c r="AN475" i="3"/>
  <c r="BD475" i="3" s="1"/>
  <c r="AN482" i="3"/>
  <c r="BD482" i="3" s="1"/>
  <c r="AN403" i="3"/>
  <c r="BD403" i="3" s="1"/>
  <c r="AN362" i="3"/>
  <c r="BD362" i="3" s="1"/>
  <c r="AN286" i="3"/>
  <c r="BD286" i="3" s="1"/>
  <c r="AN128" i="3"/>
  <c r="BD128" i="3" s="1"/>
  <c r="AN175" i="3"/>
  <c r="BD175" i="3" s="1"/>
  <c r="AN86" i="3"/>
  <c r="BD86" i="3" s="1"/>
  <c r="AN567" i="3"/>
  <c r="BD567" i="3" s="1"/>
  <c r="AN491" i="3"/>
  <c r="BD491" i="3" s="1"/>
  <c r="AN104" i="3"/>
  <c r="BD104" i="3" s="1"/>
  <c r="AN370" i="3"/>
  <c r="BD370" i="3" s="1"/>
  <c r="AN291" i="3"/>
  <c r="BD291" i="3" s="1"/>
  <c r="AN250" i="3"/>
  <c r="BD250" i="3" s="1"/>
  <c r="AN174" i="3"/>
  <c r="BD174" i="3" s="1"/>
  <c r="AN485" i="3"/>
  <c r="BD485" i="3" s="1"/>
  <c r="AN63" i="3"/>
  <c r="BD63" i="3" s="1"/>
  <c r="AN776" i="3"/>
  <c r="BD776" i="3" s="1"/>
  <c r="AN990" i="3"/>
  <c r="BD990" i="3" s="1"/>
  <c r="AN676" i="3"/>
  <c r="BD676" i="3" s="1"/>
  <c r="AN963" i="3"/>
  <c r="BD963" i="3" s="1"/>
  <c r="AN533" i="3"/>
  <c r="BD533" i="3" s="1"/>
  <c r="AN691" i="3"/>
  <c r="BD691" i="3" s="1"/>
  <c r="AN650" i="3"/>
  <c r="BD650" i="3" s="1"/>
  <c r="AN574" i="3"/>
  <c r="BD574" i="3" s="1"/>
  <c r="AN437" i="3"/>
  <c r="BD437" i="3" s="1"/>
  <c r="AN399" i="3"/>
  <c r="BD399" i="3" s="1"/>
  <c r="AN818" i="3"/>
  <c r="BD818" i="3" s="1"/>
  <c r="AN793" i="3"/>
  <c r="BD793" i="3" s="1"/>
  <c r="AN715" i="3"/>
  <c r="BD715" i="3" s="1"/>
  <c r="AN208" i="3"/>
  <c r="BD208" i="3" s="1"/>
  <c r="AN594" i="3"/>
  <c r="BD594" i="3" s="1"/>
  <c r="AN418" i="3"/>
  <c r="BD418" i="3" s="1"/>
  <c r="AN108" i="3"/>
  <c r="BD108" i="3" s="1"/>
  <c r="AN620" i="3"/>
  <c r="BD620" i="3" s="1"/>
  <c r="AN339" i="3"/>
  <c r="BD339" i="3" s="1"/>
  <c r="AN824" i="3"/>
  <c r="BD824" i="3" s="1"/>
  <c r="AN952" i="3"/>
  <c r="BD952" i="3" s="1"/>
  <c r="AN298" i="3"/>
  <c r="BD298" i="3" s="1"/>
  <c r="AN17" i="3"/>
  <c r="BD17" i="3" s="1"/>
  <c r="AN529" i="3"/>
  <c r="BD529" i="3" s="1"/>
  <c r="AN222" i="3"/>
  <c r="BD222" i="3" s="1"/>
  <c r="AN734" i="3"/>
  <c r="BD734" i="3" s="1"/>
  <c r="AN925" i="3"/>
  <c r="BD925" i="3" s="1"/>
  <c r="AN677" i="3"/>
  <c r="BD677" i="3" s="1"/>
  <c r="AN285" i="3"/>
  <c r="BD285" i="3" s="1"/>
  <c r="AN736" i="3"/>
  <c r="BD736" i="3" s="1"/>
  <c r="AN111" i="3"/>
  <c r="BD111" i="3" s="1"/>
  <c r="AN623" i="3"/>
  <c r="BD623" i="3" s="1"/>
  <c r="AN313" i="3"/>
  <c r="BD313" i="3" s="1"/>
  <c r="AN22" i="3"/>
  <c r="BD22" i="3" s="1"/>
  <c r="AN534" i="3"/>
  <c r="BD534" i="3" s="1"/>
  <c r="AN874" i="3"/>
  <c r="BD874" i="3" s="1"/>
  <c r="AN1002" i="3"/>
  <c r="BD1002" i="3" s="1"/>
  <c r="AN503" i="3"/>
  <c r="BD503" i="3" s="1"/>
  <c r="AN212" i="3"/>
  <c r="BD212" i="3" s="1"/>
  <c r="AN724" i="3"/>
  <c r="BD724" i="3" s="1"/>
  <c r="AN427" i="3"/>
  <c r="BD427" i="3" s="1"/>
  <c r="AN847" i="3"/>
  <c r="BD847" i="3" s="1"/>
  <c r="AN975" i="3"/>
  <c r="BD975" i="3" s="1"/>
  <c r="AN653" i="3"/>
  <c r="BD653" i="3" s="1"/>
  <c r="AN312" i="3"/>
  <c r="BD312" i="3" s="1"/>
  <c r="AN725" i="3"/>
  <c r="BD725" i="3" s="1"/>
  <c r="AN306" i="3"/>
  <c r="BD306" i="3" s="1"/>
  <c r="AN813" i="3"/>
  <c r="BD813" i="3" s="1"/>
  <c r="AN508" i="3"/>
  <c r="BD508" i="3" s="1"/>
  <c r="AN227" i="3"/>
  <c r="BD227" i="3" s="1"/>
  <c r="AN739" i="3"/>
  <c r="BD739" i="3" s="1"/>
  <c r="AN924" i="3"/>
  <c r="BD924" i="3" s="1"/>
  <c r="AN186" i="3"/>
  <c r="BD186" i="3" s="1"/>
  <c r="AN698" i="3"/>
  <c r="BD698" i="3" s="1"/>
  <c r="AN417" i="3"/>
  <c r="BD417" i="3" s="1"/>
  <c r="AN110" i="3"/>
  <c r="BD110" i="3" s="1"/>
  <c r="AN622" i="3"/>
  <c r="BD622" i="3" s="1"/>
  <c r="AN897" i="3"/>
  <c r="BD897" i="3" s="1"/>
  <c r="AN229" i="3"/>
  <c r="BD229" i="3" s="1"/>
  <c r="AN629" i="3"/>
  <c r="BD629" i="3" s="1"/>
  <c r="AN288" i="3"/>
  <c r="BD288" i="3" s="1"/>
  <c r="AN240" i="3"/>
  <c r="BD240" i="3" s="1"/>
  <c r="AN511" i="3"/>
  <c r="BD511" i="3" s="1"/>
  <c r="AN201" i="3"/>
  <c r="BD201" i="3" s="1"/>
  <c r="AN713" i="3"/>
  <c r="BD713" i="3" s="1"/>
  <c r="AN422" i="3"/>
  <c r="BD422" i="3" s="1"/>
  <c r="AN846" i="3"/>
  <c r="BD846" i="3" s="1"/>
  <c r="AN974" i="3"/>
  <c r="BD974" i="3" s="1"/>
  <c r="AN391" i="3"/>
  <c r="BD391" i="3" s="1"/>
  <c r="AN100" i="3"/>
  <c r="BD100" i="3" s="1"/>
  <c r="AN612" i="3"/>
  <c r="BD612" i="3" s="1"/>
  <c r="AN315" i="3"/>
  <c r="BD315" i="3" s="1"/>
  <c r="AN819" i="3"/>
  <c r="BD819" i="3" s="1"/>
  <c r="AN947" i="3"/>
  <c r="BD947" i="3" s="1"/>
  <c r="AN205" i="3"/>
  <c r="BD205" i="3" s="1"/>
  <c r="AN656" i="3"/>
  <c r="BD656" i="3" s="1"/>
  <c r="AN277" i="3"/>
  <c r="BD277" i="3" s="1"/>
  <c r="AN194" i="3"/>
  <c r="BD194" i="3" s="1"/>
  <c r="AN706" i="3"/>
  <c r="BD706" i="3" s="1"/>
  <c r="AN396" i="3"/>
  <c r="BD396" i="3" s="1"/>
  <c r="AN115" i="3"/>
  <c r="BD115" i="3" s="1"/>
  <c r="AN627" i="3"/>
  <c r="BD627" i="3" s="1"/>
  <c r="AN896" i="3"/>
  <c r="BD896" i="3" s="1"/>
  <c r="AN74" i="3"/>
  <c r="BD74" i="3" s="1"/>
  <c r="AN586" i="3"/>
  <c r="BD586" i="3" s="1"/>
  <c r="AN305" i="3"/>
  <c r="BD305" i="3" s="1"/>
  <c r="AN812" i="3"/>
  <c r="BD812" i="3" s="1"/>
  <c r="AN510" i="3"/>
  <c r="BD510" i="3" s="1"/>
  <c r="AN869" i="3"/>
  <c r="BD869" i="3" s="1"/>
  <c r="AN997" i="3"/>
  <c r="BD997" i="3" s="1"/>
  <c r="AN181" i="3"/>
  <c r="BD181" i="3" s="1"/>
  <c r="AN645" i="3"/>
  <c r="BD645" i="3" s="1"/>
  <c r="AN688" i="3"/>
  <c r="BD688" i="3" s="1"/>
  <c r="AN335" i="3"/>
  <c r="BD335" i="3" s="1"/>
  <c r="AN25" i="3"/>
  <c r="BD25" i="3" s="1"/>
  <c r="AN537" i="3"/>
  <c r="BD537" i="3" s="1"/>
  <c r="AN246" i="3"/>
  <c r="BD246" i="3" s="1"/>
  <c r="AN763" i="3"/>
  <c r="BD763" i="3" s="1"/>
  <c r="AN930" i="3"/>
  <c r="BD930" i="3" s="1"/>
  <c r="AN215" i="3"/>
  <c r="BD215" i="3" s="1"/>
  <c r="AN727" i="3"/>
  <c r="BD727" i="3" s="1"/>
  <c r="AN436" i="3"/>
  <c r="BD436" i="3" s="1"/>
  <c r="AN139" i="3"/>
  <c r="BD139" i="3" s="1"/>
  <c r="AN651" i="3"/>
  <c r="BD651" i="3" s="1"/>
  <c r="AN903" i="3"/>
  <c r="BD903" i="3" s="1"/>
  <c r="AN344" i="3"/>
  <c r="BD344" i="3" s="1"/>
  <c r="AN754" i="3"/>
  <c r="BD754" i="3" s="1"/>
  <c r="AN365" i="3"/>
  <c r="BD365" i="3" s="1"/>
  <c r="AN18" i="3"/>
  <c r="BD18" i="3" s="1"/>
  <c r="AN530" i="3"/>
  <c r="BD530" i="3" s="1"/>
  <c r="AN220" i="3"/>
  <c r="BD220" i="3" s="1"/>
  <c r="AN732" i="3"/>
  <c r="BD732" i="3" s="1"/>
  <c r="AN451" i="3"/>
  <c r="BD451" i="3" s="1"/>
  <c r="AN852" i="3"/>
  <c r="BD852" i="3" s="1"/>
  <c r="AN980" i="3"/>
  <c r="BD980" i="3" s="1"/>
  <c r="AN410" i="3"/>
  <c r="BD410" i="3" s="1"/>
  <c r="AN129" i="3"/>
  <c r="BD129" i="3" s="1"/>
  <c r="AN641" i="3"/>
  <c r="BD641" i="3" s="1"/>
  <c r="AN334" i="3"/>
  <c r="BD334" i="3" s="1"/>
  <c r="AN825" i="3"/>
  <c r="BD825" i="3" s="1"/>
  <c r="AN953" i="3"/>
  <c r="BD953" i="3" s="1"/>
  <c r="AN320" i="3"/>
  <c r="BD320" i="3" s="1"/>
  <c r="AN733" i="3"/>
  <c r="BD733" i="3" s="1"/>
  <c r="AN392" i="3"/>
  <c r="BD392" i="3" s="1"/>
  <c r="AN134" i="3"/>
  <c r="BD134" i="3" s="1"/>
  <c r="AN875" i="3"/>
  <c r="BD875" i="3" s="1"/>
  <c r="AN489" i="3"/>
  <c r="BD489" i="3" s="1"/>
  <c r="AN603" i="3"/>
  <c r="BD603" i="3" s="1"/>
  <c r="AN41" i="3"/>
  <c r="BD41" i="3" s="1"/>
  <c r="AN155" i="3"/>
  <c r="BD155" i="3" s="1"/>
  <c r="AN105" i="3"/>
  <c r="BD105" i="3" s="1"/>
  <c r="AN219" i="3"/>
  <c r="BD219" i="3" s="1"/>
  <c r="AN772" i="3"/>
  <c r="BD772" i="3" s="1"/>
  <c r="AN838" i="3"/>
  <c r="BD838" i="3" s="1"/>
  <c r="AN77" i="3"/>
  <c r="BD77" i="3" s="1"/>
  <c r="AN454" i="3"/>
  <c r="BD454" i="3" s="1"/>
  <c r="AN955" i="3"/>
  <c r="BD955" i="3" s="1"/>
  <c r="AN808" i="3"/>
  <c r="BD808" i="3" s="1"/>
  <c r="AN843" i="3"/>
  <c r="BD843" i="3" s="1"/>
  <c r="AN987" i="3"/>
  <c r="BD987" i="3" s="1"/>
  <c r="AN684" i="3"/>
  <c r="BD684" i="3" s="1"/>
  <c r="AN968" i="3"/>
  <c r="BD968" i="3" s="1"/>
  <c r="AN593" i="3"/>
  <c r="BD593" i="3" s="1"/>
  <c r="AN941" i="3"/>
  <c r="BD941" i="3" s="1"/>
  <c r="AN200" i="3"/>
  <c r="BD200" i="3" s="1"/>
  <c r="AN377" i="3"/>
  <c r="BD377" i="3" s="1"/>
  <c r="AN890" i="3"/>
  <c r="BD890" i="3" s="1"/>
  <c r="AN276" i="3"/>
  <c r="BD276" i="3" s="1"/>
  <c r="AN863" i="3"/>
  <c r="BD863" i="3" s="1"/>
  <c r="AN568" i="3"/>
  <c r="BD568" i="3" s="1"/>
  <c r="AN60" i="3"/>
  <c r="BD60" i="3" s="1"/>
  <c r="AN803" i="3"/>
  <c r="BD803" i="3" s="1"/>
  <c r="AN769" i="3"/>
  <c r="BD769" i="3" s="1"/>
  <c r="AN686" i="3"/>
  <c r="BD686" i="3" s="1"/>
  <c r="AN93" i="3"/>
  <c r="BD93" i="3" s="1"/>
  <c r="AN575" i="3"/>
  <c r="BD575" i="3" s="1"/>
  <c r="AN486" i="3"/>
  <c r="BD486" i="3" s="1"/>
  <c r="AN455" i="3"/>
  <c r="BD455" i="3" s="1"/>
  <c r="AN379" i="3"/>
  <c r="BD379" i="3" s="1"/>
  <c r="AN461" i="3"/>
  <c r="BD461" i="3" s="1"/>
  <c r="AN258" i="3"/>
  <c r="BD258" i="3" s="1"/>
  <c r="AN460" i="3"/>
  <c r="BD460" i="3" s="1"/>
  <c r="AN912" i="3"/>
  <c r="BD912" i="3" s="1"/>
  <c r="AN369" i="3"/>
  <c r="BD369" i="3" s="1"/>
  <c r="AN885" i="3"/>
  <c r="BD885" i="3" s="1"/>
  <c r="AN96" i="3"/>
  <c r="BD96" i="3" s="1"/>
  <c r="AN89" i="3"/>
  <c r="BD89" i="3" s="1"/>
  <c r="AN310" i="3"/>
  <c r="BD310" i="3" s="1"/>
  <c r="AN279" i="3"/>
  <c r="BD279" i="3" s="1"/>
  <c r="AN203" i="3"/>
  <c r="BD203" i="3" s="1"/>
  <c r="AN600" i="3"/>
  <c r="BD600" i="3" s="1"/>
  <c r="AN82" i="3"/>
  <c r="BD82" i="3" s="1"/>
  <c r="AN34" i="3"/>
  <c r="BD34" i="3" s="1"/>
  <c r="AN546" i="3"/>
  <c r="BD546" i="3" s="1"/>
  <c r="AN236" i="3"/>
  <c r="BD236" i="3" s="1"/>
  <c r="AN752" i="3"/>
  <c r="BD752" i="3" s="1"/>
  <c r="AN467" i="3"/>
  <c r="BD467" i="3" s="1"/>
  <c r="AN856" i="3"/>
  <c r="BD856" i="3" s="1"/>
  <c r="AN984" i="3"/>
  <c r="BD984" i="3" s="1"/>
  <c r="AN426" i="3"/>
  <c r="BD426" i="3" s="1"/>
  <c r="AN145" i="3"/>
  <c r="BD145" i="3" s="1"/>
  <c r="AN657" i="3"/>
  <c r="BD657" i="3" s="1"/>
  <c r="AN350" i="3"/>
  <c r="BD350" i="3" s="1"/>
  <c r="AN829" i="3"/>
  <c r="BD829" i="3" s="1"/>
  <c r="AN957" i="3"/>
  <c r="BD957" i="3" s="1"/>
  <c r="AN384" i="3"/>
  <c r="BD384" i="3" s="1"/>
  <c r="AN798" i="3"/>
  <c r="BD798" i="3" s="1"/>
  <c r="AN456" i="3"/>
  <c r="BD456" i="3" s="1"/>
  <c r="AN239" i="3"/>
  <c r="BD239" i="3" s="1"/>
  <c r="AN741" i="3"/>
  <c r="BD741" i="3" s="1"/>
  <c r="AN441" i="3"/>
  <c r="BD441" i="3" s="1"/>
  <c r="AN150" i="3"/>
  <c r="BD150" i="3" s="1"/>
  <c r="AN662" i="3"/>
  <c r="BD662" i="3" s="1"/>
  <c r="AN906" i="3"/>
  <c r="BD906" i="3" s="1"/>
  <c r="AN119" i="3"/>
  <c r="BD119" i="3" s="1"/>
  <c r="AN631" i="3"/>
  <c r="BD631" i="3" s="1"/>
  <c r="AN340" i="3"/>
  <c r="BD340" i="3" s="1"/>
  <c r="AN43" i="3"/>
  <c r="BD43" i="3" s="1"/>
  <c r="AN555" i="3"/>
  <c r="BD555" i="3" s="1"/>
  <c r="AN879" i="3"/>
  <c r="BD879" i="3" s="1"/>
  <c r="AN1007" i="3"/>
  <c r="BD1007" i="3" s="1"/>
  <c r="AN360" i="3"/>
  <c r="BD360" i="3" s="1"/>
  <c r="AN810" i="3"/>
  <c r="BD810" i="3" s="1"/>
  <c r="AN304" i="3"/>
  <c r="BD304" i="3" s="1"/>
  <c r="AN434" i="3"/>
  <c r="BD434" i="3" s="1"/>
  <c r="AN124" i="3"/>
  <c r="BD124" i="3" s="1"/>
  <c r="AN636" i="3"/>
  <c r="BD636" i="3" s="1"/>
  <c r="AN355" i="3"/>
  <c r="BD355" i="3" s="1"/>
  <c r="AN828" i="3"/>
  <c r="BD828" i="3" s="1"/>
  <c r="AN956" i="3"/>
  <c r="BD956" i="3" s="1"/>
  <c r="AN314" i="3"/>
  <c r="BD314" i="3" s="1"/>
  <c r="AN33" i="3"/>
  <c r="BD33" i="3" s="1"/>
  <c r="AN545" i="3"/>
  <c r="BD545" i="3" s="1"/>
  <c r="AN238" i="3"/>
  <c r="BD238" i="3" s="1"/>
  <c r="AN751" i="3"/>
  <c r="BD751" i="3" s="1"/>
  <c r="AN929" i="3"/>
  <c r="BD929" i="3" s="1"/>
  <c r="AN762" i="3"/>
  <c r="BD762" i="3" s="1"/>
  <c r="AN349" i="3"/>
  <c r="BD349" i="3" s="1"/>
  <c r="AN790" i="3"/>
  <c r="BD790" i="3" s="1"/>
  <c r="AN127" i="3"/>
  <c r="BD127" i="3" s="1"/>
  <c r="AN639" i="3"/>
  <c r="BD639" i="3" s="1"/>
  <c r="AN329" i="3"/>
  <c r="BD329" i="3" s="1"/>
  <c r="AN38" i="3"/>
  <c r="BD38" i="3" s="1"/>
  <c r="AN550" i="3"/>
  <c r="BD550" i="3" s="1"/>
  <c r="AN878" i="3"/>
  <c r="BD878" i="3" s="1"/>
  <c r="AN1006" i="3"/>
  <c r="BD1006" i="3" s="1"/>
  <c r="AN519" i="3"/>
  <c r="BD519" i="3" s="1"/>
  <c r="AN228" i="3"/>
  <c r="BD228" i="3" s="1"/>
  <c r="AN740" i="3"/>
  <c r="BD740" i="3" s="1"/>
  <c r="AN443" i="3"/>
  <c r="BD443" i="3" s="1"/>
  <c r="AN851" i="3"/>
  <c r="BD851" i="3" s="1"/>
  <c r="AN979" i="3"/>
  <c r="BD979" i="3" s="1"/>
  <c r="AN717" i="3"/>
  <c r="BD717" i="3" s="1"/>
  <c r="AN376" i="3"/>
  <c r="BD376" i="3" s="1"/>
  <c r="AN802" i="3"/>
  <c r="BD802" i="3" s="1"/>
  <c r="AN322" i="3"/>
  <c r="BD322" i="3" s="1"/>
  <c r="AN12" i="3"/>
  <c r="BD12" i="3" s="1"/>
  <c r="AN524" i="3"/>
  <c r="BD524" i="3" s="1"/>
  <c r="AN243" i="3"/>
  <c r="BD243" i="3" s="1"/>
  <c r="AN755" i="3"/>
  <c r="BD755" i="3" s="1"/>
  <c r="AN928" i="3"/>
  <c r="BD928" i="3" s="1"/>
  <c r="AN202" i="3"/>
  <c r="BD202" i="3" s="1"/>
  <c r="AN714" i="3"/>
  <c r="BD714" i="3" s="1"/>
  <c r="AN433" i="3"/>
  <c r="BD433" i="3" s="1"/>
  <c r="AN126" i="3"/>
  <c r="BD126" i="3" s="1"/>
  <c r="AN638" i="3"/>
  <c r="BD638" i="3" s="1"/>
  <c r="AN901" i="3"/>
  <c r="BD901" i="3" s="1"/>
  <c r="AN293" i="3"/>
  <c r="BD293" i="3" s="1"/>
  <c r="AN693" i="3"/>
  <c r="BD693" i="3" s="1"/>
  <c r="AN352" i="3"/>
  <c r="BD352" i="3" s="1"/>
  <c r="AN750" i="3"/>
  <c r="BD750" i="3" s="1"/>
  <c r="AN463" i="3"/>
  <c r="BD463" i="3" s="1"/>
  <c r="AN153" i="3"/>
  <c r="BD153" i="3" s="1"/>
  <c r="AN665" i="3"/>
  <c r="BD665" i="3" s="1"/>
  <c r="AN374" i="3"/>
  <c r="BD374" i="3" s="1"/>
  <c r="AN834" i="3"/>
  <c r="BD834" i="3" s="1"/>
  <c r="AN962" i="3"/>
  <c r="BD962" i="3" s="1"/>
  <c r="AN343" i="3"/>
  <c r="BD343" i="3" s="1"/>
  <c r="AN52" i="3"/>
  <c r="BD52" i="3" s="1"/>
  <c r="AN564" i="3"/>
  <c r="BD564" i="3" s="1"/>
  <c r="AN267" i="3"/>
  <c r="BD267" i="3" s="1"/>
  <c r="AN775" i="3"/>
  <c r="BD775" i="3" s="1"/>
  <c r="AN935" i="3"/>
  <c r="BD935" i="3" s="1"/>
  <c r="AN13" i="3"/>
  <c r="BD13" i="3" s="1"/>
  <c r="AN464" i="3"/>
  <c r="BD464" i="3" s="1"/>
  <c r="AN85" i="3"/>
  <c r="BD85" i="3" s="1"/>
  <c r="AN146" i="3"/>
  <c r="BD146" i="3" s="1"/>
  <c r="AN658" i="3"/>
  <c r="BD658" i="3" s="1"/>
  <c r="AN348" i="3"/>
  <c r="BD348" i="3" s="1"/>
  <c r="AN67" i="3"/>
  <c r="BD67" i="3" s="1"/>
  <c r="AN579" i="3"/>
  <c r="BD579" i="3" s="1"/>
  <c r="AN884" i="3"/>
  <c r="BD884" i="3" s="1"/>
  <c r="AN26" i="3"/>
  <c r="BD26" i="3" s="1"/>
  <c r="AN538" i="3"/>
  <c r="BD538" i="3" s="1"/>
  <c r="AN257" i="3"/>
  <c r="BD257" i="3" s="1"/>
  <c r="AN764" i="3"/>
  <c r="BD764" i="3" s="1"/>
  <c r="AN462" i="3"/>
  <c r="BD462" i="3" s="1"/>
  <c r="AN857" i="3"/>
  <c r="BD857" i="3" s="1"/>
  <c r="AN985" i="3"/>
  <c r="BD985" i="3" s="1"/>
  <c r="AN806" i="3"/>
  <c r="BD806" i="3" s="1"/>
  <c r="AN453" i="3"/>
  <c r="BD453" i="3" s="1"/>
  <c r="AN560" i="3"/>
  <c r="BD560" i="3" s="1"/>
  <c r="AN902" i="3"/>
  <c r="BD902" i="3" s="1"/>
  <c r="AN296" i="3"/>
  <c r="BD296" i="3" s="1"/>
  <c r="AN710" i="3"/>
  <c r="BD710" i="3" s="1"/>
  <c r="AN152" i="3"/>
  <c r="BD152" i="3" s="1"/>
  <c r="AN262" i="3"/>
  <c r="BD262" i="3" s="1"/>
  <c r="AN907" i="3"/>
  <c r="BD907" i="3" s="1"/>
  <c r="AN326" i="3"/>
  <c r="BD326" i="3" s="1"/>
  <c r="AN923" i="3"/>
  <c r="BD923" i="3" s="1"/>
  <c r="AN40" i="3"/>
  <c r="BD40" i="3" s="1"/>
  <c r="AN359" i="3"/>
  <c r="BD359" i="3" s="1"/>
  <c r="AN149" i="3"/>
  <c r="BD149" i="3" s="1"/>
  <c r="AN982" i="3"/>
  <c r="BD982" i="3" s="1"/>
  <c r="AN766" i="3"/>
  <c r="BD766" i="3" s="1"/>
  <c r="AN870" i="3"/>
  <c r="BD870" i="3" s="1"/>
  <c r="AN589" i="3"/>
  <c r="BD589" i="3" s="1"/>
  <c r="AN98" i="3"/>
  <c r="BD98" i="3" s="1"/>
  <c r="AN610" i="3"/>
  <c r="BD610" i="3" s="1"/>
  <c r="AN300" i="3"/>
  <c r="BD300" i="3" s="1"/>
  <c r="AN19" i="3"/>
  <c r="BD19" i="3" s="1"/>
  <c r="AN531" i="3"/>
  <c r="BD531" i="3" s="1"/>
  <c r="AN872" i="3"/>
  <c r="BD872" i="3" s="1"/>
  <c r="AN1000" i="3"/>
  <c r="BD1000" i="3" s="1"/>
  <c r="AN490" i="3"/>
  <c r="BD490" i="3" s="1"/>
  <c r="AN209" i="3"/>
  <c r="BD209" i="3" s="1"/>
  <c r="AN721" i="3"/>
  <c r="BD721" i="3" s="1"/>
  <c r="AN414" i="3"/>
  <c r="BD414" i="3" s="1"/>
  <c r="AN845" i="3"/>
  <c r="BD845" i="3" s="1"/>
  <c r="AN973" i="3"/>
  <c r="BD973" i="3" s="1"/>
  <c r="AN640" i="3"/>
  <c r="BD640" i="3" s="1"/>
  <c r="AN261" i="3"/>
  <c r="BD261" i="3" s="1"/>
  <c r="AN712" i="3"/>
  <c r="BD712" i="3" s="1"/>
  <c r="AN303" i="3"/>
  <c r="BD303" i="3" s="1"/>
  <c r="AN805" i="3"/>
  <c r="BD805" i="3" s="1"/>
  <c r="AN505" i="3"/>
  <c r="BD505" i="3" s="1"/>
  <c r="AN214" i="3"/>
  <c r="BD214" i="3" s="1"/>
  <c r="AN726" i="3"/>
  <c r="BD726" i="3" s="1"/>
  <c r="AN922" i="3"/>
  <c r="BD922" i="3" s="1"/>
  <c r="AN183" i="3"/>
  <c r="BD183" i="3" s="1"/>
  <c r="AN695" i="3"/>
  <c r="BD695" i="3" s="1"/>
  <c r="AN404" i="3"/>
  <c r="BD404" i="3" s="1"/>
  <c r="AN107" i="3"/>
  <c r="BD107" i="3" s="1"/>
  <c r="AN619" i="3"/>
  <c r="BD619" i="3" s="1"/>
  <c r="AN895" i="3"/>
  <c r="BD895" i="3" s="1"/>
  <c r="AN216" i="3"/>
  <c r="BD216" i="3" s="1"/>
  <c r="AN616" i="3"/>
  <c r="BD616" i="3" s="1"/>
  <c r="AN237" i="3"/>
  <c r="BD237" i="3" s="1"/>
  <c r="AN637" i="3"/>
  <c r="BD637" i="3" s="1"/>
  <c r="AN498" i="3"/>
  <c r="BD498" i="3" s="1"/>
  <c r="AN188" i="3"/>
  <c r="BD188" i="3" s="1"/>
  <c r="AN700" i="3"/>
  <c r="BD700" i="3" s="1"/>
  <c r="AN419" i="3"/>
  <c r="BD419" i="3" s="1"/>
  <c r="AN844" i="3"/>
  <c r="BD844" i="3" s="1"/>
  <c r="AN972" i="3"/>
  <c r="BD972" i="3" s="1"/>
  <c r="AN378" i="3"/>
  <c r="BD378" i="3" s="1"/>
  <c r="AN97" i="3"/>
  <c r="BD97" i="3" s="1"/>
  <c r="AN609" i="3"/>
  <c r="BD609" i="3" s="1"/>
  <c r="AN302" i="3"/>
  <c r="BD302" i="3" s="1"/>
  <c r="AN817" i="3"/>
  <c r="BD817" i="3" s="1"/>
  <c r="AN945" i="3"/>
  <c r="BD945" i="3" s="1"/>
  <c r="AN192" i="3"/>
  <c r="BD192" i="3" s="1"/>
  <c r="AN605" i="3"/>
  <c r="BD605" i="3" s="1"/>
  <c r="AN264" i="3"/>
  <c r="BD264" i="3" s="1"/>
  <c r="AN191" i="3"/>
  <c r="BD191" i="3" s="1"/>
  <c r="AN703" i="3"/>
  <c r="BD703" i="3" s="1"/>
  <c r="AN393" i="3"/>
  <c r="BD393" i="3" s="1"/>
  <c r="AN102" i="3"/>
  <c r="BD102" i="3" s="1"/>
  <c r="AN614" i="3"/>
  <c r="BD614" i="3" s="1"/>
  <c r="AN894" i="3"/>
  <c r="BD894" i="3" s="1"/>
  <c r="AN71" i="3"/>
  <c r="BD71" i="3" s="1"/>
  <c r="AN583" i="3"/>
  <c r="BD583" i="3" s="1"/>
  <c r="AN292" i="3"/>
  <c r="BD292" i="3" s="1"/>
  <c r="AN804" i="3"/>
  <c r="BD804" i="3" s="1"/>
  <c r="AN507" i="3"/>
  <c r="BD507" i="3" s="1"/>
  <c r="AN867" i="3"/>
  <c r="BD867" i="3" s="1"/>
  <c r="AN995" i="3"/>
  <c r="BD995" i="3" s="1"/>
  <c r="AN168" i="3"/>
  <c r="BD168" i="3" s="1"/>
  <c r="AN632" i="3"/>
  <c r="BD632" i="3" s="1"/>
  <c r="AN381" i="3"/>
  <c r="BD381" i="3" s="1"/>
  <c r="AN386" i="3"/>
  <c r="BD386" i="3" s="1"/>
  <c r="AN76" i="3"/>
  <c r="BD76" i="3" s="1"/>
  <c r="AN588" i="3"/>
  <c r="BD588" i="3" s="1"/>
  <c r="AN307" i="3"/>
  <c r="BD307" i="3" s="1"/>
  <c r="AN816" i="3"/>
  <c r="BD816" i="3" s="1"/>
  <c r="AN944" i="3"/>
  <c r="BD944" i="3" s="1"/>
  <c r="AN266" i="3"/>
  <c r="BD266" i="3" s="1"/>
  <c r="AN785" i="3"/>
  <c r="BD785" i="3" s="1"/>
  <c r="AN497" i="3"/>
  <c r="BD497" i="3" s="1"/>
  <c r="AN190" i="3"/>
  <c r="BD190" i="3" s="1"/>
  <c r="AN702" i="3"/>
  <c r="BD702" i="3" s="1"/>
  <c r="AN917" i="3"/>
  <c r="BD917" i="3" s="1"/>
  <c r="AN549" i="3"/>
  <c r="BD549" i="3" s="1"/>
  <c r="AN157" i="3"/>
  <c r="BD157" i="3" s="1"/>
  <c r="AN608" i="3"/>
  <c r="BD608" i="3" s="1"/>
  <c r="AN15" i="3"/>
  <c r="BD15" i="3" s="1"/>
  <c r="AN527" i="3"/>
  <c r="BD527" i="3" s="1"/>
  <c r="AN217" i="3"/>
  <c r="BD217" i="3" s="1"/>
  <c r="AN729" i="3"/>
  <c r="BD729" i="3" s="1"/>
  <c r="AN438" i="3"/>
  <c r="BD438" i="3" s="1"/>
  <c r="AN850" i="3"/>
  <c r="BD850" i="3" s="1"/>
  <c r="AN978" i="3"/>
  <c r="BD978" i="3" s="1"/>
  <c r="AN407" i="3"/>
  <c r="BD407" i="3" s="1"/>
  <c r="AN116" i="3"/>
  <c r="BD116" i="3" s="1"/>
  <c r="AN628" i="3"/>
  <c r="BD628" i="3" s="1"/>
  <c r="AN331" i="3"/>
  <c r="BD331" i="3" s="1"/>
  <c r="AN823" i="3"/>
  <c r="BD823" i="3" s="1"/>
  <c r="AN951" i="3"/>
  <c r="BD951" i="3" s="1"/>
  <c r="AN269" i="3"/>
  <c r="BD269" i="3" s="1"/>
  <c r="AN720" i="3"/>
  <c r="BD720" i="3" s="1"/>
  <c r="AN341" i="3"/>
  <c r="BD341" i="3" s="1"/>
  <c r="AN210" i="3"/>
  <c r="BD210" i="3" s="1"/>
  <c r="AN722" i="3"/>
  <c r="BD722" i="3" s="1"/>
  <c r="AN412" i="3"/>
  <c r="BD412" i="3" s="1"/>
  <c r="AN131" i="3"/>
  <c r="BD131" i="3" s="1"/>
  <c r="AN643" i="3"/>
  <c r="BD643" i="3" s="1"/>
  <c r="AN900" i="3"/>
  <c r="BD900" i="3" s="1"/>
  <c r="AN90" i="3"/>
  <c r="BD90" i="3" s="1"/>
  <c r="AN602" i="3"/>
  <c r="BD602" i="3" s="1"/>
  <c r="AN321" i="3"/>
  <c r="BD321" i="3" s="1"/>
  <c r="AN14" i="3"/>
  <c r="BD14" i="3" s="1"/>
  <c r="AN526" i="3"/>
  <c r="BD526" i="3" s="1"/>
  <c r="AN873" i="3"/>
  <c r="BD873" i="3" s="1"/>
  <c r="AN1001" i="3"/>
  <c r="BD1001" i="3" s="1"/>
  <c r="AN245" i="3"/>
  <c r="BD245" i="3" s="1"/>
  <c r="AN709" i="3"/>
  <c r="BD709" i="3" s="1"/>
  <c r="AN189" i="3"/>
  <c r="BD189" i="3" s="1"/>
  <c r="AN103" i="3"/>
  <c r="BD103" i="3" s="1"/>
  <c r="AN746" i="3"/>
  <c r="BD746" i="3" s="1"/>
  <c r="AN918" i="3"/>
  <c r="BD918" i="3" s="1"/>
  <c r="AN552" i="3"/>
  <c r="BD552" i="3" s="1"/>
  <c r="AN779" i="3"/>
  <c r="BD779" i="3" s="1"/>
  <c r="AN408" i="3"/>
  <c r="BD408" i="3" s="1"/>
  <c r="AN822" i="3"/>
  <c r="BD822" i="3" s="1"/>
  <c r="AN664" i="3"/>
  <c r="BD664" i="3" s="1"/>
  <c r="AN61" i="3"/>
  <c r="BD61" i="3" s="1"/>
  <c r="AN68" i="3"/>
  <c r="BD68" i="3" s="1"/>
  <c r="AN70" i="3"/>
  <c r="BD70" i="3" s="1"/>
  <c r="AN423" i="3"/>
  <c r="BD423" i="3" s="1"/>
  <c r="AN405" i="3"/>
  <c r="BD405" i="3" s="1"/>
  <c r="AN998" i="3"/>
  <c r="BD998" i="3" s="1"/>
  <c r="AN248" i="3"/>
  <c r="BD248" i="3" s="1"/>
  <c r="AN162" i="3"/>
  <c r="BD162" i="3" s="1"/>
  <c r="AN674" i="3"/>
  <c r="BD674" i="3" s="1"/>
  <c r="AN364" i="3"/>
  <c r="BD364" i="3" s="1"/>
  <c r="AN83" i="3"/>
  <c r="BD83" i="3" s="1"/>
  <c r="AN595" i="3"/>
  <c r="BD595" i="3" s="1"/>
  <c r="AN888" i="3"/>
  <c r="BD888" i="3" s="1"/>
  <c r="AN42" i="3"/>
  <c r="BD42" i="3" s="1"/>
  <c r="AN554" i="3"/>
  <c r="BD554" i="3" s="1"/>
  <c r="AN273" i="3"/>
  <c r="BD273" i="3" s="1"/>
  <c r="AN780" i="3"/>
  <c r="BD780" i="3" s="1"/>
  <c r="AN478" i="3"/>
  <c r="BD478" i="3" s="1"/>
  <c r="AN861" i="3"/>
  <c r="BD861" i="3" s="1"/>
  <c r="AN989" i="3"/>
  <c r="BD989" i="3" s="1"/>
  <c r="AN53" i="3"/>
  <c r="BD53" i="3" s="1"/>
  <c r="AN517" i="3"/>
  <c r="BD517" i="3" s="1"/>
  <c r="AN368" i="3"/>
  <c r="BD368" i="3" s="1"/>
  <c r="AN367" i="3"/>
  <c r="BD367" i="3" s="1"/>
  <c r="AN57" i="3"/>
  <c r="BD57" i="3" s="1"/>
  <c r="AN569" i="3"/>
  <c r="BD569" i="3" s="1"/>
  <c r="AN278" i="3"/>
  <c r="BD278" i="3" s="1"/>
  <c r="AN795" i="3"/>
  <c r="BD795" i="3" s="1"/>
  <c r="AN938" i="3"/>
  <c r="BD938" i="3" s="1"/>
  <c r="AN247" i="3"/>
  <c r="BD247" i="3" s="1"/>
  <c r="AN761" i="3"/>
  <c r="BD761" i="3" s="1"/>
  <c r="AN468" i="3"/>
  <c r="BD468" i="3" s="1"/>
  <c r="AN171" i="3"/>
  <c r="BD171" i="3" s="1"/>
  <c r="AN683" i="3"/>
  <c r="BD683" i="3" s="1"/>
  <c r="AN911" i="3"/>
  <c r="BD911" i="3" s="1"/>
  <c r="AN472" i="3"/>
  <c r="BD472" i="3" s="1"/>
  <c r="AN80" i="3"/>
  <c r="BD80" i="3" s="1"/>
  <c r="AN493" i="3"/>
  <c r="BD493" i="3" s="1"/>
  <c r="AN50" i="3"/>
  <c r="BD50" i="3" s="1"/>
  <c r="AN562" i="3"/>
  <c r="BD562" i="3" s="1"/>
  <c r="AN252" i="3"/>
  <c r="BD252" i="3" s="1"/>
  <c r="AN768" i="3"/>
  <c r="BD768" i="3" s="1"/>
  <c r="AN483" i="3"/>
  <c r="BD483" i="3" s="1"/>
  <c r="AN860" i="3"/>
  <c r="BD860" i="3" s="1"/>
  <c r="AN988" i="3"/>
  <c r="BD988" i="3" s="1"/>
  <c r="AN442" i="3"/>
  <c r="BD442" i="3" s="1"/>
  <c r="AN161" i="3"/>
  <c r="BD161" i="3" s="1"/>
  <c r="AN673" i="3"/>
  <c r="BD673" i="3" s="1"/>
  <c r="AN366" i="3"/>
  <c r="BD366" i="3" s="1"/>
  <c r="AN833" i="3"/>
  <c r="BD833" i="3" s="1"/>
  <c r="AN961" i="3"/>
  <c r="BD961" i="3" s="1"/>
  <c r="AN448" i="3"/>
  <c r="BD448" i="3" s="1"/>
  <c r="AN69" i="3"/>
  <c r="BD69" i="3" s="1"/>
  <c r="AN520" i="3"/>
  <c r="BD520" i="3" s="1"/>
  <c r="AN255" i="3"/>
  <c r="BD255" i="3" s="1"/>
  <c r="AN757" i="3"/>
  <c r="BD757" i="3" s="1"/>
  <c r="AN457" i="3"/>
  <c r="BD457" i="3" s="1"/>
  <c r="AN166" i="3"/>
  <c r="BD166" i="3" s="1"/>
  <c r="AN678" i="3"/>
  <c r="BD678" i="3" s="1"/>
  <c r="AN910" i="3"/>
  <c r="BD910" i="3" s="1"/>
  <c r="AN135" i="3"/>
  <c r="BD135" i="3" s="1"/>
  <c r="AN647" i="3"/>
  <c r="BD647" i="3" s="1"/>
  <c r="AN356" i="3"/>
  <c r="BD356" i="3" s="1"/>
  <c r="AN59" i="3"/>
  <c r="BD59" i="3" s="1"/>
  <c r="AN571" i="3"/>
  <c r="BD571" i="3" s="1"/>
  <c r="AN883" i="3"/>
  <c r="BD883" i="3" s="1"/>
  <c r="AN24" i="3"/>
  <c r="BD24" i="3" s="1"/>
  <c r="AN424" i="3"/>
  <c r="BD424" i="3" s="1"/>
  <c r="AN45" i="3"/>
  <c r="BD45" i="3" s="1"/>
  <c r="AN112" i="3"/>
  <c r="BD112" i="3" s="1"/>
  <c r="AN450" i="3"/>
  <c r="BD450" i="3" s="1"/>
  <c r="AN140" i="3"/>
  <c r="BD140" i="3" s="1"/>
  <c r="AN652" i="3"/>
  <c r="BD652" i="3" s="1"/>
  <c r="AN371" i="3"/>
  <c r="BD371" i="3" s="1"/>
  <c r="AN832" i="3"/>
  <c r="BD832" i="3" s="1"/>
  <c r="AN960" i="3"/>
  <c r="BD960" i="3" s="1"/>
  <c r="AN330" i="3"/>
  <c r="BD330" i="3" s="1"/>
  <c r="AN49" i="3"/>
  <c r="BD49" i="3" s="1"/>
  <c r="AN561" i="3"/>
  <c r="BD561" i="3" s="1"/>
  <c r="AN254" i="3"/>
  <c r="BD254" i="3" s="1"/>
  <c r="AN767" i="3"/>
  <c r="BD767" i="3" s="1"/>
  <c r="AN933" i="3"/>
  <c r="BD933" i="3" s="1"/>
  <c r="AN815" i="3"/>
  <c r="BD815" i="3" s="1"/>
  <c r="AN413" i="3"/>
  <c r="BD413" i="3" s="1"/>
  <c r="AN72" i="3"/>
  <c r="BD72" i="3" s="1"/>
  <c r="AN79" i="3"/>
  <c r="BD79" i="3" s="1"/>
  <c r="AN591" i="3"/>
  <c r="BD591" i="3" s="1"/>
  <c r="AN281" i="3"/>
  <c r="BD281" i="3" s="1"/>
  <c r="AN792" i="3"/>
  <c r="BD792" i="3" s="1"/>
  <c r="AN502" i="3"/>
  <c r="BD502" i="3" s="1"/>
  <c r="AN866" i="3"/>
  <c r="BD866" i="3" s="1"/>
  <c r="AN994" i="3"/>
  <c r="BD994" i="3" s="1"/>
  <c r="AN471" i="3"/>
  <c r="BD471" i="3" s="1"/>
  <c r="AN180" i="3"/>
  <c r="BD180" i="3" s="1"/>
  <c r="AN692" i="3"/>
  <c r="BD692" i="3" s="1"/>
  <c r="AN395" i="3"/>
  <c r="BD395" i="3" s="1"/>
  <c r="AN839" i="3"/>
  <c r="BD839" i="3" s="1"/>
  <c r="AN967" i="3"/>
  <c r="BD967" i="3" s="1"/>
  <c r="AN525" i="3"/>
  <c r="BD525" i="3" s="1"/>
  <c r="AN184" i="3"/>
  <c r="BD184" i="3" s="1"/>
  <c r="AN597" i="3"/>
  <c r="BD597" i="3" s="1"/>
  <c r="AN274" i="3"/>
  <c r="BD274" i="3" s="1"/>
  <c r="AN781" i="3"/>
  <c r="BD781" i="3" s="1"/>
  <c r="AN476" i="3"/>
  <c r="BD476" i="3" s="1"/>
  <c r="AN195" i="3"/>
  <c r="BD195" i="3" s="1"/>
  <c r="AN707" i="3"/>
  <c r="BD707" i="3" s="1"/>
  <c r="AN916" i="3"/>
  <c r="BD916" i="3" s="1"/>
  <c r="AN154" i="3"/>
  <c r="BD154" i="3" s="1"/>
  <c r="AN666" i="3"/>
  <c r="BD666" i="3" s="1"/>
  <c r="AN385" i="3"/>
  <c r="BD385" i="3" s="1"/>
  <c r="AN78" i="3"/>
  <c r="BD78" i="3" s="1"/>
  <c r="AN590" i="3"/>
  <c r="BD590" i="3" s="1"/>
  <c r="AN889" i="3"/>
  <c r="BD889" i="3" s="1"/>
  <c r="AN101" i="3"/>
  <c r="BD101" i="3" s="1"/>
  <c r="AN501" i="3"/>
  <c r="BD501" i="3" s="1"/>
  <c r="AN160" i="3"/>
  <c r="BD160" i="3" s="1"/>
  <c r="AN814" i="3"/>
  <c r="BD814" i="3" s="1"/>
  <c r="AN615" i="3"/>
  <c r="BD615" i="3" s="1"/>
  <c r="AN496" i="3"/>
  <c r="BD496" i="3" s="1"/>
  <c r="AN167" i="3"/>
  <c r="BD167" i="3" s="1"/>
  <c r="AN173" i="3"/>
  <c r="BD173" i="3" s="1"/>
  <c r="AN934" i="3"/>
  <c r="BD934" i="3" s="1"/>
  <c r="AN16" i="3"/>
  <c r="BD16" i="3" s="1"/>
  <c r="AN950" i="3"/>
  <c r="BD950" i="3" s="1"/>
  <c r="AN272" i="3"/>
  <c r="BD272" i="3" s="1"/>
  <c r="AN479" i="3"/>
  <c r="BD479" i="3" s="1"/>
  <c r="AN580" i="3"/>
  <c r="BD580" i="3" s="1"/>
  <c r="AN31" i="3"/>
  <c r="BD31" i="3" s="1"/>
  <c r="AN132" i="3"/>
  <c r="BD132" i="3" s="1"/>
  <c r="AN361" i="3"/>
  <c r="BD361" i="3" s="1"/>
  <c r="AN487" i="3"/>
  <c r="BD487" i="3" s="1"/>
  <c r="AN661" i="3"/>
  <c r="BD661" i="3" s="1"/>
  <c r="AN738" i="3"/>
  <c r="BD738" i="3" s="1"/>
  <c r="AN30" i="3"/>
  <c r="BD30" i="3" s="1"/>
  <c r="AN121" i="3"/>
  <c r="BD121" i="3" s="1"/>
  <c r="AN235" i="3"/>
  <c r="BD235" i="3" s="1"/>
  <c r="AN316" i="3"/>
  <c r="BD316" i="3" s="1"/>
  <c r="AN430" i="3"/>
  <c r="BD430" i="3" s="1"/>
  <c r="AN521" i="3"/>
  <c r="BD521" i="3" s="1"/>
  <c r="AN635" i="3"/>
  <c r="BD635" i="3" s="1"/>
  <c r="AN716" i="3"/>
  <c r="BD716" i="3" s="1"/>
  <c r="AN821" i="3"/>
  <c r="BD821" i="3" s="1"/>
  <c r="AN54" i="3"/>
  <c r="BD54" i="3" s="1"/>
  <c r="AN855" i="3"/>
  <c r="BD855" i="3" s="1"/>
  <c r="AN800" i="3"/>
  <c r="BD800" i="3" s="1"/>
  <c r="AN474" i="3"/>
  <c r="BD474" i="3" s="1"/>
  <c r="AN841" i="3"/>
  <c r="BD841" i="3" s="1"/>
  <c r="AN648" i="3"/>
  <c r="BD648" i="3" s="1"/>
  <c r="AN891" i="3"/>
  <c r="BD891" i="3" s="1"/>
  <c r="AN731" i="3"/>
  <c r="BD731" i="3" s="1"/>
  <c r="AN854" i="3"/>
  <c r="BD854" i="3" s="1"/>
  <c r="AN504" i="3"/>
  <c r="BD504" i="3" s="1"/>
  <c r="AN532" i="3"/>
  <c r="BD532" i="3" s="1"/>
  <c r="AN459" i="3"/>
  <c r="BD459" i="3" s="1"/>
  <c r="AN416" i="3"/>
  <c r="BD416" i="3" s="1"/>
  <c r="AN428" i="3"/>
  <c r="BD428" i="3" s="1"/>
  <c r="AN542" i="3"/>
  <c r="BD542" i="3" s="1"/>
  <c r="AN633" i="3"/>
  <c r="BD633" i="3" s="1"/>
  <c r="AN743" i="3"/>
  <c r="BD743" i="3" s="1"/>
  <c r="AN35" i="3"/>
  <c r="BD35" i="3" s="1"/>
  <c r="AN849" i="3"/>
  <c r="BD849" i="3" s="1"/>
  <c r="AN230" i="3"/>
  <c r="BD230" i="3" s="1"/>
  <c r="AN899" i="3"/>
  <c r="BD899" i="3" s="1"/>
  <c r="AN435" i="3"/>
  <c r="BD435" i="3" s="1"/>
  <c r="AN949" i="3"/>
  <c r="BD949" i="3" s="1"/>
  <c r="AN566" i="3"/>
  <c r="BD566" i="3" s="1"/>
  <c r="AN983" i="3"/>
  <c r="BD983" i="3" s="1"/>
  <c r="AN259" i="3"/>
  <c r="BD259" i="3" s="1"/>
  <c r="AN730" i="3"/>
  <c r="BD730" i="3" s="1"/>
  <c r="AN905" i="3"/>
  <c r="BD905" i="3" s="1"/>
  <c r="AN223" i="3"/>
  <c r="BD223" i="3" s="1"/>
  <c r="AN125" i="3"/>
  <c r="BD125" i="3" s="1"/>
  <c r="AN685" i="3"/>
  <c r="BD685" i="3" s="1"/>
  <c r="AN644" i="3"/>
  <c r="BD644" i="3" s="1"/>
  <c r="AN626" i="3"/>
  <c r="BD626" i="3" s="1"/>
  <c r="AN204" i="3"/>
  <c r="BD204" i="3" s="1"/>
  <c r="AN218" i="3"/>
  <c r="BD218" i="3" s="1"/>
  <c r="AN543" i="3"/>
  <c r="BD543" i="3" s="1"/>
  <c r="AN147" i="3"/>
  <c r="BD147" i="3" s="1"/>
  <c r="AN877" i="3"/>
  <c r="BD877" i="3" s="1"/>
  <c r="AN342" i="3"/>
  <c r="BD342" i="3" s="1"/>
  <c r="AN927" i="3"/>
  <c r="BD927" i="3" s="1"/>
  <c r="AN547" i="3"/>
  <c r="BD547" i="3" s="1"/>
  <c r="AN977" i="3"/>
  <c r="BD977" i="3" s="1"/>
  <c r="AN747" i="3"/>
  <c r="BD747" i="3" s="1"/>
  <c r="AN280" i="3"/>
  <c r="BD280" i="3" s="1"/>
  <c r="AN848" i="3"/>
  <c r="BD848" i="3" s="1"/>
  <c r="AN256" i="3"/>
  <c r="BD256" i="3" s="1"/>
  <c r="AN882" i="3"/>
  <c r="BD882" i="3" s="1"/>
  <c r="AN774" i="3"/>
  <c r="BD774" i="3" s="1"/>
  <c r="AN515" i="3"/>
  <c r="BD515" i="3" s="1"/>
  <c r="AN193" i="3"/>
  <c r="BD193" i="3" s="1"/>
  <c r="AN969" i="3"/>
  <c r="BD969" i="3" s="1"/>
  <c r="AN646" i="3"/>
  <c r="BD646" i="3" s="1"/>
  <c r="AN553" i="3"/>
  <c r="BD553" i="3" s="1"/>
  <c r="AN859" i="3"/>
  <c r="BD859" i="3" s="1"/>
  <c r="AN333" i="3"/>
  <c r="BD333" i="3" s="1"/>
  <c r="AN226" i="3"/>
  <c r="BD226" i="3" s="1"/>
  <c r="AN10" i="3"/>
  <c r="AN345" i="3"/>
  <c r="BD345" i="3" s="1"/>
  <c r="AN654" i="3"/>
  <c r="BD654" i="3" s="1"/>
  <c r="AN159" i="3"/>
  <c r="BD159" i="3" s="1"/>
  <c r="AN659" i="3"/>
  <c r="BD659" i="3" s="1"/>
  <c r="AN1005" i="3"/>
  <c r="BD1005" i="3" s="1"/>
  <c r="AN826" i="3"/>
  <c r="BD826" i="3" s="1"/>
  <c r="AN728" i="3"/>
  <c r="BD728" i="3" s="1"/>
  <c r="AN876" i="3"/>
  <c r="BD876" i="3" s="1"/>
  <c r="AN704" i="3"/>
  <c r="BD704" i="3" s="1"/>
  <c r="AN926" i="3"/>
  <c r="BD926" i="3" s="1"/>
  <c r="AN680" i="3"/>
  <c r="BD680" i="3" s="1"/>
  <c r="AN976" i="3"/>
  <c r="BD976" i="3" s="1"/>
  <c r="AN669" i="3"/>
  <c r="BD669" i="3" s="1"/>
  <c r="AN23" i="3"/>
  <c r="BD23" i="3" s="1"/>
  <c r="AN440" i="3"/>
  <c r="BD440" i="3" s="1"/>
  <c r="AN771" i="3"/>
  <c r="BD771" i="3" s="1"/>
  <c r="AN449" i="3"/>
  <c r="BD449" i="3" s="1"/>
  <c r="AN357" i="3"/>
  <c r="BD357" i="3" s="1"/>
  <c r="AN324" i="3"/>
  <c r="BD324" i="3" s="1"/>
  <c r="AN231" i="3"/>
  <c r="BD231" i="3" s="1"/>
  <c r="AN169" i="3"/>
  <c r="BD169" i="3" s="1"/>
  <c r="AN95" i="3"/>
  <c r="BD95" i="3" s="1"/>
  <c r="AN701" i="3"/>
  <c r="BD701" i="3" s="1"/>
  <c r="AN225" i="3"/>
  <c r="BD225" i="3" s="1"/>
  <c r="AN420" i="3"/>
  <c r="BD420" i="3" s="1"/>
  <c r="AN655" i="3"/>
  <c r="BD655" i="3" s="1"/>
  <c r="AN996" i="3"/>
  <c r="BD996" i="3" s="1"/>
  <c r="AN198" i="3"/>
  <c r="BD198" i="3" s="1"/>
  <c r="AN528" i="3"/>
  <c r="BD528" i="3" s="1"/>
  <c r="AN904" i="3"/>
  <c r="BD904" i="3" s="1"/>
  <c r="AN309" i="3"/>
  <c r="BD309" i="3" s="1"/>
  <c r="AN954" i="3"/>
  <c r="BD954" i="3" s="1"/>
  <c r="AN336" i="3"/>
  <c r="BD336" i="3" s="1"/>
  <c r="AN1004" i="3"/>
  <c r="BD1004" i="3" s="1"/>
  <c r="AN325" i="3"/>
  <c r="BD325" i="3" s="1"/>
  <c r="AN199" i="3"/>
  <c r="BD199" i="3" s="1"/>
  <c r="AN301" i="3"/>
  <c r="BD301" i="3" s="1"/>
  <c r="AN394" i="3"/>
  <c r="BD394" i="3" s="1"/>
  <c r="AN328" i="3"/>
  <c r="BD328" i="3" s="1"/>
  <c r="AN535" i="3"/>
  <c r="BD535" i="3" s="1"/>
  <c r="AN253" i="3"/>
  <c r="BD253" i="3" s="1"/>
  <c r="AN868" i="3"/>
  <c r="BD868" i="3" s="1"/>
  <c r="AN705" i="3"/>
  <c r="BD705" i="3" s="1"/>
  <c r="AN576" i="3"/>
  <c r="BD576" i="3" s="1"/>
  <c r="AN1003" i="3"/>
  <c r="BD1003" i="3" s="1"/>
  <c r="AN667" i="3"/>
  <c r="BD667" i="3" s="1"/>
  <c r="AN966" i="3"/>
  <c r="BD966" i="3" s="1"/>
  <c r="AN518" i="3"/>
  <c r="BD518" i="3" s="1"/>
  <c r="AN618" i="3"/>
  <c r="BD618" i="3" s="1"/>
  <c r="AN20" i="3"/>
  <c r="BD20" i="3" s="1"/>
  <c r="AN319" i="3"/>
  <c r="BD319" i="3" s="1"/>
  <c r="AN514" i="3"/>
  <c r="BD514" i="3" s="1"/>
  <c r="AN625" i="3"/>
  <c r="BD625" i="3" s="1"/>
  <c r="AN28" i="3"/>
  <c r="BD28" i="3" s="1"/>
  <c r="AN398" i="3"/>
  <c r="BD398" i="3" s="1"/>
  <c r="AN617" i="3"/>
  <c r="BD617" i="3" s="1"/>
  <c r="AN337" i="3"/>
  <c r="BD337" i="3" s="1"/>
  <c r="AN737" i="3"/>
  <c r="BD737" i="3" s="1"/>
  <c r="AN123" i="3"/>
  <c r="BD123" i="3" s="1"/>
  <c r="AN540" i="3"/>
  <c r="BD540" i="3" s="1"/>
  <c r="AN295" i="3"/>
  <c r="BD295" i="3" s="1"/>
  <c r="AN106" i="3"/>
  <c r="BD106" i="3" s="1"/>
  <c r="AN778" i="3"/>
  <c r="BD778" i="3" s="1"/>
  <c r="AN311" i="3"/>
  <c r="BD311" i="3" s="1"/>
  <c r="AN758" i="3"/>
  <c r="BD758" i="3" s="1"/>
  <c r="AN506" i="3"/>
  <c r="BD506" i="3" s="1"/>
  <c r="AN770" i="3"/>
  <c r="BD770" i="3" s="1"/>
  <c r="AN711" i="3"/>
  <c r="BD711" i="3" s="1"/>
  <c r="AN445" i="3"/>
  <c r="BD445" i="3" s="1"/>
  <c r="AN113" i="3"/>
  <c r="BD113" i="3" s="1"/>
  <c r="AN143" i="3"/>
  <c r="BD143" i="3" s="1"/>
  <c r="AN244" i="3"/>
  <c r="BD244" i="3" s="1"/>
  <c r="AN338" i="3"/>
  <c r="BD338" i="3" s="1"/>
  <c r="AN932" i="3"/>
  <c r="BD932" i="3" s="1"/>
  <c r="AN142" i="3"/>
  <c r="BD142" i="3" s="1"/>
  <c r="AN786" i="3"/>
  <c r="BD786" i="3" s="1"/>
  <c r="AN39" i="3"/>
  <c r="BD39" i="3" s="1"/>
  <c r="AN429" i="3"/>
  <c r="BD429" i="3" s="1"/>
  <c r="AN283" i="3"/>
  <c r="BD283" i="3" s="1"/>
  <c r="AN196" i="3"/>
  <c r="BD196" i="3" s="1"/>
  <c r="AN114" i="3"/>
  <c r="BD114" i="3" s="1"/>
  <c r="AN756" i="3"/>
  <c r="BD756" i="3" s="1"/>
  <c r="AN197" i="3"/>
  <c r="BD197" i="3" s="1"/>
  <c r="AN971" i="3"/>
  <c r="BD971" i="3" s="1"/>
  <c r="AN431" i="3"/>
  <c r="BD431" i="3" s="1"/>
  <c r="AN318" i="3"/>
  <c r="BD318" i="3" s="1"/>
  <c r="AN679" i="3"/>
  <c r="BD679" i="3" s="1"/>
  <c r="BT445" i="3" l="1"/>
  <c r="BT669" i="3"/>
  <c r="BT428" i="3"/>
  <c r="BT184" i="3"/>
  <c r="BT860" i="3"/>
  <c r="BT552" i="3"/>
  <c r="BT507" i="3"/>
  <c r="BT610" i="3"/>
  <c r="BT750" i="3"/>
  <c r="BT119" i="3"/>
  <c r="BT890" i="3"/>
  <c r="BT930" i="3"/>
  <c r="BT975" i="3"/>
  <c r="BT362" i="3"/>
  <c r="BT773" i="3"/>
  <c r="BT148" i="3"/>
  <c r="BT172" i="3"/>
  <c r="BT458" i="3"/>
  <c r="BT565" i="3"/>
  <c r="BU18" i="3"/>
  <c r="BU932" i="3"/>
  <c r="BU503" i="3"/>
  <c r="BU783" i="3"/>
  <c r="BU415" i="3"/>
  <c r="BU679" i="3"/>
  <c r="BU315" i="3"/>
  <c r="BU180" i="3"/>
  <c r="BU129" i="3"/>
  <c r="BU592" i="3"/>
  <c r="BU853" i="3"/>
  <c r="BU821" i="3"/>
  <c r="BU517" i="3"/>
  <c r="BU730" i="3"/>
  <c r="BU745" i="3"/>
  <c r="BU306" i="3"/>
  <c r="BU762" i="3"/>
  <c r="BW413" i="3"/>
  <c r="BW79" i="3"/>
  <c r="BW780" i="3"/>
  <c r="BW30" i="3"/>
  <c r="BW873" i="3"/>
  <c r="BW210" i="3"/>
  <c r="BW971" i="3"/>
  <c r="BW645" i="3"/>
  <c r="BW109" i="3"/>
  <c r="BW976" i="3"/>
  <c r="BW774" i="3"/>
  <c r="BW89" i="3"/>
  <c r="BW944" i="3"/>
  <c r="BW756" i="3"/>
  <c r="BW669" i="3"/>
  <c r="BW893" i="3"/>
  <c r="BW647" i="3"/>
  <c r="BW968" i="3"/>
  <c r="BW896" i="3"/>
  <c r="BV211" i="3"/>
  <c r="BV765" i="3"/>
  <c r="BV203" i="3"/>
  <c r="BV521" i="3"/>
  <c r="BV654" i="3"/>
  <c r="BV439" i="3"/>
  <c r="BV557" i="3"/>
  <c r="BV617" i="3"/>
  <c r="BV751" i="3"/>
  <c r="BV299" i="3"/>
  <c r="BV929" i="3"/>
  <c r="BV462" i="3"/>
  <c r="BV326" i="3"/>
  <c r="BV638" i="3"/>
  <c r="BV553" i="3"/>
  <c r="BV687" i="3"/>
  <c r="BV782" i="3"/>
  <c r="BV865" i="3"/>
  <c r="BX17" i="3"/>
  <c r="BX702" i="3"/>
  <c r="BX371" i="3"/>
  <c r="BX100" i="3"/>
  <c r="BX179" i="3"/>
  <c r="BX76" i="3"/>
  <c r="BX939" i="3"/>
  <c r="BX974" i="3"/>
  <c r="BX616" i="3"/>
  <c r="BX439" i="3"/>
  <c r="BX266" i="3"/>
  <c r="BX89" i="3"/>
  <c r="BX12" i="3"/>
  <c r="BX852" i="3"/>
  <c r="BX636" i="3"/>
  <c r="BX475" i="3"/>
  <c r="BX709" i="3"/>
  <c r="BX225" i="3"/>
  <c r="BX999" i="3"/>
  <c r="BT971" i="3"/>
  <c r="BT786" i="3"/>
  <c r="BT711" i="3"/>
  <c r="BT540" i="3"/>
  <c r="BT514" i="3"/>
  <c r="BT576" i="3"/>
  <c r="BT199" i="3"/>
  <c r="BT198" i="3"/>
  <c r="BT231" i="3"/>
  <c r="BT976" i="3"/>
  <c r="BT659" i="3"/>
  <c r="BT553" i="3"/>
  <c r="BT848" i="3"/>
  <c r="BT147" i="3"/>
  <c r="BT223" i="3"/>
  <c r="BT899" i="3"/>
  <c r="BT416" i="3"/>
  <c r="BT841" i="3"/>
  <c r="BT521" i="3"/>
  <c r="BT487" i="3"/>
  <c r="BT16" i="3"/>
  <c r="BT501" i="3"/>
  <c r="BT916" i="3"/>
  <c r="BT525" i="3"/>
  <c r="BT866" i="3"/>
  <c r="BT815" i="3"/>
  <c r="BT832" i="3"/>
  <c r="BT24" i="3"/>
  <c r="BT678" i="3"/>
  <c r="BT961" i="3"/>
  <c r="BT483" i="3"/>
  <c r="BT911" i="3"/>
  <c r="BT278" i="3"/>
  <c r="BT861" i="3"/>
  <c r="BT83" i="3"/>
  <c r="BT70" i="3"/>
  <c r="BT918" i="3"/>
  <c r="BT526" i="3"/>
  <c r="BT412" i="3"/>
  <c r="BT331" i="3"/>
  <c r="BT217" i="3"/>
  <c r="BT190" i="3"/>
  <c r="BT76" i="3"/>
  <c r="BT804" i="3"/>
  <c r="BT703" i="3"/>
  <c r="BT609" i="3"/>
  <c r="BT498" i="3"/>
  <c r="BT404" i="3"/>
  <c r="BT303" i="3"/>
  <c r="BT209" i="3"/>
  <c r="BT98" i="3"/>
  <c r="BT923" i="3"/>
  <c r="BT560" i="3"/>
  <c r="BT538" i="3"/>
  <c r="BT85" i="3"/>
  <c r="BT343" i="3"/>
  <c r="BT352" i="3"/>
  <c r="BT202" i="3"/>
  <c r="BT376" i="3"/>
  <c r="BT1006" i="3"/>
  <c r="BT349" i="3"/>
  <c r="BT956" i="3"/>
  <c r="BT360" i="3"/>
  <c r="BT906" i="3"/>
  <c r="BT384" i="3"/>
  <c r="BT856" i="3"/>
  <c r="BT203" i="3"/>
  <c r="BT460" i="3"/>
  <c r="BT686" i="3"/>
  <c r="BT377" i="3"/>
  <c r="BT808" i="3"/>
  <c r="BT155" i="3"/>
  <c r="BT320" i="3"/>
  <c r="BT852" i="3"/>
  <c r="BT344" i="3"/>
  <c r="BT763" i="3"/>
  <c r="BT997" i="3"/>
  <c r="BT627" i="3"/>
  <c r="BT947" i="3"/>
  <c r="BT422" i="3"/>
  <c r="BT897" i="3"/>
  <c r="BT227" i="3"/>
  <c r="BT847" i="3"/>
  <c r="BT22" i="3"/>
  <c r="BT734" i="3"/>
  <c r="BT620" i="3"/>
  <c r="BT399" i="3"/>
  <c r="BT990" i="3"/>
  <c r="BT104" i="3"/>
  <c r="BT403" i="3"/>
  <c r="BT390" i="3"/>
  <c r="BT539" i="3"/>
  <c r="BT577" i="3"/>
  <c r="BT466" i="3"/>
  <c r="BT372" i="3"/>
  <c r="BT271" i="3"/>
  <c r="BT241" i="3"/>
  <c r="BT130" i="3"/>
  <c r="BT36" i="3"/>
  <c r="BT509" i="3"/>
  <c r="BT634" i="3"/>
  <c r="BT469" i="3"/>
  <c r="BT439" i="3"/>
  <c r="BT480" i="3"/>
  <c r="BT234" i="3"/>
  <c r="BT621" i="3"/>
  <c r="BT138" i="3"/>
  <c r="BT544" i="3"/>
  <c r="BT55" i="3"/>
  <c r="BT260" i="3"/>
  <c r="BT809" i="3"/>
  <c r="BT672" i="3"/>
  <c r="BT282" i="3"/>
  <c r="BT696" i="3"/>
  <c r="BT87" i="3"/>
  <c r="BT133" i="3"/>
  <c r="BT992" i="3"/>
  <c r="BT144" i="3"/>
  <c r="BT942" i="3"/>
  <c r="BT117" i="3"/>
  <c r="BT892" i="3"/>
  <c r="BT141" i="3"/>
  <c r="BT842" i="3"/>
  <c r="BT165" i="3"/>
  <c r="BT723" i="3"/>
  <c r="BU492" i="3"/>
  <c r="BU787" i="3"/>
  <c r="BU877" i="3"/>
  <c r="BU191" i="3"/>
  <c r="BU522" i="3"/>
  <c r="BU893" i="3"/>
  <c r="BU902" i="3"/>
  <c r="BU646" i="3"/>
  <c r="BU173" i="3"/>
  <c r="BU805" i="3"/>
  <c r="BU742" i="3"/>
  <c r="BU840" i="3"/>
  <c r="BU491" i="3"/>
  <c r="BU569" i="3"/>
  <c r="BU912" i="3"/>
  <c r="BU987" i="3"/>
  <c r="BU454" i="3"/>
  <c r="BU862" i="3"/>
  <c r="BU215" i="3"/>
  <c r="BU995" i="3"/>
  <c r="BU767" i="3"/>
  <c r="BU770" i="3"/>
  <c r="BU781" i="3"/>
  <c r="BU128" i="3"/>
  <c r="BU620" i="3"/>
  <c r="BU493" i="3"/>
  <c r="BU481" i="3"/>
  <c r="BU193" i="3"/>
  <c r="BU64" i="3"/>
  <c r="BU556" i="3"/>
  <c r="BU868" i="3"/>
  <c r="BU684" i="3"/>
  <c r="BU441" i="3"/>
  <c r="BU369" i="3"/>
  <c r="BU776" i="3"/>
  <c r="BU30" i="3"/>
  <c r="BU197" i="3"/>
  <c r="BU476" i="3"/>
  <c r="BU395" i="3"/>
  <c r="BU634" i="3"/>
  <c r="BU956" i="3"/>
  <c r="BU472" i="3"/>
  <c r="BU861" i="3"/>
  <c r="BU51" i="3"/>
  <c r="BU436" i="3"/>
  <c r="BU624" i="3"/>
  <c r="BU559" i="3"/>
  <c r="BU386" i="3"/>
  <c r="BU187" i="3"/>
  <c r="BU608" i="3"/>
  <c r="BU914" i="3"/>
  <c r="BU654" i="3"/>
  <c r="BU962" i="3"/>
  <c r="BU899" i="3"/>
  <c r="BU76" i="3"/>
  <c r="BU393" i="3"/>
  <c r="BU234" i="3"/>
  <c r="BU95" i="3"/>
  <c r="BU328" i="3"/>
  <c r="BU970" i="3"/>
  <c r="BU855" i="3"/>
  <c r="BU950" i="3"/>
  <c r="BU223" i="3"/>
  <c r="BU457" i="3"/>
  <c r="BU242" i="3"/>
  <c r="BU101" i="3"/>
  <c r="BU464" i="3"/>
  <c r="BU469" i="3"/>
  <c r="BU510" i="3"/>
  <c r="BU305" i="3"/>
  <c r="BU99" i="3"/>
  <c r="BU261" i="3"/>
  <c r="BU913" i="3"/>
  <c r="BU90" i="3"/>
  <c r="BU1007" i="3"/>
  <c r="BU184" i="3"/>
  <c r="BU619" i="3"/>
  <c r="BU662" i="3"/>
  <c r="BU97" i="3"/>
  <c r="BU275" i="3"/>
  <c r="BU726" i="3"/>
  <c r="BU999" i="3"/>
  <c r="BU176" i="3"/>
  <c r="BU297" i="3"/>
  <c r="BU222" i="3"/>
  <c r="BU667" i="3"/>
  <c r="BU668" i="3"/>
  <c r="BU990" i="3"/>
  <c r="BU125" i="3"/>
  <c r="BU628" i="3"/>
  <c r="BU782" i="3"/>
  <c r="BU1003" i="3"/>
  <c r="BU463" i="3"/>
  <c r="BU374" i="3"/>
  <c r="BU841" i="3"/>
  <c r="BU578" i="3"/>
  <c r="BU964" i="3"/>
  <c r="BU836" i="3"/>
  <c r="BU596" i="3"/>
  <c r="BU285" i="3"/>
  <c r="BU660" i="3"/>
  <c r="BU665" i="3"/>
  <c r="BU268" i="3"/>
  <c r="BU780" i="3"/>
  <c r="BU426" i="3"/>
  <c r="BU549" i="3"/>
  <c r="BU520" i="3"/>
  <c r="BU635" i="3"/>
  <c r="BU435" i="3"/>
  <c r="BU854" i="3"/>
  <c r="BU1001" i="3"/>
  <c r="BU178" i="3"/>
  <c r="BU671" i="3"/>
  <c r="BU400" i="3"/>
  <c r="BU860" i="3"/>
  <c r="BU446" i="3"/>
  <c r="BU749" i="3"/>
  <c r="BU653" i="3"/>
  <c r="BU795" i="3"/>
  <c r="BU760" i="3"/>
  <c r="BU25" i="3"/>
  <c r="BU943" i="3"/>
  <c r="BU120" i="3"/>
  <c r="BU107" i="3"/>
  <c r="BU598" i="3"/>
  <c r="BW58" i="3"/>
  <c r="BW108" i="3"/>
  <c r="BW512" i="3"/>
  <c r="BW186" i="3"/>
  <c r="BW550" i="3"/>
  <c r="BW407" i="3"/>
  <c r="BW314" i="3"/>
  <c r="BW473" i="3"/>
  <c r="BW333" i="3"/>
  <c r="BW370" i="3"/>
  <c r="BW670" i="3"/>
  <c r="BW106" i="3"/>
  <c r="BW477" i="3"/>
  <c r="BW44" i="3"/>
  <c r="BW465" i="3"/>
  <c r="BW483" i="3"/>
  <c r="BW972" i="3"/>
  <c r="BW652" i="3"/>
  <c r="BW378" i="3"/>
  <c r="BW67" i="3"/>
  <c r="BW844" i="3"/>
  <c r="BW636" i="3"/>
  <c r="BW641" i="3"/>
  <c r="BW303" i="3"/>
  <c r="BW824" i="3"/>
  <c r="BW305" i="3"/>
  <c r="BW574" i="3"/>
  <c r="BW149" i="3"/>
  <c r="BW293" i="3"/>
  <c r="BW206" i="3"/>
  <c r="BW338" i="3"/>
  <c r="BW504" i="3"/>
  <c r="BW279" i="3"/>
  <c r="BW880" i="3"/>
  <c r="BW442" i="3"/>
  <c r="BW17" i="3"/>
  <c r="BW535" i="3"/>
  <c r="BW565" i="3"/>
  <c r="BW383" i="3"/>
  <c r="BW843" i="3"/>
  <c r="BW489" i="3"/>
  <c r="BW446" i="3"/>
  <c r="BW820" i="3"/>
  <c r="BW66" i="3"/>
  <c r="BW406" i="3"/>
  <c r="BW320" i="3"/>
  <c r="BW421" i="3"/>
  <c r="BW121" i="3"/>
  <c r="BW718" i="3"/>
  <c r="BW426" i="3"/>
  <c r="BW920" i="3"/>
  <c r="BW166" i="3"/>
  <c r="BW610" i="3"/>
  <c r="BW283" i="3"/>
  <c r="BW713" i="3"/>
  <c r="BW563" i="3"/>
  <c r="BW967" i="3"/>
  <c r="BW674" i="3"/>
  <c r="BW289" i="3"/>
  <c r="BW848" i="3"/>
  <c r="BW568" i="3"/>
  <c r="BW12" i="3"/>
  <c r="BW685" i="3"/>
  <c r="BW507" i="3"/>
  <c r="BW939" i="3"/>
  <c r="BW646" i="3"/>
  <c r="BW165" i="3"/>
  <c r="BW916" i="3"/>
  <c r="BW162" i="3"/>
  <c r="BW602" i="3"/>
  <c r="BW267" i="3"/>
  <c r="BW613" i="3"/>
  <c r="BW255" i="3"/>
  <c r="BW894" i="3"/>
  <c r="BW515" i="3"/>
  <c r="BW858" i="3"/>
  <c r="BW132" i="3"/>
  <c r="BW211" i="3"/>
  <c r="BW417" i="3"/>
  <c r="BW688" i="3"/>
  <c r="BW495" i="3"/>
  <c r="BW519" i="3"/>
  <c r="BW87" i="3"/>
  <c r="BW651" i="3"/>
  <c r="BW438" i="3"/>
  <c r="BW921" i="3"/>
  <c r="BW628" i="3"/>
  <c r="BW778" i="3"/>
  <c r="BW882" i="3"/>
  <c r="BW128" i="3"/>
  <c r="BW321" i="3"/>
  <c r="BW302" i="3"/>
  <c r="BW404" i="3"/>
  <c r="BW551" i="3"/>
  <c r="BW546" i="3"/>
  <c r="BW493" i="3"/>
  <c r="BW807" i="3"/>
  <c r="BW853" i="3"/>
  <c r="BW659" i="3"/>
  <c r="BW765" i="3"/>
  <c r="BW73" i="3"/>
  <c r="BW104" i="3"/>
  <c r="BW726" i="3"/>
  <c r="BW815" i="3"/>
  <c r="BW996" i="3"/>
  <c r="BW242" i="3"/>
  <c r="BW424" i="3"/>
  <c r="BW129" i="3"/>
  <c r="BW693" i="3"/>
  <c r="BW523" i="3"/>
  <c r="BW394" i="3"/>
  <c r="BW49" i="3"/>
  <c r="BW369" i="3"/>
  <c r="BW840" i="3"/>
  <c r="BW86" i="3"/>
  <c r="BW450" i="3"/>
  <c r="BW340" i="3"/>
  <c r="BW633" i="3"/>
  <c r="BW365" i="3"/>
  <c r="BW887" i="3"/>
  <c r="BW577" i="3"/>
  <c r="BW151" i="3"/>
  <c r="BW768" i="3"/>
  <c r="BW414" i="3"/>
  <c r="BW478" i="3"/>
  <c r="BV101" i="3"/>
  <c r="BV611" i="3"/>
  <c r="BV610" i="3"/>
  <c r="BV181" i="3"/>
  <c r="BV547" i="3"/>
  <c r="BV829" i="3"/>
  <c r="BV350" i="3"/>
  <c r="BV975" i="3"/>
  <c r="BV971" i="3"/>
  <c r="BV47" i="3"/>
  <c r="BV244" i="3"/>
  <c r="BV133" i="3"/>
  <c r="BV329" i="3"/>
  <c r="BV372" i="3"/>
  <c r="BV898" i="3"/>
  <c r="BV26" i="3"/>
  <c r="BV806" i="3"/>
  <c r="BV905" i="3"/>
  <c r="BV708" i="3"/>
  <c r="BV81" i="3"/>
  <c r="BV696" i="3"/>
  <c r="BV231" i="3"/>
  <c r="BV159" i="3"/>
  <c r="BV304" i="3"/>
  <c r="AP6" i="3"/>
  <c r="AP8" i="3" s="1"/>
  <c r="H48" i="14" s="1"/>
  <c r="P13" i="5"/>
  <c r="P16" i="5" s="1"/>
  <c r="G13" i="5"/>
  <c r="G16" i="5" s="1"/>
  <c r="BF10" i="3"/>
  <c r="BV284" i="3"/>
  <c r="BV573" i="3"/>
  <c r="BV954" i="3"/>
  <c r="BV571" i="3"/>
  <c r="BV391" i="3"/>
  <c r="BV657" i="3"/>
  <c r="BV642" i="3"/>
  <c r="BV848" i="3"/>
  <c r="BV734" i="3"/>
  <c r="BV748" i="3"/>
  <c r="BV626" i="3"/>
  <c r="BV384" i="3"/>
  <c r="BV889" i="3"/>
  <c r="BV344" i="3"/>
  <c r="BV311" i="3"/>
  <c r="BV741" i="3"/>
  <c r="BV95" i="3"/>
  <c r="BV272" i="3"/>
  <c r="BV577" i="3"/>
  <c r="BV67" i="3"/>
  <c r="BV506" i="3"/>
  <c r="BV429" i="3"/>
  <c r="BV924" i="3"/>
  <c r="BV875" i="3"/>
  <c r="BV578" i="3"/>
  <c r="BV804" i="3"/>
  <c r="BV844" i="3"/>
  <c r="BV411" i="3"/>
  <c r="BV489" i="3"/>
  <c r="BV935" i="3"/>
  <c r="BV584" i="3"/>
  <c r="BV341" i="3"/>
  <c r="BV771" i="3"/>
  <c r="BV214" i="3"/>
  <c r="BV110" i="3"/>
  <c r="BV623" i="3"/>
  <c r="BV186" i="3"/>
  <c r="BV82" i="3"/>
  <c r="BV698" i="3"/>
  <c r="BV836" i="3"/>
  <c r="BV944" i="3"/>
  <c r="BV874" i="3"/>
  <c r="BV706" i="3"/>
  <c r="BV145" i="3"/>
  <c r="BV41" i="3"/>
  <c r="BV535" i="3"/>
  <c r="BV965" i="3"/>
  <c r="BV824" i="3"/>
  <c r="BV371" i="3"/>
  <c r="BV801" i="3"/>
  <c r="BV422" i="3"/>
  <c r="BV12" i="3"/>
  <c r="BV653" i="3"/>
  <c r="BV674" i="3"/>
  <c r="BV336" i="3"/>
  <c r="BV29" i="3"/>
  <c r="BV45" i="3"/>
  <c r="BV658" i="3"/>
  <c r="BV670" i="3"/>
  <c r="BV825" i="3"/>
  <c r="BV614" i="3"/>
  <c r="BV108" i="3"/>
  <c r="BV677" i="3"/>
  <c r="BV120" i="3"/>
  <c r="BV16" i="3"/>
  <c r="BV513" i="3"/>
  <c r="BV959" i="3"/>
  <c r="BV776" i="3"/>
  <c r="BV365" i="3"/>
  <c r="BV412" i="3"/>
  <c r="BV363" i="3"/>
  <c r="BV68" i="3"/>
  <c r="BV292" i="3"/>
  <c r="BV332" i="3"/>
  <c r="BV474" i="3"/>
  <c r="BV425" i="3"/>
  <c r="BV871" i="3"/>
  <c r="BV854" i="3"/>
  <c r="BV229" i="3"/>
  <c r="BV707" i="3"/>
  <c r="BV241" i="3"/>
  <c r="BV137" i="3"/>
  <c r="BV559" i="3"/>
  <c r="BV989" i="3"/>
  <c r="BV880" i="3"/>
  <c r="BV946" i="3"/>
  <c r="BV324" i="3"/>
  <c r="BV432" i="3"/>
  <c r="BV255" i="3"/>
  <c r="BV772" i="3"/>
  <c r="BV170" i="3"/>
  <c r="BV66" i="3"/>
  <c r="BV471" i="3"/>
  <c r="BV901" i="3"/>
  <c r="BV312" i="3"/>
  <c r="BV307" i="3"/>
  <c r="BV737" i="3"/>
  <c r="BV143" i="3"/>
  <c r="BV39" i="3"/>
  <c r="BV589" i="3"/>
  <c r="BX293" i="3"/>
  <c r="BX479" i="3"/>
  <c r="BX270" i="3"/>
  <c r="BX442" i="3"/>
  <c r="BX342" i="3"/>
  <c r="BX242" i="3"/>
  <c r="BX470" i="3"/>
  <c r="BX941" i="3"/>
  <c r="BX821" i="3"/>
  <c r="BX890" i="3"/>
  <c r="BX790" i="3"/>
  <c r="BX690" i="3"/>
  <c r="BX882" i="3"/>
  <c r="BX818" i="3"/>
  <c r="BX860" i="3"/>
  <c r="BX776" i="3"/>
  <c r="BX676" i="3"/>
  <c r="BX576" i="3"/>
  <c r="BX741" i="3"/>
  <c r="BX785" i="3"/>
  <c r="BX685" i="3"/>
  <c r="BX585" i="3"/>
  <c r="BX570" i="3"/>
  <c r="BX254" i="3"/>
  <c r="BX186" i="3"/>
  <c r="BX86" i="3"/>
  <c r="BX983" i="3"/>
  <c r="BX370" i="3"/>
  <c r="BX668" i="3"/>
  <c r="BX584" i="3"/>
  <c r="BX484" i="3"/>
  <c r="BX384" i="3"/>
  <c r="BX350" i="3"/>
  <c r="BX995" i="3"/>
  <c r="BX972" i="3"/>
  <c r="BX961" i="3"/>
  <c r="BX938" i="3"/>
  <c r="BX911" i="3"/>
  <c r="BX888" i="3"/>
  <c r="BX861" i="3"/>
  <c r="BX838" i="3"/>
  <c r="BX811" i="3"/>
  <c r="BX788" i="3"/>
  <c r="BX761" i="3"/>
  <c r="BX738" i="3"/>
  <c r="BX711" i="3"/>
  <c r="BX688" i="3"/>
  <c r="BX981" i="3"/>
  <c r="BX37" i="3"/>
  <c r="BX595" i="3"/>
  <c r="BX572" i="3"/>
  <c r="BX561" i="3"/>
  <c r="BX538" i="3"/>
  <c r="BX511" i="3"/>
  <c r="BX488" i="3"/>
  <c r="BX461" i="3"/>
  <c r="BX438" i="3"/>
  <c r="BX411" i="3"/>
  <c r="BX388" i="3"/>
  <c r="BX361" i="3"/>
  <c r="BX338" i="3"/>
  <c r="BX311" i="3"/>
  <c r="BX288" i="3"/>
  <c r="BX197" i="3"/>
  <c r="BX773" i="3"/>
  <c r="BX195" i="3"/>
  <c r="BX172" i="3"/>
  <c r="BX161" i="3"/>
  <c r="BX138" i="3"/>
  <c r="BX111" i="3"/>
  <c r="BX88" i="3"/>
  <c r="BX61" i="3"/>
  <c r="BX38" i="3"/>
  <c r="BX11" i="3"/>
  <c r="BX985" i="3"/>
  <c r="BX962" i="3"/>
  <c r="BX935" i="3"/>
  <c r="BX912" i="3"/>
  <c r="BX501" i="3"/>
  <c r="BX693" i="3"/>
  <c r="BX931" i="3"/>
  <c r="BX908" i="3"/>
  <c r="BX897" i="3"/>
  <c r="BX874" i="3"/>
  <c r="BX847" i="3"/>
  <c r="BX824" i="3"/>
  <c r="BX797" i="3"/>
  <c r="BX774" i="3"/>
  <c r="BX747" i="3"/>
  <c r="BX724" i="3"/>
  <c r="BX697" i="3"/>
  <c r="BX674" i="3"/>
  <c r="BX647" i="3"/>
  <c r="BX624" i="3"/>
  <c r="BX469" i="3"/>
  <c r="BX526" i="3"/>
  <c r="BX531" i="3"/>
  <c r="BX508" i="3"/>
  <c r="BX497" i="3"/>
  <c r="BX474" i="3"/>
  <c r="BX447" i="3"/>
  <c r="BX424" i="3"/>
  <c r="BX397" i="3"/>
  <c r="BX374" i="3"/>
  <c r="BX347" i="3"/>
  <c r="BX324" i="3"/>
  <c r="BX297" i="3"/>
  <c r="BX274" i="3"/>
  <c r="BX247" i="3"/>
  <c r="BX224" i="3"/>
  <c r="BX686" i="3"/>
  <c r="BX261" i="3"/>
  <c r="BX131" i="3"/>
  <c r="BX108" i="3"/>
  <c r="BX97" i="3"/>
  <c r="BX74" i="3"/>
  <c r="BX47" i="3"/>
  <c r="BX24" i="3"/>
  <c r="BX998" i="3"/>
  <c r="BX971" i="3"/>
  <c r="BX948" i="3"/>
  <c r="BX921" i="3"/>
  <c r="BX898" i="3"/>
  <c r="BX871" i="3"/>
  <c r="BX848" i="3"/>
  <c r="BT431" i="3"/>
  <c r="BT528" i="3"/>
  <c r="BT435" i="3"/>
  <c r="BT154" i="3"/>
  <c r="BT910" i="3"/>
  <c r="BT989" i="3"/>
  <c r="BT729" i="3"/>
  <c r="BT107" i="3"/>
  <c r="BT257" i="3"/>
  <c r="BT790" i="3"/>
  <c r="BT912" i="3"/>
  <c r="BT754" i="3"/>
  <c r="BT229" i="3"/>
  <c r="BT676" i="3"/>
  <c r="BT156" i="3"/>
  <c r="BT353" i="3"/>
  <c r="BT788" i="3"/>
  <c r="BT599" i="3"/>
  <c r="BT592" i="3"/>
  <c r="BU430" i="3"/>
  <c r="BU347" i="3"/>
  <c r="BU739" i="3"/>
  <c r="BU290" i="3"/>
  <c r="BU112" i="3"/>
  <c r="BU164" i="3"/>
  <c r="BU514" i="3"/>
  <c r="BU204" i="3"/>
  <c r="BU599" i="3"/>
  <c r="BU930" i="3"/>
  <c r="BU312" i="3"/>
  <c r="BU271" i="3"/>
  <c r="BU23" i="3"/>
  <c r="BU814" i="3"/>
  <c r="BU554" i="3"/>
  <c r="BU834" i="3"/>
  <c r="BU611" i="3"/>
  <c r="BU391" i="3"/>
  <c r="BW223" i="3"/>
  <c r="BW611" i="3"/>
  <c r="BW657" i="3"/>
  <c r="BW196" i="3"/>
  <c r="BW183" i="3"/>
  <c r="BW410" i="3"/>
  <c r="BW427" i="3"/>
  <c r="BW484" i="3"/>
  <c r="BW813" i="3"/>
  <c r="BW290" i="3"/>
  <c r="BW134" i="3"/>
  <c r="BW153" i="3"/>
  <c r="BW256" i="3"/>
  <c r="BW312" i="3"/>
  <c r="BW100" i="3"/>
  <c r="BW576" i="3"/>
  <c r="BW375" i="3"/>
  <c r="BW722" i="3"/>
  <c r="BV636" i="3"/>
  <c r="BV206" i="3"/>
  <c r="BV337" i="3"/>
  <c r="BV279" i="3"/>
  <c r="BV903" i="3"/>
  <c r="BV516" i="3"/>
  <c r="BV220" i="3"/>
  <c r="BV987" i="3"/>
  <c r="BV296" i="3"/>
  <c r="BV914" i="3"/>
  <c r="BV65" i="3"/>
  <c r="BV448" i="3"/>
  <c r="BV375" i="3"/>
  <c r="BV760" i="3"/>
  <c r="BV405" i="3"/>
  <c r="BV884" i="3"/>
  <c r="BV118" i="3"/>
  <c r="BV934" i="3"/>
  <c r="BX854" i="3"/>
  <c r="BX31" i="3"/>
  <c r="BX284" i="3"/>
  <c r="BX498" i="3"/>
  <c r="BX1006" i="3"/>
  <c r="BX966" i="3"/>
  <c r="BX816" i="3"/>
  <c r="BX639" i="3"/>
  <c r="BX466" i="3"/>
  <c r="BX289" i="3"/>
  <c r="BX116" i="3"/>
  <c r="BX494" i="3"/>
  <c r="BX902" i="3"/>
  <c r="BX462" i="3"/>
  <c r="BX602" i="3"/>
  <c r="BX425" i="3"/>
  <c r="BX382" i="3"/>
  <c r="BX175" i="3"/>
  <c r="BX976" i="3"/>
  <c r="BT197" i="3"/>
  <c r="BT142" i="3"/>
  <c r="BT770" i="3"/>
  <c r="BT123" i="3"/>
  <c r="BT319" i="3"/>
  <c r="BT705" i="3"/>
  <c r="BT325" i="3"/>
  <c r="BT996" i="3"/>
  <c r="BT324" i="3"/>
  <c r="BT680" i="3"/>
  <c r="BT159" i="3"/>
  <c r="BT646" i="3"/>
  <c r="BT280" i="3"/>
  <c r="BT543" i="3"/>
  <c r="BT905" i="3"/>
  <c r="BT230" i="3"/>
  <c r="BT459" i="3"/>
  <c r="BT474" i="3"/>
  <c r="BT430" i="3"/>
  <c r="BT361" i="3"/>
  <c r="BT934" i="3"/>
  <c r="BT101" i="3"/>
  <c r="BT707" i="3"/>
  <c r="BT967" i="3"/>
  <c r="BT502" i="3"/>
  <c r="BT933" i="3"/>
  <c r="BT371" i="3"/>
  <c r="BT883" i="3"/>
  <c r="BT166" i="3"/>
  <c r="BT833" i="3"/>
  <c r="BT768" i="3"/>
  <c r="BT683" i="3"/>
  <c r="BT569" i="3"/>
  <c r="BT478" i="3"/>
  <c r="BT364" i="3"/>
  <c r="BT68" i="3"/>
  <c r="BT746" i="3"/>
  <c r="BT14" i="3"/>
  <c r="BT722" i="3"/>
  <c r="BT628" i="3"/>
  <c r="BT527" i="3"/>
  <c r="BT497" i="3"/>
  <c r="BT386" i="3"/>
  <c r="BT292" i="3"/>
  <c r="BT191" i="3"/>
  <c r="BT97" i="3"/>
  <c r="BT637" i="3"/>
  <c r="BT695" i="3"/>
  <c r="BT712" i="3"/>
  <c r="BT490" i="3"/>
  <c r="BT589" i="3"/>
  <c r="BT326" i="3"/>
  <c r="BT453" i="3"/>
  <c r="BT26" i="3"/>
  <c r="BT464" i="3"/>
  <c r="BT962" i="3"/>
  <c r="BT693" i="3"/>
  <c r="BT928" i="3"/>
  <c r="BT717" i="3"/>
  <c r="BT878" i="3"/>
  <c r="BT762" i="3"/>
  <c r="BT828" i="3"/>
  <c r="BT1007" i="3"/>
  <c r="BT662" i="3"/>
  <c r="BT957" i="3"/>
  <c r="BT467" i="3"/>
  <c r="BT279" i="3"/>
  <c r="BT258" i="3"/>
  <c r="BT769" i="3"/>
  <c r="BT200" i="3"/>
  <c r="BT955" i="3"/>
  <c r="BT41" i="3"/>
  <c r="BT953" i="3"/>
  <c r="BT451" i="3"/>
  <c r="BT903" i="3"/>
  <c r="BT246" i="3"/>
  <c r="BT869" i="3"/>
  <c r="BT115" i="3"/>
  <c r="BT819" i="3"/>
  <c r="BT713" i="3"/>
  <c r="BT622" i="3"/>
  <c r="BT508" i="3"/>
  <c r="BT427" i="3"/>
  <c r="BT313" i="3"/>
  <c r="BT222" i="3"/>
  <c r="BT108" i="3"/>
  <c r="BT437" i="3"/>
  <c r="BT776" i="3"/>
  <c r="BT491" i="3"/>
  <c r="BT482" i="3"/>
  <c r="BT551" i="3"/>
  <c r="BT425" i="3"/>
  <c r="BT65" i="3"/>
  <c r="BT624" i="3"/>
  <c r="BT663" i="3"/>
  <c r="BT48" i="3"/>
  <c r="BT522" i="3"/>
  <c r="BT21" i="3"/>
  <c r="BT327" i="3"/>
  <c r="BT32" i="3"/>
  <c r="BT122" i="3"/>
  <c r="BT56" i="3"/>
  <c r="BT986" i="3"/>
  <c r="BT29" i="3"/>
  <c r="BT936" i="3"/>
  <c r="BT919" i="3"/>
  <c r="BT179" i="3"/>
  <c r="BT913" i="3"/>
  <c r="BT598" i="3"/>
  <c r="BT708" i="3"/>
  <c r="BT886" i="3"/>
  <c r="BT221" i="3"/>
  <c r="BT948" i="3"/>
  <c r="BT232" i="3"/>
  <c r="BT898" i="3"/>
  <c r="BT512" i="3"/>
  <c r="BT864" i="3"/>
  <c r="BT536" i="3"/>
  <c r="BT811" i="3"/>
  <c r="BT993" i="3"/>
  <c r="BT611" i="3"/>
  <c r="BT943" i="3"/>
  <c r="BT406" i="3"/>
  <c r="BT893" i="3"/>
  <c r="BT211" i="3"/>
  <c r="BU988" i="3"/>
  <c r="BU168" i="3"/>
  <c r="BU543" i="3"/>
  <c r="BU797" i="3"/>
  <c r="BU22" i="3"/>
  <c r="BU582" i="3"/>
  <c r="BU131" i="3"/>
  <c r="BU675" i="3"/>
  <c r="BU320" i="3"/>
  <c r="BU11" i="3"/>
  <c r="BU811" i="3"/>
  <c r="BU138" i="3"/>
  <c r="BU134" i="3"/>
  <c r="BU708" i="3"/>
  <c r="BU409" i="3"/>
  <c r="BU293" i="3"/>
  <c r="BU340" i="3"/>
  <c r="BU84" i="3"/>
  <c r="BU192" i="3"/>
  <c r="BU55" i="3"/>
  <c r="BU846" i="3"/>
  <c r="BU643" i="3"/>
  <c r="BU748" i="3"/>
  <c r="BU978" i="3"/>
  <c r="BU108" i="3"/>
  <c r="BU360" i="3"/>
  <c r="BU325" i="3"/>
  <c r="BU303" i="3"/>
  <c r="BU752" i="3"/>
  <c r="BU44" i="3"/>
  <c r="BU296" i="3"/>
  <c r="BU753" i="3"/>
  <c r="BU935" i="3"/>
  <c r="BU939" i="3"/>
  <c r="BU801" i="3"/>
  <c r="BU345" i="3"/>
  <c r="BU255" i="3"/>
  <c r="BU348" i="3"/>
  <c r="BU437" i="3"/>
  <c r="BU506" i="3"/>
  <c r="BU123" i="3"/>
  <c r="BU344" i="3"/>
  <c r="BU986" i="3"/>
  <c r="BU93" i="3"/>
  <c r="BU587" i="3"/>
  <c r="BU911" i="3"/>
  <c r="BU585" i="3"/>
  <c r="BU258" i="3"/>
  <c r="BU229" i="3"/>
  <c r="BU480" i="3"/>
  <c r="BU597" i="3"/>
  <c r="BU526" i="3"/>
  <c r="BU842" i="3"/>
  <c r="BU227" i="3"/>
  <c r="BU219" i="3"/>
  <c r="BU929" i="3"/>
  <c r="BU106" i="3"/>
  <c r="BU121" i="3"/>
  <c r="BU200" i="3"/>
  <c r="BU720" i="3"/>
  <c r="BU678" i="3"/>
  <c r="BU629" i="3"/>
  <c r="BU955" i="3"/>
  <c r="BU937" i="3"/>
  <c r="BU114" i="3"/>
  <c r="BU159" i="3"/>
  <c r="BU336" i="3"/>
  <c r="BU527" i="3"/>
  <c r="BU382" i="3"/>
  <c r="BU992" i="3"/>
  <c r="BU141" i="3"/>
  <c r="BU612" i="3"/>
  <c r="BU339" i="3"/>
  <c r="BU904" i="3"/>
  <c r="BU875" i="3"/>
  <c r="BU56" i="3"/>
  <c r="BU661" i="3"/>
  <c r="BU534" i="3"/>
  <c r="BU273" i="3"/>
  <c r="BU317" i="3"/>
  <c r="BU644" i="3"/>
  <c r="BU843" i="3"/>
  <c r="BU48" i="3"/>
  <c r="BU917" i="3"/>
  <c r="BU94" i="3"/>
  <c r="BU694" i="3"/>
  <c r="BU540" i="3"/>
  <c r="BU800" i="3"/>
  <c r="BU167" i="3"/>
  <c r="BU49" i="3"/>
  <c r="BU804" i="3"/>
  <c r="BU356" i="3"/>
  <c r="BU489" i="3"/>
  <c r="BU246" i="3"/>
  <c r="BU876" i="3"/>
  <c r="BU450" i="3"/>
  <c r="BU691" i="3"/>
  <c r="BU672" i="3"/>
  <c r="BU826" i="3"/>
  <c r="BU327" i="3"/>
  <c r="BU701" i="3"/>
  <c r="BU963" i="3"/>
  <c r="BU140" i="3"/>
  <c r="BU802" i="3"/>
  <c r="BU298" i="3"/>
  <c r="BU607" i="3"/>
  <c r="BU392" i="3"/>
  <c r="BU449" i="3"/>
  <c r="BU477" i="3"/>
  <c r="BU119" i="3"/>
  <c r="BU856" i="3"/>
  <c r="BU50" i="3"/>
  <c r="BU693" i="3"/>
  <c r="BU272" i="3"/>
  <c r="BU13" i="3"/>
  <c r="BU318" i="3"/>
  <c r="BU928" i="3"/>
  <c r="BU692" i="3"/>
  <c r="BU148" i="3"/>
  <c r="BU785" i="3"/>
  <c r="BU709" i="3"/>
  <c r="BU579" i="3"/>
  <c r="BU321" i="3"/>
  <c r="BU149" i="3"/>
  <c r="BU470" i="3"/>
  <c r="BW133" i="3"/>
  <c r="BW833" i="3"/>
  <c r="BW261" i="3"/>
  <c r="BW940" i="3"/>
  <c r="BW707" i="3"/>
  <c r="BW431" i="3"/>
  <c r="BW385" i="3"/>
  <c r="BW835" i="3"/>
  <c r="BW509" i="3"/>
  <c r="BW379" i="3"/>
  <c r="BW963" i="3"/>
  <c r="BW753" i="3"/>
  <c r="BW395" i="3"/>
  <c r="BW798" i="3"/>
  <c r="BW330" i="3"/>
  <c r="BW673" i="3"/>
  <c r="BW172" i="3"/>
  <c r="BW671" i="3"/>
  <c r="BW801" i="3"/>
  <c r="BW300" i="3"/>
  <c r="BW92" i="3"/>
  <c r="BW26" i="3"/>
  <c r="BW315" i="3"/>
  <c r="BW220" i="3"/>
  <c r="BW70" i="3"/>
  <c r="BW752" i="3"/>
  <c r="BW834" i="3"/>
  <c r="BW995" i="3"/>
  <c r="BW368" i="3"/>
  <c r="BW14" i="3"/>
  <c r="BW615" i="3"/>
  <c r="BW733" i="3"/>
  <c r="BW97" i="3"/>
  <c r="BW597" i="3"/>
  <c r="BW336" i="3"/>
  <c r="BW731" i="3"/>
  <c r="BW131" i="3"/>
  <c r="BW367" i="3"/>
  <c r="BW355" i="3"/>
  <c r="BW715" i="3"/>
  <c r="BW566" i="3"/>
  <c r="BW977" i="3"/>
  <c r="BW692" i="3"/>
  <c r="BW325" i="3"/>
  <c r="BW946" i="3"/>
  <c r="BW192" i="3"/>
  <c r="BW503" i="3"/>
  <c r="BW23" i="3"/>
  <c r="BW396" i="3"/>
  <c r="BW33" i="3"/>
  <c r="BW792" i="3"/>
  <c r="BW38" i="3"/>
  <c r="BW271" i="3"/>
  <c r="BW292" i="3"/>
  <c r="BW557" i="3"/>
  <c r="BW371" i="3"/>
  <c r="BW839" i="3"/>
  <c r="BW481" i="3"/>
  <c r="BW24" i="3"/>
  <c r="BW720" i="3"/>
  <c r="BW991" i="3"/>
  <c r="BW1005" i="3"/>
  <c r="BW501" i="3"/>
  <c r="BW101" i="3"/>
  <c r="BW811" i="3"/>
  <c r="BW425" i="3"/>
  <c r="BW363" i="3"/>
  <c r="BW788" i="3"/>
  <c r="BW34" i="3"/>
  <c r="BW253" i="3"/>
  <c r="BW288" i="3"/>
  <c r="BW265" i="3"/>
  <c r="BW81" i="3"/>
  <c r="BW638" i="3"/>
  <c r="BW1001" i="3"/>
  <c r="BW923" i="3"/>
  <c r="BW906" i="3"/>
  <c r="BW146" i="3"/>
  <c r="BW53" i="3"/>
  <c r="BW19" i="3"/>
  <c r="BW879" i="3"/>
  <c r="BW1000" i="3"/>
  <c r="BW246" i="3"/>
  <c r="BW432" i="3"/>
  <c r="BW145" i="3"/>
  <c r="BW793" i="3"/>
  <c r="BW345" i="3"/>
  <c r="BW232" i="3"/>
  <c r="BW754" i="3"/>
  <c r="BW927" i="3"/>
  <c r="BW928" i="3"/>
  <c r="BW78" i="3"/>
  <c r="BW252" i="3"/>
  <c r="BW888" i="3"/>
  <c r="BW886" i="3"/>
  <c r="BW412" i="3"/>
  <c r="BW488" i="3"/>
  <c r="BW581" i="3"/>
  <c r="BW878" i="3"/>
  <c r="BW637" i="3"/>
  <c r="BW405" i="3"/>
  <c r="BW891" i="3"/>
  <c r="BW585" i="3"/>
  <c r="BW682" i="3"/>
  <c r="BW868" i="3"/>
  <c r="BW114" i="3"/>
  <c r="BW506" i="3"/>
  <c r="BW39" i="3"/>
  <c r="BW517" i="3"/>
  <c r="BW61" i="3"/>
  <c r="BW814" i="3"/>
  <c r="BW842" i="3"/>
  <c r="BW989" i="3"/>
  <c r="BW712" i="3"/>
  <c r="BW639" i="3"/>
  <c r="BW966" i="3"/>
  <c r="BW212" i="3"/>
  <c r="BW389" i="3"/>
  <c r="BW43" i="3"/>
  <c r="BW759" i="3"/>
  <c r="BW408" i="3"/>
  <c r="BW933" i="3"/>
  <c r="BW640" i="3"/>
  <c r="BW803" i="3"/>
  <c r="BW769" i="3"/>
  <c r="BV113" i="3"/>
  <c r="BV529" i="3"/>
  <c r="BV618" i="3"/>
  <c r="BV93" i="3"/>
  <c r="BV107" i="3"/>
  <c r="BV317" i="3"/>
  <c r="BV364" i="3"/>
  <c r="BV381" i="3"/>
  <c r="BV988" i="3"/>
  <c r="BV647" i="3"/>
  <c r="BV913" i="3"/>
  <c r="BV928" i="3"/>
  <c r="BV172" i="3"/>
  <c r="BV524" i="3"/>
  <c r="BV842" i="3"/>
  <c r="BV501" i="3"/>
  <c r="BV783" i="3"/>
  <c r="BV598" i="3"/>
  <c r="BV731" i="3"/>
  <c r="BV585" i="3"/>
  <c r="BV867" i="3"/>
  <c r="BV289" i="3"/>
  <c r="BV131" i="3"/>
  <c r="BV786" i="3"/>
  <c r="BV967" i="3"/>
  <c r="BV310" i="3"/>
  <c r="BV210" i="3"/>
  <c r="BV668" i="3"/>
  <c r="BV588" i="3"/>
  <c r="BV328" i="3"/>
  <c r="BV265" i="3"/>
  <c r="BV612" i="3"/>
  <c r="BV622" i="3"/>
  <c r="BV508" i="3"/>
  <c r="BV504" i="3"/>
  <c r="BV532" i="3"/>
  <c r="BV956" i="3"/>
  <c r="BV761" i="3"/>
  <c r="BV239" i="3"/>
  <c r="BV135" i="3"/>
  <c r="BV613" i="3"/>
  <c r="BV147" i="3"/>
  <c r="BV43" i="3"/>
  <c r="BV449" i="3"/>
  <c r="BV895" i="3"/>
  <c r="BV205" i="3"/>
  <c r="BV301" i="3"/>
  <c r="BV682" i="3"/>
  <c r="BV756" i="3"/>
  <c r="BV826" i="3"/>
  <c r="BV672" i="3"/>
  <c r="BV490" i="3"/>
  <c r="BV744" i="3"/>
  <c r="BV361" i="3"/>
  <c r="BV807" i="3"/>
  <c r="BV342" i="3"/>
  <c r="BV254" i="3"/>
  <c r="BV643" i="3"/>
  <c r="BV266" i="3"/>
  <c r="BV162" i="3"/>
  <c r="BV495" i="3"/>
  <c r="BV925" i="3"/>
  <c r="BV556" i="3"/>
  <c r="BV724" i="3"/>
  <c r="BV704" i="3"/>
  <c r="BV718" i="3"/>
  <c r="BV699" i="3"/>
  <c r="BV164" i="3"/>
  <c r="BV985" i="3"/>
  <c r="BV330" i="3"/>
  <c r="BV407" i="3"/>
  <c r="BV837" i="3"/>
  <c r="BV582" i="3"/>
  <c r="BV92" i="3"/>
  <c r="BV673" i="3"/>
  <c r="BV168" i="3"/>
  <c r="BV64" i="3"/>
  <c r="BV525" i="3"/>
  <c r="BV992" i="3"/>
  <c r="BV908" i="3"/>
  <c r="BV778" i="3"/>
  <c r="BV843" i="3"/>
  <c r="BV912" i="3"/>
  <c r="BV444" i="3"/>
  <c r="BV697" i="3"/>
  <c r="BV264" i="3"/>
  <c r="BV160" i="3"/>
  <c r="BV549" i="3"/>
  <c r="BV979" i="3"/>
  <c r="BV936" i="3"/>
  <c r="BV385" i="3"/>
  <c r="BV831" i="3"/>
  <c r="BV534" i="3"/>
  <c r="BV69" i="3"/>
  <c r="BV51" i="3"/>
  <c r="BV212" i="3"/>
  <c r="BV11" i="3"/>
  <c r="BV958" i="3"/>
  <c r="BV939" i="3"/>
  <c r="BV77" i="3"/>
  <c r="BV297" i="3"/>
  <c r="BV743" i="3"/>
  <c r="BV102" i="3"/>
  <c r="BV281" i="3"/>
  <c r="BV579" i="3"/>
  <c r="BV1009" i="3"/>
  <c r="BV522" i="3"/>
  <c r="BV431" i="3"/>
  <c r="BV861" i="3"/>
  <c r="BV651" i="3"/>
  <c r="BV322" i="3"/>
  <c r="BV990" i="3"/>
  <c r="BV1004" i="3"/>
  <c r="BV151" i="3"/>
  <c r="BV640" i="3"/>
  <c r="BV921" i="3"/>
  <c r="BV600" i="3"/>
  <c r="BV343" i="3"/>
  <c r="BV773" i="3"/>
  <c r="BV223" i="3"/>
  <c r="BV119" i="3"/>
  <c r="BV609" i="3"/>
  <c r="BV195" i="3"/>
  <c r="BV91" i="3"/>
  <c r="BV461" i="3"/>
  <c r="BX92" i="3"/>
  <c r="BX429" i="3"/>
  <c r="BX110" i="3"/>
  <c r="BX927" i="3"/>
  <c r="BX827" i="3"/>
  <c r="BX727" i="3"/>
  <c r="BX393" i="3"/>
  <c r="BX406" i="3"/>
  <c r="BX789" i="3"/>
  <c r="BX378" i="3"/>
  <c r="BX278" i="3"/>
  <c r="BX178" i="3"/>
  <c r="BX782" i="3"/>
  <c r="BX279" i="3"/>
  <c r="BX348" i="3"/>
  <c r="BX264" i="3"/>
  <c r="BX164" i="3"/>
  <c r="BX64" i="3"/>
  <c r="BX606" i="3"/>
  <c r="BX273" i="3"/>
  <c r="BX173" i="3"/>
  <c r="BX73" i="3"/>
  <c r="BX493" i="3"/>
  <c r="BX755" i="3"/>
  <c r="BX671" i="3"/>
  <c r="BX571" i="3"/>
  <c r="BX471" i="3"/>
  <c r="BX622" i="3"/>
  <c r="BX156" i="3"/>
  <c r="BX72" i="3"/>
  <c r="BX969" i="3"/>
  <c r="BX94" i="3"/>
  <c r="BX181" i="3"/>
  <c r="BX867" i="3"/>
  <c r="BX844" i="3"/>
  <c r="BX833" i="3"/>
  <c r="BX810" i="3"/>
  <c r="BX783" i="3"/>
  <c r="BX760" i="3"/>
  <c r="BX733" i="3"/>
  <c r="BX710" i="3"/>
  <c r="BX683" i="3"/>
  <c r="BX660" i="3"/>
  <c r="BX633" i="3"/>
  <c r="BX610" i="3"/>
  <c r="BX583" i="3"/>
  <c r="BX560" i="3"/>
  <c r="BX958" i="3"/>
  <c r="BX14" i="3"/>
  <c r="BX467" i="3"/>
  <c r="BX444" i="3"/>
  <c r="BX433" i="3"/>
  <c r="BX410" i="3"/>
  <c r="BX383" i="3"/>
  <c r="BX360" i="3"/>
  <c r="BX333" i="3"/>
  <c r="BX310" i="3"/>
  <c r="BX283" i="3"/>
  <c r="BX260" i="3"/>
  <c r="BX233" i="3"/>
  <c r="BX210" i="3"/>
  <c r="BX183" i="3"/>
  <c r="BX160" i="3"/>
  <c r="BX174" i="3"/>
  <c r="BX750" i="3"/>
  <c r="BX67" i="3"/>
  <c r="BX44" i="3"/>
  <c r="BX33" i="3"/>
  <c r="BX1007" i="3"/>
  <c r="BX984" i="3"/>
  <c r="BX957" i="3"/>
  <c r="BX934" i="3"/>
  <c r="BX907" i="3"/>
  <c r="BX884" i="3"/>
  <c r="BX857" i="3"/>
  <c r="BX834" i="3"/>
  <c r="BX807" i="3"/>
  <c r="BX784" i="3"/>
  <c r="BX613" i="3"/>
  <c r="BX670" i="3"/>
  <c r="BX803" i="3"/>
  <c r="BX780" i="3"/>
  <c r="BX769" i="3"/>
  <c r="BX746" i="3"/>
  <c r="BX719" i="3"/>
  <c r="BX696" i="3"/>
  <c r="BX669" i="3"/>
  <c r="BX646" i="3"/>
  <c r="BX619" i="3"/>
  <c r="BX596" i="3"/>
  <c r="BX569" i="3"/>
  <c r="BX546" i="3"/>
  <c r="BX519" i="3"/>
  <c r="BX496" i="3"/>
  <c r="BX446" i="3"/>
  <c r="BX533" i="3"/>
  <c r="BX403" i="3"/>
  <c r="BX380" i="3"/>
  <c r="BX369" i="3"/>
  <c r="BX346" i="3"/>
  <c r="BX319" i="3"/>
  <c r="BX296" i="3"/>
  <c r="BX269" i="3"/>
  <c r="BX246" i="3"/>
  <c r="BX219" i="3"/>
  <c r="BX196" i="3"/>
  <c r="BX169" i="3"/>
  <c r="BX146" i="3"/>
  <c r="BX119" i="3"/>
  <c r="BX96" i="3"/>
  <c r="BX990" i="3"/>
  <c r="BX238" i="3"/>
  <c r="BX1004" i="3"/>
  <c r="BX993" i="3"/>
  <c r="BX970" i="3"/>
  <c r="BX943" i="3"/>
  <c r="BX920" i="3"/>
  <c r="BX893" i="3"/>
  <c r="BX870" i="3"/>
  <c r="BX843" i="3"/>
  <c r="BX820" i="3"/>
  <c r="BX793" i="3"/>
  <c r="BX770" i="3"/>
  <c r="BX743" i="3"/>
  <c r="BX720" i="3"/>
  <c r="BT1003" i="3"/>
  <c r="BT877" i="3"/>
  <c r="BT160" i="3"/>
  <c r="BT448" i="3"/>
  <c r="BT873" i="3"/>
  <c r="BT393" i="3"/>
  <c r="BT40" i="3"/>
  <c r="BT802" i="3"/>
  <c r="BT984" i="3"/>
  <c r="BT980" i="3"/>
  <c r="BT739" i="3"/>
  <c r="BT370" i="3"/>
  <c r="BT748" i="3"/>
  <c r="BT753" i="3"/>
  <c r="BT735" i="3"/>
  <c r="BT58" i="3"/>
  <c r="BU162" i="3"/>
  <c r="BU976" i="3"/>
  <c r="BU179" i="3"/>
  <c r="BU640" i="3"/>
  <c r="BU789" i="3"/>
  <c r="BU926" i="3"/>
  <c r="BU501" i="3"/>
  <c r="BU153" i="3"/>
  <c r="BU833" i="3"/>
  <c r="BU638" i="3"/>
  <c r="BU791" i="3"/>
  <c r="BU960" i="3"/>
  <c r="BU405" i="3"/>
  <c r="BU243" i="3"/>
  <c r="BU648" i="3"/>
  <c r="BU528" i="3"/>
  <c r="BU154" i="3"/>
  <c r="BW74" i="3"/>
  <c r="BW913" i="3"/>
  <c r="BW527" i="3"/>
  <c r="BW238" i="3"/>
  <c r="BW689" i="3"/>
  <c r="BW208" i="3"/>
  <c r="BW194" i="3"/>
  <c r="BW974" i="3"/>
  <c r="BW841" i="3"/>
  <c r="BW123" i="3"/>
  <c r="BW520" i="3"/>
  <c r="BW155" i="3"/>
  <c r="BW779" i="3"/>
  <c r="BW117" i="3"/>
  <c r="BW810" i="3"/>
  <c r="BW511" i="3"/>
  <c r="BW988" i="3"/>
  <c r="BW411" i="3"/>
  <c r="BV472" i="3"/>
  <c r="BV138" i="3"/>
  <c r="BV528" i="3"/>
  <c r="BV327" i="3"/>
  <c r="BV86" i="3"/>
  <c r="BV42" i="3"/>
  <c r="BV705" i="3"/>
  <c r="BV215" i="3"/>
  <c r="BV469" i="3"/>
  <c r="BV379" i="3"/>
  <c r="BV663" i="3"/>
  <c r="BV781" i="3"/>
  <c r="BV953" i="3"/>
  <c r="BV219" i="3"/>
  <c r="BV999" i="3"/>
  <c r="BV161" i="3"/>
  <c r="BV599" i="3"/>
  <c r="BX81" i="3"/>
  <c r="BX968" i="3"/>
  <c r="BX287" i="3"/>
  <c r="BX286" i="3"/>
  <c r="BX996" i="3"/>
  <c r="BX15" i="3"/>
  <c r="BX30" i="3"/>
  <c r="BX539" i="3"/>
  <c r="BX323" i="3"/>
  <c r="BX139" i="3"/>
  <c r="BX35" i="3"/>
  <c r="BX875" i="3"/>
  <c r="BX549" i="3"/>
  <c r="BX525" i="3"/>
  <c r="BX402" i="3"/>
  <c r="BX259" i="3"/>
  <c r="BX152" i="3"/>
  <c r="BX125" i="3"/>
  <c r="BT737" i="3"/>
  <c r="BT654" i="3"/>
  <c r="BT730" i="3"/>
  <c r="BT532" i="3"/>
  <c r="BT800" i="3"/>
  <c r="BT316" i="3"/>
  <c r="BT132" i="3"/>
  <c r="BT173" i="3"/>
  <c r="BT889" i="3"/>
  <c r="BT195" i="3"/>
  <c r="BT839" i="3"/>
  <c r="BT792" i="3"/>
  <c r="BT767" i="3"/>
  <c r="BT652" i="3"/>
  <c r="BT571" i="3"/>
  <c r="BT457" i="3"/>
  <c r="BT366" i="3"/>
  <c r="BT252" i="3"/>
  <c r="BT171" i="3"/>
  <c r="BT57" i="3"/>
  <c r="BT780" i="3"/>
  <c r="BT674" i="3"/>
  <c r="BT61" i="3"/>
  <c r="BT103" i="3"/>
  <c r="BT321" i="3"/>
  <c r="BT210" i="3"/>
  <c r="BT116" i="3"/>
  <c r="BT15" i="3"/>
  <c r="BT785" i="3"/>
  <c r="BT381" i="3"/>
  <c r="BT583" i="3"/>
  <c r="BT264" i="3"/>
  <c r="BT378" i="3"/>
  <c r="BT237" i="3"/>
  <c r="BT183" i="3"/>
  <c r="BT261" i="3"/>
  <c r="BT1000" i="3"/>
  <c r="BT870" i="3"/>
  <c r="BT907" i="3"/>
  <c r="BT806" i="3"/>
  <c r="BT884" i="3"/>
  <c r="BT13" i="3"/>
  <c r="BT834" i="3"/>
  <c r="BT293" i="3"/>
  <c r="BT755" i="3"/>
  <c r="BT979" i="3"/>
  <c r="BT550" i="3"/>
  <c r="BT929" i="3"/>
  <c r="BT355" i="3"/>
  <c r="BT879" i="3"/>
  <c r="BT150" i="3"/>
  <c r="BT829" i="3"/>
  <c r="BT752" i="3"/>
  <c r="BT310" i="3"/>
  <c r="BT461" i="3"/>
  <c r="BT803" i="3"/>
  <c r="BT941" i="3"/>
  <c r="BT454" i="3"/>
  <c r="BT603" i="3"/>
  <c r="BT825" i="3"/>
  <c r="BT732" i="3"/>
  <c r="BT651" i="3"/>
  <c r="BT537" i="3"/>
  <c r="BT510" i="3"/>
  <c r="BT396" i="3"/>
  <c r="BT315" i="3"/>
  <c r="BT201" i="3"/>
  <c r="BT110" i="3"/>
  <c r="BT813" i="3"/>
  <c r="BT724" i="3"/>
  <c r="BT623" i="3"/>
  <c r="BT529" i="3"/>
  <c r="BT418" i="3"/>
  <c r="BT574" i="3"/>
  <c r="BT63" i="3"/>
  <c r="BT567" i="3"/>
  <c r="BT475" i="3"/>
  <c r="BT516" i="3"/>
  <c r="BT136" i="3"/>
  <c r="BT346" i="3"/>
  <c r="BT109" i="3"/>
  <c r="BT151" i="3"/>
  <c r="BT389" i="3"/>
  <c r="BT1008" i="3"/>
  <c r="BT400" i="3"/>
  <c r="BT958" i="3"/>
  <c r="BT373" i="3"/>
  <c r="BT908" i="3"/>
  <c r="BT397" i="3"/>
  <c r="BT858" i="3"/>
  <c r="BT421" i="3"/>
  <c r="BT787" i="3"/>
  <c r="BT500" i="3"/>
  <c r="BT765" i="3"/>
  <c r="BT481" i="3"/>
  <c r="BT687" i="3"/>
  <c r="BT607" i="3"/>
  <c r="BT745" i="3"/>
  <c r="BT613" i="3"/>
  <c r="BT820" i="3"/>
  <c r="BT999" i="3"/>
  <c r="BT630" i="3"/>
  <c r="BT965" i="3"/>
  <c r="BT499" i="3"/>
  <c r="BT915" i="3"/>
  <c r="BT294" i="3"/>
  <c r="BT865" i="3"/>
  <c r="BT99" i="3"/>
  <c r="BT807" i="3"/>
  <c r="BT697" i="3"/>
  <c r="BT606" i="3"/>
  <c r="BT492" i="3"/>
  <c r="BU848" i="3"/>
  <c r="BU957" i="3"/>
  <c r="BU686" i="3"/>
  <c r="BU383" i="3"/>
  <c r="BU251" i="3"/>
  <c r="BU70" i="3"/>
  <c r="BU499" i="3"/>
  <c r="BU203" i="3"/>
  <c r="BU77" i="3"/>
  <c r="BU300" i="3"/>
  <c r="BU552" i="3"/>
  <c r="BU329" i="3"/>
  <c r="BU564" i="3"/>
  <c r="BU256" i="3"/>
  <c r="BU567" i="3"/>
  <c r="BU451" i="3"/>
  <c r="BU825" i="3"/>
  <c r="BU245" i="3"/>
  <c r="BU353" i="3"/>
  <c r="BU172" i="3"/>
  <c r="BU424" i="3"/>
  <c r="BU46" i="3"/>
  <c r="BU817" i="3"/>
  <c r="BU997" i="3"/>
  <c r="BU942" i="3"/>
  <c r="BU589" i="3"/>
  <c r="BU523" i="3"/>
  <c r="BU445" i="3"/>
  <c r="BU933" i="3"/>
  <c r="BU864" i="3"/>
  <c r="BU468" i="3"/>
  <c r="BU530" i="3"/>
  <c r="BU515" i="3"/>
  <c r="BU324" i="3"/>
  <c r="BU823" i="3"/>
  <c r="BU292" i="3"/>
  <c r="BU281" i="3"/>
  <c r="BU220" i="3"/>
  <c r="BU495" i="3"/>
  <c r="BU378" i="3"/>
  <c r="BU165" i="3"/>
  <c r="BU216" i="3"/>
  <c r="BU784" i="3"/>
  <c r="BU135" i="3"/>
  <c r="BU706" i="3"/>
  <c r="BU473" i="3"/>
  <c r="BU953" i="3"/>
  <c r="BU130" i="3"/>
  <c r="BU287" i="3"/>
  <c r="BU352" i="3"/>
  <c r="BU655" i="3"/>
  <c r="BU398" i="3"/>
  <c r="BU1008" i="3"/>
  <c r="BU269" i="3"/>
  <c r="BU375" i="3"/>
  <c r="BU467" i="3"/>
  <c r="BU401" i="3"/>
  <c r="BU895" i="3"/>
  <c r="BU72" i="3"/>
  <c r="BU729" i="3"/>
  <c r="BU550" i="3"/>
  <c r="BU969" i="3"/>
  <c r="BU196" i="3"/>
  <c r="BU531" i="3"/>
  <c r="BU936" i="3"/>
  <c r="BU185" i="3"/>
  <c r="BU208" i="3"/>
  <c r="BU553" i="3"/>
  <c r="BU254" i="3"/>
  <c r="BU803" i="3"/>
  <c r="BU183" i="3"/>
  <c r="BU717" i="3"/>
  <c r="BU381" i="3"/>
  <c r="BU333" i="3"/>
  <c r="BU67" i="3"/>
  <c r="BU751" i="3"/>
  <c r="BU700" i="3"/>
  <c r="BU406" i="3"/>
  <c r="BU886" i="3"/>
  <c r="BU359" i="3"/>
  <c r="BU682" i="3"/>
  <c r="BU878" i="3"/>
  <c r="BU389" i="3"/>
  <c r="BU371" i="3"/>
  <c r="BU707" i="3"/>
  <c r="BU719" i="3"/>
  <c r="BU412" i="3"/>
  <c r="BU809" i="3"/>
  <c r="BU570" i="3"/>
  <c r="BU723" i="3"/>
  <c r="BU664" i="3"/>
  <c r="BU257" i="3"/>
  <c r="BU941" i="3"/>
  <c r="BU118" i="3"/>
  <c r="BU47" i="3"/>
  <c r="BU322" i="3"/>
  <c r="BU710" i="3"/>
  <c r="BU544" i="3"/>
  <c r="BU299" i="3"/>
  <c r="BU590" i="3"/>
  <c r="BU688" i="3"/>
  <c r="BU699" i="3"/>
  <c r="BE10" i="3"/>
  <c r="O13" i="5"/>
  <c r="O16" i="5" s="1"/>
  <c r="F13" i="5"/>
  <c r="F16" i="5" s="1"/>
  <c r="AO6" i="3"/>
  <c r="AO8" i="3" s="1"/>
  <c r="G48" i="14" s="1"/>
  <c r="BU993" i="3"/>
  <c r="BU170" i="3"/>
  <c r="BU633" i="3"/>
  <c r="BU264" i="3"/>
  <c r="BU906" i="3"/>
  <c r="BU519" i="3"/>
  <c r="BU733" i="3"/>
  <c r="BU17" i="3"/>
  <c r="BU63" i="3"/>
  <c r="BU967" i="3"/>
  <c r="BU144" i="3"/>
  <c r="BU41" i="3"/>
  <c r="BU190" i="3"/>
  <c r="BU411" i="3"/>
  <c r="BU636" i="3"/>
  <c r="BU958" i="3"/>
  <c r="BU807" i="3"/>
  <c r="BU404" i="3"/>
  <c r="BU621" i="3"/>
  <c r="BU291" i="3"/>
  <c r="BU207" i="3"/>
  <c r="BU342" i="3"/>
  <c r="BW348" i="3"/>
  <c r="BW705" i="3"/>
  <c r="BW785" i="3"/>
  <c r="BW243" i="3"/>
  <c r="BW282" i="3"/>
  <c r="BW236" i="3"/>
  <c r="BW319" i="3"/>
  <c r="BW400" i="3"/>
  <c r="BW364" i="3"/>
  <c r="BW468" i="3"/>
  <c r="BW547" i="3"/>
  <c r="BW113" i="3"/>
  <c r="BW573" i="3"/>
  <c r="BW714" i="3"/>
  <c r="BW929" i="3"/>
  <c r="BW579" i="3"/>
  <c r="BW926" i="3"/>
  <c r="BW29" i="3"/>
  <c r="BW500" i="3"/>
  <c r="BW317" i="3"/>
  <c r="BW387" i="3"/>
  <c r="BW684" i="3"/>
  <c r="BW111" i="3"/>
  <c r="BW668" i="3"/>
  <c r="BW418" i="3"/>
  <c r="BW235" i="3"/>
  <c r="BW472" i="3"/>
  <c r="BW124" i="3"/>
  <c r="BW743" i="3"/>
  <c r="BW861" i="3"/>
  <c r="BW269" i="3"/>
  <c r="BW603" i="3"/>
  <c r="BW661" i="3"/>
  <c r="BW141" i="3"/>
  <c r="BW453" i="3"/>
  <c r="BW598" i="3"/>
  <c r="BW313" i="3"/>
  <c r="BW373" i="3"/>
  <c r="BW310" i="3"/>
  <c r="BW560" i="3"/>
  <c r="BW380" i="3"/>
  <c r="BW857" i="3"/>
  <c r="BW516" i="3"/>
  <c r="BW199" i="3"/>
  <c r="BW818" i="3"/>
  <c r="BW64" i="3"/>
  <c r="BW992" i="3"/>
  <c r="BW190" i="3"/>
  <c r="BW187" i="3"/>
  <c r="BW957" i="3"/>
  <c r="BW664" i="3"/>
  <c r="BW167" i="3"/>
  <c r="BW918" i="3"/>
  <c r="BW164" i="3"/>
  <c r="BW181" i="3"/>
  <c r="BW339" i="3"/>
  <c r="BW711" i="3"/>
  <c r="BW558" i="3"/>
  <c r="BW885" i="3"/>
  <c r="BW572" i="3"/>
  <c r="BW723" i="3"/>
  <c r="BW541" i="3"/>
  <c r="BW583" i="3"/>
  <c r="BW227" i="3"/>
  <c r="BW683" i="3"/>
  <c r="BW502" i="3"/>
  <c r="BW953" i="3"/>
  <c r="BW660" i="3"/>
  <c r="BW1002" i="3"/>
  <c r="BW914" i="3"/>
  <c r="BW160" i="3"/>
  <c r="BW439" i="3"/>
  <c r="BW334" i="3"/>
  <c r="BW486" i="3"/>
  <c r="BW925" i="3"/>
  <c r="BW795" i="3"/>
  <c r="BW937" i="3"/>
  <c r="BW890" i="3"/>
  <c r="BW272" i="3"/>
  <c r="BW318" i="3"/>
  <c r="BW730" i="3"/>
  <c r="BW872" i="3"/>
  <c r="BW118" i="3"/>
  <c r="BW514" i="3"/>
  <c r="BW71" i="3"/>
  <c r="BW665" i="3"/>
  <c r="BW467" i="3"/>
  <c r="BW919" i="3"/>
  <c r="BW626" i="3"/>
  <c r="BW698" i="3"/>
  <c r="BW800" i="3"/>
  <c r="BW826" i="3"/>
  <c r="BW874" i="3"/>
  <c r="BW632" i="3"/>
  <c r="BW630" i="3"/>
  <c r="BW772" i="3"/>
  <c r="BW403" i="3"/>
  <c r="BW397" i="3"/>
  <c r="BW454" i="3"/>
  <c r="BW401" i="3"/>
  <c r="BW75" i="3"/>
  <c r="BW763" i="3"/>
  <c r="BW31" i="3"/>
  <c r="BW168" i="3"/>
  <c r="BW740" i="3"/>
  <c r="BW847" i="3"/>
  <c r="BW994" i="3"/>
  <c r="BW240" i="3"/>
  <c r="BW599" i="3"/>
  <c r="BW259" i="3"/>
  <c r="BW505" i="3"/>
  <c r="BW797" i="3"/>
  <c r="BW877" i="3"/>
  <c r="BW556" i="3"/>
  <c r="BW433" i="3"/>
  <c r="BW838" i="3"/>
  <c r="BW84" i="3"/>
  <c r="BW479" i="3"/>
  <c r="BW354" i="3"/>
  <c r="BW631" i="3"/>
  <c r="BW351" i="3"/>
  <c r="BW805" i="3"/>
  <c r="BW390" i="3"/>
  <c r="BW480" i="3"/>
  <c r="BW924" i="3"/>
  <c r="BV957" i="3"/>
  <c r="BV904" i="3"/>
  <c r="BV702" i="3"/>
  <c r="BV711" i="3"/>
  <c r="BV977" i="3"/>
  <c r="BV862" i="3"/>
  <c r="BV191" i="3"/>
  <c r="BV36" i="3"/>
  <c r="BV125" i="3"/>
  <c r="BV224" i="3"/>
  <c r="BV401" i="3"/>
  <c r="BV290" i="3"/>
  <c r="BV126" i="3"/>
  <c r="BV818" i="3"/>
  <c r="BV54" i="3"/>
  <c r="BV426" i="3"/>
  <c r="BV204" i="3"/>
  <c r="BV55" i="3"/>
  <c r="BV816" i="3"/>
  <c r="BV258" i="3"/>
  <c r="BV355" i="3"/>
  <c r="BV637" i="3"/>
  <c r="BV368" i="3"/>
  <c r="BV24" i="3"/>
  <c r="BV455" i="3"/>
  <c r="BV721" i="3"/>
  <c r="BV188" i="3"/>
  <c r="BV596" i="3"/>
  <c r="BV52" i="3"/>
  <c r="BV821" i="3"/>
  <c r="BV104" i="3"/>
  <c r="BV480" i="3"/>
  <c r="BV396" i="3"/>
  <c r="BV152" i="3"/>
  <c r="BV331" i="3"/>
  <c r="BV400" i="3"/>
  <c r="BV714" i="3"/>
  <c r="BV633" i="3"/>
  <c r="BV291" i="3"/>
  <c r="BV187" i="3"/>
  <c r="BV485" i="3"/>
  <c r="BV915" i="3"/>
  <c r="BV424" i="3"/>
  <c r="BV321" i="3"/>
  <c r="BV767" i="3"/>
  <c r="BV198" i="3"/>
  <c r="BV94" i="3"/>
  <c r="BV507" i="3"/>
  <c r="BV115" i="3"/>
  <c r="BV690" i="3"/>
  <c r="BV446" i="3"/>
  <c r="BV427" i="3"/>
  <c r="BV502" i="3"/>
  <c r="BV53" i="3"/>
  <c r="BV679" i="3"/>
  <c r="BV129" i="3"/>
  <c r="BV25" i="3"/>
  <c r="BV515" i="3"/>
  <c r="BV945" i="3"/>
  <c r="BV792" i="3"/>
  <c r="BV367" i="3"/>
  <c r="BV797" i="3"/>
  <c r="BV722" i="3"/>
  <c r="BV592" i="3"/>
  <c r="BV478" i="3"/>
  <c r="BV492" i="3"/>
  <c r="BV834" i="3"/>
  <c r="BV926" i="3"/>
  <c r="BV857" i="3"/>
  <c r="BV870" i="3"/>
  <c r="BV236" i="3"/>
  <c r="BV709" i="3"/>
  <c r="BV248" i="3"/>
  <c r="BV144" i="3"/>
  <c r="BV545" i="3"/>
  <c r="BV991" i="3"/>
  <c r="BV116" i="3"/>
  <c r="BV397" i="3"/>
  <c r="BV766" i="3"/>
  <c r="BV666" i="3"/>
  <c r="BV603" i="3"/>
  <c r="BV482" i="3"/>
  <c r="BV686" i="3"/>
  <c r="BV179" i="3"/>
  <c r="BV569" i="3"/>
  <c r="BV35" i="3"/>
  <c r="BV442" i="3"/>
  <c r="BV421" i="3"/>
  <c r="BV851" i="3"/>
  <c r="BV694" i="3"/>
  <c r="BV149" i="3"/>
  <c r="BV703" i="3"/>
  <c r="BV225" i="3"/>
  <c r="BV121" i="3"/>
  <c r="BV850" i="3"/>
  <c r="BV738" i="3"/>
  <c r="BV692" i="3"/>
  <c r="BV732" i="3"/>
  <c r="BV402" i="3"/>
  <c r="BV182" i="3"/>
  <c r="BV78" i="3"/>
  <c r="BV615" i="3"/>
  <c r="BV154" i="3"/>
  <c r="BV50" i="3"/>
  <c r="BV451" i="3"/>
  <c r="BV881" i="3"/>
  <c r="BV260" i="3"/>
  <c r="BV303" i="3"/>
  <c r="BV733" i="3"/>
  <c r="BV868" i="3"/>
  <c r="BV878" i="3"/>
  <c r="BV764" i="3"/>
  <c r="BV762" i="3"/>
  <c r="BV788" i="3"/>
  <c r="BV414" i="3"/>
  <c r="BV793" i="3"/>
  <c r="BV358" i="3"/>
  <c r="BV263" i="3"/>
  <c r="BV645" i="3"/>
  <c r="BV275" i="3"/>
  <c r="BV171" i="3"/>
  <c r="BV481" i="3"/>
  <c r="BV927" i="3"/>
  <c r="BV520" i="3"/>
  <c r="BV333" i="3"/>
  <c r="BX520" i="3"/>
  <c r="BX379" i="3"/>
  <c r="BX499" i="3"/>
  <c r="BX415" i="3"/>
  <c r="BX315" i="3"/>
  <c r="BX215" i="3"/>
  <c r="BX320" i="3"/>
  <c r="BX868" i="3"/>
  <c r="BX947" i="3"/>
  <c r="BX863" i="3"/>
  <c r="BX763" i="3"/>
  <c r="BX663" i="3"/>
  <c r="BX28" i="3"/>
  <c r="BX478" i="3"/>
  <c r="BX849" i="3"/>
  <c r="BX749" i="3"/>
  <c r="BX649" i="3"/>
  <c r="BX115" i="3"/>
  <c r="BX798" i="3"/>
  <c r="BX762" i="3"/>
  <c r="BX662" i="3"/>
  <c r="BX562" i="3"/>
  <c r="BX932" i="3"/>
  <c r="BX243" i="3"/>
  <c r="BX159" i="3"/>
  <c r="BX59" i="3"/>
  <c r="BX960" i="3"/>
  <c r="BX718" i="3"/>
  <c r="BX657" i="3"/>
  <c r="BX557" i="3"/>
  <c r="BX457" i="3"/>
  <c r="BX101" i="3"/>
  <c r="BX158" i="3"/>
  <c r="BX739" i="3"/>
  <c r="BX716" i="3"/>
  <c r="BX705" i="3"/>
  <c r="BX682" i="3"/>
  <c r="BX655" i="3"/>
  <c r="BX632" i="3"/>
  <c r="BX605" i="3"/>
  <c r="BX582" i="3"/>
  <c r="BX555" i="3"/>
  <c r="BX532" i="3"/>
  <c r="BX505" i="3"/>
  <c r="BX482" i="3"/>
  <c r="BX455" i="3"/>
  <c r="BX432" i="3"/>
  <c r="BX629" i="3"/>
  <c r="BX21" i="3"/>
  <c r="BX339" i="3"/>
  <c r="BX316" i="3"/>
  <c r="BX305" i="3"/>
  <c r="BX282" i="3"/>
  <c r="BX255" i="3"/>
  <c r="BX232" i="3"/>
  <c r="BX205" i="3"/>
  <c r="BX182" i="3"/>
  <c r="BX155" i="3"/>
  <c r="BX132" i="3"/>
  <c r="BX105" i="3"/>
  <c r="BX82" i="3"/>
  <c r="BX55" i="3"/>
  <c r="BX32" i="3"/>
  <c r="BX949" i="3"/>
  <c r="BX963" i="3"/>
  <c r="BX940" i="3"/>
  <c r="BX929" i="3"/>
  <c r="BX906" i="3"/>
  <c r="BX879" i="3"/>
  <c r="BX856" i="3"/>
  <c r="BX829" i="3"/>
  <c r="BX806" i="3"/>
  <c r="BX779" i="3"/>
  <c r="BX756" i="3"/>
  <c r="BX729" i="3"/>
  <c r="BX706" i="3"/>
  <c r="BX679" i="3"/>
  <c r="BX656" i="3"/>
  <c r="BX590" i="3"/>
  <c r="BX677" i="3"/>
  <c r="BX675" i="3"/>
  <c r="BX652" i="3"/>
  <c r="BX641" i="3"/>
  <c r="BX618" i="3"/>
  <c r="BX591" i="3"/>
  <c r="BX568" i="3"/>
  <c r="BX541" i="3"/>
  <c r="BX518" i="3"/>
  <c r="BX491" i="3"/>
  <c r="BX468" i="3"/>
  <c r="BX441" i="3"/>
  <c r="BX418" i="3"/>
  <c r="BX391" i="3"/>
  <c r="BX368" i="3"/>
  <c r="BX837" i="3"/>
  <c r="BX510" i="3"/>
  <c r="BX275" i="3"/>
  <c r="BX252" i="3"/>
  <c r="BX241" i="3"/>
  <c r="BX218" i="3"/>
  <c r="BX191" i="3"/>
  <c r="BX168" i="3"/>
  <c r="BX141" i="3"/>
  <c r="BX118" i="3"/>
  <c r="BX91" i="3"/>
  <c r="BX68" i="3"/>
  <c r="BX41" i="3"/>
  <c r="BX18" i="3"/>
  <c r="BX992" i="3"/>
  <c r="BX862" i="3"/>
  <c r="BX437" i="3"/>
  <c r="BX899" i="3"/>
  <c r="BX876" i="3"/>
  <c r="BX865" i="3"/>
  <c r="BX842" i="3"/>
  <c r="BX815" i="3"/>
  <c r="BX792" i="3"/>
  <c r="BX765" i="3"/>
  <c r="BX742" i="3"/>
  <c r="BX715" i="3"/>
  <c r="BX692" i="3"/>
  <c r="BX665" i="3"/>
  <c r="BX642" i="3"/>
  <c r="BX615" i="3"/>
  <c r="BX592" i="3"/>
  <c r="BT295" i="3"/>
  <c r="BT1005" i="3"/>
  <c r="BT648" i="3"/>
  <c r="BT994" i="3"/>
  <c r="BT472" i="3"/>
  <c r="BT131" i="3"/>
  <c r="BT302" i="3"/>
  <c r="BT52" i="3"/>
  <c r="BT810" i="3"/>
  <c r="BT93" i="3"/>
  <c r="BT181" i="3"/>
  <c r="BT534" i="3"/>
  <c r="BT939" i="3"/>
  <c r="BT642" i="3"/>
  <c r="BT47" i="3"/>
  <c r="BT671" i="3"/>
  <c r="BT557" i="3"/>
  <c r="BT920" i="3"/>
  <c r="BU857" i="3"/>
  <c r="BU991" i="3"/>
  <c r="BU57" i="3"/>
  <c r="BU931" i="3"/>
  <c r="BU829" i="3"/>
  <c r="BU604" i="3"/>
  <c r="BU872" i="3"/>
  <c r="BU471" i="3"/>
  <c r="BU362" i="3"/>
  <c r="BU431" i="3"/>
  <c r="BU883" i="3"/>
  <c r="BU954" i="3"/>
  <c r="BU304" i="3"/>
  <c r="BU83" i="3"/>
  <c r="BU231" i="3"/>
  <c r="BU396" i="3"/>
  <c r="BU102" i="3"/>
  <c r="BU427" i="3"/>
  <c r="BU248" i="3"/>
  <c r="BW1009" i="3"/>
  <c r="BW136" i="3"/>
  <c r="BW831" i="3"/>
  <c r="BW158" i="3"/>
  <c r="BW447" i="3"/>
  <c r="BW717" i="3"/>
  <c r="BW95" i="3"/>
  <c r="BW294" i="3"/>
  <c r="BW48" i="3"/>
  <c r="BW20" i="3"/>
  <c r="BW562" i="3"/>
  <c r="BW268" i="3"/>
  <c r="BW959" i="3"/>
  <c r="BW667" i="3"/>
  <c r="BW634" i="3"/>
  <c r="BW430" i="3"/>
  <c r="BW297" i="3"/>
  <c r="BW687" i="3"/>
  <c r="BV777" i="3"/>
  <c r="BV483" i="3"/>
  <c r="BV794" i="3"/>
  <c r="BV803" i="3"/>
  <c r="BV980" i="3"/>
  <c r="BV586" i="3"/>
  <c r="BV192" i="3"/>
  <c r="BV362" i="3"/>
  <c r="BV305" i="3"/>
  <c r="BV318" i="3"/>
  <c r="BV499" i="3"/>
  <c r="BV774" i="3"/>
  <c r="BV856" i="3"/>
  <c r="BV641" i="3"/>
  <c r="BV962" i="3"/>
  <c r="BV835" i="3"/>
  <c r="BV466" i="3"/>
  <c r="BV90" i="3"/>
  <c r="BV717" i="3"/>
  <c r="BX754" i="3"/>
  <c r="BX201" i="3"/>
  <c r="BX87" i="3"/>
  <c r="BX698" i="3"/>
  <c r="BX896" i="3"/>
  <c r="BX42" i="3"/>
  <c r="BX866" i="3"/>
  <c r="BX689" i="3"/>
  <c r="BX516" i="3"/>
  <c r="BX894" i="3"/>
  <c r="BX189" i="3"/>
  <c r="BX16" i="3"/>
  <c r="BX952" i="3"/>
  <c r="BX825" i="3"/>
  <c r="BX659" i="3"/>
  <c r="BX502" i="3"/>
  <c r="BX375" i="3"/>
  <c r="BX202" i="3"/>
  <c r="BX25" i="3"/>
  <c r="BT20" i="3"/>
  <c r="BT357" i="3"/>
  <c r="BT849" i="3"/>
  <c r="BT114" i="3"/>
  <c r="BT338" i="3"/>
  <c r="BT758" i="3"/>
  <c r="BT337" i="3"/>
  <c r="BT618" i="3"/>
  <c r="BT253" i="3"/>
  <c r="BT336" i="3"/>
  <c r="BT420" i="3"/>
  <c r="BT449" i="3"/>
  <c r="BT704" i="3"/>
  <c r="BT345" i="3"/>
  <c r="BT193" i="3"/>
  <c r="BT977" i="3"/>
  <c r="BT204" i="3"/>
  <c r="BT259" i="3"/>
  <c r="BT35" i="3"/>
  <c r="BT504" i="3"/>
  <c r="BT855" i="3"/>
  <c r="BT235" i="3"/>
  <c r="BT31" i="3"/>
  <c r="BT167" i="3"/>
  <c r="BT590" i="3"/>
  <c r="BT476" i="3"/>
  <c r="BT395" i="3"/>
  <c r="BT281" i="3"/>
  <c r="BT254" i="3"/>
  <c r="BT140" i="3"/>
  <c r="BT59" i="3"/>
  <c r="BT757" i="3"/>
  <c r="BT673" i="3"/>
  <c r="BT562" i="3"/>
  <c r="BT468" i="3"/>
  <c r="BT367" i="3"/>
  <c r="BT273" i="3"/>
  <c r="BT162" i="3"/>
  <c r="BT664" i="3"/>
  <c r="BT189" i="3"/>
  <c r="BT602" i="3"/>
  <c r="BT341" i="3"/>
  <c r="BT407" i="3"/>
  <c r="BT608" i="3"/>
  <c r="BT266" i="3"/>
  <c r="BT632" i="3"/>
  <c r="BT71" i="3"/>
  <c r="BT605" i="3"/>
  <c r="BT972" i="3"/>
  <c r="BT616" i="3"/>
  <c r="BT922" i="3"/>
  <c r="BT640" i="3"/>
  <c r="BT872" i="3"/>
  <c r="BT766" i="3"/>
  <c r="BT262" i="3"/>
  <c r="BT985" i="3"/>
  <c r="BT579" i="3"/>
  <c r="BT935" i="3"/>
  <c r="BT374" i="3"/>
  <c r="BT901" i="3"/>
  <c r="BT243" i="3"/>
  <c r="BT851" i="3"/>
  <c r="BT38" i="3"/>
  <c r="BT751" i="3"/>
  <c r="BT636" i="3"/>
  <c r="BT555" i="3"/>
  <c r="BT441" i="3"/>
  <c r="BT350" i="3"/>
  <c r="BT236" i="3"/>
  <c r="BT89" i="3"/>
  <c r="BT379" i="3"/>
  <c r="BT60" i="3"/>
  <c r="BT593" i="3"/>
  <c r="BT77" i="3"/>
  <c r="BT489" i="3"/>
  <c r="BT334" i="3"/>
  <c r="BT220" i="3"/>
  <c r="BT139" i="3"/>
  <c r="BT25" i="3"/>
  <c r="BT812" i="3"/>
  <c r="BT706" i="3"/>
  <c r="BT612" i="3"/>
  <c r="BT511" i="3"/>
  <c r="BT417" i="3"/>
  <c r="BT306" i="3"/>
  <c r="BT212" i="3"/>
  <c r="BT111" i="3"/>
  <c r="BT17" i="3"/>
  <c r="BT594" i="3"/>
  <c r="BT650" i="3"/>
  <c r="BT485" i="3"/>
  <c r="BT86" i="3"/>
  <c r="BT411" i="3"/>
  <c r="BT415" i="3"/>
  <c r="BT477" i="3"/>
  <c r="BT964" i="3"/>
  <c r="BT488" i="3"/>
  <c r="BT914" i="3"/>
  <c r="BT742" i="3"/>
  <c r="BT880" i="3"/>
  <c r="BT794" i="3"/>
  <c r="BT830" i="3"/>
  <c r="BT1009" i="3"/>
  <c r="BT675" i="3"/>
  <c r="BT959" i="3"/>
  <c r="BT470" i="3"/>
  <c r="BT909" i="3"/>
  <c r="BT275" i="3"/>
  <c r="BT946" i="3"/>
  <c r="BT120" i="3"/>
  <c r="BT940" i="3"/>
  <c r="BT541" i="3"/>
  <c r="BT347" i="3"/>
  <c r="BT582" i="3"/>
  <c r="BT921" i="3"/>
  <c r="BT323" i="3"/>
  <c r="BT871" i="3"/>
  <c r="BT118" i="3"/>
  <c r="BT837" i="3"/>
  <c r="BT784" i="3"/>
  <c r="BT699" i="3"/>
  <c r="BT585" i="3"/>
  <c r="BT494" i="3"/>
  <c r="BT380" i="3"/>
  <c r="BT299" i="3"/>
  <c r="BT185" i="3"/>
  <c r="BT94" i="3"/>
  <c r="BT797" i="3"/>
  <c r="BU858" i="3"/>
  <c r="BU133" i="3"/>
  <c r="BU384" i="3"/>
  <c r="BU525" i="3"/>
  <c r="BU927" i="3"/>
  <c r="BU839" i="3"/>
  <c r="BU968" i="3"/>
  <c r="BU921" i="3"/>
  <c r="BU399" i="3"/>
  <c r="BU500" i="3"/>
  <c r="BU40" i="3"/>
  <c r="BU91" i="3"/>
  <c r="BU713" i="3"/>
  <c r="BU388" i="3"/>
  <c r="BU236" i="3"/>
  <c r="BU488" i="3"/>
  <c r="BU483" i="3"/>
  <c r="BU403" i="3"/>
  <c r="BU425" i="3"/>
  <c r="BU1006" i="3"/>
  <c r="BU773" i="3"/>
  <c r="BU1000" i="3"/>
  <c r="BU418" i="3"/>
  <c r="BU71" i="3"/>
  <c r="BU649" i="3"/>
  <c r="BU1002" i="3"/>
  <c r="BU535" i="3"/>
  <c r="BU354" i="3"/>
  <c r="BU622" i="3"/>
  <c r="BU137" i="3"/>
  <c r="BU938" i="3"/>
  <c r="BU146" i="3"/>
  <c r="BU557" i="3"/>
  <c r="BU946" i="3"/>
  <c r="BU670" i="3"/>
  <c r="BU994" i="3"/>
  <c r="BU915" i="3"/>
  <c r="BU92" i="3"/>
  <c r="BU521" i="3"/>
  <c r="BU250" i="3"/>
  <c r="BU249" i="3"/>
  <c r="BU88" i="3"/>
  <c r="BU793" i="3"/>
  <c r="BU566" i="3"/>
  <c r="BU728" i="3"/>
  <c r="BU308" i="3"/>
  <c r="BU659" i="3"/>
  <c r="BU161" i="3"/>
  <c r="BU313" i="3"/>
  <c r="BU224" i="3"/>
  <c r="BU690" i="3"/>
  <c r="BU270" i="3"/>
  <c r="BU867" i="3"/>
  <c r="BU311" i="3"/>
  <c r="BU698" i="3"/>
  <c r="BU509" i="3"/>
  <c r="BU163" i="3"/>
  <c r="BU195" i="3"/>
  <c r="BU645" i="3"/>
  <c r="BU764" i="3"/>
  <c r="BU422" i="3"/>
  <c r="BU775" i="3"/>
  <c r="BU241" i="3"/>
  <c r="BU573" i="3"/>
  <c r="BU461" i="3"/>
  <c r="BU903" i="3"/>
  <c r="BU80" i="3"/>
  <c r="BU949" i="3"/>
  <c r="BU126" i="3"/>
  <c r="BU822" i="3"/>
  <c r="BU572" i="3"/>
  <c r="BU894" i="3"/>
  <c r="BU423" i="3"/>
  <c r="BU177" i="3"/>
  <c r="BU109" i="3"/>
  <c r="BU580" i="3"/>
  <c r="BU722" i="3"/>
  <c r="BU278" i="3"/>
  <c r="BU75" i="3"/>
  <c r="BU594" i="3"/>
  <c r="BU980" i="3"/>
  <c r="BU45" i="3"/>
  <c r="BU247" i="3"/>
  <c r="BU413" i="3"/>
  <c r="BU788" i="3"/>
  <c r="BU741" i="3"/>
  <c r="BU284" i="3"/>
  <c r="BU844" i="3"/>
  <c r="BU442" i="3"/>
  <c r="BU677" i="3"/>
  <c r="BU536" i="3"/>
  <c r="BU892" i="3"/>
  <c r="BU563" i="3"/>
  <c r="BU835" i="3"/>
  <c r="BU73" i="3"/>
  <c r="BU194" i="3"/>
  <c r="BU735" i="3"/>
  <c r="BU416" i="3"/>
  <c r="BU85" i="3"/>
  <c r="BU462" i="3"/>
  <c r="BU673" i="3"/>
  <c r="BU734" i="3"/>
  <c r="BU971" i="3"/>
  <c r="BU824" i="3"/>
  <c r="BU42" i="3"/>
  <c r="BU959" i="3"/>
  <c r="BU136" i="3"/>
  <c r="BU235" i="3"/>
  <c r="BU614" i="3"/>
  <c r="BU982" i="3"/>
  <c r="BU61" i="3"/>
  <c r="BU452" i="3"/>
  <c r="BU715" i="3"/>
  <c r="BU14" i="3"/>
  <c r="BU885" i="3"/>
  <c r="BU62" i="3"/>
  <c r="BU453" i="3"/>
  <c r="BU508" i="3"/>
  <c r="BU651" i="3"/>
  <c r="BU666" i="3"/>
  <c r="BU577" i="3"/>
  <c r="BU663" i="3"/>
  <c r="BU132" i="3"/>
  <c r="BU233" i="3"/>
  <c r="BU214" i="3"/>
  <c r="BW812" i="3"/>
  <c r="BW862" i="3"/>
  <c r="BW218" i="3"/>
  <c r="BW983" i="3"/>
  <c r="BW897" i="3"/>
  <c r="BW990" i="3"/>
  <c r="BW91" i="3"/>
  <c r="BW40" i="3"/>
  <c r="BW498" i="3"/>
  <c r="BW986" i="3"/>
  <c r="BW606" i="3"/>
  <c r="BW416" i="3"/>
  <c r="BW732" i="3"/>
  <c r="BW596" i="3"/>
  <c r="BW422" i="3"/>
  <c r="BW721" i="3"/>
  <c r="BW943" i="3"/>
  <c r="BW216" i="3"/>
  <c r="BW849" i="3"/>
  <c r="BW126" i="3"/>
  <c r="BW650" i="3"/>
  <c r="BW42" i="3"/>
  <c r="BW254" i="3"/>
  <c r="BW767" i="3"/>
  <c r="BW324" i="3"/>
  <c r="BW103" i="3"/>
  <c r="BW952" i="3"/>
  <c r="BW993" i="3"/>
  <c r="BW143" i="3"/>
  <c r="BW524" i="3"/>
  <c r="BW789" i="3"/>
  <c r="BW985" i="3"/>
  <c r="BW459" i="3"/>
  <c r="BW859" i="3"/>
  <c r="BW185" i="3"/>
  <c r="BW1003" i="3"/>
  <c r="BW25" i="3"/>
  <c r="BW936" i="3"/>
  <c r="BW182" i="3"/>
  <c r="BW249" i="3"/>
  <c r="BW347" i="3"/>
  <c r="BW729" i="3"/>
  <c r="BW595" i="3"/>
  <c r="BW1007" i="3"/>
  <c r="BW690" i="3"/>
  <c r="BW586" i="3"/>
  <c r="BW864" i="3"/>
  <c r="BW703" i="3"/>
  <c r="BW60" i="3"/>
  <c r="BW829" i="3"/>
  <c r="BW460" i="3"/>
  <c r="BW391" i="3"/>
  <c r="BW790" i="3"/>
  <c r="BW36" i="3"/>
  <c r="BW349" i="3"/>
  <c r="BW306" i="3"/>
  <c r="BW552" i="3"/>
  <c r="BW197" i="3"/>
  <c r="BW757" i="3"/>
  <c r="BW399" i="3"/>
  <c r="BW388" i="3"/>
  <c r="BW564" i="3"/>
  <c r="BW83" i="3"/>
  <c r="BW278" i="3"/>
  <c r="BW496" i="3"/>
  <c r="BW85" i="3"/>
  <c r="BW825" i="3"/>
  <c r="BW452" i="3"/>
  <c r="BW299" i="3"/>
  <c r="BW786" i="3"/>
  <c r="BW32" i="3"/>
  <c r="BW960" i="3"/>
  <c r="BW142" i="3"/>
  <c r="BW316" i="3"/>
  <c r="BW469" i="3"/>
  <c r="BW464" i="3"/>
  <c r="BW681" i="3"/>
  <c r="BW935" i="3"/>
  <c r="BW16" i="3"/>
  <c r="BW94" i="3"/>
  <c r="BW200" i="3"/>
  <c r="BW744" i="3"/>
  <c r="BW863" i="3"/>
  <c r="BW998" i="3"/>
  <c r="BW244" i="3"/>
  <c r="BW461" i="3"/>
  <c r="BW201" i="3"/>
  <c r="BW791" i="3"/>
  <c r="BW341" i="3"/>
  <c r="BW965" i="3"/>
  <c r="BW672" i="3"/>
  <c r="BW883" i="3"/>
  <c r="BW881" i="3"/>
  <c r="BW475" i="3"/>
  <c r="BW209" i="3"/>
  <c r="BW420" i="3"/>
  <c r="BW770" i="3"/>
  <c r="BW816" i="3"/>
  <c r="BW189" i="3"/>
  <c r="BW487" i="3"/>
  <c r="BW358" i="3"/>
  <c r="BW635" i="3"/>
  <c r="BW374" i="3"/>
  <c r="BW905" i="3"/>
  <c r="BW612" i="3"/>
  <c r="BW666" i="3"/>
  <c r="BW866" i="3"/>
  <c r="BW112" i="3"/>
  <c r="BW237" i="3"/>
  <c r="BW270" i="3"/>
  <c r="BW21" i="3"/>
  <c r="BW159" i="3"/>
  <c r="BW749" i="3"/>
  <c r="BW213" i="3"/>
  <c r="BW981" i="3"/>
  <c r="BW710" i="3"/>
  <c r="BW719" i="3"/>
  <c r="BW980" i="3"/>
  <c r="BW226" i="3"/>
  <c r="BW361" i="3"/>
  <c r="BW27" i="3"/>
  <c r="BW677" i="3"/>
  <c r="BW491" i="3"/>
  <c r="BW229" i="3"/>
  <c r="BW362" i="3"/>
  <c r="BV752" i="3"/>
  <c r="BV740" i="3"/>
  <c r="BV660" i="3"/>
  <c r="BV199" i="3"/>
  <c r="BV465" i="3"/>
  <c r="BV512" i="3"/>
  <c r="BV841" i="3"/>
  <c r="BV124" i="3"/>
  <c r="BV87" i="3"/>
  <c r="BV282" i="3"/>
  <c r="BV536" i="3"/>
  <c r="BV450" i="3"/>
  <c r="BV80" i="3"/>
  <c r="BV390" i="3"/>
  <c r="BV649" i="3"/>
  <c r="BV931" i="3"/>
  <c r="BV262" i="3"/>
  <c r="BV527" i="3"/>
  <c r="BV754" i="3"/>
  <c r="BV99" i="3"/>
  <c r="BV822" i="3"/>
  <c r="BV185" i="3"/>
  <c r="BV382" i="3"/>
  <c r="BV302" i="3"/>
  <c r="BV840" i="3"/>
  <c r="BV238" i="3"/>
  <c r="BV876" i="3"/>
  <c r="BV619" i="3"/>
  <c r="BV23" i="3"/>
  <c r="BV309" i="3"/>
  <c r="BV591" i="3"/>
  <c r="BV157" i="3"/>
  <c r="BV1003" i="3"/>
  <c r="BV48" i="3"/>
  <c r="BV932" i="3"/>
  <c r="BV972" i="3"/>
  <c r="BV539" i="3"/>
  <c r="BV505" i="3"/>
  <c r="BV951" i="3"/>
  <c r="BV712" i="3"/>
  <c r="BV357" i="3"/>
  <c r="BV787" i="3"/>
  <c r="BV278" i="3"/>
  <c r="BV174" i="3"/>
  <c r="BV639" i="3"/>
  <c r="BV250" i="3"/>
  <c r="BV146" i="3"/>
  <c r="BV526" i="3"/>
  <c r="BV964" i="3"/>
  <c r="BV253" i="3"/>
  <c r="BV1002" i="3"/>
  <c r="BV978" i="3"/>
  <c r="BV209" i="3"/>
  <c r="BV105" i="3"/>
  <c r="BV551" i="3"/>
  <c r="BV981" i="3"/>
  <c r="BV952" i="3"/>
  <c r="BV387" i="3"/>
  <c r="BV817" i="3"/>
  <c r="BV550" i="3"/>
  <c r="BV76" i="3"/>
  <c r="BV669" i="3"/>
  <c r="BV356" i="3"/>
  <c r="BV366" i="3"/>
  <c r="BV100" i="3"/>
  <c r="BV88" i="3"/>
  <c r="BV237" i="3"/>
  <c r="BV700" i="3"/>
  <c r="BV729" i="3"/>
  <c r="BV111" i="3"/>
  <c r="BV288" i="3"/>
  <c r="BV581" i="3"/>
  <c r="BV19" i="3"/>
  <c r="BV410" i="3"/>
  <c r="BV417" i="3"/>
  <c r="BV863" i="3"/>
  <c r="BV790" i="3"/>
  <c r="BV197" i="3"/>
  <c r="BV540" i="3"/>
  <c r="BV491" i="3"/>
  <c r="BV496" i="3"/>
  <c r="BV420" i="3"/>
  <c r="BV460" i="3"/>
  <c r="BV75" i="3"/>
  <c r="BV441" i="3"/>
  <c r="BV887" i="3"/>
  <c r="BV982" i="3"/>
  <c r="BV293" i="3"/>
  <c r="BV723" i="3"/>
  <c r="BV22" i="3"/>
  <c r="BV201" i="3"/>
  <c r="BV575" i="3"/>
  <c r="BV1005" i="3"/>
  <c r="BV500" i="3"/>
  <c r="BV594" i="3"/>
  <c r="BV452" i="3"/>
  <c r="BV560" i="3"/>
  <c r="BV376" i="3"/>
  <c r="BV900" i="3"/>
  <c r="BV234" i="3"/>
  <c r="BV130" i="3"/>
  <c r="BV487" i="3"/>
  <c r="BV917" i="3"/>
  <c r="BV440" i="3"/>
  <c r="BV323" i="3"/>
  <c r="BV753" i="3"/>
  <c r="BV207" i="3"/>
  <c r="BV103" i="3"/>
  <c r="BV605" i="3"/>
  <c r="BV736" i="3"/>
  <c r="BV652" i="3"/>
  <c r="BV632" i="3"/>
  <c r="BV587" i="3"/>
  <c r="BV656" i="3"/>
  <c r="BV970" i="3"/>
  <c r="BV665" i="3"/>
  <c r="BV136" i="3"/>
  <c r="BV32" i="3"/>
  <c r="BV517" i="3"/>
  <c r="BV947" i="3"/>
  <c r="BV680" i="3"/>
  <c r="BV353" i="3"/>
  <c r="BV799" i="3"/>
  <c r="BV276" i="3"/>
  <c r="BV222" i="3"/>
  <c r="BX955" i="3"/>
  <c r="BX329" i="3"/>
  <c r="BX988" i="3"/>
  <c r="BX904" i="3"/>
  <c r="BX804" i="3"/>
  <c r="BX704" i="3"/>
  <c r="BX725" i="3"/>
  <c r="BX841" i="3"/>
  <c r="BX435" i="3"/>
  <c r="BX351" i="3"/>
  <c r="BX251" i="3"/>
  <c r="BX151" i="3"/>
  <c r="BX991" i="3"/>
  <c r="BX190" i="3"/>
  <c r="BX337" i="3"/>
  <c r="BX237" i="3"/>
  <c r="BX137" i="3"/>
  <c r="BX58" i="3"/>
  <c r="BX766" i="3"/>
  <c r="BX250" i="3"/>
  <c r="BX150" i="3"/>
  <c r="BX50" i="3"/>
  <c r="BX855" i="3"/>
  <c r="BX732" i="3"/>
  <c r="BX648" i="3"/>
  <c r="BX548" i="3"/>
  <c r="BX448" i="3"/>
  <c r="BX69" i="3"/>
  <c r="BX145" i="3"/>
  <c r="BX45" i="3"/>
  <c r="BX946" i="3"/>
  <c r="BX78" i="3"/>
  <c r="BX165" i="3"/>
  <c r="BX611" i="3"/>
  <c r="BX588" i="3"/>
  <c r="BX577" i="3"/>
  <c r="BX554" i="3"/>
  <c r="BX527" i="3"/>
  <c r="BX504" i="3"/>
  <c r="BX477" i="3"/>
  <c r="BX454" i="3"/>
  <c r="BX427" i="3"/>
  <c r="BX404" i="3"/>
  <c r="BX377" i="3"/>
  <c r="BX354" i="3"/>
  <c r="BX327" i="3"/>
  <c r="BX304" i="3"/>
  <c r="BX325" i="3"/>
  <c r="BX901" i="3"/>
  <c r="BX211" i="3"/>
  <c r="BX188" i="3"/>
  <c r="BX177" i="3"/>
  <c r="BX154" i="3"/>
  <c r="BX127" i="3"/>
  <c r="BX104" i="3"/>
  <c r="BX77" i="3"/>
  <c r="BX54" i="3"/>
  <c r="BX27" i="3"/>
  <c r="BX1001" i="3"/>
  <c r="BX978" i="3"/>
  <c r="BX951" i="3"/>
  <c r="BX928" i="3"/>
  <c r="BX869" i="3"/>
  <c r="BX926" i="3"/>
  <c r="BX835" i="3"/>
  <c r="BX812" i="3"/>
  <c r="BX801" i="3"/>
  <c r="BX778" i="3"/>
  <c r="BX751" i="3"/>
  <c r="BX728" i="3"/>
  <c r="BX701" i="3"/>
  <c r="BX678" i="3"/>
  <c r="BX651" i="3"/>
  <c r="BX628" i="3"/>
  <c r="BX601" i="3"/>
  <c r="BX578" i="3"/>
  <c r="BX551" i="3"/>
  <c r="BX528" i="3"/>
  <c r="BX597" i="3"/>
  <c r="BX654" i="3"/>
  <c r="BX547" i="3"/>
  <c r="BX524" i="3"/>
  <c r="BX513" i="3"/>
  <c r="BX490" i="3"/>
  <c r="BX463" i="3"/>
  <c r="BX440" i="3"/>
  <c r="BX413" i="3"/>
  <c r="BX390" i="3"/>
  <c r="BX363" i="3"/>
  <c r="BX340" i="3"/>
  <c r="BX313" i="3"/>
  <c r="BX290" i="3"/>
  <c r="BX263" i="3"/>
  <c r="BX240" i="3"/>
  <c r="BX814" i="3"/>
  <c r="BX389" i="3"/>
  <c r="BX147" i="3"/>
  <c r="BX124" i="3"/>
  <c r="BX113" i="3"/>
  <c r="BX90" i="3"/>
  <c r="BX63" i="3"/>
  <c r="BX40" i="3"/>
  <c r="BX13" i="3"/>
  <c r="BX987" i="3"/>
  <c r="BX964" i="3"/>
  <c r="BX937" i="3"/>
  <c r="BX914" i="3"/>
  <c r="BX887" i="3"/>
  <c r="BX864" i="3"/>
  <c r="BX357" i="3"/>
  <c r="BX414" i="3"/>
  <c r="BX771" i="3"/>
  <c r="BX748" i="3"/>
  <c r="BX737" i="3"/>
  <c r="BX714" i="3"/>
  <c r="BX687" i="3"/>
  <c r="BX664" i="3"/>
  <c r="BX637" i="3"/>
  <c r="BX614" i="3"/>
  <c r="BX587" i="3"/>
  <c r="BX564" i="3"/>
  <c r="BX537" i="3"/>
  <c r="BX514" i="3"/>
  <c r="BX487" i="3"/>
  <c r="BX464" i="3"/>
  <c r="BT301" i="3"/>
  <c r="BT256" i="3"/>
  <c r="BT661" i="3"/>
  <c r="BT424" i="3"/>
  <c r="BT423" i="3"/>
  <c r="BT588" i="3"/>
  <c r="BT721" i="3"/>
  <c r="BT146" i="3"/>
  <c r="BT314" i="3"/>
  <c r="BT843" i="3"/>
  <c r="BT205" i="3"/>
  <c r="BT339" i="3"/>
  <c r="BT270" i="3"/>
  <c r="BT548" i="3"/>
  <c r="BT62" i="3"/>
  <c r="BT801" i="3"/>
  <c r="BT581" i="3"/>
  <c r="BU897" i="3"/>
  <c r="BU225" i="3"/>
  <c r="BU420" i="3"/>
  <c r="BU390" i="3"/>
  <c r="BU576" i="3"/>
  <c r="BU158" i="3"/>
  <c r="BU1004" i="3"/>
  <c r="BU228" i="3"/>
  <c r="BU37" i="3"/>
  <c r="BU370" i="3"/>
  <c r="BU60" i="3"/>
  <c r="BU766" i="3"/>
  <c r="BU350" i="3"/>
  <c r="BU747" i="3"/>
  <c r="BU687" i="3"/>
  <c r="BU507" i="3"/>
  <c r="BU613" i="3"/>
  <c r="BU977" i="3"/>
  <c r="BW309" i="3"/>
  <c r="BW559" i="3"/>
  <c r="BW445" i="3"/>
  <c r="BW545" i="3"/>
  <c r="BW82" i="3"/>
  <c r="BW948" i="3"/>
  <c r="BW285" i="3"/>
  <c r="BW802" i="3"/>
  <c r="BW360" i="3"/>
  <c r="BW741" i="3"/>
  <c r="BW499" i="3"/>
  <c r="BW277" i="3"/>
  <c r="BW323" i="3"/>
  <c r="BW382" i="3"/>
  <c r="BW55" i="3"/>
  <c r="BW214" i="3"/>
  <c r="BW140" i="3"/>
  <c r="BV646" i="3"/>
  <c r="BV608" i="3"/>
  <c r="BV127" i="3"/>
  <c r="BV33" i="3"/>
  <c r="BV960" i="3"/>
  <c r="BV869" i="3"/>
  <c r="BV352" i="3"/>
  <c r="BV227" i="3"/>
  <c r="BV134" i="3"/>
  <c r="BV374" i="3"/>
  <c r="BV664" i="3"/>
  <c r="BV443" i="3"/>
  <c r="BV247" i="3"/>
  <c r="BV475" i="3"/>
  <c r="BV314" i="3"/>
  <c r="BV57" i="3"/>
  <c r="BV14" i="3"/>
  <c r="BV268" i="3"/>
  <c r="BX543" i="3"/>
  <c r="BX356" i="3"/>
  <c r="BX200" i="3"/>
  <c r="BX443" i="3"/>
  <c r="BX99" i="3"/>
  <c r="BX916" i="3"/>
  <c r="BX700" i="3"/>
  <c r="BX566" i="3"/>
  <c r="BX245" i="3"/>
  <c r="BX216" i="3"/>
  <c r="BX66" i="3"/>
  <c r="BX1002" i="3"/>
  <c r="BX802" i="3"/>
  <c r="BX552" i="3"/>
  <c r="BX102" i="3"/>
  <c r="BT756" i="3"/>
  <c r="BT868" i="3"/>
  <c r="BT926" i="3"/>
  <c r="BT218" i="3"/>
  <c r="BT196" i="3"/>
  <c r="BT244" i="3"/>
  <c r="BT311" i="3"/>
  <c r="BT617" i="3"/>
  <c r="BT518" i="3"/>
  <c r="BT535" i="3"/>
  <c r="BT954" i="3"/>
  <c r="BT225" i="3"/>
  <c r="BT771" i="3"/>
  <c r="BT876" i="3"/>
  <c r="N13" i="5"/>
  <c r="AN6" i="3"/>
  <c r="AN8" i="3" s="1"/>
  <c r="F48" i="14" s="1"/>
  <c r="BD10" i="3"/>
  <c r="E13" i="5"/>
  <c r="BT515" i="3"/>
  <c r="BT547" i="3"/>
  <c r="BT626" i="3"/>
  <c r="BT983" i="3"/>
  <c r="BT743" i="3"/>
  <c r="BT854" i="3"/>
  <c r="BT54" i="3"/>
  <c r="BT121" i="3"/>
  <c r="BT580" i="3"/>
  <c r="BT496" i="3"/>
  <c r="BT78" i="3"/>
  <c r="BT781" i="3"/>
  <c r="BT692" i="3"/>
  <c r="BT591" i="3"/>
  <c r="BT561" i="3"/>
  <c r="BT450" i="3"/>
  <c r="BT356" i="3"/>
  <c r="BT255" i="3"/>
  <c r="BT161" i="3"/>
  <c r="BT50" i="3"/>
  <c r="BT761" i="3"/>
  <c r="BT368" i="3"/>
  <c r="BT554" i="3"/>
  <c r="BT248" i="3"/>
  <c r="BT822" i="3"/>
  <c r="BT709" i="3"/>
  <c r="BT90" i="3"/>
  <c r="BT720" i="3"/>
  <c r="BT978" i="3"/>
  <c r="BT157" i="3"/>
  <c r="BT944" i="3"/>
  <c r="BT168" i="3"/>
  <c r="BT894" i="3"/>
  <c r="BT192" i="3"/>
  <c r="BT844" i="3"/>
  <c r="BT216" i="3"/>
  <c r="BT726" i="3"/>
  <c r="BT973" i="3"/>
  <c r="BT531" i="3"/>
  <c r="BT982" i="3"/>
  <c r="BT152" i="3"/>
  <c r="BT857" i="3"/>
  <c r="BT67" i="3"/>
  <c r="BT775" i="3"/>
  <c r="BT665" i="3"/>
  <c r="BT638" i="3"/>
  <c r="BT524" i="3"/>
  <c r="BT443" i="3"/>
  <c r="BT329" i="3"/>
  <c r="BT238" i="3"/>
  <c r="BT124" i="3"/>
  <c r="BT43" i="3"/>
  <c r="BT741" i="3"/>
  <c r="BT657" i="3"/>
  <c r="BT546" i="3"/>
  <c r="BT96" i="3"/>
  <c r="BT455" i="3"/>
  <c r="BT568" i="3"/>
  <c r="BT968" i="3"/>
  <c r="BT838" i="3"/>
  <c r="BT875" i="3"/>
  <c r="BT641" i="3"/>
  <c r="BT530" i="3"/>
  <c r="BT436" i="3"/>
  <c r="BT335" i="3"/>
  <c r="BT305" i="3"/>
  <c r="BT194" i="3"/>
  <c r="BT100" i="3"/>
  <c r="BT240" i="3"/>
  <c r="BT698" i="3"/>
  <c r="BT725" i="3"/>
  <c r="BT503" i="3"/>
  <c r="BT736" i="3"/>
  <c r="BT298" i="3"/>
  <c r="BT208" i="3"/>
  <c r="BT691" i="3"/>
  <c r="BT174" i="3"/>
  <c r="BT175" i="3"/>
  <c r="BT297" i="3"/>
  <c r="BT452" i="3"/>
  <c r="BT64" i="3"/>
  <c r="BT836" i="3"/>
  <c r="BT88" i="3"/>
  <c r="BT694" i="3"/>
  <c r="BT981" i="3"/>
  <c r="BT563" i="3"/>
  <c r="BT931" i="3"/>
  <c r="BT358" i="3"/>
  <c r="BT881" i="3"/>
  <c r="BT163" i="3"/>
  <c r="BT831" i="3"/>
  <c r="BT760" i="3"/>
  <c r="BT670" i="3"/>
  <c r="BT556" i="3"/>
  <c r="BT601" i="3"/>
  <c r="BT835" i="3"/>
  <c r="BT572" i="3"/>
  <c r="BT799" i="3"/>
  <c r="BT233" i="3"/>
  <c r="BT388" i="3"/>
  <c r="BT718" i="3"/>
  <c r="BT604" i="3"/>
  <c r="BT523" i="3"/>
  <c r="BT409" i="3"/>
  <c r="BT382" i="3"/>
  <c r="BT268" i="3"/>
  <c r="BT187" i="3"/>
  <c r="BT73" i="3"/>
  <c r="BT796" i="3"/>
  <c r="BT690" i="3"/>
  <c r="BT596" i="3"/>
  <c r="BT495" i="3"/>
  <c r="BT401" i="3"/>
  <c r="BT290" i="3"/>
  <c r="BU226" i="3"/>
  <c r="BU704" i="3"/>
  <c r="BU217" i="3"/>
  <c r="BU364" i="3"/>
  <c r="BU616" i="3"/>
  <c r="BU512" i="3"/>
  <c r="BU873" i="3"/>
  <c r="BU610" i="3"/>
  <c r="BU541" i="3"/>
  <c r="BU53" i="3"/>
  <c r="BU924" i="3"/>
  <c r="BU494" i="3"/>
  <c r="BU792" i="3"/>
  <c r="BU818" i="3"/>
  <c r="BU36" i="3"/>
  <c r="BU920" i="3"/>
  <c r="BU961" i="3"/>
  <c r="BU482" i="3"/>
  <c r="BU583" i="3"/>
  <c r="BU111" i="3"/>
  <c r="BU289" i="3"/>
  <c r="BU377" i="3"/>
  <c r="BU89" i="3"/>
  <c r="BU174" i="3"/>
  <c r="BU743" i="3"/>
  <c r="BU79" i="3"/>
  <c r="BU105" i="3"/>
  <c r="BU631" i="3"/>
  <c r="BU110" i="3"/>
  <c r="BU295" i="3"/>
  <c r="BU617" i="3"/>
  <c r="BU212" i="3"/>
  <c r="BU496" i="3"/>
  <c r="BU761" i="3"/>
  <c r="BU542" i="3"/>
  <c r="BU697" i="3"/>
  <c r="BU355" i="3"/>
  <c r="BU888" i="3"/>
  <c r="BU945" i="3"/>
  <c r="BU122" i="3"/>
  <c r="BU323" i="3"/>
  <c r="BU475" i="3"/>
  <c r="BU828" i="3"/>
  <c r="BU438" i="3"/>
  <c r="BU658" i="3"/>
  <c r="BU33" i="3"/>
  <c r="BU689" i="3"/>
  <c r="BU419" i="3"/>
  <c r="BU919" i="3"/>
  <c r="BU96" i="3"/>
  <c r="BU965" i="3"/>
  <c r="BU142" i="3"/>
  <c r="BU26" i="3"/>
  <c r="BU588" i="3"/>
  <c r="BU910" i="3"/>
  <c r="BU551" i="3"/>
  <c r="BU52" i="3"/>
  <c r="BU237" i="3"/>
  <c r="BU676" i="3"/>
  <c r="BU786" i="3"/>
  <c r="BU294" i="3"/>
  <c r="BU402" i="3"/>
  <c r="BU918" i="3"/>
  <c r="BU615" i="3"/>
  <c r="BU714" i="3"/>
  <c r="BU259" i="3"/>
  <c r="BU771" i="3"/>
  <c r="BU627" i="3"/>
  <c r="BU880" i="3"/>
  <c r="BU847" i="3"/>
  <c r="BU444" i="3"/>
  <c r="BU139" i="3"/>
  <c r="BU602" i="3"/>
  <c r="BU851" i="3"/>
  <c r="BU151" i="3"/>
  <c r="BU746" i="3"/>
  <c r="BU973" i="3"/>
  <c r="BU150" i="3"/>
  <c r="BU117" i="3"/>
  <c r="BU466" i="3"/>
  <c r="BU755" i="3"/>
  <c r="BU87" i="3"/>
  <c r="BU593" i="3"/>
  <c r="BU455" i="3"/>
  <c r="BU641" i="3"/>
  <c r="BU979" i="3"/>
  <c r="BU156" i="3"/>
  <c r="BU866" i="3"/>
  <c r="BU314" i="3"/>
  <c r="BU703" i="3"/>
  <c r="BU408" i="3"/>
  <c r="BU497" i="3"/>
  <c r="BU605" i="3"/>
  <c r="BU852" i="3"/>
  <c r="BU889" i="3"/>
  <c r="BU66" i="3"/>
  <c r="BU757" i="3"/>
  <c r="BU288" i="3"/>
  <c r="BU143" i="3"/>
  <c r="BU334" i="3"/>
  <c r="BU944" i="3"/>
  <c r="BU756" i="3"/>
  <c r="BU260" i="3"/>
  <c r="BU849" i="3"/>
  <c r="BU575" i="3"/>
  <c r="BU683" i="3"/>
  <c r="BU28" i="3"/>
  <c r="BU277" i="3"/>
  <c r="BU486" i="3"/>
  <c r="BU768" i="3"/>
  <c r="BU103" i="3"/>
  <c r="BU778" i="3"/>
  <c r="BU750" i="3"/>
  <c r="BU837" i="3"/>
  <c r="BU115" i="3"/>
  <c r="BU879" i="3"/>
  <c r="BU511" i="3"/>
  <c r="BU380" i="3"/>
  <c r="BU681" i="3"/>
  <c r="BU538" i="3"/>
  <c r="BU379" i="3"/>
  <c r="BU632" i="3"/>
  <c r="BU625" i="3"/>
  <c r="BU909" i="3"/>
  <c r="BU86" i="3"/>
  <c r="BW544" i="3"/>
  <c r="BW45" i="3"/>
  <c r="BW286" i="3"/>
  <c r="BW518" i="3"/>
  <c r="BW245" i="3"/>
  <c r="BW127" i="3"/>
  <c r="BW441" i="3"/>
  <c r="BW47" i="3"/>
  <c r="BW157" i="3"/>
  <c r="BW654" i="3"/>
  <c r="BW537" i="3"/>
  <c r="BW700" i="3"/>
  <c r="BW28" i="3"/>
  <c r="BW536" i="3"/>
  <c r="BW643" i="3"/>
  <c r="BW956" i="3"/>
  <c r="BW828" i="3"/>
  <c r="BW215" i="3"/>
  <c r="BW591" i="3"/>
  <c r="BW173" i="3"/>
  <c r="BW601" i="3"/>
  <c r="BW625" i="3"/>
  <c r="BW329" i="3"/>
  <c r="BW734" i="3"/>
  <c r="BW617" i="3"/>
  <c r="BW326" i="3"/>
  <c r="BW198" i="3"/>
  <c r="BW696" i="3"/>
  <c r="BW917" i="3"/>
  <c r="BW542" i="3"/>
  <c r="BW327" i="3"/>
  <c r="BW694" i="3"/>
  <c r="BW1006" i="3"/>
  <c r="BW521" i="3"/>
  <c r="BW750" i="3"/>
  <c r="BW708" i="3"/>
  <c r="BW13" i="3"/>
  <c r="BW808" i="3"/>
  <c r="BW54" i="3"/>
  <c r="BW353" i="3"/>
  <c r="BW308" i="3"/>
  <c r="BW589" i="3"/>
  <c r="BW105" i="3"/>
  <c r="BW855" i="3"/>
  <c r="BW513" i="3"/>
  <c r="BW171" i="3"/>
  <c r="BW736" i="3"/>
  <c r="BW56" i="3"/>
  <c r="BW296" i="3"/>
  <c r="BW701" i="3"/>
  <c r="BW539" i="3"/>
  <c r="BW955" i="3"/>
  <c r="BW662" i="3"/>
  <c r="BW522" i="3"/>
  <c r="BW932" i="3"/>
  <c r="BW178" i="3"/>
  <c r="BW175" i="3"/>
  <c r="BW331" i="3"/>
  <c r="BW629" i="3"/>
  <c r="BW337" i="3"/>
  <c r="BW942" i="3"/>
  <c r="BW970" i="3"/>
  <c r="BW904" i="3"/>
  <c r="BW150" i="3"/>
  <c r="BW578" i="3"/>
  <c r="BW219" i="3"/>
  <c r="BW697" i="3"/>
  <c r="BW531" i="3"/>
  <c r="BW951" i="3"/>
  <c r="BW658" i="3"/>
  <c r="BW922" i="3"/>
  <c r="BW832" i="3"/>
  <c r="BW376" i="3"/>
  <c r="BW895" i="3"/>
  <c r="BW760" i="3"/>
  <c r="BW99" i="3"/>
  <c r="BW575" i="3"/>
  <c r="BW679" i="3"/>
  <c r="BW999" i="3"/>
  <c r="BW915" i="3"/>
  <c r="BW909" i="3"/>
  <c r="BW616" i="3"/>
  <c r="BW746" i="3"/>
  <c r="BW870" i="3"/>
  <c r="BW116" i="3"/>
  <c r="BW543" i="3"/>
  <c r="BW147" i="3"/>
  <c r="BW663" i="3"/>
  <c r="BW462" i="3"/>
  <c r="BW837" i="3"/>
  <c r="BW476" i="3"/>
  <c r="BW627" i="3"/>
  <c r="BW463" i="3"/>
  <c r="BW262" i="3"/>
  <c r="BW260" i="3"/>
  <c r="BW69" i="3"/>
  <c r="BW494" i="3"/>
  <c r="BW508" i="3"/>
  <c r="BW783" i="3"/>
  <c r="BW984" i="3"/>
  <c r="BW230" i="3"/>
  <c r="BW398" i="3"/>
  <c r="BW59" i="3"/>
  <c r="BW777" i="3"/>
  <c r="BW263" i="3"/>
  <c r="BW152" i="3"/>
  <c r="BW738" i="3"/>
  <c r="BW799" i="3"/>
  <c r="BW912" i="3"/>
  <c r="BW62" i="3"/>
  <c r="BW188" i="3"/>
  <c r="BW163" i="3"/>
  <c r="BW621" i="3"/>
  <c r="BW301" i="3"/>
  <c r="BW875" i="3"/>
  <c r="BW553" i="3"/>
  <c r="BW529" i="3"/>
  <c r="BW852" i="3"/>
  <c r="BW98" i="3"/>
  <c r="BW474" i="3"/>
  <c r="BW352" i="3"/>
  <c r="BW485" i="3"/>
  <c r="BW37" i="3"/>
  <c r="BW766" i="3"/>
  <c r="BW122" i="3"/>
  <c r="BV416" i="3"/>
  <c r="BV763" i="3"/>
  <c r="BV683" i="3"/>
  <c r="BV257" i="3"/>
  <c r="BV189" i="3"/>
  <c r="BV839" i="3"/>
  <c r="BV775" i="3"/>
  <c r="BV84" i="3"/>
  <c r="BV572" i="3"/>
  <c r="BV565" i="3"/>
  <c r="BV847" i="3"/>
  <c r="BV464" i="3"/>
  <c r="BV34" i="3"/>
  <c r="BV436" i="3"/>
  <c r="BV233" i="3"/>
  <c r="BV419" i="3"/>
  <c r="BV701" i="3"/>
  <c r="BV770" i="3"/>
  <c r="BV746" i="3"/>
  <c r="BV519" i="3"/>
  <c r="BV785" i="3"/>
  <c r="BV938" i="3"/>
  <c r="BV546" i="3"/>
  <c r="BV644" i="3"/>
  <c r="BV885" i="3"/>
  <c r="BV79" i="3"/>
  <c r="BV393" i="3"/>
  <c r="BV576" i="3"/>
  <c r="BV969" i="3"/>
  <c r="BV454" i="3"/>
  <c r="BV283" i="3"/>
  <c r="BV810" i="3"/>
  <c r="BV370" i="3"/>
  <c r="BV428" i="3"/>
  <c r="BV800" i="3"/>
  <c r="BV730" i="3"/>
  <c r="BV872" i="3"/>
  <c r="BV377" i="3"/>
  <c r="BV823" i="3"/>
  <c r="BV470" i="3"/>
  <c r="BV37" i="3"/>
  <c r="BV659" i="3"/>
  <c r="BV49" i="3"/>
  <c r="BV226" i="3"/>
  <c r="BV511" i="3"/>
  <c r="BV941" i="3"/>
  <c r="BV940" i="3"/>
  <c r="BV852" i="3"/>
  <c r="BV832" i="3"/>
  <c r="BV846" i="3"/>
  <c r="BV827" i="3"/>
  <c r="BV388" i="3"/>
  <c r="BV1001" i="3"/>
  <c r="BV458" i="3"/>
  <c r="BV423" i="3"/>
  <c r="BV853" i="3"/>
  <c r="BV710" i="3"/>
  <c r="BV156" i="3"/>
  <c r="BV689" i="3"/>
  <c r="BV232" i="3"/>
  <c r="BV128" i="3"/>
  <c r="BV541" i="3"/>
  <c r="BV13" i="3"/>
  <c r="BV922" i="3"/>
  <c r="BV859" i="3"/>
  <c r="BV267" i="3"/>
  <c r="BV942" i="3"/>
  <c r="BV902" i="3"/>
  <c r="BV601" i="3"/>
  <c r="BV163" i="3"/>
  <c r="BV59" i="3"/>
  <c r="BV453" i="3"/>
  <c r="BV883" i="3"/>
  <c r="BV950" i="3"/>
  <c r="BV277" i="3"/>
  <c r="BV735" i="3"/>
  <c r="BV70" i="3"/>
  <c r="BV249" i="3"/>
  <c r="BV280" i="3"/>
  <c r="BV910" i="3"/>
  <c r="BV395" i="3"/>
  <c r="BV269" i="3"/>
  <c r="BV243" i="3"/>
  <c r="BV360" i="3"/>
  <c r="BV313" i="3"/>
  <c r="BV759" i="3"/>
  <c r="BV166" i="3"/>
  <c r="BV62" i="3"/>
  <c r="BV595" i="3"/>
  <c r="BV74" i="3"/>
  <c r="BV650" i="3"/>
  <c r="BV447" i="3"/>
  <c r="BV877" i="3"/>
  <c r="BV907" i="3"/>
  <c r="BV340" i="3"/>
  <c r="BV320" i="3"/>
  <c r="BV334" i="3"/>
  <c r="BV315" i="3"/>
  <c r="BV768" i="3"/>
  <c r="BV937" i="3"/>
  <c r="BV728" i="3"/>
  <c r="BV359" i="3"/>
  <c r="BV789" i="3"/>
  <c r="BV287" i="3"/>
  <c r="BV183" i="3"/>
  <c r="BV625" i="3"/>
  <c r="BV259" i="3"/>
  <c r="BV155" i="3"/>
  <c r="BV477" i="3"/>
  <c r="BV510" i="3"/>
  <c r="BV518" i="3"/>
  <c r="BV347" i="3"/>
  <c r="BV562" i="3"/>
  <c r="BV430" i="3"/>
  <c r="BV795" i="3"/>
  <c r="BV537" i="3"/>
  <c r="BV983" i="3"/>
  <c r="BV968" i="3"/>
  <c r="BV389" i="3"/>
  <c r="BV819" i="3"/>
  <c r="BV438" i="3"/>
  <c r="BV21" i="3"/>
  <c r="BV671" i="3"/>
  <c r="BV97" i="3"/>
  <c r="BV274" i="3"/>
  <c r="BX905" i="3"/>
  <c r="BX791" i="3"/>
  <c r="BX476" i="3"/>
  <c r="BX392" i="3"/>
  <c r="BX292" i="3"/>
  <c r="BX192" i="3"/>
  <c r="BX563" i="3"/>
  <c r="BX306" i="3"/>
  <c r="BX924" i="3"/>
  <c r="BX840" i="3"/>
  <c r="BX740" i="3"/>
  <c r="BX640" i="3"/>
  <c r="BX456" i="3"/>
  <c r="BX309" i="3"/>
  <c r="BX826" i="3"/>
  <c r="BX726" i="3"/>
  <c r="BX626" i="3"/>
  <c r="BX982" i="3"/>
  <c r="BX819" i="3"/>
  <c r="BX735" i="3"/>
  <c r="BX635" i="3"/>
  <c r="BX535" i="3"/>
  <c r="BX540" i="3"/>
  <c r="BX220" i="3"/>
  <c r="BX136" i="3"/>
  <c r="BX36" i="3"/>
  <c r="BX133" i="3"/>
  <c r="BX805" i="3"/>
  <c r="BX634" i="3"/>
  <c r="BX534" i="3"/>
  <c r="BX434" i="3"/>
  <c r="BX85" i="3"/>
  <c r="BX142" i="3"/>
  <c r="BX483" i="3"/>
  <c r="BX460" i="3"/>
  <c r="BX449" i="3"/>
  <c r="BX426" i="3"/>
  <c r="BX399" i="3"/>
  <c r="BX376" i="3"/>
  <c r="BX349" i="3"/>
  <c r="BX326" i="3"/>
  <c r="BX299" i="3"/>
  <c r="BX276" i="3"/>
  <c r="BX249" i="3"/>
  <c r="BX226" i="3"/>
  <c r="BX199" i="3"/>
  <c r="BX176" i="3"/>
  <c r="BX302" i="3"/>
  <c r="BX878" i="3"/>
  <c r="BX83" i="3"/>
  <c r="BX60" i="3"/>
  <c r="BX49" i="3"/>
  <c r="BX26" i="3"/>
  <c r="BX1000" i="3"/>
  <c r="BX973" i="3"/>
  <c r="BX950" i="3"/>
  <c r="BX923" i="3"/>
  <c r="BX900" i="3"/>
  <c r="BX873" i="3"/>
  <c r="BX850" i="3"/>
  <c r="BX823" i="3"/>
  <c r="BX800" i="3"/>
  <c r="BX846" i="3"/>
  <c r="BX933" i="3"/>
  <c r="BX707" i="3"/>
  <c r="BX684" i="3"/>
  <c r="BX673" i="3"/>
  <c r="BX650" i="3"/>
  <c r="BX623" i="3"/>
  <c r="BX600" i="3"/>
  <c r="BX573" i="3"/>
  <c r="BX550" i="3"/>
  <c r="BX523" i="3"/>
  <c r="BX500" i="3"/>
  <c r="BX473" i="3"/>
  <c r="BX450" i="3"/>
  <c r="BX423" i="3"/>
  <c r="BX400" i="3"/>
  <c r="BX574" i="3"/>
  <c r="BX661" i="3"/>
  <c r="BX419" i="3"/>
  <c r="BX396" i="3"/>
  <c r="BX385" i="3"/>
  <c r="BX362" i="3"/>
  <c r="BX335" i="3"/>
  <c r="BX312" i="3"/>
  <c r="BX285" i="3"/>
  <c r="BX262" i="3"/>
  <c r="BX235" i="3"/>
  <c r="BX212" i="3"/>
  <c r="BX185" i="3"/>
  <c r="BX162" i="3"/>
  <c r="BX135" i="3"/>
  <c r="BX112" i="3"/>
  <c r="BX373" i="3"/>
  <c r="BX366" i="3"/>
  <c r="BX19" i="3"/>
  <c r="BX1009" i="3"/>
  <c r="BX986" i="3"/>
  <c r="BX959" i="3"/>
  <c r="BX936" i="3"/>
  <c r="BX909" i="3"/>
  <c r="BX886" i="3"/>
  <c r="BX859" i="3"/>
  <c r="BX836" i="3"/>
  <c r="BX809" i="3"/>
  <c r="BX786" i="3"/>
  <c r="BX759" i="3"/>
  <c r="BX736" i="3"/>
  <c r="BX334" i="3"/>
  <c r="BX421" i="3"/>
  <c r="BX643" i="3"/>
  <c r="BX620" i="3"/>
  <c r="BX609" i="3"/>
  <c r="BX586" i="3"/>
  <c r="BX559" i="3"/>
  <c r="BX536" i="3"/>
  <c r="BX509" i="3"/>
  <c r="BX486" i="3"/>
  <c r="BX459" i="3"/>
  <c r="BX436" i="3"/>
  <c r="BX409" i="3"/>
  <c r="BX386" i="3"/>
  <c r="BX359" i="3"/>
  <c r="BX336" i="3"/>
  <c r="BT39" i="3"/>
  <c r="BT169" i="3"/>
  <c r="BT125" i="3"/>
  <c r="BT950" i="3"/>
  <c r="BT960" i="3"/>
  <c r="BT795" i="3"/>
  <c r="BT823" i="3"/>
  <c r="BT188" i="3"/>
  <c r="BT902" i="3"/>
  <c r="BT519" i="3"/>
  <c r="BT600" i="3"/>
  <c r="BT733" i="3"/>
  <c r="BT846" i="3"/>
  <c r="BT818" i="3"/>
  <c r="BT75" i="3"/>
  <c r="BT242" i="3"/>
  <c r="BT265" i="3"/>
  <c r="BT584" i="3"/>
  <c r="BT970" i="3"/>
  <c r="BU696" i="3"/>
  <c r="BU518" i="3"/>
  <c r="BU561" i="3"/>
  <c r="BU351" i="3"/>
  <c r="BU981" i="3"/>
  <c r="BU600" i="3"/>
  <c r="BU900" i="3"/>
  <c r="BU367" i="3"/>
  <c r="BU319" i="3"/>
  <c r="BU882" i="3"/>
  <c r="BU218" i="3"/>
  <c r="BU82" i="3"/>
  <c r="BU372" i="3"/>
  <c r="BU832" i="3"/>
  <c r="BU639" i="3"/>
  <c r="BU925" i="3"/>
  <c r="BU574" i="3"/>
  <c r="BU890" i="3"/>
  <c r="BW737" i="3"/>
  <c r="BW233" i="3"/>
  <c r="BW110" i="3"/>
  <c r="BW745" i="3"/>
  <c r="BW80" i="3"/>
  <c r="BW571" i="3"/>
  <c r="BW393" i="3"/>
  <c r="BW528" i="3"/>
  <c r="BW174" i="3"/>
  <c r="BW257" i="3"/>
  <c r="BW436" i="3"/>
  <c r="BW437" i="3"/>
  <c r="BW15" i="3"/>
  <c r="BW809" i="3"/>
  <c r="BW854" i="3"/>
  <c r="BW821" i="3"/>
  <c r="BW655" i="3"/>
  <c r="BW72" i="3"/>
  <c r="BV230" i="3"/>
  <c r="BV948" i="3"/>
  <c r="BV251" i="3"/>
  <c r="BV719" i="3"/>
  <c r="BV548" i="3"/>
  <c r="BV955" i="3"/>
  <c r="BV15" i="3"/>
  <c r="BV196" i="3"/>
  <c r="BV899" i="3"/>
  <c r="BV523" i="3"/>
  <c r="BV242" i="3"/>
  <c r="BV468" i="3"/>
  <c r="BV805" i="3"/>
  <c r="BV493" i="3"/>
  <c r="BV558" i="3"/>
  <c r="BV566" i="3"/>
  <c r="BV564" i="3"/>
  <c r="BV554" i="3"/>
  <c r="BX954" i="3"/>
  <c r="BX301" i="3"/>
  <c r="BX51" i="3"/>
  <c r="BX598" i="3"/>
  <c r="BX430" i="3"/>
  <c r="BX989" i="3"/>
  <c r="BX839" i="3"/>
  <c r="BX666" i="3"/>
  <c r="BX489" i="3"/>
  <c r="BX300" i="3"/>
  <c r="BX166" i="3"/>
  <c r="BX757" i="3"/>
  <c r="BX925" i="3"/>
  <c r="BX752" i="3"/>
  <c r="BX625" i="3"/>
  <c r="BX452" i="3"/>
  <c r="BX352" i="3"/>
  <c r="BX236" i="3"/>
  <c r="BX52" i="3"/>
  <c r="BT506" i="3"/>
  <c r="BT655" i="3"/>
  <c r="BT747" i="3"/>
  <c r="BT679" i="3"/>
  <c r="BT283" i="3"/>
  <c r="BT143" i="3"/>
  <c r="BT778" i="3"/>
  <c r="BT398" i="3"/>
  <c r="BT966" i="3"/>
  <c r="BT328" i="3"/>
  <c r="BT309" i="3"/>
  <c r="BT701" i="3"/>
  <c r="BT440" i="3"/>
  <c r="BT728" i="3"/>
  <c r="BT226" i="3"/>
  <c r="BT774" i="3"/>
  <c r="BT927" i="3"/>
  <c r="BT644" i="3"/>
  <c r="BT566" i="3"/>
  <c r="BT633" i="3"/>
  <c r="BT731" i="3"/>
  <c r="BT821" i="3"/>
  <c r="BT30" i="3"/>
  <c r="BT479" i="3"/>
  <c r="BT615" i="3"/>
  <c r="BT385" i="3"/>
  <c r="BT274" i="3"/>
  <c r="BT180" i="3"/>
  <c r="BT79" i="3"/>
  <c r="BT49" i="3"/>
  <c r="BT112" i="3"/>
  <c r="BT647" i="3"/>
  <c r="BT520" i="3"/>
  <c r="BT442" i="3"/>
  <c r="BT493" i="3"/>
  <c r="BT247" i="3"/>
  <c r="BT517" i="3"/>
  <c r="BT42" i="3"/>
  <c r="BT998" i="3"/>
  <c r="BT408" i="3"/>
  <c r="BT245" i="3"/>
  <c r="BT900" i="3"/>
  <c r="BT269" i="3"/>
  <c r="BT850" i="3"/>
  <c r="BT549" i="3"/>
  <c r="BT816" i="3"/>
  <c r="BT995" i="3"/>
  <c r="BT614" i="3"/>
  <c r="BT945" i="3"/>
  <c r="BT419" i="3"/>
  <c r="BT895" i="3"/>
  <c r="BT214" i="3"/>
  <c r="BT845" i="3"/>
  <c r="BT19" i="3"/>
  <c r="BT149" i="3"/>
  <c r="BT710" i="3"/>
  <c r="BT462" i="3"/>
  <c r="BT348" i="3"/>
  <c r="BT267" i="3"/>
  <c r="BT153" i="3"/>
  <c r="BT126" i="3"/>
  <c r="BT12" i="3"/>
  <c r="BT740" i="3"/>
  <c r="BT639" i="3"/>
  <c r="BT545" i="3"/>
  <c r="BT434" i="3"/>
  <c r="BT340" i="3"/>
  <c r="BT239" i="3"/>
  <c r="BT145" i="3"/>
  <c r="BT34" i="3"/>
  <c r="BT885" i="3"/>
  <c r="BT486" i="3"/>
  <c r="BT863" i="3"/>
  <c r="BT684" i="3"/>
  <c r="BT772" i="3"/>
  <c r="BT134" i="3"/>
  <c r="BT129" i="3"/>
  <c r="BT18" i="3"/>
  <c r="BT727" i="3"/>
  <c r="BT688" i="3"/>
  <c r="BT586" i="3"/>
  <c r="BT277" i="3"/>
  <c r="BT391" i="3"/>
  <c r="BT288" i="3"/>
  <c r="BT186" i="3"/>
  <c r="BT312" i="3"/>
  <c r="BT1002" i="3"/>
  <c r="BT285" i="3"/>
  <c r="BT952" i="3"/>
  <c r="BT715" i="3"/>
  <c r="BT533" i="3"/>
  <c r="BT250" i="3"/>
  <c r="BT128" i="3"/>
  <c r="BT827" i="3"/>
  <c r="BT351" i="3"/>
  <c r="BT937" i="3"/>
  <c r="BT387" i="3"/>
  <c r="BT887" i="3"/>
  <c r="BT182" i="3"/>
  <c r="BT853" i="3"/>
  <c r="BT51" i="3"/>
  <c r="BT759" i="3"/>
  <c r="BT649" i="3"/>
  <c r="BT558" i="3"/>
  <c r="BT444" i="3"/>
  <c r="BT363" i="3"/>
  <c r="BT249" i="3"/>
  <c r="BT158" i="3"/>
  <c r="BT44" i="3"/>
  <c r="BT317" i="3"/>
  <c r="BT164" i="3"/>
  <c r="BT573" i="3"/>
  <c r="BT81" i="3"/>
  <c r="BT791" i="3"/>
  <c r="BT287" i="3"/>
  <c r="BT206" i="3"/>
  <c r="BT92" i="3"/>
  <c r="BT11" i="3"/>
  <c r="BT719" i="3"/>
  <c r="BT689" i="3"/>
  <c r="BT578" i="3"/>
  <c r="BT484" i="3"/>
  <c r="BT383" i="3"/>
  <c r="BT289" i="3"/>
  <c r="BT178" i="3"/>
  <c r="BT84" i="3"/>
  <c r="BT432" i="3"/>
  <c r="BT682" i="3"/>
  <c r="BU966" i="3"/>
  <c r="BU341" i="3"/>
  <c r="BU985" i="3"/>
  <c r="BU796" i="3"/>
  <c r="BU35" i="3"/>
  <c r="BU104" i="3"/>
  <c r="BU171" i="3"/>
  <c r="BU74" i="3"/>
  <c r="BU98" i="3"/>
  <c r="BU366" i="3"/>
  <c r="BU211" i="3"/>
  <c r="BU533" i="3"/>
  <c r="BU447" i="3"/>
  <c r="BU546" i="3"/>
  <c r="BU29" i="3"/>
  <c r="BU623" i="3"/>
  <c r="BU813" i="3"/>
  <c r="BU232" i="3"/>
  <c r="BU603" i="3"/>
  <c r="BU238" i="3"/>
  <c r="BU253" i="3"/>
  <c r="BU591" i="3"/>
  <c r="BU263" i="3"/>
  <c r="BU443" i="3"/>
  <c r="BU15" i="3"/>
  <c r="BU266" i="3"/>
  <c r="BU221" i="3"/>
  <c r="BU487" i="3"/>
  <c r="BU838" i="3"/>
  <c r="BU898" i="3"/>
  <c r="BU202" i="3"/>
  <c r="BU727" i="3"/>
  <c r="BU113" i="3"/>
  <c r="BU368" i="3"/>
  <c r="BU732" i="3"/>
  <c r="BU414" i="3"/>
  <c r="BU794" i="3"/>
  <c r="BU397" i="3"/>
  <c r="BU205" i="3"/>
  <c r="BU595" i="3"/>
  <c r="BU810" i="3"/>
  <c r="BU365" i="3"/>
  <c r="BU724" i="3"/>
  <c r="BU850" i="3"/>
  <c r="BU310" i="3"/>
  <c r="BU274" i="3"/>
  <c r="BU934" i="3"/>
  <c r="BU711" i="3"/>
  <c r="BU100" i="3"/>
  <c r="BU387" i="3"/>
  <c r="BU952" i="3"/>
  <c r="BU712" i="3"/>
  <c r="BU12" i="3"/>
  <c r="BU69" i="3"/>
  <c r="BU460" i="3"/>
  <c r="BU267" i="3"/>
  <c r="BU618" i="3"/>
  <c r="BU908" i="3"/>
  <c r="BU279" i="3"/>
  <c r="BU337" i="3"/>
  <c r="BU989" i="3"/>
  <c r="BU166" i="3"/>
  <c r="BU16" i="3"/>
  <c r="BU331" i="3"/>
  <c r="BU626" i="3"/>
  <c r="BU145" i="3"/>
  <c r="BU301" i="3"/>
  <c r="BU830" i="3"/>
  <c r="BU669" i="3"/>
  <c r="BU547" i="3"/>
  <c r="BU869" i="3"/>
  <c r="BU316" i="3"/>
  <c r="BU181" i="3"/>
  <c r="BU474" i="3"/>
  <c r="BU806" i="3"/>
  <c r="BU568" i="3"/>
  <c r="BU940" i="3"/>
  <c r="BU744" i="3"/>
  <c r="BU20" i="3"/>
  <c r="BU175" i="3"/>
  <c r="BU338" i="3"/>
  <c r="BU774" i="3"/>
  <c r="BU560" i="3"/>
  <c r="BU555" i="3"/>
  <c r="BU606" i="3"/>
  <c r="BU816" i="3"/>
  <c r="BU763" i="3"/>
  <c r="BU27" i="3"/>
  <c r="BU1009" i="3"/>
  <c r="BU186" i="3"/>
  <c r="BU725" i="3"/>
  <c r="BU280" i="3"/>
  <c r="BU922" i="3"/>
  <c r="BU647" i="3"/>
  <c r="BU685" i="3"/>
  <c r="BU147" i="3"/>
  <c r="BU815" i="3"/>
  <c r="BU983" i="3"/>
  <c r="BU160" i="3"/>
  <c r="BU169" i="3"/>
  <c r="BU206" i="3"/>
  <c r="BU539" i="3"/>
  <c r="BU652" i="3"/>
  <c r="BU974" i="3"/>
  <c r="BU871" i="3"/>
  <c r="BU516" i="3"/>
  <c r="BU718" i="3"/>
  <c r="BU891" i="3"/>
  <c r="BU335" i="3"/>
  <c r="BU358" i="3"/>
  <c r="BU777" i="3"/>
  <c r="BU562" i="3"/>
  <c r="BU948" i="3"/>
  <c r="BU772" i="3"/>
  <c r="BU484" i="3"/>
  <c r="BU157" i="3"/>
  <c r="BU532" i="3"/>
  <c r="BU537" i="3"/>
  <c r="BU252" i="3"/>
  <c r="BU716" i="3"/>
  <c r="BU410" i="3"/>
  <c r="BU421" i="3"/>
  <c r="BU504" i="3"/>
  <c r="BU765" i="3"/>
  <c r="BU307" i="3"/>
  <c r="BW764" i="3"/>
  <c r="BW860" i="3"/>
  <c r="BW65" i="3"/>
  <c r="BW620" i="3"/>
  <c r="BW691" i="3"/>
  <c r="BW608" i="3"/>
  <c r="BW748" i="3"/>
  <c r="BW819" i="3"/>
  <c r="BW739" i="3"/>
  <c r="BW876" i="3"/>
  <c r="BW947" i="3"/>
  <c r="BW867" i="3"/>
  <c r="BW250" i="3"/>
  <c r="BW782" i="3"/>
  <c r="BW702" i="3"/>
  <c r="BW908" i="3"/>
  <c r="BW156" i="3"/>
  <c r="BW76" i="3"/>
  <c r="BW771" i="3"/>
  <c r="BW284" i="3"/>
  <c r="BW204" i="3"/>
  <c r="BW899" i="3"/>
  <c r="BW251" i="3"/>
  <c r="BW332" i="3"/>
  <c r="BW154" i="3"/>
  <c r="BW273" i="3"/>
  <c r="BW592" i="3"/>
  <c r="BW125" i="3"/>
  <c r="BW440" i="3"/>
  <c r="BW624" i="3"/>
  <c r="BW822" i="3"/>
  <c r="BW448" i="3"/>
  <c r="BW623" i="3"/>
  <c r="BW234" i="3"/>
  <c r="BW241" i="3"/>
  <c r="BW377" i="3"/>
  <c r="BW600" i="3"/>
  <c r="BW973" i="3"/>
  <c r="BW680" i="3"/>
  <c r="BW554" i="3"/>
  <c r="BW934" i="3"/>
  <c r="BW180" i="3"/>
  <c r="BW119" i="3"/>
  <c r="BW402" i="3"/>
  <c r="BW727" i="3"/>
  <c r="BW590" i="3"/>
  <c r="BW901" i="3"/>
  <c r="BW604" i="3"/>
  <c r="BW755" i="3"/>
  <c r="BW605" i="3"/>
  <c r="BW533" i="3"/>
  <c r="BW35" i="3"/>
  <c r="BW827" i="3"/>
  <c r="BW457" i="3"/>
  <c r="BW225" i="3"/>
  <c r="BW804" i="3"/>
  <c r="BW50" i="3"/>
  <c r="BW335" i="3"/>
  <c r="BW304" i="3"/>
  <c r="BW357" i="3"/>
  <c r="BW11" i="3"/>
  <c r="BW686" i="3"/>
  <c r="BW344" i="3"/>
  <c r="BW776" i="3"/>
  <c r="BW22" i="3"/>
  <c r="BW41" i="3"/>
  <c r="BW276" i="3"/>
  <c r="BW525" i="3"/>
  <c r="BW93" i="3"/>
  <c r="BW823" i="3"/>
  <c r="BW449" i="3"/>
  <c r="BW987" i="3"/>
  <c r="BW704" i="3"/>
  <c r="BW931" i="3"/>
  <c r="BW961" i="3"/>
  <c r="BW366" i="3"/>
  <c r="BW758" i="3"/>
  <c r="BW900" i="3"/>
  <c r="BW570" i="3"/>
  <c r="BW725" i="3"/>
  <c r="BW530" i="3"/>
  <c r="BW781" i="3"/>
  <c r="BW281" i="3"/>
  <c r="BW184" i="3"/>
  <c r="BW742" i="3"/>
  <c r="BW911" i="3"/>
  <c r="BW57" i="3"/>
  <c r="BW258" i="3"/>
  <c r="BW456" i="3"/>
  <c r="BW193" i="3"/>
  <c r="BW709" i="3"/>
  <c r="BW555" i="3"/>
  <c r="BW466" i="3"/>
  <c r="BW205" i="3"/>
  <c r="BW975" i="3"/>
  <c r="BW997" i="3"/>
  <c r="BW274" i="3"/>
  <c r="BW203" i="3"/>
  <c r="BW587" i="3"/>
  <c r="BW618" i="3"/>
  <c r="BW856" i="3"/>
  <c r="BW102" i="3"/>
  <c r="BW482" i="3"/>
  <c r="BW356" i="3"/>
  <c r="BW649" i="3"/>
  <c r="BW435" i="3"/>
  <c r="BW903" i="3"/>
  <c r="BW609" i="3"/>
  <c r="BW561" i="3"/>
  <c r="BW784" i="3"/>
  <c r="BW295" i="3"/>
  <c r="BW762" i="3"/>
  <c r="BW359" i="3"/>
  <c r="BW311" i="3"/>
  <c r="BW384" i="3"/>
  <c r="BW747" i="3"/>
  <c r="BW207" i="3"/>
  <c r="BW88" i="3"/>
  <c r="BW724" i="3"/>
  <c r="BW735" i="3"/>
  <c r="BW978" i="3"/>
  <c r="BW224" i="3"/>
  <c r="BW567" i="3"/>
  <c r="BW195" i="3"/>
  <c r="BW381" i="3"/>
  <c r="BV112" i="3"/>
  <c r="BV798" i="3"/>
  <c r="BV750" i="3"/>
  <c r="BV285" i="3"/>
  <c r="BV629" i="3"/>
  <c r="BV911" i="3"/>
  <c r="BV675" i="3"/>
  <c r="BV693" i="3"/>
  <c r="BV240" i="3"/>
  <c r="BV148" i="3"/>
  <c r="BV178" i="3"/>
  <c r="BV335" i="3"/>
  <c r="BV779" i="3"/>
  <c r="BV463" i="3"/>
  <c r="BV459" i="3"/>
  <c r="BV72" i="3"/>
  <c r="BV552" i="3"/>
  <c r="BV158" i="3"/>
  <c r="BV894" i="3"/>
  <c r="BV814" i="3"/>
  <c r="BV570" i="3"/>
  <c r="BV213" i="3"/>
  <c r="BV812" i="3"/>
  <c r="BV216" i="3"/>
  <c r="BV667" i="3"/>
  <c r="BV373" i="3"/>
  <c r="BV655" i="3"/>
  <c r="BV757" i="3"/>
  <c r="BV1008" i="3"/>
  <c r="BV457" i="3"/>
  <c r="BV739" i="3"/>
  <c r="BV58" i="3"/>
  <c r="BV635" i="3"/>
  <c r="BV61" i="3"/>
  <c r="BV338" i="3"/>
  <c r="BV574" i="3"/>
  <c r="BV555" i="3"/>
  <c r="BV630" i="3"/>
  <c r="BV117" i="3"/>
  <c r="BV695" i="3"/>
  <c r="BV193" i="3"/>
  <c r="BV89" i="3"/>
  <c r="BV531" i="3"/>
  <c r="BV961" i="3"/>
  <c r="BV920" i="3"/>
  <c r="BV383" i="3"/>
  <c r="BV813" i="3"/>
  <c r="BV994" i="3"/>
  <c r="BV720" i="3"/>
  <c r="BV606" i="3"/>
  <c r="BV620" i="3"/>
  <c r="BV354" i="3"/>
  <c r="BV141" i="3"/>
  <c r="BV873" i="3"/>
  <c r="BV998" i="3"/>
  <c r="BV295" i="3"/>
  <c r="BV725" i="3"/>
  <c r="BV31" i="3"/>
  <c r="BV208" i="3"/>
  <c r="BV561" i="3"/>
  <c r="BV1007" i="3"/>
  <c r="BV378" i="3"/>
  <c r="BV413" i="3"/>
  <c r="BV796" i="3"/>
  <c r="BV747" i="3"/>
  <c r="BV628" i="3"/>
  <c r="BV676" i="3"/>
  <c r="BV716" i="3"/>
  <c r="BV252" i="3"/>
  <c r="BV473" i="3"/>
  <c r="BV919" i="3"/>
  <c r="BV456" i="3"/>
  <c r="BV325" i="3"/>
  <c r="BV755" i="3"/>
  <c r="BV150" i="3"/>
  <c r="BV46" i="3"/>
  <c r="BV607" i="3"/>
  <c r="BV122" i="3"/>
  <c r="BV18" i="3"/>
  <c r="BV176" i="3"/>
  <c r="BV386" i="3"/>
  <c r="BV820" i="3"/>
  <c r="BV860" i="3"/>
  <c r="BV139" i="3"/>
  <c r="BV246" i="3"/>
  <c r="BV142" i="3"/>
  <c r="BV631" i="3"/>
  <c r="BV218" i="3"/>
  <c r="BV114" i="3"/>
  <c r="BV467" i="3"/>
  <c r="BV897" i="3"/>
  <c r="BV408" i="3"/>
  <c r="BV319" i="3"/>
  <c r="BV749" i="3"/>
  <c r="BV996" i="3"/>
  <c r="BV1006" i="3"/>
  <c r="BV892" i="3"/>
  <c r="BV890" i="3"/>
  <c r="BV916" i="3"/>
  <c r="BV542" i="3"/>
  <c r="BV809" i="3"/>
  <c r="BV486" i="3"/>
  <c r="BV44" i="3"/>
  <c r="BV661" i="3"/>
  <c r="BV56" i="3"/>
  <c r="BV235" i="3"/>
  <c r="BV497" i="3"/>
  <c r="BV943" i="3"/>
  <c r="BV648" i="3"/>
  <c r="BV349" i="3"/>
  <c r="BV228" i="3"/>
  <c r="BV60" i="3"/>
  <c r="BV398" i="3"/>
  <c r="BV180" i="3"/>
  <c r="BV986" i="3"/>
  <c r="BV346" i="3"/>
  <c r="BV409" i="3"/>
  <c r="BV855" i="3"/>
  <c r="BV726" i="3"/>
  <c r="BV165" i="3"/>
  <c r="BV691" i="3"/>
  <c r="BV177" i="3"/>
  <c r="BV73" i="3"/>
  <c r="BV543" i="3"/>
  <c r="BV973" i="3"/>
  <c r="BX832" i="3"/>
  <c r="BX256" i="3"/>
  <c r="BX977" i="3"/>
  <c r="BX877" i="3"/>
  <c r="BX777" i="3"/>
  <c r="BX206" i="3"/>
  <c r="BX529" i="3"/>
  <c r="BX768" i="3"/>
  <c r="BX412" i="3"/>
  <c r="BX328" i="3"/>
  <c r="BX228" i="3"/>
  <c r="BX128" i="3"/>
  <c r="BX918" i="3"/>
  <c r="BX277" i="3"/>
  <c r="BX314" i="3"/>
  <c r="BX214" i="3"/>
  <c r="BX114" i="3"/>
  <c r="BX420" i="3"/>
  <c r="BX307" i="3"/>
  <c r="BX223" i="3"/>
  <c r="BX123" i="3"/>
  <c r="BX23" i="3"/>
  <c r="BX229" i="3"/>
  <c r="BX721" i="3"/>
  <c r="BX621" i="3"/>
  <c r="BX521" i="3"/>
  <c r="BX593" i="3"/>
  <c r="BX645" i="3"/>
  <c r="BX122" i="3"/>
  <c r="BX22" i="3"/>
  <c r="BX919" i="3"/>
  <c r="BX62" i="3"/>
  <c r="BX149" i="3"/>
  <c r="BX355" i="3"/>
  <c r="BX332" i="3"/>
  <c r="BX321" i="3"/>
  <c r="BX298" i="3"/>
  <c r="BX271" i="3"/>
  <c r="BX248" i="3"/>
  <c r="BX221" i="3"/>
  <c r="BX198" i="3"/>
  <c r="BX171" i="3"/>
  <c r="BX148" i="3"/>
  <c r="BX121" i="3"/>
  <c r="BX98" i="3"/>
  <c r="BX71" i="3"/>
  <c r="BX48" i="3"/>
  <c r="BX222" i="3"/>
  <c r="BX979" i="3"/>
  <c r="BX956" i="3"/>
  <c r="BX945" i="3"/>
  <c r="BX922" i="3"/>
  <c r="BX895" i="3"/>
  <c r="BX872" i="3"/>
  <c r="BX845" i="3"/>
  <c r="BX822" i="3"/>
  <c r="BX795" i="3"/>
  <c r="BX772" i="3"/>
  <c r="BX745" i="3"/>
  <c r="BX722" i="3"/>
  <c r="BX695" i="3"/>
  <c r="BX672" i="3"/>
  <c r="BX853" i="3"/>
  <c r="BX910" i="3"/>
  <c r="BX579" i="3"/>
  <c r="BX556" i="3"/>
  <c r="BX545" i="3"/>
  <c r="BX522" i="3"/>
  <c r="BX495" i="3"/>
  <c r="BX472" i="3"/>
  <c r="BX445" i="3"/>
  <c r="BX422" i="3"/>
  <c r="BX395" i="3"/>
  <c r="BX372" i="3"/>
  <c r="BX345" i="3"/>
  <c r="BX322" i="3"/>
  <c r="BX295" i="3"/>
  <c r="BX272" i="3"/>
  <c r="BX965" i="3"/>
  <c r="BX638" i="3"/>
  <c r="BX291" i="3"/>
  <c r="BX268" i="3"/>
  <c r="BX257" i="3"/>
  <c r="BX234" i="3"/>
  <c r="BX207" i="3"/>
  <c r="BX184" i="3"/>
  <c r="BX157" i="3"/>
  <c r="BX134" i="3"/>
  <c r="BX107" i="3"/>
  <c r="BX84" i="3"/>
  <c r="BX57" i="3"/>
  <c r="BX34" i="3"/>
  <c r="BX1008" i="3"/>
  <c r="BX117" i="3"/>
  <c r="BX565" i="3"/>
  <c r="BX915" i="3"/>
  <c r="BX892" i="3"/>
  <c r="BX881" i="3"/>
  <c r="BX858" i="3"/>
  <c r="BX831" i="3"/>
  <c r="BX808" i="3"/>
  <c r="BX781" i="3"/>
  <c r="BX758" i="3"/>
  <c r="BX731" i="3"/>
  <c r="BX708" i="3"/>
  <c r="BX681" i="3"/>
  <c r="BX658" i="3"/>
  <c r="BX631" i="3"/>
  <c r="BX608" i="3"/>
  <c r="BX341" i="3"/>
  <c r="BX398" i="3"/>
  <c r="BX515" i="3"/>
  <c r="BX492" i="3"/>
  <c r="BX481" i="3"/>
  <c r="BX458" i="3"/>
  <c r="BX431" i="3"/>
  <c r="BX408" i="3"/>
  <c r="BX381" i="3"/>
  <c r="BX358" i="3"/>
  <c r="BX331" i="3"/>
  <c r="BX308" i="3"/>
  <c r="BX281" i="3"/>
  <c r="BX258" i="3"/>
  <c r="BX231" i="3"/>
  <c r="BX208" i="3"/>
  <c r="BT625" i="3"/>
  <c r="BT859" i="3"/>
  <c r="BT635" i="3"/>
  <c r="BT413" i="3"/>
  <c r="BT595" i="3"/>
  <c r="BT702" i="3"/>
  <c r="BT805" i="3"/>
  <c r="BT714" i="3"/>
  <c r="BT798" i="3"/>
  <c r="BT105" i="3"/>
  <c r="BT896" i="3"/>
  <c r="BT925" i="3"/>
  <c r="BT789" i="3"/>
  <c r="BT447" i="3"/>
  <c r="BT284" i="3"/>
  <c r="BT782" i="3"/>
  <c r="BT263" i="3"/>
  <c r="BU558" i="3"/>
  <c r="BU31" i="3"/>
  <c r="BU394" i="3"/>
  <c r="BU428" i="3"/>
  <c r="BU827" i="3"/>
  <c r="BU155" i="3"/>
  <c r="BU54" i="3"/>
  <c r="BU759" i="3"/>
  <c r="BU456" i="3"/>
  <c r="BU59" i="3"/>
  <c r="BU265" i="3"/>
  <c r="BU905" i="3"/>
  <c r="BU820" i="3"/>
  <c r="BU502" i="3"/>
  <c r="BU790" i="3"/>
  <c r="BU417" i="3"/>
  <c r="BU43" i="3"/>
  <c r="BU505" i="3"/>
  <c r="BW892" i="3"/>
  <c r="BW458" i="3"/>
  <c r="BW938" i="3"/>
  <c r="BW510" i="3"/>
  <c r="BW548" i="3"/>
  <c r="BW678" i="3"/>
  <c r="BW170" i="3"/>
  <c r="BW161" i="3"/>
  <c r="BW428" i="3"/>
  <c r="BW77" i="3"/>
  <c r="BW642" i="3"/>
  <c r="BW248" i="3"/>
  <c r="BW569" i="3"/>
  <c r="BW588" i="3"/>
  <c r="BW444" i="3"/>
  <c r="BW761" i="3"/>
  <c r="BW46" i="3"/>
  <c r="BV392" i="3"/>
  <c r="BV488" i="3"/>
  <c r="BV437" i="3"/>
  <c r="BV445" i="3"/>
  <c r="BV974" i="3"/>
  <c r="BV838" i="3"/>
  <c r="BV173" i="3"/>
  <c r="BV123" i="3"/>
  <c r="BV30" i="3"/>
  <c r="BV270" i="3"/>
  <c r="BV351" i="3"/>
  <c r="BV896" i="3"/>
  <c r="BV40" i="3"/>
  <c r="BV923" i="3"/>
  <c r="BV85" i="3"/>
  <c r="BV604" i="3"/>
  <c r="BV435" i="3"/>
  <c r="BX734" i="3"/>
  <c r="BX401" i="3"/>
  <c r="BX187" i="3"/>
  <c r="BX627" i="3"/>
  <c r="BX95" i="3"/>
  <c r="BX65" i="3"/>
  <c r="BX889" i="3"/>
  <c r="BX723" i="3"/>
  <c r="BX589" i="3"/>
  <c r="BX416" i="3"/>
  <c r="BX239" i="3"/>
  <c r="BX39" i="3"/>
  <c r="BX975" i="3"/>
  <c r="BX775" i="3"/>
  <c r="BX575" i="3"/>
  <c r="BX75" i="3"/>
  <c r="BT932" i="3"/>
  <c r="BT1004" i="3"/>
  <c r="BT969" i="3"/>
  <c r="BT318" i="3"/>
  <c r="BT429" i="3"/>
  <c r="BT113" i="3"/>
  <c r="BT106" i="3"/>
  <c r="BT28" i="3"/>
  <c r="BT667" i="3"/>
  <c r="BT394" i="3"/>
  <c r="BT904" i="3"/>
  <c r="BT95" i="3"/>
  <c r="BT23" i="3"/>
  <c r="BT826" i="3"/>
  <c r="BT333" i="3"/>
  <c r="BT882" i="3"/>
  <c r="BT342" i="3"/>
  <c r="BT685" i="3"/>
  <c r="BT949" i="3"/>
  <c r="BT542" i="3"/>
  <c r="BT891" i="3"/>
  <c r="BT716" i="3"/>
  <c r="BT738" i="3"/>
  <c r="BT272" i="3"/>
  <c r="BT814" i="3"/>
  <c r="BT666" i="3"/>
  <c r="BT597" i="3"/>
  <c r="BT471" i="3"/>
  <c r="BT72" i="3"/>
  <c r="BT330" i="3"/>
  <c r="BT45" i="3"/>
  <c r="BT135" i="3"/>
  <c r="BT69" i="3"/>
  <c r="BT988" i="3"/>
  <c r="BT80" i="3"/>
  <c r="BT938" i="3"/>
  <c r="BT53" i="3"/>
  <c r="BT888" i="3"/>
  <c r="BT405" i="3"/>
  <c r="BT779" i="3"/>
  <c r="BT1001" i="3"/>
  <c r="BT643" i="3"/>
  <c r="BT951" i="3"/>
  <c r="BT438" i="3"/>
  <c r="BT917" i="3"/>
  <c r="BT307" i="3"/>
  <c r="BT867" i="3"/>
  <c r="BT102" i="3"/>
  <c r="BT817" i="3"/>
  <c r="BT700" i="3"/>
  <c r="BT619" i="3"/>
  <c r="BT505" i="3"/>
  <c r="BT414" i="3"/>
  <c r="BT300" i="3"/>
  <c r="BT359" i="3"/>
  <c r="BT296" i="3"/>
  <c r="BT764" i="3"/>
  <c r="BT658" i="3"/>
  <c r="BT564" i="3"/>
  <c r="BT463" i="3"/>
  <c r="BT433" i="3"/>
  <c r="BT322" i="3"/>
  <c r="BT228" i="3"/>
  <c r="BT127" i="3"/>
  <c r="BT33" i="3"/>
  <c r="BT304" i="3"/>
  <c r="BT631" i="3"/>
  <c r="BT456" i="3"/>
  <c r="BT426" i="3"/>
  <c r="BT82" i="3"/>
  <c r="BT369" i="3"/>
  <c r="BT575" i="3"/>
  <c r="BT276" i="3"/>
  <c r="BT987" i="3"/>
  <c r="BT219" i="3"/>
  <c r="BT392" i="3"/>
  <c r="BT410" i="3"/>
  <c r="BT365" i="3"/>
  <c r="BT215" i="3"/>
  <c r="BT645" i="3"/>
  <c r="BT74" i="3"/>
  <c r="BT656" i="3"/>
  <c r="BT974" i="3"/>
  <c r="BT629" i="3"/>
  <c r="BT924" i="3"/>
  <c r="BT653" i="3"/>
  <c r="BT874" i="3"/>
  <c r="BT677" i="3"/>
  <c r="BT824" i="3"/>
  <c r="BT793" i="3"/>
  <c r="BT963" i="3"/>
  <c r="BT291" i="3"/>
  <c r="BT286" i="3"/>
  <c r="BT744" i="3"/>
  <c r="BT91" i="3"/>
  <c r="BT783" i="3"/>
  <c r="BT668" i="3"/>
  <c r="BT587" i="3"/>
  <c r="BT473" i="3"/>
  <c r="BT446" i="3"/>
  <c r="BT332" i="3"/>
  <c r="BT251" i="3"/>
  <c r="BT137" i="3"/>
  <c r="BT46" i="3"/>
  <c r="BT749" i="3"/>
  <c r="BT660" i="3"/>
  <c r="BT559" i="3"/>
  <c r="BT465" i="3"/>
  <c r="BT354" i="3"/>
  <c r="BT37" i="3"/>
  <c r="BT862" i="3"/>
  <c r="BT991" i="3"/>
  <c r="BT840" i="3"/>
  <c r="BT681" i="3"/>
  <c r="BT27" i="3"/>
  <c r="BT513" i="3"/>
  <c r="BT402" i="3"/>
  <c r="BT308" i="3"/>
  <c r="BT207" i="3"/>
  <c r="BT177" i="3"/>
  <c r="BT66" i="3"/>
  <c r="BT777" i="3"/>
  <c r="BT176" i="3"/>
  <c r="BT570" i="3"/>
  <c r="BT213" i="3"/>
  <c r="BT375" i="3"/>
  <c r="BT224" i="3"/>
  <c r="BT170" i="3"/>
  <c r="BU485" i="3"/>
  <c r="BU513" i="3"/>
  <c r="BU674" i="3"/>
  <c r="BU865" i="3"/>
  <c r="BU565" i="3"/>
  <c r="BU657" i="3"/>
  <c r="BU650" i="3"/>
  <c r="BU21" i="3"/>
  <c r="BU996" i="3"/>
  <c r="BU702" i="3"/>
  <c r="BU458" i="3"/>
  <c r="BU680" i="3"/>
  <c r="BU586" i="3"/>
  <c r="BU34" i="3"/>
  <c r="BU302" i="3"/>
  <c r="BU721" i="3"/>
  <c r="BU19" i="3"/>
  <c r="BU198" i="3"/>
  <c r="BU819" i="3"/>
  <c r="BU433" i="3"/>
  <c r="BU330" i="3"/>
  <c r="BU705" i="3"/>
  <c r="BU863" i="3"/>
  <c r="BU951" i="3"/>
  <c r="BU283" i="3"/>
  <c r="BU276" i="3"/>
  <c r="BU326" i="3"/>
  <c r="BU448" i="3"/>
  <c r="BU887" i="3"/>
  <c r="BU758" i="3"/>
  <c r="BU545" i="3"/>
  <c r="BU262" i="3"/>
  <c r="BU357" i="3"/>
  <c r="BU240" i="3"/>
  <c r="BU754" i="3"/>
  <c r="BU286" i="3"/>
  <c r="BU896" i="3"/>
  <c r="BU439" i="3"/>
  <c r="BU385" i="3"/>
  <c r="BU637" i="3"/>
  <c r="BU859" i="3"/>
  <c r="BU407" i="3"/>
  <c r="BU609" i="3"/>
  <c r="BU1005" i="3"/>
  <c r="BU182" i="3"/>
  <c r="BU907" i="3"/>
  <c r="BU459" i="3"/>
  <c r="BU642" i="3"/>
  <c r="BU65" i="3"/>
  <c r="BU429" i="3"/>
  <c r="BU731" i="3"/>
  <c r="BU737" i="3"/>
  <c r="BU923" i="3"/>
  <c r="BU127" i="3"/>
  <c r="BU332" i="3"/>
  <c r="BU309" i="3"/>
  <c r="BU490" i="3"/>
  <c r="BU870" i="3"/>
  <c r="BU584" i="3"/>
  <c r="BU972" i="3"/>
  <c r="BU808" i="3"/>
  <c r="BU38" i="3"/>
  <c r="BU916" i="3"/>
  <c r="BU373" i="3"/>
  <c r="BU498" i="3"/>
  <c r="BU884" i="3"/>
  <c r="BU343" i="3"/>
  <c r="BU116" i="3"/>
  <c r="BU695" i="3"/>
  <c r="BU68" i="3"/>
  <c r="BU24" i="3"/>
  <c r="BU188" i="3"/>
  <c r="BU239" i="3"/>
  <c r="BU346" i="3"/>
  <c r="BU831" i="3"/>
  <c r="BU440" i="3"/>
  <c r="BU81" i="3"/>
  <c r="BU769" i="3"/>
  <c r="BU984" i="3"/>
  <c r="BU201" i="3"/>
  <c r="BU210" i="3"/>
  <c r="BU799" i="3"/>
  <c r="BU432" i="3"/>
  <c r="BU213" i="3"/>
  <c r="BU478" i="3"/>
  <c r="BU465" i="3"/>
  <c r="BU798" i="3"/>
  <c r="BU601" i="3"/>
  <c r="BU881" i="3"/>
  <c r="BU58" i="3"/>
  <c r="BU975" i="3"/>
  <c r="BU152" i="3"/>
  <c r="BU363" i="3"/>
  <c r="BU630" i="3"/>
  <c r="BU998" i="3"/>
  <c r="BU189" i="3"/>
  <c r="BU548" i="3"/>
  <c r="BU779" i="3"/>
  <c r="BU32" i="3"/>
  <c r="BU901" i="3"/>
  <c r="BU78" i="3"/>
  <c r="BU581" i="3"/>
  <c r="BU524" i="3"/>
  <c r="BU736" i="3"/>
  <c r="BU39" i="3"/>
  <c r="BU209" i="3"/>
  <c r="BU740" i="3"/>
  <c r="BU244" i="3"/>
  <c r="BU361" i="3"/>
  <c r="BU230" i="3"/>
  <c r="BU812" i="3"/>
  <c r="BU434" i="3"/>
  <c r="BU571" i="3"/>
  <c r="BU656" i="3"/>
  <c r="BU845" i="3"/>
  <c r="BU199" i="3"/>
  <c r="BU874" i="3"/>
  <c r="BU947" i="3"/>
  <c r="BU124" i="3"/>
  <c r="BU738" i="3"/>
  <c r="BU282" i="3"/>
  <c r="BU479" i="3"/>
  <c r="BU376" i="3"/>
  <c r="BU529" i="3"/>
  <c r="BU349" i="3"/>
  <c r="BW865" i="3"/>
  <c r="BW202" i="3"/>
  <c r="BW346" i="3"/>
  <c r="BW138" i="3"/>
  <c r="BW307" i="3"/>
  <c r="BW90" i="3"/>
  <c r="BW266" i="3"/>
  <c r="BW419" i="3"/>
  <c r="BW298" i="3"/>
  <c r="BW179" i="3"/>
  <c r="BW532" i="3"/>
  <c r="BW107" i="3"/>
  <c r="BW1004" i="3"/>
  <c r="BW593" i="3"/>
  <c r="BW979" i="3"/>
  <c r="BW115" i="3"/>
  <c r="BW910" i="3"/>
  <c r="BW830" i="3"/>
  <c r="BW169" i="3"/>
  <c r="BW231" i="3"/>
  <c r="BW958" i="3"/>
  <c r="BW451" i="3"/>
  <c r="BW594" i="3"/>
  <c r="BW434" i="3"/>
  <c r="BW1008" i="3"/>
  <c r="BW871" i="3"/>
  <c r="BW135" i="3"/>
  <c r="BW409" i="3"/>
  <c r="BW950" i="3"/>
  <c r="BW787" i="3"/>
  <c r="BW68" i="3"/>
  <c r="BW796" i="3"/>
  <c r="BW964" i="3"/>
  <c r="BW423" i="3"/>
  <c r="BW836" i="3"/>
  <c r="BW706" i="3"/>
  <c r="BW962" i="3"/>
  <c r="BW845" i="3"/>
  <c r="BW492" i="3"/>
  <c r="BW392" i="3"/>
  <c r="BW806" i="3"/>
  <c r="BW52" i="3"/>
  <c r="BW415" i="3"/>
  <c r="BW322" i="3"/>
  <c r="BW584" i="3"/>
  <c r="BW63" i="3"/>
  <c r="BW773" i="3"/>
  <c r="BW221" i="3"/>
  <c r="BW343" i="3"/>
  <c r="BW716" i="3"/>
  <c r="BG10" i="3"/>
  <c r="Q13" i="5"/>
  <c r="Q16" i="5" s="1"/>
  <c r="H13" i="5"/>
  <c r="H16" i="5" s="1"/>
  <c r="AQ6" i="3"/>
  <c r="AQ8" i="3" s="1"/>
  <c r="I48" i="14" s="1"/>
  <c r="BW291" i="3"/>
  <c r="BW699" i="3"/>
  <c r="BW534" i="3"/>
  <c r="BW969" i="3"/>
  <c r="BW676" i="3"/>
  <c r="BW490" i="3"/>
  <c r="BW930" i="3"/>
  <c r="BW176" i="3"/>
  <c r="BW471" i="3"/>
  <c r="BW350" i="3"/>
  <c r="BW582" i="3"/>
  <c r="BW941" i="3"/>
  <c r="BW648" i="3"/>
  <c r="BW954" i="3"/>
  <c r="BW902" i="3"/>
  <c r="BW148" i="3"/>
  <c r="BW607" i="3"/>
  <c r="BW275" i="3"/>
  <c r="BW695" i="3"/>
  <c r="BW526" i="3"/>
  <c r="BW869" i="3"/>
  <c r="BW540" i="3"/>
  <c r="BW675" i="3"/>
  <c r="BW239" i="3"/>
  <c r="BW217" i="3"/>
  <c r="BW470" i="3"/>
  <c r="BW644" i="3"/>
  <c r="BW898" i="3"/>
  <c r="BW51" i="3"/>
  <c r="BW622" i="3"/>
  <c r="BW653" i="3"/>
  <c r="BW443" i="3"/>
  <c r="BW907" i="3"/>
  <c r="BW614" i="3"/>
  <c r="BW794" i="3"/>
  <c r="BW884" i="3"/>
  <c r="BW130" i="3"/>
  <c r="BW538" i="3"/>
  <c r="BW139" i="3"/>
  <c r="BW549" i="3"/>
  <c r="BW191" i="3"/>
  <c r="BW846" i="3"/>
  <c r="BW264" i="3"/>
  <c r="BW280" i="3"/>
  <c r="BW328" i="3"/>
  <c r="BW18" i="3"/>
  <c r="BW144" i="3"/>
  <c r="BW386" i="3"/>
  <c r="BW120" i="3"/>
  <c r="BW728" i="3"/>
  <c r="BW751" i="3"/>
  <c r="BW982" i="3"/>
  <c r="BW228" i="3"/>
  <c r="BW429" i="3"/>
  <c r="BW137" i="3"/>
  <c r="BW775" i="3"/>
  <c r="BW247" i="3"/>
  <c r="BW949" i="3"/>
  <c r="BW656" i="3"/>
  <c r="BW851" i="3"/>
  <c r="BW817" i="3"/>
  <c r="BW945" i="3"/>
  <c r="BW455" i="3"/>
  <c r="BW342" i="3"/>
  <c r="BW619" i="3"/>
  <c r="BW287" i="3"/>
  <c r="BW889" i="3"/>
  <c r="BW580" i="3"/>
  <c r="BW497" i="3"/>
  <c r="BW850" i="3"/>
  <c r="BW96" i="3"/>
  <c r="BW372" i="3"/>
  <c r="BW222" i="3"/>
  <c r="BW177" i="3"/>
  <c r="BV858" i="3"/>
  <c r="BV742" i="3"/>
  <c r="BV300" i="3"/>
  <c r="BV758" i="3"/>
  <c r="BV153" i="3"/>
  <c r="BV399" i="3"/>
  <c r="BV27" i="3"/>
  <c r="BV184" i="3"/>
  <c r="BV906" i="3"/>
  <c r="BV713" i="3"/>
  <c r="BV995" i="3"/>
  <c r="BV662" i="3"/>
  <c r="BV434" i="3"/>
  <c r="BV893" i="3"/>
  <c r="BV476" i="3"/>
  <c r="BV583" i="3"/>
  <c r="BV849" i="3"/>
  <c r="BV976" i="3"/>
  <c r="BV514" i="3"/>
  <c r="BV930" i="3"/>
  <c r="BV949" i="3"/>
  <c r="BV294" i="3"/>
  <c r="BV1000" i="3"/>
  <c r="BV306" i="3"/>
  <c r="BV106" i="3"/>
  <c r="BV966" i="3"/>
  <c r="BV256" i="3"/>
  <c r="BV593" i="3"/>
  <c r="BV590" i="3"/>
  <c r="BV984" i="3"/>
  <c r="BV28" i="3"/>
  <c r="BV509" i="3"/>
  <c r="BV624" i="3"/>
  <c r="BV418" i="3"/>
  <c r="BV308" i="3"/>
  <c r="BV348" i="3"/>
  <c r="BV498" i="3"/>
  <c r="BV273" i="3"/>
  <c r="BV169" i="3"/>
  <c r="BV567" i="3"/>
  <c r="BV997" i="3"/>
  <c r="BV298" i="3"/>
  <c r="BV403" i="3"/>
  <c r="BV833" i="3"/>
  <c r="BV678" i="3"/>
  <c r="BV140" i="3"/>
  <c r="BV685" i="3"/>
  <c r="BV484" i="3"/>
  <c r="BV494" i="3"/>
  <c r="BV380" i="3"/>
  <c r="BV221" i="3"/>
  <c r="BV404" i="3"/>
  <c r="BV828" i="3"/>
  <c r="BV745" i="3"/>
  <c r="BV175" i="3"/>
  <c r="BV71" i="3"/>
  <c r="BV597" i="3"/>
  <c r="BV83" i="3"/>
  <c r="BV538" i="3"/>
  <c r="BV433" i="3"/>
  <c r="BV879" i="3"/>
  <c r="BV918" i="3"/>
  <c r="BV261" i="3"/>
  <c r="BV888" i="3"/>
  <c r="BV109" i="3"/>
  <c r="BV63" i="3"/>
  <c r="BV544" i="3"/>
  <c r="BV132" i="3"/>
  <c r="BV616" i="3"/>
  <c r="BV345" i="3"/>
  <c r="BV791" i="3"/>
  <c r="BV20" i="3"/>
  <c r="BV190" i="3"/>
  <c r="BV627" i="3"/>
  <c r="BV202" i="3"/>
  <c r="BV98" i="3"/>
  <c r="BV479" i="3"/>
  <c r="BV909" i="3"/>
  <c r="BV802" i="3"/>
  <c r="BV866" i="3"/>
  <c r="BV580" i="3"/>
  <c r="BV688" i="3"/>
  <c r="BV602" i="3"/>
  <c r="BV530" i="3"/>
  <c r="BV17" i="3"/>
  <c r="BV194" i="3"/>
  <c r="BV503" i="3"/>
  <c r="BV933" i="3"/>
  <c r="BV568" i="3"/>
  <c r="BV339" i="3"/>
  <c r="BV769" i="3"/>
  <c r="BV271" i="3"/>
  <c r="BV167" i="3"/>
  <c r="BV621" i="3"/>
  <c r="BV864" i="3"/>
  <c r="BV780" i="3"/>
  <c r="BV634" i="3"/>
  <c r="BV715" i="3"/>
  <c r="BV784" i="3"/>
  <c r="BV316" i="3"/>
  <c r="BV681" i="3"/>
  <c r="BV200" i="3"/>
  <c r="BV96" i="3"/>
  <c r="BV533" i="3"/>
  <c r="BV963" i="3"/>
  <c r="BV808" i="3"/>
  <c r="BV369" i="3"/>
  <c r="BV815" i="3"/>
  <c r="BV406" i="3"/>
  <c r="BV286" i="3"/>
  <c r="BV891" i="3"/>
  <c r="BV684" i="3"/>
  <c r="BV882" i="3"/>
  <c r="BV830" i="3"/>
  <c r="BV811" i="3"/>
  <c r="BV886" i="3"/>
  <c r="BV245" i="3"/>
  <c r="BV727" i="3"/>
  <c r="BV38" i="3"/>
  <c r="BV217" i="3"/>
  <c r="BV563" i="3"/>
  <c r="BV993" i="3"/>
  <c r="BV394" i="3"/>
  <c r="BV415" i="3"/>
  <c r="BV845" i="3"/>
  <c r="BX46" i="3"/>
  <c r="BX213" i="3"/>
  <c r="BX465" i="3"/>
  <c r="BX365" i="3"/>
  <c r="BX265" i="3"/>
  <c r="BX604" i="3"/>
  <c r="BX506" i="3"/>
  <c r="BX885" i="3"/>
  <c r="BX913" i="3"/>
  <c r="BX813" i="3"/>
  <c r="BX713" i="3"/>
  <c r="BX558" i="3"/>
  <c r="BX891" i="3"/>
  <c r="BX883" i="3"/>
  <c r="BX799" i="3"/>
  <c r="BX699" i="3"/>
  <c r="BX599" i="3"/>
  <c r="BX343" i="3"/>
  <c r="BX796" i="3"/>
  <c r="BX712" i="3"/>
  <c r="BX612" i="3"/>
  <c r="BX512" i="3"/>
  <c r="BX581" i="3"/>
  <c r="BX209" i="3"/>
  <c r="BX109" i="3"/>
  <c r="I13" i="5"/>
  <c r="I16" i="5" s="1"/>
  <c r="BH10" i="3"/>
  <c r="AR6" i="3"/>
  <c r="AR8" i="3" s="1"/>
  <c r="J48" i="14" s="1"/>
  <c r="R13" i="5"/>
  <c r="R16" i="5" s="1"/>
  <c r="BX1005" i="3"/>
  <c r="BX691" i="3"/>
  <c r="BX607" i="3"/>
  <c r="BX507" i="3"/>
  <c r="BX407" i="3"/>
  <c r="BX453" i="3"/>
  <c r="BX126" i="3"/>
  <c r="BX227" i="3"/>
  <c r="BX204" i="3"/>
  <c r="BX193" i="3"/>
  <c r="BX170" i="3"/>
  <c r="BX143" i="3"/>
  <c r="BX120" i="3"/>
  <c r="BX93" i="3"/>
  <c r="BX70" i="3"/>
  <c r="BX43" i="3"/>
  <c r="BX20" i="3"/>
  <c r="BX994" i="3"/>
  <c r="BX967" i="3"/>
  <c r="BX944" i="3"/>
  <c r="BX997" i="3"/>
  <c r="BX53" i="3"/>
  <c r="BX851" i="3"/>
  <c r="BX828" i="3"/>
  <c r="BX817" i="3"/>
  <c r="BX794" i="3"/>
  <c r="BX767" i="3"/>
  <c r="BX744" i="3"/>
  <c r="BX717" i="3"/>
  <c r="BX694" i="3"/>
  <c r="BX667" i="3"/>
  <c r="BX644" i="3"/>
  <c r="BX617" i="3"/>
  <c r="BX594" i="3"/>
  <c r="BX567" i="3"/>
  <c r="BX544" i="3"/>
  <c r="BX830" i="3"/>
  <c r="BX917" i="3"/>
  <c r="BX451" i="3"/>
  <c r="BX428" i="3"/>
  <c r="BX417" i="3"/>
  <c r="BX394" i="3"/>
  <c r="BX367" i="3"/>
  <c r="BX344" i="3"/>
  <c r="BX317" i="3"/>
  <c r="BX294" i="3"/>
  <c r="BX267" i="3"/>
  <c r="BX244" i="3"/>
  <c r="BX217" i="3"/>
  <c r="BX194" i="3"/>
  <c r="BX167" i="3"/>
  <c r="BX144" i="3"/>
  <c r="BX942" i="3"/>
  <c r="BX517" i="3"/>
  <c r="BX163" i="3"/>
  <c r="BX140" i="3"/>
  <c r="BX129" i="3"/>
  <c r="BX106" i="3"/>
  <c r="BX79" i="3"/>
  <c r="BX56" i="3"/>
  <c r="BX29" i="3"/>
  <c r="BX1003" i="3"/>
  <c r="BX980" i="3"/>
  <c r="BX953" i="3"/>
  <c r="BX930" i="3"/>
  <c r="BX903" i="3"/>
  <c r="BX880" i="3"/>
  <c r="BX485" i="3"/>
  <c r="BX542" i="3"/>
  <c r="BX787" i="3"/>
  <c r="BX764" i="3"/>
  <c r="BX753" i="3"/>
  <c r="BX730" i="3"/>
  <c r="BX703" i="3"/>
  <c r="BX680" i="3"/>
  <c r="BX653" i="3"/>
  <c r="BX630" i="3"/>
  <c r="BX603" i="3"/>
  <c r="BX580" i="3"/>
  <c r="BX553" i="3"/>
  <c r="BX530" i="3"/>
  <c r="BX503" i="3"/>
  <c r="BX480" i="3"/>
  <c r="BX318" i="3"/>
  <c r="BX405" i="3"/>
  <c r="BX387" i="3"/>
  <c r="BX364" i="3"/>
  <c r="BX353" i="3"/>
  <c r="BX330" i="3"/>
  <c r="BX303" i="3"/>
  <c r="BX280" i="3"/>
  <c r="BX253" i="3"/>
  <c r="BX230" i="3"/>
  <c r="BX203" i="3"/>
  <c r="BX180" i="3"/>
  <c r="BX153" i="3"/>
  <c r="BX130" i="3"/>
  <c r="BX103" i="3"/>
  <c r="BX80" i="3"/>
  <c r="J13" i="5" l="1"/>
  <c r="J16" i="5" s="1"/>
  <c r="E16" i="5"/>
  <c r="N17" i="32"/>
  <c r="E17" i="32"/>
  <c r="BD6" i="3"/>
  <c r="BD8" i="3" s="1"/>
  <c r="F50" i="14" s="1"/>
  <c r="BT10" i="3"/>
  <c r="BE6" i="3"/>
  <c r="BE8" i="3" s="1"/>
  <c r="G50" i="14" s="1"/>
  <c r="F17" i="32"/>
  <c r="F18" i="32" s="1"/>
  <c r="O17" i="32"/>
  <c r="O18" i="32" s="1"/>
  <c r="BU10" i="3"/>
  <c r="S13" i="5"/>
  <c r="S16" i="5" s="1"/>
  <c r="N16" i="5"/>
  <c r="BG6" i="3"/>
  <c r="BG8" i="3" s="1"/>
  <c r="I50" i="14" s="1"/>
  <c r="H17" i="32"/>
  <c r="H18" i="32" s="1"/>
  <c r="Q17" i="32"/>
  <c r="Q18" i="32" s="1"/>
  <c r="BW10" i="3"/>
  <c r="I17" i="32"/>
  <c r="I18" i="32" s="1"/>
  <c r="R17" i="32"/>
  <c r="R18" i="32" s="1"/>
  <c r="BH6" i="3"/>
  <c r="BH8" i="3" s="1"/>
  <c r="J50" i="14" s="1"/>
  <c r="BX10" i="3"/>
  <c r="P17" i="32"/>
  <c r="P18" i="32" s="1"/>
  <c r="G17" i="32"/>
  <c r="G18" i="32" s="1"/>
  <c r="BF6" i="3"/>
  <c r="BF8" i="3" s="1"/>
  <c r="H50" i="14" s="1"/>
  <c r="BV10" i="3"/>
  <c r="D22" i="39" l="1"/>
  <c r="D44" i="39"/>
  <c r="D16" i="39"/>
  <c r="D49" i="39"/>
  <c r="D19" i="39"/>
  <c r="D15" i="39"/>
  <c r="D33" i="6"/>
  <c r="D9" i="39"/>
  <c r="D14" i="6"/>
  <c r="D30" i="6"/>
  <c r="D26" i="39"/>
  <c r="D14" i="39"/>
  <c r="D36" i="39"/>
  <c r="D46" i="39"/>
  <c r="D36" i="6"/>
  <c r="D54" i="6"/>
  <c r="D34" i="6"/>
  <c r="D25" i="39"/>
  <c r="D43" i="6"/>
  <c r="D23" i="6"/>
  <c r="D41" i="39"/>
  <c r="D24" i="6"/>
  <c r="D31" i="39"/>
  <c r="D15" i="6"/>
  <c r="D40" i="6"/>
  <c r="D28" i="6"/>
  <c r="D46" i="6"/>
  <c r="D27" i="6"/>
  <c r="D20" i="39"/>
  <c r="D55" i="39"/>
  <c r="D19" i="6"/>
  <c r="D50" i="39"/>
  <c r="D38" i="39"/>
  <c r="D8" i="6"/>
  <c r="D32" i="39"/>
  <c r="D53" i="6"/>
  <c r="D35" i="39"/>
  <c r="D39" i="6"/>
  <c r="D13" i="39"/>
  <c r="D51" i="39"/>
  <c r="D47" i="39"/>
  <c r="D37" i="39"/>
  <c r="D10" i="6"/>
  <c r="D13" i="6"/>
  <c r="BT6" i="3"/>
  <c r="D17" i="39"/>
  <c r="D10" i="39"/>
  <c r="D52" i="6"/>
  <c r="D11" i="6"/>
  <c r="D50" i="6"/>
  <c r="D12" i="39"/>
  <c r="D11" i="39"/>
  <c r="D48" i="39"/>
  <c r="D53" i="39"/>
  <c r="D28" i="39"/>
  <c r="D55" i="6"/>
  <c r="D49" i="6"/>
  <c r="D41" i="6"/>
  <c r="D25" i="6"/>
  <c r="D26" i="6"/>
  <c r="D29" i="6"/>
  <c r="D35" i="6"/>
  <c r="D17" i="6"/>
  <c r="D8" i="39"/>
  <c r="D18" i="6"/>
  <c r="D54" i="39"/>
  <c r="D22" i="6"/>
  <c r="D18" i="39"/>
  <c r="D20" i="6"/>
  <c r="D38" i="6"/>
  <c r="D12" i="6"/>
  <c r="D57" i="6"/>
  <c r="D21" i="39"/>
  <c r="D42" i="39"/>
  <c r="D30" i="39"/>
  <c r="D52" i="39"/>
  <c r="D24" i="39"/>
  <c r="D21" i="6"/>
  <c r="D27" i="39"/>
  <c r="D23" i="39"/>
  <c r="D33" i="39"/>
  <c r="D32" i="6"/>
  <c r="D39" i="39"/>
  <c r="D37" i="6"/>
  <c r="D34" i="39"/>
  <c r="D40" i="39"/>
  <c r="D56" i="6"/>
  <c r="D44" i="6"/>
  <c r="D29" i="39"/>
  <c r="D42" i="6"/>
  <c r="D57" i="39"/>
  <c r="D51" i="6"/>
  <c r="D31" i="6"/>
  <c r="D45" i="6"/>
  <c r="D43" i="39"/>
  <c r="D47" i="6"/>
  <c r="D45" i="39"/>
  <c r="D48" i="6"/>
  <c r="D9" i="6"/>
  <c r="D56" i="39"/>
  <c r="D16" i="6"/>
  <c r="G24" i="6"/>
  <c r="G20" i="39"/>
  <c r="G34" i="6"/>
  <c r="G25" i="39"/>
  <c r="G38" i="39"/>
  <c r="G50" i="6"/>
  <c r="G14" i="6"/>
  <c r="G18" i="39"/>
  <c r="G33" i="6"/>
  <c r="G39" i="39"/>
  <c r="G51" i="6"/>
  <c r="G15" i="6"/>
  <c r="G15" i="39"/>
  <c r="G42" i="39"/>
  <c r="G37" i="6"/>
  <c r="G10" i="6"/>
  <c r="G40" i="6"/>
  <c r="G53" i="6"/>
  <c r="G27" i="6"/>
  <c r="G41" i="39"/>
  <c r="G28" i="6"/>
  <c r="G51" i="39"/>
  <c r="G54" i="6"/>
  <c r="BW6" i="3"/>
  <c r="G34" i="39"/>
  <c r="G37" i="39"/>
  <c r="G57" i="6"/>
  <c r="G13" i="6"/>
  <c r="G9" i="39"/>
  <c r="G8" i="6"/>
  <c r="G30" i="6"/>
  <c r="G13" i="39"/>
  <c r="G56" i="6"/>
  <c r="G54" i="39"/>
  <c r="G28" i="39"/>
  <c r="G31" i="6"/>
  <c r="G29" i="39"/>
  <c r="G49" i="6"/>
  <c r="G52" i="6"/>
  <c r="G26" i="6"/>
  <c r="G40" i="39"/>
  <c r="G53" i="39"/>
  <c r="G27" i="39"/>
  <c r="G56" i="39"/>
  <c r="G10" i="39"/>
  <c r="G25" i="6"/>
  <c r="G31" i="39"/>
  <c r="G43" i="6"/>
  <c r="G57" i="39"/>
  <c r="G44" i="6"/>
  <c r="G17" i="6"/>
  <c r="G29" i="6"/>
  <c r="G52" i="39"/>
  <c r="G55" i="6"/>
  <c r="G30" i="39"/>
  <c r="G42" i="6"/>
  <c r="G33" i="39"/>
  <c r="G19" i="6"/>
  <c r="G43" i="39"/>
  <c r="G46" i="6"/>
  <c r="G23" i="39"/>
  <c r="G26" i="39"/>
  <c r="G20" i="6"/>
  <c r="G44" i="39"/>
  <c r="G55" i="39"/>
  <c r="G22" i="39"/>
  <c r="G32" i="6"/>
  <c r="G45" i="6"/>
  <c r="G18" i="6"/>
  <c r="G48" i="6"/>
  <c r="G46" i="39"/>
  <c r="G16" i="39"/>
  <c r="G23" i="6"/>
  <c r="G19" i="39"/>
  <c r="G41" i="6"/>
  <c r="G47" i="39"/>
  <c r="G21" i="6"/>
  <c r="G32" i="39"/>
  <c r="G8" i="39"/>
  <c r="G50" i="39"/>
  <c r="G22" i="6"/>
  <c r="G17" i="39"/>
  <c r="G16" i="6"/>
  <c r="G21" i="39"/>
  <c r="G35" i="6"/>
  <c r="G49" i="39"/>
  <c r="G36" i="6"/>
  <c r="G9" i="6"/>
  <c r="G24" i="39"/>
  <c r="G47" i="6"/>
  <c r="G45" i="39"/>
  <c r="G12" i="39"/>
  <c r="G48" i="39"/>
  <c r="G11" i="6"/>
  <c r="G35" i="39"/>
  <c r="G38" i="6"/>
  <c r="G14" i="39"/>
  <c r="G11" i="39"/>
  <c r="G12" i="6"/>
  <c r="G36" i="39"/>
  <c r="G39" i="6"/>
  <c r="H42" i="39"/>
  <c r="H39" i="6"/>
  <c r="H22" i="6"/>
  <c r="H30" i="6"/>
  <c r="H49" i="39"/>
  <c r="H40" i="6"/>
  <c r="H14" i="6"/>
  <c r="H50" i="6"/>
  <c r="H54" i="39"/>
  <c r="H37" i="39"/>
  <c r="H32" i="6"/>
  <c r="H30" i="39"/>
  <c r="H11" i="39"/>
  <c r="H50" i="39"/>
  <c r="H33" i="39"/>
  <c r="H41" i="39"/>
  <c r="H10" i="39"/>
  <c r="H51" i="39"/>
  <c r="H26" i="39"/>
  <c r="H27" i="6"/>
  <c r="H9" i="39"/>
  <c r="H51" i="6"/>
  <c r="H9" i="6"/>
  <c r="H44" i="6"/>
  <c r="H25" i="6"/>
  <c r="H19" i="39"/>
  <c r="H47" i="6"/>
  <c r="H55" i="6"/>
  <c r="BX6" i="3"/>
  <c r="H12" i="39"/>
  <c r="H48" i="6"/>
  <c r="H46" i="39"/>
  <c r="H57" i="6"/>
  <c r="H20" i="6"/>
  <c r="H53" i="39"/>
  <c r="H23" i="39"/>
  <c r="H31" i="39"/>
  <c r="H36" i="39"/>
  <c r="H33" i="6"/>
  <c r="H15" i="6"/>
  <c r="H24" i="6"/>
  <c r="H21" i="6"/>
  <c r="H26" i="6"/>
  <c r="H8" i="6"/>
  <c r="H17" i="6"/>
  <c r="H29" i="39"/>
  <c r="H34" i="39"/>
  <c r="H22" i="39"/>
  <c r="H43" i="39"/>
  <c r="H45" i="6"/>
  <c r="H39" i="39"/>
  <c r="H44" i="39"/>
  <c r="H27" i="39"/>
  <c r="H35" i="39"/>
  <c r="H32" i="39"/>
  <c r="H15" i="39"/>
  <c r="H20" i="39"/>
  <c r="H48" i="39"/>
  <c r="H43" i="6"/>
  <c r="H52" i="39"/>
  <c r="H36" i="6"/>
  <c r="H42" i="6"/>
  <c r="H56" i="39"/>
  <c r="H53" i="6"/>
  <c r="H13" i="39"/>
  <c r="H41" i="6"/>
  <c r="H12" i="6"/>
  <c r="H46" i="6"/>
  <c r="H29" i="6"/>
  <c r="H34" i="6"/>
  <c r="H49" i="6"/>
  <c r="H11" i="6"/>
  <c r="H45" i="39"/>
  <c r="H56" i="6"/>
  <c r="H19" i="6"/>
  <c r="H17" i="39"/>
  <c r="H13" i="6"/>
  <c r="H47" i="39"/>
  <c r="H55" i="39"/>
  <c r="H24" i="39"/>
  <c r="H57" i="39"/>
  <c r="H40" i="39"/>
  <c r="H37" i="6"/>
  <c r="H21" i="39"/>
  <c r="H23" i="6"/>
  <c r="H14" i="39"/>
  <c r="H18" i="6"/>
  <c r="H38" i="39"/>
  <c r="H31" i="6"/>
  <c r="H25" i="39"/>
  <c r="H8" i="39"/>
  <c r="H16" i="39"/>
  <c r="H38" i="6"/>
  <c r="H18" i="39"/>
  <c r="H54" i="6"/>
  <c r="H16" i="6"/>
  <c r="H35" i="6"/>
  <c r="H28" i="39"/>
  <c r="H28" i="6"/>
  <c r="H10" i="6"/>
  <c r="H52" i="6"/>
  <c r="E16" i="39"/>
  <c r="E26" i="39"/>
  <c r="E21" i="39"/>
  <c r="E33" i="39"/>
  <c r="E39" i="6"/>
  <c r="E10" i="6"/>
  <c r="BU6" i="3"/>
  <c r="E46" i="39"/>
  <c r="E27" i="39"/>
  <c r="E19" i="39"/>
  <c r="E12" i="6"/>
  <c r="E8" i="39"/>
  <c r="E51" i="6"/>
  <c r="E33" i="6"/>
  <c r="E34" i="39"/>
  <c r="E37" i="6"/>
  <c r="E49" i="6"/>
  <c r="E43" i="6"/>
  <c r="E37" i="39"/>
  <c r="E24" i="6"/>
  <c r="E22" i="39"/>
  <c r="E11" i="39"/>
  <c r="E39" i="39"/>
  <c r="E9" i="39"/>
  <c r="E25" i="6"/>
  <c r="E53" i="6"/>
  <c r="E51" i="39"/>
  <c r="E15" i="6"/>
  <c r="E46" i="6"/>
  <c r="E19" i="6"/>
  <c r="E14" i="39"/>
  <c r="E22" i="6"/>
  <c r="E49" i="39"/>
  <c r="E30" i="39"/>
  <c r="E28" i="6"/>
  <c r="E24" i="39"/>
  <c r="E47" i="6"/>
  <c r="E43" i="39"/>
  <c r="E14" i="6"/>
  <c r="E36" i="39"/>
  <c r="E48" i="39"/>
  <c r="E50" i="39"/>
  <c r="E52" i="39"/>
  <c r="E31" i="6"/>
  <c r="E13" i="39"/>
  <c r="E18" i="39"/>
  <c r="E11" i="6"/>
  <c r="E53" i="39"/>
  <c r="E40" i="6"/>
  <c r="E38" i="6"/>
  <c r="E28" i="39"/>
  <c r="E12" i="39"/>
  <c r="E25" i="39"/>
  <c r="E8" i="6"/>
  <c r="E29" i="39"/>
  <c r="E16" i="6"/>
  <c r="E48" i="6"/>
  <c r="E35" i="6"/>
  <c r="E31" i="39"/>
  <c r="E55" i="6"/>
  <c r="E17" i="6"/>
  <c r="E42" i="6"/>
  <c r="E44" i="6"/>
  <c r="E29" i="6"/>
  <c r="E41" i="6"/>
  <c r="E18" i="6"/>
  <c r="E38" i="39"/>
  <c r="E41" i="39"/>
  <c r="E52" i="6"/>
  <c r="E20" i="6"/>
  <c r="E15" i="39"/>
  <c r="E30" i="6"/>
  <c r="E35" i="39"/>
  <c r="E50" i="6"/>
  <c r="E21" i="6"/>
  <c r="E55" i="39"/>
  <c r="E26" i="6"/>
  <c r="E9" i="6"/>
  <c r="E23" i="6"/>
  <c r="E56" i="6"/>
  <c r="E10" i="39"/>
  <c r="E54" i="6"/>
  <c r="E45" i="39"/>
  <c r="E32" i="6"/>
  <c r="E54" i="39"/>
  <c r="E20" i="39"/>
  <c r="E47" i="39"/>
  <c r="E42" i="39"/>
  <c r="E40" i="39"/>
  <c r="E17" i="39"/>
  <c r="E44" i="39"/>
  <c r="E56" i="39"/>
  <c r="E34" i="6"/>
  <c r="E27" i="6"/>
  <c r="E23" i="39"/>
  <c r="E45" i="6"/>
  <c r="E57" i="39"/>
  <c r="E13" i="6"/>
  <c r="E36" i="6"/>
  <c r="E32" i="39"/>
  <c r="E57" i="6"/>
  <c r="D65" i="6"/>
  <c r="D90" i="39"/>
  <c r="D78" i="6"/>
  <c r="D109" i="39"/>
  <c r="D99" i="6"/>
  <c r="D104" i="6"/>
  <c r="D67" i="39"/>
  <c r="D90" i="6"/>
  <c r="D87" i="39"/>
  <c r="D104" i="39"/>
  <c r="D89" i="6"/>
  <c r="D85" i="39"/>
  <c r="D87" i="6"/>
  <c r="D73" i="39"/>
  <c r="D91" i="39"/>
  <c r="D65" i="39"/>
  <c r="D97" i="6"/>
  <c r="D107" i="39"/>
  <c r="D110" i="6"/>
  <c r="D63" i="39"/>
  <c r="D80" i="39"/>
  <c r="D77" i="6"/>
  <c r="D76" i="39"/>
  <c r="D75" i="6"/>
  <c r="D80" i="6"/>
  <c r="D66" i="39"/>
  <c r="D66" i="6"/>
  <c r="D94" i="39"/>
  <c r="E15" i="5"/>
  <c r="D97" i="39"/>
  <c r="D82" i="39"/>
  <c r="D74" i="6"/>
  <c r="D101" i="39"/>
  <c r="D95" i="6"/>
  <c r="D68" i="6"/>
  <c r="D89" i="39"/>
  <c r="D109" i="6"/>
  <c r="D70" i="39"/>
  <c r="D107" i="6"/>
  <c r="D112" i="6"/>
  <c r="D83" i="39"/>
  <c r="D98" i="6"/>
  <c r="D103" i="39"/>
  <c r="D92" i="6"/>
  <c r="D84" i="39"/>
  <c r="D99" i="39"/>
  <c r="D106" i="6"/>
  <c r="D110" i="39"/>
  <c r="E19" i="32"/>
  <c r="D100" i="6"/>
  <c r="D106" i="39"/>
  <c r="D86" i="6"/>
  <c r="D79" i="39"/>
  <c r="D96" i="39"/>
  <c r="D85" i="6"/>
  <c r="D77" i="39"/>
  <c r="D83" i="6"/>
  <c r="D88" i="6"/>
  <c r="D101" i="6"/>
  <c r="D111" i="6"/>
  <c r="D93" i="39"/>
  <c r="D91" i="6"/>
  <c r="D64" i="6"/>
  <c r="D72" i="39"/>
  <c r="D73" i="6"/>
  <c r="D68" i="39"/>
  <c r="D71" i="6"/>
  <c r="D76" i="6"/>
  <c r="D105" i="39"/>
  <c r="D108" i="39"/>
  <c r="D86" i="39"/>
  <c r="N15" i="5"/>
  <c r="D92" i="39"/>
  <c r="D100" i="39"/>
  <c r="D102" i="39"/>
  <c r="N19" i="32"/>
  <c r="D96" i="6"/>
  <c r="D81" i="39"/>
  <c r="D105" i="6"/>
  <c r="BL6" i="3"/>
  <c r="D103" i="6"/>
  <c r="D108" i="6"/>
  <c r="D75" i="39"/>
  <c r="D94" i="6"/>
  <c r="D95" i="39"/>
  <c r="D112" i="39"/>
  <c r="D93" i="6"/>
  <c r="D72" i="6"/>
  <c r="D102" i="6"/>
  <c r="D111" i="39"/>
  <c r="D64" i="39"/>
  <c r="D69" i="6"/>
  <c r="D98" i="39"/>
  <c r="D82" i="6"/>
  <c r="D71" i="39"/>
  <c r="D88" i="39"/>
  <c r="D81" i="6"/>
  <c r="D69" i="39"/>
  <c r="D79" i="6"/>
  <c r="D84" i="6"/>
  <c r="D74" i="39"/>
  <c r="D70" i="6"/>
  <c r="D67" i="6"/>
  <c r="D63" i="6"/>
  <c r="D78" i="39"/>
  <c r="E104" i="39"/>
  <c r="E69" i="6"/>
  <c r="E78" i="6"/>
  <c r="E76" i="39"/>
  <c r="E96" i="6"/>
  <c r="E89" i="39"/>
  <c r="E72" i="6"/>
  <c r="E97" i="6"/>
  <c r="E98" i="39"/>
  <c r="E67" i="6"/>
  <c r="E103" i="39"/>
  <c r="F15" i="5"/>
  <c r="E65" i="6"/>
  <c r="E100" i="39"/>
  <c r="E88" i="39"/>
  <c r="E82" i="39"/>
  <c r="E75" i="39"/>
  <c r="E76" i="6"/>
  <c r="E75" i="6"/>
  <c r="E92" i="39"/>
  <c r="E74" i="6"/>
  <c r="E99" i="39"/>
  <c r="E63" i="39"/>
  <c r="E105" i="6"/>
  <c r="E77" i="39"/>
  <c r="E79" i="6"/>
  <c r="E79" i="39"/>
  <c r="E65" i="39"/>
  <c r="E70" i="6"/>
  <c r="E77" i="6"/>
  <c r="E107" i="6"/>
  <c r="E85" i="39"/>
  <c r="E72" i="39"/>
  <c r="E86" i="6"/>
  <c r="E108" i="39"/>
  <c r="E103" i="6"/>
  <c r="E82" i="6"/>
  <c r="E80" i="39"/>
  <c r="E102" i="6"/>
  <c r="E87" i="39"/>
  <c r="E93" i="6"/>
  <c r="E104" i="6"/>
  <c r="E71" i="39"/>
  <c r="E84" i="6"/>
  <c r="E112" i="39"/>
  <c r="E91" i="6"/>
  <c r="E95" i="39"/>
  <c r="E111" i="39"/>
  <c r="E66" i="39"/>
  <c r="E110" i="6"/>
  <c r="E107" i="39"/>
  <c r="E106" i="6"/>
  <c r="E95" i="6"/>
  <c r="E96" i="39"/>
  <c r="E90" i="6"/>
  <c r="E97" i="39"/>
  <c r="E67" i="39"/>
  <c r="O15" i="5"/>
  <c r="E86" i="39"/>
  <c r="E92" i="6"/>
  <c r="E80" i="6"/>
  <c r="E110" i="39"/>
  <c r="E81" i="6"/>
  <c r="E90" i="39"/>
  <c r="E63" i="6"/>
  <c r="E83" i="39"/>
  <c r="E68" i="39"/>
  <c r="E109" i="6"/>
  <c r="E64" i="39"/>
  <c r="O19" i="32"/>
  <c r="O21" i="32" s="1"/>
  <c r="E89" i="6"/>
  <c r="E69" i="39"/>
  <c r="E66" i="6"/>
  <c r="E102" i="39"/>
  <c r="E101" i="6"/>
  <c r="BM6" i="3"/>
  <c r="E74" i="39"/>
  <c r="E73" i="6"/>
  <c r="E70" i="39"/>
  <c r="E85" i="6"/>
  <c r="E106" i="39"/>
  <c r="E87" i="6"/>
  <c r="E71" i="6"/>
  <c r="E78" i="39"/>
  <c r="E68" i="6"/>
  <c r="E105" i="39"/>
  <c r="E94" i="6"/>
  <c r="E99" i="6"/>
  <c r="E84" i="39"/>
  <c r="E64" i="6"/>
  <c r="E109" i="39"/>
  <c r="E112" i="6"/>
  <c r="E81" i="39"/>
  <c r="E101" i="39"/>
  <c r="E93" i="39"/>
  <c r="E73" i="39"/>
  <c r="E88" i="6"/>
  <c r="E91" i="39"/>
  <c r="E83" i="6"/>
  <c r="E98" i="6"/>
  <c r="E94" i="39"/>
  <c r="E108" i="6"/>
  <c r="F19" i="32"/>
  <c r="F21" i="32" s="1"/>
  <c r="E100" i="6"/>
  <c r="E111" i="6"/>
  <c r="J17" i="32"/>
  <c r="J18" i="32" s="1"/>
  <c r="E18" i="32"/>
  <c r="S17" i="32"/>
  <c r="S18" i="32" s="1"/>
  <c r="N18" i="32"/>
  <c r="G78" i="39"/>
  <c r="G67" i="39"/>
  <c r="G64" i="39"/>
  <c r="G69" i="39"/>
  <c r="H19" i="32"/>
  <c r="H21" i="32" s="1"/>
  <c r="Q15" i="5"/>
  <c r="G91" i="39"/>
  <c r="G88" i="39"/>
  <c r="G73" i="6"/>
  <c r="G78" i="6"/>
  <c r="G75" i="6"/>
  <c r="G90" i="39"/>
  <c r="G89" i="6"/>
  <c r="G102" i="39"/>
  <c r="G91" i="6"/>
  <c r="G80" i="6"/>
  <c r="G77" i="6"/>
  <c r="G82" i="6"/>
  <c r="G71" i="6"/>
  <c r="G68" i="6"/>
  <c r="G104" i="6"/>
  <c r="G101" i="6"/>
  <c r="G93" i="39"/>
  <c r="G82" i="39"/>
  <c r="G79" i="39"/>
  <c r="G87" i="39"/>
  <c r="G94" i="6"/>
  <c r="G106" i="39"/>
  <c r="G109" i="6"/>
  <c r="G98" i="39"/>
  <c r="G95" i="39"/>
  <c r="G92" i="39"/>
  <c r="G89" i="39"/>
  <c r="G94" i="39"/>
  <c r="G83" i="39"/>
  <c r="G80" i="39"/>
  <c r="G65" i="6"/>
  <c r="G70" i="6"/>
  <c r="G106" i="6"/>
  <c r="G95" i="6"/>
  <c r="G92" i="6"/>
  <c r="G103" i="6"/>
  <c r="G109" i="39"/>
  <c r="G79" i="6"/>
  <c r="G111" i="6"/>
  <c r="G108" i="6"/>
  <c r="G105" i="6"/>
  <c r="G110" i="6"/>
  <c r="G107" i="6"/>
  <c r="G96" i="6"/>
  <c r="G93" i="6"/>
  <c r="G85" i="39"/>
  <c r="H15" i="5"/>
  <c r="G67" i="6"/>
  <c r="G107" i="39"/>
  <c r="G104" i="39"/>
  <c r="G100" i="6"/>
  <c r="G97" i="39"/>
  <c r="G72" i="6"/>
  <c r="G69" i="6"/>
  <c r="G74" i="6"/>
  <c r="G63" i="6"/>
  <c r="G111" i="39"/>
  <c r="G108" i="39"/>
  <c r="G105" i="39"/>
  <c r="G98" i="6"/>
  <c r="G74" i="39"/>
  <c r="G71" i="39"/>
  <c r="G68" i="39"/>
  <c r="G65" i="39"/>
  <c r="G64" i="6"/>
  <c r="G66" i="6"/>
  <c r="G112" i="6"/>
  <c r="G84" i="39"/>
  <c r="G81" i="39"/>
  <c r="G86" i="39"/>
  <c r="G75" i="39"/>
  <c r="G72" i="39"/>
  <c r="G77" i="39"/>
  <c r="Q19" i="32"/>
  <c r="Q21" i="32" s="1"/>
  <c r="G110" i="39"/>
  <c r="G87" i="6"/>
  <c r="G84" i="6"/>
  <c r="G81" i="6"/>
  <c r="G86" i="6"/>
  <c r="G112" i="39"/>
  <c r="G76" i="6"/>
  <c r="G97" i="6"/>
  <c r="G102" i="6"/>
  <c r="G99" i="6"/>
  <c r="G88" i="6"/>
  <c r="G85" i="6"/>
  <c r="G90" i="6"/>
  <c r="G66" i="39"/>
  <c r="G63" i="39"/>
  <c r="G99" i="39"/>
  <c r="G96" i="39"/>
  <c r="G101" i="39"/>
  <c r="G70" i="39"/>
  <c r="G76" i="39"/>
  <c r="G103" i="39"/>
  <c r="BO6" i="3"/>
  <c r="G83" i="6"/>
  <c r="G100" i="39"/>
  <c r="G73" i="39"/>
  <c r="H104" i="6"/>
  <c r="H109" i="6"/>
  <c r="H92" i="39"/>
  <c r="H73" i="39"/>
  <c r="H94" i="39"/>
  <c r="H77" i="39"/>
  <c r="H64" i="6"/>
  <c r="R19" i="32"/>
  <c r="R21" i="32" s="1"/>
  <c r="H106" i="6"/>
  <c r="H95" i="6"/>
  <c r="H70" i="6"/>
  <c r="H91" i="6"/>
  <c r="H84" i="39"/>
  <c r="H104" i="39"/>
  <c r="H75" i="6"/>
  <c r="H106" i="39"/>
  <c r="H81" i="39"/>
  <c r="H102" i="39"/>
  <c r="H96" i="39"/>
  <c r="H66" i="6"/>
  <c r="H78" i="39"/>
  <c r="H86" i="39"/>
  <c r="H69" i="39"/>
  <c r="H69" i="6"/>
  <c r="H83" i="39"/>
  <c r="H68" i="6"/>
  <c r="H74" i="6"/>
  <c r="H105" i="39"/>
  <c r="H76" i="6"/>
  <c r="H107" i="39"/>
  <c r="H108" i="6"/>
  <c r="H92" i="6"/>
  <c r="H100" i="6"/>
  <c r="H83" i="6"/>
  <c r="I15" i="5"/>
  <c r="H97" i="6"/>
  <c r="H72" i="39"/>
  <c r="H93" i="39"/>
  <c r="H74" i="39"/>
  <c r="H79" i="39"/>
  <c r="H76" i="39"/>
  <c r="H95" i="39"/>
  <c r="H103" i="39"/>
  <c r="H103" i="6"/>
  <c r="H111" i="39"/>
  <c r="H65" i="6"/>
  <c r="H86" i="6"/>
  <c r="H107" i="6"/>
  <c r="H88" i="6"/>
  <c r="H93" i="6"/>
  <c r="H90" i="6"/>
  <c r="H65" i="39"/>
  <c r="I19" i="32"/>
  <c r="I21" i="32" s="1"/>
  <c r="H63" i="6"/>
  <c r="H64" i="39"/>
  <c r="H85" i="39"/>
  <c r="H97" i="39"/>
  <c r="H67" i="6"/>
  <c r="H99" i="39"/>
  <c r="H88" i="39"/>
  <c r="H109" i="39"/>
  <c r="H110" i="6"/>
  <c r="H87" i="6"/>
  <c r="H112" i="39"/>
  <c r="H75" i="39"/>
  <c r="H78" i="6"/>
  <c r="H99" i="6"/>
  <c r="H66" i="39"/>
  <c r="H71" i="39"/>
  <c r="H68" i="39"/>
  <c r="H102" i="6"/>
  <c r="H70" i="39"/>
  <c r="H79" i="6"/>
  <c r="H98" i="39"/>
  <c r="H67" i="39"/>
  <c r="H89" i="6"/>
  <c r="H89" i="39"/>
  <c r="H110" i="39"/>
  <c r="H80" i="6"/>
  <c r="H85" i="6"/>
  <c r="H82" i="6"/>
  <c r="H71" i="6"/>
  <c r="H84" i="6"/>
  <c r="H90" i="39"/>
  <c r="H112" i="6"/>
  <c r="H81" i="6"/>
  <c r="H108" i="39"/>
  <c r="H111" i="6"/>
  <c r="H63" i="39"/>
  <c r="H91" i="39"/>
  <c r="H80" i="39"/>
  <c r="H101" i="39"/>
  <c r="H82" i="39"/>
  <c r="H87" i="39"/>
  <c r="H98" i="6"/>
  <c r="H73" i="6"/>
  <c r="H100" i="39"/>
  <c r="R15" i="5"/>
  <c r="H72" i="6"/>
  <c r="H77" i="6"/>
  <c r="H105" i="6"/>
  <c r="H94" i="6"/>
  <c r="BP6" i="3"/>
  <c r="H96" i="6"/>
  <c r="H101" i="6"/>
  <c r="F40" i="6"/>
  <c r="F21" i="6"/>
  <c r="F42" i="6"/>
  <c r="F31" i="6"/>
  <c r="F53" i="6"/>
  <c r="F33" i="6"/>
  <c r="F14" i="6"/>
  <c r="F35" i="6"/>
  <c r="F16" i="6"/>
  <c r="F48" i="39"/>
  <c r="F18" i="6"/>
  <c r="F19" i="39"/>
  <c r="F29" i="39"/>
  <c r="F20" i="6"/>
  <c r="F9" i="6"/>
  <c r="F41" i="39"/>
  <c r="F11" i="6"/>
  <c r="F43" i="39"/>
  <c r="F24" i="39"/>
  <c r="F45" i="39"/>
  <c r="F26" i="39"/>
  <c r="F51" i="6"/>
  <c r="F36" i="39"/>
  <c r="F17" i="39"/>
  <c r="F38" i="39"/>
  <c r="F32" i="6"/>
  <c r="F45" i="6"/>
  <c r="F21" i="39"/>
  <c r="F54" i="6"/>
  <c r="F39" i="39"/>
  <c r="F12" i="39"/>
  <c r="F37" i="6"/>
  <c r="F14" i="39"/>
  <c r="F47" i="6"/>
  <c r="BV6" i="3"/>
  <c r="F49" i="6"/>
  <c r="F30" i="6"/>
  <c r="F36" i="6"/>
  <c r="F52" i="39"/>
  <c r="F8" i="39"/>
  <c r="F55" i="6"/>
  <c r="F13" i="6"/>
  <c r="F34" i="6"/>
  <c r="F23" i="6"/>
  <c r="F52" i="6"/>
  <c r="F25" i="6"/>
  <c r="F57" i="39"/>
  <c r="F27" i="6"/>
  <c r="F8" i="6"/>
  <c r="F40" i="39"/>
  <c r="F10" i="6"/>
  <c r="F42" i="39"/>
  <c r="F12" i="6"/>
  <c r="F13" i="39"/>
  <c r="F27" i="39"/>
  <c r="F22" i="39"/>
  <c r="F33" i="39"/>
  <c r="F54" i="39"/>
  <c r="F35" i="39"/>
  <c r="F16" i="39"/>
  <c r="F37" i="39"/>
  <c r="F18" i="39"/>
  <c r="F47" i="39"/>
  <c r="F28" i="39"/>
  <c r="F9" i="39"/>
  <c r="F30" i="39"/>
  <c r="F11" i="39"/>
  <c r="F56" i="39"/>
  <c r="F26" i="6"/>
  <c r="F44" i="6"/>
  <c r="F50" i="39"/>
  <c r="F46" i="6"/>
  <c r="F43" i="6"/>
  <c r="F48" i="6"/>
  <c r="F29" i="6"/>
  <c r="F50" i="6"/>
  <c r="F39" i="6"/>
  <c r="F56" i="6"/>
  <c r="F41" i="6"/>
  <c r="F22" i="6"/>
  <c r="F23" i="39"/>
  <c r="F24" i="6"/>
  <c r="F25" i="39"/>
  <c r="F46" i="39"/>
  <c r="F10" i="39"/>
  <c r="F15" i="39"/>
  <c r="F15" i="6"/>
  <c r="F28" i="6"/>
  <c r="F17" i="6"/>
  <c r="F49" i="39"/>
  <c r="F19" i="6"/>
  <c r="F51" i="39"/>
  <c r="F32" i="39"/>
  <c r="F53" i="39"/>
  <c r="F34" i="39"/>
  <c r="F55" i="39"/>
  <c r="F44" i="39"/>
  <c r="F38" i="6"/>
  <c r="F31" i="39"/>
  <c r="F20" i="39"/>
  <c r="F57" i="6"/>
  <c r="F63" i="6"/>
  <c r="F84" i="6"/>
  <c r="F107" i="39"/>
  <c r="F70" i="6"/>
  <c r="F98" i="6"/>
  <c r="F72" i="39"/>
  <c r="F94" i="39"/>
  <c r="F66" i="39"/>
  <c r="F80" i="39"/>
  <c r="F77" i="39"/>
  <c r="F111" i="6"/>
  <c r="F79" i="39"/>
  <c r="F105" i="6"/>
  <c r="P19" i="32"/>
  <c r="P21" i="32" s="1"/>
  <c r="F73" i="39"/>
  <c r="F95" i="39"/>
  <c r="F76" i="39"/>
  <c r="G19" i="32"/>
  <c r="G21" i="32" s="1"/>
  <c r="F67" i="6"/>
  <c r="F87" i="6"/>
  <c r="F108" i="6"/>
  <c r="F81" i="6"/>
  <c r="F94" i="6"/>
  <c r="F91" i="6"/>
  <c r="F72" i="6"/>
  <c r="F93" i="6"/>
  <c r="F74" i="6"/>
  <c r="F68" i="6"/>
  <c r="F88" i="6"/>
  <c r="F109" i="6"/>
  <c r="F90" i="6"/>
  <c r="F64" i="39"/>
  <c r="F86" i="39"/>
  <c r="F98" i="39"/>
  <c r="F69" i="6"/>
  <c r="F100" i="39"/>
  <c r="F89" i="39"/>
  <c r="F110" i="39"/>
  <c r="F83" i="39"/>
  <c r="F96" i="39"/>
  <c r="F93" i="39"/>
  <c r="F99" i="39"/>
  <c r="F112" i="39"/>
  <c r="F109" i="39"/>
  <c r="F79" i="6"/>
  <c r="F100" i="6"/>
  <c r="F112" i="6"/>
  <c r="F71" i="39"/>
  <c r="F68" i="39"/>
  <c r="F103" i="6"/>
  <c r="F70" i="39"/>
  <c r="F97" i="6"/>
  <c r="F110" i="6"/>
  <c r="F107" i="6"/>
  <c r="F67" i="39"/>
  <c r="G15" i="5"/>
  <c r="F78" i="39"/>
  <c r="F90" i="39"/>
  <c r="F111" i="39"/>
  <c r="F73" i="6"/>
  <c r="F86" i="6"/>
  <c r="F83" i="6"/>
  <c r="F64" i="6"/>
  <c r="F85" i="6"/>
  <c r="F66" i="6"/>
  <c r="F105" i="39"/>
  <c r="F76" i="6"/>
  <c r="F91" i="39"/>
  <c r="F82" i="6"/>
  <c r="F71" i="6"/>
  <c r="F92" i="6"/>
  <c r="F104" i="6"/>
  <c r="F63" i="39"/>
  <c r="F92" i="39"/>
  <c r="F81" i="39"/>
  <c r="F102" i="39"/>
  <c r="F75" i="39"/>
  <c r="F88" i="39"/>
  <c r="F85" i="39"/>
  <c r="F65" i="39"/>
  <c r="F87" i="39"/>
  <c r="F104" i="39"/>
  <c r="F101" i="39"/>
  <c r="F82" i="39"/>
  <c r="F103" i="39"/>
  <c r="F65" i="6"/>
  <c r="F78" i="6"/>
  <c r="F106" i="6"/>
  <c r="F95" i="6"/>
  <c r="BN6" i="3"/>
  <c r="F89" i="6"/>
  <c r="F102" i="6"/>
  <c r="F99" i="6"/>
  <c r="F80" i="6"/>
  <c r="F101" i="6"/>
  <c r="F97" i="39"/>
  <c r="F69" i="39"/>
  <c r="F96" i="6"/>
  <c r="P15" i="5"/>
  <c r="F84" i="39"/>
  <c r="F74" i="39"/>
  <c r="F75" i="6"/>
  <c r="F106" i="39"/>
  <c r="F77" i="6"/>
  <c r="F108" i="39"/>
  <c r="E21" i="32" l="1"/>
  <c r="J21" i="32" s="1"/>
  <c r="N21" i="32"/>
  <c r="S21" i="32" s="1"/>
  <c r="I64" i="39"/>
  <c r="I101" i="6"/>
  <c r="I106" i="39"/>
  <c r="I68" i="6"/>
  <c r="I78" i="6"/>
  <c r="F184" i="6"/>
  <c r="O19" i="6"/>
  <c r="F210" i="6"/>
  <c r="O45" i="6"/>
  <c r="E195" i="6"/>
  <c r="N30" i="6"/>
  <c r="E202" i="6"/>
  <c r="N37" i="6"/>
  <c r="H194" i="6"/>
  <c r="Q29" i="6"/>
  <c r="H214" i="39"/>
  <c r="Q49" i="39"/>
  <c r="G218" i="39"/>
  <c r="P53" i="39"/>
  <c r="M56" i="6"/>
  <c r="I56" i="6"/>
  <c r="D221" i="6"/>
  <c r="D182" i="6"/>
  <c r="I17" i="6"/>
  <c r="M17" i="6"/>
  <c r="D201" i="6"/>
  <c r="I36" i="6"/>
  <c r="M36" i="6"/>
  <c r="F203" i="6"/>
  <c r="O38" i="6"/>
  <c r="F214" i="39"/>
  <c r="O49" i="39"/>
  <c r="F189" i="6"/>
  <c r="O24" i="6"/>
  <c r="F213" i="6"/>
  <c r="O48" i="6"/>
  <c r="O30" i="39"/>
  <c r="F195" i="39"/>
  <c r="F219" i="39"/>
  <c r="O54" i="39"/>
  <c r="F205" i="39"/>
  <c r="O40" i="39"/>
  <c r="O13" i="6"/>
  <c r="F178" i="6"/>
  <c r="F212" i="6"/>
  <c r="O47" i="6"/>
  <c r="F197" i="6"/>
  <c r="O32" i="6"/>
  <c r="F208" i="39"/>
  <c r="O43" i="39"/>
  <c r="F213" i="39"/>
  <c r="O48" i="39"/>
  <c r="F186" i="6"/>
  <c r="O21" i="6"/>
  <c r="E113" i="6"/>
  <c r="I69" i="39"/>
  <c r="I111" i="39"/>
  <c r="I108" i="6"/>
  <c r="I100" i="39"/>
  <c r="I68" i="39"/>
  <c r="I88" i="6"/>
  <c r="I100" i="6"/>
  <c r="I98" i="6"/>
  <c r="I95" i="6"/>
  <c r="I66" i="39"/>
  <c r="I107" i="39"/>
  <c r="I104" i="39"/>
  <c r="I90" i="39"/>
  <c r="N23" i="39"/>
  <c r="E188" i="39"/>
  <c r="N47" i="39"/>
  <c r="E212" i="39"/>
  <c r="E188" i="6"/>
  <c r="N23" i="6"/>
  <c r="E180" i="39"/>
  <c r="N15" i="39"/>
  <c r="E209" i="6"/>
  <c r="N44" i="6"/>
  <c r="N29" i="39"/>
  <c r="E194" i="39"/>
  <c r="N11" i="6"/>
  <c r="E176" i="6"/>
  <c r="E179" i="6"/>
  <c r="N14" i="6"/>
  <c r="N14" i="39"/>
  <c r="E179" i="39"/>
  <c r="N39" i="39"/>
  <c r="E204" i="39"/>
  <c r="N34" i="39"/>
  <c r="E199" i="39"/>
  <c r="BU8" i="3"/>
  <c r="G52" i="14" s="1"/>
  <c r="H175" i="6"/>
  <c r="Q16" i="39"/>
  <c r="H181" i="39"/>
  <c r="H186" i="39"/>
  <c r="Q21" i="39"/>
  <c r="Q17" i="39"/>
  <c r="H182" i="39"/>
  <c r="H211" i="6"/>
  <c r="Q46" i="6"/>
  <c r="H217" i="39"/>
  <c r="Q52" i="39"/>
  <c r="Q44" i="39"/>
  <c r="H209" i="39"/>
  <c r="H173" i="6"/>
  <c r="H58" i="6"/>
  <c r="H188" i="39"/>
  <c r="Q23" i="39"/>
  <c r="Q55" i="6"/>
  <c r="H220" i="6"/>
  <c r="Q27" i="6"/>
  <c r="H192" i="6"/>
  <c r="Q30" i="39"/>
  <c r="H195" i="39"/>
  <c r="H195" i="6"/>
  <c r="Q30" i="6"/>
  <c r="G179" i="39"/>
  <c r="P14" i="39"/>
  <c r="G189" i="39"/>
  <c r="P24" i="39"/>
  <c r="P22" i="6"/>
  <c r="G187" i="6"/>
  <c r="P23" i="6"/>
  <c r="G188" i="6"/>
  <c r="G220" i="39"/>
  <c r="P55" i="39"/>
  <c r="P33" i="39"/>
  <c r="G198" i="39"/>
  <c r="G222" i="39"/>
  <c r="P57" i="39"/>
  <c r="G205" i="39"/>
  <c r="P40" i="39"/>
  <c r="G221" i="6"/>
  <c r="P56" i="6"/>
  <c r="P34" i="39"/>
  <c r="G199" i="39"/>
  <c r="G205" i="6"/>
  <c r="P40" i="6"/>
  <c r="P33" i="6"/>
  <c r="G198" i="6"/>
  <c r="G189" i="6"/>
  <c r="P24" i="6"/>
  <c r="M45" i="6"/>
  <c r="I45" i="6"/>
  <c r="D210" i="6"/>
  <c r="D205" i="39"/>
  <c r="I40" i="39"/>
  <c r="M40" i="39"/>
  <c r="M21" i="6"/>
  <c r="I21" i="6"/>
  <c r="D186" i="6"/>
  <c r="I38" i="6"/>
  <c r="D203" i="6"/>
  <c r="M38" i="6"/>
  <c r="D200" i="6"/>
  <c r="I35" i="6"/>
  <c r="M35" i="6"/>
  <c r="M53" i="39"/>
  <c r="D218" i="39"/>
  <c r="I53" i="39"/>
  <c r="D182" i="39"/>
  <c r="I17" i="39"/>
  <c r="M17" i="39"/>
  <c r="I39" i="6"/>
  <c r="M39" i="6"/>
  <c r="D204" i="6"/>
  <c r="D220" i="39"/>
  <c r="M55" i="39"/>
  <c r="I55" i="39"/>
  <c r="M24" i="6"/>
  <c r="D189" i="6"/>
  <c r="I24" i="6"/>
  <c r="I46" i="39"/>
  <c r="D211" i="39"/>
  <c r="M46" i="39"/>
  <c r="I15" i="39"/>
  <c r="M15" i="39"/>
  <c r="D180" i="39"/>
  <c r="O25" i="39"/>
  <c r="F190" i="39"/>
  <c r="F183" i="6"/>
  <c r="O18" i="6"/>
  <c r="I110" i="6"/>
  <c r="E194" i="6"/>
  <c r="N29" i="6"/>
  <c r="E187" i="6"/>
  <c r="N22" i="6"/>
  <c r="Q13" i="6"/>
  <c r="H178" i="6"/>
  <c r="H176" i="39"/>
  <c r="Q11" i="39"/>
  <c r="G184" i="6"/>
  <c r="P19" i="6"/>
  <c r="P39" i="39"/>
  <c r="G204" i="39"/>
  <c r="M13" i="39"/>
  <c r="I13" i="39"/>
  <c r="D178" i="39"/>
  <c r="O44" i="39"/>
  <c r="F209" i="39"/>
  <c r="F182" i="6"/>
  <c r="O17" i="6"/>
  <c r="O23" i="39"/>
  <c r="F188" i="39"/>
  <c r="O43" i="6"/>
  <c r="F208" i="6"/>
  <c r="F174" i="39"/>
  <c r="O9" i="39"/>
  <c r="O33" i="39"/>
  <c r="F198" i="39"/>
  <c r="F173" i="6"/>
  <c r="F58" i="6"/>
  <c r="F220" i="6"/>
  <c r="O55" i="6"/>
  <c r="O14" i="39"/>
  <c r="F179" i="39"/>
  <c r="F203" i="39"/>
  <c r="O38" i="39"/>
  <c r="F176" i="6"/>
  <c r="O11" i="6"/>
  <c r="F181" i="6"/>
  <c r="O16" i="6"/>
  <c r="F205" i="6"/>
  <c r="O40" i="6"/>
  <c r="I78" i="39"/>
  <c r="I81" i="6"/>
  <c r="I102" i="6"/>
  <c r="I103" i="6"/>
  <c r="I92" i="39"/>
  <c r="I73" i="6"/>
  <c r="I83" i="6"/>
  <c r="J19" i="32"/>
  <c r="I83" i="39"/>
  <c r="I101" i="39"/>
  <c r="I80" i="6"/>
  <c r="I97" i="6"/>
  <c r="I87" i="39"/>
  <c r="I65" i="6"/>
  <c r="N27" i="6"/>
  <c r="E192" i="6"/>
  <c r="E185" i="39"/>
  <c r="N20" i="39"/>
  <c r="E174" i="6"/>
  <c r="N20" i="6"/>
  <c r="E185" i="6"/>
  <c r="N42" i="6"/>
  <c r="E207" i="6"/>
  <c r="E58" i="6"/>
  <c r="E173" i="6"/>
  <c r="E183" i="39"/>
  <c r="N18" i="39"/>
  <c r="E208" i="39"/>
  <c r="N43" i="39"/>
  <c r="E184" i="6"/>
  <c r="N19" i="6"/>
  <c r="N11" i="39"/>
  <c r="E176" i="39"/>
  <c r="N33" i="6"/>
  <c r="E198" i="6"/>
  <c r="E175" i="6"/>
  <c r="Q28" i="6"/>
  <c r="H193" i="6"/>
  <c r="H173" i="39"/>
  <c r="Q8" i="39"/>
  <c r="H58" i="39"/>
  <c r="Q37" i="6"/>
  <c r="H202" i="6"/>
  <c r="Q19" i="6"/>
  <c r="H184" i="6"/>
  <c r="H177" i="6"/>
  <c r="Q12" i="6"/>
  <c r="H208" i="6"/>
  <c r="Q43" i="6"/>
  <c r="Q39" i="39"/>
  <c r="H204" i="39"/>
  <c r="Q26" i="6"/>
  <c r="H191" i="6"/>
  <c r="H218" i="39"/>
  <c r="Q53" i="39"/>
  <c r="H212" i="6"/>
  <c r="Q47" i="6"/>
  <c r="Q26" i="39"/>
  <c r="H191" i="39"/>
  <c r="H197" i="6"/>
  <c r="Q32" i="6"/>
  <c r="H187" i="6"/>
  <c r="Q22" i="6"/>
  <c r="G203" i="6"/>
  <c r="P38" i="6"/>
  <c r="G174" i="6"/>
  <c r="G215" i="39"/>
  <c r="P50" i="39"/>
  <c r="G181" i="39"/>
  <c r="P16" i="39"/>
  <c r="G209" i="39"/>
  <c r="P44" i="39"/>
  <c r="G207" i="6"/>
  <c r="P42" i="6"/>
  <c r="P43" i="6"/>
  <c r="G208" i="6"/>
  <c r="P26" i="6"/>
  <c r="G191" i="6"/>
  <c r="P13" i="39"/>
  <c r="G178" i="39"/>
  <c r="BW8" i="3"/>
  <c r="I52" i="14" s="1"/>
  <c r="G175" i="6"/>
  <c r="P18" i="39"/>
  <c r="G183" i="39"/>
  <c r="I16" i="6"/>
  <c r="M16" i="6"/>
  <c r="D181" i="6"/>
  <c r="D196" i="6"/>
  <c r="I31" i="6"/>
  <c r="M31" i="6"/>
  <c r="I34" i="39"/>
  <c r="D199" i="39"/>
  <c r="M34" i="39"/>
  <c r="D189" i="39"/>
  <c r="I24" i="39"/>
  <c r="M24" i="39"/>
  <c r="M20" i="6"/>
  <c r="D185" i="6"/>
  <c r="I20" i="6"/>
  <c r="D194" i="6"/>
  <c r="M29" i="6"/>
  <c r="I29" i="6"/>
  <c r="D213" i="39"/>
  <c r="I48" i="39"/>
  <c r="M48" i="39"/>
  <c r="BT8" i="3"/>
  <c r="F52" i="14" s="1"/>
  <c r="I35" i="39"/>
  <c r="D200" i="39"/>
  <c r="M35" i="39"/>
  <c r="M20" i="39"/>
  <c r="D185" i="39"/>
  <c r="I20" i="39"/>
  <c r="M41" i="39"/>
  <c r="I41" i="39"/>
  <c r="D206" i="39"/>
  <c r="D201" i="39"/>
  <c r="M36" i="39"/>
  <c r="I36" i="39"/>
  <c r="D184" i="39"/>
  <c r="I19" i="39"/>
  <c r="M19" i="39"/>
  <c r="O31" i="39"/>
  <c r="F196" i="39"/>
  <c r="F199" i="6"/>
  <c r="O34" i="6"/>
  <c r="I103" i="39"/>
  <c r="E207" i="39"/>
  <c r="N42" i="39"/>
  <c r="N9" i="39"/>
  <c r="E174" i="39"/>
  <c r="Q27" i="39"/>
  <c r="H192" i="39"/>
  <c r="G212" i="6"/>
  <c r="P47" i="6"/>
  <c r="G219" i="39"/>
  <c r="P54" i="39"/>
  <c r="M27" i="39"/>
  <c r="D192" i="39"/>
  <c r="I27" i="39"/>
  <c r="D184" i="6"/>
  <c r="M19" i="6"/>
  <c r="I19" i="6"/>
  <c r="O55" i="39"/>
  <c r="F220" i="39"/>
  <c r="F193" i="6"/>
  <c r="O28" i="6"/>
  <c r="F187" i="6"/>
  <c r="O22" i="6"/>
  <c r="O46" i="6"/>
  <c r="F211" i="6"/>
  <c r="F193" i="39"/>
  <c r="O28" i="39"/>
  <c r="F187" i="39"/>
  <c r="O22" i="39"/>
  <c r="F192" i="6"/>
  <c r="O27" i="6"/>
  <c r="O8" i="39"/>
  <c r="F173" i="39"/>
  <c r="F58" i="39"/>
  <c r="O37" i="6"/>
  <c r="F202" i="6"/>
  <c r="F182" i="39"/>
  <c r="O17" i="39"/>
  <c r="F206" i="39"/>
  <c r="O41" i="39"/>
  <c r="F200" i="6"/>
  <c r="O35" i="6"/>
  <c r="H113" i="39"/>
  <c r="E113" i="39"/>
  <c r="D113" i="6"/>
  <c r="I63" i="6"/>
  <c r="I88" i="39"/>
  <c r="I72" i="6"/>
  <c r="F51" i="14"/>
  <c r="S15" i="5"/>
  <c r="I72" i="39"/>
  <c r="I77" i="39"/>
  <c r="I110" i="39"/>
  <c r="I112" i="6"/>
  <c r="I74" i="6"/>
  <c r="I75" i="6"/>
  <c r="I65" i="39"/>
  <c r="I90" i="6"/>
  <c r="E222" i="6"/>
  <c r="N57" i="6"/>
  <c r="N34" i="6"/>
  <c r="E199" i="6"/>
  <c r="E219" i="39"/>
  <c r="N54" i="39"/>
  <c r="N26" i="6"/>
  <c r="E191" i="6"/>
  <c r="N52" i="6"/>
  <c r="E217" i="6"/>
  <c r="N17" i="6"/>
  <c r="E182" i="6"/>
  <c r="E190" i="39"/>
  <c r="N25" i="39"/>
  <c r="E178" i="39"/>
  <c r="N13" i="39"/>
  <c r="N47" i="6"/>
  <c r="E212" i="6"/>
  <c r="N46" i="6"/>
  <c r="E211" i="6"/>
  <c r="E187" i="39"/>
  <c r="N22" i="39"/>
  <c r="N51" i="6"/>
  <c r="E216" i="6"/>
  <c r="N39" i="6"/>
  <c r="E204" i="6"/>
  <c r="Q28" i="39"/>
  <c r="H193" i="39"/>
  <c r="H190" i="39"/>
  <c r="Q25" i="39"/>
  <c r="H205" i="39"/>
  <c r="Q40" i="39"/>
  <c r="Q56" i="6"/>
  <c r="H221" i="6"/>
  <c r="Q41" i="6"/>
  <c r="H206" i="6"/>
  <c r="Q48" i="39"/>
  <c r="H213" i="39"/>
  <c r="H210" i="6"/>
  <c r="Q45" i="6"/>
  <c r="Q21" i="6"/>
  <c r="H186" i="6"/>
  <c r="H185" i="6"/>
  <c r="Q20" i="6"/>
  <c r="H184" i="39"/>
  <c r="Q19" i="39"/>
  <c r="H216" i="39"/>
  <c r="Q51" i="39"/>
  <c r="H202" i="39"/>
  <c r="Q37" i="39"/>
  <c r="Q39" i="6"/>
  <c r="H204" i="6"/>
  <c r="P35" i="39"/>
  <c r="G200" i="39"/>
  <c r="P36" i="6"/>
  <c r="G201" i="6"/>
  <c r="G58" i="39"/>
  <c r="G173" i="39"/>
  <c r="P8" i="39"/>
  <c r="P46" i="39"/>
  <c r="G211" i="39"/>
  <c r="G185" i="6"/>
  <c r="P20" i="6"/>
  <c r="G195" i="39"/>
  <c r="P30" i="39"/>
  <c r="G196" i="39"/>
  <c r="P31" i="39"/>
  <c r="G217" i="6"/>
  <c r="P52" i="6"/>
  <c r="P30" i="6"/>
  <c r="G195" i="6"/>
  <c r="P54" i="6"/>
  <c r="G219" i="6"/>
  <c r="G202" i="6"/>
  <c r="P37" i="6"/>
  <c r="G179" i="6"/>
  <c r="P14" i="6"/>
  <c r="I56" i="39"/>
  <c r="M56" i="39"/>
  <c r="D221" i="39"/>
  <c r="D216" i="6"/>
  <c r="I51" i="6"/>
  <c r="M51" i="6"/>
  <c r="I37" i="6"/>
  <c r="D202" i="6"/>
  <c r="M37" i="6"/>
  <c r="D217" i="39"/>
  <c r="M52" i="39"/>
  <c r="I52" i="39"/>
  <c r="D183" i="39"/>
  <c r="I18" i="39"/>
  <c r="M18" i="39"/>
  <c r="D191" i="6"/>
  <c r="I26" i="6"/>
  <c r="M26" i="6"/>
  <c r="I11" i="39"/>
  <c r="M11" i="39"/>
  <c r="D176" i="39"/>
  <c r="D178" i="6"/>
  <c r="I13" i="6"/>
  <c r="M13" i="6"/>
  <c r="I53" i="6"/>
  <c r="D218" i="6"/>
  <c r="M53" i="6"/>
  <c r="I27" i="6"/>
  <c r="D192" i="6"/>
  <c r="M27" i="6"/>
  <c r="D188" i="6"/>
  <c r="M23" i="6"/>
  <c r="I23" i="6"/>
  <c r="M14" i="39"/>
  <c r="D179" i="39"/>
  <c r="I14" i="39"/>
  <c r="D214" i="39"/>
  <c r="I49" i="39"/>
  <c r="M49" i="39"/>
  <c r="F200" i="39"/>
  <c r="O35" i="39"/>
  <c r="I102" i="39"/>
  <c r="E210" i="6"/>
  <c r="N45" i="6"/>
  <c r="E201" i="39"/>
  <c r="N36" i="39"/>
  <c r="Q23" i="6"/>
  <c r="H188" i="6"/>
  <c r="Q9" i="39"/>
  <c r="H174" i="39"/>
  <c r="P22" i="39"/>
  <c r="G187" i="39"/>
  <c r="G185" i="39"/>
  <c r="P20" i="39"/>
  <c r="M28" i="39"/>
  <c r="I28" i="39"/>
  <c r="D193" i="39"/>
  <c r="D198" i="6"/>
  <c r="I33" i="6"/>
  <c r="M33" i="6"/>
  <c r="H51" i="14"/>
  <c r="F199" i="39"/>
  <c r="O34" i="39"/>
  <c r="F180" i="6"/>
  <c r="O15" i="6"/>
  <c r="F206" i="6"/>
  <c r="O41" i="6"/>
  <c r="F215" i="39"/>
  <c r="O50" i="39"/>
  <c r="O47" i="39"/>
  <c r="F212" i="39"/>
  <c r="F192" i="39"/>
  <c r="O27" i="39"/>
  <c r="F222" i="39"/>
  <c r="O57" i="39"/>
  <c r="O52" i="39"/>
  <c r="F217" i="39"/>
  <c r="F177" i="39"/>
  <c r="O12" i="39"/>
  <c r="F201" i="39"/>
  <c r="O36" i="39"/>
  <c r="F174" i="6"/>
  <c r="O14" i="6"/>
  <c r="F179" i="6"/>
  <c r="I67" i="6"/>
  <c r="I71" i="39"/>
  <c r="I93" i="6"/>
  <c r="I105" i="6"/>
  <c r="I86" i="39"/>
  <c r="I64" i="6"/>
  <c r="I85" i="6"/>
  <c r="I106" i="6"/>
  <c r="I107" i="6"/>
  <c r="I82" i="39"/>
  <c r="I76" i="39"/>
  <c r="I91" i="39"/>
  <c r="I67" i="39"/>
  <c r="N32" i="39"/>
  <c r="E197" i="39"/>
  <c r="E221" i="39"/>
  <c r="N56" i="39"/>
  <c r="N32" i="6"/>
  <c r="E197" i="6"/>
  <c r="N55" i="39"/>
  <c r="E220" i="39"/>
  <c r="E206" i="39"/>
  <c r="N41" i="39"/>
  <c r="N55" i="6"/>
  <c r="E220" i="6"/>
  <c r="E177" i="39"/>
  <c r="N12" i="39"/>
  <c r="E196" i="6"/>
  <c r="N31" i="6"/>
  <c r="E189" i="39"/>
  <c r="N24" i="39"/>
  <c r="E180" i="6"/>
  <c r="N15" i="6"/>
  <c r="N24" i="6"/>
  <c r="E189" i="6"/>
  <c r="E173" i="39"/>
  <c r="E58" i="39"/>
  <c r="N8" i="39"/>
  <c r="E198" i="39"/>
  <c r="N33" i="39"/>
  <c r="H200" i="6"/>
  <c r="Q35" i="6"/>
  <c r="H196" i="6"/>
  <c r="Q31" i="6"/>
  <c r="H222" i="39"/>
  <c r="Q57" i="39"/>
  <c r="H210" i="39"/>
  <c r="Q45" i="39"/>
  <c r="H178" i="39"/>
  <c r="Q13" i="39"/>
  <c r="Q20" i="39"/>
  <c r="H185" i="39"/>
  <c r="H208" i="39"/>
  <c r="Q43" i="39"/>
  <c r="Q24" i="6"/>
  <c r="H189" i="6"/>
  <c r="H222" i="6"/>
  <c r="Q57" i="6"/>
  <c r="H190" i="6"/>
  <c r="Q25" i="6"/>
  <c r="H175" i="39"/>
  <c r="Q10" i="39"/>
  <c r="H219" i="39"/>
  <c r="Q54" i="39"/>
  <c r="H207" i="39"/>
  <c r="Q42" i="39"/>
  <c r="P11" i="6"/>
  <c r="G176" i="6"/>
  <c r="P49" i="39"/>
  <c r="G214" i="39"/>
  <c r="G197" i="39"/>
  <c r="P32" i="39"/>
  <c r="P48" i="6"/>
  <c r="G213" i="6"/>
  <c r="P26" i="39"/>
  <c r="G191" i="39"/>
  <c r="G220" i="6"/>
  <c r="P55" i="6"/>
  <c r="P25" i="6"/>
  <c r="G190" i="6"/>
  <c r="G214" i="6"/>
  <c r="P49" i="6"/>
  <c r="G173" i="6"/>
  <c r="G58" i="6"/>
  <c r="G216" i="39"/>
  <c r="P51" i="39"/>
  <c r="G207" i="39"/>
  <c r="P42" i="39"/>
  <c r="G215" i="6"/>
  <c r="P50" i="6"/>
  <c r="D174" i="6"/>
  <c r="I9" i="6"/>
  <c r="D222" i="39"/>
  <c r="I57" i="39"/>
  <c r="M57" i="39"/>
  <c r="I39" i="39"/>
  <c r="D204" i="39"/>
  <c r="M39" i="39"/>
  <c r="D195" i="39"/>
  <c r="I30" i="39"/>
  <c r="M30" i="39"/>
  <c r="I22" i="6"/>
  <c r="D187" i="6"/>
  <c r="M22" i="6"/>
  <c r="I25" i="6"/>
  <c r="D190" i="6"/>
  <c r="M25" i="6"/>
  <c r="I12" i="39"/>
  <c r="D177" i="39"/>
  <c r="M12" i="39"/>
  <c r="D175" i="6"/>
  <c r="I10" i="6"/>
  <c r="D197" i="39"/>
  <c r="I32" i="39"/>
  <c r="M32" i="39"/>
  <c r="M46" i="6"/>
  <c r="I46" i="6"/>
  <c r="D211" i="6"/>
  <c r="I43" i="6"/>
  <c r="D208" i="6"/>
  <c r="M43" i="6"/>
  <c r="M26" i="39"/>
  <c r="I26" i="39"/>
  <c r="D191" i="39"/>
  <c r="D181" i="39"/>
  <c r="I16" i="39"/>
  <c r="M16" i="39"/>
  <c r="O11" i="39"/>
  <c r="F176" i="39"/>
  <c r="BV8" i="3"/>
  <c r="H52" i="14" s="1"/>
  <c r="I75" i="39"/>
  <c r="I66" i="6"/>
  <c r="N56" i="6"/>
  <c r="E221" i="6"/>
  <c r="E211" i="39"/>
  <c r="N46" i="39"/>
  <c r="Q36" i="6"/>
  <c r="H201" i="6"/>
  <c r="P11" i="39"/>
  <c r="G176" i="39"/>
  <c r="P44" i="6"/>
  <c r="G209" i="6"/>
  <c r="D208" i="39"/>
  <c r="I43" i="39"/>
  <c r="M43" i="39"/>
  <c r="F113" i="39"/>
  <c r="F113" i="6"/>
  <c r="F218" i="39"/>
  <c r="O53" i="39"/>
  <c r="F180" i="39"/>
  <c r="O15" i="39"/>
  <c r="F221" i="6"/>
  <c r="O56" i="6"/>
  <c r="F209" i="6"/>
  <c r="O44" i="6"/>
  <c r="O18" i="39"/>
  <c r="F183" i="39"/>
  <c r="F178" i="39"/>
  <c r="O13" i="39"/>
  <c r="F190" i="6"/>
  <c r="O25" i="6"/>
  <c r="F201" i="6"/>
  <c r="O36" i="6"/>
  <c r="O39" i="39"/>
  <c r="F204" i="39"/>
  <c r="O51" i="6"/>
  <c r="F216" i="6"/>
  <c r="F185" i="6"/>
  <c r="O20" i="6"/>
  <c r="F198" i="6"/>
  <c r="O33" i="6"/>
  <c r="J51" i="14"/>
  <c r="I70" i="6"/>
  <c r="I82" i="6"/>
  <c r="I112" i="39"/>
  <c r="I81" i="39"/>
  <c r="I108" i="39"/>
  <c r="I91" i="6"/>
  <c r="I96" i="39"/>
  <c r="I99" i="39"/>
  <c r="I70" i="39"/>
  <c r="I97" i="39"/>
  <c r="I77" i="6"/>
  <c r="I73" i="39"/>
  <c r="I104" i="6"/>
  <c r="N36" i="6"/>
  <c r="E201" i="6"/>
  <c r="E209" i="39"/>
  <c r="N44" i="39"/>
  <c r="E210" i="39"/>
  <c r="N45" i="39"/>
  <c r="N21" i="6"/>
  <c r="E186" i="6"/>
  <c r="E203" i="39"/>
  <c r="N38" i="39"/>
  <c r="N31" i="39"/>
  <c r="E196" i="39"/>
  <c r="N28" i="39"/>
  <c r="E193" i="39"/>
  <c r="N52" i="39"/>
  <c r="E217" i="39"/>
  <c r="E193" i="6"/>
  <c r="N28" i="6"/>
  <c r="E216" i="39"/>
  <c r="N51" i="39"/>
  <c r="E202" i="39"/>
  <c r="N37" i="39"/>
  <c r="E177" i="6"/>
  <c r="N12" i="6"/>
  <c r="E186" i="39"/>
  <c r="N21" i="39"/>
  <c r="Q16" i="6"/>
  <c r="H181" i="6"/>
  <c r="H203" i="39"/>
  <c r="Q38" i="39"/>
  <c r="H189" i="39"/>
  <c r="Q24" i="39"/>
  <c r="H176" i="6"/>
  <c r="Q11" i="6"/>
  <c r="H218" i="6"/>
  <c r="Q53" i="6"/>
  <c r="H180" i="39"/>
  <c r="Q15" i="39"/>
  <c r="Q22" i="39"/>
  <c r="H187" i="39"/>
  <c r="H180" i="6"/>
  <c r="Q15" i="6"/>
  <c r="Q46" i="39"/>
  <c r="H211" i="39"/>
  <c r="H209" i="6"/>
  <c r="Q44" i="6"/>
  <c r="Q41" i="39"/>
  <c r="H206" i="39"/>
  <c r="H215" i="6"/>
  <c r="Q50" i="6"/>
  <c r="G204" i="6"/>
  <c r="P39" i="6"/>
  <c r="G213" i="39"/>
  <c r="P48" i="39"/>
  <c r="P35" i="6"/>
  <c r="G200" i="6"/>
  <c r="G186" i="6"/>
  <c r="P21" i="6"/>
  <c r="P18" i="6"/>
  <c r="G183" i="6"/>
  <c r="P23" i="39"/>
  <c r="G188" i="39"/>
  <c r="G217" i="39"/>
  <c r="P52" i="39"/>
  <c r="P10" i="39"/>
  <c r="G175" i="39"/>
  <c r="P29" i="39"/>
  <c r="G194" i="39"/>
  <c r="G174" i="39"/>
  <c r="P9" i="39"/>
  <c r="G193" i="6"/>
  <c r="P28" i="6"/>
  <c r="G180" i="39"/>
  <c r="P15" i="39"/>
  <c r="P38" i="39"/>
  <c r="G203" i="39"/>
  <c r="D213" i="6"/>
  <c r="M48" i="6"/>
  <c r="I48" i="6"/>
  <c r="D207" i="6"/>
  <c r="M42" i="6"/>
  <c r="I42" i="6"/>
  <c r="I32" i="6"/>
  <c r="D197" i="6"/>
  <c r="M32" i="6"/>
  <c r="M42" i="39"/>
  <c r="I42" i="39"/>
  <c r="D207" i="39"/>
  <c r="I54" i="39"/>
  <c r="D219" i="39"/>
  <c r="M54" i="39"/>
  <c r="I41" i="6"/>
  <c r="M41" i="6"/>
  <c r="D206" i="6"/>
  <c r="M50" i="6"/>
  <c r="D215" i="6"/>
  <c r="I50" i="6"/>
  <c r="D202" i="39"/>
  <c r="I37" i="39"/>
  <c r="M37" i="39"/>
  <c r="D173" i="6"/>
  <c r="I8" i="6"/>
  <c r="D58" i="6"/>
  <c r="M28" i="6"/>
  <c r="I28" i="6"/>
  <c r="D193" i="6"/>
  <c r="D190" i="39"/>
  <c r="M25" i="39"/>
  <c r="I25" i="39"/>
  <c r="I30" i="6"/>
  <c r="D195" i="6"/>
  <c r="M30" i="6"/>
  <c r="I44" i="39"/>
  <c r="D209" i="39"/>
  <c r="M44" i="39"/>
  <c r="F175" i="6"/>
  <c r="I79" i="6"/>
  <c r="I89" i="6"/>
  <c r="E181" i="6"/>
  <c r="N16" i="6"/>
  <c r="H217" i="6"/>
  <c r="Q52" i="6"/>
  <c r="Q17" i="6"/>
  <c r="H182" i="6"/>
  <c r="BX8" i="3"/>
  <c r="J52" i="14" s="1"/>
  <c r="G184" i="39"/>
  <c r="P19" i="39"/>
  <c r="G218" i="6"/>
  <c r="P53" i="6"/>
  <c r="M10" i="39"/>
  <c r="I10" i="39"/>
  <c r="D175" i="39"/>
  <c r="F222" i="6"/>
  <c r="O57" i="6"/>
  <c r="O32" i="39"/>
  <c r="F197" i="39"/>
  <c r="F175" i="39"/>
  <c r="O10" i="39"/>
  <c r="O39" i="6"/>
  <c r="F204" i="6"/>
  <c r="F191" i="6"/>
  <c r="O26" i="6"/>
  <c r="O37" i="39"/>
  <c r="F202" i="39"/>
  <c r="F177" i="6"/>
  <c r="O12" i="6"/>
  <c r="F217" i="6"/>
  <c r="O52" i="6"/>
  <c r="F195" i="6"/>
  <c r="O30" i="6"/>
  <c r="F219" i="6"/>
  <c r="O54" i="6"/>
  <c r="F191" i="39"/>
  <c r="O26" i="39"/>
  <c r="F194" i="39"/>
  <c r="O29" i="39"/>
  <c r="F218" i="6"/>
  <c r="O53" i="6"/>
  <c r="H113" i="6"/>
  <c r="H61" i="6" s="1"/>
  <c r="J56" i="14" s="1"/>
  <c r="G113" i="39"/>
  <c r="G51" i="14"/>
  <c r="I74" i="39"/>
  <c r="I98" i="39"/>
  <c r="I95" i="39"/>
  <c r="I96" i="6"/>
  <c r="I105" i="39"/>
  <c r="I93" i="39"/>
  <c r="I79" i="39"/>
  <c r="I84" i="39"/>
  <c r="I109" i="6"/>
  <c r="J15" i="5"/>
  <c r="I80" i="39"/>
  <c r="I87" i="6"/>
  <c r="I99" i="6"/>
  <c r="N13" i="6"/>
  <c r="E178" i="6"/>
  <c r="E182" i="39"/>
  <c r="N17" i="39"/>
  <c r="N54" i="6"/>
  <c r="E219" i="6"/>
  <c r="E215" i="6"/>
  <c r="N50" i="6"/>
  <c r="E183" i="6"/>
  <c r="N18" i="6"/>
  <c r="N35" i="6"/>
  <c r="E200" i="6"/>
  <c r="N38" i="6"/>
  <c r="E203" i="6"/>
  <c r="N50" i="39"/>
  <c r="E215" i="39"/>
  <c r="E195" i="39"/>
  <c r="N30" i="39"/>
  <c r="N53" i="6"/>
  <c r="E218" i="6"/>
  <c r="N43" i="6"/>
  <c r="E208" i="6"/>
  <c r="N19" i="39"/>
  <c r="E184" i="39"/>
  <c r="E191" i="39"/>
  <c r="N26" i="39"/>
  <c r="Q54" i="6"/>
  <c r="H219" i="6"/>
  <c r="Q18" i="6"/>
  <c r="H183" i="6"/>
  <c r="H220" i="39"/>
  <c r="Q55" i="39"/>
  <c r="H214" i="6"/>
  <c r="Q49" i="6"/>
  <c r="H221" i="39"/>
  <c r="Q56" i="39"/>
  <c r="Q32" i="39"/>
  <c r="H197" i="39"/>
  <c r="Q34" i="39"/>
  <c r="H199" i="39"/>
  <c r="H198" i="6"/>
  <c r="Q33" i="6"/>
  <c r="Q48" i="6"/>
  <c r="H213" i="6"/>
  <c r="H174" i="6"/>
  <c r="H198" i="39"/>
  <c r="Q33" i="39"/>
  <c r="H179" i="6"/>
  <c r="Q14" i="6"/>
  <c r="P36" i="39"/>
  <c r="G201" i="39"/>
  <c r="G177" i="39"/>
  <c r="P12" i="39"/>
  <c r="P21" i="39"/>
  <c r="G186" i="39"/>
  <c r="P47" i="39"/>
  <c r="G212" i="39"/>
  <c r="P45" i="6"/>
  <c r="G210" i="6"/>
  <c r="G211" i="6"/>
  <c r="P46" i="6"/>
  <c r="G194" i="6"/>
  <c r="P29" i="6"/>
  <c r="G221" i="39"/>
  <c r="P56" i="39"/>
  <c r="G196" i="6"/>
  <c r="P31" i="6"/>
  <c r="G178" i="6"/>
  <c r="P13" i="6"/>
  <c r="G206" i="39"/>
  <c r="P41" i="39"/>
  <c r="P15" i="6"/>
  <c r="G180" i="6"/>
  <c r="P25" i="39"/>
  <c r="G190" i="39"/>
  <c r="M45" i="39"/>
  <c r="D210" i="39"/>
  <c r="I45" i="39"/>
  <c r="M29" i="39"/>
  <c r="D194" i="39"/>
  <c r="I29" i="39"/>
  <c r="D198" i="39"/>
  <c r="M33" i="39"/>
  <c r="I33" i="39"/>
  <c r="M21" i="39"/>
  <c r="D186" i="39"/>
  <c r="I21" i="39"/>
  <c r="I18" i="6"/>
  <c r="M18" i="6"/>
  <c r="D183" i="6"/>
  <c r="D214" i="6"/>
  <c r="M49" i="6"/>
  <c r="I49" i="6"/>
  <c r="M11" i="6"/>
  <c r="I11" i="6"/>
  <c r="D176" i="6"/>
  <c r="D212" i="39"/>
  <c r="M47" i="39"/>
  <c r="I47" i="39"/>
  <c r="D203" i="39"/>
  <c r="M38" i="39"/>
  <c r="I38" i="39"/>
  <c r="M40" i="6"/>
  <c r="I40" i="6"/>
  <c r="D205" i="6"/>
  <c r="I34" i="6"/>
  <c r="M34" i="6"/>
  <c r="D199" i="6"/>
  <c r="M14" i="6"/>
  <c r="D179" i="6"/>
  <c r="I14" i="6"/>
  <c r="I22" i="39"/>
  <c r="M22" i="39"/>
  <c r="D187" i="39"/>
  <c r="O29" i="6"/>
  <c r="F194" i="6"/>
  <c r="O24" i="39"/>
  <c r="F189" i="39"/>
  <c r="F207" i="6"/>
  <c r="O42" i="6"/>
  <c r="I71" i="6"/>
  <c r="E218" i="39"/>
  <c r="N53" i="39"/>
  <c r="H203" i="6"/>
  <c r="Q38" i="6"/>
  <c r="H196" i="39"/>
  <c r="Q31" i="39"/>
  <c r="G182" i="39"/>
  <c r="P17" i="39"/>
  <c r="G202" i="39"/>
  <c r="P37" i="39"/>
  <c r="M12" i="6"/>
  <c r="I12" i="6"/>
  <c r="D177" i="6"/>
  <c r="I31" i="39"/>
  <c r="D196" i="39"/>
  <c r="M31" i="39"/>
  <c r="F185" i="39"/>
  <c r="O20" i="39"/>
  <c r="O51" i="39"/>
  <c r="F216" i="39"/>
  <c r="O46" i="39"/>
  <c r="F211" i="39"/>
  <c r="F215" i="6"/>
  <c r="O50" i="6"/>
  <c r="O56" i="39"/>
  <c r="F221" i="39"/>
  <c r="F181" i="39"/>
  <c r="O16" i="39"/>
  <c r="O42" i="39"/>
  <c r="F207" i="39"/>
  <c r="F188" i="6"/>
  <c r="O23" i="6"/>
  <c r="F214" i="6"/>
  <c r="O49" i="6"/>
  <c r="F186" i="39"/>
  <c r="O21" i="39"/>
  <c r="F210" i="39"/>
  <c r="O45" i="39"/>
  <c r="F184" i="39"/>
  <c r="O19" i="39"/>
  <c r="O31" i="6"/>
  <c r="F196" i="6"/>
  <c r="I51" i="14"/>
  <c r="G113" i="6"/>
  <c r="I84" i="6"/>
  <c r="I69" i="6"/>
  <c r="I94" i="6"/>
  <c r="S19" i="32"/>
  <c r="I76" i="6"/>
  <c r="I111" i="6"/>
  <c r="I86" i="6"/>
  <c r="I92" i="6"/>
  <c r="I89" i="39"/>
  <c r="I94" i="39"/>
  <c r="D113" i="39"/>
  <c r="I63" i="39"/>
  <c r="I85" i="39"/>
  <c r="I109" i="39"/>
  <c r="N57" i="39"/>
  <c r="E222" i="39"/>
  <c r="E205" i="39"/>
  <c r="N40" i="39"/>
  <c r="E175" i="39"/>
  <c r="N10" i="39"/>
  <c r="N35" i="39"/>
  <c r="E200" i="39"/>
  <c r="E206" i="6"/>
  <c r="N41" i="6"/>
  <c r="E213" i="6"/>
  <c r="N48" i="6"/>
  <c r="N40" i="6"/>
  <c r="E205" i="6"/>
  <c r="E213" i="39"/>
  <c r="N48" i="39"/>
  <c r="E214" i="39"/>
  <c r="N49" i="39"/>
  <c r="E190" i="6"/>
  <c r="N25" i="6"/>
  <c r="N49" i="6"/>
  <c r="E214" i="6"/>
  <c r="E192" i="39"/>
  <c r="N27" i="39"/>
  <c r="N16" i="39"/>
  <c r="E181" i="39"/>
  <c r="Q18" i="39"/>
  <c r="H183" i="39"/>
  <c r="H179" i="39"/>
  <c r="Q14" i="39"/>
  <c r="Q47" i="39"/>
  <c r="H212" i="39"/>
  <c r="H199" i="6"/>
  <c r="Q34" i="6"/>
  <c r="Q42" i="6"/>
  <c r="H207" i="6"/>
  <c r="Q35" i="39"/>
  <c r="H200" i="39"/>
  <c r="Q29" i="39"/>
  <c r="H194" i="39"/>
  <c r="H201" i="39"/>
  <c r="Q36" i="39"/>
  <c r="Q12" i="39"/>
  <c r="H177" i="39"/>
  <c r="H216" i="6"/>
  <c r="Q51" i="6"/>
  <c r="H215" i="39"/>
  <c r="Q50" i="39"/>
  <c r="Q40" i="6"/>
  <c r="H205" i="6"/>
  <c r="G177" i="6"/>
  <c r="P12" i="6"/>
  <c r="G210" i="39"/>
  <c r="P45" i="39"/>
  <c r="G181" i="6"/>
  <c r="P16" i="6"/>
  <c r="P41" i="6"/>
  <c r="G206" i="6"/>
  <c r="G197" i="6"/>
  <c r="P32" i="6"/>
  <c r="P43" i="39"/>
  <c r="G208" i="39"/>
  <c r="G182" i="6"/>
  <c r="P17" i="6"/>
  <c r="G192" i="39"/>
  <c r="P27" i="39"/>
  <c r="P28" i="39"/>
  <c r="G193" i="39"/>
  <c r="G222" i="6"/>
  <c r="P57" i="6"/>
  <c r="P27" i="6"/>
  <c r="G192" i="6"/>
  <c r="G216" i="6"/>
  <c r="P51" i="6"/>
  <c r="G199" i="6"/>
  <c r="P34" i="6"/>
  <c r="D212" i="6"/>
  <c r="M47" i="6"/>
  <c r="I47" i="6"/>
  <c r="M44" i="6"/>
  <c r="I44" i="6"/>
  <c r="D209" i="6"/>
  <c r="D188" i="39"/>
  <c r="M23" i="39"/>
  <c r="I23" i="39"/>
  <c r="D222" i="6"/>
  <c r="I57" i="6"/>
  <c r="M57" i="6"/>
  <c r="D58" i="39"/>
  <c r="D173" i="39"/>
  <c r="M8" i="39"/>
  <c r="I8" i="39"/>
  <c r="D220" i="6"/>
  <c r="M55" i="6"/>
  <c r="I55" i="6"/>
  <c r="D217" i="6"/>
  <c r="I52" i="6"/>
  <c r="M52" i="6"/>
  <c r="M51" i="39"/>
  <c r="D216" i="39"/>
  <c r="I51" i="39"/>
  <c r="M50" i="39"/>
  <c r="I50" i="39"/>
  <c r="D215" i="39"/>
  <c r="D180" i="6"/>
  <c r="M15" i="6"/>
  <c r="I15" i="6"/>
  <c r="D219" i="6"/>
  <c r="M54" i="6"/>
  <c r="I54" i="6"/>
  <c r="I9" i="39"/>
  <c r="M9" i="39"/>
  <c r="D174" i="39"/>
  <c r="F6" i="6" l="1"/>
  <c r="H55" i="14" s="1"/>
  <c r="R52" i="6"/>
  <c r="E6" i="39"/>
  <c r="G62" i="14" s="1"/>
  <c r="G6" i="6"/>
  <c r="I55" i="14" s="1"/>
  <c r="R39" i="39"/>
  <c r="I188" i="39"/>
  <c r="R9" i="39"/>
  <c r="R43" i="6"/>
  <c r="R15" i="6"/>
  <c r="R44" i="39"/>
  <c r="I187" i="6"/>
  <c r="R52" i="39"/>
  <c r="I209" i="6"/>
  <c r="G61" i="6"/>
  <c r="I56" i="14" s="1"/>
  <c r="R57" i="6"/>
  <c r="R44" i="6"/>
  <c r="R49" i="6"/>
  <c r="H6" i="6"/>
  <c r="J55" i="14" s="1"/>
  <c r="I176" i="6"/>
  <c r="I208" i="39"/>
  <c r="I179" i="39"/>
  <c r="E61" i="6"/>
  <c r="G56" i="14" s="1"/>
  <c r="I180" i="6"/>
  <c r="I190" i="39"/>
  <c r="I193" i="6"/>
  <c r="F61" i="39"/>
  <c r="H63" i="14" s="1"/>
  <c r="I217" i="39"/>
  <c r="R55" i="6"/>
  <c r="I222" i="6"/>
  <c r="R47" i="6"/>
  <c r="I187" i="39"/>
  <c r="I198" i="39"/>
  <c r="F61" i="6"/>
  <c r="H56" i="14" s="1"/>
  <c r="I220" i="6"/>
  <c r="D61" i="6"/>
  <c r="F56" i="14" s="1"/>
  <c r="G61" i="39"/>
  <c r="I63" i="14" s="1"/>
  <c r="F6" i="39"/>
  <c r="H62" i="14" s="1"/>
  <c r="I202" i="6"/>
  <c r="I209" i="39"/>
  <c r="I219" i="39"/>
  <c r="R26" i="6"/>
  <c r="I219" i="6"/>
  <c r="I216" i="39"/>
  <c r="I196" i="39"/>
  <c r="I194" i="39"/>
  <c r="I174" i="6"/>
  <c r="R29" i="39"/>
  <c r="I190" i="6"/>
  <c r="I177" i="6"/>
  <c r="I204" i="39"/>
  <c r="I203" i="6"/>
  <c r="R48" i="39"/>
  <c r="R20" i="6"/>
  <c r="I174" i="39"/>
  <c r="R37" i="39"/>
  <c r="I197" i="6"/>
  <c r="G6" i="39"/>
  <c r="I62" i="14" s="1"/>
  <c r="H61" i="39"/>
  <c r="J63" i="14" s="1"/>
  <c r="E6" i="6"/>
  <c r="G55" i="14" s="1"/>
  <c r="I182" i="39"/>
  <c r="I218" i="6"/>
  <c r="R56" i="39"/>
  <c r="P17" i="5"/>
  <c r="H70" i="14" s="1"/>
  <c r="I184" i="39"/>
  <c r="I185" i="39"/>
  <c r="R24" i="39"/>
  <c r="I196" i="6"/>
  <c r="R55" i="39"/>
  <c r="H223" i="6"/>
  <c r="I22" i="32" s="1"/>
  <c r="J73" i="14" s="1"/>
  <c r="R36" i="6"/>
  <c r="R56" i="6"/>
  <c r="R16" i="39"/>
  <c r="R22" i="6"/>
  <c r="I193" i="39"/>
  <c r="R37" i="6"/>
  <c r="F223" i="39"/>
  <c r="P22" i="32" s="1"/>
  <c r="H74" i="14" s="1"/>
  <c r="R20" i="39"/>
  <c r="I213" i="39"/>
  <c r="I181" i="6"/>
  <c r="R46" i="39"/>
  <c r="I220" i="39"/>
  <c r="I218" i="39"/>
  <c r="I186" i="6"/>
  <c r="R45" i="6"/>
  <c r="I179" i="6"/>
  <c r="R11" i="6"/>
  <c r="I186" i="39"/>
  <c r="I202" i="39"/>
  <c r="R14" i="6"/>
  <c r="R38" i="39"/>
  <c r="R21" i="39"/>
  <c r="I210" i="39"/>
  <c r="R30" i="6"/>
  <c r="R28" i="6"/>
  <c r="R42" i="6"/>
  <c r="I211" i="6"/>
  <c r="I175" i="6"/>
  <c r="R57" i="39"/>
  <c r="R23" i="6"/>
  <c r="R13" i="6"/>
  <c r="I191" i="6"/>
  <c r="O58" i="39"/>
  <c r="O6" i="39" s="1"/>
  <c r="H66" i="14" s="1"/>
  <c r="R19" i="6"/>
  <c r="R36" i="39"/>
  <c r="R35" i="39"/>
  <c r="I189" i="39"/>
  <c r="R16" i="6"/>
  <c r="I178" i="39"/>
  <c r="I211" i="39"/>
  <c r="I204" i="6"/>
  <c r="R53" i="39"/>
  <c r="I201" i="6"/>
  <c r="E223" i="39"/>
  <c r="O22" i="32" s="1"/>
  <c r="G74" i="14" s="1"/>
  <c r="R53" i="6"/>
  <c r="R15" i="39"/>
  <c r="I208" i="6"/>
  <c r="G223" i="6"/>
  <c r="H22" i="32" s="1"/>
  <c r="I73" i="14" s="1"/>
  <c r="R14" i="39"/>
  <c r="I215" i="39"/>
  <c r="R28" i="39"/>
  <c r="R49" i="39"/>
  <c r="I188" i="6"/>
  <c r="R18" i="39"/>
  <c r="I184" i="6"/>
  <c r="I201" i="39"/>
  <c r="I200" i="39"/>
  <c r="R29" i="6"/>
  <c r="R34" i="39"/>
  <c r="R17" i="5"/>
  <c r="J70" i="14" s="1"/>
  <c r="G17" i="5"/>
  <c r="H69" i="14" s="1"/>
  <c r="R39" i="6"/>
  <c r="R35" i="6"/>
  <c r="R21" i="6"/>
  <c r="R17" i="6"/>
  <c r="I173" i="39"/>
  <c r="D223" i="39"/>
  <c r="N22" i="32" s="1"/>
  <c r="F74" i="14" s="1"/>
  <c r="I197" i="39"/>
  <c r="I17" i="5"/>
  <c r="J69" i="14" s="1"/>
  <c r="R54" i="39"/>
  <c r="I198" i="6"/>
  <c r="I217" i="6"/>
  <c r="R50" i="39"/>
  <c r="I113" i="39"/>
  <c r="R12" i="6"/>
  <c r="I199" i="6"/>
  <c r="I203" i="39"/>
  <c r="R45" i="39"/>
  <c r="I175" i="39"/>
  <c r="H6" i="39"/>
  <c r="J62" i="14" s="1"/>
  <c r="I195" i="6"/>
  <c r="E17" i="5"/>
  <c r="F69" i="14" s="1"/>
  <c r="I215" i="6"/>
  <c r="I207" i="39"/>
  <c r="I207" i="6"/>
  <c r="I181" i="39"/>
  <c r="R12" i="39"/>
  <c r="R54" i="6"/>
  <c r="I212" i="6"/>
  <c r="R34" i="6"/>
  <c r="I214" i="6"/>
  <c r="R33" i="39"/>
  <c r="C15" i="14"/>
  <c r="R50" i="6"/>
  <c r="I191" i="39"/>
  <c r="R46" i="6"/>
  <c r="I177" i="39"/>
  <c r="R30" i="39"/>
  <c r="I222" i="39"/>
  <c r="R27" i="6"/>
  <c r="I178" i="6"/>
  <c r="R51" i="6"/>
  <c r="P58" i="39"/>
  <c r="P6" i="39" s="1"/>
  <c r="I66" i="14" s="1"/>
  <c r="I113" i="6"/>
  <c r="I206" i="39"/>
  <c r="I194" i="6"/>
  <c r="I199" i="39"/>
  <c r="Q58" i="39"/>
  <c r="Q6" i="39" s="1"/>
  <c r="J66" i="14" s="1"/>
  <c r="R13" i="39"/>
  <c r="R40" i="39"/>
  <c r="R10" i="39"/>
  <c r="I58" i="6"/>
  <c r="I206" i="6"/>
  <c r="R42" i="39"/>
  <c r="R48" i="6"/>
  <c r="R43" i="39"/>
  <c r="R32" i="39"/>
  <c r="N58" i="39"/>
  <c r="N6" i="39" s="1"/>
  <c r="G66" i="14" s="1"/>
  <c r="I214" i="39"/>
  <c r="I192" i="6"/>
  <c r="I176" i="39"/>
  <c r="I183" i="39"/>
  <c r="G223" i="39"/>
  <c r="Q22" i="32" s="1"/>
  <c r="I74" i="14" s="1"/>
  <c r="D61" i="39"/>
  <c r="F63" i="14" s="1"/>
  <c r="I192" i="39"/>
  <c r="D6" i="6"/>
  <c r="F55" i="14" s="1"/>
  <c r="H223" i="39"/>
  <c r="R22" i="32" s="1"/>
  <c r="J74" i="14" s="1"/>
  <c r="E223" i="6"/>
  <c r="F22" i="32" s="1"/>
  <c r="G73" i="14" s="1"/>
  <c r="F223" i="6"/>
  <c r="G22" i="32" s="1"/>
  <c r="H73" i="14" s="1"/>
  <c r="I189" i="6"/>
  <c r="R17" i="39"/>
  <c r="I200" i="6"/>
  <c r="E61" i="39"/>
  <c r="G63" i="14" s="1"/>
  <c r="I182" i="6"/>
  <c r="I221" i="39"/>
  <c r="I210" i="6"/>
  <c r="D6" i="39"/>
  <c r="F62" i="14" s="1"/>
  <c r="N17" i="5"/>
  <c r="F70" i="14" s="1"/>
  <c r="R40" i="6"/>
  <c r="I58" i="39"/>
  <c r="R23" i="39"/>
  <c r="R47" i="39"/>
  <c r="I183" i="6"/>
  <c r="R51" i="39"/>
  <c r="R8" i="39"/>
  <c r="M58" i="39"/>
  <c r="M6" i="39" s="1"/>
  <c r="F66" i="14" s="1"/>
  <c r="R31" i="39"/>
  <c r="R22" i="39"/>
  <c r="I205" i="6"/>
  <c r="I212" i="39"/>
  <c r="R18" i="6"/>
  <c r="R25" i="39"/>
  <c r="D223" i="6"/>
  <c r="E22" i="32" s="1"/>
  <c r="F73" i="14" s="1"/>
  <c r="I173" i="6"/>
  <c r="R41" i="6"/>
  <c r="R32" i="6"/>
  <c r="I213" i="6"/>
  <c r="R26" i="39"/>
  <c r="R25" i="6"/>
  <c r="I195" i="39"/>
  <c r="H17" i="5"/>
  <c r="I69" i="14" s="1"/>
  <c r="O17" i="5"/>
  <c r="G70" i="14" s="1"/>
  <c r="R33" i="6"/>
  <c r="R11" i="39"/>
  <c r="I216" i="6"/>
  <c r="Q17" i="5"/>
  <c r="I70" i="14" s="1"/>
  <c r="R27" i="39"/>
  <c r="R19" i="39"/>
  <c r="R41" i="39"/>
  <c r="I185" i="6"/>
  <c r="R31" i="6"/>
  <c r="F17" i="5"/>
  <c r="G69" i="14" s="1"/>
  <c r="I180" i="39"/>
  <c r="R24" i="6"/>
  <c r="R38" i="6"/>
  <c r="I205" i="39"/>
  <c r="I221" i="6"/>
  <c r="E171" i="39" l="1"/>
  <c r="G65" i="14" s="1"/>
  <c r="G171" i="6"/>
  <c r="I58" i="14" s="1"/>
  <c r="E171" i="6"/>
  <c r="G58" i="14" s="1"/>
  <c r="G171" i="39"/>
  <c r="I65" i="14" s="1"/>
  <c r="C19" i="14"/>
  <c r="G2" i="32" s="1"/>
  <c r="F171" i="39"/>
  <c r="H65" i="14" s="1"/>
  <c r="H171" i="6"/>
  <c r="J58" i="14" s="1"/>
  <c r="I223" i="6"/>
  <c r="J22" i="32" s="1"/>
  <c r="D171" i="39"/>
  <c r="F65" i="14" s="1"/>
  <c r="H171" i="39"/>
  <c r="J65" i="14" s="1"/>
  <c r="J17" i="5"/>
  <c r="I223" i="39"/>
  <c r="S22" i="32" s="1"/>
  <c r="C18" i="14"/>
  <c r="S17" i="5"/>
  <c r="R58" i="39"/>
  <c r="C23" i="28"/>
  <c r="F2" i="3"/>
  <c r="F171" i="6"/>
  <c r="H58" i="14" s="1"/>
  <c r="D171" i="6"/>
  <c r="F58" i="14" s="1"/>
  <c r="C27" i="28" l="1"/>
  <c r="C17" i="14"/>
  <c r="C25" i="28" s="1"/>
  <c r="I171" i="6"/>
  <c r="C26" i="28"/>
  <c r="E2" i="40"/>
  <c r="G2" i="5"/>
  <c r="I171" i="39"/>
  <c r="N10" i="18" l="1"/>
  <c r="O10" i="18" l="1"/>
  <c r="O9" i="18"/>
  <c r="N9" i="18"/>
  <c r="O8" i="18" l="1"/>
  <c r="N8" i="18"/>
  <c r="K10" i="18" l="1"/>
  <c r="Q10" i="18"/>
  <c r="N10" i="6"/>
  <c r="R10" i="18"/>
  <c r="O10" i="6"/>
  <c r="T10" i="18"/>
  <c r="Q10" i="6"/>
  <c r="S10" i="18" l="1"/>
  <c r="P10" i="6"/>
  <c r="Q9" i="18"/>
  <c r="N9" i="6"/>
  <c r="P10" i="18"/>
  <c r="M10" i="6"/>
  <c r="T9" i="18"/>
  <c r="Q9" i="6"/>
  <c r="K9" i="18" l="1"/>
  <c r="U10" i="18"/>
  <c r="S8" i="18"/>
  <c r="P8" i="6"/>
  <c r="S9" i="18"/>
  <c r="P9" i="6"/>
  <c r="T8" i="18"/>
  <c r="Q8" i="6"/>
  <c r="Q58" i="6" s="1"/>
  <c r="R10" i="6"/>
  <c r="P9" i="18"/>
  <c r="M9" i="6"/>
  <c r="P8" i="18"/>
  <c r="M8" i="6"/>
  <c r="R8" i="18"/>
  <c r="O8" i="6"/>
  <c r="K4" i="18"/>
  <c r="R9" i="18"/>
  <c r="O9" i="6"/>
  <c r="K8" i="18"/>
  <c r="K6" i="18" s="1"/>
  <c r="C35" i="14" s="1"/>
  <c r="C12" i="14" s="1"/>
  <c r="Q8" i="18"/>
  <c r="N8" i="6"/>
  <c r="N58" i="6" s="1"/>
  <c r="N6" i="6" s="1"/>
  <c r="G59" i="14" s="1"/>
  <c r="Q6" i="6" l="1"/>
  <c r="J59" i="14" s="1"/>
  <c r="O58" i="6"/>
  <c r="O6" i="6" s="1"/>
  <c r="H59" i="14" s="1"/>
  <c r="U9" i="18"/>
  <c r="U8" i="18"/>
  <c r="R8" i="6"/>
  <c r="M58" i="6"/>
  <c r="M6" i="6" s="1"/>
  <c r="F59" i="14" s="1"/>
  <c r="C20" i="28"/>
  <c r="F2" i="18"/>
  <c r="R9" i="6"/>
  <c r="P58" i="6"/>
  <c r="P6" i="6" s="1"/>
  <c r="I59" i="14" s="1"/>
  <c r="U6" i="18" l="1"/>
  <c r="C16" i="14"/>
  <c r="C5" i="14" s="1"/>
  <c r="C28" i="28" s="1"/>
  <c r="R58" i="6"/>
  <c r="E2" i="39" l="1"/>
  <c r="C24" i="28"/>
  <c r="E2" i="6"/>
  <c r="D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tc={6FEF0561-4D5D-4458-9893-D073DB9FFB64}</author>
  </authors>
  <commentList>
    <comment ref="BJ5" authorId="0" shapeId="0" xr:uid="{6FEF0561-4D5D-4458-9893-D073DB9FFB64}">
      <text>
        <t>[Threaded comment]
Your version of Excel allows you to read this threaded comment; however, any edits to it will get removed if the file is opened in a newer version of Excel. Learn more: https://go.microsoft.com/fwlink/?linkid=870924
Comment:
    Overheads are not applied to type 1 capital contributions. Formulas have been removed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<sst xmlns="http://schemas.openxmlformats.org/spreadsheetml/2006/main" count="1331" uniqueCount="293">
  <si>
    <t>Year</t>
  </si>
  <si>
    <t>Total</t>
  </si>
  <si>
    <t>Connections</t>
  </si>
  <si>
    <t>Capitalised network overheads</t>
  </si>
  <si>
    <t>Capitalised corporate overheads</t>
  </si>
  <si>
    <t>capcons (included in the above)</t>
  </si>
  <si>
    <t>TOTAL GROSS CAPEX (includes capcons)</t>
  </si>
  <si>
    <t>Yes</t>
  </si>
  <si>
    <t>No</t>
  </si>
  <si>
    <t>Replacement</t>
  </si>
  <si>
    <t>Augmentation</t>
  </si>
  <si>
    <t>June</t>
  </si>
  <si>
    <t>Average</t>
  </si>
  <si>
    <t>%</t>
  </si>
  <si>
    <t>Project/Program Inputs</t>
  </si>
  <si>
    <t>Unique ID</t>
  </si>
  <si>
    <t>Network Overheads Applies</t>
  </si>
  <si>
    <t>Corporate Overheads Applies</t>
  </si>
  <si>
    <t>Real cost escalation split - Network</t>
  </si>
  <si>
    <t>Real cost escalation split - Corporate</t>
  </si>
  <si>
    <t>DER capex</t>
  </si>
  <si>
    <t>ICT capex</t>
  </si>
  <si>
    <t>Property capex</t>
  </si>
  <si>
    <t>Fleet capex</t>
  </si>
  <si>
    <t>Other non-network capex</t>
  </si>
  <si>
    <t xml:space="preserve">Cumulative Inflation Index </t>
  </si>
  <si>
    <t>Key:</t>
  </si>
  <si>
    <t>Overall Check:</t>
  </si>
  <si>
    <t>Overheads Rate - Network</t>
  </si>
  <si>
    <t>Overheads Rate - Corporate</t>
  </si>
  <si>
    <t>AER Capex Forecast Model</t>
  </si>
  <si>
    <t>Internal labour</t>
  </si>
  <si>
    <t>TOTAL NET CAPEX</t>
  </si>
  <si>
    <t>Capitalised overheads</t>
  </si>
  <si>
    <t>Input</t>
  </si>
  <si>
    <t>Month</t>
  </si>
  <si>
    <t>Capitalised overheads - network</t>
  </si>
  <si>
    <t>Capitalised overheads - corporate</t>
  </si>
  <si>
    <t>Total forecast capitalised overheads</t>
  </si>
  <si>
    <t>Current period</t>
  </si>
  <si>
    <t>Forecast period</t>
  </si>
  <si>
    <t>Total period</t>
  </si>
  <si>
    <t>Change</t>
  </si>
  <si>
    <t xml:space="preserve">   less capcons</t>
  </si>
  <si>
    <t xml:space="preserve">   less disposals</t>
  </si>
  <si>
    <t>NOTE: if there is an error code here you can unhide the Model Validation tab to help you identify the error source.</t>
  </si>
  <si>
    <t>Worksheet summary</t>
  </si>
  <si>
    <t>Input required?</t>
  </si>
  <si>
    <t>Description</t>
  </si>
  <si>
    <t>Y</t>
  </si>
  <si>
    <t>Aligns with Reset RIN table 2.1.1.</t>
  </si>
  <si>
    <t>December</t>
  </si>
  <si>
    <t>Base year for inputs</t>
  </si>
  <si>
    <t>Base year for outputs</t>
  </si>
  <si>
    <t>Provides reference range for month drop-down boxes (i.e. June for end-year and December for mid-year).</t>
  </si>
  <si>
    <t>CPI year on year change (%) - lagged one year (actual/estimate)</t>
  </si>
  <si>
    <t>Input - optional</t>
  </si>
  <si>
    <t>Capitalised overheads, nominal ($'000)</t>
  </si>
  <si>
    <t>Calculations: historical expenditure</t>
  </si>
  <si>
    <t>Calculations: forecast expenditure</t>
  </si>
  <si>
    <t>Overhead rate (%)</t>
  </si>
  <si>
    <t>optional</t>
  </si>
  <si>
    <t>N</t>
  </si>
  <si>
    <t>Output: forecast capex - including gifted assets - by RIN category.</t>
  </si>
  <si>
    <t>Output: forecast capex by AER category.</t>
  </si>
  <si>
    <t>OPTIONAL: please enter unescalated capitalised overheads in this table only if you wish to enter a substitute forecast for capitalised overheads instead of the default methodology (i.e. based on historicals).</t>
  </si>
  <si>
    <t>Default method of forecasting capitalised overheads: compiles forecast direct capex that attracts capitalised overheads.</t>
  </si>
  <si>
    <t>Calculates real cost escalation applicable to forecast capitalised overheads.</t>
  </si>
  <si>
    <t>Inflates historical actual capitalised overheads from nominal to real regulatory base dollars using CPI.</t>
  </si>
  <si>
    <t>Inflates forecast direct costs from real base year for inputs to real regulatory base dollars using CPI.</t>
  </si>
  <si>
    <t>Sums the total capitalised overheads.</t>
  </si>
  <si>
    <t>N/A</t>
  </si>
  <si>
    <t>Sets up the model with relevant years and output categories</t>
  </si>
  <si>
    <t>Sets up the inflation and labour escalations</t>
  </si>
  <si>
    <t>Overall Model Check</t>
  </si>
  <si>
    <t>NOTE: only fill in this table if you wish to substitute forecast capitalised overheads using an alternative method</t>
  </si>
  <si>
    <t>Sheet Validation</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</si>
  <si>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</si>
  <si>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</si>
  <si>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</si>
  <si>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</si>
  <si>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Calculation tables for forecast capitalised overheads and yearly allocation rates.</t>
  </si>
  <si>
    <t>Calculation tables for forecast capex outputs.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</si>
  <si>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</si>
  <si>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</si>
  <si>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</si>
  <si>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name</t>
  </si>
  <si>
    <t>Worksheet</t>
  </si>
  <si>
    <t>Check</t>
  </si>
  <si>
    <t>Index</t>
  </si>
  <si>
    <t>Cumulative</t>
  </si>
  <si>
    <t>Annual escalation</t>
  </si>
  <si>
    <t>Contract labour</t>
  </si>
  <si>
    <t>Non-labour</t>
  </si>
  <si>
    <t>NOTE: please only include historical actual expenditure only</t>
  </si>
  <si>
    <t>Total costs that attract overheads, nominal ($'000)</t>
  </si>
  <si>
    <t>Total Capex - all costs that attracts network OHs</t>
  </si>
  <si>
    <t>Total Capex - all costs that attracts corporate OHs</t>
  </si>
  <si>
    <t>Real Cost Escalation - Network overheads</t>
  </si>
  <si>
    <t>Real Cost Escalation - Corporate overheads</t>
  </si>
  <si>
    <t>Output| PTRM (T)</t>
  </si>
  <si>
    <t>Produces forecast capex and immediate expensing tables in PTRM format for distribution assets.</t>
  </si>
  <si>
    <t>Produces forecast capex and immediate expensing tables in PTRM format for transmission assets.</t>
  </si>
  <si>
    <t>First year of forecast regulatory control period (YYYY-YY)</t>
  </si>
  <si>
    <t>Dx</t>
  </si>
  <si>
    <t>Tx</t>
  </si>
  <si>
    <t xml:space="preserve">Forecast type 2 capcons by RIN category: </t>
  </si>
  <si>
    <t>Non-network capex</t>
  </si>
  <si>
    <t>Total type 2 capital contributions</t>
  </si>
  <si>
    <t xml:space="preserve"> Real cost escalation - cumulative</t>
  </si>
  <si>
    <t>DNSP category (free-fill)</t>
  </si>
  <si>
    <t>Direct costs</t>
  </si>
  <si>
    <t>DNSP defined</t>
  </si>
  <si>
    <t>Gross capex including overheads</t>
  </si>
  <si>
    <t>Forecast Total</t>
  </si>
  <si>
    <t>Distribution Assets</t>
  </si>
  <si>
    <t>Transmission Assets</t>
  </si>
  <si>
    <t>Annualised</t>
  </si>
  <si>
    <t>Gross capex excluding capitalised overheads</t>
  </si>
  <si>
    <t>% of total capitalised overheads allocated to project:</t>
  </si>
  <si>
    <t>Distribution or transmission</t>
  </si>
  <si>
    <t>% to be allocated to Dx</t>
  </si>
  <si>
    <t>% to be allocated to Tx</t>
  </si>
  <si>
    <t xml:space="preserve">Any form of capital contributions received by a DNSP (including gifted assets or cash contributions) that do not meet the definition of Type 1 capital contributions, or are PWC undergrounding capex (equity funded). </t>
  </si>
  <si>
    <t>% of total network overheads</t>
  </si>
  <si>
    <t>% of total corporate overheads</t>
  </si>
  <si>
    <t>Formula - do not edit</t>
  </si>
  <si>
    <r>
      <t xml:space="preserve">Definition for </t>
    </r>
    <r>
      <rPr>
        <b/>
        <sz val="10"/>
        <color theme="1"/>
        <rFont val="Arial"/>
        <family val="2"/>
      </rPr>
      <t>type 1</t>
    </r>
    <r>
      <rPr>
        <sz val="10"/>
        <color theme="1"/>
        <rFont val="Arial"/>
        <family val="2"/>
      </rPr>
      <t xml:space="preserve"> capital contributions</t>
    </r>
  </si>
  <si>
    <r>
      <t xml:space="preserve">Definition for </t>
    </r>
    <r>
      <rPr>
        <b/>
        <sz val="10"/>
        <color theme="1"/>
        <rFont val="Arial"/>
        <family val="2"/>
      </rPr>
      <t>type 2</t>
    </r>
    <r>
      <rPr>
        <sz val="10"/>
        <color theme="1"/>
        <rFont val="Arial"/>
        <family val="2"/>
      </rPr>
      <t xml:space="preserve"> capital contributions</t>
    </r>
  </si>
  <si>
    <t>Cost components as % of direct costs</t>
  </si>
  <si>
    <t>Driver by which capitalised overheads are allocated to capex programs</t>
  </si>
  <si>
    <t>Sector</t>
  </si>
  <si>
    <t>Type 2 capital contributions</t>
  </si>
  <si>
    <t>Note : Total gross capex in the RIN output table includes Type 2 capcons</t>
  </si>
  <si>
    <t>Forecast period avg</t>
  </si>
  <si>
    <t>Capitalised overheads allocated to type 1 capcons</t>
  </si>
  <si>
    <t>Please enter the proportion of directs costs for each project and program to be allocated to each AER category.</t>
  </si>
  <si>
    <t>1. Business name</t>
  </si>
  <si>
    <t>Please enter your business name. This is shown in cell A1 in each worksheet in the model.</t>
  </si>
  <si>
    <t>Distribution</t>
  </si>
  <si>
    <t>Transmission</t>
  </si>
  <si>
    <t>Output: total forecast capitalised overheads to be allocated to gross capex.</t>
  </si>
  <si>
    <t>Please specify method to allocate capitalised overheads: allocation by direct costs, internal labour or own method (if you select own method, than instructions will appear below your selection).</t>
  </si>
  <si>
    <t>Default method of forecasting capitalised overheads: compiles forecast capitalised internal labour that attracts capitalised overheads.</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</si>
  <si>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</si>
  <si>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</si>
  <si>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</si>
  <si>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</si>
  <si>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</si>
  <si>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</si>
  <si>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</si>
  <si>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</si>
  <si>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</si>
  <si>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</si>
  <si>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</si>
  <si>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PTRM asset class</t>
  </si>
  <si>
    <t>Aligns with AER's current assessment categories.</t>
  </si>
  <si>
    <t>Please enter your PTRM classes.</t>
  </si>
  <si>
    <t>NOTE: please use a one year-lagged CPI series.</t>
  </si>
  <si>
    <t>Calculates CPI escalators. Please enter CPI (year-on-year change, lagged 12-months).</t>
  </si>
  <si>
    <t>Calculates real price escalators. Please enter forecast yearly escalation for internal labour, contract labour and non-labour.</t>
  </si>
  <si>
    <t>Please enter your forecast type 2 capital contributions by RIN category. The definitions for type 1 and type 2 capcons are given at this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</si>
  <si>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</si>
  <si>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</si>
  <si>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</si>
  <si>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PTRM asset class.</t>
  </si>
  <si>
    <t>Please enter your forecast asset disposals by PTRM asset class.</t>
  </si>
  <si>
    <t>Please enter forecast immediate expensing of capex as a percentage of total gross capex by PTRM asset class.</t>
  </si>
  <si>
    <t>Filters the immediate expensing for distribution assets</t>
  </si>
  <si>
    <t>Filterts the immediate expensing for transmission assets</t>
  </si>
  <si>
    <t>Please enter internal labour, contract labour and non-labour costs as a proportion of capitalised overheads.</t>
  </si>
  <si>
    <t>Please enter internal labour, contract labour and non-labour costs as a proportion of forecast type 2 capcons.</t>
  </si>
  <si>
    <t>Rate at which capitalised overheads are allocated to costs attracting overheads for each project.</t>
  </si>
  <si>
    <t>Inflates historical actual costs that attracts capitalised overheads from nominal to real regulatory base dollars using CPI.</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</si>
  <si>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</si>
  <si>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</si>
  <si>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Please enter historical actual gross capex in nominal terms. Do not enter any forecast/estimated current period capex.</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</si>
  <si>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</si>
  <si>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</si>
  <si>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</si>
  <si>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Calculates allocation of capitalised overheads to type 1 capital contributions.</t>
  </si>
  <si>
    <t>Calculates escalated gross capex (excluding type 2 capital contributions) for input into PTRM table.</t>
  </si>
  <si>
    <t>TOTAL GROSS CAPEX (includes type 1 capcons)</t>
  </si>
  <si>
    <t>Please allocate project to a RIN category. You can also add a DNSP-defined category for your internal validation purposes (optional), but note this will not map to an output table.</t>
  </si>
  <si>
    <t>Please enter full list of forecast projects and programs. The 'Unique ID' input refers to your own internal project code.</t>
  </si>
  <si>
    <t>Do not edit cell</t>
  </si>
  <si>
    <t xml:space="preserve">  This is where you must enter data. Green cells are in all of the green worksheets, and not in any other worksheet.</t>
  </si>
  <si>
    <t xml:space="preserve">  Entering data into these cells is optional. Most relate to decisions you make about the forecasting and allocation of capitalised overheads.</t>
  </si>
  <si>
    <t xml:space="preserve">  These cells have formulas and validations in them, including when they appear blank. Please do not edit these cells. All cells in the blue and orange worksheets are this type.</t>
  </si>
  <si>
    <t>Table listing and description</t>
  </si>
  <si>
    <t>Worksheet name (links)</t>
  </si>
  <si>
    <t>A guide to the cell colours used in this workbook</t>
  </si>
  <si>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</si>
  <si>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t>Please enter the first year of the forecast regulatory control period, and the real year basis for cost inputs. Please ensure it is in YYYY-YY format</t>
  </si>
  <si>
    <t>2026-27</t>
  </si>
  <si>
    <t>Subtransmission</t>
  </si>
  <si>
    <t>Distribution system assets</t>
  </si>
  <si>
    <t>SCADA/Network control</t>
  </si>
  <si>
    <t>Non-network general assets - IT</t>
  </si>
  <si>
    <t>Non-network general assets - Other</t>
  </si>
  <si>
    <t>Land</t>
  </si>
  <si>
    <t>Accelerated depreciation assets</t>
  </si>
  <si>
    <t>in-house software</t>
  </si>
  <si>
    <t>Equity raising costs</t>
  </si>
  <si>
    <t>2025-26</t>
  </si>
  <si>
    <t>United Energy</t>
  </si>
  <si>
    <t>LV pole replacement</t>
  </si>
  <si>
    <t>HV pole replacement</t>
  </si>
  <si>
    <t>LV pole top replacement</t>
  </si>
  <si>
    <t>HV pole top replacement</t>
  </si>
  <si>
    <t>Pole reinforcement</t>
  </si>
  <si>
    <t>Risk-based HV conductor replacement</t>
  </si>
  <si>
    <t>Defective conductor</t>
  </si>
  <si>
    <t>Corrective HV cable replacement</t>
  </si>
  <si>
    <t>Corrective LV cable replacement</t>
  </si>
  <si>
    <t>Underground pits and pillars</t>
  </si>
  <si>
    <t>Ampact connector</t>
  </si>
  <si>
    <t>Service lines</t>
  </si>
  <si>
    <t>ZSS transformer replacement</t>
  </si>
  <si>
    <t>Transformer refurbishment</t>
  </si>
  <si>
    <t>Defective kiosk transformer replacement</t>
  </si>
  <si>
    <t>Defective pole transformer replacement</t>
  </si>
  <si>
    <t>Defective ground transformer replacement</t>
  </si>
  <si>
    <t>ZSS switchboard replacement</t>
  </si>
  <si>
    <t>Defective fuses, surge diverters and ACRs</t>
  </si>
  <si>
    <t>Defective switches</t>
  </si>
  <si>
    <t>Other distribution works</t>
  </si>
  <si>
    <t>Relay replacements</t>
  </si>
  <si>
    <t>Secondary defects, batteries and chargers</t>
  </si>
  <si>
    <t>Environmental</t>
  </si>
  <si>
    <t>Minor station works</t>
  </si>
  <si>
    <t>Miscellaneous plant and station</t>
  </si>
  <si>
    <t>Earth grid</t>
  </si>
  <si>
    <t>Innovation fund</t>
  </si>
  <si>
    <t>Communications</t>
  </si>
  <si>
    <t>HV feeder program</t>
  </si>
  <si>
    <t>System security</t>
  </si>
  <si>
    <t>Metering</t>
  </si>
  <si>
    <t>Customer-driven electrification</t>
  </si>
  <si>
    <t>Power quality</t>
  </si>
  <si>
    <t>Lower Mornington Peninsula supply upgrades</t>
  </si>
  <si>
    <t>Network innovation</t>
  </si>
  <si>
    <t>Subtransmission upgrades</t>
  </si>
  <si>
    <t>Operational technology</t>
  </si>
  <si>
    <t>Residential simple connection LV</t>
  </si>
  <si>
    <t>Residential complex connection LV</t>
  </si>
  <si>
    <t>Residential complex connection HV</t>
  </si>
  <si>
    <t>Commercial/Industrial simple connection LV</t>
  </si>
  <si>
    <t>Commercial/Industrial complex connection HV (customer connected at LV, minor HV works)</t>
  </si>
  <si>
    <t>Commercial/Industrial complex connection HV (customer connected at LV, upstream asset works)</t>
  </si>
  <si>
    <t>Commercial/Industrial complex connection HV (customer connected at HV)</t>
  </si>
  <si>
    <t>Commercial/Industrial complex connection sub-transmission</t>
  </si>
  <si>
    <t>Subdivision complex connection LV</t>
  </si>
  <si>
    <t>Subdivision complex connection HV (no upstream asset works)</t>
  </si>
  <si>
    <t>Subdivision complex connection HV (with upstream asset works)</t>
  </si>
  <si>
    <t>Embedded generation simple connection LV</t>
  </si>
  <si>
    <t>Embedded generation complex connection HV (small capacity)</t>
  </si>
  <si>
    <t>Embedded generation complex connection HV (large capacity)</t>
  </si>
  <si>
    <t>Grid connected batteries</t>
  </si>
  <si>
    <t>Data centres</t>
  </si>
  <si>
    <t>Mobile emergency response vehicles</t>
  </si>
  <si>
    <t>Resilience (Fleet)</t>
  </si>
  <si>
    <t>Situational awareness for extreme weather</t>
  </si>
  <si>
    <t>Resilience (IT)</t>
  </si>
  <si>
    <t>Shoreham zone substation</t>
  </si>
  <si>
    <t>Resilience (Augmentation)</t>
  </si>
  <si>
    <t>Market systems</t>
  </si>
  <si>
    <t>IT</t>
  </si>
  <si>
    <t>End user device management</t>
  </si>
  <si>
    <t>EMS</t>
  </si>
  <si>
    <t>Facilities security</t>
  </si>
  <si>
    <t>Cyber security</t>
  </si>
  <si>
    <t>ERP &amp; billing systems</t>
  </si>
  <si>
    <t>Market compliance</t>
  </si>
  <si>
    <t>Customer enablement</t>
  </si>
  <si>
    <t>Telephony</t>
  </si>
  <si>
    <t>Network management</t>
  </si>
  <si>
    <t>Infrastructure refresh</t>
  </si>
  <si>
    <t>Market interface technology enhancements</t>
  </si>
  <si>
    <t>Flexible trading arrangements</t>
  </si>
  <si>
    <t>Network data visibility</t>
  </si>
  <si>
    <t>CER IT</t>
  </si>
  <si>
    <t>Flexible services</t>
  </si>
  <si>
    <t>Non-network procurement platform</t>
  </si>
  <si>
    <t>CER integration: IT</t>
  </si>
  <si>
    <t>CER integration: Augmentation</t>
  </si>
  <si>
    <t>CER Augmentation</t>
  </si>
  <si>
    <t>Fleet</t>
  </si>
  <si>
    <t>Tools</t>
  </si>
  <si>
    <t>Property recurrent expenditure</t>
  </si>
  <si>
    <t>Property</t>
  </si>
  <si>
    <t>Head office refurbishment</t>
  </si>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</sst>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 #,##0.0000000_);_(* \(#,##0.0000000\);_(* &quot;-&quot;??_);_(@_)"/>
    <numFmt numFmtId="187" formatCode="_(#,##0.000000000_);_(#,##0.000000000_);_(&quot;-&quot;_)"/>
    <numFmt numFmtId="188" formatCode="0.00_ ;[Red]\-0.00;\-;"/>
    <numFmt numFmtId="189" formatCode="0.00_ ;[Red]\-0.00;\-"/>
    <numFmt numFmtId="190" formatCode="0.0000_ ;[Red]\-0.0000;\-"/>
    <numFmt numFmtId="191" formatCode="0.00000_ ;[Red]\-0.00000;\-"/>
    <numFmt numFmtId="192" formatCode="_(#,##0%_);[Red]_(\-#,##0%_);_(&quot;-&quot;_)"/>
    <numFmt numFmtId="193" formatCode="_(#,##0.00%_);[Red]_(\-#,##0.00%_);_(&quot;-&quot;_)"/>
    <numFmt numFmtId="194" formatCode="0_ ;[Red]\-0;\-"/>
  </numFmts>
  <fonts count="47" x14ac:knownFonts="1">
    <font>
      <sz val="10"/>
      <color theme="1"/>
      <name val="Arial"/>
      <family val="2"/>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s>
  <fills count="19">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
      <patternFill patternType="solid">
        <fgColor rgb="FFF2F2F2"/>
        <bgColor indexed="64"/>
      </patternFill>
    </fill>
    <fill>
      <patternFill patternType="solid">
        <fgColor rgb="FFC0DAD9"/>
        <bgColor indexed="64"/>
      </patternFill>
    </fill>
  </fills>
  <borders count="21">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s>
  <cellStyleXfs count="9">
    <xf numFmtId="0" fontId="0" fillId="0" borderId="0"/>
    <xf numFmtId="9" fontId="2" fillId="0" borderId="0" applyFont="0" applyFill="0" applyBorder="0" applyAlignment="0" applyProtection="0"/>
    <xf numFmtId="164" fontId="2" fillId="0" borderId="0" applyFont="0" applyFill="0" applyBorder="0" applyAlignment="0" applyProtection="0"/>
    <xf numFmtId="169" fontId="9" fillId="2" borderId="0">
      <alignment vertical="center"/>
      <protection locked="0"/>
    </xf>
    <xf numFmtId="0" fontId="10" fillId="2" borderId="1">
      <alignment vertical="center"/>
    </xf>
    <xf numFmtId="0" fontId="7" fillId="0" borderId="0"/>
    <xf numFmtId="169" fontId="1" fillId="0" borderId="0"/>
    <xf numFmtId="178" fontId="27" fillId="0" borderId="0">
      <alignment horizontal="center" vertical="center"/>
    </xf>
    <xf numFmtId="0" fontId="35" fillId="0" borderId="0" applyNumberFormat="0" applyFill="0" applyBorder="0" applyAlignment="0" applyProtection="0"/>
  </cellStyleXfs>
  <cellXfs count="317">
    <xf numFmtId="0" fontId="0" fillId="0" borderId="0" xfId="0"/>
    <xf numFmtId="0" fontId="14" fillId="5" borderId="0" xfId="0" applyFont="1" applyFill="1"/>
    <xf numFmtId="0" fontId="0" fillId="0" borderId="0" xfId="0" applyFill="1"/>
    <xf numFmtId="0" fontId="3" fillId="5" borderId="0" xfId="0" applyFont="1" applyFill="1" applyBorder="1"/>
    <xf numFmtId="0" fontId="7" fillId="5" borderId="0" xfId="0" applyFont="1" applyFill="1" applyBorder="1" applyAlignment="1">
      <alignment horizontal="center" vertical="center"/>
    </xf>
    <xf numFmtId="0" fontId="0" fillId="7" borderId="0" xfId="0" applyFill="1"/>
    <xf numFmtId="0" fontId="0" fillId="7" borderId="0" xfId="0" applyFill="1" applyBorder="1"/>
    <xf numFmtId="168" fontId="23" fillId="7" borderId="0" xfId="0" applyNumberFormat="1" applyFont="1" applyFill="1"/>
    <xf numFmtId="0" fontId="7" fillId="7" borderId="0" xfId="0" applyFont="1" applyFill="1" applyBorder="1"/>
    <xf numFmtId="0" fontId="26" fillId="7" borderId="0" xfId="0" applyFont="1" applyFill="1"/>
    <xf numFmtId="0" fontId="0" fillId="7" borderId="0" xfId="0" applyFont="1" applyFill="1"/>
    <xf numFmtId="0" fontId="0" fillId="7" borderId="0" xfId="0" applyFont="1" applyFill="1" applyBorder="1"/>
    <xf numFmtId="168" fontId="10" fillId="7" borderId="0" xfId="0" applyNumberFormat="1" applyFont="1" applyFill="1"/>
    <xf numFmtId="178" fontId="28" fillId="0" borderId="0" xfId="7" applyFont="1" applyFill="1" applyBorder="1" applyAlignment="1">
      <alignment horizontal="center" vertical="center"/>
    </xf>
    <xf numFmtId="0" fontId="15" fillId="9" borderId="0" xfId="0" applyFont="1" applyFill="1" applyAlignment="1">
      <alignment vertical="center"/>
    </xf>
    <xf numFmtId="0" fontId="15" fillId="9" borderId="0" xfId="0" applyFont="1" applyFill="1" applyAlignment="1">
      <alignment horizontal="center" vertical="center"/>
    </xf>
    <xf numFmtId="0" fontId="15" fillId="9" borderId="0" xfId="0" applyFont="1" applyFill="1" applyBorder="1" applyAlignment="1">
      <alignment vertical="center"/>
    </xf>
    <xf numFmtId="0" fontId="15" fillId="9" borderId="0" xfId="0" applyFont="1" applyFill="1" applyBorder="1" applyAlignment="1">
      <alignment horizontal="center" vertical="center"/>
    </xf>
    <xf numFmtId="168" fontId="18" fillId="9" borderId="0" xfId="0" applyNumberFormat="1" applyFont="1" applyFill="1"/>
    <xf numFmtId="0" fontId="0" fillId="9" borderId="0" xfId="0" applyFill="1"/>
    <xf numFmtId="168" fontId="21" fillId="9" borderId="0" xfId="0" applyNumberFormat="1" applyFont="1" applyFill="1"/>
    <xf numFmtId="168" fontId="20" fillId="9" borderId="0" xfId="0" applyNumberFormat="1" applyFont="1" applyFill="1"/>
    <xf numFmtId="168" fontId="21" fillId="9" borderId="0" xfId="0" applyNumberFormat="1" applyFont="1" applyFill="1" applyAlignment="1">
      <alignment horizontal="right"/>
    </xf>
    <xf numFmtId="0" fontId="13" fillId="8" borderId="0" xfId="0" applyFont="1" applyFill="1" applyBorder="1" applyAlignment="1">
      <alignment horizontal="center" vertical="center"/>
    </xf>
    <xf numFmtId="0" fontId="7" fillId="3" borderId="2" xfId="0" applyFont="1" applyFill="1" applyBorder="1" applyAlignment="1">
      <alignment horizontal="center"/>
    </xf>
    <xf numFmtId="168" fontId="21" fillId="9" borderId="0" xfId="0" applyNumberFormat="1" applyFont="1" applyFill="1" applyAlignment="1">
      <alignment vertical="center"/>
    </xf>
    <xf numFmtId="10" fontId="7" fillId="3" borderId="2" xfId="1" applyNumberFormat="1" applyFont="1" applyFill="1" applyBorder="1" applyAlignment="1">
      <alignment horizontal="center" vertical="center"/>
    </xf>
    <xf numFmtId="0" fontId="0" fillId="9" borderId="0" xfId="0" applyFont="1" applyFill="1"/>
    <xf numFmtId="0" fontId="7" fillId="9" borderId="0" xfId="0" applyFont="1" applyFill="1" applyBorder="1" applyAlignment="1">
      <alignment horizontal="center"/>
    </xf>
    <xf numFmtId="177" fontId="7" fillId="10" borderId="2" xfId="2" quotePrefix="1" applyNumberFormat="1" applyFont="1" applyFill="1" applyBorder="1" applyAlignment="1">
      <alignment horizontal="center" vertical="center"/>
    </xf>
    <xf numFmtId="177" fontId="7" fillId="10" borderId="4" xfId="2" quotePrefix="1" applyNumberFormat="1" applyFont="1" applyFill="1" applyBorder="1" applyAlignment="1">
      <alignment horizontal="center" vertical="center"/>
    </xf>
    <xf numFmtId="0" fontId="15" fillId="9" borderId="0" xfId="0" applyFont="1" applyFill="1" applyBorder="1"/>
    <xf numFmtId="0" fontId="15" fillId="9" borderId="0" xfId="0" applyFont="1" applyFill="1" applyBorder="1" applyAlignment="1">
      <alignment horizontal="center"/>
    </xf>
    <xf numFmtId="168" fontId="21" fillId="9" borderId="0" xfId="0" applyNumberFormat="1" applyFont="1" applyFill="1" applyBorder="1"/>
    <xf numFmtId="168" fontId="21" fillId="9" borderId="0" xfId="0" applyNumberFormat="1" applyFont="1" applyFill="1" applyBorder="1" applyAlignment="1">
      <alignment horizontal="center" vertical="center"/>
    </xf>
    <xf numFmtId="0" fontId="13" fillId="8" borderId="0" xfId="0" applyFont="1" applyFill="1" applyBorder="1" applyAlignment="1">
      <alignment horizontal="center" vertical="center" wrapText="1"/>
    </xf>
    <xf numFmtId="167" fontId="6" fillId="10" borderId="2" xfId="0" applyNumberFormat="1" applyFont="1" applyFill="1" applyBorder="1" applyAlignment="1">
      <alignment horizontal="center" vertical="center"/>
    </xf>
    <xf numFmtId="0" fontId="30" fillId="9" borderId="0" xfId="0" applyFont="1" applyFill="1"/>
    <xf numFmtId="10" fontId="6" fillId="10" borderId="4" xfId="1" quotePrefix="1" applyNumberFormat="1" applyFont="1" applyFill="1" applyBorder="1" applyAlignment="1">
      <alignment horizontal="center" vertical="center"/>
    </xf>
    <xf numFmtId="0" fontId="31" fillId="7" borderId="0" xfId="0" applyFont="1" applyFill="1" applyBorder="1" applyAlignment="1">
      <alignment horizontal="left" wrapText="1"/>
    </xf>
    <xf numFmtId="0" fontId="31" fillId="7" borderId="0" xfId="0" applyFont="1" applyFill="1" applyBorder="1" applyAlignment="1">
      <alignment horizontal="center" wrapText="1"/>
    </xf>
    <xf numFmtId="0" fontId="0" fillId="8" borderId="0" xfId="0" applyFill="1" applyBorder="1" applyAlignment="1">
      <alignment wrapText="1"/>
    </xf>
    <xf numFmtId="0" fontId="15" fillId="9" borderId="0" xfId="0" applyFont="1" applyFill="1" applyAlignment="1" applyProtection="1">
      <alignment vertical="center"/>
    </xf>
    <xf numFmtId="168" fontId="21" fillId="9" borderId="0" xfId="0" applyNumberFormat="1" applyFont="1" applyFill="1" applyAlignment="1" applyProtection="1">
      <alignment vertical="center"/>
    </xf>
    <xf numFmtId="168" fontId="21" fillId="9" borderId="0" xfId="0" applyNumberFormat="1" applyFont="1" applyFill="1" applyAlignment="1" applyProtection="1">
      <alignment horizontal="center" vertical="center"/>
    </xf>
    <xf numFmtId="0" fontId="15" fillId="9" borderId="0" xfId="0" applyFont="1" applyFill="1" applyBorder="1" applyAlignment="1" applyProtection="1">
      <alignment vertical="center"/>
    </xf>
    <xf numFmtId="0" fontId="29" fillId="3" borderId="2" xfId="0" applyFont="1" applyFill="1" applyBorder="1" applyAlignment="1" applyProtection="1">
      <alignment horizontal="center" vertical="center"/>
    </xf>
    <xf numFmtId="0" fontId="15" fillId="9" borderId="0" xfId="0" applyFont="1" applyFill="1" applyAlignment="1" applyProtection="1">
      <alignment horizontal="center" vertical="center"/>
    </xf>
    <xf numFmtId="0" fontId="15" fillId="9" borderId="0" xfId="0" applyFont="1" applyFill="1" applyBorder="1" applyAlignment="1" applyProtection="1">
      <alignment horizontal="center" vertical="center"/>
    </xf>
    <xf numFmtId="0" fontId="0" fillId="0" borderId="0" xfId="0" applyAlignment="1" applyProtection="1">
      <alignment vertical="center"/>
    </xf>
    <xf numFmtId="168" fontId="23" fillId="7" borderId="0" xfId="0" quotePrefix="1" applyNumberFormat="1" applyFont="1" applyFill="1" applyProtection="1"/>
    <xf numFmtId="168" fontId="23" fillId="7" borderId="0" xfId="0" applyNumberFormat="1" applyFont="1" applyFill="1" applyAlignment="1" applyProtection="1">
      <alignment horizontal="center"/>
    </xf>
    <xf numFmtId="168" fontId="23" fillId="7" borderId="0" xfId="0" applyNumberFormat="1" applyFont="1" applyFill="1" applyProtection="1"/>
    <xf numFmtId="0" fontId="8" fillId="10" borderId="2" xfId="0" applyNumberFormat="1" applyFont="1" applyFill="1" applyBorder="1" applyAlignment="1" applyProtection="1">
      <alignment horizontal="center" vertical="center"/>
    </xf>
    <xf numFmtId="170" fontId="8" fillId="10" borderId="2"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0" fontId="8" fillId="10" borderId="2" xfId="0" applyNumberFormat="1" applyFont="1" applyFill="1" applyBorder="1" applyAlignment="1">
      <alignment horizontal="left" vertical="center"/>
    </xf>
    <xf numFmtId="168" fontId="21" fillId="9" borderId="0" xfId="0" applyNumberFormat="1" applyFont="1" applyFill="1" applyBorder="1" applyAlignment="1">
      <alignment horizontal="center"/>
    </xf>
    <xf numFmtId="168" fontId="23" fillId="7" borderId="0" xfId="0" applyNumberFormat="1" applyFont="1" applyFill="1" applyAlignment="1">
      <alignment horizontal="center"/>
    </xf>
    <xf numFmtId="168" fontId="23" fillId="0" borderId="0" xfId="0" applyNumberFormat="1" applyFont="1" applyFill="1"/>
    <xf numFmtId="178" fontId="12" fillId="0" borderId="0" xfId="7" applyFont="1" applyFill="1" applyBorder="1" applyAlignment="1">
      <alignment horizontal="center" vertical="center"/>
    </xf>
    <xf numFmtId="178" fontId="33" fillId="11" borderId="0" xfId="7" applyFont="1" applyFill="1" applyBorder="1" applyAlignment="1">
      <alignment horizontal="center" vertical="center"/>
    </xf>
    <xf numFmtId="168" fontId="23" fillId="7" borderId="0" xfId="0" applyNumberFormat="1" applyFont="1" applyFill="1" applyAlignment="1">
      <alignment horizontal="center"/>
    </xf>
    <xf numFmtId="0" fontId="0" fillId="0" borderId="0" xfId="0" applyFont="1" applyFill="1"/>
    <xf numFmtId="0" fontId="0" fillId="0" borderId="0" xfId="0" applyFill="1" applyBorder="1"/>
    <xf numFmtId="0" fontId="7" fillId="0" borderId="0" xfId="0" applyFont="1" applyFill="1"/>
    <xf numFmtId="0" fontId="0" fillId="0" borderId="0" xfId="0" applyFill="1" applyBorder="1" applyAlignment="1">
      <alignment horizontal="center" vertical="center"/>
    </xf>
    <xf numFmtId="0" fontId="0" fillId="0" borderId="0" xfId="0" applyFill="1" applyBorder="1" applyAlignment="1">
      <alignment wrapText="1"/>
    </xf>
    <xf numFmtId="0" fontId="18" fillId="3" borderId="2" xfId="0" applyFont="1" applyFill="1" applyBorder="1" applyAlignment="1" applyProtection="1">
      <alignment horizontal="center" vertical="center"/>
    </xf>
    <xf numFmtId="0" fontId="15" fillId="7" borderId="0" xfId="0" applyFont="1" applyFill="1"/>
    <xf numFmtId="178" fontId="28" fillId="13" borderId="0" xfId="7" applyFont="1" applyFill="1" applyBorder="1" applyAlignment="1">
      <alignment horizontal="center" vertical="center"/>
    </xf>
    <xf numFmtId="0" fontId="6" fillId="0" borderId="0" xfId="0" applyFont="1" applyFill="1"/>
    <xf numFmtId="0" fontId="3" fillId="0" borderId="0" xfId="0" applyFont="1" applyFill="1" applyAlignment="1">
      <alignment horizontal="center"/>
    </xf>
    <xf numFmtId="0" fontId="36" fillId="0" borderId="0" xfId="8" applyFont="1" applyFill="1"/>
    <xf numFmtId="0" fontId="0" fillId="0" borderId="0" xfId="0" applyFill="1" applyAlignment="1">
      <alignment horizontal="center"/>
    </xf>
    <xf numFmtId="0" fontId="6" fillId="0" borderId="0" xfId="0" applyFont="1" applyFill="1" applyBorder="1" applyAlignment="1">
      <alignment horizontal="center" vertical="center" wrapText="1"/>
    </xf>
    <xf numFmtId="0" fontId="32" fillId="0" borderId="0" xfId="0" applyFont="1" applyFill="1"/>
    <xf numFmtId="0" fontId="7" fillId="0" borderId="0" xfId="0" applyFont="1" applyFill="1" applyBorder="1" applyAlignment="1">
      <alignment horizontal="center" vertical="center" wrapText="1"/>
    </xf>
    <xf numFmtId="0" fontId="3" fillId="0" borderId="0" xfId="0" applyFont="1" applyFill="1"/>
    <xf numFmtId="0" fontId="24" fillId="0" borderId="0" xfId="0" applyFont="1" applyFill="1" applyBorder="1" applyAlignment="1">
      <alignment horizontal="center" vertical="center" wrapText="1"/>
    </xf>
    <xf numFmtId="0" fontId="34" fillId="0" borderId="0" xfId="0" applyFont="1" applyFill="1"/>
    <xf numFmtId="0" fontId="15" fillId="0" borderId="0" xfId="0" applyFont="1" applyFill="1" applyAlignment="1" applyProtection="1">
      <alignment vertical="center"/>
    </xf>
    <xf numFmtId="168" fontId="21" fillId="0" borderId="0" xfId="0" applyNumberFormat="1" applyFont="1" applyFill="1" applyAlignment="1" applyProtection="1">
      <alignment vertical="center"/>
    </xf>
    <xf numFmtId="0" fontId="15" fillId="0" borderId="0" xfId="0" applyFont="1" applyFill="1" applyAlignment="1" applyProtection="1">
      <alignment horizontal="center" vertical="center"/>
    </xf>
    <xf numFmtId="0" fontId="15" fillId="0" borderId="0" xfId="0" applyFont="1" applyFill="1" applyBorder="1" applyAlignment="1" applyProtection="1">
      <alignment vertical="center"/>
    </xf>
    <xf numFmtId="0" fontId="15" fillId="0" borderId="0" xfId="0" applyFont="1" applyFill="1" applyBorder="1" applyAlignment="1" applyProtection="1">
      <alignment horizontal="center" vertical="center"/>
    </xf>
    <xf numFmtId="0" fontId="0" fillId="0" borderId="0" xfId="0" applyFill="1" applyAlignment="1" applyProtection="1">
      <alignment vertical="center"/>
    </xf>
    <xf numFmtId="0" fontId="0" fillId="0" borderId="0" xfId="0" applyFill="1" applyAlignment="1" applyProtection="1">
      <alignment horizontal="center" vertical="center"/>
    </xf>
    <xf numFmtId="0" fontId="7" fillId="0" borderId="0" xfId="0" quotePrefix="1" applyFont="1" applyFill="1" applyBorder="1" applyAlignment="1">
      <alignment horizontal="center" vertical="center"/>
    </xf>
    <xf numFmtId="0" fontId="7" fillId="0" borderId="0" xfId="0" applyFont="1" applyFill="1" applyBorder="1" applyAlignment="1">
      <alignment horizontal="center"/>
    </xf>
    <xf numFmtId="10" fontId="19" fillId="0" borderId="0" xfId="1" applyNumberFormat="1" applyFont="1" applyFill="1" applyBorder="1" applyAlignment="1">
      <alignment horizontal="center" vertical="center"/>
    </xf>
    <xf numFmtId="0" fontId="7" fillId="0" borderId="0" xfId="0" applyFont="1" applyFill="1" applyBorder="1"/>
    <xf numFmtId="0" fontId="7" fillId="0" borderId="0" xfId="0" applyFont="1" applyFill="1" applyBorder="1" applyAlignment="1">
      <alignment horizontal="left"/>
    </xf>
    <xf numFmtId="0" fontId="0" fillId="0" borderId="0" xfId="0" applyFont="1" applyFill="1" applyBorder="1"/>
    <xf numFmtId="0" fontId="13" fillId="0" borderId="0" xfId="0" applyFont="1" applyFill="1" applyBorder="1" applyAlignment="1">
      <alignment vertical="center"/>
    </xf>
    <xf numFmtId="168" fontId="13" fillId="0" borderId="0" xfId="0" applyNumberFormat="1" applyFont="1" applyFill="1"/>
    <xf numFmtId="0" fontId="3" fillId="0" borderId="0" xfId="0" applyFont="1" applyFill="1" applyBorder="1"/>
    <xf numFmtId="0" fontId="7" fillId="0" borderId="0" xfId="0" applyFont="1" applyFill="1" applyBorder="1" applyAlignment="1">
      <alignment horizontal="center" vertical="center"/>
    </xf>
    <xf numFmtId="3" fontId="3" fillId="0" borderId="0" xfId="0" applyNumberFormat="1" applyFont="1" applyFill="1" applyBorder="1" applyAlignment="1">
      <alignment horizontal="center"/>
    </xf>
    <xf numFmtId="0" fontId="0" fillId="0" borderId="0" xfId="0" applyFill="1" applyBorder="1" applyAlignment="1">
      <alignment horizontal="center"/>
    </xf>
    <xf numFmtId="165" fontId="5" fillId="0" borderId="0" xfId="1" applyNumberFormat="1" applyFont="1" applyFill="1" applyBorder="1"/>
    <xf numFmtId="165" fontId="6" fillId="0" borderId="0" xfId="1" applyNumberFormat="1" applyFont="1" applyFill="1" applyBorder="1" applyAlignment="1">
      <alignment horizontal="center" vertical="center"/>
    </xf>
    <xf numFmtId="0" fontId="3" fillId="0" borderId="0" xfId="0" applyFont="1" applyFill="1" applyBorder="1" applyAlignment="1">
      <alignment wrapText="1"/>
    </xf>
    <xf numFmtId="0" fontId="7" fillId="0" borderId="0" xfId="0" applyNumberFormat="1" applyFont="1" applyFill="1" applyBorder="1" applyAlignment="1">
      <alignment horizontal="center" vertical="center"/>
    </xf>
    <xf numFmtId="178" fontId="0" fillId="0" borderId="0" xfId="0" applyNumberFormat="1" applyFill="1" applyAlignment="1">
      <alignment horizontal="center"/>
    </xf>
    <xf numFmtId="167" fontId="4" fillId="0" borderId="0" xfId="0" applyNumberFormat="1" applyFont="1" applyFill="1" applyBorder="1" applyAlignment="1">
      <alignment horizontal="right"/>
    </xf>
    <xf numFmtId="167" fontId="0" fillId="0" borderId="0" xfId="0" applyNumberFormat="1" applyFill="1" applyBorder="1"/>
    <xf numFmtId="0" fontId="0" fillId="0" borderId="0" xfId="0" applyFill="1" applyBorder="1" applyAlignment="1">
      <alignment horizontal="left" vertical="center"/>
    </xf>
    <xf numFmtId="169" fontId="13" fillId="0" borderId="0" xfId="3" applyFont="1" applyFill="1" applyBorder="1" applyAlignment="1">
      <alignment horizontal="center" vertical="center"/>
      <protection locked="0"/>
    </xf>
    <xf numFmtId="0" fontId="3" fillId="0" borderId="0" xfId="0" applyFont="1" applyFill="1" applyBorder="1" applyAlignment="1">
      <alignment horizontal="right"/>
    </xf>
    <xf numFmtId="0" fontId="14" fillId="0" borderId="0" xfId="0" applyFont="1" applyFill="1"/>
    <xf numFmtId="0" fontId="14" fillId="0" borderId="0" xfId="0" applyFont="1" applyFill="1" applyBorder="1"/>
    <xf numFmtId="0" fontId="11" fillId="0" borderId="0" xfId="0" applyFont="1" applyFill="1" applyBorder="1" applyAlignment="1">
      <alignment vertical="center"/>
    </xf>
    <xf numFmtId="0" fontId="16" fillId="0" borderId="0" xfId="0" applyFont="1" applyFill="1" applyBorder="1" applyAlignment="1">
      <alignment vertical="center"/>
    </xf>
    <xf numFmtId="171" fontId="14" fillId="0" borderId="0" xfId="0" applyNumberFormat="1" applyFont="1" applyFill="1"/>
    <xf numFmtId="178" fontId="14" fillId="0" borderId="0" xfId="0" applyNumberFormat="1" applyFont="1" applyFill="1" applyBorder="1"/>
    <xf numFmtId="164" fontId="14" fillId="0" borderId="0" xfId="0" applyNumberFormat="1" applyFont="1" applyFill="1" applyAlignment="1">
      <alignment vertical="center"/>
    </xf>
    <xf numFmtId="0" fontId="14" fillId="0" borderId="0" xfId="0" applyFont="1" applyFill="1" applyAlignment="1">
      <alignment vertical="center"/>
    </xf>
    <xf numFmtId="0" fontId="16" fillId="0" borderId="0" xfId="0" applyFont="1" applyFill="1" applyAlignment="1">
      <alignment horizontal="center" vertical="center"/>
    </xf>
    <xf numFmtId="0" fontId="0" fillId="0" borderId="0" xfId="0" quotePrefix="1" applyFill="1" applyAlignment="1">
      <alignment wrapText="1"/>
    </xf>
    <xf numFmtId="0" fontId="4" fillId="0" borderId="0" xfId="0" applyFont="1" applyFill="1" applyAlignment="1">
      <alignment horizontal="right"/>
    </xf>
    <xf numFmtId="0" fontId="7" fillId="0" borderId="0" xfId="0" applyFont="1" applyFill="1" applyBorder="1" applyAlignment="1">
      <alignment vertical="center"/>
    </xf>
    <xf numFmtId="172" fontId="3" fillId="0" borderId="0" xfId="0" applyNumberFormat="1" applyFont="1" applyFill="1" applyBorder="1" applyAlignment="1">
      <alignment vertical="center"/>
    </xf>
    <xf numFmtId="171" fontId="0" fillId="0" borderId="0" xfId="0" applyNumberFormat="1" applyFont="1" applyFill="1"/>
    <xf numFmtId="179" fontId="0" fillId="0" borderId="0" xfId="0" applyNumberFormat="1" applyFont="1" applyFill="1"/>
    <xf numFmtId="178" fontId="0" fillId="0" borderId="0" xfId="0" applyNumberFormat="1" applyFont="1" applyFill="1" applyAlignment="1">
      <alignment horizontal="center"/>
    </xf>
    <xf numFmtId="0" fontId="0" fillId="0" borderId="0" xfId="0" applyFont="1" applyFill="1" applyAlignment="1">
      <alignment vertical="center"/>
    </xf>
    <xf numFmtId="0" fontId="4" fillId="0" borderId="0" xfId="0" applyFont="1" applyFill="1" applyAlignment="1">
      <alignment vertical="center"/>
    </xf>
    <xf numFmtId="0" fontId="0" fillId="0" borderId="0" xfId="0" applyFill="1" applyAlignment="1">
      <alignment horizontal="center" vertical="center"/>
    </xf>
    <xf numFmtId="0" fontId="4" fillId="0" borderId="0" xfId="0" applyFont="1" applyFill="1" applyBorder="1" applyAlignment="1">
      <alignment horizontal="center" vertical="center"/>
    </xf>
    <xf numFmtId="167" fontId="0" fillId="0" borderId="0" xfId="0" applyNumberFormat="1" applyFill="1" applyBorder="1" applyAlignment="1">
      <alignment horizontal="center" vertical="center"/>
    </xf>
    <xf numFmtId="0" fontId="7" fillId="0" borderId="0" xfId="0" applyFont="1" applyFill="1" applyAlignment="1">
      <alignment horizontal="center"/>
    </xf>
    <xf numFmtId="167" fontId="6" fillId="0" borderId="0" xfId="0" applyNumberFormat="1" applyFont="1" applyFill="1" applyAlignment="1">
      <alignment horizontal="center" vertical="center"/>
    </xf>
    <xf numFmtId="179" fontId="0" fillId="0" borderId="0" xfId="0" applyNumberFormat="1" applyFill="1" applyBorder="1" applyAlignment="1">
      <alignment horizontal="center" vertical="center"/>
    </xf>
    <xf numFmtId="0" fontId="7" fillId="0" borderId="0" xfId="0" applyFont="1" applyFill="1" applyAlignment="1">
      <alignment horizontal="center" vertical="center"/>
    </xf>
    <xf numFmtId="178" fontId="0" fillId="0" borderId="0" xfId="0" applyNumberFormat="1" applyFill="1" applyBorder="1"/>
    <xf numFmtId="0" fontId="31" fillId="0" borderId="0" xfId="0" applyFont="1" applyFill="1" applyBorder="1" applyAlignment="1">
      <alignment horizontal="center" wrapText="1"/>
    </xf>
    <xf numFmtId="173" fontId="6" fillId="0" borderId="0" xfId="2" applyNumberFormat="1" applyFont="1" applyFill="1" applyBorder="1" applyAlignment="1">
      <alignment horizontal="center" vertical="center"/>
    </xf>
    <xf numFmtId="0" fontId="4" fillId="0" borderId="0" xfId="0" applyFont="1" applyFill="1" applyBorder="1" applyAlignment="1">
      <alignment horizontal="center" wrapText="1"/>
    </xf>
    <xf numFmtId="165" fontId="4" fillId="0" borderId="0" xfId="1" applyNumberFormat="1" applyFont="1" applyFill="1"/>
    <xf numFmtId="0" fontId="4" fillId="0" borderId="0" xfId="0" applyFont="1" applyFill="1" applyBorder="1" applyAlignment="1">
      <alignment horizontal="center" vertical="center" wrapText="1"/>
    </xf>
    <xf numFmtId="165" fontId="4" fillId="0" borderId="0" xfId="1" applyNumberFormat="1" applyFont="1" applyFill="1" applyAlignment="1">
      <alignment horizontal="center" vertical="center"/>
    </xf>
    <xf numFmtId="0" fontId="3" fillId="0" borderId="0" xfId="0" applyFont="1" applyFill="1" applyBorder="1" applyAlignment="1">
      <alignment horizontal="center" vertical="center" wrapText="1"/>
    </xf>
    <xf numFmtId="167" fontId="0" fillId="0" borderId="0" xfId="0" applyNumberFormat="1" applyFill="1" applyAlignment="1">
      <alignment horizontal="center" vertical="center"/>
    </xf>
    <xf numFmtId="167" fontId="3" fillId="0" borderId="0" xfId="0" applyNumberFormat="1" applyFont="1" applyFill="1" applyAlignment="1">
      <alignment horizontal="center" vertical="center"/>
    </xf>
    <xf numFmtId="178" fontId="7"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166" fontId="0" fillId="0" borderId="0" xfId="0" applyNumberFormat="1" applyFill="1" applyBorder="1"/>
    <xf numFmtId="0" fontId="7" fillId="0" borderId="0" xfId="0" applyFont="1" applyFill="1" applyBorder="1" applyAlignment="1">
      <alignment horizontal="left" vertical="center"/>
    </xf>
    <xf numFmtId="180" fontId="7" fillId="0" borderId="0" xfId="0" applyNumberFormat="1" applyFont="1" applyFill="1" applyBorder="1" applyAlignment="1">
      <alignment horizontal="center" vertical="center"/>
    </xf>
    <xf numFmtId="164" fontId="3" fillId="0" borderId="0" xfId="0" applyNumberFormat="1" applyFont="1" applyFill="1" applyBorder="1" applyAlignment="1">
      <alignment horizontal="center" vertical="center"/>
    </xf>
    <xf numFmtId="168" fontId="7" fillId="0" borderId="0" xfId="0" applyNumberFormat="1" applyFont="1" applyFill="1" applyBorder="1" applyAlignment="1">
      <alignment horizontal="center" vertical="center"/>
    </xf>
    <xf numFmtId="0" fontId="6" fillId="0" borderId="0" xfId="0" applyFont="1" applyFill="1" applyBorder="1"/>
    <xf numFmtId="178" fontId="0" fillId="0" borderId="0" xfId="0" applyNumberFormat="1" applyFill="1" applyBorder="1" applyAlignment="1">
      <alignment horizontal="center"/>
    </xf>
    <xf numFmtId="0" fontId="4" fillId="0" borderId="0" xfId="0" applyFont="1" applyFill="1" applyBorder="1"/>
    <xf numFmtId="0" fontId="4" fillId="0" borderId="0" xfId="0" applyFont="1" applyFill="1" applyBorder="1" applyAlignment="1"/>
    <xf numFmtId="0" fontId="0" fillId="0" borderId="0" xfId="0" applyFont="1" applyFill="1" applyBorder="1" applyAlignment="1">
      <alignment horizontal="center" vertical="center"/>
    </xf>
    <xf numFmtId="0" fontId="0" fillId="0" borderId="0" xfId="0" applyFont="1" applyFill="1" applyBorder="1" applyAlignment="1"/>
    <xf numFmtId="0" fontId="17" fillId="0" borderId="0" xfId="0" applyFont="1" applyFill="1"/>
    <xf numFmtId="0" fontId="6" fillId="0" borderId="0" xfId="0" applyFont="1" applyFill="1" applyAlignment="1">
      <alignment horizontal="center" vertical="center"/>
    </xf>
    <xf numFmtId="0" fontId="3" fillId="0" borderId="0" xfId="0" applyFont="1" applyFill="1" applyAlignment="1">
      <alignment horizontal="center" vertical="center"/>
    </xf>
    <xf numFmtId="0" fontId="0" fillId="0" borderId="0" xfId="0" applyFill="1" applyAlignment="1">
      <alignment wrapText="1"/>
    </xf>
    <xf numFmtId="0" fontId="21" fillId="7" borderId="0" xfId="0" applyFont="1" applyFill="1" applyBorder="1" applyAlignment="1"/>
    <xf numFmtId="0" fontId="23" fillId="7" borderId="0" xfId="0" applyFont="1" applyFill="1" applyBorder="1" applyAlignment="1"/>
    <xf numFmtId="0" fontId="22" fillId="0" borderId="0" xfId="0" applyFont="1" applyFill="1" applyAlignment="1">
      <alignment vertical="center"/>
    </xf>
    <xf numFmtId="181" fontId="0" fillId="0" borderId="0" xfId="0" applyNumberFormat="1" applyFill="1" applyBorder="1"/>
    <xf numFmtId="168" fontId="23" fillId="7" borderId="0" xfId="0" applyNumberFormat="1" applyFont="1" applyFill="1" applyAlignment="1">
      <alignment horizontal="center"/>
    </xf>
    <xf numFmtId="0" fontId="15" fillId="0" borderId="0" xfId="0" applyFont="1" applyFill="1" applyBorder="1"/>
    <xf numFmtId="175" fontId="16" fillId="0" borderId="0" xfId="0" applyNumberFormat="1" applyFont="1" applyFill="1" applyBorder="1" applyAlignment="1">
      <alignment vertical="center"/>
    </xf>
    <xf numFmtId="0" fontId="11" fillId="0" borderId="0" xfId="0" applyFont="1" applyFill="1"/>
    <xf numFmtId="176" fontId="14" fillId="0" borderId="0" xfId="0" applyNumberFormat="1" applyFont="1" applyFill="1"/>
    <xf numFmtId="0" fontId="11" fillId="0" borderId="0" xfId="0" applyFont="1" applyFill="1" applyBorder="1"/>
    <xf numFmtId="0" fontId="37" fillId="0" borderId="7" xfId="0" quotePrefix="1" applyFont="1" applyFill="1" applyBorder="1"/>
    <xf numFmtId="0" fontId="14" fillId="0" borderId="8" xfId="0" applyFont="1" applyFill="1" applyBorder="1"/>
    <xf numFmtId="0" fontId="14" fillId="0" borderId="9" xfId="0" applyFont="1" applyFill="1" applyBorder="1"/>
    <xf numFmtId="0" fontId="37" fillId="0" borderId="10" xfId="0" quotePrefix="1" applyFont="1" applyFill="1" applyBorder="1"/>
    <xf numFmtId="0" fontId="14" fillId="0" borderId="11" xfId="0" applyFont="1" applyFill="1" applyBorder="1"/>
    <xf numFmtId="0" fontId="37" fillId="0" borderId="12" xfId="0" quotePrefix="1" applyFont="1" applyFill="1" applyBorder="1"/>
    <xf numFmtId="0" fontId="14" fillId="0" borderId="13" xfId="0" applyFont="1" applyFill="1" applyBorder="1"/>
    <xf numFmtId="0" fontId="14" fillId="0" borderId="14" xfId="0" applyFont="1" applyFill="1" applyBorder="1"/>
    <xf numFmtId="4" fontId="0" fillId="0" borderId="0" xfId="0" applyNumberFormat="1" applyFill="1" applyBorder="1" applyAlignment="1">
      <alignment horizontal="center" vertical="center"/>
    </xf>
    <xf numFmtId="0" fontId="4" fillId="0" borderId="0" xfId="0" applyFont="1" applyFill="1" applyAlignment="1">
      <alignment horizontal="center" vertical="center"/>
    </xf>
    <xf numFmtId="0" fontId="0" fillId="0" borderId="0" xfId="0" applyFont="1" applyFill="1" applyAlignment="1"/>
    <xf numFmtId="0" fontId="0" fillId="0" borderId="0" xfId="0" applyFont="1" applyFill="1" applyAlignment="1">
      <alignment horizontal="center" vertical="center"/>
    </xf>
    <xf numFmtId="168" fontId="21" fillId="0" borderId="0" xfId="0" applyNumberFormat="1" applyFont="1" applyFill="1" applyBorder="1"/>
    <xf numFmtId="164" fontId="4"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applyFill="1" applyBorder="1"/>
    <xf numFmtId="184" fontId="0" fillId="0" borderId="0" xfId="0" applyNumberFormat="1" applyFill="1" applyBorder="1"/>
    <xf numFmtId="168" fontId="23" fillId="7" borderId="0" xfId="0" applyNumberFormat="1" applyFont="1" applyFill="1" applyAlignment="1">
      <alignment horizontal="center"/>
    </xf>
    <xf numFmtId="0" fontId="6" fillId="0" borderId="0" xfId="0" applyFont="1" applyFill="1" applyBorder="1" applyAlignment="1">
      <alignment horizontal="center" vertical="center" wrapText="1"/>
    </xf>
    <xf numFmtId="164" fontId="0" fillId="0" borderId="0" xfId="2" applyNumberFormat="1" applyFont="1" applyFill="1" applyBorder="1" applyAlignment="1">
      <alignment horizontal="center" vertical="center"/>
    </xf>
    <xf numFmtId="164" fontId="0" fillId="0" borderId="0" xfId="2" applyFont="1" applyFill="1" applyAlignment="1">
      <alignment horizontal="center" vertical="center"/>
    </xf>
    <xf numFmtId="164" fontId="7" fillId="0" borderId="0" xfId="2" applyFont="1" applyFill="1" applyAlignment="1">
      <alignment horizontal="center" vertical="center"/>
    </xf>
    <xf numFmtId="0" fontId="0" fillId="0" borderId="0" xfId="0" applyFill="1" applyAlignment="1">
      <alignment horizontal="left" vertical="center"/>
    </xf>
    <xf numFmtId="164" fontId="0" fillId="0" borderId="0" xfId="2" applyFont="1" applyFill="1" applyBorder="1"/>
    <xf numFmtId="0" fontId="19" fillId="0" borderId="0" xfId="0" applyFont="1" applyFill="1" applyBorder="1" applyAlignment="1">
      <alignment vertical="center"/>
    </xf>
    <xf numFmtId="167" fontId="3" fillId="0" borderId="2" xfId="0" applyNumberFormat="1" applyFont="1" applyFill="1" applyBorder="1" applyAlignment="1">
      <alignment horizontal="center" vertical="center"/>
    </xf>
    <xf numFmtId="0" fontId="0" fillId="7" borderId="0" xfId="0" applyFill="1" applyAlignment="1">
      <alignment horizontal="center" vertical="center"/>
    </xf>
    <xf numFmtId="164" fontId="7" fillId="7" borderId="0" xfId="2" applyFont="1" applyFill="1" applyAlignment="1">
      <alignment horizontal="center" vertical="center"/>
    </xf>
    <xf numFmtId="9" fontId="0" fillId="0" borderId="0" xfId="1" applyFont="1" applyFill="1" applyBorder="1"/>
    <xf numFmtId="0" fontId="6" fillId="0" borderId="0" xfId="0" applyFont="1" applyFill="1" applyBorder="1" applyAlignment="1">
      <alignment horizontal="center" vertical="center" wrapText="1"/>
    </xf>
    <xf numFmtId="0" fontId="15" fillId="9" borderId="0" xfId="0" applyFont="1" applyFill="1" applyBorder="1" applyAlignment="1">
      <alignment horizontal="left"/>
    </xf>
    <xf numFmtId="0" fontId="29" fillId="10" borderId="2" xfId="0" applyFont="1" applyFill="1" applyBorder="1" applyAlignment="1" applyProtection="1">
      <alignment horizontal="center" vertical="center"/>
    </xf>
    <xf numFmtId="178" fontId="28" fillId="10" borderId="0" xfId="7" applyFont="1" applyFill="1" applyBorder="1" applyAlignment="1">
      <alignment horizontal="center" vertical="center"/>
    </xf>
    <xf numFmtId="0" fontId="19" fillId="16" borderId="0" xfId="0" applyFont="1" applyFill="1" applyBorder="1"/>
    <xf numFmtId="0" fontId="0" fillId="16" borderId="0" xfId="0" applyFill="1"/>
    <xf numFmtId="0" fontId="0" fillId="0" borderId="0" xfId="0" applyFont="1" applyFill="1" applyAlignment="1">
      <alignment horizontal="center"/>
    </xf>
    <xf numFmtId="0" fontId="13" fillId="8" borderId="0" xfId="0" applyFont="1" applyFill="1" applyBorder="1" applyAlignment="1">
      <alignment horizontal="left" vertical="center"/>
    </xf>
    <xf numFmtId="10" fontId="7" fillId="10" borderId="4" xfId="1" quotePrefix="1" applyNumberFormat="1" applyFont="1" applyFill="1" applyBorder="1" applyAlignment="1">
      <alignment horizontal="left" vertical="center"/>
    </xf>
    <xf numFmtId="0" fontId="21" fillId="9" borderId="0" xfId="0" applyFont="1" applyFill="1" applyBorder="1" applyAlignment="1">
      <alignment horizontal="left"/>
    </xf>
    <xf numFmtId="178" fontId="0" fillId="10" borderId="0" xfId="0" applyNumberFormat="1" applyFont="1" applyFill="1" applyAlignment="1">
      <alignment horizontal="center"/>
    </xf>
    <xf numFmtId="0" fontId="11" fillId="0" borderId="0" xfId="0" applyFont="1" applyFill="1" applyBorder="1" applyAlignment="1">
      <alignment horizontal="left" vertical="center"/>
    </xf>
    <xf numFmtId="0" fontId="0" fillId="0" borderId="0" xfId="0" applyFont="1" applyFill="1" applyAlignment="1">
      <alignment horizontal="left"/>
    </xf>
    <xf numFmtId="185" fontId="0" fillId="0" borderId="0" xfId="0" applyNumberFormat="1" applyFill="1"/>
    <xf numFmtId="9" fontId="7" fillId="0" borderId="0" xfId="0" applyNumberFormat="1" applyFont="1" applyFill="1" applyBorder="1" applyAlignment="1">
      <alignment horizontal="center" vertical="center"/>
    </xf>
    <xf numFmtId="164" fontId="4" fillId="0" borderId="0" xfId="2" applyFont="1" applyFill="1" applyAlignment="1">
      <alignment horizontal="center" vertical="center"/>
    </xf>
    <xf numFmtId="183" fontId="4" fillId="0" borderId="0" xfId="2" applyNumberFormat="1" applyFont="1" applyFill="1" applyAlignment="1">
      <alignment horizontal="center" vertical="center"/>
    </xf>
    <xf numFmtId="0" fontId="21" fillId="0" borderId="0" xfId="0" applyFont="1" applyFill="1" applyBorder="1" applyAlignment="1">
      <alignment horizontal="center"/>
    </xf>
    <xf numFmtId="164" fontId="0" fillId="0" borderId="0" xfId="2" applyFont="1" applyFill="1"/>
    <xf numFmtId="186" fontId="0" fillId="0" borderId="0" xfId="2" applyNumberFormat="1" applyFont="1" applyFill="1" applyAlignment="1">
      <alignment horizontal="center" vertical="center"/>
    </xf>
    <xf numFmtId="164" fontId="0" fillId="0" borderId="0" xfId="0" applyNumberFormat="1" applyFill="1"/>
    <xf numFmtId="0" fontId="7" fillId="0" borderId="0" xfId="0" applyFont="1" applyFill="1" applyBorder="1" applyAlignment="1">
      <alignment horizontal="right" vertical="center"/>
    </xf>
    <xf numFmtId="0" fontId="40"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0" xfId="0" quotePrefix="1" applyFont="1" applyFill="1" applyBorder="1" applyAlignment="1">
      <alignment horizontal="left" vertical="center"/>
    </xf>
    <xf numFmtId="0" fontId="41" fillId="0" borderId="0" xfId="0" applyFont="1" applyFill="1" applyBorder="1" applyAlignment="1">
      <alignment horizontal="left" vertical="center"/>
    </xf>
    <xf numFmtId="167" fontId="0" fillId="0" borderId="0" xfId="0" applyNumberFormat="1" applyFont="1" applyFill="1" applyBorder="1" applyAlignment="1">
      <alignment horizontal="center" vertical="center"/>
    </xf>
    <xf numFmtId="0" fontId="40" fillId="0" borderId="0" xfId="0" applyFont="1" applyFill="1" applyBorder="1" applyAlignment="1">
      <alignment horizontal="center" vertical="center"/>
    </xf>
    <xf numFmtId="2" fontId="42" fillId="10" borderId="0" xfId="7" applyNumberFormat="1" applyFont="1" applyFill="1" applyBorder="1" applyAlignment="1">
      <alignment horizontal="center" vertical="center"/>
    </xf>
    <xf numFmtId="187" fontId="0" fillId="0" borderId="0" xfId="0" applyNumberFormat="1" applyFont="1" applyFill="1" applyBorder="1" applyAlignment="1">
      <alignment horizontal="center" vertical="center"/>
    </xf>
    <xf numFmtId="174" fontId="0"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vertical="center"/>
    </xf>
    <xf numFmtId="168" fontId="23" fillId="7" borderId="0" xfId="0" applyNumberFormat="1" applyFont="1" applyFill="1" applyAlignment="1">
      <alignment horizontal="center"/>
    </xf>
    <xf numFmtId="0" fontId="6" fillId="0" borderId="0" xfId="0" applyFont="1" applyFill="1" applyBorder="1" applyAlignment="1">
      <alignment horizontal="center" vertical="center" wrapText="1"/>
    </xf>
    <xf numFmtId="0" fontId="19" fillId="0" borderId="0" xfId="0" applyFont="1" applyFill="1" applyAlignment="1">
      <alignment horizontal="center" vertical="center"/>
    </xf>
    <xf numFmtId="0" fontId="21" fillId="7" borderId="0" xfId="0" applyFont="1" applyFill="1" applyBorder="1" applyAlignment="1">
      <alignment horizontal="center"/>
    </xf>
    <xf numFmtId="177" fontId="43" fillId="10" borderId="4" xfId="2" quotePrefix="1" applyNumberFormat="1" applyFont="1" applyFill="1" applyBorder="1" applyAlignment="1">
      <alignment horizontal="center" vertical="center"/>
    </xf>
    <xf numFmtId="182" fontId="8" fillId="10" borderId="2" xfId="2" applyNumberFormat="1" applyFont="1" applyFill="1" applyBorder="1" applyAlignment="1" applyProtection="1">
      <alignment horizontal="center" vertical="center"/>
    </xf>
    <xf numFmtId="178" fontId="0" fillId="10" borderId="0" xfId="0" applyNumberFormat="1" applyFill="1" applyBorder="1" applyAlignment="1">
      <alignment horizontal="center" vertical="center"/>
    </xf>
    <xf numFmtId="178" fontId="0" fillId="0" borderId="0" xfId="0" applyNumberFormat="1" applyFill="1" applyBorder="1" applyAlignment="1">
      <alignment horizontal="center" vertical="center"/>
    </xf>
    <xf numFmtId="0" fontId="44" fillId="0" borderId="0" xfId="0" applyFont="1" applyFill="1" applyBorder="1" applyAlignment="1"/>
    <xf numFmtId="0" fontId="45" fillId="0" borderId="0" xfId="0" applyFont="1" applyFill="1" applyBorder="1" applyAlignment="1"/>
    <xf numFmtId="0" fontId="46" fillId="0" borderId="0" xfId="0" applyFont="1" applyFill="1"/>
    <xf numFmtId="0" fontId="13" fillId="8" borderId="17" xfId="0" applyFont="1" applyFill="1" applyBorder="1" applyAlignment="1">
      <alignment horizontal="center" vertical="center"/>
    </xf>
    <xf numFmtId="0" fontId="0" fillId="0" borderId="18" xfId="0" applyFont="1" applyFill="1" applyBorder="1"/>
    <xf numFmtId="0" fontId="11" fillId="0" borderId="5" xfId="0" applyFont="1" applyFill="1" applyBorder="1" applyAlignment="1">
      <alignment horizontal="left" vertical="center"/>
    </xf>
    <xf numFmtId="0" fontId="0" fillId="0" borderId="19" xfId="0" applyFont="1" applyFill="1" applyBorder="1"/>
    <xf numFmtId="0" fontId="0" fillId="0" borderId="4" xfId="0" applyFont="1" applyFill="1" applyBorder="1"/>
    <xf numFmtId="188" fontId="0" fillId="0" borderId="0" xfId="0" applyNumberFormat="1" applyFont="1" applyFill="1" applyAlignment="1">
      <alignment horizontal="center"/>
    </xf>
    <xf numFmtId="0" fontId="0" fillId="0" borderId="15" xfId="0" applyFont="1" applyFill="1" applyBorder="1"/>
    <xf numFmtId="188" fontId="0" fillId="10" borderId="2" xfId="0" applyNumberFormat="1" applyFill="1" applyBorder="1" applyAlignment="1">
      <alignment horizontal="center"/>
    </xf>
    <xf numFmtId="0" fontId="13" fillId="0" borderId="5" xfId="0" applyFont="1" applyFill="1" applyBorder="1" applyAlignment="1">
      <alignment horizontal="left" vertical="center"/>
    </xf>
    <xf numFmtId="0" fontId="3" fillId="0" borderId="5" xfId="0" applyFont="1" applyFill="1" applyBorder="1" applyAlignment="1">
      <alignment horizontal="left" vertical="center"/>
    </xf>
    <xf numFmtId="0" fontId="0" fillId="0" borderId="5" xfId="0" applyFont="1" applyFill="1" applyBorder="1" applyAlignment="1">
      <alignment horizontal="left"/>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91" fontId="0" fillId="10" borderId="2" xfId="0" applyNumberFormat="1" applyFill="1" applyBorder="1" applyAlignment="1">
      <alignment horizontal="center"/>
    </xf>
    <xf numFmtId="189" fontId="0" fillId="4" borderId="2" xfId="0" applyNumberFormat="1" applyFill="1" applyBorder="1" applyAlignment="1">
      <alignment horizontal="center"/>
    </xf>
    <xf numFmtId="189" fontId="3" fillId="4" borderId="2" xfId="0" applyNumberFormat="1" applyFont="1" applyFill="1" applyBorder="1" applyAlignment="1">
      <alignment horizontal="center"/>
    </xf>
    <xf numFmtId="188" fontId="3" fillId="10" borderId="2" xfId="0" applyNumberFormat="1" applyFont="1" applyFill="1" applyBorder="1" applyAlignment="1">
      <alignment horizontal="center"/>
    </xf>
    <xf numFmtId="190" fontId="7" fillId="10" borderId="4" xfId="2" quotePrefix="1" applyNumberFormat="1" applyFont="1" applyFill="1" applyBorder="1" applyAlignment="1">
      <alignment horizontal="center" vertical="center"/>
    </xf>
    <xf numFmtId="192" fontId="7" fillId="10" borderId="2" xfId="1" applyNumberFormat="1" applyFont="1" applyFill="1" applyBorder="1" applyAlignment="1">
      <alignment horizontal="center" vertical="center"/>
    </xf>
    <xf numFmtId="193" fontId="7" fillId="3" borderId="2" xfId="1" applyNumberFormat="1" applyFont="1" applyFill="1" applyBorder="1" applyAlignment="1">
      <alignment horizontal="center" vertical="center"/>
    </xf>
    <xf numFmtId="193" fontId="7" fillId="10" borderId="2" xfId="1" applyNumberFormat="1" applyFont="1" applyFill="1" applyBorder="1" applyAlignment="1">
      <alignment horizontal="center" vertical="center"/>
    </xf>
    <xf numFmtId="193" fontId="7" fillId="10" borderId="4" xfId="2" quotePrefix="1" applyNumberFormat="1" applyFont="1" applyFill="1" applyBorder="1" applyAlignment="1">
      <alignment horizontal="center" vertical="center"/>
    </xf>
    <xf numFmtId="194" fontId="14" fillId="10" borderId="2" xfId="0" applyNumberFormat="1" applyFont="1" applyFill="1" applyBorder="1" applyAlignment="1">
      <alignment horizontal="center"/>
    </xf>
    <xf numFmtId="194" fontId="0" fillId="10" borderId="2" xfId="0" applyNumberFormat="1" applyFont="1" applyFill="1" applyBorder="1" applyAlignment="1">
      <alignment horizontal="center"/>
    </xf>
    <xf numFmtId="10" fontId="7" fillId="6" borderId="2" xfId="1" applyNumberFormat="1" applyFont="1" applyFill="1" applyBorder="1" applyAlignment="1">
      <alignment horizontal="center" vertical="center"/>
    </xf>
    <xf numFmtId="0" fontId="15" fillId="9" borderId="0" xfId="0" applyFont="1" applyFill="1" applyBorder="1" applyAlignment="1">
      <alignment horizontal="right"/>
    </xf>
    <xf numFmtId="189" fontId="3" fillId="10" borderId="2" xfId="0" applyNumberFormat="1" applyFont="1" applyFill="1" applyBorder="1" applyAlignment="1">
      <alignment horizontal="center"/>
    </xf>
    <xf numFmtId="167" fontId="3" fillId="10" borderId="2" xfId="0" applyNumberFormat="1" applyFont="1" applyFill="1" applyBorder="1" applyAlignment="1">
      <alignment horizontal="left" vertical="center"/>
    </xf>
    <xf numFmtId="167" fontId="3" fillId="10" borderId="2" xfId="0" applyNumberFormat="1" applyFont="1" applyFill="1" applyBorder="1" applyAlignment="1">
      <alignment horizontal="center" vertical="center"/>
    </xf>
    <xf numFmtId="0" fontId="7" fillId="6" borderId="2" xfId="0" applyFont="1" applyFill="1" applyBorder="1" applyAlignment="1">
      <alignment horizontal="center" vertical="center"/>
    </xf>
    <xf numFmtId="0" fontId="0" fillId="0" borderId="0" xfId="0" applyFill="1" applyAlignment="1">
      <alignment vertical="center"/>
    </xf>
    <xf numFmtId="0" fontId="8" fillId="3" borderId="2" xfId="0" applyFont="1" applyFill="1" applyBorder="1" applyAlignment="1" applyProtection="1">
      <alignment horizontal="center" vertical="center"/>
      <protection locked="0"/>
    </xf>
    <xf numFmtId="0" fontId="0" fillId="3" borderId="2" xfId="0" applyFont="1" applyFill="1" applyBorder="1" applyAlignment="1" applyProtection="1">
      <alignment horizontal="center"/>
      <protection locked="0"/>
    </xf>
    <xf numFmtId="193" fontId="7" fillId="3" borderId="2" xfId="1" applyNumberFormat="1" applyFont="1" applyFill="1" applyBorder="1" applyAlignment="1" applyProtection="1">
      <alignment horizontal="center" vertical="center"/>
      <protection locked="0"/>
    </xf>
    <xf numFmtId="0" fontId="7" fillId="3" borderId="2" xfId="0" applyFont="1" applyFill="1" applyBorder="1" applyAlignment="1" applyProtection="1">
      <alignment horizontal="center"/>
      <protection locked="0"/>
    </xf>
    <xf numFmtId="3" fontId="7" fillId="3" borderId="2" xfId="0" applyNumberFormat="1" applyFont="1" applyFill="1" applyBorder="1" applyAlignment="1" applyProtection="1">
      <alignment horizontal="center"/>
      <protection locked="0"/>
    </xf>
    <xf numFmtId="0" fontId="7" fillId="6" borderId="2" xfId="0" applyFont="1" applyFill="1" applyBorder="1" applyAlignment="1" applyProtection="1">
      <alignment horizontal="center"/>
      <protection locked="0"/>
    </xf>
    <xf numFmtId="188" fontId="0" fillId="3" borderId="2" xfId="0" applyNumberFormat="1" applyFill="1" applyBorder="1" applyAlignment="1" applyProtection="1">
      <alignment horizontal="center"/>
      <protection locked="0"/>
    </xf>
    <xf numFmtId="192" fontId="7" fillId="3" borderId="2" xfId="1" applyNumberFormat="1" applyFont="1" applyFill="1" applyBorder="1" applyAlignment="1" applyProtection="1">
      <alignment horizontal="center" vertical="center"/>
      <protection locked="0"/>
    </xf>
    <xf numFmtId="166" fontId="7" fillId="3" borderId="2" xfId="0" applyNumberFormat="1" applyFont="1" applyFill="1" applyBorder="1" applyAlignment="1" applyProtection="1">
      <alignment horizontal="center"/>
      <protection locked="0"/>
    </xf>
    <xf numFmtId="168" fontId="7" fillId="3" borderId="2" xfId="2" applyNumberFormat="1" applyFont="1" applyFill="1" applyBorder="1" applyAlignment="1" applyProtection="1">
      <alignment horizontal="center"/>
      <protection locked="0"/>
    </xf>
    <xf numFmtId="192" fontId="7" fillId="6" borderId="2" xfId="1" applyNumberFormat="1" applyFont="1" applyFill="1" applyBorder="1" applyAlignment="1" applyProtection="1">
      <alignment horizontal="center" vertical="center"/>
      <protection locked="0"/>
    </xf>
    <xf numFmtId="188" fontId="0" fillId="6" borderId="2" xfId="0" applyNumberFormat="1" applyFill="1" applyBorder="1" applyAlignment="1" applyProtection="1">
      <alignment horizontal="center"/>
      <protection locked="0"/>
    </xf>
    <xf numFmtId="165" fontId="7" fillId="17" borderId="0" xfId="0" applyNumberFormat="1" applyFont="1" applyFill="1" applyBorder="1"/>
    <xf numFmtId="178" fontId="28" fillId="17" borderId="0" xfId="7" applyFont="1" applyFill="1" applyBorder="1" applyAlignment="1">
      <alignment horizontal="center" vertical="center"/>
    </xf>
    <xf numFmtId="178" fontId="33" fillId="18" borderId="0" xfId="7" applyFont="1" applyFill="1" applyBorder="1" applyAlignment="1">
      <alignment horizontal="center" vertical="center"/>
    </xf>
    <xf numFmtId="168" fontId="23" fillId="12" borderId="0" xfId="0" applyNumberFormat="1" applyFont="1" applyFill="1" applyAlignment="1" applyProtection="1">
      <alignment horizontal="center"/>
    </xf>
    <xf numFmtId="168" fontId="23" fillId="12" borderId="5" xfId="0" applyNumberFormat="1" applyFont="1" applyFill="1" applyBorder="1" applyAlignment="1" applyProtection="1">
      <alignment horizontal="center"/>
    </xf>
    <xf numFmtId="168" fontId="7" fillId="15" borderId="16" xfId="0" applyNumberFormat="1" applyFont="1" applyFill="1" applyBorder="1" applyAlignment="1">
      <alignment horizontal="center" vertical="center"/>
    </xf>
    <xf numFmtId="168" fontId="7" fillId="15" borderId="20" xfId="0" applyNumberFormat="1" applyFont="1" applyFill="1" applyBorder="1" applyAlignment="1">
      <alignment horizontal="center" vertical="center"/>
    </xf>
    <xf numFmtId="168" fontId="7" fillId="15" borderId="4" xfId="0" applyNumberFormat="1" applyFont="1" applyFill="1" applyBorder="1" applyAlignment="1">
      <alignment horizontal="center" vertical="center"/>
    </xf>
    <xf numFmtId="168" fontId="7" fillId="10" borderId="16" xfId="0" applyNumberFormat="1" applyFont="1" applyFill="1" applyBorder="1" applyAlignment="1">
      <alignment horizontal="center" vertical="center"/>
    </xf>
    <xf numFmtId="168" fontId="7" fillId="10" borderId="20" xfId="0" applyNumberFormat="1" applyFont="1" applyFill="1" applyBorder="1" applyAlignment="1">
      <alignment horizontal="center" vertical="center"/>
    </xf>
    <xf numFmtId="168" fontId="7" fillId="10" borderId="4" xfId="0" applyNumberFormat="1" applyFont="1" applyFill="1" applyBorder="1" applyAlignment="1">
      <alignment horizontal="center" vertical="center"/>
    </xf>
    <xf numFmtId="0" fontId="22" fillId="0" borderId="0" xfId="0" applyFont="1" applyFill="1" applyBorder="1" applyAlignment="1">
      <alignment horizontal="center" vertical="center"/>
    </xf>
    <xf numFmtId="167" fontId="25" fillId="0" borderId="3" xfId="0" applyNumberFormat="1" applyFont="1" applyFill="1" applyBorder="1" applyAlignment="1">
      <alignment horizontal="center" vertical="center"/>
    </xf>
    <xf numFmtId="168" fontId="23" fillId="7" borderId="0" xfId="0" applyNumberFormat="1" applyFont="1" applyFill="1" applyAlignment="1">
      <alignment horizontal="center"/>
    </xf>
    <xf numFmtId="0" fontId="21" fillId="7" borderId="0" xfId="0" applyFont="1" applyFill="1" applyBorder="1" applyAlignment="1">
      <alignment horizontal="center"/>
    </xf>
    <xf numFmtId="0" fontId="21" fillId="7" borderId="0" xfId="0" applyFont="1" applyFill="1" applyBorder="1" applyAlignment="1">
      <alignment horizontal="center" vertical="center"/>
    </xf>
    <xf numFmtId="0" fontId="21" fillId="7" borderId="15" xfId="0" applyFont="1" applyFill="1" applyBorder="1" applyAlignment="1">
      <alignment horizontal="center" vertical="center"/>
    </xf>
    <xf numFmtId="0" fontId="26" fillId="12" borderId="0" xfId="0" applyFont="1" applyFill="1" applyAlignment="1">
      <alignment horizontal="center"/>
    </xf>
    <xf numFmtId="0" fontId="29" fillId="10" borderId="16" xfId="0" applyFont="1" applyFill="1" applyBorder="1" applyAlignment="1" applyProtection="1">
      <alignment horizontal="center" vertical="center"/>
    </xf>
    <xf numFmtId="0" fontId="29" fillId="10" borderId="4" xfId="0" applyFont="1" applyFill="1" applyBorder="1" applyAlignment="1" applyProtection="1">
      <alignment horizontal="center" vertical="center"/>
    </xf>
    <xf numFmtId="0" fontId="0" fillId="14" borderId="0" xfId="0" applyFont="1" applyFill="1" applyBorder="1" applyAlignment="1">
      <alignment horizontal="center" vertical="center" wrapText="1"/>
    </xf>
    <xf numFmtId="0" fontId="0" fillId="14" borderId="0" xfId="0" applyFont="1" applyFill="1" applyBorder="1" applyAlignment="1">
      <alignment horizontal="center" vertical="center"/>
    </xf>
    <xf numFmtId="0" fontId="38" fillId="0" borderId="0" xfId="0" applyFont="1" applyFill="1" applyBorder="1" applyAlignment="1">
      <alignment horizontal="center" vertical="center"/>
    </xf>
    <xf numFmtId="167" fontId="7" fillId="3" borderId="6" xfId="0" applyNumberFormat="1" applyFont="1" applyFill="1" applyBorder="1" applyAlignment="1" applyProtection="1">
      <alignment horizontal="center" vertical="center"/>
      <protection locked="0"/>
    </xf>
    <xf numFmtId="167" fontId="7" fillId="3" borderId="0" xfId="0" applyNumberFormat="1" applyFont="1" applyFill="1" applyBorder="1" applyAlignment="1" applyProtection="1">
      <alignment horizontal="center" vertical="center"/>
      <protection locked="0"/>
    </xf>
    <xf numFmtId="167" fontId="22" fillId="0" borderId="0" xfId="0" applyNumberFormat="1" applyFont="1" applyFill="1" applyAlignment="1">
      <alignment horizontal="center" vertical="center"/>
    </xf>
    <xf numFmtId="0" fontId="22" fillId="0" borderId="0" xfId="0" applyFont="1" applyFill="1" applyAlignment="1">
      <alignment horizontal="center" vertical="center"/>
    </xf>
    <xf numFmtId="0" fontId="38" fillId="0" borderId="0" xfId="0" applyFont="1" applyFill="1" applyBorder="1" applyAlignment="1">
      <alignment horizontal="center"/>
    </xf>
  </cellXfs>
  <cellStyles count="9">
    <cellStyle name="Check RedRedGreen" xfId="7" xr:uid="{00000000-0005-0000-0000-000000000000}"/>
    <cellStyle name="Comma" xfId="2" builtinId="3"/>
    <cellStyle name="dms_1" xfId="4" xr:uid="{00000000-0005-0000-0000-000002000000}"/>
    <cellStyle name="Hyperlink" xfId="8" builtinId="8"/>
    <cellStyle name="Normal" xfId="0" builtinId="0"/>
    <cellStyle name="Normal 11" xfId="6" xr:uid="{00000000-0005-0000-0000-000005000000}"/>
    <cellStyle name="Normal 3" xfId="5" xr:uid="{00000000-0005-0000-0000-000006000000}"/>
    <cellStyle name="Percent" xfId="1" builtinId="5"/>
    <cellStyle name="TableLvl3" xfId="3" xr:uid="{00000000-0005-0000-0000-000008000000}"/>
  </cellStyles>
  <dxfs count="4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ill>
        <patternFill>
          <bgColor rgb="FFFFCCCC"/>
        </patternFill>
      </fill>
    </dxf>
  </dxfs>
  <tableStyles count="0" defaultTableStyle="TableStyleMedium2" defaultPivotStyle="PivotStyleLight16"/>
  <colors>
    <mruColors>
      <color rgb="FFFFCCCC"/>
      <color rgb="FFFF9999"/>
      <color rgb="FF0000FF"/>
      <color rgb="FFFFCC99"/>
      <color rgb="FFFF00FF"/>
      <color rgb="FFCC9900"/>
      <color rgb="FFFFCC66"/>
      <color rgb="FFCCCC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Price, Joel" id="{D9943B13-F764-47BB-A462-27EC5C59746B}" userId="S::JOprice@powercor.com.au::8210145d-07f5-4e0a-ac71-ae689abed8c6" providerId="AD"/>
</personList>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J5" dT="2024-09-23T00:44:01.67" personId="{D9943B13-F764-47BB-A462-27EC5C59746B}" id="{6FEF0561-4D5D-4458-9893-D073DB9FFB64}">
    <text>Overheads are not applied to type 1 capital contributions. Formulas have been removed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workbookViewId="0"/>
  </sheetViews>
  <sheetFormatPr defaultColWidth="0" defaultRowHeight="12.5" zeroHeight="1" x14ac:dyDescent="0.25"/>
  <cols>
    <col min="1" max="1" width="3.7265625" style="2" customWidth="1"/>
    <col min="2" max="2" width="75.81640625" style="2" customWidth="1"/>
    <col min="3" max="3" width="22.81640625" style="2" customWidth="1"/>
    <col min="4" max="4" width="5.7265625" style="2" customWidth="1"/>
    <col min="5" max="5" width="10" style="2" customWidth="1"/>
    <col min="6" max="6" width="5.7265625" style="2" customWidth="1"/>
    <col min="7" max="7" width="50.54296875" style="2" customWidth="1"/>
    <col min="8" max="22" width="10.7265625" style="2" customWidth="1"/>
    <col min="23" max="23" width="0" style="2" hidden="1" customWidth="1"/>
    <col min="24" max="16384" width="9.1796875" style="2" hidden="1"/>
  </cols>
  <sheetData>
    <row r="1" spans="1:22" ht="13" x14ac:dyDescent="0.3">
      <c r="A1" s="81" t="str">
        <f>'Input| Setup'!E5&amp;"     "&amp;'Input| Escalations'!D8</f>
        <v>United Energy     2026-27</v>
      </c>
    </row>
    <row r="2" spans="1:22" ht="13" x14ac:dyDescent="0.3">
      <c r="A2" s="19"/>
      <c r="B2" s="20" t="s">
        <v>30</v>
      </c>
      <c r="C2" s="21"/>
      <c r="D2" s="19"/>
      <c r="E2" s="18"/>
      <c r="F2" s="18"/>
      <c r="G2" s="18"/>
      <c r="H2" s="19"/>
      <c r="I2" s="19"/>
      <c r="J2" s="19"/>
      <c r="K2" s="19"/>
      <c r="L2" s="19"/>
      <c r="M2" s="19"/>
      <c r="N2" s="19"/>
      <c r="O2" s="18"/>
      <c r="P2" s="18"/>
      <c r="Q2" s="19"/>
      <c r="R2" s="19"/>
      <c r="S2" s="19"/>
      <c r="T2" s="19"/>
      <c r="U2" s="19"/>
      <c r="V2" s="19"/>
    </row>
    <row r="3" spans="1:22" ht="13" x14ac:dyDescent="0.3">
      <c r="A3" s="19"/>
      <c r="B3" s="20" t="str">
        <f ca="1">IFERROR(MID(CELL("filename",A2),FIND("]",CELL("filename",A2))+1,255),"")</f>
        <v>Index</v>
      </c>
      <c r="C3" s="22" t="s">
        <v>27</v>
      </c>
      <c r="D3" s="62">
        <f>'Model Validation'!$C$5</f>
        <v>0</v>
      </c>
      <c r="E3" s="37" t="s">
        <v>45</v>
      </c>
      <c r="F3" s="18"/>
      <c r="G3" s="18"/>
      <c r="H3" s="19"/>
      <c r="I3" s="19"/>
      <c r="J3" s="19"/>
      <c r="K3" s="19"/>
      <c r="L3" s="19"/>
      <c r="M3" s="19"/>
      <c r="N3" s="19"/>
      <c r="O3" s="18"/>
      <c r="P3" s="18"/>
      <c r="Q3" s="19"/>
      <c r="R3" s="19"/>
      <c r="S3" s="19"/>
      <c r="T3" s="19"/>
      <c r="U3" s="19"/>
      <c r="V3" s="19"/>
    </row>
    <row r="4" spans="1:22" ht="15" customHeight="1" x14ac:dyDescent="0.25"/>
    <row r="5" spans="1:22" ht="15" customHeight="1" x14ac:dyDescent="0.3">
      <c r="A5" s="5"/>
      <c r="B5" s="7" t="s">
        <v>191</v>
      </c>
      <c r="C5" s="5"/>
      <c r="D5" s="5"/>
      <c r="E5" s="5"/>
      <c r="F5" s="6"/>
      <c r="G5" s="5"/>
      <c r="H5" s="5"/>
      <c r="I5" s="5"/>
      <c r="J5" s="5"/>
      <c r="K5" s="5"/>
      <c r="L5" s="5"/>
      <c r="M5" s="5"/>
      <c r="N5" s="5"/>
      <c r="O5" s="5"/>
      <c r="P5" s="5"/>
      <c r="Q5" s="5"/>
      <c r="R5" s="5"/>
      <c r="S5" s="5"/>
      <c r="T5" s="5"/>
      <c r="U5" s="5"/>
      <c r="V5" s="5"/>
    </row>
    <row r="6" spans="1:22" ht="15" customHeight="1" x14ac:dyDescent="0.25"/>
    <row r="7" spans="1:22" ht="15" customHeight="1" x14ac:dyDescent="0.25">
      <c r="B7" s="46" t="s">
        <v>34</v>
      </c>
      <c r="C7" s="276" t="s">
        <v>186</v>
      </c>
    </row>
    <row r="8" spans="1:22" ht="15" customHeight="1" x14ac:dyDescent="0.25">
      <c r="B8" s="275" t="s">
        <v>56</v>
      </c>
      <c r="C8" s="276" t="s">
        <v>187</v>
      </c>
    </row>
    <row r="9" spans="1:22" ht="15" customHeight="1" x14ac:dyDescent="0.25">
      <c r="B9" s="265" t="s">
        <v>185</v>
      </c>
      <c r="C9" s="276"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5">
      <c r="B10" s="205" t="s">
        <v>126</v>
      </c>
      <c r="C10" s="276" t="s">
        <v>188</v>
      </c>
    </row>
    <row r="11" spans="1:22" ht="15" customHeight="1" x14ac:dyDescent="0.25"/>
    <row r="12" spans="1:22" ht="15" customHeight="1" x14ac:dyDescent="0.3">
      <c r="A12" s="5"/>
      <c r="B12" s="7" t="s">
        <v>46</v>
      </c>
      <c r="C12" s="5"/>
      <c r="D12" s="5"/>
      <c r="E12" s="5"/>
      <c r="F12" s="6"/>
      <c r="G12" s="5"/>
      <c r="H12" s="5"/>
      <c r="I12" s="5"/>
      <c r="J12" s="5"/>
      <c r="K12" s="5"/>
      <c r="L12" s="5"/>
      <c r="M12" s="5"/>
      <c r="N12" s="5"/>
      <c r="O12" s="5"/>
      <c r="P12" s="5"/>
      <c r="Q12" s="5"/>
      <c r="R12" s="5"/>
      <c r="S12" s="5"/>
      <c r="T12" s="5"/>
      <c r="U12" s="5"/>
      <c r="V12" s="5"/>
    </row>
    <row r="13" spans="1:22" ht="15" customHeight="1" x14ac:dyDescent="0.25"/>
    <row r="14" spans="1:22" ht="15" customHeight="1" x14ac:dyDescent="0.3">
      <c r="B14" s="72" t="s">
        <v>190</v>
      </c>
      <c r="C14" s="73" t="s">
        <v>88</v>
      </c>
      <c r="E14" s="73" t="s">
        <v>47</v>
      </c>
      <c r="G14" s="72" t="s">
        <v>48</v>
      </c>
    </row>
    <row r="15" spans="1:22" ht="15" customHeight="1" x14ac:dyDescent="0.25">
      <c r="B15" s="74" t="str">
        <f ca="1">IFERROR('Input| Setup'!B3,"")</f>
        <v>Input| Setup</v>
      </c>
      <c r="C15" s="75" t="s">
        <v>71</v>
      </c>
      <c r="E15" s="76" t="s">
        <v>49</v>
      </c>
      <c r="G15" s="66" t="s">
        <v>72</v>
      </c>
    </row>
    <row r="16" spans="1:22" ht="15" customHeight="1" x14ac:dyDescent="0.25">
      <c r="B16" s="74" t="str">
        <f ca="1">IFERROR('Input| Escalations'!B3,"")</f>
        <v>Input| Escalations</v>
      </c>
      <c r="C16" s="75" t="s">
        <v>71</v>
      </c>
      <c r="E16" s="76" t="s">
        <v>49</v>
      </c>
      <c r="G16" s="66" t="s">
        <v>73</v>
      </c>
    </row>
    <row r="17" spans="1:22" ht="15" customHeight="1" x14ac:dyDescent="0.25">
      <c r="B17" s="74" t="str">
        <f ca="1">IFERROR('Input| Projects'!C3,"")</f>
        <v>Input| Projects</v>
      </c>
      <c r="C17" s="13">
        <f>'Model Validation'!C9</f>
        <v>0</v>
      </c>
      <c r="E17" s="76" t="s">
        <v>49</v>
      </c>
      <c r="G17" s="66" t="s">
        <v>77</v>
      </c>
    </row>
    <row r="18" spans="1:22" ht="15" customHeight="1" x14ac:dyDescent="0.25">
      <c r="B18" s="74" t="str">
        <f ca="1">IFERROR('Input| Disposals'!C3,"")</f>
        <v>Input| Disposals</v>
      </c>
      <c r="C18" s="13">
        <f>'Model Validation'!C10</f>
        <v>0</v>
      </c>
      <c r="E18" s="76" t="s">
        <v>49</v>
      </c>
      <c r="G18" s="66" t="s">
        <v>78</v>
      </c>
    </row>
    <row r="19" spans="1:22" ht="15" customHeight="1" x14ac:dyDescent="0.25">
      <c r="B19" s="74" t="str">
        <f ca="1">IFERROR('Input| Type 2 capcons'!B3,"")</f>
        <v>Input| Type 2 capcons</v>
      </c>
      <c r="C19" s="13">
        <f>'Model Validation'!C11</f>
        <v>0</v>
      </c>
      <c r="E19" s="236" t="s">
        <v>49</v>
      </c>
      <c r="G19" s="66" t="str">
        <f>"Input for type 2 capital contributions (a definition is given at table "&amp;LEFT('Input| Type 2 capcons'!B5,2)&amp;")"</f>
        <v>Input for type 2 capital contributions (a definition is given at table 24)</v>
      </c>
    </row>
    <row r="20" spans="1:22" ht="15" customHeight="1" x14ac:dyDescent="0.3">
      <c r="B20" s="74" t="str">
        <f ca="1">IFERROR('Input| Expensing'!B3,"")</f>
        <v>Input| Expensing</v>
      </c>
      <c r="C20" s="13">
        <f>'Model Validation'!C12</f>
        <v>0</v>
      </c>
      <c r="E20" s="76" t="s">
        <v>49</v>
      </c>
      <c r="G20" s="66" t="s">
        <v>79</v>
      </c>
      <c r="K20" s="77"/>
    </row>
    <row r="21" spans="1:22" ht="15" customHeight="1" x14ac:dyDescent="0.25">
      <c r="B21" s="74" t="str">
        <f ca="1">IFERROR('Input| Overheads'!B3,"")</f>
        <v>Input| Overheads</v>
      </c>
      <c r="C21" s="13">
        <f>'Model Validation'!C13</f>
        <v>0</v>
      </c>
      <c r="E21" s="76" t="s">
        <v>49</v>
      </c>
      <c r="G21" s="66" t="s">
        <v>80</v>
      </c>
    </row>
    <row r="22" spans="1:22" ht="15" customHeight="1" x14ac:dyDescent="0.25">
      <c r="B22" s="74" t="str">
        <f ca="1">IFERROR('Calc| Overheads Allocation'!B3,"")</f>
        <v>Calc| Overheads Allocation</v>
      </c>
      <c r="C22" s="13">
        <f>'Model Validation'!C14</f>
        <v>0</v>
      </c>
      <c r="E22" s="78" t="s">
        <v>62</v>
      </c>
      <c r="G22" s="66" t="s">
        <v>81</v>
      </c>
    </row>
    <row r="23" spans="1:22" ht="15" customHeight="1" x14ac:dyDescent="0.25">
      <c r="B23" s="74" t="str">
        <f ca="1">IFERROR('Calc| Project Costs'!C3,"")</f>
        <v>Calc| Project Costs</v>
      </c>
      <c r="C23" s="13">
        <f>'Model Validation'!C15</f>
        <v>0</v>
      </c>
      <c r="E23" s="78" t="s">
        <v>62</v>
      </c>
      <c r="G23" s="66" t="s">
        <v>82</v>
      </c>
    </row>
    <row r="24" spans="1:22" ht="15" customHeight="1" x14ac:dyDescent="0.25">
      <c r="B24" s="74" t="str">
        <f ca="1">IFERROR('Output| PTRM (D)'!C3,"")</f>
        <v>Output| PTRM (D)</v>
      </c>
      <c r="C24" s="13">
        <f>'Model Validation'!C16</f>
        <v>0</v>
      </c>
      <c r="E24" s="78" t="s">
        <v>62</v>
      </c>
      <c r="G24" s="66" t="s">
        <v>101</v>
      </c>
    </row>
    <row r="25" spans="1:22" ht="15" customHeight="1" x14ac:dyDescent="0.25">
      <c r="B25" s="74" t="s">
        <v>100</v>
      </c>
      <c r="C25" s="13">
        <f>'Model Validation'!C17</f>
        <v>0</v>
      </c>
      <c r="E25" s="78" t="s">
        <v>62</v>
      </c>
      <c r="G25" s="66" t="s">
        <v>102</v>
      </c>
    </row>
    <row r="26" spans="1:22" ht="15" customHeight="1" x14ac:dyDescent="0.25">
      <c r="B26" s="74" t="str">
        <f ca="1">IFERROR('Output| RIN'!B3,"")</f>
        <v>Output| RIN</v>
      </c>
      <c r="C26" s="13">
        <f>'Model Validation'!C18</f>
        <v>0</v>
      </c>
      <c r="E26" s="78" t="s">
        <v>62</v>
      </c>
      <c r="G26" s="66" t="s">
        <v>83</v>
      </c>
    </row>
    <row r="27" spans="1:22" ht="15" customHeight="1" x14ac:dyDescent="0.25">
      <c r="B27" s="74" t="str">
        <f ca="1">IFERROR('Output| AER'!B3,"")</f>
        <v>Output| AER</v>
      </c>
      <c r="C27" s="13">
        <f>'Model Validation'!C19</f>
        <v>0</v>
      </c>
      <c r="E27" s="78" t="s">
        <v>62</v>
      </c>
      <c r="G27" s="66" t="s">
        <v>84</v>
      </c>
    </row>
    <row r="28" spans="1:22" ht="15" customHeight="1" x14ac:dyDescent="0.3">
      <c r="B28" s="74" t="str">
        <f ca="1">IFERROR('Model Validation'!B3,"")</f>
        <v>Model Validation</v>
      </c>
      <c r="C28" s="13">
        <f>'Model Validation'!C5</f>
        <v>0</v>
      </c>
      <c r="E28" s="78" t="s">
        <v>62</v>
      </c>
      <c r="G28" s="66" t="s">
        <v>85</v>
      </c>
    </row>
    <row r="29" spans="1:22" ht="15" customHeight="1" x14ac:dyDescent="0.25">
      <c r="B29" s="66"/>
    </row>
    <row r="30" spans="1:22" ht="15" customHeight="1" x14ac:dyDescent="0.3">
      <c r="A30" s="5"/>
      <c r="B30" s="7" t="s">
        <v>189</v>
      </c>
      <c r="C30" s="5"/>
      <c r="D30" s="5"/>
      <c r="E30" s="5"/>
      <c r="F30" s="6"/>
      <c r="G30" s="5"/>
      <c r="H30" s="5"/>
      <c r="I30" s="5"/>
      <c r="J30" s="5"/>
      <c r="K30" s="5"/>
      <c r="L30" s="5"/>
      <c r="M30" s="5"/>
      <c r="N30" s="5"/>
      <c r="O30" s="5"/>
      <c r="P30" s="5"/>
      <c r="Q30" s="5"/>
      <c r="R30" s="5"/>
      <c r="S30" s="5"/>
      <c r="T30" s="5"/>
      <c r="U30" s="5"/>
      <c r="V30" s="5"/>
    </row>
    <row r="31" spans="1:22" ht="15" customHeight="1" x14ac:dyDescent="0.25"/>
    <row r="32" spans="1:22" ht="15" customHeight="1" x14ac:dyDescent="0.3">
      <c r="B32" s="79" t="s">
        <v>86</v>
      </c>
      <c r="C32" s="79" t="s">
        <v>87</v>
      </c>
      <c r="D32" s="79"/>
      <c r="E32" s="73" t="s">
        <v>47</v>
      </c>
      <c r="G32" s="79" t="s">
        <v>48</v>
      </c>
    </row>
    <row r="33" spans="2:7" ht="15" customHeight="1" x14ac:dyDescent="0.3">
      <c r="B33" s="245" t="str">
        <f>'Input| Setup'!A5</f>
        <v>1. Business name</v>
      </c>
      <c r="C33" s="245" t="str">
        <f ca="1">B15</f>
        <v>Input| Setup</v>
      </c>
      <c r="D33" s="79"/>
      <c r="E33" s="236" t="s">
        <v>49</v>
      </c>
      <c r="G33" s="64" t="s">
        <v>138</v>
      </c>
    </row>
    <row r="34" spans="2:7" ht="15" customHeight="1" x14ac:dyDescent="0.25">
      <c r="B34" s="245" t="str">
        <f>'Input| Setup'!B7</f>
        <v>2. Financial years</v>
      </c>
      <c r="C34" s="245" t="str">
        <f ca="1">B15</f>
        <v>Input| Setup</v>
      </c>
      <c r="E34" s="78" t="s">
        <v>62</v>
      </c>
      <c r="G34" s="2" t="str">
        <f>"Provides reference range for FY drop-down boxes, based on your input in table "&amp;LEFT(B42,2)&amp;"."</f>
        <v>Provides reference range for FY drop-down boxes, based on your input in table 10.</v>
      </c>
    </row>
    <row r="35" spans="2:7" ht="15" customHeight="1" x14ac:dyDescent="0.25">
      <c r="B35" s="245" t="str">
        <f>'Input| Setup'!B18</f>
        <v>3. RIN categories</v>
      </c>
      <c r="C35" s="245" t="str">
        <f ca="1">B15</f>
        <v>Input| Setup</v>
      </c>
      <c r="E35" s="78" t="s">
        <v>62</v>
      </c>
      <c r="G35" s="2" t="s">
        <v>50</v>
      </c>
    </row>
    <row r="36" spans="2:7" ht="15" customHeight="1" x14ac:dyDescent="0.25">
      <c r="B36" s="245" t="str">
        <f>'Input| Setup'!B27</f>
        <v>4. AER categories</v>
      </c>
      <c r="C36" s="245" t="str">
        <f ca="1">B15</f>
        <v>Input| Setup</v>
      </c>
      <c r="E36" s="78" t="s">
        <v>62</v>
      </c>
      <c r="G36" s="2" t="s">
        <v>156</v>
      </c>
    </row>
    <row r="37" spans="2:7" ht="15" customHeight="1" x14ac:dyDescent="0.25">
      <c r="B37" s="245" t="str">
        <f>'Input| Setup'!B38</f>
        <v>5. Months</v>
      </c>
      <c r="C37" s="245" t="str">
        <f ca="1">B15</f>
        <v>Input| Setup</v>
      </c>
      <c r="E37" s="78" t="s">
        <v>62</v>
      </c>
      <c r="G37" s="2" t="s">
        <v>54</v>
      </c>
    </row>
    <row r="38" spans="2:7" ht="15" customHeight="1" x14ac:dyDescent="0.25">
      <c r="B38" s="245" t="str">
        <f>'Input| Setup'!B43</f>
        <v>6. Overhead switch</v>
      </c>
      <c r="C38" s="245" t="str">
        <f ca="1">B15</f>
        <v>Input| Setup</v>
      </c>
      <c r="E38" s="78" t="s">
        <v>62</v>
      </c>
      <c r="G38" s="2" t="str">
        <f>"Assigns yes or no response in table "&amp;LEFT(B50,2)&amp;" as to whether the project attracts capitalised overheads."</f>
        <v>Assigns yes or no response in table 18 as to whether the project attracts capitalised overheads.</v>
      </c>
    </row>
    <row r="39" spans="2:7" ht="15" customHeight="1" x14ac:dyDescent="0.25">
      <c r="B39" s="245" t="str">
        <f>'Input| Setup'!B47</f>
        <v>7. Distribution/transmission switch</v>
      </c>
      <c r="C39" s="245" t="str">
        <f ca="1">C38</f>
        <v>Input| Setup</v>
      </c>
      <c r="E39" s="78" t="s">
        <v>62</v>
      </c>
      <c r="G39" s="2" t="str">
        <f>"Assigns Distribution or Transmission response in table "&amp;LEFT(B41,1)&amp;"."</f>
        <v>Assigns Distribution or Transmission response in table 9.</v>
      </c>
    </row>
    <row r="40" spans="2:7" ht="15" customHeight="1" x14ac:dyDescent="0.25">
      <c r="B40" s="245" t="str">
        <f>'Input| Setup'!B51</f>
        <v>8. Overhead allocation method</v>
      </c>
      <c r="C40" s="245" t="str">
        <f ca="1">C39</f>
        <v>Input| Setup</v>
      </c>
      <c r="E40" s="78" t="s">
        <v>62</v>
      </c>
      <c r="G40" s="2" t="str">
        <f>"Assigns the methodology for allocating overheads in table "&amp;LEFT(B67,2)&amp;"."</f>
        <v>Assigns the methodology for allocating overheads in table 35.</v>
      </c>
    </row>
    <row r="41" spans="2:7" ht="15" customHeight="1" x14ac:dyDescent="0.25">
      <c r="B41" s="245" t="str">
        <f>'Input| Setup'!E7</f>
        <v>9. PTRM asset classes</v>
      </c>
      <c r="C41" s="245" t="str">
        <f ca="1">B15</f>
        <v>Input| Setup</v>
      </c>
      <c r="E41" s="76" t="s">
        <v>49</v>
      </c>
      <c r="G41" s="2" t="s">
        <v>157</v>
      </c>
    </row>
    <row r="42" spans="2:7" ht="15" customHeight="1" x14ac:dyDescent="0.25">
      <c r="B42" s="245" t="str">
        <f>'Input| Escalations'!B5</f>
        <v>10. Inflation table setup</v>
      </c>
      <c r="C42" s="245" t="str">
        <f ca="1">B16</f>
        <v>Input| Escalations</v>
      </c>
      <c r="E42" s="76" t="s">
        <v>49</v>
      </c>
      <c r="G42" s="2" t="s">
        <v>193</v>
      </c>
    </row>
    <row r="43" spans="2:7" ht="15" customHeight="1" x14ac:dyDescent="0.25">
      <c r="B43" s="245" t="str">
        <f>'Input| Escalations'!B12</f>
        <v>11. Inflation</v>
      </c>
      <c r="C43" s="245" t="str">
        <f ca="1">C42</f>
        <v>Input| Escalations</v>
      </c>
      <c r="E43" s="76" t="s">
        <v>49</v>
      </c>
      <c r="G43" s="2" t="s">
        <v>159</v>
      </c>
    </row>
    <row r="44" spans="2:7" ht="15" customHeight="1" x14ac:dyDescent="0.25">
      <c r="B44" s="245" t="str">
        <f>'Input| Escalations'!B21</f>
        <v>12. Forecast real price escalation</v>
      </c>
      <c r="C44" s="245" t="str">
        <f ca="1">C43</f>
        <v>Input| Escalations</v>
      </c>
      <c r="E44" s="78" t="s">
        <v>62</v>
      </c>
      <c r="G44" s="2" t="s">
        <v>160</v>
      </c>
    </row>
    <row r="45" spans="2:7" ht="15" customHeight="1" x14ac:dyDescent="0.25">
      <c r="B45" s="245" t="str">
        <f>'Input| Projects'!C7</f>
        <v>13. Project Details</v>
      </c>
      <c r="C45" s="245" t="str">
        <f ca="1">B17</f>
        <v>Input| Projects</v>
      </c>
      <c r="E45" s="76" t="s">
        <v>49</v>
      </c>
      <c r="G45" s="2" t="s">
        <v>184</v>
      </c>
    </row>
    <row r="46" spans="2:7" ht="15" customHeight="1" x14ac:dyDescent="0.25">
      <c r="B46" s="245" t="str">
        <f>'Input| Projects'!F7</f>
        <v>14. RIN and optional DNSP mapping categories</v>
      </c>
      <c r="C46" s="245" t="str">
        <f ca="1">B17</f>
        <v>Input| Projects</v>
      </c>
      <c r="E46" s="76" t="s">
        <v>49</v>
      </c>
      <c r="G46" s="2" t="s">
        <v>183</v>
      </c>
    </row>
    <row r="47" spans="2:7" ht="15" customHeight="1" x14ac:dyDescent="0.25">
      <c r="B47" s="245" t="str">
        <f>'Input| Projects'!I7</f>
        <v>15. Unescalated direct costs (excluding type 2 capital contributions) ($'000s 2025-26 June)</v>
      </c>
      <c r="C47" s="245" t="str">
        <f ca="1">B17</f>
        <v>Input| Projects</v>
      </c>
      <c r="E47" s="76" t="s">
        <v>49</v>
      </c>
      <c r="G47" s="2"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5">
      <c r="B48" s="245" t="str">
        <f>'Input| Projects'!Q7</f>
        <v>16. Type 1 capital contributions included in table 15 ($'000s 2025-26 June)</v>
      </c>
      <c r="C48" s="245" t="str">
        <f ca="1">C47</f>
        <v>Input| Projects</v>
      </c>
      <c r="E48" s="192" t="s">
        <v>49</v>
      </c>
      <c r="G48" s="2" t="str">
        <f>"Please enter total type 1 capital contributions, as defined in table "&amp;LEFT(B56,2)&amp;"."</f>
        <v>Please enter total type 1 capital contributions, as defined in table 24.</v>
      </c>
    </row>
    <row r="49" spans="2:7" ht="15" customHeight="1" x14ac:dyDescent="0.25">
      <c r="B49" s="245" t="str">
        <f>'Input| Projects'!Y7</f>
        <v xml:space="preserve">17. Cost components as % of direct costs </v>
      </c>
      <c r="C49" s="245" t="str">
        <f ca="1">B17</f>
        <v>Input| Projects</v>
      </c>
      <c r="E49" s="76" t="s">
        <v>49</v>
      </c>
      <c r="G49" s="2" t="s">
        <v>162</v>
      </c>
    </row>
    <row r="50" spans="2:7" ht="15" customHeight="1" x14ac:dyDescent="0.25">
      <c r="B50" s="245" t="str">
        <f>'Input| Projects'!AC7</f>
        <v>18. Capitalised overheads allocation</v>
      </c>
      <c r="C50" s="245" t="str">
        <f ca="1">B17</f>
        <v>Input| Projects</v>
      </c>
      <c r="E50" s="76" t="s">
        <v>49</v>
      </c>
      <c r="G50" s="2" t="s">
        <v>163</v>
      </c>
    </row>
    <row r="51" spans="2:7" ht="15" customHeight="1" x14ac:dyDescent="0.25">
      <c r="B51" s="245" t="str">
        <f>'Input| Projects'!AF7</f>
        <v>19. Allocation of capitalised overheads - DNSP defined</v>
      </c>
      <c r="C51" s="245" t="str">
        <f ca="1">C50</f>
        <v>Input| Projects</v>
      </c>
      <c r="E51" s="203" t="s">
        <v>61</v>
      </c>
      <c r="G51" s="2" t="s">
        <v>164</v>
      </c>
    </row>
    <row r="52" spans="2:7" ht="15" customHeight="1" x14ac:dyDescent="0.25">
      <c r="B52" s="245" t="str">
        <f>'Input| Projects'!AI7</f>
        <v>20. AER categories as % of direct costs (i.e. total costs reported in table 15, excluding capitalised overheads)</v>
      </c>
      <c r="C52" s="245" t="str">
        <f ca="1">B17</f>
        <v>Input| Projects</v>
      </c>
      <c r="E52" s="76" t="s">
        <v>49</v>
      </c>
      <c r="G52" s="2" t="s">
        <v>136</v>
      </c>
    </row>
    <row r="53" spans="2:7" ht="15" customHeight="1" x14ac:dyDescent="0.25">
      <c r="B53" s="245" t="str">
        <f>'Input| Projects'!AR7</f>
        <v>21. PTRM asset classes as % of direct costs (i.e. total costs reported in table 15, excluding capitalised overheads)</v>
      </c>
      <c r="C53" s="245" t="str">
        <f ca="1">B17</f>
        <v>Input| Projects</v>
      </c>
      <c r="E53" s="76" t="s">
        <v>49</v>
      </c>
      <c r="G53" s="2" t="s">
        <v>165</v>
      </c>
    </row>
    <row r="54" spans="2:7" ht="15" customHeight="1" x14ac:dyDescent="0.25">
      <c r="B54" s="245" t="str">
        <f>'Input| Disposals'!D5</f>
        <v>22. Forecast asset disposals ($'000s 2025-26 June)</v>
      </c>
      <c r="C54" s="245" t="str">
        <f ca="1">B18</f>
        <v>Input| Disposals</v>
      </c>
      <c r="E54" s="76" t="s">
        <v>49</v>
      </c>
      <c r="G54" s="2" t="s">
        <v>166</v>
      </c>
    </row>
    <row r="55" spans="2:7" ht="15" customHeight="1" x14ac:dyDescent="0.25">
      <c r="B55" s="245" t="str">
        <f>'Input| Disposals'!O5</f>
        <v>23. Forecast asset disposals ($'000s June 2026)</v>
      </c>
      <c r="C55" s="245" t="str">
        <f ca="1">B18</f>
        <v>Input| Disposals</v>
      </c>
      <c r="E55" s="78" t="s">
        <v>62</v>
      </c>
      <c r="G55" s="2" t="str">
        <f>"Converts table "&amp;LEFT(B54,2)&amp;" data to correct real year basis."</f>
        <v>Converts table 22 data to correct real year basis.</v>
      </c>
    </row>
    <row r="56" spans="2:7" ht="15" customHeight="1" x14ac:dyDescent="0.25">
      <c r="B56" s="245" t="str">
        <f>'Input| Type 2 capcons'!B5</f>
        <v>24. Forecast type 2 capital contributions ($'000s 2025-26 June)</v>
      </c>
      <c r="C56" s="245" t="str">
        <f ca="1">B19</f>
        <v>Input| Type 2 capcons</v>
      </c>
      <c r="E56" s="78" t="s">
        <v>49</v>
      </c>
      <c r="G56" s="2" t="s">
        <v>161</v>
      </c>
    </row>
    <row r="57" spans="2:7" ht="15" customHeight="1" x14ac:dyDescent="0.25">
      <c r="B57" s="245" t="str">
        <f>'Input| Type 2 capcons'!B22</f>
        <v>25. Cost components of type 2 capital contributions</v>
      </c>
      <c r="C57" s="245" t="str">
        <f ca="1">B19</f>
        <v>Input| Type 2 capcons</v>
      </c>
      <c r="E57" s="78" t="s">
        <v>49</v>
      </c>
      <c r="G57" s="2" t="s">
        <v>171</v>
      </c>
    </row>
    <row r="58" spans="2:7" ht="15" customHeight="1" x14ac:dyDescent="0.25">
      <c r="B58" s="245" t="str">
        <f>'Input| Type 2 capcons'!B28</f>
        <v>26. Real price escalators for type 2 capital contributions</v>
      </c>
      <c r="C58" s="245" t="str">
        <f ca="1">B19</f>
        <v>Input| Type 2 capcons</v>
      </c>
      <c r="E58" s="78" t="s">
        <v>62</v>
      </c>
      <c r="G58" s="2" t="str">
        <f>"Calculates real price escalation based on the inputs from table "&amp;LEFT(B57,2)&amp;"."</f>
        <v>Calculates real price escalation based on the inputs from table 25.</v>
      </c>
    </row>
    <row r="59" spans="2:7" ht="15" customHeight="1" x14ac:dyDescent="0.25">
      <c r="B59" s="245" t="str">
        <f>'Input| Type 2 capcons'!B34</f>
        <v>27. Forecast type 2 capital contributions, escalated ($'000s June 2026)</v>
      </c>
      <c r="C59" s="245" t="str">
        <f ca="1">B19</f>
        <v>Input| Type 2 capcons</v>
      </c>
      <c r="E59" s="78" t="s">
        <v>62</v>
      </c>
      <c r="G59" s="2" t="str">
        <f>"Converts table "&amp;LEFT(B56,2)&amp;" data to correct escalated, real year basis."</f>
        <v>Converts table 24 data to correct escalated, real year basis.</v>
      </c>
    </row>
    <row r="60" spans="2:7" ht="15" customHeight="1" x14ac:dyDescent="0.25">
      <c r="B60" s="245" t="str">
        <f>'Input| Expensing'!C5</f>
        <v>28. Immediate expensing (% to be immediately expensed)</v>
      </c>
      <c r="C60" s="245" t="str">
        <f ca="1">B20</f>
        <v>Input| Expensing</v>
      </c>
      <c r="E60" s="76" t="s">
        <v>49</v>
      </c>
      <c r="G60" s="2" t="s">
        <v>167</v>
      </c>
    </row>
    <row r="61" spans="2:7" ht="15" customHeight="1" x14ac:dyDescent="0.25">
      <c r="B61" s="245" t="str">
        <f>'Input| Expensing'!M5</f>
        <v>29. Immediate expensing (% to be immediately expensed) - Distribution</v>
      </c>
      <c r="C61" s="245" t="str">
        <f ca="1">B20</f>
        <v>Input| Expensing</v>
      </c>
      <c r="E61" s="78" t="s">
        <v>62</v>
      </c>
      <c r="G61" s="2" t="s">
        <v>168</v>
      </c>
    </row>
    <row r="62" spans="2:7" ht="15" customHeight="1" x14ac:dyDescent="0.25">
      <c r="B62" s="245" t="str">
        <f>'Input| Expensing'!W5</f>
        <v>30. Immediate expensing (% to be immediately expensed) - Transmission</v>
      </c>
      <c r="C62" s="245" t="str">
        <f ca="1">B20</f>
        <v>Input| Expensing</v>
      </c>
      <c r="E62" s="78" t="s">
        <v>62</v>
      </c>
      <c r="G62" s="2" t="s">
        <v>169</v>
      </c>
    </row>
    <row r="63" spans="2:7" ht="15" customHeight="1" x14ac:dyDescent="0.25">
      <c r="B63" s="245" t="str">
        <f>'Input| Overheads'!B5</f>
        <v>31. Forecast capitalised overheads for current period</v>
      </c>
      <c r="C63" s="245" t="str">
        <f ca="1">B21</f>
        <v>Input| Overheads</v>
      </c>
      <c r="E63" s="78" t="s">
        <v>49</v>
      </c>
      <c r="G63" s="2"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5">
      <c r="B64" s="245" t="str">
        <f>'Input| Overheads'!B13</f>
        <v>32. Forecast capitalised overheads for forecast period - alternative method</v>
      </c>
      <c r="C64" s="245" t="str">
        <f ca="1">B21</f>
        <v>Input| Overheads</v>
      </c>
      <c r="E64" s="76" t="s">
        <v>61</v>
      </c>
      <c r="G64" s="2" t="s">
        <v>65</v>
      </c>
    </row>
    <row r="65" spans="2:7" ht="15" customHeight="1" x14ac:dyDescent="0.25">
      <c r="B65" s="245" t="str">
        <f>'Input| Overheads'!B21</f>
        <v>33. Historical expenditure (nominal)</v>
      </c>
      <c r="C65" s="245" t="str">
        <f ca="1">B21</f>
        <v>Input| Overheads</v>
      </c>
      <c r="E65" s="76" t="s">
        <v>49</v>
      </c>
      <c r="G65" s="2" t="s">
        <v>176</v>
      </c>
    </row>
    <row r="66" spans="2:7" ht="15" customHeight="1" x14ac:dyDescent="0.25">
      <c r="B66" s="245" t="str">
        <f>'Input| Overheads'!B33</f>
        <v>34. Forecast cost components of capitalised overheads</v>
      </c>
      <c r="C66" s="245" t="str">
        <f ca="1">B21</f>
        <v>Input| Overheads</v>
      </c>
      <c r="E66" s="76" t="s">
        <v>49</v>
      </c>
      <c r="G66" s="2" t="s">
        <v>170</v>
      </c>
    </row>
    <row r="67" spans="2:7" ht="15" customHeight="1" x14ac:dyDescent="0.25">
      <c r="B67" s="245" t="str">
        <f>'Input| Overheads'!B40</f>
        <v>35. Select an overheads allocation method</v>
      </c>
      <c r="C67" s="245" t="str">
        <f ca="1">B21</f>
        <v>Input| Overheads</v>
      </c>
      <c r="E67" s="236" t="s">
        <v>49</v>
      </c>
      <c r="G67" s="2" t="s">
        <v>142</v>
      </c>
    </row>
    <row r="68" spans="2:7" ht="15" customHeight="1" x14ac:dyDescent="0.25">
      <c r="B68" s="245" t="str">
        <f>'Calc| Overheads Allocation'!B5</f>
        <v>36. Overheads rate to be applied to forecast escalated direct costs (%)</v>
      </c>
      <c r="C68" s="245" t="str">
        <f ca="1">$B$22</f>
        <v>Calc| Overheads Allocation</v>
      </c>
      <c r="E68" s="78" t="s">
        <v>62</v>
      </c>
      <c r="G68" s="2" t="s">
        <v>172</v>
      </c>
    </row>
    <row r="69" spans="2:7" ht="15" customHeight="1" x14ac:dyDescent="0.25">
      <c r="B69" s="245" t="str">
        <f>'Calc| Overheads Allocation'!B14</f>
        <v>37. Capitalised overheads ($'000s June 2026)</v>
      </c>
      <c r="C69" s="245" t="str">
        <f t="shared" ref="C69:C77" ca="1" si="0">$B$22</f>
        <v>Calc| Overheads Allocation</v>
      </c>
      <c r="E69" s="78" t="s">
        <v>62</v>
      </c>
      <c r="G69" s="2" t="s">
        <v>68</v>
      </c>
    </row>
    <row r="70" spans="2:7" ht="15" customHeight="1" x14ac:dyDescent="0.25">
      <c r="B70" s="245" t="str">
        <f>'Calc| Overheads Allocation'!B19</f>
        <v>38. Total costs that attract capitalised overheads ($'000s June 2026)</v>
      </c>
      <c r="C70" s="245" t="str">
        <f t="shared" ca="1" si="0"/>
        <v>Calc| Overheads Allocation</v>
      </c>
      <c r="E70" s="78" t="s">
        <v>62</v>
      </c>
      <c r="G70" s="2" t="s">
        <v>173</v>
      </c>
    </row>
    <row r="71" spans="2:7" ht="15" customHeight="1" x14ac:dyDescent="0.25">
      <c r="B71" s="245" t="str">
        <f>'Calc| Overheads Allocation'!B26</f>
        <v>39. Escalated costs that attract overheads ($'000s June 2026)</v>
      </c>
      <c r="C71" s="245" t="str">
        <f t="shared" ca="1" si="0"/>
        <v>Calc| Overheads Allocation</v>
      </c>
      <c r="E71" s="78" t="s">
        <v>62</v>
      </c>
      <c r="G71" s="2" t="s">
        <v>66</v>
      </c>
    </row>
    <row r="72" spans="2:7" ht="15" customHeight="1" x14ac:dyDescent="0.25">
      <c r="B72" s="245" t="str">
        <f>'Calc| Overheads Allocation'!B31</f>
        <v>40. Escalated capitalised internal labour costs that attract overheads ($'000s June 2026)</v>
      </c>
      <c r="C72" s="245" t="str">
        <f t="shared" ca="1" si="0"/>
        <v>Calc| Overheads Allocation</v>
      </c>
      <c r="E72" s="78" t="s">
        <v>62</v>
      </c>
      <c r="G72" s="2" t="s">
        <v>143</v>
      </c>
    </row>
    <row r="73" spans="2:7" ht="15" customHeight="1" x14ac:dyDescent="0.25">
      <c r="B73" s="245" t="str">
        <f>'Calc| Overheads Allocation'!B35</f>
        <v>41. Change in costs attracting capitalised overheads</v>
      </c>
      <c r="C73" s="245" t="str">
        <f t="shared" ca="1" si="0"/>
        <v>Calc| Overheads Allocation</v>
      </c>
      <c r="E73" s="78" t="s">
        <v>62</v>
      </c>
      <c r="G73" s="2" t="s">
        <v>174</v>
      </c>
    </row>
    <row r="74" spans="2:7" ht="15" customHeight="1" x14ac:dyDescent="0.25">
      <c r="B74" s="245" t="str">
        <f>'Calc| Overheads Allocation'!B41</f>
        <v>42. Unescalated capitalised overheads ($'000s June 2026)</v>
      </c>
      <c r="C74" s="245" t="str">
        <f t="shared" ca="1" si="0"/>
        <v>Calc| Overheads Allocation</v>
      </c>
      <c r="E74" s="78" t="s">
        <v>62</v>
      </c>
      <c r="G74" s="2" t="s">
        <v>175</v>
      </c>
    </row>
    <row r="75" spans="2:7" ht="15" customHeight="1" x14ac:dyDescent="0.25">
      <c r="B75" s="245" t="str">
        <f>'Calc| Overheads Allocation'!B47</f>
        <v>43. Annual unescalated capitalised overheads ($'000s June 2026)</v>
      </c>
      <c r="C75" s="245" t="str">
        <f t="shared" ca="1" si="0"/>
        <v>Calc| Overheads Allocation</v>
      </c>
      <c r="E75" s="78" t="s">
        <v>62</v>
      </c>
      <c r="G75" s="2"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5">
      <c r="B76" s="245" t="str">
        <f>'Calc| Overheads Allocation'!B53</f>
        <v>44. Real cost escalation - cumulative</v>
      </c>
      <c r="C76" s="245" t="str">
        <f t="shared" ca="1" si="0"/>
        <v>Calc| Overheads Allocation</v>
      </c>
      <c r="E76" s="78" t="s">
        <v>62</v>
      </c>
      <c r="G76" s="2" t="s">
        <v>67</v>
      </c>
    </row>
    <row r="77" spans="2:7" ht="15" customHeight="1" x14ac:dyDescent="0.25">
      <c r="B77" s="245" t="str">
        <f>'Calc| Overheads Allocation'!B58</f>
        <v>45. Forecast capitalised overheads</v>
      </c>
      <c r="C77" s="245" t="str">
        <f t="shared" ca="1" si="0"/>
        <v>Calc| Overheads Allocation</v>
      </c>
      <c r="E77" s="78" t="s">
        <v>62</v>
      </c>
      <c r="G77" s="2" t="s">
        <v>141</v>
      </c>
    </row>
    <row r="78" spans="2:7" ht="15" customHeight="1" x14ac:dyDescent="0.25">
      <c r="B78" s="245" t="str">
        <f>'Calc| Project Costs'!F7</f>
        <v>46. Direct unescalated costs, $000s ($2026 June)</v>
      </c>
      <c r="C78" s="245" t="str">
        <f ca="1">$B$23</f>
        <v>Calc| Project Costs</v>
      </c>
      <c r="E78" s="78" t="s">
        <v>62</v>
      </c>
      <c r="G78" s="2" t="s">
        <v>69</v>
      </c>
    </row>
    <row r="79" spans="2:7" ht="15" customHeight="1" x14ac:dyDescent="0.25">
      <c r="B79" s="245" t="str">
        <f>'Calc| Project Costs'!N7</f>
        <v>47. Compound real cost escalation rates</v>
      </c>
      <c r="C79" s="245" t="str">
        <f ca="1">$B$23</f>
        <v>Calc| Project Costs</v>
      </c>
      <c r="E79" s="78" t="s">
        <v>62</v>
      </c>
      <c r="G79" s="2" t="s">
        <v>177</v>
      </c>
    </row>
    <row r="80" spans="2:7" ht="15" customHeight="1" x14ac:dyDescent="0.25">
      <c r="B80" s="245" t="str">
        <f>'Calc| Project Costs'!V7</f>
        <v>48. Direct escalated costs ($'000s June 2026)</v>
      </c>
      <c r="C80" s="245" t="str">
        <f t="shared" ref="C80:C85" ca="1" si="1">$B$23</f>
        <v>Calc| Project Costs</v>
      </c>
      <c r="E80" s="78" t="s">
        <v>62</v>
      </c>
      <c r="G80" s="2" t="s">
        <v>178</v>
      </c>
    </row>
    <row r="81" spans="2:7" ht="15" customHeight="1" x14ac:dyDescent="0.25">
      <c r="B81" s="245" t="str">
        <f>'Calc| Project Costs'!AD7</f>
        <v>49. Direct escalated type 1 (cash) capcons ($'000s June 2026)</v>
      </c>
      <c r="C81" s="245" t="str">
        <f t="shared" ca="1" si="1"/>
        <v>Calc| Project Costs</v>
      </c>
      <c r="E81" s="78" t="s">
        <v>62</v>
      </c>
      <c r="G81" s="2" t="s">
        <v>179</v>
      </c>
    </row>
    <row r="82" spans="2:7" ht="15" customHeight="1" x14ac:dyDescent="0.25">
      <c r="B82" s="245" t="str">
        <f>'Calc| Project Costs'!AL7</f>
        <v>50. Network overheads ($'000s June 2026)</v>
      </c>
      <c r="C82" s="245" t="str">
        <f t="shared" ca="1" si="1"/>
        <v>Calc| Project Costs</v>
      </c>
      <c r="E82" s="78" t="s">
        <v>62</v>
      </c>
      <c r="G82" s="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5">
      <c r="B83" s="245" t="str">
        <f>'Calc| Project Costs'!AT7</f>
        <v>51. Corporate overheads ($'000s June 2026)</v>
      </c>
      <c r="C83" s="245" t="str">
        <f t="shared" ca="1" si="1"/>
        <v>Calc| Project Costs</v>
      </c>
      <c r="E83" s="78" t="s">
        <v>62</v>
      </c>
      <c r="G83" s="2"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5">
      <c r="B84" s="245" t="str">
        <f>'Calc| Project Costs'!BB7</f>
        <v>52. Total capitalised overheads ($'000s June 2026)</v>
      </c>
      <c r="C84" s="245" t="str">
        <f t="shared" ca="1" si="1"/>
        <v>Calc| Project Costs</v>
      </c>
      <c r="E84" s="78" t="s">
        <v>62</v>
      </c>
      <c r="G84" s="2" t="s">
        <v>70</v>
      </c>
    </row>
    <row r="85" spans="2:7" ht="15" customHeight="1" x14ac:dyDescent="0.25">
      <c r="B85" s="245" t="str">
        <f>'Calc| Project Costs'!BJ7</f>
        <v>53. Total overheads allocated to type 1 contributions ($'000s June 2026)</v>
      </c>
      <c r="C85" s="245" t="str">
        <f t="shared" ca="1" si="1"/>
        <v>Calc| Project Costs</v>
      </c>
      <c r="E85" s="78" t="s">
        <v>62</v>
      </c>
      <c r="G85" s="2" t="s">
        <v>180</v>
      </c>
    </row>
    <row r="86" spans="2:7" ht="15" customHeight="1" x14ac:dyDescent="0.25">
      <c r="B86" s="245" t="str">
        <f>'Calc| Project Costs'!BR7</f>
        <v>54. Total escalated costs (excl. type 2 capcons) ($'000s June 2026)</v>
      </c>
      <c r="C86" s="245" t="str">
        <f ca="1">$B$23</f>
        <v>Calc| Project Costs</v>
      </c>
      <c r="E86" s="78" t="s">
        <v>62</v>
      </c>
      <c r="G86" s="2" t="s">
        <v>181</v>
      </c>
    </row>
    <row r="87" spans="2:7" ht="15" customHeight="1" x14ac:dyDescent="0.25">
      <c r="B87" s="245" t="str">
        <f>'Calc| Project Costs'!BZ7</f>
        <v>55. Allocation to distribution and transmission</v>
      </c>
      <c r="C87" s="245" t="str">
        <f ca="1">$B$23</f>
        <v>Calc| Project Costs</v>
      </c>
      <c r="E87" s="78" t="s">
        <v>62</v>
      </c>
      <c r="G87" s="2" t="s">
        <v>144</v>
      </c>
    </row>
    <row r="88" spans="2:7" ht="15" customHeight="1" x14ac:dyDescent="0.25">
      <c r="B88" s="245" t="str">
        <f>'Output| PTRM (D)'!C5</f>
        <v>56. Forecast gross capital expenditure – as incurred ($millions June 2026) (Distribution)</v>
      </c>
      <c r="C88" s="245" t="str">
        <f ca="1">$B$24</f>
        <v>Output| PTRM (D)</v>
      </c>
      <c r="E88" s="78" t="s">
        <v>62</v>
      </c>
      <c r="G88" s="2" t="s">
        <v>145</v>
      </c>
    </row>
    <row r="89" spans="2:7" ht="15" customHeight="1" x14ac:dyDescent="0.25">
      <c r="B89" s="245" t="str">
        <f>'Output| PTRM (D)'!C60</f>
        <v>57. Forecast capital contributions – Type 1 – as incurred ($millions June 2026) (Distribution)</v>
      </c>
      <c r="C89" s="245" t="str">
        <f ca="1">$B$24</f>
        <v>Output| PTRM (D)</v>
      </c>
      <c r="E89" s="78" t="s">
        <v>62</v>
      </c>
      <c r="G89" s="2" t="s">
        <v>146</v>
      </c>
    </row>
    <row r="90" spans="2:7" ht="15" customHeight="1" x14ac:dyDescent="0.25">
      <c r="B90" s="245" t="str">
        <f>'Output| PTRM (D)'!C115</f>
        <v>58. Forecast asset disposals – as incurred ($millions June 2026) (Distribution)</v>
      </c>
      <c r="C90" s="245" t="str">
        <f ca="1">$B$24</f>
        <v>Output| PTRM (D)</v>
      </c>
      <c r="E90" s="78" t="s">
        <v>62</v>
      </c>
      <c r="G90" s="2" t="s">
        <v>147</v>
      </c>
    </row>
    <row r="91" spans="2:7" ht="15" customHeight="1" x14ac:dyDescent="0.25">
      <c r="B91" s="245" t="str">
        <f>'Output| PTRM (D)'!C170</f>
        <v>59. Forecast net capital expenditure – as incurred ($millions June 2026) (Distribution)</v>
      </c>
      <c r="C91" s="245" t="str">
        <f ca="1">$B$24</f>
        <v>Output| PTRM (D)</v>
      </c>
      <c r="E91" s="78" t="s">
        <v>62</v>
      </c>
      <c r="G91" s="2" t="s">
        <v>148</v>
      </c>
    </row>
    <row r="92" spans="2:7" ht="15" customHeight="1" x14ac:dyDescent="0.25">
      <c r="B92" s="245" t="str">
        <f>'Output| PTRM (D)'!L5</f>
        <v>60. Forecast immediate expensing of capital expenditure – as incurred ($millions June 2026) (Distribution)</v>
      </c>
      <c r="C92" s="245" t="str">
        <f ca="1">$B$24</f>
        <v>Output| PTRM (D)</v>
      </c>
      <c r="E92" s="78" t="s">
        <v>62</v>
      </c>
      <c r="G92" s="2" t="s">
        <v>149</v>
      </c>
    </row>
    <row r="93" spans="2:7" ht="15" customHeight="1" x14ac:dyDescent="0.25">
      <c r="B93" s="245" t="str">
        <f>'Output| PTRM (T)'!C5</f>
        <v>61. Forecast gross capital expenditure – as incurred ($millions June 2026) (Transmission)</v>
      </c>
      <c r="C93" s="245" t="str">
        <f>$B$25</f>
        <v>Output| PTRM (T)</v>
      </c>
      <c r="E93" s="78" t="s">
        <v>62</v>
      </c>
      <c r="G93" s="2" t="s">
        <v>150</v>
      </c>
    </row>
    <row r="94" spans="2:7" ht="15" customHeight="1" x14ac:dyDescent="0.25">
      <c r="B94" s="245" t="str">
        <f>'Output| PTRM (T)'!C60</f>
        <v>62. Forecast capital contributions – Type 1 – as incurred ($millions June 2026) (Transmission)</v>
      </c>
      <c r="C94" s="245" t="str">
        <f>$B$25</f>
        <v>Output| PTRM (T)</v>
      </c>
      <c r="E94" s="78" t="s">
        <v>62</v>
      </c>
      <c r="G94" s="2" t="s">
        <v>151</v>
      </c>
    </row>
    <row r="95" spans="2:7" ht="15" customHeight="1" x14ac:dyDescent="0.25">
      <c r="B95" s="245" t="str">
        <f>'Output| PTRM (T)'!C115</f>
        <v>63. Forecast asset disposals – as incurred ($millions June 2026) (Transmission)</v>
      </c>
      <c r="C95" s="245" t="str">
        <f>$B$25</f>
        <v>Output| PTRM (T)</v>
      </c>
      <c r="E95" s="78" t="s">
        <v>62</v>
      </c>
      <c r="G95" s="2" t="s">
        <v>152</v>
      </c>
    </row>
    <row r="96" spans="2:7" ht="15" customHeight="1" x14ac:dyDescent="0.25">
      <c r="B96" s="245" t="str">
        <f>'Output| PTRM (T)'!C170</f>
        <v>64. Forecast net capital expenditure – as incurred ($millions June 2026) (Transmission)</v>
      </c>
      <c r="C96" s="245" t="str">
        <f>$B$25</f>
        <v>Output| PTRM (T)</v>
      </c>
      <c r="E96" s="78" t="s">
        <v>62</v>
      </c>
      <c r="G96" s="2" t="s">
        <v>153</v>
      </c>
    </row>
    <row r="97" spans="2:7" ht="15" customHeight="1" x14ac:dyDescent="0.25">
      <c r="B97" s="245" t="str">
        <f>'Output| PTRM (T)'!L5</f>
        <v>65. Forecast immediate expensing of capital expenditure – as incurred ($millions June 2026) (Transmission)</v>
      </c>
      <c r="C97" s="245" t="str">
        <f>$B$25</f>
        <v>Output| PTRM (T)</v>
      </c>
      <c r="E97" s="78" t="s">
        <v>62</v>
      </c>
      <c r="G97" s="2" t="s">
        <v>154</v>
      </c>
    </row>
    <row r="98" spans="2:7" ht="15" customHeight="1" x14ac:dyDescent="0.25">
      <c r="B98" s="245" t="str">
        <f>'Output| RIN'!B5</f>
        <v>66. RIN capex drivers: forecast capex ($000s June 2026)</v>
      </c>
      <c r="C98" s="245" t="str">
        <f ca="1">B26</f>
        <v>Output| RIN</v>
      </c>
      <c r="E98" s="78" t="s">
        <v>62</v>
      </c>
      <c r="G98" s="2" t="s">
        <v>63</v>
      </c>
    </row>
    <row r="99" spans="2:7" ht="15" customHeight="1" x14ac:dyDescent="0.25">
      <c r="B99" s="245" t="str">
        <f>'Output| AER'!B5</f>
        <v>67. AER categories: forecast capex ($000s June 2026)</v>
      </c>
      <c r="C99" s="245" t="str">
        <f ca="1">B27</f>
        <v>Output| AER</v>
      </c>
      <c r="E99" s="78" t="s">
        <v>62</v>
      </c>
      <c r="G99" s="2" t="s">
        <v>64</v>
      </c>
    </row>
    <row r="100" spans="2:7" ht="15" customHeight="1" x14ac:dyDescent="0.25">
      <c r="C100" s="80"/>
    </row>
    <row r="101" spans="2:7" x14ac:dyDescent="0.25">
      <c r="C101" s="80"/>
    </row>
    <row r="102" spans="2:7" x14ac:dyDescent="0.25">
      <c r="C102" s="80"/>
    </row>
    <row r="103" spans="2:7" hidden="1" x14ac:dyDescent="0.25">
      <c r="C103" s="80"/>
    </row>
    <row r="104" spans="2:7" hidden="1" x14ac:dyDescent="0.25">
      <c r="C104" s="80"/>
    </row>
    <row r="105" spans="2:7" hidden="1" x14ac:dyDescent="0.25">
      <c r="C105" s="80"/>
    </row>
    <row r="106" spans="2:7" hidden="1" x14ac:dyDescent="0.25">
      <c r="C106" s="80"/>
    </row>
    <row r="107" spans="2:7" hidden="1" x14ac:dyDescent="0.25">
      <c r="C107" s="80"/>
    </row>
    <row r="108" spans="2:7" hidden="1" x14ac:dyDescent="0.25">
      <c r="C108" s="80"/>
    </row>
    <row r="109" spans="2:7" hidden="1" x14ac:dyDescent="0.25">
      <c r="C109" s="80"/>
    </row>
    <row r="110" spans="2:7" hidden="1" x14ac:dyDescent="0.25">
      <c r="C110" s="80"/>
    </row>
    <row r="111" spans="2:7" hidden="1" x14ac:dyDescent="0.25">
      <c r="C111" s="80"/>
    </row>
    <row r="112" spans="2:7" hidden="1" x14ac:dyDescent="0.25">
      <c r="C112" s="80"/>
    </row>
  </sheetData>
  <conditionalFormatting sqref="B9">
    <cfRule type="expression" dxfId="43" priority="1">
      <formula>B6=""</formula>
    </cfRule>
  </conditionalFormatting>
  <conditionalFormatting sqref="D3">
    <cfRule type="cellIs" dxfId="42" priority="3" operator="equal">
      <formula>"Check"</formula>
    </cfRule>
    <cfRule type="cellIs" dxfId="41"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ignoredErrors>
    <ignoredError sqref="C42"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topLeftCell="BH1" workbookViewId="0">
      <selection activeCell="BM17" sqref="BM17"/>
    </sheetView>
  </sheetViews>
  <sheetFormatPr defaultColWidth="0" defaultRowHeight="13" zeroHeight="1" x14ac:dyDescent="0.3"/>
  <cols>
    <col min="1" max="1" width="2.54296875" style="2" customWidth="1"/>
    <col min="2" max="2" width="6.453125" style="79" customWidth="1"/>
    <col min="3" max="3" width="45.54296875" style="2" customWidth="1"/>
    <col min="4" max="4" width="12" style="75" customWidth="1"/>
    <col min="5" max="5" width="4.26953125" style="2" customWidth="1"/>
    <col min="6" max="7" width="12.7265625" style="2" customWidth="1"/>
    <col min="8" max="12" width="12.7265625" style="129" customWidth="1"/>
    <col min="13" max="13" width="4.26953125" style="129" customWidth="1"/>
    <col min="14" max="20" width="12.7265625" style="129" customWidth="1"/>
    <col min="21" max="21" width="4.26953125" style="129" customWidth="1"/>
    <col min="22" max="28" width="12.7265625" style="129" customWidth="1"/>
    <col min="29" max="29" width="4.26953125" style="129" customWidth="1"/>
    <col min="30" max="36" width="12.7265625" style="129" customWidth="1"/>
    <col min="37" max="37" width="4.26953125" style="129" customWidth="1"/>
    <col min="38" max="44" width="12.7265625" style="129" customWidth="1"/>
    <col min="45" max="45" width="4.26953125" style="129" customWidth="1"/>
    <col min="46" max="52" width="12.7265625" style="129" customWidth="1"/>
    <col min="53" max="53" width="4.26953125" style="129" customWidth="1"/>
    <col min="54" max="60" width="12.7265625" style="129" customWidth="1"/>
    <col min="61" max="61" width="4.26953125" style="129" customWidth="1"/>
    <col min="62" max="68" width="12.7265625" style="129" customWidth="1"/>
    <col min="69" max="69" width="4.26953125" style="129" customWidth="1"/>
    <col min="70" max="76" width="12.7265625" style="129" customWidth="1"/>
    <col min="77" max="77" width="4.26953125" style="129" customWidth="1"/>
    <col min="78" max="79" width="23.1796875" style="2" customWidth="1"/>
    <col min="80" max="80" width="4.26953125" style="2" customWidth="1"/>
    <col min="81" max="16384" width="8.7265625" hidden="1"/>
  </cols>
  <sheetData>
    <row r="1" spans="1:80" x14ac:dyDescent="0.3">
      <c r="A1" s="81" t="str">
        <f>'Input| Setup'!E5&amp;"     "&amp;'Input| Escalations'!D8</f>
        <v>United Energy     2026-27</v>
      </c>
    </row>
    <row r="2" spans="1:80" ht="13.5" customHeight="1" x14ac:dyDescent="0.3">
      <c r="A2" s="27"/>
      <c r="B2" s="27"/>
      <c r="C2" s="20" t="str">
        <f>IFERROR(Index!B2,"")</f>
        <v>AER Capex Forecast Model</v>
      </c>
      <c r="D2" s="204" t="s">
        <v>76</v>
      </c>
      <c r="E2" s="28"/>
      <c r="F2" s="62">
        <f>'Model Validation'!$C$15</f>
        <v>0</v>
      </c>
      <c r="G2" s="28"/>
      <c r="H2" s="28"/>
      <c r="I2" s="28"/>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row>
    <row r="3" spans="1:80" ht="13.5" customHeight="1" x14ac:dyDescent="0.3">
      <c r="A3" s="27"/>
      <c r="B3" s="27"/>
      <c r="C3" s="20" t="str">
        <f ca="1">IFERROR(MID(CELL("filename",B2),FIND("]",CELL("filename",B2))+1,255),"")</f>
        <v>Calc| Project Costs</v>
      </c>
      <c r="D3" s="27"/>
      <c r="E3" s="28"/>
      <c r="F3" s="28"/>
      <c r="G3" s="28"/>
      <c r="H3" s="28"/>
      <c r="I3" s="28"/>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row>
    <row r="4" spans="1:80" ht="3" customHeight="1" x14ac:dyDescent="0.3">
      <c r="A4" s="65"/>
      <c r="B4" s="97"/>
      <c r="C4" s="65"/>
      <c r="D4" s="100"/>
      <c r="E4" s="65"/>
      <c r="F4" s="65"/>
      <c r="G4" s="65"/>
      <c r="H4" s="130"/>
      <c r="I4" s="67"/>
      <c r="J4" s="67"/>
      <c r="K4" s="67"/>
      <c r="L4" s="67"/>
      <c r="M4" s="67"/>
      <c r="N4" s="67"/>
      <c r="O4" s="67"/>
      <c r="P4" s="67"/>
      <c r="Q4" s="67"/>
      <c r="R4" s="67"/>
      <c r="S4" s="67"/>
      <c r="T4" s="67"/>
      <c r="U4" s="67"/>
      <c r="V4" s="67"/>
      <c r="W4" s="67"/>
      <c r="X4" s="131"/>
      <c r="Y4" s="131"/>
      <c r="Z4" s="131"/>
      <c r="AA4" s="131"/>
      <c r="AB4" s="131"/>
      <c r="AC4" s="67"/>
      <c r="AD4" s="67"/>
      <c r="AE4" s="67"/>
      <c r="AF4" s="65"/>
      <c r="AG4" s="65"/>
      <c r="AH4" s="65"/>
      <c r="AI4" s="166"/>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7"/>
      <c r="BZ4" s="65"/>
      <c r="CA4" s="65"/>
      <c r="CB4" s="65"/>
    </row>
    <row r="5" spans="1:80" x14ac:dyDescent="0.3">
      <c r="A5" s="65"/>
      <c r="B5" s="72"/>
      <c r="C5" s="66"/>
      <c r="D5" s="132"/>
      <c r="E5" s="66"/>
      <c r="F5" s="66"/>
      <c r="G5" s="66"/>
      <c r="H5" s="133"/>
      <c r="I5" s="133"/>
      <c r="J5" s="133"/>
      <c r="K5" s="133"/>
      <c r="L5" s="133"/>
      <c r="M5" s="196"/>
      <c r="N5" s="67"/>
      <c r="O5" s="67"/>
      <c r="P5" s="67"/>
      <c r="Q5" s="134"/>
      <c r="R5" s="67"/>
      <c r="S5" s="67"/>
      <c r="T5" s="67"/>
      <c r="U5" s="135"/>
      <c r="V5" s="314" t="s">
        <v>118</v>
      </c>
      <c r="W5" s="314"/>
      <c r="X5" s="314"/>
      <c r="Y5" s="314"/>
      <c r="Z5" s="314"/>
      <c r="AA5" s="314"/>
      <c r="AB5" s="314"/>
      <c r="AC5" s="135"/>
      <c r="AD5" s="135"/>
      <c r="AE5" s="135"/>
      <c r="AF5" s="165"/>
      <c r="AG5" s="165"/>
      <c r="AH5" s="165"/>
      <c r="AI5" s="165"/>
      <c r="AJ5" s="165"/>
      <c r="AK5" s="135"/>
      <c r="AL5" s="315" t="s">
        <v>33</v>
      </c>
      <c r="AM5" s="315"/>
      <c r="AN5" s="315"/>
      <c r="AO5" s="315"/>
      <c r="AP5" s="315"/>
      <c r="AQ5" s="315"/>
      <c r="AR5" s="315"/>
      <c r="AS5" s="315"/>
      <c r="AT5" s="315"/>
      <c r="AU5" s="315"/>
      <c r="AV5" s="315"/>
      <c r="AW5" s="315"/>
      <c r="AX5" s="315"/>
      <c r="AY5" s="315"/>
      <c r="AZ5" s="315"/>
      <c r="BA5" s="315"/>
      <c r="BB5" s="315"/>
      <c r="BC5" s="315"/>
      <c r="BD5" s="315"/>
      <c r="BE5" s="315"/>
      <c r="BF5" s="315"/>
      <c r="BG5" s="315"/>
      <c r="BH5" s="315"/>
      <c r="BI5" s="135"/>
      <c r="BJ5" s="314" t="s">
        <v>135</v>
      </c>
      <c r="BK5" s="314"/>
      <c r="BL5" s="314"/>
      <c r="BM5" s="314"/>
      <c r="BN5" s="314"/>
      <c r="BO5" s="314"/>
      <c r="BP5" s="314"/>
      <c r="BQ5" s="135"/>
      <c r="BR5" s="314" t="s">
        <v>113</v>
      </c>
      <c r="BS5" s="314"/>
      <c r="BT5" s="314"/>
      <c r="BU5" s="314"/>
      <c r="BV5" s="314"/>
      <c r="BW5" s="314"/>
      <c r="BX5" s="314"/>
      <c r="BY5" s="135"/>
      <c r="BZ5" s="66"/>
      <c r="CA5" s="66"/>
      <c r="CB5" s="66"/>
    </row>
    <row r="6" spans="1:80" x14ac:dyDescent="0.3">
      <c r="A6" s="65"/>
      <c r="C6" s="75"/>
      <c r="F6" s="260">
        <f t="shared" ref="F6:L6" si="0">IFERROR(SUM(F10:F1009),"")</f>
        <v>0</v>
      </c>
      <c r="G6" s="260">
        <f t="shared" si="0"/>
        <v>0</v>
      </c>
      <c r="H6" s="260">
        <f t="shared" si="0"/>
        <v>279939.40458623739</v>
      </c>
      <c r="I6" s="260">
        <f t="shared" si="0"/>
        <v>272151.32691361423</v>
      </c>
      <c r="J6" s="260">
        <f t="shared" si="0"/>
        <v>264730.98927600903</v>
      </c>
      <c r="K6" s="260">
        <f t="shared" si="0"/>
        <v>300980.24706711638</v>
      </c>
      <c r="L6" s="260">
        <f t="shared" si="0"/>
        <v>294869.65851972392</v>
      </c>
      <c r="M6" s="67"/>
      <c r="N6" s="67"/>
      <c r="O6" s="67"/>
      <c r="P6" s="67"/>
      <c r="Q6" s="67"/>
      <c r="R6" s="67"/>
      <c r="S6" s="67"/>
      <c r="T6" s="67"/>
      <c r="V6" s="260">
        <f>IFERROR(SUM(V10:V1009),"")</f>
        <v>0</v>
      </c>
      <c r="W6" s="260">
        <f>IFERROR(SUM(W10:W1009),"")</f>
        <v>0</v>
      </c>
      <c r="X6" s="260">
        <f>IFERROR(SUM(X10:X1009),"")</f>
        <v>302509.88046474283</v>
      </c>
      <c r="Y6" s="260">
        <f t="shared" ref="Y6:BP6" si="1">IFERROR(SUM(Y10:Y1009),"")</f>
        <v>295798.54558716743</v>
      </c>
      <c r="Z6" s="260">
        <f t="shared" si="1"/>
        <v>288920.46323589899</v>
      </c>
      <c r="AA6" s="260">
        <f t="shared" si="1"/>
        <v>330033.92705427681</v>
      </c>
      <c r="AB6" s="260">
        <f t="shared" si="1"/>
        <v>324264.10279510182</v>
      </c>
      <c r="AD6" s="260">
        <f t="shared" si="1"/>
        <v>0</v>
      </c>
      <c r="AE6" s="260">
        <f t="shared" si="1"/>
        <v>0</v>
      </c>
      <c r="AF6" s="260">
        <f t="shared" si="1"/>
        <v>64418.999000232579</v>
      </c>
      <c r="AG6" s="260">
        <f t="shared" si="1"/>
        <v>64327.700475274658</v>
      </c>
      <c r="AH6" s="260">
        <f t="shared" si="1"/>
        <v>64299.044484899758</v>
      </c>
      <c r="AI6" s="260">
        <f t="shared" si="1"/>
        <v>66607.800775691358</v>
      </c>
      <c r="AJ6" s="260">
        <f t="shared" si="1"/>
        <v>67766.491618485132</v>
      </c>
      <c r="AL6" s="260">
        <f t="shared" si="1"/>
        <v>0</v>
      </c>
      <c r="AM6" s="260">
        <f t="shared" si="1"/>
        <v>0</v>
      </c>
      <c r="AN6" s="260">
        <f t="shared" si="1"/>
        <v>34960.880653562475</v>
      </c>
      <c r="AO6" s="260">
        <f t="shared" si="1"/>
        <v>33322.265115336922</v>
      </c>
      <c r="AP6" s="260">
        <f t="shared" si="1"/>
        <v>35005.901088073937</v>
      </c>
      <c r="AQ6" s="260">
        <f t="shared" si="1"/>
        <v>41198.761426586549</v>
      </c>
      <c r="AR6" s="260">
        <f t="shared" si="1"/>
        <v>42522.172044113999</v>
      </c>
      <c r="AT6" s="260">
        <f t="shared" si="1"/>
        <v>0</v>
      </c>
      <c r="AU6" s="260">
        <f t="shared" si="1"/>
        <v>0</v>
      </c>
      <c r="AV6" s="260">
        <f t="shared" si="1"/>
        <v>0</v>
      </c>
      <c r="AW6" s="260">
        <f t="shared" si="1"/>
        <v>0</v>
      </c>
      <c r="AX6" s="260">
        <f t="shared" si="1"/>
        <v>0</v>
      </c>
      <c r="AY6" s="260">
        <f t="shared" si="1"/>
        <v>0</v>
      </c>
      <c r="AZ6" s="260">
        <f t="shared" si="1"/>
        <v>0</v>
      </c>
      <c r="BB6" s="260">
        <f t="shared" si="1"/>
        <v>0</v>
      </c>
      <c r="BC6" s="260">
        <f t="shared" si="1"/>
        <v>0</v>
      </c>
      <c r="BD6" s="260">
        <f t="shared" si="1"/>
        <v>34960.880653562475</v>
      </c>
      <c r="BE6" s="260">
        <f t="shared" si="1"/>
        <v>33322.265115336922</v>
      </c>
      <c r="BF6" s="260">
        <f t="shared" si="1"/>
        <v>35005.901088073937</v>
      </c>
      <c r="BG6" s="260">
        <f t="shared" si="1"/>
        <v>41198.761426586549</v>
      </c>
      <c r="BH6" s="260">
        <f t="shared" si="1"/>
        <v>42522.172044113999</v>
      </c>
      <c r="BJ6" s="260">
        <f t="shared" si="1"/>
        <v>0</v>
      </c>
      <c r="BK6" s="260">
        <f t="shared" si="1"/>
        <v>0</v>
      </c>
      <c r="BL6" s="260">
        <f t="shared" si="1"/>
        <v>0</v>
      </c>
      <c r="BM6" s="260">
        <f t="shared" si="1"/>
        <v>0</v>
      </c>
      <c r="BN6" s="260">
        <f t="shared" si="1"/>
        <v>0</v>
      </c>
      <c r="BO6" s="260">
        <f t="shared" si="1"/>
        <v>0</v>
      </c>
      <c r="BP6" s="260">
        <f t="shared" si="1"/>
        <v>0</v>
      </c>
      <c r="BQ6" s="145"/>
      <c r="BR6" s="260">
        <f t="shared" ref="BR6:BX6" si="2">IFERROR(SUM(BR10:BR1009),"")</f>
        <v>0</v>
      </c>
      <c r="BS6" s="260">
        <f t="shared" si="2"/>
        <v>0</v>
      </c>
      <c r="BT6" s="260">
        <f t="shared" si="2"/>
        <v>337470.76111830532</v>
      </c>
      <c r="BU6" s="260">
        <f t="shared" si="2"/>
        <v>329120.8107025043</v>
      </c>
      <c r="BV6" s="260">
        <f t="shared" si="2"/>
        <v>323926.36432397296</v>
      </c>
      <c r="BW6" s="260">
        <f t="shared" si="2"/>
        <v>371232.68848086335</v>
      </c>
      <c r="BX6" s="260">
        <f t="shared" si="2"/>
        <v>366786.2748392158</v>
      </c>
    </row>
    <row r="7" spans="1:80" x14ac:dyDescent="0.3">
      <c r="A7" s="65"/>
      <c r="B7" s="97"/>
      <c r="C7" s="39" t="str">
        <f>IFERROR('Input| Projects'!C9,"")</f>
        <v>Project/Program Inputs</v>
      </c>
      <c r="D7" s="40" t="str">
        <f>IFERROR('Input| Projects'!D9,"")</f>
        <v>Unique ID</v>
      </c>
      <c r="E7" s="65"/>
      <c r="F7" s="304" t="str">
        <f>IFERROR(LEFT('Calc| Overheads Allocation'!B58,2)+1&amp;". Direct unescalated costs, $000s ($"&amp;'Input| Escalations'!$D$10&amp;" "&amp;'Input| Escalations'!$E$10&amp;")","")</f>
        <v>46. Direct unescalated costs, $000s ($2026 June)</v>
      </c>
      <c r="G7" s="304"/>
      <c r="H7" s="304"/>
      <c r="I7" s="304"/>
      <c r="J7" s="304"/>
      <c r="K7" s="304"/>
      <c r="L7" s="304"/>
      <c r="M7" s="67"/>
      <c r="N7" s="304" t="str">
        <f>LEFT(F7,2)+1&amp;". Compound real cost escalation rates"</f>
        <v>47. Compound real cost escalation rates</v>
      </c>
      <c r="O7" s="304"/>
      <c r="P7" s="304"/>
      <c r="Q7" s="304"/>
      <c r="R7" s="304"/>
      <c r="S7" s="304"/>
      <c r="T7" s="304"/>
      <c r="U7" s="13"/>
      <c r="V7" s="304" t="str">
        <f>IFERROR(LEFT(N7,2)+1&amp;". Direct escalated costs ($'000s "&amp;'Input| Escalations'!E10&amp;" "&amp;'Input| Escalations'!D10&amp;")","")</f>
        <v>48. Direct escalated costs ($'000s June 2026)</v>
      </c>
      <c r="W7" s="304"/>
      <c r="X7" s="304"/>
      <c r="Y7" s="304"/>
      <c r="Z7" s="304"/>
      <c r="AA7" s="304"/>
      <c r="AB7" s="304"/>
      <c r="AC7" s="67"/>
      <c r="AD7" s="304" t="str">
        <f>IFERROR(LEFT(V7,2)+1&amp;". Direct escalated type 1 (cash) capcons ($'000s "&amp;'Input| Escalations'!E10&amp;" "&amp;'Input| Escalations'!D10&amp;")","")</f>
        <v>49. Direct escalated type 1 (cash) capcons ($'000s June 2026)</v>
      </c>
      <c r="AE7" s="304"/>
      <c r="AF7" s="304"/>
      <c r="AG7" s="304"/>
      <c r="AH7" s="304"/>
      <c r="AI7" s="304"/>
      <c r="AJ7" s="304"/>
      <c r="AK7" s="67"/>
      <c r="AL7" s="304" t="str">
        <f>IFERROR(LEFT(AD7,2)+1&amp;". Network overheads ($'000s "&amp;'Input| Escalations'!E10&amp;" "&amp;'Input| Escalations'!D10&amp;")","")</f>
        <v>50. Network overheads ($'000s June 2026)</v>
      </c>
      <c r="AM7" s="304"/>
      <c r="AN7" s="304"/>
      <c r="AO7" s="304"/>
      <c r="AP7" s="304"/>
      <c r="AQ7" s="304"/>
      <c r="AR7" s="304"/>
      <c r="AS7" s="67"/>
      <c r="AT7" s="304" t="str">
        <f>IFERROR(LEFT(AL7,2)+1&amp;". Corporate overheads ($'000s "&amp;'Input| Escalations'!E10&amp;" "&amp;'Input| Escalations'!D10&amp;")","")</f>
        <v>51. Corporate overheads ($'000s June 2026)</v>
      </c>
      <c r="AU7" s="304"/>
      <c r="AV7" s="304"/>
      <c r="AW7" s="304"/>
      <c r="AX7" s="304"/>
      <c r="AY7" s="304"/>
      <c r="AZ7" s="304"/>
      <c r="BA7" s="67"/>
      <c r="BB7" s="304" t="str">
        <f>IFERROR(LEFT(AT7,2)+1&amp;". Total capitalised overheads ($'000s "&amp;'Input| Escalations'!E10&amp;" "&amp;'Input| Escalations'!D10&amp;")","")</f>
        <v>52. Total capitalised overheads ($'000s June 2026)</v>
      </c>
      <c r="BC7" s="304"/>
      <c r="BD7" s="304"/>
      <c r="BE7" s="304"/>
      <c r="BF7" s="304"/>
      <c r="BG7" s="304"/>
      <c r="BH7" s="304"/>
      <c r="BI7" s="67"/>
      <c r="BJ7" s="304" t="str">
        <f>IFERROR(LEFT(BB7,2)+1&amp;". Total overheads allocated to type 1 contributions ($'000s "&amp;'Input| Escalations'!E10&amp;" "&amp;'Input| Escalations'!D10&amp;")","")</f>
        <v>53. Total overheads allocated to type 1 contributions ($'000s June 2026)</v>
      </c>
      <c r="BK7" s="304"/>
      <c r="BL7" s="304"/>
      <c r="BM7" s="304"/>
      <c r="BN7" s="304"/>
      <c r="BO7" s="304"/>
      <c r="BP7" s="304"/>
      <c r="BQ7" s="67"/>
      <c r="BR7" s="304" t="str">
        <f>IFERROR(LEFT(BJ7,2)+1&amp;". Total escalated costs (excl. type 2 capcons) ($'000s "&amp;'Input| Escalations'!E10&amp;" "&amp;'Input| Escalations'!D10&amp;")","")</f>
        <v>54. Total escalated costs (excl. type 2 capcons) ($'000s June 2026)</v>
      </c>
      <c r="BS7" s="304"/>
      <c r="BT7" s="304"/>
      <c r="BU7" s="304"/>
      <c r="BV7" s="304"/>
      <c r="BW7" s="304"/>
      <c r="BX7" s="304"/>
      <c r="BY7" s="67"/>
      <c r="BZ7" s="304" t="str">
        <f>IFERROR(LEFT(BR7,2)+1&amp;". Allocation to distribution and transmission","")</f>
        <v>55. Allocation to distribution and transmission</v>
      </c>
      <c r="CA7" s="304"/>
      <c r="CB7" s="65"/>
    </row>
    <row r="8" spans="1:80" ht="9.75" customHeight="1" x14ac:dyDescent="0.25">
      <c r="A8" s="136"/>
      <c r="B8" s="67"/>
      <c r="C8" s="67"/>
      <c r="D8" s="67"/>
      <c r="E8" s="67"/>
      <c r="F8" s="67"/>
      <c r="G8" s="67"/>
      <c r="H8" s="67"/>
      <c r="I8" s="67"/>
      <c r="J8" s="67"/>
      <c r="K8" s="67"/>
      <c r="L8" s="67"/>
      <c r="M8" s="241">
        <f>IF(SUM(F6:L6)=SUM('Input| Projects'!I6:O6)*'Input| Escalations'!$K$19,0,1)+SUM(M10:M1009)</f>
        <v>0</v>
      </c>
      <c r="N8" s="13"/>
      <c r="O8" s="13"/>
      <c r="P8" s="67"/>
      <c r="Q8" s="67"/>
      <c r="R8" s="67"/>
      <c r="S8" s="67"/>
      <c r="T8" s="67"/>
      <c r="U8" s="67"/>
      <c r="V8" s="13">
        <f t="shared" ref="V8:AB8" si="3">IF(SUMPRODUCT(F10:F1009,N10:N1009)-SUM(V6)&lt;0.0000001,0,1)</f>
        <v>0</v>
      </c>
      <c r="W8" s="13">
        <f t="shared" si="3"/>
        <v>0</v>
      </c>
      <c r="X8" s="13">
        <f t="shared" si="3"/>
        <v>0</v>
      </c>
      <c r="Y8" s="13">
        <f t="shared" si="3"/>
        <v>0</v>
      </c>
      <c r="Z8" s="13">
        <f t="shared" si="3"/>
        <v>0</v>
      </c>
      <c r="AA8" s="13">
        <f t="shared" si="3"/>
        <v>0</v>
      </c>
      <c r="AB8" s="13">
        <f t="shared" si="3"/>
        <v>0</v>
      </c>
      <c r="AC8" s="65"/>
      <c r="AD8" s="13">
        <f>IF(ABS(AD6-(SUMPRODUCT('Input| Projects'!Q10:Q1009,'Calc| Project Costs'!N10:N1009)*'Input| Escalations'!$K$19))&lt;0.0000001,0,1)</f>
        <v>0</v>
      </c>
      <c r="AE8" s="13">
        <f>IF(ABS(AE6-(SUMPRODUCT('Input| Projects'!R10:R1009,'Calc| Project Costs'!O10:O1009)*'Input| Escalations'!$K$19))&lt;0.0000001,0,1)</f>
        <v>0</v>
      </c>
      <c r="AF8" s="13">
        <f>IF(ABS(AF6-(SUMPRODUCT('Input| Projects'!S10:S1009,'Calc| Project Costs'!P10:P1009)*'Input| Escalations'!$K$19))&lt;0.0000001,0,1)</f>
        <v>0</v>
      </c>
      <c r="AG8" s="13">
        <f>IF(ABS(AG6-(SUMPRODUCT('Input| Projects'!T10:T1009,'Calc| Project Costs'!Q10:Q1009)*'Input| Escalations'!$K$19))&lt;0.0000001,0,1)</f>
        <v>0</v>
      </c>
      <c r="AH8" s="13">
        <f>IF(ABS(AH6-(SUMPRODUCT('Input| Projects'!U10:U1009,'Calc| Project Costs'!R10:R1009)*'Input| Escalations'!$K$19))&lt;0.0000001,0,1)</f>
        <v>0</v>
      </c>
      <c r="AI8" s="13">
        <f>IF(ABS(AI6-(SUMPRODUCT('Input| Projects'!V10:V1009,'Calc| Project Costs'!S10:S1009)*'Input| Escalations'!$K$19))&lt;0.0000001,0,1)</f>
        <v>0</v>
      </c>
      <c r="AJ8" s="13">
        <f>IF(ABS(AJ6-(SUMPRODUCT('Input| Projects'!W10:W1009,'Calc| Project Costs'!T10:T1009)*'Input| Escalations'!$K$19))&lt;0.0000001,0,1)</f>
        <v>0</v>
      </c>
      <c r="AK8" s="67"/>
      <c r="AL8" s="13">
        <f>IF(ABS('Calc| Overheads Allocation'!C61-AL6)&lt;0.0000001,0,1)</f>
        <v>0</v>
      </c>
      <c r="AM8" s="13">
        <f>IF(ABS('Calc| Overheads Allocation'!D61-AM6)&lt;0.0000001,0,1)</f>
        <v>0</v>
      </c>
      <c r="AN8" s="13">
        <f>IF(ABS('Calc| Overheads Allocation'!E61-AN6)&lt;0.0000001,0,1)</f>
        <v>0</v>
      </c>
      <c r="AO8" s="13">
        <f>IF(ABS('Calc| Overheads Allocation'!F61-AO6)&lt;0.0000001,0,1)</f>
        <v>0</v>
      </c>
      <c r="AP8" s="13">
        <f>IF(ABS('Calc| Overheads Allocation'!G61-AP6)&lt;0.0000001,0,1)</f>
        <v>0</v>
      </c>
      <c r="AQ8" s="13">
        <f>IF(ABS('Calc| Overheads Allocation'!H61-AQ6)&lt;0.0000001,0,1)</f>
        <v>0</v>
      </c>
      <c r="AR8" s="13">
        <f>IF(ABS('Calc| Overheads Allocation'!I61-AR6)&lt;0.0000001,0,1)</f>
        <v>0</v>
      </c>
      <c r="AS8" s="67"/>
      <c r="AT8" s="13">
        <f>IF(ABS('Calc| Overheads Allocation'!C62-AT6)&lt;0.0000001,0,1)</f>
        <v>0</v>
      </c>
      <c r="AU8" s="13">
        <f>IF(ABS('Calc| Overheads Allocation'!D62-AU6)&lt;0.0000001,0,1)</f>
        <v>0</v>
      </c>
      <c r="AV8" s="13">
        <f>IF(ABS('Calc| Overheads Allocation'!E62-AV6)&lt;0.0000001,0,1)</f>
        <v>0</v>
      </c>
      <c r="AW8" s="13">
        <f>IF(ABS('Calc| Overheads Allocation'!F62-AW6)&lt;0.0000001,0,1)</f>
        <v>0</v>
      </c>
      <c r="AX8" s="13">
        <f>IF(ABS('Calc| Overheads Allocation'!G62-AX6)&lt;0.0000001,0,1)</f>
        <v>0</v>
      </c>
      <c r="AY8" s="13">
        <f>IF(ABS('Calc| Overheads Allocation'!H62-AY6)&lt;0.0000001,0,1)</f>
        <v>0</v>
      </c>
      <c r="AZ8" s="13">
        <f>IF(ABS('Calc| Overheads Allocation'!I62-AZ6)&lt;0.0000001,0,1)</f>
        <v>0</v>
      </c>
      <c r="BA8" s="67"/>
      <c r="BB8" s="13">
        <f>IF(ABS('Calc| Overheads Allocation'!C63-BB6)&lt;0.0000001,0,1)</f>
        <v>0</v>
      </c>
      <c r="BC8" s="13">
        <f>IF(ABS('Calc| Overheads Allocation'!D63-BC6)&lt;0.0000001,0,1)</f>
        <v>0</v>
      </c>
      <c r="BD8" s="13">
        <f>IF(ABS('Calc| Overheads Allocation'!E63-BD6)&lt;0.0000001,0,1)</f>
        <v>0</v>
      </c>
      <c r="BE8" s="13">
        <f>IF(ABS('Calc| Overheads Allocation'!F63-BE6)&lt;0.0000001,0,1)</f>
        <v>0</v>
      </c>
      <c r="BF8" s="13">
        <f>IF(ABS('Calc| Overheads Allocation'!G63-BF6)&lt;0.0000001,0,1)</f>
        <v>0</v>
      </c>
      <c r="BG8" s="13">
        <f>IF(ABS('Calc| Overheads Allocation'!H63-BG6)&lt;0.0000001,0,1)</f>
        <v>0</v>
      </c>
      <c r="BH8" s="13">
        <f>IF(ABS('Calc| Overheads Allocation'!I63-BH6)&lt;0.0000001,0,1)</f>
        <v>0</v>
      </c>
      <c r="BI8" s="138"/>
      <c r="BJ8" s="13"/>
      <c r="BK8" s="13"/>
      <c r="BL8" s="13"/>
      <c r="BM8" s="13"/>
      <c r="BN8" s="13"/>
      <c r="BO8" s="13"/>
      <c r="BP8" s="13"/>
      <c r="BQ8" s="186"/>
      <c r="BR8" s="13">
        <f t="shared" ref="BR8:BX8" si="4">IF(ROUND(BR6,2)-ROUND((SUM(BB10:BB1009)+SUM(V10:V1009)),2)&lt;0.0000001,0,1)</f>
        <v>0</v>
      </c>
      <c r="BS8" s="13">
        <f t="shared" si="4"/>
        <v>0</v>
      </c>
      <c r="BT8" s="13">
        <f t="shared" si="4"/>
        <v>0</v>
      </c>
      <c r="BU8" s="13">
        <f t="shared" si="4"/>
        <v>0</v>
      </c>
      <c r="BV8" s="13">
        <f t="shared" si="4"/>
        <v>0</v>
      </c>
      <c r="BW8" s="13">
        <f t="shared" si="4"/>
        <v>0</v>
      </c>
      <c r="BX8" s="13">
        <f t="shared" si="4"/>
        <v>0</v>
      </c>
      <c r="BY8" s="67"/>
      <c r="BZ8" s="67"/>
      <c r="CA8" s="67"/>
      <c r="CB8" s="206">
        <f>IF(SUM(CB10:CB1009)=0,0,1)</f>
        <v>0</v>
      </c>
    </row>
    <row r="9" spans="1:80" x14ac:dyDescent="0.3">
      <c r="A9" s="68"/>
      <c r="B9" s="137"/>
      <c r="C9" s="41"/>
      <c r="D9" s="41"/>
      <c r="E9" s="139"/>
      <c r="F9" s="246" t="str">
        <f>IFERROR('Input| Escalations'!H23,"")</f>
        <v>2024-25</v>
      </c>
      <c r="G9" s="246" t="str">
        <f>IFERROR('Input| Escalations'!I23,"")</f>
        <v>2025-26</v>
      </c>
      <c r="H9" s="246" t="str">
        <f>IFERROR('Input| Escalations'!J23,"")</f>
        <v>2026-27</v>
      </c>
      <c r="I9" s="246" t="str">
        <f>IFERROR('Input| Escalations'!K23,"")</f>
        <v>2027-28</v>
      </c>
      <c r="J9" s="246" t="str">
        <f>IFERROR('Input| Escalations'!L23,"")</f>
        <v>2028-29</v>
      </c>
      <c r="K9" s="246" t="str">
        <f>IFERROR('Input| Escalations'!M23,"")</f>
        <v>2029-30</v>
      </c>
      <c r="L9" s="246" t="str">
        <f>IFERROR('Input| Escalations'!N23,"")</f>
        <v>2030-31</v>
      </c>
      <c r="M9" s="67"/>
      <c r="N9" s="246" t="str">
        <f t="shared" ref="N9:T9" si="5">F9</f>
        <v>2024-25</v>
      </c>
      <c r="O9" s="246" t="str">
        <f t="shared" si="5"/>
        <v>2025-26</v>
      </c>
      <c r="P9" s="246" t="str">
        <f t="shared" si="5"/>
        <v>2026-27</v>
      </c>
      <c r="Q9" s="246" t="str">
        <f t="shared" si="5"/>
        <v>2027-28</v>
      </c>
      <c r="R9" s="246" t="str">
        <f t="shared" si="5"/>
        <v>2028-29</v>
      </c>
      <c r="S9" s="246" t="str">
        <f t="shared" si="5"/>
        <v>2029-30</v>
      </c>
      <c r="T9" s="246" t="str">
        <f t="shared" si="5"/>
        <v>2030-31</v>
      </c>
      <c r="U9" s="141"/>
      <c r="V9" s="246" t="str">
        <f t="shared" ref="V9:AB9" si="6">N9</f>
        <v>2024-25</v>
      </c>
      <c r="W9" s="246" t="str">
        <f t="shared" si="6"/>
        <v>2025-26</v>
      </c>
      <c r="X9" s="246" t="str">
        <f t="shared" si="6"/>
        <v>2026-27</v>
      </c>
      <c r="Y9" s="246" t="str">
        <f t="shared" si="6"/>
        <v>2027-28</v>
      </c>
      <c r="Z9" s="246" t="str">
        <f t="shared" si="6"/>
        <v>2028-29</v>
      </c>
      <c r="AA9" s="246" t="str">
        <f t="shared" si="6"/>
        <v>2029-30</v>
      </c>
      <c r="AB9" s="246" t="str">
        <f t="shared" si="6"/>
        <v>2030-31</v>
      </c>
      <c r="AC9" s="141"/>
      <c r="AD9" s="246" t="str">
        <f t="shared" ref="AD9:AJ9" si="7">V9</f>
        <v>2024-25</v>
      </c>
      <c r="AE9" s="246" t="str">
        <f t="shared" si="7"/>
        <v>2025-26</v>
      </c>
      <c r="AF9" s="246" t="str">
        <f t="shared" si="7"/>
        <v>2026-27</v>
      </c>
      <c r="AG9" s="246" t="str">
        <f t="shared" si="7"/>
        <v>2027-28</v>
      </c>
      <c r="AH9" s="246" t="str">
        <f t="shared" si="7"/>
        <v>2028-29</v>
      </c>
      <c r="AI9" s="246" t="str">
        <f t="shared" si="7"/>
        <v>2029-30</v>
      </c>
      <c r="AJ9" s="246" t="str">
        <f t="shared" si="7"/>
        <v>2030-31</v>
      </c>
      <c r="AK9" s="141"/>
      <c r="AL9" s="246" t="str">
        <f t="shared" ref="AL9:AR9" si="8">AD9</f>
        <v>2024-25</v>
      </c>
      <c r="AM9" s="246" t="str">
        <f t="shared" si="8"/>
        <v>2025-26</v>
      </c>
      <c r="AN9" s="246" t="str">
        <f t="shared" si="8"/>
        <v>2026-27</v>
      </c>
      <c r="AO9" s="246" t="str">
        <f t="shared" si="8"/>
        <v>2027-28</v>
      </c>
      <c r="AP9" s="246" t="str">
        <f t="shared" si="8"/>
        <v>2028-29</v>
      </c>
      <c r="AQ9" s="246" t="str">
        <f t="shared" si="8"/>
        <v>2029-30</v>
      </c>
      <c r="AR9" s="246" t="str">
        <f t="shared" si="8"/>
        <v>2030-31</v>
      </c>
      <c r="AS9" s="141"/>
      <c r="AT9" s="246" t="str">
        <f t="shared" ref="AT9:AZ9" si="9">AL9</f>
        <v>2024-25</v>
      </c>
      <c r="AU9" s="246" t="str">
        <f t="shared" si="9"/>
        <v>2025-26</v>
      </c>
      <c r="AV9" s="246" t="str">
        <f t="shared" si="9"/>
        <v>2026-27</v>
      </c>
      <c r="AW9" s="246" t="str">
        <f t="shared" si="9"/>
        <v>2027-28</v>
      </c>
      <c r="AX9" s="246" t="str">
        <f t="shared" si="9"/>
        <v>2028-29</v>
      </c>
      <c r="AY9" s="246" t="str">
        <f t="shared" si="9"/>
        <v>2029-30</v>
      </c>
      <c r="AZ9" s="246" t="str">
        <f t="shared" si="9"/>
        <v>2030-31</v>
      </c>
      <c r="BA9" s="141"/>
      <c r="BB9" s="246" t="str">
        <f t="shared" ref="BB9:BH9" si="10">AT9</f>
        <v>2024-25</v>
      </c>
      <c r="BC9" s="246" t="str">
        <f t="shared" si="10"/>
        <v>2025-26</v>
      </c>
      <c r="BD9" s="246" t="str">
        <f t="shared" si="10"/>
        <v>2026-27</v>
      </c>
      <c r="BE9" s="246" t="str">
        <f t="shared" si="10"/>
        <v>2027-28</v>
      </c>
      <c r="BF9" s="246" t="str">
        <f t="shared" si="10"/>
        <v>2028-29</v>
      </c>
      <c r="BG9" s="246" t="str">
        <f t="shared" si="10"/>
        <v>2029-30</v>
      </c>
      <c r="BH9" s="246" t="str">
        <f t="shared" si="10"/>
        <v>2030-31</v>
      </c>
      <c r="BI9" s="143"/>
      <c r="BJ9" s="246" t="str">
        <f t="shared" ref="BJ9:BP9" si="11">BR9</f>
        <v>2024-25</v>
      </c>
      <c r="BK9" s="246" t="str">
        <f t="shared" si="11"/>
        <v>2025-26</v>
      </c>
      <c r="BL9" s="246" t="str">
        <f t="shared" si="11"/>
        <v>2026-27</v>
      </c>
      <c r="BM9" s="246" t="str">
        <f t="shared" si="11"/>
        <v>2027-28</v>
      </c>
      <c r="BN9" s="246" t="str">
        <f t="shared" si="11"/>
        <v>2028-29</v>
      </c>
      <c r="BO9" s="246" t="str">
        <f t="shared" si="11"/>
        <v>2029-30</v>
      </c>
      <c r="BP9" s="246" t="str">
        <f t="shared" si="11"/>
        <v>2030-31</v>
      </c>
      <c r="BQ9" s="143"/>
      <c r="BR9" s="246" t="str">
        <f t="shared" ref="BR9:BX9" si="12">BB9</f>
        <v>2024-25</v>
      </c>
      <c r="BS9" s="246" t="str">
        <f t="shared" si="12"/>
        <v>2025-26</v>
      </c>
      <c r="BT9" s="246" t="str">
        <f t="shared" si="12"/>
        <v>2026-27</v>
      </c>
      <c r="BU9" s="246" t="str">
        <f t="shared" si="12"/>
        <v>2027-28</v>
      </c>
      <c r="BV9" s="246" t="str">
        <f t="shared" si="12"/>
        <v>2028-29</v>
      </c>
      <c r="BW9" s="246" t="str">
        <f t="shared" si="12"/>
        <v>2029-30</v>
      </c>
      <c r="BX9" s="246" t="str">
        <f t="shared" si="12"/>
        <v>2030-31</v>
      </c>
      <c r="BY9" s="141"/>
      <c r="BZ9" s="246" t="s">
        <v>121</v>
      </c>
      <c r="CA9" s="246" t="s">
        <v>122</v>
      </c>
      <c r="CB9" s="68"/>
    </row>
    <row r="10" spans="1:80" x14ac:dyDescent="0.3">
      <c r="B10" s="268">
        <f>IFERROR('Input| Projects'!B10,"")</f>
        <v>1</v>
      </c>
      <c r="C10" s="57" t="str">
        <f>IFERROR(IF('Input| Projects'!C10="","",'Input| Projects'!C10),"")</f>
        <v>LV pole replacement</v>
      </c>
      <c r="D10" s="57">
        <f>IFERROR(IF('Input| Projects'!D10="","",'Input| Projects'!D10),"")</f>
        <v>1</v>
      </c>
      <c r="E10" s="140"/>
      <c r="F10" s="257">
        <f>IFERROR('Input| Projects'!I10*'Input| Escalations'!$K$19,"")</f>
        <v>0</v>
      </c>
      <c r="G10" s="257">
        <f>IFERROR('Input| Projects'!J10*'Input| Escalations'!$K$19,"")</f>
        <v>0</v>
      </c>
      <c r="H10" s="257">
        <f>IFERROR('Input| Projects'!K10*'Input| Escalations'!$K$19,"")</f>
        <v>9139.0586194584739</v>
      </c>
      <c r="I10" s="257">
        <f>IFERROR('Input| Projects'!L10*'Input| Escalations'!$K$19,"")</f>
        <v>9139.0586194584739</v>
      </c>
      <c r="J10" s="257">
        <f>IFERROR('Input| Projects'!M10*'Input| Escalations'!$K$19,"")</f>
        <v>9139.0586194584739</v>
      </c>
      <c r="K10" s="257">
        <f>IFERROR('Input| Projects'!N10*'Input| Escalations'!$K$19,"")</f>
        <v>9139.0586194584739</v>
      </c>
      <c r="L10" s="257">
        <f>IFERROR('Input| Projects'!O10*'Input| Escalations'!$K$19,"")</f>
        <v>9139.0586194584739</v>
      </c>
      <c r="M10" s="206" t="str">
        <f>IF(ABS(SUM(F10:L10)-(SUM('Input| Projects'!I10:O10)*'Input| Escalations'!$K$19))&lt;0.0000001,"",1)</f>
        <v/>
      </c>
      <c r="N10" s="259">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1.0514714009771038</v>
      </c>
      <c r="O10" s="259">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1.0701150307559291</v>
      </c>
      <c r="P10" s="259">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1.0805205398015734</v>
      </c>
      <c r="Q10" s="259">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1.0865357238223823</v>
      </c>
      <c r="R10" s="259">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1.0939951213754289</v>
      </c>
      <c r="S10" s="259">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1.1026957617417796</v>
      </c>
      <c r="T10" s="259">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1.1109511003657084</v>
      </c>
      <c r="U10" s="218"/>
      <c r="V10" s="253">
        <f>IFERROR(F10*N10,"")</f>
        <v>0</v>
      </c>
      <c r="W10" s="253">
        <f>IFERROR(G10*O10,"")</f>
        <v>0</v>
      </c>
      <c r="X10" s="253">
        <f>IFERROR(H10*P10,"")</f>
        <v>9874.9405527754916</v>
      </c>
      <c r="Y10" s="253">
        <f t="shared" ref="Y10:Y73" si="13">IFERROR(I10*Q10,"")</f>
        <v>9929.9136721484956</v>
      </c>
      <c r="Z10" s="253">
        <f t="shared" ref="Z10:Z73" si="14">IFERROR(J10*R10,"")</f>
        <v>9998.0855436516322</v>
      </c>
      <c r="AA10" s="253">
        <f>IFERROR(K10*S10,"")</f>
        <v>10077.601205986539</v>
      </c>
      <c r="AB10" s="253">
        <f>IFERROR(L10*T10,"")</f>
        <v>10153.047229594104</v>
      </c>
      <c r="AC10" s="142"/>
      <c r="AD10" s="253">
        <f>'Input| Projects'!Q10*N10*'Input| Escalations'!$K$19</f>
        <v>0</v>
      </c>
      <c r="AE10" s="253">
        <f>'Input| Projects'!R10*O10*'Input| Escalations'!$K$19</f>
        <v>0</v>
      </c>
      <c r="AF10" s="253">
        <f>'Input| Projects'!S10*P10*'Input| Escalations'!$K$19</f>
        <v>0</v>
      </c>
      <c r="AG10" s="253">
        <f>'Input| Projects'!T10*Q10*'Input| Escalations'!$K$19</f>
        <v>0</v>
      </c>
      <c r="AH10" s="253">
        <f>'Input| Projects'!U10*R10*'Input| Escalations'!$K$19</f>
        <v>0</v>
      </c>
      <c r="AI10" s="253">
        <f>'Input| Projects'!V10*S10*'Input| Escalations'!$K$19</f>
        <v>0</v>
      </c>
      <c r="AJ10" s="253">
        <f>'Input| Projects'!W10*T10*'Input| Escalations'!$K$19</f>
        <v>0</v>
      </c>
      <c r="AK10" s="142"/>
      <c r="AL10" s="253">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253">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253">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1605.5583181138823</v>
      </c>
      <c r="AO10" s="253">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1625.7815862368516</v>
      </c>
      <c r="AP10" s="253">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1651.0339077740762</v>
      </c>
      <c r="AQ10" s="253">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1680.7309915134513</v>
      </c>
      <c r="AR10" s="253">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1709.1498676947558</v>
      </c>
      <c r="AS10" s="142"/>
      <c r="AT10" s="253">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253">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253">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0</v>
      </c>
      <c r="AW10" s="253">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0</v>
      </c>
      <c r="AX10" s="253">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0</v>
      </c>
      <c r="AY10" s="253">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253">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42"/>
      <c r="BB10" s="253">
        <f>IFERROR(SUM(AL10,AT10),"")</f>
        <v>0</v>
      </c>
      <c r="BC10" s="253">
        <f>IFERROR(SUM(AM10,AU10),"")</f>
        <v>0</v>
      </c>
      <c r="BD10" s="253">
        <f>IFERROR(SUM(AN10,AV10),"")</f>
        <v>1605.5583181138823</v>
      </c>
      <c r="BE10" s="253">
        <f t="shared" ref="BE10:BE73" si="15">IFERROR(SUM(AO10,AW10),"")</f>
        <v>1625.7815862368516</v>
      </c>
      <c r="BF10" s="253">
        <f t="shared" ref="BF10:BF73" si="16">IFERROR(SUM(AP10,AX10),"")</f>
        <v>1651.0339077740762</v>
      </c>
      <c r="BG10" s="253">
        <f t="shared" ref="BG10:BG73" si="17">IFERROR(SUM(AQ10,AY10),"")</f>
        <v>1680.7309915134513</v>
      </c>
      <c r="BH10" s="253">
        <f t="shared" ref="BH10:BH73" si="18">IFERROR(SUM(AR10,AZ10),"")</f>
        <v>1709.1498676947558</v>
      </c>
      <c r="BI10" s="144"/>
      <c r="BJ10" s="253"/>
      <c r="BK10" s="253"/>
      <c r="BL10" s="253"/>
      <c r="BM10" s="253"/>
      <c r="BN10" s="253"/>
      <c r="BO10" s="253"/>
      <c r="BP10" s="253"/>
      <c r="BQ10" s="144"/>
      <c r="BR10" s="253">
        <f t="shared" ref="BR10:BR73" si="19">IFERROR(V10+BB10,"")</f>
        <v>0</v>
      </c>
      <c r="BS10" s="253">
        <f t="shared" ref="BS10:BS73" si="20">IFERROR(W10+BC10,"")</f>
        <v>0</v>
      </c>
      <c r="BT10" s="253">
        <f t="shared" ref="BT10:BT73" si="21">IFERROR(X10+BD10,"")</f>
        <v>11480.498870889374</v>
      </c>
      <c r="BU10" s="253">
        <f t="shared" ref="BU10:BU73" si="22">IFERROR(Y10+BE10,"")</f>
        <v>11555.695258385347</v>
      </c>
      <c r="BV10" s="253">
        <f t="shared" ref="BV10:BV73" si="23">IFERROR(Z10+BF10,"")</f>
        <v>11649.119451425708</v>
      </c>
      <c r="BW10" s="253">
        <f t="shared" ref="BW10:BW73" si="24">IFERROR(AA10+BG10,"")</f>
        <v>11758.332197499991</v>
      </c>
      <c r="BX10" s="253">
        <f t="shared" ref="BX10:BX73" si="25">IFERROR(AB10+BH10,"")</f>
        <v>11862.197097288859</v>
      </c>
      <c r="BY10" s="142"/>
      <c r="BZ10" s="264">
        <f>IF(SUMIF('Input| Projects'!$AR$8:$CO$8,"Dx",'Input| Projects'!$AR10:$CO10)=0,"",SUMIF('Input| Projects'!$AR$8:$CO$8,"Dx",'Input| Projects'!$AR10:$CO10))</f>
        <v>1</v>
      </c>
      <c r="CA10" s="264" t="str">
        <f>IF(SUMIF('Input| Projects'!$AR$8:$CO$8,"Tx",'Input| Projects'!$AR10:$CO10)=0,"",SUMIF('Input| Projects'!$AR$8:$CO$8,"Tx",'Input| Projects'!$AR10:$CO10))</f>
        <v/>
      </c>
      <c r="CB10" s="206" t="str">
        <f>IF(SUM(BZ10:CA10,F10:L10)=0,"",IF(SUM(BZ10:CA10)=1,"",1))</f>
        <v/>
      </c>
    </row>
    <row r="11" spans="1:80" x14ac:dyDescent="0.3">
      <c r="B11" s="268">
        <f>IFERROR('Input| Projects'!B11,"")</f>
        <v>2</v>
      </c>
      <c r="C11" s="57" t="str">
        <f>IFERROR(IF('Input| Projects'!C11="","",'Input| Projects'!C11),"")</f>
        <v>HV pole replacement</v>
      </c>
      <c r="D11" s="57">
        <f>IFERROR(IF('Input| Projects'!D11="","",'Input| Projects'!D11),"")</f>
        <v>2</v>
      </c>
      <c r="E11" s="140"/>
      <c r="F11" s="257">
        <f>IFERROR('Input| Projects'!I11*'Input| Escalations'!$K$19,"")</f>
        <v>0</v>
      </c>
      <c r="G11" s="257">
        <f>IFERROR('Input| Projects'!J11*'Input| Escalations'!$K$19,"")</f>
        <v>0</v>
      </c>
      <c r="H11" s="257">
        <f>IFERROR('Input| Projects'!K11*'Input| Escalations'!$K$19,"")</f>
        <v>13362.946032813465</v>
      </c>
      <c r="I11" s="257">
        <f>IFERROR('Input| Projects'!L11*'Input| Escalations'!$K$19,"")</f>
        <v>13362.946032813465</v>
      </c>
      <c r="J11" s="257">
        <f>IFERROR('Input| Projects'!M11*'Input| Escalations'!$K$19,"")</f>
        <v>13362.946032813465</v>
      </c>
      <c r="K11" s="257">
        <f>IFERROR('Input| Projects'!N11*'Input| Escalations'!$K$19,"")</f>
        <v>13362.946032813465</v>
      </c>
      <c r="L11" s="257">
        <f>IFERROR('Input| Projects'!O11*'Input| Escalations'!$K$19,"")</f>
        <v>13362.946032813465</v>
      </c>
      <c r="M11" s="206" t="str">
        <f>IF(ABS(SUM(F11:L11)-(SUM('Input| Projects'!I11:O11)*'Input| Escalations'!$K$19))&lt;0.0000001,"",1)</f>
        <v/>
      </c>
      <c r="N11" s="259">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1.0514714009771038</v>
      </c>
      <c r="O11" s="259">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1.0701150307559291</v>
      </c>
      <c r="P11" s="259">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1.0805205398015734</v>
      </c>
      <c r="Q11" s="259">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1.0865357238223823</v>
      </c>
      <c r="R11" s="259">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1.0939951213754289</v>
      </c>
      <c r="S11" s="259">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1.1026957617417796</v>
      </c>
      <c r="T11" s="259">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1.1109511003657084</v>
      </c>
      <c r="U11" s="218"/>
      <c r="V11" s="253">
        <f t="shared" ref="V11:V74" si="26">IFERROR(F11*N11,"")</f>
        <v>0</v>
      </c>
      <c r="W11" s="253">
        <f t="shared" ref="W11:W74" si="27">IFERROR(G11*O11,"")</f>
        <v>0</v>
      </c>
      <c r="X11" s="253">
        <f t="shared" ref="X11:X74" si="28">IFERROR(H11*P11,"")</f>
        <v>14438.937660714899</v>
      </c>
      <c r="Y11" s="253">
        <f t="shared" si="13"/>
        <v>14519.318240162409</v>
      </c>
      <c r="Z11" s="253">
        <f t="shared" si="14"/>
        <v>14618.997767101071</v>
      </c>
      <c r="AA11" s="253">
        <f t="shared" ref="AA11:AB73" si="29">IFERROR(K11*S11,"")</f>
        <v>14735.263954767535</v>
      </c>
      <c r="AB11" s="253">
        <f t="shared" si="29"/>
        <v>14845.579599281697</v>
      </c>
      <c r="AC11" s="142"/>
      <c r="AD11" s="253">
        <f>'Input| Projects'!Q11*N11*'Input| Escalations'!$K$19</f>
        <v>0</v>
      </c>
      <c r="AE11" s="253">
        <f>'Input| Projects'!R11*O11*'Input| Escalations'!$K$19</f>
        <v>0</v>
      </c>
      <c r="AF11" s="253">
        <f>'Input| Projects'!S11*P11*'Input| Escalations'!$K$19</f>
        <v>0</v>
      </c>
      <c r="AG11" s="253">
        <f>'Input| Projects'!T11*Q11*'Input| Escalations'!$K$19</f>
        <v>0</v>
      </c>
      <c r="AH11" s="253">
        <f>'Input| Projects'!U11*R11*'Input| Escalations'!$K$19</f>
        <v>0</v>
      </c>
      <c r="AI11" s="253">
        <f>'Input| Projects'!V11*S11*'Input| Escalations'!$K$19</f>
        <v>0</v>
      </c>
      <c r="AJ11" s="253">
        <f>'Input| Projects'!W11*T11*'Input| Escalations'!$K$19</f>
        <v>0</v>
      </c>
      <c r="AK11" s="142"/>
      <c r="AL11" s="253">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253">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253">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2347.6147873490559</v>
      </c>
      <c r="AO11" s="253">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2377.1848395597908</v>
      </c>
      <c r="AP11" s="253">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2414.1082716063597</v>
      </c>
      <c r="AQ11" s="253">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2457.5307447368282</v>
      </c>
      <c r="AR11" s="253">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2499.0842487175792</v>
      </c>
      <c r="AS11" s="142"/>
      <c r="AT11" s="253">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253">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253">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0</v>
      </c>
      <c r="AW11" s="253">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0</v>
      </c>
      <c r="AX11" s="253">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253">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253">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42"/>
      <c r="BB11" s="253">
        <f t="shared" ref="BB11:BB74" si="30">IFERROR(SUM(AL11,AT11),"")</f>
        <v>0</v>
      </c>
      <c r="BC11" s="253">
        <f t="shared" ref="BC11:BC74" si="31">IFERROR(SUM(AM11,AU11),"")</f>
        <v>0</v>
      </c>
      <c r="BD11" s="253">
        <f t="shared" ref="BD11:BD74" si="32">IFERROR(SUM(AN11,AV11),"")</f>
        <v>2347.6147873490559</v>
      </c>
      <c r="BE11" s="253">
        <f t="shared" si="15"/>
        <v>2377.1848395597908</v>
      </c>
      <c r="BF11" s="253">
        <f t="shared" si="16"/>
        <v>2414.1082716063597</v>
      </c>
      <c r="BG11" s="253">
        <f t="shared" si="17"/>
        <v>2457.5307447368282</v>
      </c>
      <c r="BH11" s="253">
        <f t="shared" si="18"/>
        <v>2499.0842487175792</v>
      </c>
      <c r="BI11" s="144"/>
      <c r="BJ11" s="253"/>
      <c r="BK11" s="253"/>
      <c r="BL11" s="253"/>
      <c r="BM11" s="253"/>
      <c r="BN11" s="253"/>
      <c r="BO11" s="253"/>
      <c r="BP11" s="253"/>
      <c r="BQ11" s="144"/>
      <c r="BR11" s="253">
        <f t="shared" si="19"/>
        <v>0</v>
      </c>
      <c r="BS11" s="253">
        <f t="shared" si="20"/>
        <v>0</v>
      </c>
      <c r="BT11" s="253">
        <f t="shared" si="21"/>
        <v>16786.552448063954</v>
      </c>
      <c r="BU11" s="253">
        <f t="shared" si="22"/>
        <v>16896.503079722199</v>
      </c>
      <c r="BV11" s="253">
        <f t="shared" si="23"/>
        <v>17033.106038707432</v>
      </c>
      <c r="BW11" s="253">
        <f t="shared" si="24"/>
        <v>17192.794699504364</v>
      </c>
      <c r="BX11" s="253">
        <f t="shared" si="25"/>
        <v>17344.663847999276</v>
      </c>
      <c r="BY11" s="142"/>
      <c r="BZ11" s="264">
        <f>IF(SUMIF('Input| Projects'!$AR$8:$CO$8,"Dx",'Input| Projects'!$AR11:$CO11)=0,"",SUMIF('Input| Projects'!$AR$8:$CO$8,"Dx",'Input| Projects'!$AR11:$CO11))</f>
        <v>1</v>
      </c>
      <c r="CA11" s="264" t="str">
        <f>IF(SUMIF('Input| Projects'!$AR$8:$CO$8,"Tx",'Input| Projects'!$AR11:$CO11)=0,"",SUMIF('Input| Projects'!$AR$8:$CO$8,"Tx",'Input| Projects'!$AR11:$CO11))</f>
        <v/>
      </c>
      <c r="CB11" s="206" t="str">
        <f t="shared" ref="CB11:CB74" si="33">IF(SUM(BZ11:CA11,F11:L11)=0,"",IF(SUM(BZ11:CA11)=1,"",1))</f>
        <v/>
      </c>
    </row>
    <row r="12" spans="1:80" x14ac:dyDescent="0.3">
      <c r="B12" s="268">
        <f>IFERROR('Input| Projects'!B12,"")</f>
        <v>3</v>
      </c>
      <c r="C12" s="57" t="str">
        <f>IFERROR(IF('Input| Projects'!C12="","",'Input| Projects'!C12),"")</f>
        <v>LV pole top replacement</v>
      </c>
      <c r="D12" s="57">
        <f>IFERROR(IF('Input| Projects'!D12="","",'Input| Projects'!D12),"")</f>
        <v>3</v>
      </c>
      <c r="E12" s="140"/>
      <c r="F12" s="257">
        <f>IFERROR('Input| Projects'!I12*'Input| Escalations'!$K$19,"")</f>
        <v>0</v>
      </c>
      <c r="G12" s="257">
        <f>IFERROR('Input| Projects'!J12*'Input| Escalations'!$K$19,"")</f>
        <v>0</v>
      </c>
      <c r="H12" s="257">
        <f>IFERROR('Input| Projects'!K12*'Input| Escalations'!$K$19,"")</f>
        <v>12801.257968454716</v>
      </c>
      <c r="I12" s="257">
        <f>IFERROR('Input| Projects'!L12*'Input| Escalations'!$K$19,"")</f>
        <v>12801.257968454716</v>
      </c>
      <c r="J12" s="257">
        <f>IFERROR('Input| Projects'!M12*'Input| Escalations'!$K$19,"")</f>
        <v>12801.257968454716</v>
      </c>
      <c r="K12" s="257">
        <f>IFERROR('Input| Projects'!N12*'Input| Escalations'!$K$19,"")</f>
        <v>12801.257968454716</v>
      </c>
      <c r="L12" s="257">
        <f>IFERROR('Input| Projects'!O12*'Input| Escalations'!$K$19,"")</f>
        <v>12801.257968454716</v>
      </c>
      <c r="M12" s="206" t="str">
        <f>IF(ABS(SUM(F12:L12)-(SUM('Input| Projects'!I12:O12)*'Input| Escalations'!$K$19))&lt;0.0000001,"",1)</f>
        <v/>
      </c>
      <c r="N12" s="259">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1.0514714009771038</v>
      </c>
      <c r="O12" s="259">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1.0701150307559291</v>
      </c>
      <c r="P12" s="259">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1.0805205398015734</v>
      </c>
      <c r="Q12" s="259">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1.0865357238223823</v>
      </c>
      <c r="R12" s="259">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1.0939951213754289</v>
      </c>
      <c r="S12" s="259">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1.1026957617417796</v>
      </c>
      <c r="T12" s="259">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1.1109511003657084</v>
      </c>
      <c r="U12" s="218"/>
      <c r="V12" s="253">
        <f t="shared" si="26"/>
        <v>0</v>
      </c>
      <c r="W12" s="253">
        <f t="shared" si="27"/>
        <v>0</v>
      </c>
      <c r="X12" s="253">
        <f t="shared" si="28"/>
        <v>13832.022170213882</v>
      </c>
      <c r="Y12" s="253">
        <f t="shared" si="13"/>
        <v>13909.024092591984</v>
      </c>
      <c r="Z12" s="253">
        <f t="shared" si="14"/>
        <v>14004.513764957794</v>
      </c>
      <c r="AA12" s="253">
        <f t="shared" si="29"/>
        <v>14115.892906778199</v>
      </c>
      <c r="AB12" s="253">
        <f t="shared" si="29"/>
        <v>14221.57162612006</v>
      </c>
      <c r="AC12" s="142"/>
      <c r="AD12" s="253">
        <f>'Input| Projects'!Q12*N12*'Input| Escalations'!$K$19</f>
        <v>0</v>
      </c>
      <c r="AE12" s="253">
        <f>'Input| Projects'!R12*O12*'Input| Escalations'!$K$19</f>
        <v>0</v>
      </c>
      <c r="AF12" s="253">
        <f>'Input| Projects'!S12*P12*'Input| Escalations'!$K$19</f>
        <v>0</v>
      </c>
      <c r="AG12" s="253">
        <f>'Input| Projects'!T12*Q12*'Input| Escalations'!$K$19</f>
        <v>0</v>
      </c>
      <c r="AH12" s="253">
        <f>'Input| Projects'!U12*R12*'Input| Escalations'!$K$19</f>
        <v>0</v>
      </c>
      <c r="AI12" s="253">
        <f>'Input| Projects'!V12*S12*'Input| Escalations'!$K$19</f>
        <v>0</v>
      </c>
      <c r="AJ12" s="253">
        <f>'Input| Projects'!W12*T12*'Input| Escalations'!$K$19</f>
        <v>0</v>
      </c>
      <c r="AK12" s="142"/>
      <c r="AL12" s="253">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253">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253">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2248.9369058004736</v>
      </c>
      <c r="AO12" s="253">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2277.2640325852994</v>
      </c>
      <c r="AP12" s="253">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2312.6354527458075</v>
      </c>
      <c r="AQ12" s="253">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2354.2327381652399</v>
      </c>
      <c r="AR12" s="253">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2394.0396132842893</v>
      </c>
      <c r="AS12" s="142"/>
      <c r="AT12" s="253">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253">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253">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253">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253">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253">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253">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42"/>
      <c r="BB12" s="253">
        <f t="shared" si="30"/>
        <v>0</v>
      </c>
      <c r="BC12" s="253">
        <f t="shared" si="31"/>
        <v>0</v>
      </c>
      <c r="BD12" s="253">
        <f t="shared" si="32"/>
        <v>2248.9369058004736</v>
      </c>
      <c r="BE12" s="253">
        <f t="shared" si="15"/>
        <v>2277.2640325852994</v>
      </c>
      <c r="BF12" s="253">
        <f t="shared" si="16"/>
        <v>2312.6354527458075</v>
      </c>
      <c r="BG12" s="253">
        <f t="shared" si="17"/>
        <v>2354.2327381652399</v>
      </c>
      <c r="BH12" s="253">
        <f t="shared" si="18"/>
        <v>2394.0396132842893</v>
      </c>
      <c r="BI12" s="144"/>
      <c r="BJ12" s="253"/>
      <c r="BK12" s="253"/>
      <c r="BL12" s="253"/>
      <c r="BM12" s="253"/>
      <c r="BN12" s="253"/>
      <c r="BO12" s="253"/>
      <c r="BP12" s="253"/>
      <c r="BQ12" s="144"/>
      <c r="BR12" s="253">
        <f t="shared" si="19"/>
        <v>0</v>
      </c>
      <c r="BS12" s="253">
        <f t="shared" si="20"/>
        <v>0</v>
      </c>
      <c r="BT12" s="253">
        <f t="shared" si="21"/>
        <v>16080.959076014356</v>
      </c>
      <c r="BU12" s="253">
        <f t="shared" si="22"/>
        <v>16186.288125177283</v>
      </c>
      <c r="BV12" s="253">
        <f t="shared" si="23"/>
        <v>16317.149217703602</v>
      </c>
      <c r="BW12" s="253">
        <f t="shared" si="24"/>
        <v>16470.12564494344</v>
      </c>
      <c r="BX12" s="253">
        <f t="shared" si="25"/>
        <v>16615.611239404348</v>
      </c>
      <c r="BY12" s="142"/>
      <c r="BZ12" s="264">
        <f>IF(SUMIF('Input| Projects'!$AR$8:$CO$8,"Dx",'Input| Projects'!$AR12:$CO12)=0,"",SUMIF('Input| Projects'!$AR$8:$CO$8,"Dx",'Input| Projects'!$AR12:$CO12))</f>
        <v>1</v>
      </c>
      <c r="CA12" s="264" t="str">
        <f>IF(SUMIF('Input| Projects'!$AR$8:$CO$8,"Tx",'Input| Projects'!$AR12:$CO12)=0,"",SUMIF('Input| Projects'!$AR$8:$CO$8,"Tx",'Input| Projects'!$AR12:$CO12))</f>
        <v/>
      </c>
      <c r="CB12" s="206" t="str">
        <f t="shared" si="33"/>
        <v/>
      </c>
    </row>
    <row r="13" spans="1:80" x14ac:dyDescent="0.3">
      <c r="B13" s="268">
        <f>IFERROR('Input| Projects'!B13,"")</f>
        <v>4</v>
      </c>
      <c r="C13" s="57" t="str">
        <f>IFERROR(IF('Input| Projects'!C13="","",'Input| Projects'!C13),"")</f>
        <v>HV pole top replacement</v>
      </c>
      <c r="D13" s="57">
        <f>IFERROR(IF('Input| Projects'!D13="","",'Input| Projects'!D13),"")</f>
        <v>4</v>
      </c>
      <c r="E13" s="140"/>
      <c r="F13" s="257">
        <f>IFERROR('Input| Projects'!I13*'Input| Escalations'!$K$19,"")</f>
        <v>0</v>
      </c>
      <c r="G13" s="257">
        <f>IFERROR('Input| Projects'!J13*'Input| Escalations'!$K$19,"")</f>
        <v>0</v>
      </c>
      <c r="H13" s="257">
        <f>IFERROR('Input| Projects'!K13*'Input| Escalations'!$K$19,"")</f>
        <v>7507.3485985712205</v>
      </c>
      <c r="I13" s="257">
        <f>IFERROR('Input| Projects'!L13*'Input| Escalations'!$K$19,"")</f>
        <v>7507.3485985712205</v>
      </c>
      <c r="J13" s="257">
        <f>IFERROR('Input| Projects'!M13*'Input| Escalations'!$K$19,"")</f>
        <v>7507.3485985712205</v>
      </c>
      <c r="K13" s="257">
        <f>IFERROR('Input| Projects'!N13*'Input| Escalations'!$K$19,"")</f>
        <v>7507.3485985712205</v>
      </c>
      <c r="L13" s="257">
        <f>IFERROR('Input| Projects'!O13*'Input| Escalations'!$K$19,"")</f>
        <v>7507.3485985712205</v>
      </c>
      <c r="M13" s="206" t="str">
        <f>IF(ABS(SUM(F13:L13)-(SUM('Input| Projects'!I13:O13)*'Input| Escalations'!$K$19))&lt;0.0000001,"",1)</f>
        <v/>
      </c>
      <c r="N13" s="259">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1.0514714009771038</v>
      </c>
      <c r="O13" s="259">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1.0701150307559291</v>
      </c>
      <c r="P13" s="259">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1.0805205398015734</v>
      </c>
      <c r="Q13" s="259">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1.0865357238223823</v>
      </c>
      <c r="R13" s="259">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1.0939951213754289</v>
      </c>
      <c r="S13" s="259">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1.1026957617417796</v>
      </c>
      <c r="T13" s="259">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1.1109511003657084</v>
      </c>
      <c r="U13" s="218"/>
      <c r="V13" s="253">
        <f t="shared" si="26"/>
        <v>0</v>
      </c>
      <c r="W13" s="253">
        <f t="shared" si="27"/>
        <v>0</v>
      </c>
      <c r="X13" s="253">
        <f t="shared" si="28"/>
        <v>8111.84436020676</v>
      </c>
      <c r="Y13" s="253">
        <f t="shared" si="13"/>
        <v>8157.0024435355281</v>
      </c>
      <c r="Z13" s="253">
        <f t="shared" si="14"/>
        <v>8213.0027413015778</v>
      </c>
      <c r="AA13" s="253">
        <f t="shared" si="29"/>
        <v>8278.3214815625743</v>
      </c>
      <c r="AB13" s="253">
        <f t="shared" si="29"/>
        <v>8340.2971864116571</v>
      </c>
      <c r="AC13" s="142"/>
      <c r="AD13" s="253">
        <f>'Input| Projects'!Q13*N13*'Input| Escalations'!$K$19</f>
        <v>0</v>
      </c>
      <c r="AE13" s="253">
        <f>'Input| Projects'!R13*O13*'Input| Escalations'!$K$19</f>
        <v>0</v>
      </c>
      <c r="AF13" s="253">
        <f>'Input| Projects'!S13*P13*'Input| Escalations'!$K$19</f>
        <v>0</v>
      </c>
      <c r="AG13" s="253">
        <f>'Input| Projects'!T13*Q13*'Input| Escalations'!$K$19</f>
        <v>0</v>
      </c>
      <c r="AH13" s="253">
        <f>'Input| Projects'!U13*R13*'Input| Escalations'!$K$19</f>
        <v>0</v>
      </c>
      <c r="AI13" s="253">
        <f>'Input| Projects'!V13*S13*'Input| Escalations'!$K$19</f>
        <v>0</v>
      </c>
      <c r="AJ13" s="253">
        <f>'Input| Projects'!W13*T13*'Input| Escalations'!$K$19</f>
        <v>0</v>
      </c>
      <c r="AK13" s="142"/>
      <c r="AL13" s="253">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253">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253">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1318.8979840607299</v>
      </c>
      <c r="AO13" s="253">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1335.5105401152723</v>
      </c>
      <c r="AP13" s="253">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1356.2542500089273</v>
      </c>
      <c r="AQ13" s="253">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1380.6491433207793</v>
      </c>
      <c r="AR13" s="253">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1403.9940433981715</v>
      </c>
      <c r="AS13" s="142"/>
      <c r="AT13" s="253">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253">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253">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253">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253">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253">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253">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42"/>
      <c r="BB13" s="253">
        <f t="shared" si="30"/>
        <v>0</v>
      </c>
      <c r="BC13" s="253">
        <f t="shared" si="31"/>
        <v>0</v>
      </c>
      <c r="BD13" s="253">
        <f t="shared" si="32"/>
        <v>1318.8979840607299</v>
      </c>
      <c r="BE13" s="253">
        <f>IFERROR(SUM(AO13,AW13),"")</f>
        <v>1335.5105401152723</v>
      </c>
      <c r="BF13" s="253">
        <f t="shared" si="16"/>
        <v>1356.2542500089273</v>
      </c>
      <c r="BG13" s="253">
        <f t="shared" si="17"/>
        <v>1380.6491433207793</v>
      </c>
      <c r="BH13" s="253">
        <f t="shared" si="18"/>
        <v>1403.9940433981715</v>
      </c>
      <c r="BI13" s="144"/>
      <c r="BJ13" s="253"/>
      <c r="BK13" s="253"/>
      <c r="BL13" s="253"/>
      <c r="BM13" s="253"/>
      <c r="BN13" s="253"/>
      <c r="BO13" s="253"/>
      <c r="BP13" s="253"/>
      <c r="BQ13" s="144"/>
      <c r="BR13" s="253">
        <f t="shared" si="19"/>
        <v>0</v>
      </c>
      <c r="BS13" s="253">
        <f t="shared" si="20"/>
        <v>0</v>
      </c>
      <c r="BT13" s="253">
        <f t="shared" si="21"/>
        <v>9430.7423442674899</v>
      </c>
      <c r="BU13" s="253">
        <f t="shared" si="22"/>
        <v>9492.5129836508004</v>
      </c>
      <c r="BV13" s="253">
        <f t="shared" si="23"/>
        <v>9569.2569913105053</v>
      </c>
      <c r="BW13" s="253">
        <f t="shared" si="24"/>
        <v>9658.9706248833536</v>
      </c>
      <c r="BX13" s="253">
        <f t="shared" si="25"/>
        <v>9744.291229809829</v>
      </c>
      <c r="BY13" s="142"/>
      <c r="BZ13" s="264">
        <f>IF(SUMIF('Input| Projects'!$AR$8:$CO$8,"Dx",'Input| Projects'!$AR13:$CO13)=0,"",SUMIF('Input| Projects'!$AR$8:$CO$8,"Dx",'Input| Projects'!$AR13:$CO13))</f>
        <v>1</v>
      </c>
      <c r="CA13" s="264" t="str">
        <f>IF(SUMIF('Input| Projects'!$AR$8:$CO$8,"Tx",'Input| Projects'!$AR13:$CO13)=0,"",SUMIF('Input| Projects'!$AR$8:$CO$8,"Tx",'Input| Projects'!$AR13:$CO13))</f>
        <v/>
      </c>
      <c r="CB13" s="206" t="str">
        <f t="shared" si="33"/>
        <v/>
      </c>
    </row>
    <row r="14" spans="1:80" x14ac:dyDescent="0.3">
      <c r="B14" s="268">
        <f>IFERROR('Input| Projects'!B14,"")</f>
        <v>5</v>
      </c>
      <c r="C14" s="57" t="str">
        <f>IFERROR(IF('Input| Projects'!C14="","",'Input| Projects'!C14),"")</f>
        <v>Pole reinforcement</v>
      </c>
      <c r="D14" s="57">
        <f>IFERROR(IF('Input| Projects'!D14="","",'Input| Projects'!D14),"")</f>
        <v>5</v>
      </c>
      <c r="E14" s="140"/>
      <c r="F14" s="257">
        <f>IFERROR('Input| Projects'!I14*'Input| Escalations'!$K$19,"")</f>
        <v>0</v>
      </c>
      <c r="G14" s="257">
        <f>IFERROR('Input| Projects'!J14*'Input| Escalations'!$K$19,"")</f>
        <v>0</v>
      </c>
      <c r="H14" s="257">
        <f>IFERROR('Input| Projects'!K14*'Input| Escalations'!$K$19,"")</f>
        <v>1515.0533220192956</v>
      </c>
      <c r="I14" s="257">
        <f>IFERROR('Input| Projects'!L14*'Input| Escalations'!$K$19,"")</f>
        <v>1549.6362964345026</v>
      </c>
      <c r="J14" s="257">
        <f>IFERROR('Input| Projects'!M14*'Input| Escalations'!$K$19,"")</f>
        <v>1581.0604430725812</v>
      </c>
      <c r="K14" s="257">
        <f>IFERROR('Input| Projects'!N14*'Input| Escalations'!$K$19,"")</f>
        <v>1611.2785275187525</v>
      </c>
      <c r="L14" s="257">
        <f>IFERROR('Input| Projects'!O14*'Input| Escalations'!$K$19,"")</f>
        <v>1644.1283813667533</v>
      </c>
      <c r="M14" s="206" t="str">
        <f>IF(ABS(SUM(F14:L14)-(SUM('Input| Projects'!I14:O14)*'Input| Escalations'!$K$19))&lt;0.0000001,"",1)</f>
        <v/>
      </c>
      <c r="N14" s="259">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1.0514714009771038</v>
      </c>
      <c r="O14" s="259">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1.0701150307559291</v>
      </c>
      <c r="P14" s="259">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1.0805205398015734</v>
      </c>
      <c r="Q14" s="259">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1.0865357238223823</v>
      </c>
      <c r="R14" s="259">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1.0939951213754289</v>
      </c>
      <c r="S14" s="259">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1.1026957617417796</v>
      </c>
      <c r="T14" s="259">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1.1109511003657084</v>
      </c>
      <c r="U14" s="218"/>
      <c r="V14" s="253">
        <f t="shared" si="26"/>
        <v>0</v>
      </c>
      <c r="W14" s="253">
        <f t="shared" si="27"/>
        <v>0</v>
      </c>
      <c r="X14" s="253">
        <f t="shared" si="28"/>
        <v>1637.0462333364562</v>
      </c>
      <c r="Y14" s="253">
        <f t="shared" si="13"/>
        <v>1683.735195007898</v>
      </c>
      <c r="Z14" s="253">
        <f t="shared" si="14"/>
        <v>1729.6724113210778</v>
      </c>
      <c r="AA14" s="253">
        <f t="shared" si="29"/>
        <v>1776.7500032804639</v>
      </c>
      <c r="AB14" s="253">
        <f t="shared" si="29"/>
        <v>1826.5462344218856</v>
      </c>
      <c r="AC14" s="142"/>
      <c r="AD14" s="253">
        <f>'Input| Projects'!Q14*N14*'Input| Escalations'!$K$19</f>
        <v>0</v>
      </c>
      <c r="AE14" s="253">
        <f>'Input| Projects'!R14*O14*'Input| Escalations'!$K$19</f>
        <v>0</v>
      </c>
      <c r="AF14" s="253">
        <f>'Input| Projects'!S14*P14*'Input| Escalations'!$K$19</f>
        <v>0</v>
      </c>
      <c r="AG14" s="253">
        <f>'Input| Projects'!T14*Q14*'Input| Escalations'!$K$19</f>
        <v>0</v>
      </c>
      <c r="AH14" s="253">
        <f>'Input| Projects'!U14*R14*'Input| Escalations'!$K$19</f>
        <v>0</v>
      </c>
      <c r="AI14" s="253">
        <f>'Input| Projects'!V14*S14*'Input| Escalations'!$K$19</f>
        <v>0</v>
      </c>
      <c r="AJ14" s="253">
        <f>'Input| Projects'!W14*T14*'Input| Escalations'!$K$19</f>
        <v>0</v>
      </c>
      <c r="AK14" s="142"/>
      <c r="AL14" s="253">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253">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253">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266.16597669862477</v>
      </c>
      <c r="AO14" s="253">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275.67064191309106</v>
      </c>
      <c r="AP14" s="253">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285.62946255703213</v>
      </c>
      <c r="AQ14" s="253">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296.32436664700964</v>
      </c>
      <c r="AR14" s="253">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307.47825596644299</v>
      </c>
      <c r="AS14" s="142"/>
      <c r="AT14" s="253">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253">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253">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253">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253">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253">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253">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42"/>
      <c r="BB14" s="253">
        <f t="shared" si="30"/>
        <v>0</v>
      </c>
      <c r="BC14" s="253">
        <f t="shared" si="31"/>
        <v>0</v>
      </c>
      <c r="BD14" s="253">
        <f t="shared" si="32"/>
        <v>266.16597669862477</v>
      </c>
      <c r="BE14" s="253">
        <f t="shared" si="15"/>
        <v>275.67064191309106</v>
      </c>
      <c r="BF14" s="253">
        <f t="shared" si="16"/>
        <v>285.62946255703213</v>
      </c>
      <c r="BG14" s="253">
        <f t="shared" si="17"/>
        <v>296.32436664700964</v>
      </c>
      <c r="BH14" s="253">
        <f t="shared" si="18"/>
        <v>307.47825596644299</v>
      </c>
      <c r="BI14" s="144"/>
      <c r="BJ14" s="253"/>
      <c r="BK14" s="253"/>
      <c r="BL14" s="253"/>
      <c r="BM14" s="253"/>
      <c r="BN14" s="253"/>
      <c r="BO14" s="253"/>
      <c r="BP14" s="253"/>
      <c r="BQ14" s="144"/>
      <c r="BR14" s="253">
        <f t="shared" si="19"/>
        <v>0</v>
      </c>
      <c r="BS14" s="253">
        <f t="shared" si="20"/>
        <v>0</v>
      </c>
      <c r="BT14" s="253">
        <f t="shared" si="21"/>
        <v>1903.2122100350809</v>
      </c>
      <c r="BU14" s="253">
        <f t="shared" si="22"/>
        <v>1959.405836920989</v>
      </c>
      <c r="BV14" s="253">
        <f t="shared" si="23"/>
        <v>2015.30187387811</v>
      </c>
      <c r="BW14" s="253">
        <f t="shared" si="24"/>
        <v>2073.0743699274735</v>
      </c>
      <c r="BX14" s="253">
        <f t="shared" si="25"/>
        <v>2134.0244903883286</v>
      </c>
      <c r="BY14" s="142"/>
      <c r="BZ14" s="264">
        <f>IF(SUMIF('Input| Projects'!$AR$8:$CO$8,"Dx",'Input| Projects'!$AR14:$CO14)=0,"",SUMIF('Input| Projects'!$AR$8:$CO$8,"Dx",'Input| Projects'!$AR14:$CO14))</f>
        <v>1</v>
      </c>
      <c r="CA14" s="264" t="str">
        <f>IF(SUMIF('Input| Projects'!$AR$8:$CO$8,"Tx",'Input| Projects'!$AR14:$CO14)=0,"",SUMIF('Input| Projects'!$AR$8:$CO$8,"Tx",'Input| Projects'!$AR14:$CO14))</f>
        <v/>
      </c>
      <c r="CB14" s="206" t="str">
        <f t="shared" si="33"/>
        <v/>
      </c>
    </row>
    <row r="15" spans="1:80" x14ac:dyDescent="0.3">
      <c r="B15" s="268">
        <f>IFERROR('Input| Projects'!B15,"")</f>
        <v>6</v>
      </c>
      <c r="C15" s="57" t="str">
        <f>IFERROR(IF('Input| Projects'!C15="","",'Input| Projects'!C15),"")</f>
        <v>Risk-based HV conductor replacement</v>
      </c>
      <c r="D15" s="57">
        <f>IFERROR(IF('Input| Projects'!D15="","",'Input| Projects'!D15),"")</f>
        <v>6</v>
      </c>
      <c r="E15" s="140"/>
      <c r="F15" s="257">
        <f>IFERROR('Input| Projects'!I15*'Input| Escalations'!$K$19,"")</f>
        <v>0</v>
      </c>
      <c r="G15" s="257">
        <f>IFERROR('Input| Projects'!J15*'Input| Escalations'!$K$19,"")</f>
        <v>0</v>
      </c>
      <c r="H15" s="257">
        <f>IFERROR('Input| Projects'!K15*'Input| Escalations'!$K$19,"")</f>
        <v>9486.2462156396214</v>
      </c>
      <c r="I15" s="257">
        <f>IFERROR('Input| Projects'!L15*'Input| Escalations'!$K$19,"")</f>
        <v>9486.2462156396214</v>
      </c>
      <c r="J15" s="257">
        <f>IFERROR('Input| Projects'!M15*'Input| Escalations'!$K$19,"")</f>
        <v>9486.2462156396214</v>
      </c>
      <c r="K15" s="257">
        <f>IFERROR('Input| Projects'!N15*'Input| Escalations'!$K$19,"")</f>
        <v>9486.2462156396214</v>
      </c>
      <c r="L15" s="257">
        <f>IFERROR('Input| Projects'!O15*'Input| Escalations'!$K$19,"")</f>
        <v>9486.2462156396214</v>
      </c>
      <c r="M15" s="206" t="str">
        <f>IF(ABS(SUM(F15:L15)-(SUM('Input| Projects'!I15:O15)*'Input| Escalations'!$K$19))&lt;0.0000001,"",1)</f>
        <v/>
      </c>
      <c r="N15" s="259">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1.0514714009771038</v>
      </c>
      <c r="O15" s="259">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1.0701150307559291</v>
      </c>
      <c r="P15" s="259">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1.0805205398015734</v>
      </c>
      <c r="Q15" s="259">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1.0865357238223823</v>
      </c>
      <c r="R15" s="259">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1.0939951213754289</v>
      </c>
      <c r="S15" s="259">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1.1026957617417796</v>
      </c>
      <c r="T15" s="259">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1.1109511003657084</v>
      </c>
      <c r="U15" s="218"/>
      <c r="V15" s="253">
        <f t="shared" si="26"/>
        <v>0</v>
      </c>
      <c r="W15" s="253">
        <f t="shared" si="27"/>
        <v>0</v>
      </c>
      <c r="X15" s="253">
        <f t="shared" si="28"/>
        <v>10250.083881613557</v>
      </c>
      <c r="Y15" s="253">
        <f t="shared" si="13"/>
        <v>10307.14539826733</v>
      </c>
      <c r="Z15" s="253">
        <f t="shared" si="14"/>
        <v>10377.907080075871</v>
      </c>
      <c r="AA15" s="253">
        <f t="shared" si="29"/>
        <v>10460.443496824806</v>
      </c>
      <c r="AB15" s="253">
        <f t="shared" si="29"/>
        <v>10538.755671604875</v>
      </c>
      <c r="AC15" s="142"/>
      <c r="AD15" s="253">
        <f>'Input| Projects'!Q15*N15*'Input| Escalations'!$K$19</f>
        <v>0</v>
      </c>
      <c r="AE15" s="253">
        <f>'Input| Projects'!R15*O15*'Input| Escalations'!$K$19</f>
        <v>0</v>
      </c>
      <c r="AF15" s="253">
        <f>'Input| Projects'!S15*P15*'Input| Escalations'!$K$19</f>
        <v>0</v>
      </c>
      <c r="AG15" s="253">
        <f>'Input| Projects'!T15*Q15*'Input| Escalations'!$K$19</f>
        <v>0</v>
      </c>
      <c r="AH15" s="253">
        <f>'Input| Projects'!U15*R15*'Input| Escalations'!$K$19</f>
        <v>0</v>
      </c>
      <c r="AI15" s="253">
        <f>'Input| Projects'!V15*S15*'Input| Escalations'!$K$19</f>
        <v>0</v>
      </c>
      <c r="AJ15" s="253">
        <f>'Input| Projects'!W15*T15*'Input| Escalations'!$K$19</f>
        <v>0</v>
      </c>
      <c r="AK15" s="142"/>
      <c r="AL15" s="253">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253">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253">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1666.5525579153154</v>
      </c>
      <c r="AO15" s="253">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1687.5440963972896</v>
      </c>
      <c r="AP15" s="253">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1713.7557391488281</v>
      </c>
      <c r="AQ15" s="253">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1744.5809980697377</v>
      </c>
      <c r="AR15" s="253">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1774.0794910604313</v>
      </c>
      <c r="AS15" s="142"/>
      <c r="AT15" s="253">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253">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253">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253">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253">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253">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253">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42"/>
      <c r="BB15" s="253">
        <f t="shared" si="30"/>
        <v>0</v>
      </c>
      <c r="BC15" s="253">
        <f t="shared" si="31"/>
        <v>0</v>
      </c>
      <c r="BD15" s="253">
        <f t="shared" si="32"/>
        <v>1666.5525579153154</v>
      </c>
      <c r="BE15" s="253">
        <f t="shared" si="15"/>
        <v>1687.5440963972896</v>
      </c>
      <c r="BF15" s="253">
        <f t="shared" si="16"/>
        <v>1713.7557391488281</v>
      </c>
      <c r="BG15" s="253">
        <f t="shared" si="17"/>
        <v>1744.5809980697377</v>
      </c>
      <c r="BH15" s="253">
        <f t="shared" si="18"/>
        <v>1774.0794910604313</v>
      </c>
      <c r="BI15" s="144"/>
      <c r="BJ15" s="253"/>
      <c r="BK15" s="253"/>
      <c r="BL15" s="253"/>
      <c r="BM15" s="253"/>
      <c r="BN15" s="253"/>
      <c r="BO15" s="253"/>
      <c r="BP15" s="253"/>
      <c r="BQ15" s="144"/>
      <c r="BR15" s="253">
        <f t="shared" si="19"/>
        <v>0</v>
      </c>
      <c r="BS15" s="253">
        <f t="shared" si="20"/>
        <v>0</v>
      </c>
      <c r="BT15" s="253">
        <f t="shared" si="21"/>
        <v>11916.636439528873</v>
      </c>
      <c r="BU15" s="253">
        <f t="shared" si="22"/>
        <v>11994.689494664621</v>
      </c>
      <c r="BV15" s="253">
        <f t="shared" si="23"/>
        <v>12091.662819224699</v>
      </c>
      <c r="BW15" s="253">
        <f t="shared" si="24"/>
        <v>12205.024494894544</v>
      </c>
      <c r="BX15" s="253">
        <f t="shared" si="25"/>
        <v>12312.835162665306</v>
      </c>
      <c r="BY15" s="142"/>
      <c r="BZ15" s="264">
        <f>IF(SUMIF('Input| Projects'!$AR$8:$CO$8,"Dx",'Input| Projects'!$AR15:$CO15)=0,"",SUMIF('Input| Projects'!$AR$8:$CO$8,"Dx",'Input| Projects'!$AR15:$CO15))</f>
        <v>1</v>
      </c>
      <c r="CA15" s="264" t="str">
        <f>IF(SUMIF('Input| Projects'!$AR$8:$CO$8,"Tx",'Input| Projects'!$AR15:$CO15)=0,"",SUMIF('Input| Projects'!$AR$8:$CO$8,"Tx",'Input| Projects'!$AR15:$CO15))</f>
        <v/>
      </c>
      <c r="CB15" s="206" t="str">
        <f t="shared" si="33"/>
        <v/>
      </c>
    </row>
    <row r="16" spans="1:80" x14ac:dyDescent="0.3">
      <c r="B16" s="268">
        <f>IFERROR('Input| Projects'!B16,"")</f>
        <v>7</v>
      </c>
      <c r="C16" s="57" t="str">
        <f>IFERROR(IF('Input| Projects'!C16="","",'Input| Projects'!C16),"")</f>
        <v>Defective conductor</v>
      </c>
      <c r="D16" s="57">
        <f>IFERROR(IF('Input| Projects'!D16="","",'Input| Projects'!D16),"")</f>
        <v>7</v>
      </c>
      <c r="E16" s="140"/>
      <c r="F16" s="257">
        <f>IFERROR('Input| Projects'!I16*'Input| Escalations'!$K$19,"")</f>
        <v>0</v>
      </c>
      <c r="G16" s="257">
        <f>IFERROR('Input| Projects'!J16*'Input| Escalations'!$K$19,"")</f>
        <v>0</v>
      </c>
      <c r="H16" s="257">
        <f>IFERROR('Input| Projects'!K16*'Input| Escalations'!$K$19,"")</f>
        <v>2750.0841332515301</v>
      </c>
      <c r="I16" s="257">
        <f>IFERROR('Input| Projects'!L16*'Input| Escalations'!$K$19,"")</f>
        <v>2897.7555996004385</v>
      </c>
      <c r="J16" s="257">
        <f>IFERROR('Input| Projects'!M16*'Input| Escalations'!$K$19,"")</f>
        <v>3045.4270659493327</v>
      </c>
      <c r="K16" s="257">
        <f>IFERROR('Input| Projects'!N16*'Input| Escalations'!$K$19,"")</f>
        <v>3193.2493397611229</v>
      </c>
      <c r="L16" s="257">
        <f>IFERROR('Input| Projects'!O16*'Input| Escalations'!$K$19,"")</f>
        <v>3340.9208061100298</v>
      </c>
      <c r="M16" s="206" t="str">
        <f>IF(ABS(SUM(F16:L16)-(SUM('Input| Projects'!I16:O16)*'Input| Escalations'!$K$19))&lt;0.0000001,"",1)</f>
        <v/>
      </c>
      <c r="N16" s="259">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1.0514714009771038</v>
      </c>
      <c r="O16" s="259">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1.0701150307559291</v>
      </c>
      <c r="P16" s="259">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1.0805205398015734</v>
      </c>
      <c r="Q16" s="259">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1.0865357238223823</v>
      </c>
      <c r="R16" s="259">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1.0939951213754289</v>
      </c>
      <c r="S16" s="259">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1.1026957617417796</v>
      </c>
      <c r="T16" s="259">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1.1109511003657084</v>
      </c>
      <c r="U16" s="218"/>
      <c r="V16" s="253">
        <f t="shared" si="26"/>
        <v>0</v>
      </c>
      <c r="W16" s="253">
        <f t="shared" si="27"/>
        <v>0</v>
      </c>
      <c r="X16" s="253">
        <f t="shared" si="28"/>
        <v>2971.5223921606853</v>
      </c>
      <c r="Y16" s="253">
        <f t="shared" si="13"/>
        <v>3148.5149778722239</v>
      </c>
      <c r="Z16" s="253">
        <f t="shared" si="14"/>
        <v>3331.6823526532567</v>
      </c>
      <c r="AA16" s="253">
        <f t="shared" si="29"/>
        <v>3521.1825131393261</v>
      </c>
      <c r="AB16" s="253">
        <f t="shared" si="29"/>
        <v>3711.5996457826272</v>
      </c>
      <c r="AC16" s="142"/>
      <c r="AD16" s="253">
        <f>'Input| Projects'!Q16*N16*'Input| Escalations'!$K$19</f>
        <v>0</v>
      </c>
      <c r="AE16" s="253">
        <f>'Input| Projects'!R16*O16*'Input| Escalations'!$K$19</f>
        <v>0</v>
      </c>
      <c r="AF16" s="253">
        <f>'Input| Projects'!S16*P16*'Input| Escalations'!$K$19</f>
        <v>0</v>
      </c>
      <c r="AG16" s="253">
        <f>'Input| Projects'!T16*Q16*'Input| Escalations'!$K$19</f>
        <v>0</v>
      </c>
      <c r="AH16" s="253">
        <f>'Input| Projects'!U16*R16*'Input| Escalations'!$K$19</f>
        <v>0</v>
      </c>
      <c r="AI16" s="253">
        <f>'Input| Projects'!V16*S16*'Input| Escalations'!$K$19</f>
        <v>0</v>
      </c>
      <c r="AJ16" s="253">
        <f>'Input| Projects'!W16*T16*'Input| Escalations'!$K$19</f>
        <v>0</v>
      </c>
      <c r="AK16" s="142"/>
      <c r="AL16" s="253">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253">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253">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483.13733826522184</v>
      </c>
      <c r="AO16" s="253">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515.49266630311558</v>
      </c>
      <c r="AP16" s="253">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550.17738247456407</v>
      </c>
      <c r="AQ16" s="253">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587.25885809936972</v>
      </c>
      <c r="AR16" s="253">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624.80552883027281</v>
      </c>
      <c r="AS16" s="142"/>
      <c r="AT16" s="253">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253">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253">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253">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253">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253">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253">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42"/>
      <c r="BB16" s="253">
        <f t="shared" si="30"/>
        <v>0</v>
      </c>
      <c r="BC16" s="253">
        <f t="shared" si="31"/>
        <v>0</v>
      </c>
      <c r="BD16" s="253">
        <f t="shared" si="32"/>
        <v>483.13733826522184</v>
      </c>
      <c r="BE16" s="253">
        <f t="shared" si="15"/>
        <v>515.49266630311558</v>
      </c>
      <c r="BF16" s="253">
        <f t="shared" si="16"/>
        <v>550.17738247456407</v>
      </c>
      <c r="BG16" s="253">
        <f t="shared" si="17"/>
        <v>587.25885809936972</v>
      </c>
      <c r="BH16" s="253">
        <f t="shared" si="18"/>
        <v>624.80552883027281</v>
      </c>
      <c r="BI16" s="144"/>
      <c r="BJ16" s="253"/>
      <c r="BK16" s="253"/>
      <c r="BL16" s="253"/>
      <c r="BM16" s="253"/>
      <c r="BN16" s="253"/>
      <c r="BO16" s="253"/>
      <c r="BP16" s="253"/>
      <c r="BQ16" s="144"/>
      <c r="BR16" s="253">
        <f t="shared" si="19"/>
        <v>0</v>
      </c>
      <c r="BS16" s="253">
        <f t="shared" si="20"/>
        <v>0</v>
      </c>
      <c r="BT16" s="253">
        <f t="shared" si="21"/>
        <v>3454.6597304259071</v>
      </c>
      <c r="BU16" s="253">
        <f t="shared" si="22"/>
        <v>3664.0076441753395</v>
      </c>
      <c r="BV16" s="253">
        <f t="shared" si="23"/>
        <v>3881.8597351278208</v>
      </c>
      <c r="BW16" s="253">
        <f t="shared" si="24"/>
        <v>4108.4413712386959</v>
      </c>
      <c r="BX16" s="253">
        <f t="shared" si="25"/>
        <v>4336.4051746128998</v>
      </c>
      <c r="BY16" s="142"/>
      <c r="BZ16" s="264">
        <f>IF(SUMIF('Input| Projects'!$AR$8:$CO$8,"Dx",'Input| Projects'!$AR16:$CO16)=0,"",SUMIF('Input| Projects'!$AR$8:$CO$8,"Dx",'Input| Projects'!$AR16:$CO16))</f>
        <v>1</v>
      </c>
      <c r="CA16" s="264" t="str">
        <f>IF(SUMIF('Input| Projects'!$AR$8:$CO$8,"Tx",'Input| Projects'!$AR16:$CO16)=0,"",SUMIF('Input| Projects'!$AR$8:$CO$8,"Tx",'Input| Projects'!$AR16:$CO16))</f>
        <v/>
      </c>
      <c r="CB16" s="206" t="str">
        <f t="shared" si="33"/>
        <v/>
      </c>
    </row>
    <row r="17" spans="2:80" x14ac:dyDescent="0.3">
      <c r="B17" s="268">
        <f>IFERROR('Input| Projects'!B17,"")</f>
        <v>8</v>
      </c>
      <c r="C17" s="57" t="str">
        <f>IFERROR(IF('Input| Projects'!C17="","",'Input| Projects'!C17),"")</f>
        <v>Corrective HV cable replacement</v>
      </c>
      <c r="D17" s="57">
        <f>IFERROR(IF('Input| Projects'!D17="","",'Input| Projects'!D17),"")</f>
        <v>8</v>
      </c>
      <c r="E17" s="140"/>
      <c r="F17" s="257">
        <f>IFERROR('Input| Projects'!I17*'Input| Escalations'!$K$19,"")</f>
        <v>0</v>
      </c>
      <c r="G17" s="257">
        <f>IFERROR('Input| Projects'!J17*'Input| Escalations'!$K$19,"")</f>
        <v>0</v>
      </c>
      <c r="H17" s="257">
        <f>IFERROR('Input| Projects'!K17*'Input| Escalations'!$K$19,"")</f>
        <v>4691.6096247883297</v>
      </c>
      <c r="I17" s="257">
        <f>IFERROR('Input| Projects'!L17*'Input| Escalations'!$K$19,"")</f>
        <v>4886.0515843890689</v>
      </c>
      <c r="J17" s="257">
        <f>IFERROR('Input| Projects'!M17*'Input| Escalations'!$K$19,"")</f>
        <v>5080.4935439898072</v>
      </c>
      <c r="K17" s="257">
        <f>IFERROR('Input| Projects'!N17*'Input| Escalations'!$K$19,"")</f>
        <v>5274.9355035905455</v>
      </c>
      <c r="L17" s="257">
        <f>IFERROR('Input| Projects'!O17*'Input| Escalations'!$K$19,"")</f>
        <v>5469.3774631912283</v>
      </c>
      <c r="M17" s="206" t="str">
        <f>IF(ABS(SUM(F17:L17)-(SUM('Input| Projects'!I17:O17)*'Input| Escalations'!$K$19))&lt;0.0000001,"",1)</f>
        <v/>
      </c>
      <c r="N17" s="259">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1.0514714009771038</v>
      </c>
      <c r="O17" s="259">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1.0701150307559291</v>
      </c>
      <c r="P17" s="259">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1.0805205398015734</v>
      </c>
      <c r="Q17" s="259">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1.0865357238223823</v>
      </c>
      <c r="R17" s="259">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1.0939951213754289</v>
      </c>
      <c r="S17" s="259">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1.1026957617417796</v>
      </c>
      <c r="T17" s="259">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1.1109511003657084</v>
      </c>
      <c r="U17" s="219"/>
      <c r="V17" s="253">
        <f t="shared" si="26"/>
        <v>0</v>
      </c>
      <c r="W17" s="253">
        <f t="shared" si="27"/>
        <v>0</v>
      </c>
      <c r="X17" s="253">
        <f t="shared" si="28"/>
        <v>5069.3805643145433</v>
      </c>
      <c r="Y17" s="253">
        <f t="shared" si="13"/>
        <v>5308.8695948776749</v>
      </c>
      <c r="Z17" s="253">
        <f t="shared" si="14"/>
        <v>5558.0351513042115</v>
      </c>
      <c r="AA17" s="253">
        <f t="shared" si="29"/>
        <v>5816.6490232705346</v>
      </c>
      <c r="AB17" s="253">
        <f t="shared" si="29"/>
        <v>6076.2109110477022</v>
      </c>
      <c r="AC17" s="142"/>
      <c r="AD17" s="253">
        <f>'Input| Projects'!Q17*N17*'Input| Escalations'!$K$19</f>
        <v>0</v>
      </c>
      <c r="AE17" s="253">
        <f>'Input| Projects'!R17*O17*'Input| Escalations'!$K$19</f>
        <v>0</v>
      </c>
      <c r="AF17" s="253">
        <f>'Input| Projects'!S17*P17*'Input| Escalations'!$K$19</f>
        <v>0</v>
      </c>
      <c r="AG17" s="253">
        <f>'Input| Projects'!T17*Q17*'Input| Escalations'!$K$19</f>
        <v>0</v>
      </c>
      <c r="AH17" s="253">
        <f>'Input| Projects'!U17*R17*'Input| Escalations'!$K$19</f>
        <v>0</v>
      </c>
      <c r="AI17" s="253">
        <f>'Input| Projects'!V17*S17*'Input| Escalations'!$K$19</f>
        <v>0</v>
      </c>
      <c r="AJ17" s="253">
        <f>'Input| Projects'!W17*T17*'Input| Escalations'!$K$19</f>
        <v>0</v>
      </c>
      <c r="AK17" s="142"/>
      <c r="AL17" s="253">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253">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253">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824.22634234820055</v>
      </c>
      <c r="AO17" s="253">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869.19813364473578</v>
      </c>
      <c r="AP17" s="253">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917.82616335285991</v>
      </c>
      <c r="AQ17" s="253">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970.09418018642441</v>
      </c>
      <c r="AR17" s="253">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1022.8609046978488</v>
      </c>
      <c r="AS17" s="142"/>
      <c r="AT17" s="253">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253">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253">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253">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253">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253">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253">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42"/>
      <c r="BB17" s="253">
        <f t="shared" si="30"/>
        <v>0</v>
      </c>
      <c r="BC17" s="253">
        <f t="shared" si="31"/>
        <v>0</v>
      </c>
      <c r="BD17" s="253">
        <f t="shared" si="32"/>
        <v>824.22634234820055</v>
      </c>
      <c r="BE17" s="253">
        <f t="shared" si="15"/>
        <v>869.19813364473578</v>
      </c>
      <c r="BF17" s="253">
        <f t="shared" si="16"/>
        <v>917.82616335285991</v>
      </c>
      <c r="BG17" s="253">
        <f t="shared" si="17"/>
        <v>970.09418018642441</v>
      </c>
      <c r="BH17" s="253">
        <f t="shared" si="18"/>
        <v>1022.8609046978488</v>
      </c>
      <c r="BI17" s="144"/>
      <c r="BJ17" s="253"/>
      <c r="BK17" s="253"/>
      <c r="BL17" s="253"/>
      <c r="BM17" s="253"/>
      <c r="BN17" s="253"/>
      <c r="BO17" s="253"/>
      <c r="BP17" s="253"/>
      <c r="BQ17" s="144"/>
      <c r="BR17" s="253">
        <f t="shared" si="19"/>
        <v>0</v>
      </c>
      <c r="BS17" s="253">
        <f t="shared" si="20"/>
        <v>0</v>
      </c>
      <c r="BT17" s="253">
        <f t="shared" si="21"/>
        <v>5893.6069066627442</v>
      </c>
      <c r="BU17" s="253">
        <f t="shared" si="22"/>
        <v>6178.067728522411</v>
      </c>
      <c r="BV17" s="253">
        <f t="shared" si="23"/>
        <v>6475.8613146570715</v>
      </c>
      <c r="BW17" s="253">
        <f t="shared" si="24"/>
        <v>6786.7432034569592</v>
      </c>
      <c r="BX17" s="253">
        <f t="shared" si="25"/>
        <v>7099.0718157455512</v>
      </c>
      <c r="BY17" s="142"/>
      <c r="BZ17" s="264">
        <f>IF(SUMIF('Input| Projects'!$AR$8:$CO$8,"Dx",'Input| Projects'!$AR17:$CO17)=0,"",SUMIF('Input| Projects'!$AR$8:$CO$8,"Dx",'Input| Projects'!$AR17:$CO17))</f>
        <v>1</v>
      </c>
      <c r="CA17" s="264" t="str">
        <f>IF(SUMIF('Input| Projects'!$AR$8:$CO$8,"Tx",'Input| Projects'!$AR17:$CO17)=0,"",SUMIF('Input| Projects'!$AR$8:$CO$8,"Tx",'Input| Projects'!$AR17:$CO17))</f>
        <v/>
      </c>
      <c r="CB17" s="206" t="str">
        <f t="shared" si="33"/>
        <v/>
      </c>
    </row>
    <row r="18" spans="2:80" x14ac:dyDescent="0.3">
      <c r="B18" s="268">
        <f>IFERROR('Input| Projects'!B18,"")</f>
        <v>9</v>
      </c>
      <c r="C18" s="57" t="str">
        <f>IFERROR(IF('Input| Projects'!C18="","",'Input| Projects'!C18),"")</f>
        <v>Corrective LV cable replacement</v>
      </c>
      <c r="D18" s="57">
        <f>IFERROR(IF('Input| Projects'!D18="","",'Input| Projects'!D18),"")</f>
        <v>9</v>
      </c>
      <c r="E18" s="140"/>
      <c r="F18" s="257">
        <f>IFERROR('Input| Projects'!I18*'Input| Escalations'!$K$19,"")</f>
        <v>0</v>
      </c>
      <c r="G18" s="257">
        <f>IFERROR('Input| Projects'!J18*'Input| Escalations'!$K$19,"")</f>
        <v>0</v>
      </c>
      <c r="H18" s="257">
        <f>IFERROR('Input| Projects'!K18*'Input| Escalations'!$K$19,"")</f>
        <v>1582.3098577069359</v>
      </c>
      <c r="I18" s="257">
        <f>IFERROR('Input| Projects'!L18*'Input| Escalations'!$K$19,"")</f>
        <v>1693.6424613123027</v>
      </c>
      <c r="J18" s="257">
        <f>IFERROR('Input| Projects'!M18*'Input| Escalations'!$K$19,"")</f>
        <v>1804.9750649176967</v>
      </c>
      <c r="K18" s="257">
        <f>IFERROR('Input| Projects'!N18*'Input| Escalations'!$K$19,"")</f>
        <v>1916.3076685230633</v>
      </c>
      <c r="L18" s="257">
        <f>IFERROR('Input| Projects'!O18*'Input| Escalations'!$K$19,"")</f>
        <v>2027.6402721284292</v>
      </c>
      <c r="M18" s="206" t="str">
        <f>IF(ABS(SUM(F18:L18)-(SUM('Input| Projects'!I18:O18)*'Input| Escalations'!$K$19))&lt;0.0000001,"",1)</f>
        <v/>
      </c>
      <c r="N18" s="259">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1.0514714009771038</v>
      </c>
      <c r="O18" s="259">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1.0701150307559291</v>
      </c>
      <c r="P18" s="259">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1.0805205398015734</v>
      </c>
      <c r="Q18" s="259">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1.0865357238223823</v>
      </c>
      <c r="R18" s="259">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1.0939951213754289</v>
      </c>
      <c r="S18" s="259">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1.1026957617417796</v>
      </c>
      <c r="T18" s="259">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1.1109511003657084</v>
      </c>
      <c r="U18" s="142"/>
      <c r="V18" s="253">
        <f t="shared" si="26"/>
        <v>0</v>
      </c>
      <c r="W18" s="253">
        <f t="shared" si="27"/>
        <v>0</v>
      </c>
      <c r="X18" s="253">
        <f t="shared" si="28"/>
        <v>1709.7183015828491</v>
      </c>
      <c r="Y18" s="253">
        <f t="shared" si="13"/>
        <v>1840.2030375982838</v>
      </c>
      <c r="Z18" s="253">
        <f t="shared" si="14"/>
        <v>1974.6339152242583</v>
      </c>
      <c r="AA18" s="253">
        <f t="shared" si="29"/>
        <v>2113.1043442736532</v>
      </c>
      <c r="AB18" s="253">
        <f t="shared" si="29"/>
        <v>2252.6091914669028</v>
      </c>
      <c r="AC18" s="142"/>
      <c r="AD18" s="253">
        <f>'Input| Projects'!Q18*N18*'Input| Escalations'!$K$19</f>
        <v>0</v>
      </c>
      <c r="AE18" s="253">
        <f>'Input| Projects'!R18*O18*'Input| Escalations'!$K$19</f>
        <v>0</v>
      </c>
      <c r="AF18" s="253">
        <f>'Input| Projects'!S18*P18*'Input| Escalations'!$K$19</f>
        <v>0</v>
      </c>
      <c r="AG18" s="253">
        <f>'Input| Projects'!T18*Q18*'Input| Escalations'!$K$19</f>
        <v>0</v>
      </c>
      <c r="AH18" s="253">
        <f>'Input| Projects'!U18*R18*'Input| Escalations'!$K$19</f>
        <v>0</v>
      </c>
      <c r="AI18" s="253">
        <f>'Input| Projects'!V18*S18*'Input| Escalations'!$K$19</f>
        <v>0</v>
      </c>
      <c r="AJ18" s="253">
        <f>'Input| Projects'!W18*T18*'Input| Escalations'!$K$19</f>
        <v>0</v>
      </c>
      <c r="AK18" s="142"/>
      <c r="AL18" s="253">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253">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253">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277.98166744065577</v>
      </c>
      <c r="AO18" s="253">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301.28844139458602</v>
      </c>
      <c r="AP18" s="253">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326.08118176644467</v>
      </c>
      <c r="AQ18" s="253">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352.42116522855213</v>
      </c>
      <c r="AR18" s="253">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379.20110233916091</v>
      </c>
      <c r="AS18" s="142"/>
      <c r="AT18" s="253">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253">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253">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253">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253">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253">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253">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42"/>
      <c r="BB18" s="253">
        <f t="shared" si="30"/>
        <v>0</v>
      </c>
      <c r="BC18" s="253">
        <f t="shared" si="31"/>
        <v>0</v>
      </c>
      <c r="BD18" s="253">
        <f t="shared" si="32"/>
        <v>277.98166744065577</v>
      </c>
      <c r="BE18" s="253">
        <f t="shared" si="15"/>
        <v>301.28844139458602</v>
      </c>
      <c r="BF18" s="253">
        <f t="shared" si="16"/>
        <v>326.08118176644467</v>
      </c>
      <c r="BG18" s="253">
        <f t="shared" si="17"/>
        <v>352.42116522855213</v>
      </c>
      <c r="BH18" s="253">
        <f t="shared" si="18"/>
        <v>379.20110233916091</v>
      </c>
      <c r="BI18" s="144"/>
      <c r="BJ18" s="253"/>
      <c r="BK18" s="253"/>
      <c r="BL18" s="253"/>
      <c r="BM18" s="253"/>
      <c r="BN18" s="253"/>
      <c r="BO18" s="253"/>
      <c r="BP18" s="253"/>
      <c r="BQ18" s="144"/>
      <c r="BR18" s="253">
        <f t="shared" si="19"/>
        <v>0</v>
      </c>
      <c r="BS18" s="253">
        <f t="shared" si="20"/>
        <v>0</v>
      </c>
      <c r="BT18" s="253">
        <f t="shared" si="21"/>
        <v>1987.6999690235048</v>
      </c>
      <c r="BU18" s="253">
        <f t="shared" si="22"/>
        <v>2141.4914789928698</v>
      </c>
      <c r="BV18" s="253">
        <f t="shared" si="23"/>
        <v>2300.7150969907029</v>
      </c>
      <c r="BW18" s="253">
        <f t="shared" si="24"/>
        <v>2465.5255095022053</v>
      </c>
      <c r="BX18" s="253">
        <f t="shared" si="25"/>
        <v>2631.8102938060638</v>
      </c>
      <c r="BY18" s="142"/>
      <c r="BZ18" s="264">
        <f>IF(SUMIF('Input| Projects'!$AR$8:$CO$8,"Dx",'Input| Projects'!$AR18:$CO18)=0,"",SUMIF('Input| Projects'!$AR$8:$CO$8,"Dx",'Input| Projects'!$AR18:$CO18))</f>
        <v>1</v>
      </c>
      <c r="CA18" s="264" t="str">
        <f>IF(SUMIF('Input| Projects'!$AR$8:$CO$8,"Tx",'Input| Projects'!$AR18:$CO18)=0,"",SUMIF('Input| Projects'!$AR$8:$CO$8,"Tx",'Input| Projects'!$AR18:$CO18))</f>
        <v/>
      </c>
      <c r="CB18" s="206" t="str">
        <f t="shared" si="33"/>
        <v/>
      </c>
    </row>
    <row r="19" spans="2:80" x14ac:dyDescent="0.3">
      <c r="B19" s="268">
        <f>IFERROR('Input| Projects'!B19,"")</f>
        <v>10</v>
      </c>
      <c r="C19" s="57" t="str">
        <f>IFERROR(IF('Input| Projects'!C19="","",'Input| Projects'!C19),"")</f>
        <v>Underground pits and pillars</v>
      </c>
      <c r="D19" s="57">
        <f>IFERROR(IF('Input| Projects'!D19="","",'Input| Projects'!D19),"")</f>
        <v>10</v>
      </c>
      <c r="E19" s="140"/>
      <c r="F19" s="257">
        <f>IFERROR('Input| Projects'!I19*'Input| Escalations'!$K$19,"")</f>
        <v>0</v>
      </c>
      <c r="G19" s="257">
        <f>IFERROR('Input| Projects'!J19*'Input| Escalations'!$K$19,"")</f>
        <v>0</v>
      </c>
      <c r="H19" s="257">
        <f>IFERROR('Input| Projects'!K19*'Input| Escalations'!$K$19,"")</f>
        <v>1879.1675591832966</v>
      </c>
      <c r="I19" s="257">
        <f>IFERROR('Input| Projects'!L19*'Input| Escalations'!$K$19,"")</f>
        <v>1922.3865040560754</v>
      </c>
      <c r="J19" s="257">
        <f>IFERROR('Input| Projects'!M19*'Input| Escalations'!$K$19,"")</f>
        <v>1965.6054489288667</v>
      </c>
      <c r="K19" s="257">
        <f>IFERROR('Input| Projects'!N19*'Input| Escalations'!$K$19,"")</f>
        <v>2008.8243938016453</v>
      </c>
      <c r="L19" s="257">
        <f>IFERROR('Input| Projects'!O19*'Input| Escalations'!$K$19,"")</f>
        <v>2052.0433386744244</v>
      </c>
      <c r="M19" s="206" t="str">
        <f>IF(ABS(SUM(F19:L19)-(SUM('Input| Projects'!I19:O19)*'Input| Escalations'!$K$19))&lt;0.0000001,"",1)</f>
        <v/>
      </c>
      <c r="N19" s="259">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1.0514714009771038</v>
      </c>
      <c r="O19" s="259">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1.0701150307559291</v>
      </c>
      <c r="P19" s="259">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1.0805205398015734</v>
      </c>
      <c r="Q19" s="259">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1.0865357238223823</v>
      </c>
      <c r="R19" s="259">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1.0939951213754289</v>
      </c>
      <c r="S19" s="259">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1.1026957617417796</v>
      </c>
      <c r="T19" s="259">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1.1109511003657084</v>
      </c>
      <c r="U19" s="142"/>
      <c r="V19" s="253">
        <f t="shared" si="26"/>
        <v>0</v>
      </c>
      <c r="W19" s="253">
        <f t="shared" si="27"/>
        <v>0</v>
      </c>
      <c r="X19" s="253">
        <f t="shared" si="28"/>
        <v>2030.4791454263407</v>
      </c>
      <c r="Y19" s="253">
        <f t="shared" si="13"/>
        <v>2088.7416116509471</v>
      </c>
      <c r="Z19" s="253">
        <f t="shared" si="14"/>
        <v>2150.3627716771398</v>
      </c>
      <c r="AA19" s="253">
        <f t="shared" si="29"/>
        <v>2215.1221451285742</v>
      </c>
      <c r="AB19" s="253">
        <f t="shared" si="29"/>
        <v>2279.7198050984739</v>
      </c>
      <c r="AC19" s="142"/>
      <c r="AD19" s="253">
        <f>'Input| Projects'!Q19*N19*'Input| Escalations'!$K$19</f>
        <v>0</v>
      </c>
      <c r="AE19" s="253">
        <f>'Input| Projects'!R19*O19*'Input| Escalations'!$K$19</f>
        <v>0</v>
      </c>
      <c r="AF19" s="253">
        <f>'Input| Projects'!S19*P19*'Input| Escalations'!$K$19</f>
        <v>0</v>
      </c>
      <c r="AG19" s="253">
        <f>'Input| Projects'!T19*Q19*'Input| Escalations'!$K$19</f>
        <v>0</v>
      </c>
      <c r="AH19" s="253">
        <f>'Input| Projects'!U19*R19*'Input| Escalations'!$K$19</f>
        <v>0</v>
      </c>
      <c r="AI19" s="253">
        <f>'Input| Projects'!V19*S19*'Input| Escalations'!$K$19</f>
        <v>0</v>
      </c>
      <c r="AJ19" s="253">
        <f>'Input| Projects'!W19*T19*'Input| Escalations'!$K$19</f>
        <v>0</v>
      </c>
      <c r="AK19" s="142"/>
      <c r="AL19" s="253">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253">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253">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330.13390453067024</v>
      </c>
      <c r="AO19" s="253">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341.98058137740594</v>
      </c>
      <c r="AP19" s="253">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355.10016738237533</v>
      </c>
      <c r="AQ19" s="253">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369.43557928187425</v>
      </c>
      <c r="AR19" s="253">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383.764865380316</v>
      </c>
      <c r="AS19" s="142"/>
      <c r="AT19" s="253">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253">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253">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253">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253">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253">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253">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42"/>
      <c r="BB19" s="253">
        <f t="shared" si="30"/>
        <v>0</v>
      </c>
      <c r="BC19" s="253">
        <f t="shared" si="31"/>
        <v>0</v>
      </c>
      <c r="BD19" s="253">
        <f t="shared" si="32"/>
        <v>330.13390453067024</v>
      </c>
      <c r="BE19" s="253">
        <f t="shared" si="15"/>
        <v>341.98058137740594</v>
      </c>
      <c r="BF19" s="253">
        <f t="shared" si="16"/>
        <v>355.10016738237533</v>
      </c>
      <c r="BG19" s="253">
        <f t="shared" si="17"/>
        <v>369.43557928187425</v>
      </c>
      <c r="BH19" s="253">
        <f t="shared" si="18"/>
        <v>383.764865380316</v>
      </c>
      <c r="BI19" s="144"/>
      <c r="BJ19" s="253"/>
      <c r="BK19" s="253"/>
      <c r="BL19" s="253"/>
      <c r="BM19" s="253"/>
      <c r="BN19" s="253"/>
      <c r="BO19" s="253"/>
      <c r="BP19" s="253"/>
      <c r="BQ19" s="144"/>
      <c r="BR19" s="253">
        <f t="shared" si="19"/>
        <v>0</v>
      </c>
      <c r="BS19" s="253">
        <f t="shared" si="20"/>
        <v>0</v>
      </c>
      <c r="BT19" s="253">
        <f t="shared" si="21"/>
        <v>2360.6130499570108</v>
      </c>
      <c r="BU19" s="253">
        <f t="shared" si="22"/>
        <v>2430.7221930283531</v>
      </c>
      <c r="BV19" s="253">
        <f t="shared" si="23"/>
        <v>2505.4629390595151</v>
      </c>
      <c r="BW19" s="253">
        <f t="shared" si="24"/>
        <v>2584.5577244104484</v>
      </c>
      <c r="BX19" s="253">
        <f t="shared" si="25"/>
        <v>2663.4846704787897</v>
      </c>
      <c r="BY19" s="142"/>
      <c r="BZ19" s="264">
        <f>IF(SUMIF('Input| Projects'!$AR$8:$CO$8,"Dx",'Input| Projects'!$AR19:$CO19)=0,"",SUMIF('Input| Projects'!$AR$8:$CO$8,"Dx",'Input| Projects'!$AR19:$CO19))</f>
        <v>1</v>
      </c>
      <c r="CA19" s="264" t="str">
        <f>IF(SUMIF('Input| Projects'!$AR$8:$CO$8,"Tx",'Input| Projects'!$AR19:$CO19)=0,"",SUMIF('Input| Projects'!$AR$8:$CO$8,"Tx",'Input| Projects'!$AR19:$CO19))</f>
        <v/>
      </c>
      <c r="CB19" s="206" t="str">
        <f t="shared" si="33"/>
        <v/>
      </c>
    </row>
    <row r="20" spans="2:80" x14ac:dyDescent="0.3">
      <c r="B20" s="268">
        <f>IFERROR('Input| Projects'!B20,"")</f>
        <v>11</v>
      </c>
      <c r="C20" s="57" t="str">
        <f>IFERROR(IF('Input| Projects'!C20="","",'Input| Projects'!C20),"")</f>
        <v>Ampact connector</v>
      </c>
      <c r="D20" s="57">
        <f>IFERROR(IF('Input| Projects'!D20="","",'Input| Projects'!D20),"")</f>
        <v>11</v>
      </c>
      <c r="E20" s="140"/>
      <c r="F20" s="257">
        <f>IFERROR('Input| Projects'!I20*'Input| Escalations'!$K$19,"")</f>
        <v>0</v>
      </c>
      <c r="G20" s="257">
        <f>IFERROR('Input| Projects'!J20*'Input| Escalations'!$K$19,"")</f>
        <v>0</v>
      </c>
      <c r="H20" s="257">
        <f>IFERROR('Input| Projects'!K20*'Input| Escalations'!$K$19,"")</f>
        <v>204.51359117164048</v>
      </c>
      <c r="I20" s="257">
        <f>IFERROR('Input| Projects'!L20*'Input| Escalations'!$K$19,"")</f>
        <v>204.51359117164048</v>
      </c>
      <c r="J20" s="257">
        <f>IFERROR('Input| Projects'!M20*'Input| Escalations'!$K$19,"")</f>
        <v>204.51359117164048</v>
      </c>
      <c r="K20" s="257">
        <f>IFERROR('Input| Projects'!N20*'Input| Escalations'!$K$19,"")</f>
        <v>204.51359117164048</v>
      </c>
      <c r="L20" s="257">
        <f>IFERROR('Input| Projects'!O20*'Input| Escalations'!$K$19,"")</f>
        <v>204.51359117164048</v>
      </c>
      <c r="M20" s="206" t="str">
        <f>IF(ABS(SUM(F20:L20)-(SUM('Input| Projects'!I20:O20)*'Input| Escalations'!$K$19))&lt;0.0000001,"",1)</f>
        <v/>
      </c>
      <c r="N20" s="259">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1.0514714009771038</v>
      </c>
      <c r="O20" s="259">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1.0701150307559291</v>
      </c>
      <c r="P20" s="259">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1.0805205398015734</v>
      </c>
      <c r="Q20" s="259">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1.0865357238223823</v>
      </c>
      <c r="R20" s="259">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1.0939951213754289</v>
      </c>
      <c r="S20" s="259">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1.1026957617417796</v>
      </c>
      <c r="T20" s="259">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1.1109511003657084</v>
      </c>
      <c r="U20" s="142"/>
      <c r="V20" s="253">
        <f t="shared" si="26"/>
        <v>0</v>
      </c>
      <c r="W20" s="253">
        <f t="shared" si="27"/>
        <v>0</v>
      </c>
      <c r="X20" s="253">
        <f t="shared" si="28"/>
        <v>220.98113592953928</v>
      </c>
      <c r="Y20" s="253">
        <f t="shared" si="13"/>
        <v>222.21132281519317</v>
      </c>
      <c r="Z20" s="253">
        <f t="shared" si="14"/>
        <v>223.73687099674368</v>
      </c>
      <c r="AA20" s="253">
        <f t="shared" si="29"/>
        <v>225.516270203559</v>
      </c>
      <c r="AB20" s="253">
        <f t="shared" si="29"/>
        <v>227.20459915187664</v>
      </c>
      <c r="AC20" s="142"/>
      <c r="AD20" s="253">
        <f>'Input| Projects'!Q20*N20*'Input| Escalations'!$K$19</f>
        <v>0</v>
      </c>
      <c r="AE20" s="253">
        <f>'Input| Projects'!R20*O20*'Input| Escalations'!$K$19</f>
        <v>0</v>
      </c>
      <c r="AF20" s="253">
        <f>'Input| Projects'!S20*P20*'Input| Escalations'!$K$19</f>
        <v>0</v>
      </c>
      <c r="AG20" s="253">
        <f>'Input| Projects'!T20*Q20*'Input| Escalations'!$K$19</f>
        <v>0</v>
      </c>
      <c r="AH20" s="253">
        <f>'Input| Projects'!U20*R20*'Input| Escalations'!$K$19</f>
        <v>0</v>
      </c>
      <c r="AI20" s="253">
        <f>'Input| Projects'!V20*S20*'Input| Escalations'!$K$19</f>
        <v>0</v>
      </c>
      <c r="AJ20" s="253">
        <f>'Input| Projects'!W20*T20*'Input| Escalations'!$K$19</f>
        <v>0</v>
      </c>
      <c r="AK20" s="142"/>
      <c r="AL20" s="253">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253">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253">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35.929137906375068</v>
      </c>
      <c r="AO20" s="253">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36.381693619306958</v>
      </c>
      <c r="AP20" s="253">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36.946789345031142</v>
      </c>
      <c r="AQ20" s="253">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37.611349831592989</v>
      </c>
      <c r="AR20" s="253">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38.247306626150156</v>
      </c>
      <c r="AS20" s="142"/>
      <c r="AT20" s="253">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253">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253">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253">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253">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253">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253">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42"/>
      <c r="BB20" s="253">
        <f t="shared" si="30"/>
        <v>0</v>
      </c>
      <c r="BC20" s="253">
        <f t="shared" si="31"/>
        <v>0</v>
      </c>
      <c r="BD20" s="253">
        <f t="shared" si="32"/>
        <v>35.929137906375068</v>
      </c>
      <c r="BE20" s="253">
        <f t="shared" si="15"/>
        <v>36.381693619306958</v>
      </c>
      <c r="BF20" s="253">
        <f t="shared" si="16"/>
        <v>36.946789345031142</v>
      </c>
      <c r="BG20" s="253">
        <f t="shared" si="17"/>
        <v>37.611349831592989</v>
      </c>
      <c r="BH20" s="253">
        <f t="shared" si="18"/>
        <v>38.247306626150156</v>
      </c>
      <c r="BI20" s="144"/>
      <c r="BJ20" s="253"/>
      <c r="BK20" s="253"/>
      <c r="BL20" s="253"/>
      <c r="BM20" s="253"/>
      <c r="BN20" s="253"/>
      <c r="BO20" s="253"/>
      <c r="BP20" s="253"/>
      <c r="BQ20" s="144"/>
      <c r="BR20" s="253">
        <f t="shared" si="19"/>
        <v>0</v>
      </c>
      <c r="BS20" s="253">
        <f t="shared" si="20"/>
        <v>0</v>
      </c>
      <c r="BT20" s="253">
        <f t="shared" si="21"/>
        <v>256.91027383591432</v>
      </c>
      <c r="BU20" s="253">
        <f t="shared" si="22"/>
        <v>258.5930164345001</v>
      </c>
      <c r="BV20" s="253">
        <f t="shared" si="23"/>
        <v>260.68366034177484</v>
      </c>
      <c r="BW20" s="253">
        <f t="shared" si="24"/>
        <v>263.12762003515201</v>
      </c>
      <c r="BX20" s="253">
        <f t="shared" si="25"/>
        <v>265.4519057780268</v>
      </c>
      <c r="BY20" s="142"/>
      <c r="BZ20" s="264">
        <f>IF(SUMIF('Input| Projects'!$AR$8:$CO$8,"Dx",'Input| Projects'!$AR20:$CO20)=0,"",SUMIF('Input| Projects'!$AR$8:$CO$8,"Dx",'Input| Projects'!$AR20:$CO20))</f>
        <v>1</v>
      </c>
      <c r="CA20" s="264" t="str">
        <f>IF(SUMIF('Input| Projects'!$AR$8:$CO$8,"Tx",'Input| Projects'!$AR20:$CO20)=0,"",SUMIF('Input| Projects'!$AR$8:$CO$8,"Tx",'Input| Projects'!$AR20:$CO20))</f>
        <v/>
      </c>
      <c r="CB20" s="206" t="str">
        <f t="shared" si="33"/>
        <v/>
      </c>
    </row>
    <row r="21" spans="2:80" x14ac:dyDescent="0.3">
      <c r="B21" s="268">
        <f>IFERROR('Input| Projects'!B21,"")</f>
        <v>12</v>
      </c>
      <c r="C21" s="57" t="str">
        <f>IFERROR(IF('Input| Projects'!C21="","",'Input| Projects'!C21),"")</f>
        <v>Service lines</v>
      </c>
      <c r="D21" s="57">
        <f>IFERROR(IF('Input| Projects'!D21="","",'Input| Projects'!D21),"")</f>
        <v>12</v>
      </c>
      <c r="E21" s="140"/>
      <c r="F21" s="257">
        <f>IFERROR('Input| Projects'!I21*'Input| Escalations'!$K$19,"")</f>
        <v>0</v>
      </c>
      <c r="G21" s="257">
        <f>IFERROR('Input| Projects'!J21*'Input| Escalations'!$K$19,"")</f>
        <v>0</v>
      </c>
      <c r="H21" s="257">
        <f>IFERROR('Input| Projects'!K21*'Input| Escalations'!$K$19,"")</f>
        <v>4177.3428222882376</v>
      </c>
      <c r="I21" s="257">
        <f>IFERROR('Input| Projects'!L21*'Input| Escalations'!$K$19,"")</f>
        <v>4177.3428222882376</v>
      </c>
      <c r="J21" s="257">
        <f>IFERROR('Input| Projects'!M21*'Input| Escalations'!$K$19,"")</f>
        <v>4177.3428222882376</v>
      </c>
      <c r="K21" s="257">
        <f>IFERROR('Input| Projects'!N21*'Input| Escalations'!$K$19,"")</f>
        <v>4177.3428222882376</v>
      </c>
      <c r="L21" s="257">
        <f>IFERROR('Input| Projects'!O21*'Input| Escalations'!$K$19,"")</f>
        <v>4177.3428222882376</v>
      </c>
      <c r="M21" s="206" t="str">
        <f>IF(ABS(SUM(F21:L21)-(SUM('Input| Projects'!I21:O21)*'Input| Escalations'!$K$19))&lt;0.0000001,"",1)</f>
        <v/>
      </c>
      <c r="N21" s="259">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1.0514714009771038</v>
      </c>
      <c r="O21" s="259">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1.0701150307559291</v>
      </c>
      <c r="P21" s="259">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1.0805205398015734</v>
      </c>
      <c r="Q21" s="259">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1.0865357238223823</v>
      </c>
      <c r="R21" s="259">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1.0939951213754289</v>
      </c>
      <c r="S21" s="259">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1.1026957617417796</v>
      </c>
      <c r="T21" s="259">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1.1109511003657084</v>
      </c>
      <c r="U21" s="142"/>
      <c r="V21" s="253">
        <f t="shared" si="26"/>
        <v>0</v>
      </c>
      <c r="W21" s="253">
        <f t="shared" si="27"/>
        <v>0</v>
      </c>
      <c r="X21" s="253">
        <f t="shared" si="28"/>
        <v>4513.704721275114</v>
      </c>
      <c r="Y21" s="253">
        <f t="shared" si="13"/>
        <v>4538.8322070691838</v>
      </c>
      <c r="Z21" s="253">
        <f t="shared" si="14"/>
        <v>4569.9926678959973</v>
      </c>
      <c r="AA21" s="253">
        <f t="shared" si="29"/>
        <v>4606.3382254796834</v>
      </c>
      <c r="AB21" s="253">
        <f t="shared" si="29"/>
        <v>4640.823605025912</v>
      </c>
      <c r="AC21" s="142"/>
      <c r="AD21" s="253">
        <f>'Input| Projects'!Q21*N21*'Input| Escalations'!$K$19</f>
        <v>0</v>
      </c>
      <c r="AE21" s="253">
        <f>'Input| Projects'!R21*O21*'Input| Escalations'!$K$19</f>
        <v>0</v>
      </c>
      <c r="AF21" s="253">
        <f>'Input| Projects'!S21*P21*'Input| Escalations'!$K$19</f>
        <v>0</v>
      </c>
      <c r="AG21" s="253">
        <f>'Input| Projects'!T21*Q21*'Input| Escalations'!$K$19</f>
        <v>0</v>
      </c>
      <c r="AH21" s="253">
        <f>'Input| Projects'!U21*R21*'Input| Escalations'!$K$19</f>
        <v>0</v>
      </c>
      <c r="AI21" s="253">
        <f>'Input| Projects'!V21*S21*'Input| Escalations'!$K$19</f>
        <v>0</v>
      </c>
      <c r="AJ21" s="253">
        <f>'Input| Projects'!W21*T21*'Input| Escalations'!$K$19</f>
        <v>0</v>
      </c>
      <c r="AK21" s="142"/>
      <c r="AL21" s="253">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253">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253">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733.87947218743352</v>
      </c>
      <c r="AO21" s="253">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743.12326057465611</v>
      </c>
      <c r="AP21" s="253">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754.66576276356227</v>
      </c>
      <c r="AQ21" s="253">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768.23990696890064</v>
      </c>
      <c r="AR21" s="253">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781.22979940494531</v>
      </c>
      <c r="AS21" s="142"/>
      <c r="AT21" s="253">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253">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253">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253">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253">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253">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253">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42"/>
      <c r="BB21" s="253">
        <f t="shared" si="30"/>
        <v>0</v>
      </c>
      <c r="BC21" s="253">
        <f t="shared" si="31"/>
        <v>0</v>
      </c>
      <c r="BD21" s="253">
        <f t="shared" si="32"/>
        <v>733.87947218743352</v>
      </c>
      <c r="BE21" s="253">
        <f t="shared" si="15"/>
        <v>743.12326057465611</v>
      </c>
      <c r="BF21" s="253">
        <f t="shared" si="16"/>
        <v>754.66576276356227</v>
      </c>
      <c r="BG21" s="253">
        <f t="shared" si="17"/>
        <v>768.23990696890064</v>
      </c>
      <c r="BH21" s="253">
        <f t="shared" si="18"/>
        <v>781.22979940494531</v>
      </c>
      <c r="BI21" s="144"/>
      <c r="BJ21" s="253"/>
      <c r="BK21" s="253"/>
      <c r="BL21" s="253"/>
      <c r="BM21" s="253"/>
      <c r="BN21" s="253"/>
      <c r="BO21" s="253"/>
      <c r="BP21" s="253"/>
      <c r="BQ21" s="144"/>
      <c r="BR21" s="253">
        <f t="shared" si="19"/>
        <v>0</v>
      </c>
      <c r="BS21" s="253">
        <f t="shared" si="20"/>
        <v>0</v>
      </c>
      <c r="BT21" s="253">
        <f t="shared" si="21"/>
        <v>5247.5841934625478</v>
      </c>
      <c r="BU21" s="253">
        <f t="shared" si="22"/>
        <v>5281.9554676438402</v>
      </c>
      <c r="BV21" s="253">
        <f t="shared" si="23"/>
        <v>5324.6584306595596</v>
      </c>
      <c r="BW21" s="253">
        <f t="shared" si="24"/>
        <v>5374.5781324485843</v>
      </c>
      <c r="BX21" s="253">
        <f t="shared" si="25"/>
        <v>5422.053404430857</v>
      </c>
      <c r="BY21" s="142"/>
      <c r="BZ21" s="264">
        <f>IF(SUMIF('Input| Projects'!$AR$8:$CO$8,"Dx",'Input| Projects'!$AR21:$CO21)=0,"",SUMIF('Input| Projects'!$AR$8:$CO$8,"Dx",'Input| Projects'!$AR21:$CO21))</f>
        <v>1</v>
      </c>
      <c r="CA21" s="264" t="str">
        <f>IF(SUMIF('Input| Projects'!$AR$8:$CO$8,"Tx",'Input| Projects'!$AR21:$CO21)=0,"",SUMIF('Input| Projects'!$AR$8:$CO$8,"Tx",'Input| Projects'!$AR21:$CO21))</f>
        <v/>
      </c>
      <c r="CB21" s="206" t="str">
        <f t="shared" si="33"/>
        <v/>
      </c>
    </row>
    <row r="22" spans="2:80" x14ac:dyDescent="0.3">
      <c r="B22" s="268">
        <f>IFERROR('Input| Projects'!B22,"")</f>
        <v>13</v>
      </c>
      <c r="C22" s="57" t="str">
        <f>IFERROR(IF('Input| Projects'!C22="","",'Input| Projects'!C22),"")</f>
        <v>ZSS transformer replacement</v>
      </c>
      <c r="D22" s="57">
        <f>IFERROR(IF('Input| Projects'!D22="","",'Input| Projects'!D22),"")</f>
        <v>13</v>
      </c>
      <c r="E22" s="140"/>
      <c r="F22" s="257">
        <f>IFERROR('Input| Projects'!I22*'Input| Escalations'!$K$19,"")</f>
        <v>0</v>
      </c>
      <c r="G22" s="257">
        <f>IFERROR('Input| Projects'!J22*'Input| Escalations'!$K$19,"")</f>
        <v>0</v>
      </c>
      <c r="H22" s="257">
        <f>IFERROR('Input| Projects'!K22*'Input| Escalations'!$K$19,"")</f>
        <v>0</v>
      </c>
      <c r="I22" s="257">
        <f>IFERROR('Input| Projects'!L22*'Input| Escalations'!$K$19,"")</f>
        <v>1540.6420735227089</v>
      </c>
      <c r="J22" s="257">
        <f>IFERROR('Input| Projects'!M22*'Input| Escalations'!$K$19,"")</f>
        <v>3081.2841470454177</v>
      </c>
      <c r="K22" s="257">
        <f>IFERROR('Input| Projects'!N22*'Input| Escalations'!$K$19,"")</f>
        <v>0</v>
      </c>
      <c r="L22" s="257">
        <f>IFERROR('Input| Projects'!O22*'Input| Escalations'!$K$19,"")</f>
        <v>0</v>
      </c>
      <c r="M22" s="206" t="str">
        <f>IF(ABS(SUM(F22:L22)-(SUM('Input| Projects'!I22:O22)*'Input| Escalations'!$K$19))&lt;0.0000001,"",1)</f>
        <v/>
      </c>
      <c r="N22" s="259">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1.0514714009771038</v>
      </c>
      <c r="O22" s="259">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1.0701150307559291</v>
      </c>
      <c r="P22" s="259">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1.0805205398015734</v>
      </c>
      <c r="Q22" s="259">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1.0865357238223823</v>
      </c>
      <c r="R22" s="259">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1.0939951213754289</v>
      </c>
      <c r="S22" s="259">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1.1026957617417796</v>
      </c>
      <c r="T22" s="259">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1.1109511003657084</v>
      </c>
      <c r="U22" s="142"/>
      <c r="V22" s="253">
        <f t="shared" si="26"/>
        <v>0</v>
      </c>
      <c r="W22" s="253">
        <f t="shared" si="27"/>
        <v>0</v>
      </c>
      <c r="X22" s="253">
        <f t="shared" si="28"/>
        <v>0</v>
      </c>
      <c r="Y22" s="253">
        <f t="shared" si="13"/>
        <v>1673.9626505062124</v>
      </c>
      <c r="Z22" s="253">
        <f t="shared" si="14"/>
        <v>3370.9098244391366</v>
      </c>
      <c r="AA22" s="253">
        <f t="shared" si="29"/>
        <v>0</v>
      </c>
      <c r="AB22" s="253">
        <f t="shared" si="29"/>
        <v>0</v>
      </c>
      <c r="AC22" s="142"/>
      <c r="AD22" s="253">
        <f>'Input| Projects'!Q22*N22*'Input| Escalations'!$K$19</f>
        <v>0</v>
      </c>
      <c r="AE22" s="253">
        <f>'Input| Projects'!R22*O22*'Input| Escalations'!$K$19</f>
        <v>0</v>
      </c>
      <c r="AF22" s="253">
        <f>'Input| Projects'!S22*P22*'Input| Escalations'!$K$19</f>
        <v>0</v>
      </c>
      <c r="AG22" s="253">
        <f>'Input| Projects'!T22*Q22*'Input| Escalations'!$K$19</f>
        <v>0</v>
      </c>
      <c r="AH22" s="253">
        <f>'Input| Projects'!U22*R22*'Input| Escalations'!$K$19</f>
        <v>0</v>
      </c>
      <c r="AI22" s="253">
        <f>'Input| Projects'!V22*S22*'Input| Escalations'!$K$19</f>
        <v>0</v>
      </c>
      <c r="AJ22" s="253">
        <f>'Input| Projects'!W22*T22*'Input| Escalations'!$K$19</f>
        <v>0</v>
      </c>
      <c r="AK22" s="142"/>
      <c r="AL22" s="253">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253">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253">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0</v>
      </c>
      <c r="AO22" s="253">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274.07062569682893</v>
      </c>
      <c r="AP22" s="253">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556.65521123007636</v>
      </c>
      <c r="AQ22" s="253">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0</v>
      </c>
      <c r="AR22" s="253">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0</v>
      </c>
      <c r="AS22" s="142"/>
      <c r="AT22" s="253">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253">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253">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253">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253">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253">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253">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42"/>
      <c r="BB22" s="253">
        <f t="shared" si="30"/>
        <v>0</v>
      </c>
      <c r="BC22" s="253">
        <f t="shared" si="31"/>
        <v>0</v>
      </c>
      <c r="BD22" s="253">
        <f t="shared" si="32"/>
        <v>0</v>
      </c>
      <c r="BE22" s="253">
        <f t="shared" si="15"/>
        <v>274.07062569682893</v>
      </c>
      <c r="BF22" s="253">
        <f t="shared" si="16"/>
        <v>556.65521123007636</v>
      </c>
      <c r="BG22" s="253">
        <f t="shared" si="17"/>
        <v>0</v>
      </c>
      <c r="BH22" s="253">
        <f t="shared" si="18"/>
        <v>0</v>
      </c>
      <c r="BI22" s="144"/>
      <c r="BJ22" s="253"/>
      <c r="BK22" s="253"/>
      <c r="BL22" s="253"/>
      <c r="BM22" s="253"/>
      <c r="BN22" s="253"/>
      <c r="BO22" s="253"/>
      <c r="BP22" s="253"/>
      <c r="BQ22" s="144"/>
      <c r="BR22" s="253">
        <f t="shared" si="19"/>
        <v>0</v>
      </c>
      <c r="BS22" s="253">
        <f t="shared" si="20"/>
        <v>0</v>
      </c>
      <c r="BT22" s="253">
        <f t="shared" si="21"/>
        <v>0</v>
      </c>
      <c r="BU22" s="253">
        <f t="shared" si="22"/>
        <v>1948.0332762030414</v>
      </c>
      <c r="BV22" s="253">
        <f t="shared" si="23"/>
        <v>3927.5650356692131</v>
      </c>
      <c r="BW22" s="253">
        <f t="shared" si="24"/>
        <v>0</v>
      </c>
      <c r="BX22" s="253">
        <f t="shared" si="25"/>
        <v>0</v>
      </c>
      <c r="BY22" s="142"/>
      <c r="BZ22" s="264">
        <f>IF(SUMIF('Input| Projects'!$AR$8:$CO$8,"Dx",'Input| Projects'!$AR22:$CO22)=0,"",SUMIF('Input| Projects'!$AR$8:$CO$8,"Dx",'Input| Projects'!$AR22:$CO22))</f>
        <v>1</v>
      </c>
      <c r="CA22" s="264" t="str">
        <f>IF(SUMIF('Input| Projects'!$AR$8:$CO$8,"Tx",'Input| Projects'!$AR22:$CO22)=0,"",SUMIF('Input| Projects'!$AR$8:$CO$8,"Tx",'Input| Projects'!$AR22:$CO22))</f>
        <v/>
      </c>
      <c r="CB22" s="206" t="str">
        <f t="shared" si="33"/>
        <v/>
      </c>
    </row>
    <row r="23" spans="2:80" x14ac:dyDescent="0.3">
      <c r="B23" s="268">
        <f>IFERROR('Input| Projects'!B23,"")</f>
        <v>14</v>
      </c>
      <c r="C23" s="57" t="str">
        <f>IFERROR(IF('Input| Projects'!C23="","",'Input| Projects'!C23),"")</f>
        <v>Transformer refurbishment</v>
      </c>
      <c r="D23" s="57">
        <f>IFERROR(IF('Input| Projects'!D23="","",'Input| Projects'!D23),"")</f>
        <v>14</v>
      </c>
      <c r="E23" s="140"/>
      <c r="F23" s="257">
        <f>IFERROR('Input| Projects'!I23*'Input| Escalations'!$K$19,"")</f>
        <v>0</v>
      </c>
      <c r="G23" s="257">
        <f>IFERROR('Input| Projects'!J23*'Input| Escalations'!$K$19,"")</f>
        <v>0</v>
      </c>
      <c r="H23" s="257">
        <f>IFERROR('Input| Projects'!K23*'Input| Escalations'!$K$19,"")</f>
        <v>445.16505856663872</v>
      </c>
      <c r="I23" s="257">
        <f>IFERROR('Input| Projects'!L23*'Input| Escalations'!$K$19,"")</f>
        <v>445.16505856663872</v>
      </c>
      <c r="J23" s="257">
        <f>IFERROR('Input| Projects'!M23*'Input| Escalations'!$K$19,"")</f>
        <v>445.16505856663872</v>
      </c>
      <c r="K23" s="257">
        <f>IFERROR('Input| Projects'!N23*'Input| Escalations'!$K$19,"")</f>
        <v>445.16505856663872</v>
      </c>
      <c r="L23" s="257">
        <f>IFERROR('Input| Projects'!O23*'Input| Escalations'!$K$19,"")</f>
        <v>445.16505856663872</v>
      </c>
      <c r="M23" s="206" t="str">
        <f>IF(ABS(SUM(F23:L23)-(SUM('Input| Projects'!I23:O23)*'Input| Escalations'!$K$19))&lt;0.0000001,"",1)</f>
        <v/>
      </c>
      <c r="N23" s="259">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1.0514714009771038</v>
      </c>
      <c r="O23" s="259">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1.0701150307559291</v>
      </c>
      <c r="P23" s="259">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1.0805205398015734</v>
      </c>
      <c r="Q23" s="259">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1.0865357238223823</v>
      </c>
      <c r="R23" s="259">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1.0939951213754289</v>
      </c>
      <c r="S23" s="259">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1.1026957617417796</v>
      </c>
      <c r="T23" s="259">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1.1109511003657084</v>
      </c>
      <c r="U23" s="142"/>
      <c r="V23" s="253">
        <f t="shared" si="26"/>
        <v>0</v>
      </c>
      <c r="W23" s="253">
        <f t="shared" si="27"/>
        <v>0</v>
      </c>
      <c r="X23" s="253">
        <f t="shared" si="28"/>
        <v>481.00998938322351</v>
      </c>
      <c r="Y23" s="253">
        <f t="shared" si="13"/>
        <v>483.68773913013598</v>
      </c>
      <c r="Z23" s="253">
        <f t="shared" si="14"/>
        <v>487.00840227870981</v>
      </c>
      <c r="AA23" s="253">
        <f t="shared" si="29"/>
        <v>490.88162335696364</v>
      </c>
      <c r="AB23" s="253">
        <f t="shared" si="29"/>
        <v>494.55661165897232</v>
      </c>
      <c r="AC23" s="142"/>
      <c r="AD23" s="253">
        <f>'Input| Projects'!Q23*N23*'Input| Escalations'!$K$19</f>
        <v>0</v>
      </c>
      <c r="AE23" s="253">
        <f>'Input| Projects'!R23*O23*'Input| Escalations'!$K$19</f>
        <v>0</v>
      </c>
      <c r="AF23" s="253">
        <f>'Input| Projects'!S23*P23*'Input| Escalations'!$K$19</f>
        <v>0</v>
      </c>
      <c r="AG23" s="253">
        <f>'Input| Projects'!T23*Q23*'Input| Escalations'!$K$19</f>
        <v>0</v>
      </c>
      <c r="AH23" s="253">
        <f>'Input| Projects'!U23*R23*'Input| Escalations'!$K$19</f>
        <v>0</v>
      </c>
      <c r="AI23" s="253">
        <f>'Input| Projects'!V23*S23*'Input| Escalations'!$K$19</f>
        <v>0</v>
      </c>
      <c r="AJ23" s="253">
        <f>'Input| Projects'!W23*T23*'Input| Escalations'!$K$19</f>
        <v>0</v>
      </c>
      <c r="AK23" s="142"/>
      <c r="AL23" s="253">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253">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253">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78.207011517962172</v>
      </c>
      <c r="AO23" s="253">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79.19209025672879</v>
      </c>
      <c r="AP23" s="253">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80.422135019996588</v>
      </c>
      <c r="AQ23" s="253">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81.868684886079038</v>
      </c>
      <c r="AR23" s="253">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83.252973050366805</v>
      </c>
      <c r="AS23" s="142"/>
      <c r="AT23" s="253">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253">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253">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253">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253">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253">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253">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42"/>
      <c r="BB23" s="253">
        <f t="shared" si="30"/>
        <v>0</v>
      </c>
      <c r="BC23" s="253">
        <f t="shared" si="31"/>
        <v>0</v>
      </c>
      <c r="BD23" s="253">
        <f t="shared" si="32"/>
        <v>78.207011517962172</v>
      </c>
      <c r="BE23" s="253">
        <f t="shared" si="15"/>
        <v>79.19209025672879</v>
      </c>
      <c r="BF23" s="253">
        <f t="shared" si="16"/>
        <v>80.422135019996588</v>
      </c>
      <c r="BG23" s="253">
        <f t="shared" si="17"/>
        <v>81.868684886079038</v>
      </c>
      <c r="BH23" s="253">
        <f t="shared" si="18"/>
        <v>83.252973050366805</v>
      </c>
      <c r="BI23" s="144"/>
      <c r="BJ23" s="253"/>
      <c r="BK23" s="253"/>
      <c r="BL23" s="253"/>
      <c r="BM23" s="253"/>
      <c r="BN23" s="253"/>
      <c r="BO23" s="253"/>
      <c r="BP23" s="253"/>
      <c r="BQ23" s="144"/>
      <c r="BR23" s="253">
        <f t="shared" si="19"/>
        <v>0</v>
      </c>
      <c r="BS23" s="253">
        <f t="shared" si="20"/>
        <v>0</v>
      </c>
      <c r="BT23" s="253">
        <f t="shared" si="21"/>
        <v>559.21700090118566</v>
      </c>
      <c r="BU23" s="253">
        <f t="shared" si="22"/>
        <v>562.8798293868648</v>
      </c>
      <c r="BV23" s="253">
        <f t="shared" si="23"/>
        <v>567.43053729870644</v>
      </c>
      <c r="BW23" s="253">
        <f t="shared" si="24"/>
        <v>572.7503082430427</v>
      </c>
      <c r="BX23" s="253">
        <f t="shared" si="25"/>
        <v>577.80958470933911</v>
      </c>
      <c r="BY23" s="142"/>
      <c r="BZ23" s="264">
        <f>IF(SUMIF('Input| Projects'!$AR$8:$CO$8,"Dx",'Input| Projects'!$AR23:$CO23)=0,"",SUMIF('Input| Projects'!$AR$8:$CO$8,"Dx",'Input| Projects'!$AR23:$CO23))</f>
        <v>1</v>
      </c>
      <c r="CA23" s="264" t="str">
        <f>IF(SUMIF('Input| Projects'!$AR$8:$CO$8,"Tx",'Input| Projects'!$AR23:$CO23)=0,"",SUMIF('Input| Projects'!$AR$8:$CO$8,"Tx",'Input| Projects'!$AR23:$CO23))</f>
        <v/>
      </c>
      <c r="CB23" s="206" t="str">
        <f t="shared" si="33"/>
        <v/>
      </c>
    </row>
    <row r="24" spans="2:80" x14ac:dyDescent="0.3">
      <c r="B24" s="268">
        <f>IFERROR('Input| Projects'!B24,"")</f>
        <v>15</v>
      </c>
      <c r="C24" s="57" t="str">
        <f>IFERROR(IF('Input| Projects'!C24="","",'Input| Projects'!C24),"")</f>
        <v>Defective kiosk transformer replacement</v>
      </c>
      <c r="D24" s="57">
        <f>IFERROR(IF('Input| Projects'!D24="","",'Input| Projects'!D24),"")</f>
        <v>15</v>
      </c>
      <c r="E24" s="140"/>
      <c r="F24" s="257">
        <f>IFERROR('Input| Projects'!I24*'Input| Escalations'!$K$19,"")</f>
        <v>0</v>
      </c>
      <c r="G24" s="257">
        <f>IFERROR('Input| Projects'!J24*'Input| Escalations'!$K$19,"")</f>
        <v>0</v>
      </c>
      <c r="H24" s="257">
        <f>IFERROR('Input| Projects'!K24*'Input| Escalations'!$K$19,"")</f>
        <v>3159.5419512265612</v>
      </c>
      <c r="I24" s="257">
        <f>IFERROR('Input| Projects'!L24*'Input| Escalations'!$K$19,"")</f>
        <v>3309.1119119742466</v>
      </c>
      <c r="J24" s="257">
        <f>IFERROR('Input| Projects'!M24*'Input| Escalations'!$K$19,"")</f>
        <v>3458.6818727219315</v>
      </c>
      <c r="K24" s="257">
        <f>IFERROR('Input| Projects'!N24*'Input| Escalations'!$K$19,"")</f>
        <v>3608.2518334696169</v>
      </c>
      <c r="L24" s="257">
        <f>IFERROR('Input| Projects'!O24*'Input| Escalations'!$K$19,"")</f>
        <v>3757.8217942173442</v>
      </c>
      <c r="M24" s="206" t="str">
        <f>IF(ABS(SUM(F24:L24)-(SUM('Input| Projects'!I24:O24)*'Input| Escalations'!$K$19))&lt;0.0000001,"",1)</f>
        <v/>
      </c>
      <c r="N24" s="259">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1.0514714009771038</v>
      </c>
      <c r="O24" s="259">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1.0701150307559291</v>
      </c>
      <c r="P24" s="259">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1.0805205398015734</v>
      </c>
      <c r="Q24" s="259">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1.0865357238223823</v>
      </c>
      <c r="R24" s="259">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1.0939951213754289</v>
      </c>
      <c r="S24" s="259">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1.1026957617417796</v>
      </c>
      <c r="T24" s="259">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1.1109511003657084</v>
      </c>
      <c r="U24" s="142"/>
      <c r="V24" s="253">
        <f t="shared" si="26"/>
        <v>0</v>
      </c>
      <c r="W24" s="253">
        <f t="shared" si="27"/>
        <v>0</v>
      </c>
      <c r="X24" s="253">
        <f t="shared" si="28"/>
        <v>3413.9499746650404</v>
      </c>
      <c r="Y24" s="253">
        <f t="shared" si="13"/>
        <v>3595.4683064862052</v>
      </c>
      <c r="Z24" s="253">
        <f t="shared" si="14"/>
        <v>3783.7810951474253</v>
      </c>
      <c r="AA24" s="253">
        <f t="shared" si="29"/>
        <v>3978.8040040639521</v>
      </c>
      <c r="AB24" s="253">
        <f t="shared" si="29"/>
        <v>4174.756257263999</v>
      </c>
      <c r="AC24" s="142"/>
      <c r="AD24" s="253">
        <f>'Input| Projects'!Q24*N24*'Input| Escalations'!$K$19</f>
        <v>0</v>
      </c>
      <c r="AE24" s="253">
        <f>'Input| Projects'!R24*O24*'Input| Escalations'!$K$19</f>
        <v>0</v>
      </c>
      <c r="AF24" s="253">
        <f>'Input| Projects'!S24*P24*'Input| Escalations'!$K$19</f>
        <v>0</v>
      </c>
      <c r="AG24" s="253">
        <f>'Input| Projects'!T24*Q24*'Input| Escalations'!$K$19</f>
        <v>0</v>
      </c>
      <c r="AH24" s="253">
        <f>'Input| Projects'!U24*R24*'Input| Escalations'!$K$19</f>
        <v>0</v>
      </c>
      <c r="AI24" s="253">
        <f>'Input| Projects'!V24*S24*'Input| Escalations'!$K$19</f>
        <v>0</v>
      </c>
      <c r="AJ24" s="253">
        <f>'Input| Projects'!W24*T24*'Input| Escalations'!$K$19</f>
        <v>0</v>
      </c>
      <c r="AK24" s="142"/>
      <c r="AL24" s="253">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253">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253">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555.07126854627359</v>
      </c>
      <c r="AO24" s="253">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588.67039126219447</v>
      </c>
      <c r="AP24" s="253">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624.83471064614037</v>
      </c>
      <c r="AQ24" s="253">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663.58045551708733</v>
      </c>
      <c r="AR24" s="253">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702.77266946643283</v>
      </c>
      <c r="AS24" s="142"/>
      <c r="AT24" s="253">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253">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253">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253">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253">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253">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253">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42"/>
      <c r="BB24" s="253">
        <f t="shared" si="30"/>
        <v>0</v>
      </c>
      <c r="BC24" s="253">
        <f t="shared" si="31"/>
        <v>0</v>
      </c>
      <c r="BD24" s="253">
        <f t="shared" si="32"/>
        <v>555.07126854627359</v>
      </c>
      <c r="BE24" s="253">
        <f t="shared" si="15"/>
        <v>588.67039126219447</v>
      </c>
      <c r="BF24" s="253">
        <f t="shared" si="16"/>
        <v>624.83471064614037</v>
      </c>
      <c r="BG24" s="253">
        <f t="shared" si="17"/>
        <v>663.58045551708733</v>
      </c>
      <c r="BH24" s="253">
        <f t="shared" si="18"/>
        <v>702.77266946643283</v>
      </c>
      <c r="BI24" s="144"/>
      <c r="BJ24" s="253"/>
      <c r="BK24" s="253"/>
      <c r="BL24" s="253"/>
      <c r="BM24" s="253"/>
      <c r="BN24" s="253"/>
      <c r="BO24" s="253"/>
      <c r="BP24" s="253"/>
      <c r="BQ24" s="144"/>
      <c r="BR24" s="253">
        <f t="shared" si="19"/>
        <v>0</v>
      </c>
      <c r="BS24" s="253">
        <f t="shared" si="20"/>
        <v>0</v>
      </c>
      <c r="BT24" s="253">
        <f t="shared" si="21"/>
        <v>3969.021243211314</v>
      </c>
      <c r="BU24" s="253">
        <f t="shared" si="22"/>
        <v>4184.1386977483999</v>
      </c>
      <c r="BV24" s="253">
        <f t="shared" si="23"/>
        <v>4408.6158057935654</v>
      </c>
      <c r="BW24" s="253">
        <f t="shared" si="24"/>
        <v>4642.3844595810397</v>
      </c>
      <c r="BX24" s="253">
        <f t="shared" si="25"/>
        <v>4877.5289267304315</v>
      </c>
      <c r="BY24" s="142"/>
      <c r="BZ24" s="264">
        <f>IF(SUMIF('Input| Projects'!$AR$8:$CO$8,"Dx",'Input| Projects'!$AR24:$CO24)=0,"",SUMIF('Input| Projects'!$AR$8:$CO$8,"Dx",'Input| Projects'!$AR24:$CO24))</f>
        <v>1</v>
      </c>
      <c r="CA24" s="264" t="str">
        <f>IF(SUMIF('Input| Projects'!$AR$8:$CO$8,"Tx",'Input| Projects'!$AR24:$CO24)=0,"",SUMIF('Input| Projects'!$AR$8:$CO$8,"Tx",'Input| Projects'!$AR24:$CO24))</f>
        <v/>
      </c>
      <c r="CB24" s="206" t="str">
        <f t="shared" si="33"/>
        <v/>
      </c>
    </row>
    <row r="25" spans="2:80" x14ac:dyDescent="0.3">
      <c r="B25" s="268">
        <f>IFERROR('Input| Projects'!B25,"")</f>
        <v>16</v>
      </c>
      <c r="C25" s="57" t="str">
        <f>IFERROR(IF('Input| Projects'!C25="","",'Input| Projects'!C25),"")</f>
        <v>Defective pole transformer replacement</v>
      </c>
      <c r="D25" s="57">
        <f>IFERROR(IF('Input| Projects'!D25="","",'Input| Projects'!D25),"")</f>
        <v>16</v>
      </c>
      <c r="E25" s="140"/>
      <c r="F25" s="257">
        <f>IFERROR('Input| Projects'!I25*'Input| Escalations'!$K$19,"")</f>
        <v>0</v>
      </c>
      <c r="G25" s="257">
        <f>IFERROR('Input| Projects'!J25*'Input| Escalations'!$K$19,"")</f>
        <v>0</v>
      </c>
      <c r="H25" s="257">
        <f>IFERROR('Input| Projects'!K25*'Input| Escalations'!$K$19,"")</f>
        <v>2910.2149791411466</v>
      </c>
      <c r="I25" s="257">
        <f>IFERROR('Input| Projects'!L25*'Input| Escalations'!$K$19,"")</f>
        <v>2963.4210574439962</v>
      </c>
      <c r="J25" s="257">
        <f>IFERROR('Input| Projects'!M25*'Input| Escalations'!$K$19,"")</f>
        <v>3016.6271357468645</v>
      </c>
      <c r="K25" s="257">
        <f>IFERROR('Input| Projects'!N25*'Input| Escalations'!$K$19,"")</f>
        <v>3069.8332140497337</v>
      </c>
      <c r="L25" s="257">
        <f>IFERROR('Input| Projects'!O25*'Input| Escalations'!$K$19,"")</f>
        <v>3123.0392923525833</v>
      </c>
      <c r="M25" s="206" t="str">
        <f>IF(ABS(SUM(F25:L25)-(SUM('Input| Projects'!I25:O25)*'Input| Escalations'!$K$19))&lt;0.0000001,"",1)</f>
        <v/>
      </c>
      <c r="N25" s="259">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1.0514714009771038</v>
      </c>
      <c r="O25" s="259">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1.0701150307559291</v>
      </c>
      <c r="P25" s="259">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1.0805205398015734</v>
      </c>
      <c r="Q25" s="259">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1.0865357238223823</v>
      </c>
      <c r="R25" s="259">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1.0939951213754289</v>
      </c>
      <c r="S25" s="259">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1.1026957617417796</v>
      </c>
      <c r="T25" s="259">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1.1109511003657084</v>
      </c>
      <c r="U25" s="142"/>
      <c r="V25" s="253">
        <f t="shared" si="26"/>
        <v>0</v>
      </c>
      <c r="W25" s="253">
        <f t="shared" si="27"/>
        <v>0</v>
      </c>
      <c r="X25" s="253">
        <f t="shared" si="28"/>
        <v>3144.5470602002165</v>
      </c>
      <c r="Y25" s="253">
        <f t="shared" si="13"/>
        <v>3219.8628436404019</v>
      </c>
      <c r="Z25" s="253">
        <f t="shared" si="14"/>
        <v>3300.1753695158031</v>
      </c>
      <c r="AA25" s="253">
        <f t="shared" si="29"/>
        <v>3385.0920743867869</v>
      </c>
      <c r="AB25" s="253">
        <f t="shared" si="29"/>
        <v>3469.5439383244457</v>
      </c>
      <c r="AC25" s="142"/>
      <c r="AD25" s="253">
        <f>'Input| Projects'!Q25*N25*'Input| Escalations'!$K$19</f>
        <v>0</v>
      </c>
      <c r="AE25" s="253">
        <f>'Input| Projects'!R25*O25*'Input| Escalations'!$K$19</f>
        <v>0</v>
      </c>
      <c r="AF25" s="253">
        <f>'Input| Projects'!S25*P25*'Input| Escalations'!$K$19</f>
        <v>0</v>
      </c>
      <c r="AG25" s="253">
        <f>'Input| Projects'!T25*Q25*'Input| Escalations'!$K$19</f>
        <v>0</v>
      </c>
      <c r="AH25" s="253">
        <f>'Input| Projects'!U25*R25*'Input| Escalations'!$K$19</f>
        <v>0</v>
      </c>
      <c r="AI25" s="253">
        <f>'Input| Projects'!V25*S25*'Input| Escalations'!$K$19</f>
        <v>0</v>
      </c>
      <c r="AJ25" s="253">
        <f>'Input| Projects'!W25*T25*'Input| Escalations'!$K$19</f>
        <v>0</v>
      </c>
      <c r="AK25" s="142"/>
      <c r="AL25" s="253">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253">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253">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511.26927420195847</v>
      </c>
      <c r="AO25" s="253">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527.17414211579558</v>
      </c>
      <c r="AP25" s="253">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544.97447665179561</v>
      </c>
      <c r="AQ25" s="253">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564.56184783028107</v>
      </c>
      <c r="AR25" s="253">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584.05820726054435</v>
      </c>
      <c r="AS25" s="142"/>
      <c r="AT25" s="253">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253">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253">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253">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253">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253">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253">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42"/>
      <c r="BB25" s="253">
        <f t="shared" si="30"/>
        <v>0</v>
      </c>
      <c r="BC25" s="253">
        <f t="shared" si="31"/>
        <v>0</v>
      </c>
      <c r="BD25" s="253">
        <f t="shared" si="32"/>
        <v>511.26927420195847</v>
      </c>
      <c r="BE25" s="253">
        <f t="shared" si="15"/>
        <v>527.17414211579558</v>
      </c>
      <c r="BF25" s="253">
        <f t="shared" si="16"/>
        <v>544.97447665179561</v>
      </c>
      <c r="BG25" s="253">
        <f t="shared" si="17"/>
        <v>564.56184783028107</v>
      </c>
      <c r="BH25" s="253">
        <f t="shared" si="18"/>
        <v>584.05820726054435</v>
      </c>
      <c r="BI25" s="144"/>
      <c r="BJ25" s="253"/>
      <c r="BK25" s="253"/>
      <c r="BL25" s="253"/>
      <c r="BM25" s="253"/>
      <c r="BN25" s="253"/>
      <c r="BO25" s="253"/>
      <c r="BP25" s="253"/>
      <c r="BQ25" s="144"/>
      <c r="BR25" s="253">
        <f t="shared" si="19"/>
        <v>0</v>
      </c>
      <c r="BS25" s="253">
        <f t="shared" si="20"/>
        <v>0</v>
      </c>
      <c r="BT25" s="253">
        <f t="shared" si="21"/>
        <v>3655.816334402175</v>
      </c>
      <c r="BU25" s="253">
        <f t="shared" si="22"/>
        <v>3747.0369857561973</v>
      </c>
      <c r="BV25" s="253">
        <f t="shared" si="23"/>
        <v>3845.1498461675988</v>
      </c>
      <c r="BW25" s="253">
        <f t="shared" si="24"/>
        <v>3949.6539222170677</v>
      </c>
      <c r="BX25" s="253">
        <f t="shared" si="25"/>
        <v>4053.60214558499</v>
      </c>
      <c r="BY25" s="142"/>
      <c r="BZ25" s="264">
        <f>IF(SUMIF('Input| Projects'!$AR$8:$CO$8,"Dx",'Input| Projects'!$AR25:$CO25)=0,"",SUMIF('Input| Projects'!$AR$8:$CO$8,"Dx",'Input| Projects'!$AR25:$CO25))</f>
        <v>1</v>
      </c>
      <c r="CA25" s="264" t="str">
        <f>IF(SUMIF('Input| Projects'!$AR$8:$CO$8,"Tx",'Input| Projects'!$AR25:$CO25)=0,"",SUMIF('Input| Projects'!$AR$8:$CO$8,"Tx",'Input| Projects'!$AR25:$CO25))</f>
        <v/>
      </c>
      <c r="CB25" s="206" t="str">
        <f t="shared" si="33"/>
        <v/>
      </c>
    </row>
    <row r="26" spans="2:80" x14ac:dyDescent="0.3">
      <c r="B26" s="268">
        <f>IFERROR('Input| Projects'!B26,"")</f>
        <v>17</v>
      </c>
      <c r="C26" s="57" t="str">
        <f>IFERROR(IF('Input| Projects'!C26="","",'Input| Projects'!C26),"")</f>
        <v>Defective ground transformer replacement</v>
      </c>
      <c r="D26" s="57">
        <f>IFERROR(IF('Input| Projects'!D26="","",'Input| Projects'!D26),"")</f>
        <v>17</v>
      </c>
      <c r="E26" s="140"/>
      <c r="F26" s="257">
        <f>IFERROR('Input| Projects'!I26*'Input| Escalations'!$K$19,"")</f>
        <v>0</v>
      </c>
      <c r="G26" s="257">
        <f>IFERROR('Input| Projects'!J26*'Input| Escalations'!$K$19,"")</f>
        <v>0</v>
      </c>
      <c r="H26" s="257">
        <f>IFERROR('Input| Projects'!K26*'Input| Escalations'!$K$19,"")</f>
        <v>1693.9941928246135</v>
      </c>
      <c r="I26" s="257">
        <f>IFERROR('Input| Projects'!L26*'Input| Escalations'!$K$19,"")</f>
        <v>1693.9941928246135</v>
      </c>
      <c r="J26" s="257">
        <f>IFERROR('Input| Projects'!M26*'Input| Escalations'!$K$19,"")</f>
        <v>1693.9941928246135</v>
      </c>
      <c r="K26" s="257">
        <f>IFERROR('Input| Projects'!N26*'Input| Escalations'!$K$19,"")</f>
        <v>1693.9941928246135</v>
      </c>
      <c r="L26" s="257">
        <f>IFERROR('Input| Projects'!O26*'Input| Escalations'!$K$19,"")</f>
        <v>1693.9941928246135</v>
      </c>
      <c r="M26" s="206" t="str">
        <f>IF(ABS(SUM(F26:L26)-(SUM('Input| Projects'!I26:O26)*'Input| Escalations'!$K$19))&lt;0.0000001,"",1)</f>
        <v/>
      </c>
      <c r="N26" s="259">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1.0514714009771038</v>
      </c>
      <c r="O26" s="259">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1.0701150307559291</v>
      </c>
      <c r="P26" s="259">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1.0805205398015734</v>
      </c>
      <c r="Q26" s="259">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1.0865357238223823</v>
      </c>
      <c r="R26" s="259">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1.0939951213754289</v>
      </c>
      <c r="S26" s="259">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1.1026957617417796</v>
      </c>
      <c r="T26" s="259">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1.1109511003657084</v>
      </c>
      <c r="U26" s="142"/>
      <c r="V26" s="253">
        <f t="shared" si="26"/>
        <v>0</v>
      </c>
      <c r="W26" s="253">
        <f t="shared" si="27"/>
        <v>0</v>
      </c>
      <c r="X26" s="253">
        <f t="shared" si="28"/>
        <v>1830.3955196515819</v>
      </c>
      <c r="Y26" s="253">
        <f t="shared" si="13"/>
        <v>1840.5852064516037</v>
      </c>
      <c r="Z26" s="253">
        <f t="shared" si="14"/>
        <v>1853.2213825884346</v>
      </c>
      <c r="AA26" s="253">
        <f t="shared" si="29"/>
        <v>1867.9602168428883</v>
      </c>
      <c r="AB26" s="253">
        <f t="shared" si="29"/>
        <v>1881.9447125316244</v>
      </c>
      <c r="AC26" s="142"/>
      <c r="AD26" s="253">
        <f>'Input| Projects'!Q26*N26*'Input| Escalations'!$K$19</f>
        <v>0</v>
      </c>
      <c r="AE26" s="253">
        <f>'Input| Projects'!R26*O26*'Input| Escalations'!$K$19</f>
        <v>0</v>
      </c>
      <c r="AF26" s="253">
        <f>'Input| Projects'!S26*P26*'Input| Escalations'!$K$19</f>
        <v>0</v>
      </c>
      <c r="AG26" s="253">
        <f>'Input| Projects'!T26*Q26*'Input| Escalations'!$K$19</f>
        <v>0</v>
      </c>
      <c r="AH26" s="253">
        <f>'Input| Projects'!U26*R26*'Input| Escalations'!$K$19</f>
        <v>0</v>
      </c>
      <c r="AI26" s="253">
        <f>'Input| Projects'!V26*S26*'Input| Escalations'!$K$19</f>
        <v>0</v>
      </c>
      <c r="AJ26" s="253">
        <f>'Input| Projects'!W26*T26*'Input| Escalations'!$K$19</f>
        <v>0</v>
      </c>
      <c r="AK26" s="142"/>
      <c r="AL26" s="253">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253">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253">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297.60247530695119</v>
      </c>
      <c r="AO26" s="253">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301.35101223911443</v>
      </c>
      <c r="AP26" s="253">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306.03172256395237</v>
      </c>
      <c r="AQ26" s="253">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311.53630345056763</v>
      </c>
      <c r="AR26" s="253">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316.80395882102687</v>
      </c>
      <c r="AS26" s="142"/>
      <c r="AT26" s="253">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253">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253">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253">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253">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253">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253">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42"/>
      <c r="BB26" s="253">
        <f t="shared" si="30"/>
        <v>0</v>
      </c>
      <c r="BC26" s="253">
        <f t="shared" si="31"/>
        <v>0</v>
      </c>
      <c r="BD26" s="253">
        <f t="shared" si="32"/>
        <v>297.60247530695119</v>
      </c>
      <c r="BE26" s="253">
        <f t="shared" si="15"/>
        <v>301.35101223911443</v>
      </c>
      <c r="BF26" s="253">
        <f t="shared" si="16"/>
        <v>306.03172256395237</v>
      </c>
      <c r="BG26" s="253">
        <f t="shared" si="17"/>
        <v>311.53630345056763</v>
      </c>
      <c r="BH26" s="253">
        <f t="shared" si="18"/>
        <v>316.80395882102687</v>
      </c>
      <c r="BI26" s="144"/>
      <c r="BJ26" s="253"/>
      <c r="BK26" s="253"/>
      <c r="BL26" s="253"/>
      <c r="BM26" s="253"/>
      <c r="BN26" s="253"/>
      <c r="BO26" s="253"/>
      <c r="BP26" s="253"/>
      <c r="BQ26" s="144"/>
      <c r="BR26" s="253">
        <f t="shared" si="19"/>
        <v>0</v>
      </c>
      <c r="BS26" s="253">
        <f t="shared" si="20"/>
        <v>0</v>
      </c>
      <c r="BT26" s="253">
        <f t="shared" si="21"/>
        <v>2127.9979949585331</v>
      </c>
      <c r="BU26" s="253">
        <f t="shared" si="22"/>
        <v>2141.9362186907183</v>
      </c>
      <c r="BV26" s="253">
        <f t="shared" si="23"/>
        <v>2159.253105152387</v>
      </c>
      <c r="BW26" s="253">
        <f t="shared" si="24"/>
        <v>2179.4965202934559</v>
      </c>
      <c r="BX26" s="253">
        <f t="shared" si="25"/>
        <v>2198.7486713526514</v>
      </c>
      <c r="BY26" s="142"/>
      <c r="BZ26" s="264">
        <f>IF(SUMIF('Input| Projects'!$AR$8:$CO$8,"Dx",'Input| Projects'!$AR26:$CO26)=0,"",SUMIF('Input| Projects'!$AR$8:$CO$8,"Dx",'Input| Projects'!$AR26:$CO26))</f>
        <v>1</v>
      </c>
      <c r="CA26" s="264" t="str">
        <f>IF(SUMIF('Input| Projects'!$AR$8:$CO$8,"Tx",'Input| Projects'!$AR26:$CO26)=0,"",SUMIF('Input| Projects'!$AR$8:$CO$8,"Tx",'Input| Projects'!$AR26:$CO26))</f>
        <v/>
      </c>
      <c r="CB26" s="206" t="str">
        <f t="shared" si="33"/>
        <v/>
      </c>
    </row>
    <row r="27" spans="2:80" x14ac:dyDescent="0.3">
      <c r="B27" s="268">
        <f>IFERROR('Input| Projects'!B27,"")</f>
        <v>18</v>
      </c>
      <c r="C27" s="57" t="str">
        <f>IFERROR(IF('Input| Projects'!C27="","",'Input| Projects'!C27),"")</f>
        <v>ZSS switchboard replacement</v>
      </c>
      <c r="D27" s="57">
        <f>IFERROR(IF('Input| Projects'!D27="","",'Input| Projects'!D27),"")</f>
        <v>18</v>
      </c>
      <c r="E27" s="140"/>
      <c r="F27" s="257">
        <f>IFERROR('Input| Projects'!I27*'Input| Escalations'!$K$19,"")</f>
        <v>0</v>
      </c>
      <c r="G27" s="257">
        <f>IFERROR('Input| Projects'!J27*'Input| Escalations'!$K$19,"")</f>
        <v>0</v>
      </c>
      <c r="H27" s="257">
        <f>IFERROR('Input| Projects'!K27*'Input| Escalations'!$K$19,"")</f>
        <v>3799.3696606965054</v>
      </c>
      <c r="I27" s="257">
        <f>IFERROR('Input| Projects'!L27*'Input| Escalations'!$K$19,"")</f>
        <v>1902.2087450892354</v>
      </c>
      <c r="J27" s="257">
        <f>IFERROR('Input| Projects'!M27*'Input| Escalations'!$K$19,"")</f>
        <v>5.0478294819654295</v>
      </c>
      <c r="K27" s="257">
        <f>IFERROR('Input| Projects'!N27*'Input| Escalations'!$K$19,"")</f>
        <v>5.0478294819654295</v>
      </c>
      <c r="L27" s="257">
        <f>IFERROR('Input| Projects'!O27*'Input| Escalations'!$K$19,"")</f>
        <v>5.0478294819654295</v>
      </c>
      <c r="M27" s="206" t="str">
        <f>IF(ABS(SUM(F27:L27)-(SUM('Input| Projects'!I27:O27)*'Input| Escalations'!$K$19))&lt;0.0000001,"",1)</f>
        <v/>
      </c>
      <c r="N27" s="259">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1.0514714009771038</v>
      </c>
      <c r="O27" s="259">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1.0701150307559291</v>
      </c>
      <c r="P27" s="259">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1.0805205398015734</v>
      </c>
      <c r="Q27" s="259">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1.0865357238223823</v>
      </c>
      <c r="R27" s="259">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1.0939951213754289</v>
      </c>
      <c r="S27" s="259">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1.1026957617417796</v>
      </c>
      <c r="T27" s="259">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1.1109511003657084</v>
      </c>
      <c r="U27" s="142"/>
      <c r="V27" s="253">
        <f t="shared" si="26"/>
        <v>0</v>
      </c>
      <c r="W27" s="253">
        <f t="shared" si="27"/>
        <v>0</v>
      </c>
      <c r="X27" s="253">
        <f t="shared" si="28"/>
        <v>4105.2969566815091</v>
      </c>
      <c r="Y27" s="253">
        <f t="shared" si="13"/>
        <v>2066.8177557067979</v>
      </c>
      <c r="Z27" s="253">
        <f t="shared" si="14"/>
        <v>5.522300826805238</v>
      </c>
      <c r="AA27" s="253">
        <f t="shared" si="29"/>
        <v>5.5662201757584819</v>
      </c>
      <c r="AB27" s="253">
        <f t="shared" si="29"/>
        <v>5.6078917174479574</v>
      </c>
      <c r="AC27" s="142"/>
      <c r="AD27" s="253">
        <f>'Input| Projects'!Q27*N27*'Input| Escalations'!$K$19</f>
        <v>0</v>
      </c>
      <c r="AE27" s="253">
        <f>'Input| Projects'!R27*O27*'Input| Escalations'!$K$19</f>
        <v>0</v>
      </c>
      <c r="AF27" s="253">
        <f>'Input| Projects'!S27*P27*'Input| Escalations'!$K$19</f>
        <v>0</v>
      </c>
      <c r="AG27" s="253">
        <f>'Input| Projects'!T27*Q27*'Input| Escalations'!$K$19</f>
        <v>0</v>
      </c>
      <c r="AH27" s="253">
        <f>'Input| Projects'!U27*R27*'Input| Escalations'!$K$19</f>
        <v>0</v>
      </c>
      <c r="AI27" s="253">
        <f>'Input| Projects'!V27*S27*'Input| Escalations'!$K$19</f>
        <v>0</v>
      </c>
      <c r="AJ27" s="253">
        <f>'Input| Projects'!W27*T27*'Input| Escalations'!$K$19</f>
        <v>0</v>
      </c>
      <c r="AK27" s="142"/>
      <c r="AL27" s="253">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253">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253">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667.47679562233179</v>
      </c>
      <c r="AO27" s="253">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338.39108377751444</v>
      </c>
      <c r="AP27" s="253">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0.91192517549257213</v>
      </c>
      <c r="AQ27" s="253">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0.92832793873876041</v>
      </c>
      <c r="AR27" s="253">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0.94402470215888779</v>
      </c>
      <c r="AS27" s="142"/>
      <c r="AT27" s="253">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253">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253">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253">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253">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253">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253">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42"/>
      <c r="BB27" s="253">
        <f t="shared" si="30"/>
        <v>0</v>
      </c>
      <c r="BC27" s="253">
        <f t="shared" si="31"/>
        <v>0</v>
      </c>
      <c r="BD27" s="253">
        <f t="shared" si="32"/>
        <v>667.47679562233179</v>
      </c>
      <c r="BE27" s="253">
        <f t="shared" si="15"/>
        <v>338.39108377751444</v>
      </c>
      <c r="BF27" s="253">
        <f t="shared" si="16"/>
        <v>0.91192517549257213</v>
      </c>
      <c r="BG27" s="253">
        <f t="shared" si="17"/>
        <v>0.92832793873876041</v>
      </c>
      <c r="BH27" s="253">
        <f t="shared" si="18"/>
        <v>0.94402470215888779</v>
      </c>
      <c r="BI27" s="144"/>
      <c r="BJ27" s="253"/>
      <c r="BK27" s="253"/>
      <c r="BL27" s="253"/>
      <c r="BM27" s="253"/>
      <c r="BN27" s="253"/>
      <c r="BO27" s="253"/>
      <c r="BP27" s="253"/>
      <c r="BQ27" s="144"/>
      <c r="BR27" s="253">
        <f t="shared" si="19"/>
        <v>0</v>
      </c>
      <c r="BS27" s="253">
        <f t="shared" si="20"/>
        <v>0</v>
      </c>
      <c r="BT27" s="253">
        <f t="shared" si="21"/>
        <v>4772.7737523038413</v>
      </c>
      <c r="BU27" s="253">
        <f t="shared" si="22"/>
        <v>2405.2088394843122</v>
      </c>
      <c r="BV27" s="253">
        <f t="shared" si="23"/>
        <v>6.4342260022978106</v>
      </c>
      <c r="BW27" s="253">
        <f t="shared" si="24"/>
        <v>6.4945481144972419</v>
      </c>
      <c r="BX27" s="253">
        <f t="shared" si="25"/>
        <v>6.5519164196068456</v>
      </c>
      <c r="BY27" s="142"/>
      <c r="BZ27" s="264">
        <f>IF(SUMIF('Input| Projects'!$AR$8:$CO$8,"Dx",'Input| Projects'!$AR27:$CO27)=0,"",SUMIF('Input| Projects'!$AR$8:$CO$8,"Dx",'Input| Projects'!$AR27:$CO27))</f>
        <v>0.99999999999999989</v>
      </c>
      <c r="CA27" s="264" t="str">
        <f>IF(SUMIF('Input| Projects'!$AR$8:$CO$8,"Tx",'Input| Projects'!$AR27:$CO27)=0,"",SUMIF('Input| Projects'!$AR$8:$CO$8,"Tx",'Input| Projects'!$AR27:$CO27))</f>
        <v/>
      </c>
      <c r="CB27" s="206" t="str">
        <f t="shared" si="33"/>
        <v/>
      </c>
    </row>
    <row r="28" spans="2:80" x14ac:dyDescent="0.3">
      <c r="B28" s="268">
        <f>IFERROR('Input| Projects'!B28,"")</f>
        <v>19</v>
      </c>
      <c r="C28" s="57" t="str">
        <f>IFERROR(IF('Input| Projects'!C28="","",'Input| Projects'!C28),"")</f>
        <v>Defective fuses, surge diverters and ACRs</v>
      </c>
      <c r="D28" s="57">
        <f>IFERROR(IF('Input| Projects'!D28="","",'Input| Projects'!D28),"")</f>
        <v>19</v>
      </c>
      <c r="E28" s="140"/>
      <c r="F28" s="257">
        <f>IFERROR('Input| Projects'!I28*'Input| Escalations'!$K$19,"")</f>
        <v>0</v>
      </c>
      <c r="G28" s="257">
        <f>IFERROR('Input| Projects'!J28*'Input| Escalations'!$K$19,"")</f>
        <v>0</v>
      </c>
      <c r="H28" s="257">
        <f>IFERROR('Input| Projects'!K28*'Input| Escalations'!$K$19,"")</f>
        <v>2572.7138024876012</v>
      </c>
      <c r="I28" s="257">
        <f>IFERROR('Input| Projects'!L28*'Input| Escalations'!$K$19,"")</f>
        <v>2572.7138024876012</v>
      </c>
      <c r="J28" s="257">
        <f>IFERROR('Input| Projects'!M28*'Input| Escalations'!$K$19,"")</f>
        <v>2572.7138024876012</v>
      </c>
      <c r="K28" s="257">
        <f>IFERROR('Input| Projects'!N28*'Input| Escalations'!$K$19,"")</f>
        <v>2572.7138024876012</v>
      </c>
      <c r="L28" s="257">
        <f>IFERROR('Input| Projects'!O28*'Input| Escalations'!$K$19,"")</f>
        <v>2572.7138024876012</v>
      </c>
      <c r="M28" s="206" t="str">
        <f>IF(ABS(SUM(F28:L28)-(SUM('Input| Projects'!I28:O28)*'Input| Escalations'!$K$19))&lt;0.0000001,"",1)</f>
        <v/>
      </c>
      <c r="N28" s="259">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1.0514714009771038</v>
      </c>
      <c r="O28" s="259">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1.0701150307559291</v>
      </c>
      <c r="P28" s="259">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1.0805205398015734</v>
      </c>
      <c r="Q28" s="259">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1.0865357238223823</v>
      </c>
      <c r="R28" s="259">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1.0939951213754289</v>
      </c>
      <c r="S28" s="259">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1.1026957617417796</v>
      </c>
      <c r="T28" s="259">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1.1109511003657084</v>
      </c>
      <c r="U28" s="142"/>
      <c r="V28" s="253">
        <f t="shared" si="26"/>
        <v>0</v>
      </c>
      <c r="W28" s="253">
        <f t="shared" si="27"/>
        <v>0</v>
      </c>
      <c r="X28" s="253">
        <f t="shared" si="28"/>
        <v>2779.8701066188614</v>
      </c>
      <c r="Y28" s="253">
        <f t="shared" si="13"/>
        <v>2795.3454535736992</v>
      </c>
      <c r="Z28" s="253">
        <f t="shared" si="14"/>
        <v>2814.5363486166643</v>
      </c>
      <c r="AA28" s="253">
        <f t="shared" si="29"/>
        <v>2836.9206061776558</v>
      </c>
      <c r="AB28" s="253">
        <f t="shared" si="29"/>
        <v>2858.1592297996463</v>
      </c>
      <c r="AC28" s="142"/>
      <c r="AD28" s="253">
        <f>'Input| Projects'!Q28*N28*'Input| Escalations'!$K$19</f>
        <v>0</v>
      </c>
      <c r="AE28" s="253">
        <f>'Input| Projects'!R28*O28*'Input| Escalations'!$K$19</f>
        <v>0</v>
      </c>
      <c r="AF28" s="253">
        <f>'Input| Projects'!S28*P28*'Input| Escalations'!$K$19</f>
        <v>0</v>
      </c>
      <c r="AG28" s="253">
        <f>'Input| Projects'!T28*Q28*'Input| Escalations'!$K$19</f>
        <v>0</v>
      </c>
      <c r="AH28" s="253">
        <f>'Input| Projects'!U28*R28*'Input| Escalations'!$K$19</f>
        <v>0</v>
      </c>
      <c r="AI28" s="253">
        <f>'Input| Projects'!V28*S28*'Input| Escalations'!$K$19</f>
        <v>0</v>
      </c>
      <c r="AJ28" s="253">
        <f>'Input| Projects'!W28*T28*'Input| Escalations'!$K$19</f>
        <v>0</v>
      </c>
      <c r="AK28" s="142"/>
      <c r="AL28" s="253">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253">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253">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451.9767535920588</v>
      </c>
      <c r="AO28" s="253">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457.66975581447508</v>
      </c>
      <c r="AP28" s="253">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464.77847443297134</v>
      </c>
      <c r="AQ28" s="253">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473.13842707265007</v>
      </c>
      <c r="AR28" s="253">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481.13855466206701</v>
      </c>
      <c r="AS28" s="142"/>
      <c r="AT28" s="253">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253">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253">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253">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253">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253">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253">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42"/>
      <c r="BB28" s="253">
        <f t="shared" si="30"/>
        <v>0</v>
      </c>
      <c r="BC28" s="253">
        <f t="shared" si="31"/>
        <v>0</v>
      </c>
      <c r="BD28" s="253">
        <f t="shared" si="32"/>
        <v>451.9767535920588</v>
      </c>
      <c r="BE28" s="253">
        <f t="shared" si="15"/>
        <v>457.66975581447508</v>
      </c>
      <c r="BF28" s="253">
        <f t="shared" si="16"/>
        <v>464.77847443297134</v>
      </c>
      <c r="BG28" s="253">
        <f t="shared" si="17"/>
        <v>473.13842707265007</v>
      </c>
      <c r="BH28" s="253">
        <f t="shared" si="18"/>
        <v>481.13855466206701</v>
      </c>
      <c r="BI28" s="144"/>
      <c r="BJ28" s="253"/>
      <c r="BK28" s="253"/>
      <c r="BL28" s="253"/>
      <c r="BM28" s="253"/>
      <c r="BN28" s="253"/>
      <c r="BO28" s="253"/>
      <c r="BP28" s="253"/>
      <c r="BQ28" s="144"/>
      <c r="BR28" s="253">
        <f t="shared" si="19"/>
        <v>0</v>
      </c>
      <c r="BS28" s="253">
        <f t="shared" si="20"/>
        <v>0</v>
      </c>
      <c r="BT28" s="253">
        <f t="shared" si="21"/>
        <v>3231.8468602109201</v>
      </c>
      <c r="BU28" s="253">
        <f t="shared" si="22"/>
        <v>3253.0152093881743</v>
      </c>
      <c r="BV28" s="253">
        <f t="shared" si="23"/>
        <v>3279.3148230496358</v>
      </c>
      <c r="BW28" s="253">
        <f t="shared" si="24"/>
        <v>3310.0590332503061</v>
      </c>
      <c r="BX28" s="253">
        <f t="shared" si="25"/>
        <v>3339.2977844617135</v>
      </c>
      <c r="BY28" s="142"/>
      <c r="BZ28" s="264">
        <f>IF(SUMIF('Input| Projects'!$AR$8:$CO$8,"Dx",'Input| Projects'!$AR28:$CO28)=0,"",SUMIF('Input| Projects'!$AR$8:$CO$8,"Dx",'Input| Projects'!$AR28:$CO28))</f>
        <v>1</v>
      </c>
      <c r="CA28" s="264" t="str">
        <f>IF(SUMIF('Input| Projects'!$AR$8:$CO$8,"Tx",'Input| Projects'!$AR28:$CO28)=0,"",SUMIF('Input| Projects'!$AR$8:$CO$8,"Tx",'Input| Projects'!$AR28:$CO28))</f>
        <v/>
      </c>
      <c r="CB28" s="206" t="str">
        <f t="shared" si="33"/>
        <v/>
      </c>
    </row>
    <row r="29" spans="2:80" x14ac:dyDescent="0.3">
      <c r="B29" s="268">
        <f>IFERROR('Input| Projects'!B29,"")</f>
        <v>20</v>
      </c>
      <c r="C29" s="57" t="str">
        <f>IFERROR(IF('Input| Projects'!C29="","",'Input| Projects'!C29),"")</f>
        <v>Defective switches</v>
      </c>
      <c r="D29" s="57">
        <f>IFERROR(IF('Input| Projects'!D29="","",'Input| Projects'!D29),"")</f>
        <v>20</v>
      </c>
      <c r="E29" s="140"/>
      <c r="F29" s="257">
        <f>IFERROR('Input| Projects'!I29*'Input| Escalations'!$K$19,"")</f>
        <v>0</v>
      </c>
      <c r="G29" s="257">
        <f>IFERROR('Input| Projects'!J29*'Input| Escalations'!$K$19,"")</f>
        <v>0</v>
      </c>
      <c r="H29" s="257">
        <f>IFERROR('Input| Projects'!K29*'Input| Escalations'!$K$19,"")</f>
        <v>6469.7076733011718</v>
      </c>
      <c r="I29" s="257">
        <f>IFERROR('Input| Projects'!L29*'Input| Escalations'!$K$19,"")</f>
        <v>6217.5491473659276</v>
      </c>
      <c r="J29" s="257">
        <f>IFERROR('Input| Projects'!M29*'Input| Escalations'!$K$19,"")</f>
        <v>6217.5491473659276</v>
      </c>
      <c r="K29" s="257">
        <f>IFERROR('Input| Projects'!N29*'Input| Escalations'!$K$19,"")</f>
        <v>6144.0029106348147</v>
      </c>
      <c r="L29" s="257">
        <f>IFERROR('Input| Projects'!O29*'Input| Escalations'!$K$19,"")</f>
        <v>5330.1604013838833</v>
      </c>
      <c r="M29" s="206" t="str">
        <f>IF(ABS(SUM(F29:L29)-(SUM('Input| Projects'!I29:O29)*'Input| Escalations'!$K$19))&lt;0.0000001,"",1)</f>
        <v/>
      </c>
      <c r="N29" s="259">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1.0514714009771038</v>
      </c>
      <c r="O29" s="259">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1.0701150307559291</v>
      </c>
      <c r="P29" s="259">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1.0805205398015734</v>
      </c>
      <c r="Q29" s="259">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1.0865357238223823</v>
      </c>
      <c r="R29" s="259">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1.0939951213754289</v>
      </c>
      <c r="S29" s="259">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1.1026957617417796</v>
      </c>
      <c r="T29" s="259">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1.1109511003657084</v>
      </c>
      <c r="U29" s="142"/>
      <c r="V29" s="253">
        <f t="shared" si="26"/>
        <v>0</v>
      </c>
      <c r="W29" s="253">
        <f t="shared" si="27"/>
        <v>0</v>
      </c>
      <c r="X29" s="253">
        <f t="shared" si="28"/>
        <v>6990.6520275137636</v>
      </c>
      <c r="Y29" s="253">
        <f t="shared" si="13"/>
        <v>6755.5892632344739</v>
      </c>
      <c r="Z29" s="253">
        <f t="shared" si="14"/>
        <v>6801.9684341302827</v>
      </c>
      <c r="AA29" s="253">
        <f t="shared" si="29"/>
        <v>6774.9659696861681</v>
      </c>
      <c r="AB29" s="253">
        <f t="shared" si="29"/>
        <v>5921.5475630431511</v>
      </c>
      <c r="AC29" s="142"/>
      <c r="AD29" s="253">
        <f>'Input| Projects'!Q29*N29*'Input| Escalations'!$K$19</f>
        <v>0</v>
      </c>
      <c r="AE29" s="253">
        <f>'Input| Projects'!R29*O29*'Input| Escalations'!$K$19</f>
        <v>0</v>
      </c>
      <c r="AF29" s="253">
        <f>'Input| Projects'!S29*P29*'Input| Escalations'!$K$19</f>
        <v>0</v>
      </c>
      <c r="AG29" s="253">
        <f>'Input| Projects'!T29*Q29*'Input| Escalations'!$K$19</f>
        <v>0</v>
      </c>
      <c r="AH29" s="253">
        <f>'Input| Projects'!U29*R29*'Input| Escalations'!$K$19</f>
        <v>0</v>
      </c>
      <c r="AI29" s="253">
        <f>'Input| Projects'!V29*S29*'Input| Escalations'!$K$19</f>
        <v>0</v>
      </c>
      <c r="AJ29" s="253">
        <f>'Input| Projects'!W29*T29*'Input| Escalations'!$K$19</f>
        <v>0</v>
      </c>
      <c r="AK29" s="142"/>
      <c r="AL29" s="253">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253">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253">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1136.6042612438575</v>
      </c>
      <c r="AO29" s="253">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1106.0632540191675</v>
      </c>
      <c r="AP29" s="253">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1123.2430924227083</v>
      </c>
      <c r="AQ29" s="253">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1129.9212023726645</v>
      </c>
      <c r="AR29" s="253">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996.825091527523</v>
      </c>
      <c r="AS29" s="142"/>
      <c r="AT29" s="253">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253">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253">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253">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253">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253">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253">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42"/>
      <c r="BB29" s="253">
        <f t="shared" si="30"/>
        <v>0</v>
      </c>
      <c r="BC29" s="253">
        <f t="shared" si="31"/>
        <v>0</v>
      </c>
      <c r="BD29" s="253">
        <f t="shared" si="32"/>
        <v>1136.6042612438575</v>
      </c>
      <c r="BE29" s="253">
        <f t="shared" si="15"/>
        <v>1106.0632540191675</v>
      </c>
      <c r="BF29" s="253">
        <f t="shared" si="16"/>
        <v>1123.2430924227083</v>
      </c>
      <c r="BG29" s="253">
        <f t="shared" si="17"/>
        <v>1129.9212023726645</v>
      </c>
      <c r="BH29" s="253">
        <f t="shared" si="18"/>
        <v>996.825091527523</v>
      </c>
      <c r="BI29" s="144"/>
      <c r="BJ29" s="253"/>
      <c r="BK29" s="253"/>
      <c r="BL29" s="253"/>
      <c r="BM29" s="253"/>
      <c r="BN29" s="253"/>
      <c r="BO29" s="253"/>
      <c r="BP29" s="253"/>
      <c r="BQ29" s="144"/>
      <c r="BR29" s="253">
        <f t="shared" si="19"/>
        <v>0</v>
      </c>
      <c r="BS29" s="253">
        <f t="shared" si="20"/>
        <v>0</v>
      </c>
      <c r="BT29" s="253">
        <f t="shared" si="21"/>
        <v>8127.2562887576214</v>
      </c>
      <c r="BU29" s="253">
        <f t="shared" si="22"/>
        <v>7861.6525172536412</v>
      </c>
      <c r="BV29" s="253">
        <f t="shared" si="23"/>
        <v>7925.211526552991</v>
      </c>
      <c r="BW29" s="253">
        <f t="shared" si="24"/>
        <v>7904.8871720588322</v>
      </c>
      <c r="BX29" s="253">
        <f t="shared" si="25"/>
        <v>6918.3726545706741</v>
      </c>
      <c r="BY29" s="142"/>
      <c r="BZ29" s="264">
        <f>IF(SUMIF('Input| Projects'!$AR$8:$CO$8,"Dx",'Input| Projects'!$AR29:$CO29)=0,"",SUMIF('Input| Projects'!$AR$8:$CO$8,"Dx",'Input| Projects'!$AR29:$CO29))</f>
        <v>1</v>
      </c>
      <c r="CA29" s="264" t="str">
        <f>IF(SUMIF('Input| Projects'!$AR$8:$CO$8,"Tx",'Input| Projects'!$AR29:$CO29)=0,"",SUMIF('Input| Projects'!$AR$8:$CO$8,"Tx",'Input| Projects'!$AR29:$CO29))</f>
        <v/>
      </c>
      <c r="CB29" s="206" t="str">
        <f t="shared" si="33"/>
        <v/>
      </c>
    </row>
    <row r="30" spans="2:80" x14ac:dyDescent="0.3">
      <c r="B30" s="268">
        <f>IFERROR('Input| Projects'!B30,"")</f>
        <v>21</v>
      </c>
      <c r="C30" s="57" t="str">
        <f>IFERROR(IF('Input| Projects'!C30="","",'Input| Projects'!C30),"")</f>
        <v>Other distribution works</v>
      </c>
      <c r="D30" s="57">
        <f>IFERROR(IF('Input| Projects'!D30="","",'Input| Projects'!D30),"")</f>
        <v>21</v>
      </c>
      <c r="E30" s="140"/>
      <c r="F30" s="257">
        <f>IFERROR('Input| Projects'!I30*'Input| Escalations'!$K$19,"")</f>
        <v>0</v>
      </c>
      <c r="G30" s="257">
        <f>IFERROR('Input| Projects'!J30*'Input| Escalations'!$K$19,"")</f>
        <v>0</v>
      </c>
      <c r="H30" s="257">
        <f>IFERROR('Input| Projects'!K30*'Input| Escalations'!$K$19,"")</f>
        <v>1393.2618726972325</v>
      </c>
      <c r="I30" s="257">
        <f>IFERROR('Input| Projects'!L30*'Input| Escalations'!$K$19,"")</f>
        <v>1360.2297627641572</v>
      </c>
      <c r="J30" s="257">
        <f>IFERROR('Input| Projects'!M30*'Input| Escalations'!$K$19,"")</f>
        <v>1460.5965583300397</v>
      </c>
      <c r="K30" s="257">
        <f>IFERROR('Input| Projects'!N30*'Input| Escalations'!$K$19,"")</f>
        <v>1455.5146952634127</v>
      </c>
      <c r="L30" s="257">
        <f>IFERROR('Input| Projects'!O30*'Input| Escalations'!$K$19,"")</f>
        <v>1475.8421475299206</v>
      </c>
      <c r="M30" s="206" t="str">
        <f>IF(ABS(SUM(F30:L30)-(SUM('Input| Projects'!I30:O30)*'Input| Escalations'!$K$19))&lt;0.0000001,"",1)</f>
        <v/>
      </c>
      <c r="N30" s="259">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1.0514714009771038</v>
      </c>
      <c r="O30" s="259">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1.0701150307559291</v>
      </c>
      <c r="P30" s="259">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1.0805205398015734</v>
      </c>
      <c r="Q30" s="259">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1.0865357238223823</v>
      </c>
      <c r="R30" s="259">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1.0939951213754289</v>
      </c>
      <c r="S30" s="259">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1.1026957617417796</v>
      </c>
      <c r="T30" s="259">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1.1109511003657084</v>
      </c>
      <c r="U30" s="142"/>
      <c r="V30" s="253">
        <f t="shared" si="26"/>
        <v>0</v>
      </c>
      <c r="W30" s="253">
        <f t="shared" si="27"/>
        <v>0</v>
      </c>
      <c r="X30" s="253">
        <f t="shared" si="28"/>
        <v>1505.4480707717646</v>
      </c>
      <c r="Y30" s="253">
        <f t="shared" si="13"/>
        <v>1477.9382298497007</v>
      </c>
      <c r="Z30" s="253">
        <f t="shared" si="14"/>
        <v>1597.8855091108055</v>
      </c>
      <c r="AA30" s="253">
        <f t="shared" si="29"/>
        <v>1604.9898856198431</v>
      </c>
      <c r="AB30" s="253">
        <f t="shared" si="29"/>
        <v>1639.5884577644554</v>
      </c>
      <c r="AC30" s="142"/>
      <c r="AD30" s="253">
        <f>'Input| Projects'!Q30*N30*'Input| Escalations'!$K$19</f>
        <v>0</v>
      </c>
      <c r="AE30" s="253">
        <f>'Input| Projects'!R30*O30*'Input| Escalations'!$K$19</f>
        <v>0</v>
      </c>
      <c r="AF30" s="253">
        <f>'Input| Projects'!S30*P30*'Input| Escalations'!$K$19</f>
        <v>0</v>
      </c>
      <c r="AG30" s="253">
        <f>'Input| Projects'!T30*Q30*'Input| Escalations'!$K$19</f>
        <v>0</v>
      </c>
      <c r="AH30" s="253">
        <f>'Input| Projects'!U30*R30*'Input| Escalations'!$K$19</f>
        <v>0</v>
      </c>
      <c r="AI30" s="253">
        <f>'Input| Projects'!V30*S30*'Input| Escalations'!$K$19</f>
        <v>0</v>
      </c>
      <c r="AJ30" s="253">
        <f>'Input| Projects'!W30*T30*'Input| Escalations'!$K$19</f>
        <v>0</v>
      </c>
      <c r="AK30" s="142"/>
      <c r="AL30" s="253">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253">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253">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244.76954160870844</v>
      </c>
      <c r="AO30" s="253">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241.97639969665977</v>
      </c>
      <c r="AP30" s="253">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263.866831781401</v>
      </c>
      <c r="AQ30" s="253">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267.67840745915134</v>
      </c>
      <c r="AR30" s="253">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276.00604353477411</v>
      </c>
      <c r="AS30" s="142"/>
      <c r="AT30" s="253">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253">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253">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253">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253">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253">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253">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42"/>
      <c r="BB30" s="253">
        <f t="shared" si="30"/>
        <v>0</v>
      </c>
      <c r="BC30" s="253">
        <f t="shared" si="31"/>
        <v>0</v>
      </c>
      <c r="BD30" s="253">
        <f t="shared" si="32"/>
        <v>244.76954160870844</v>
      </c>
      <c r="BE30" s="253">
        <f t="shared" si="15"/>
        <v>241.97639969665977</v>
      </c>
      <c r="BF30" s="253">
        <f t="shared" si="16"/>
        <v>263.866831781401</v>
      </c>
      <c r="BG30" s="253">
        <f t="shared" si="17"/>
        <v>267.67840745915134</v>
      </c>
      <c r="BH30" s="253">
        <f t="shared" si="18"/>
        <v>276.00604353477411</v>
      </c>
      <c r="BI30" s="144"/>
      <c r="BJ30" s="253"/>
      <c r="BK30" s="253"/>
      <c r="BL30" s="253"/>
      <c r="BM30" s="253"/>
      <c r="BN30" s="253"/>
      <c r="BO30" s="253"/>
      <c r="BP30" s="253"/>
      <c r="BQ30" s="144"/>
      <c r="BR30" s="253">
        <f t="shared" si="19"/>
        <v>0</v>
      </c>
      <c r="BS30" s="253">
        <f t="shared" si="20"/>
        <v>0</v>
      </c>
      <c r="BT30" s="253">
        <f t="shared" si="21"/>
        <v>1750.2176123804729</v>
      </c>
      <c r="BU30" s="253">
        <f t="shared" si="22"/>
        <v>1719.9146295463606</v>
      </c>
      <c r="BV30" s="253">
        <f t="shared" si="23"/>
        <v>1861.7523408922066</v>
      </c>
      <c r="BW30" s="253">
        <f t="shared" si="24"/>
        <v>1872.6682930789943</v>
      </c>
      <c r="BX30" s="253">
        <f t="shared" si="25"/>
        <v>1915.5945012992295</v>
      </c>
      <c r="BY30" s="142"/>
      <c r="BZ30" s="264">
        <f>IF(SUMIF('Input| Projects'!$AR$8:$CO$8,"Dx",'Input| Projects'!$AR30:$CO30)=0,"",SUMIF('Input| Projects'!$AR$8:$CO$8,"Dx",'Input| Projects'!$AR30:$CO30))</f>
        <v>1</v>
      </c>
      <c r="CA30" s="264" t="str">
        <f>IF(SUMIF('Input| Projects'!$AR$8:$CO$8,"Tx",'Input| Projects'!$AR30:$CO30)=0,"",SUMIF('Input| Projects'!$AR$8:$CO$8,"Tx",'Input| Projects'!$AR30:$CO30))</f>
        <v/>
      </c>
      <c r="CB30" s="206" t="str">
        <f t="shared" si="33"/>
        <v/>
      </c>
    </row>
    <row r="31" spans="2:80" x14ac:dyDescent="0.3">
      <c r="B31" s="268">
        <f>IFERROR('Input| Projects'!B31,"")</f>
        <v>22</v>
      </c>
      <c r="C31" s="57" t="str">
        <f>IFERROR(IF('Input| Projects'!C31="","",'Input| Projects'!C31),"")</f>
        <v>Relay replacements</v>
      </c>
      <c r="D31" s="57">
        <f>IFERROR(IF('Input| Projects'!D31="","",'Input| Projects'!D31),"")</f>
        <v>22</v>
      </c>
      <c r="E31" s="140"/>
      <c r="F31" s="257">
        <f>IFERROR('Input| Projects'!I31*'Input| Escalations'!$K$19,"")</f>
        <v>0</v>
      </c>
      <c r="G31" s="257">
        <f>IFERROR('Input| Projects'!J31*'Input| Escalations'!$K$19,"")</f>
        <v>0</v>
      </c>
      <c r="H31" s="257">
        <f>IFERROR('Input| Projects'!K31*'Input| Escalations'!$K$19,"")</f>
        <v>3807.3455372294093</v>
      </c>
      <c r="I31" s="257">
        <f>IFERROR('Input| Projects'!L31*'Input| Escalations'!$K$19,"")</f>
        <v>1661.6487311294518</v>
      </c>
      <c r="J31" s="257">
        <f>IFERROR('Input| Projects'!M31*'Input| Escalations'!$K$19,"")</f>
        <v>2820.1348896280574</v>
      </c>
      <c r="K31" s="257">
        <f>IFERROR('Input| Projects'!N31*'Input| Escalations'!$K$19,"")</f>
        <v>1626.2465601128397</v>
      </c>
      <c r="L31" s="257">
        <f>IFERROR('Input| Projects'!O31*'Input| Escalations'!$K$19,"")</f>
        <v>1547.7927081792996</v>
      </c>
      <c r="M31" s="206" t="str">
        <f>IF(ABS(SUM(F31:L31)-(SUM('Input| Projects'!I31:O31)*'Input| Escalations'!$K$19))&lt;0.0000001,"",1)</f>
        <v/>
      </c>
      <c r="N31" s="259">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1.0514714009771038</v>
      </c>
      <c r="O31" s="259">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1.0701150307559291</v>
      </c>
      <c r="P31" s="259">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1.0805205398015734</v>
      </c>
      <c r="Q31" s="259">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1.0865357238223823</v>
      </c>
      <c r="R31" s="259">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1.0939951213754289</v>
      </c>
      <c r="S31" s="259">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1.1026957617417796</v>
      </c>
      <c r="T31" s="259">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1.1109511003657084</v>
      </c>
      <c r="U31" s="142"/>
      <c r="V31" s="253">
        <f t="shared" si="26"/>
        <v>0</v>
      </c>
      <c r="W31" s="253">
        <f t="shared" si="27"/>
        <v>0</v>
      </c>
      <c r="X31" s="253">
        <f t="shared" si="28"/>
        <v>4113.9150550982331</v>
      </c>
      <c r="Y31" s="253">
        <f t="shared" si="13"/>
        <v>1805.440706816282</v>
      </c>
      <c r="Z31" s="253">
        <f t="shared" si="14"/>
        <v>3085.2138108737286</v>
      </c>
      <c r="AA31" s="253">
        <f t="shared" si="29"/>
        <v>1793.2551893835766</v>
      </c>
      <c r="AB31" s="253">
        <f t="shared" si="29"/>
        <v>1719.5220122898127</v>
      </c>
      <c r="AC31" s="142"/>
      <c r="AD31" s="253">
        <f>'Input| Projects'!Q31*N31*'Input| Escalations'!$K$19</f>
        <v>0</v>
      </c>
      <c r="AE31" s="253">
        <f>'Input| Projects'!R31*O31*'Input| Escalations'!$K$19</f>
        <v>0</v>
      </c>
      <c r="AF31" s="253">
        <f>'Input| Projects'!S31*P31*'Input| Escalations'!$K$19</f>
        <v>0</v>
      </c>
      <c r="AG31" s="253">
        <f>'Input| Projects'!T31*Q31*'Input| Escalations'!$K$19</f>
        <v>0</v>
      </c>
      <c r="AH31" s="253">
        <f>'Input| Projects'!U31*R31*'Input| Escalations'!$K$19</f>
        <v>0</v>
      </c>
      <c r="AI31" s="253">
        <f>'Input| Projects'!V31*S31*'Input| Escalations'!$K$19</f>
        <v>0</v>
      </c>
      <c r="AJ31" s="253">
        <f>'Input| Projects'!W31*T31*'Input| Escalations'!$K$19</f>
        <v>0</v>
      </c>
      <c r="AK31" s="142"/>
      <c r="AL31" s="253">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253">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253">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668.87800502965388</v>
      </c>
      <c r="AO31" s="253">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295.596956136404</v>
      </c>
      <c r="AP31" s="253">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509.47679855767461</v>
      </c>
      <c r="AQ31" s="253">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299.07708301642896</v>
      </c>
      <c r="AR31" s="253">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289.46194707309024</v>
      </c>
      <c r="AS31" s="142"/>
      <c r="AT31" s="253">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253">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253">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253">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253">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253">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253">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42"/>
      <c r="BB31" s="253">
        <f t="shared" si="30"/>
        <v>0</v>
      </c>
      <c r="BC31" s="253">
        <f t="shared" si="31"/>
        <v>0</v>
      </c>
      <c r="BD31" s="253">
        <f t="shared" si="32"/>
        <v>668.87800502965388</v>
      </c>
      <c r="BE31" s="253">
        <f t="shared" si="15"/>
        <v>295.596956136404</v>
      </c>
      <c r="BF31" s="253">
        <f t="shared" si="16"/>
        <v>509.47679855767461</v>
      </c>
      <c r="BG31" s="253">
        <f t="shared" si="17"/>
        <v>299.07708301642896</v>
      </c>
      <c r="BH31" s="253">
        <f t="shared" si="18"/>
        <v>289.46194707309024</v>
      </c>
      <c r="BI31" s="144"/>
      <c r="BJ31" s="253"/>
      <c r="BK31" s="253"/>
      <c r="BL31" s="253"/>
      <c r="BM31" s="253"/>
      <c r="BN31" s="253"/>
      <c r="BO31" s="253"/>
      <c r="BP31" s="253"/>
      <c r="BQ31" s="144"/>
      <c r="BR31" s="253">
        <f t="shared" si="19"/>
        <v>0</v>
      </c>
      <c r="BS31" s="253">
        <f t="shared" si="20"/>
        <v>0</v>
      </c>
      <c r="BT31" s="253">
        <f t="shared" si="21"/>
        <v>4782.7930601278867</v>
      </c>
      <c r="BU31" s="253">
        <f t="shared" si="22"/>
        <v>2101.0376629526859</v>
      </c>
      <c r="BV31" s="253">
        <f t="shared" si="23"/>
        <v>3594.6906094314031</v>
      </c>
      <c r="BW31" s="253">
        <f t="shared" si="24"/>
        <v>2092.3322724000054</v>
      </c>
      <c r="BX31" s="253">
        <f t="shared" si="25"/>
        <v>2008.9839593629029</v>
      </c>
      <c r="BY31" s="142"/>
      <c r="BZ31" s="264">
        <f>IF(SUMIF('Input| Projects'!$AR$8:$CO$8,"Dx",'Input| Projects'!$AR31:$CO31)=0,"",SUMIF('Input| Projects'!$AR$8:$CO$8,"Dx",'Input| Projects'!$AR31:$CO31))</f>
        <v>1</v>
      </c>
      <c r="CA31" s="264" t="str">
        <f>IF(SUMIF('Input| Projects'!$AR$8:$CO$8,"Tx",'Input| Projects'!$AR31:$CO31)=0,"",SUMIF('Input| Projects'!$AR$8:$CO$8,"Tx",'Input| Projects'!$AR31:$CO31))</f>
        <v/>
      </c>
      <c r="CB31" s="206" t="str">
        <f t="shared" si="33"/>
        <v/>
      </c>
    </row>
    <row r="32" spans="2:80" x14ac:dyDescent="0.3">
      <c r="B32" s="268">
        <f>IFERROR('Input| Projects'!B32,"")</f>
        <v>23</v>
      </c>
      <c r="C32" s="57" t="str">
        <f>IFERROR(IF('Input| Projects'!C32="","",'Input| Projects'!C32),"")</f>
        <v>Secondary defects, batteries and chargers</v>
      </c>
      <c r="D32" s="57">
        <f>IFERROR(IF('Input| Projects'!D32="","",'Input| Projects'!D32),"")</f>
        <v>23</v>
      </c>
      <c r="E32" s="140"/>
      <c r="F32" s="257">
        <f>IFERROR('Input| Projects'!I32*'Input| Escalations'!$K$19,"")</f>
        <v>0</v>
      </c>
      <c r="G32" s="257">
        <f>IFERROR('Input| Projects'!J32*'Input| Escalations'!$K$19,"")</f>
        <v>0</v>
      </c>
      <c r="H32" s="257">
        <f>IFERROR('Input| Projects'!K32*'Input| Escalations'!$K$19,"")</f>
        <v>278.22816160414919</v>
      </c>
      <c r="I32" s="257">
        <f>IFERROR('Input| Projects'!L32*'Input| Escalations'!$K$19,"")</f>
        <v>278.22816160414919</v>
      </c>
      <c r="J32" s="257">
        <f>IFERROR('Input| Projects'!M32*'Input| Escalations'!$K$19,"")</f>
        <v>278.22816160414919</v>
      </c>
      <c r="K32" s="257">
        <f>IFERROR('Input| Projects'!N32*'Input| Escalations'!$K$19,"")</f>
        <v>278.22816160414919</v>
      </c>
      <c r="L32" s="257">
        <f>IFERROR('Input| Projects'!O32*'Input| Escalations'!$K$19,"")</f>
        <v>278.22816160414919</v>
      </c>
      <c r="M32" s="206" t="str">
        <f>IF(ABS(SUM(F32:L32)-(SUM('Input| Projects'!I32:O32)*'Input| Escalations'!$K$19))&lt;0.0000001,"",1)</f>
        <v/>
      </c>
      <c r="N32" s="259">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1.0514714009771038</v>
      </c>
      <c r="O32" s="259">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1.0701150307559291</v>
      </c>
      <c r="P32" s="259">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1.0805205398015734</v>
      </c>
      <c r="Q32" s="259">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1.0865357238223823</v>
      </c>
      <c r="R32" s="259">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1.0939951213754289</v>
      </c>
      <c r="S32" s="259">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1.1026957617417796</v>
      </c>
      <c r="T32" s="259">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1.1109511003657084</v>
      </c>
      <c r="U32" s="142"/>
      <c r="V32" s="253">
        <f t="shared" si="26"/>
        <v>0</v>
      </c>
      <c r="W32" s="253">
        <f t="shared" si="27"/>
        <v>0</v>
      </c>
      <c r="X32" s="253">
        <f t="shared" si="28"/>
        <v>300.63124336451466</v>
      </c>
      <c r="Y32" s="253">
        <f t="shared" si="13"/>
        <v>302.30483695633501</v>
      </c>
      <c r="Z32" s="253">
        <f t="shared" si="14"/>
        <v>304.38025142419366</v>
      </c>
      <c r="AA32" s="253">
        <f t="shared" si="29"/>
        <v>306.80101459810226</v>
      </c>
      <c r="AB32" s="253">
        <f t="shared" si="29"/>
        <v>309.09788228685767</v>
      </c>
      <c r="AC32" s="142"/>
      <c r="AD32" s="253">
        <f>'Input| Projects'!Q32*N32*'Input| Escalations'!$K$19</f>
        <v>0</v>
      </c>
      <c r="AE32" s="253">
        <f>'Input| Projects'!R32*O32*'Input| Escalations'!$K$19</f>
        <v>0</v>
      </c>
      <c r="AF32" s="253">
        <f>'Input| Projects'!S32*P32*'Input| Escalations'!$K$19</f>
        <v>0</v>
      </c>
      <c r="AG32" s="253">
        <f>'Input| Projects'!T32*Q32*'Input| Escalations'!$K$19</f>
        <v>0</v>
      </c>
      <c r="AH32" s="253">
        <f>'Input| Projects'!U32*R32*'Input| Escalations'!$K$19</f>
        <v>0</v>
      </c>
      <c r="AI32" s="253">
        <f>'Input| Projects'!V32*S32*'Input| Escalations'!$K$19</f>
        <v>0</v>
      </c>
      <c r="AJ32" s="253">
        <f>'Input| Projects'!W32*T32*'Input| Escalations'!$K$19</f>
        <v>0</v>
      </c>
      <c r="AK32" s="142"/>
      <c r="AL32" s="253">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253">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253">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48.879382198726354</v>
      </c>
      <c r="AO32" s="253">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49.495056410455497</v>
      </c>
      <c r="AP32" s="253">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50.263834387497866</v>
      </c>
      <c r="AQ32" s="253">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51.167928053799393</v>
      </c>
      <c r="AR32" s="253">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52.033108156479251</v>
      </c>
      <c r="AS32" s="142"/>
      <c r="AT32" s="253">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253">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253">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253">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253">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253">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253">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42"/>
      <c r="BB32" s="253">
        <f t="shared" si="30"/>
        <v>0</v>
      </c>
      <c r="BC32" s="253">
        <f t="shared" si="31"/>
        <v>0</v>
      </c>
      <c r="BD32" s="253">
        <f t="shared" si="32"/>
        <v>48.879382198726354</v>
      </c>
      <c r="BE32" s="253">
        <f t="shared" si="15"/>
        <v>49.495056410455497</v>
      </c>
      <c r="BF32" s="253">
        <f t="shared" si="16"/>
        <v>50.263834387497866</v>
      </c>
      <c r="BG32" s="253">
        <f t="shared" si="17"/>
        <v>51.167928053799393</v>
      </c>
      <c r="BH32" s="253">
        <f t="shared" si="18"/>
        <v>52.033108156479251</v>
      </c>
      <c r="BI32" s="144"/>
      <c r="BJ32" s="253"/>
      <c r="BK32" s="253"/>
      <c r="BL32" s="253"/>
      <c r="BM32" s="253"/>
      <c r="BN32" s="253"/>
      <c r="BO32" s="253"/>
      <c r="BP32" s="253"/>
      <c r="BQ32" s="144"/>
      <c r="BR32" s="253">
        <f t="shared" si="19"/>
        <v>0</v>
      </c>
      <c r="BS32" s="253">
        <f t="shared" si="20"/>
        <v>0</v>
      </c>
      <c r="BT32" s="253">
        <f t="shared" si="21"/>
        <v>349.51062556324104</v>
      </c>
      <c r="BU32" s="253">
        <f t="shared" si="22"/>
        <v>351.79989336679051</v>
      </c>
      <c r="BV32" s="253">
        <f t="shared" si="23"/>
        <v>354.64408581169153</v>
      </c>
      <c r="BW32" s="253">
        <f t="shared" si="24"/>
        <v>357.96894265190167</v>
      </c>
      <c r="BX32" s="253">
        <f t="shared" si="25"/>
        <v>361.13099044333694</v>
      </c>
      <c r="BY32" s="142"/>
      <c r="BZ32" s="264">
        <f>IF(SUMIF('Input| Projects'!$AR$8:$CO$8,"Dx",'Input| Projects'!$AR32:$CO32)=0,"",SUMIF('Input| Projects'!$AR$8:$CO$8,"Dx",'Input| Projects'!$AR32:$CO32))</f>
        <v>1</v>
      </c>
      <c r="CA32" s="264" t="str">
        <f>IF(SUMIF('Input| Projects'!$AR$8:$CO$8,"Tx",'Input| Projects'!$AR32:$CO32)=0,"",SUMIF('Input| Projects'!$AR$8:$CO$8,"Tx",'Input| Projects'!$AR32:$CO32))</f>
        <v/>
      </c>
      <c r="CB32" s="206" t="str">
        <f t="shared" si="33"/>
        <v/>
      </c>
    </row>
    <row r="33" spans="2:80" x14ac:dyDescent="0.3">
      <c r="B33" s="268">
        <f>IFERROR('Input| Projects'!B33,"")</f>
        <v>24</v>
      </c>
      <c r="C33" s="57" t="str">
        <f>IFERROR(IF('Input| Projects'!C33="","",'Input| Projects'!C33),"")</f>
        <v>Environmental</v>
      </c>
      <c r="D33" s="57">
        <f>IFERROR(IF('Input| Projects'!D33="","",'Input| Projects'!D33),"")</f>
        <v>24</v>
      </c>
      <c r="E33" s="140"/>
      <c r="F33" s="257">
        <f>IFERROR('Input| Projects'!I33*'Input| Escalations'!$K$19,"")</f>
        <v>0</v>
      </c>
      <c r="G33" s="257">
        <f>IFERROR('Input| Projects'!J33*'Input| Escalations'!$K$19,"")</f>
        <v>0</v>
      </c>
      <c r="H33" s="257">
        <f>IFERROR('Input| Projects'!K33*'Input| Escalations'!$K$19,"")</f>
        <v>828.19589227342681</v>
      </c>
      <c r="I33" s="257">
        <f>IFERROR('Input| Projects'!L33*'Input| Escalations'!$K$19,"")</f>
        <v>828.19589227342681</v>
      </c>
      <c r="J33" s="257">
        <f>IFERROR('Input| Projects'!M33*'Input| Escalations'!$K$19,"")</f>
        <v>278.22816160414919</v>
      </c>
      <c r="K33" s="257">
        <f>IFERROR('Input| Projects'!N33*'Input| Escalations'!$K$19,"")</f>
        <v>278.22816160414919</v>
      </c>
      <c r="L33" s="257">
        <f>IFERROR('Input| Projects'!O33*'Input| Escalations'!$K$19,"")</f>
        <v>278.22816160414919</v>
      </c>
      <c r="M33" s="206" t="str">
        <f>IF(ABS(SUM(F33:L33)-(SUM('Input| Projects'!I33:O33)*'Input| Escalations'!$K$19))&lt;0.0000001,"",1)</f>
        <v/>
      </c>
      <c r="N33" s="259">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1.0514714009771038</v>
      </c>
      <c r="O33" s="259">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1.0701150307559291</v>
      </c>
      <c r="P33" s="259">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1.0805205398015734</v>
      </c>
      <c r="Q33" s="259">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1.0865357238223823</v>
      </c>
      <c r="R33" s="259">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1.0939951213754289</v>
      </c>
      <c r="S33" s="259">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1.1026957617417796</v>
      </c>
      <c r="T33" s="259">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1.1109511003657084</v>
      </c>
      <c r="U33" s="142"/>
      <c r="V33" s="253">
        <f t="shared" si="26"/>
        <v>0</v>
      </c>
      <c r="W33" s="253">
        <f t="shared" si="27"/>
        <v>0</v>
      </c>
      <c r="X33" s="253">
        <f t="shared" si="28"/>
        <v>894.88267258072881</v>
      </c>
      <c r="Y33" s="253">
        <f t="shared" si="13"/>
        <v>899.8644232780315</v>
      </c>
      <c r="Z33" s="253">
        <f t="shared" si="14"/>
        <v>304.38025142419366</v>
      </c>
      <c r="AA33" s="253">
        <f t="shared" si="29"/>
        <v>306.80101459810226</v>
      </c>
      <c r="AB33" s="253">
        <f t="shared" si="29"/>
        <v>309.09788228685767</v>
      </c>
      <c r="AC33" s="142"/>
      <c r="AD33" s="253">
        <f>'Input| Projects'!Q33*N33*'Input| Escalations'!$K$19</f>
        <v>0</v>
      </c>
      <c r="AE33" s="253">
        <f>'Input| Projects'!R33*O33*'Input| Escalations'!$K$19</f>
        <v>0</v>
      </c>
      <c r="AF33" s="253">
        <f>'Input| Projects'!S33*P33*'Input| Escalations'!$K$19</f>
        <v>0</v>
      </c>
      <c r="AG33" s="253">
        <f>'Input| Projects'!T33*Q33*'Input| Escalations'!$K$19</f>
        <v>0</v>
      </c>
      <c r="AH33" s="253">
        <f>'Input| Projects'!U33*R33*'Input| Escalations'!$K$19</f>
        <v>0</v>
      </c>
      <c r="AI33" s="253">
        <f>'Input| Projects'!V33*S33*'Input| Escalations'!$K$19</f>
        <v>0</v>
      </c>
      <c r="AJ33" s="253">
        <f>'Input| Projects'!W33*T33*'Input| Escalations'!$K$19</f>
        <v>0</v>
      </c>
      <c r="AK33" s="142"/>
      <c r="AL33" s="253">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253">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253">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145.49822462416159</v>
      </c>
      <c r="AO33" s="253">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147.33088904674514</v>
      </c>
      <c r="AP33" s="253">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50.263834387497866</v>
      </c>
      <c r="AQ33" s="253">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51.167928053799393</v>
      </c>
      <c r="AR33" s="253">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52.033108156479251</v>
      </c>
      <c r="AS33" s="142"/>
      <c r="AT33" s="253">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253">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253">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253">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253">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253">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253">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42"/>
      <c r="BB33" s="253">
        <f t="shared" si="30"/>
        <v>0</v>
      </c>
      <c r="BC33" s="253">
        <f t="shared" si="31"/>
        <v>0</v>
      </c>
      <c r="BD33" s="253">
        <f t="shared" si="32"/>
        <v>145.49822462416159</v>
      </c>
      <c r="BE33" s="253">
        <f t="shared" si="15"/>
        <v>147.33088904674514</v>
      </c>
      <c r="BF33" s="253">
        <f t="shared" si="16"/>
        <v>50.263834387497866</v>
      </c>
      <c r="BG33" s="253">
        <f t="shared" si="17"/>
        <v>51.167928053799393</v>
      </c>
      <c r="BH33" s="253">
        <f t="shared" si="18"/>
        <v>52.033108156479251</v>
      </c>
      <c r="BI33" s="144"/>
      <c r="BJ33" s="253"/>
      <c r="BK33" s="253"/>
      <c r="BL33" s="253"/>
      <c r="BM33" s="253"/>
      <c r="BN33" s="253"/>
      <c r="BO33" s="253"/>
      <c r="BP33" s="253"/>
      <c r="BQ33" s="144"/>
      <c r="BR33" s="253">
        <f t="shared" si="19"/>
        <v>0</v>
      </c>
      <c r="BS33" s="253">
        <f t="shared" si="20"/>
        <v>0</v>
      </c>
      <c r="BT33" s="253">
        <f t="shared" si="21"/>
        <v>1040.3808972048905</v>
      </c>
      <c r="BU33" s="253">
        <f t="shared" si="22"/>
        <v>1047.1953123247768</v>
      </c>
      <c r="BV33" s="253">
        <f t="shared" si="23"/>
        <v>354.64408581169153</v>
      </c>
      <c r="BW33" s="253">
        <f t="shared" si="24"/>
        <v>357.96894265190167</v>
      </c>
      <c r="BX33" s="253">
        <f t="shared" si="25"/>
        <v>361.13099044333694</v>
      </c>
      <c r="BY33" s="142"/>
      <c r="BZ33" s="264">
        <f>IF(SUMIF('Input| Projects'!$AR$8:$CO$8,"Dx",'Input| Projects'!$AR33:$CO33)=0,"",SUMIF('Input| Projects'!$AR$8:$CO$8,"Dx",'Input| Projects'!$AR33:$CO33))</f>
        <v>1</v>
      </c>
      <c r="CA33" s="264" t="str">
        <f>IF(SUMIF('Input| Projects'!$AR$8:$CO$8,"Tx",'Input| Projects'!$AR33:$CO33)=0,"",SUMIF('Input| Projects'!$AR$8:$CO$8,"Tx",'Input| Projects'!$AR33:$CO33))</f>
        <v/>
      </c>
      <c r="CB33" s="206" t="str">
        <f t="shared" si="33"/>
        <v/>
      </c>
    </row>
    <row r="34" spans="2:80" x14ac:dyDescent="0.3">
      <c r="B34" s="268">
        <f>IFERROR('Input| Projects'!B34,"")</f>
        <v>25</v>
      </c>
      <c r="C34" s="57" t="str">
        <f>IFERROR(IF('Input| Projects'!C34="","",'Input| Projects'!C34),"")</f>
        <v>Minor station works</v>
      </c>
      <c r="D34" s="57">
        <f>IFERROR(IF('Input| Projects'!D34="","",'Input| Projects'!D34),"")</f>
        <v>25</v>
      </c>
      <c r="E34" s="140"/>
      <c r="F34" s="257">
        <f>IFERROR('Input| Projects'!I34*'Input| Escalations'!$K$19,"")</f>
        <v>0</v>
      </c>
      <c r="G34" s="257">
        <f>IFERROR('Input| Projects'!J34*'Input| Escalations'!$K$19,"")</f>
        <v>0</v>
      </c>
      <c r="H34" s="257">
        <f>IFERROR('Input| Projects'!K34*'Input| Escalations'!$K$19,"")</f>
        <v>171.06828686610871</v>
      </c>
      <c r="I34" s="257">
        <f>IFERROR('Input| Projects'!L34*'Input| Escalations'!$K$19,"")</f>
        <v>171.06828686610871</v>
      </c>
      <c r="J34" s="257">
        <f>IFERROR('Input| Projects'!M34*'Input| Escalations'!$K$19,"")</f>
        <v>171.06828686610871</v>
      </c>
      <c r="K34" s="257">
        <f>IFERROR('Input| Projects'!N34*'Input| Escalations'!$K$19,"")</f>
        <v>171.06828686610871</v>
      </c>
      <c r="L34" s="257">
        <f>IFERROR('Input| Projects'!O34*'Input| Escalations'!$K$19,"")</f>
        <v>171.06828686610871</v>
      </c>
      <c r="M34" s="206" t="str">
        <f>IF(ABS(SUM(F34:L34)-(SUM('Input| Projects'!I34:O34)*'Input| Escalations'!$K$19))&lt;0.0000001,"",1)</f>
        <v/>
      </c>
      <c r="N34" s="259">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1.0514714009771038</v>
      </c>
      <c r="O34" s="259">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1.0701150307559291</v>
      </c>
      <c r="P34" s="259">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1.0805205398015734</v>
      </c>
      <c r="Q34" s="259">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1.0865357238223823</v>
      </c>
      <c r="R34" s="259">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1.0939951213754289</v>
      </c>
      <c r="S34" s="259">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1.1026957617417796</v>
      </c>
      <c r="T34" s="259">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1.1109511003657084</v>
      </c>
      <c r="U34" s="142"/>
      <c r="V34" s="253">
        <f t="shared" si="26"/>
        <v>0</v>
      </c>
      <c r="W34" s="253">
        <f t="shared" si="27"/>
        <v>0</v>
      </c>
      <c r="X34" s="253">
        <f t="shared" si="28"/>
        <v>184.84279766749819</v>
      </c>
      <c r="Y34" s="253">
        <f t="shared" si="13"/>
        <v>185.87180489312234</v>
      </c>
      <c r="Z34" s="253">
        <f t="shared" si="14"/>
        <v>187.14787125357529</v>
      </c>
      <c r="AA34" s="253">
        <f t="shared" si="29"/>
        <v>188.63627489568501</v>
      </c>
      <c r="AB34" s="253">
        <f t="shared" si="29"/>
        <v>190.04850153158014</v>
      </c>
      <c r="AC34" s="142"/>
      <c r="AD34" s="253">
        <f>'Input| Projects'!Q34*N34*'Input| Escalations'!$K$19</f>
        <v>0</v>
      </c>
      <c r="AE34" s="253">
        <f>'Input| Projects'!R34*O34*'Input| Escalations'!$K$19</f>
        <v>0</v>
      </c>
      <c r="AF34" s="253">
        <f>'Input| Projects'!S34*P34*'Input| Escalations'!$K$19</f>
        <v>0</v>
      </c>
      <c r="AG34" s="253">
        <f>'Input| Projects'!T34*Q34*'Input| Escalations'!$K$19</f>
        <v>0</v>
      </c>
      <c r="AH34" s="253">
        <f>'Input| Projects'!U34*R34*'Input| Escalations'!$K$19</f>
        <v>0</v>
      </c>
      <c r="AI34" s="253">
        <f>'Input| Projects'!V34*S34*'Input| Escalations'!$K$19</f>
        <v>0</v>
      </c>
      <c r="AJ34" s="253">
        <f>'Input| Projects'!W34*T34*'Input| Escalations'!$K$19</f>
        <v>0</v>
      </c>
      <c r="AK34" s="142"/>
      <c r="AL34" s="253">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253">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253">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30.053435739932628</v>
      </c>
      <c r="AO34" s="253">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30.431982368932726</v>
      </c>
      <c r="AP34" s="253">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30.904664683888832</v>
      </c>
      <c r="AQ34" s="253">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31.460545705310189</v>
      </c>
      <c r="AR34" s="253">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31.992500763859095</v>
      </c>
      <c r="AS34" s="142"/>
      <c r="AT34" s="253">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253">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253">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253">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253">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253">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253">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42"/>
      <c r="BB34" s="253">
        <f t="shared" si="30"/>
        <v>0</v>
      </c>
      <c r="BC34" s="253">
        <f t="shared" si="31"/>
        <v>0</v>
      </c>
      <c r="BD34" s="253">
        <f t="shared" si="32"/>
        <v>30.053435739932628</v>
      </c>
      <c r="BE34" s="253">
        <f t="shared" si="15"/>
        <v>30.431982368932726</v>
      </c>
      <c r="BF34" s="253">
        <f t="shared" si="16"/>
        <v>30.904664683888832</v>
      </c>
      <c r="BG34" s="253">
        <f t="shared" si="17"/>
        <v>31.460545705310189</v>
      </c>
      <c r="BH34" s="253">
        <f t="shared" si="18"/>
        <v>31.992500763859095</v>
      </c>
      <c r="BI34" s="144"/>
      <c r="BJ34" s="253"/>
      <c r="BK34" s="253"/>
      <c r="BL34" s="253"/>
      <c r="BM34" s="253"/>
      <c r="BN34" s="253"/>
      <c r="BO34" s="253"/>
      <c r="BP34" s="253"/>
      <c r="BQ34" s="144"/>
      <c r="BR34" s="253">
        <f t="shared" si="19"/>
        <v>0</v>
      </c>
      <c r="BS34" s="253">
        <f t="shared" si="20"/>
        <v>0</v>
      </c>
      <c r="BT34" s="253">
        <f t="shared" si="21"/>
        <v>214.89623340743083</v>
      </c>
      <c r="BU34" s="253">
        <f t="shared" si="22"/>
        <v>216.30378726205507</v>
      </c>
      <c r="BV34" s="253">
        <f t="shared" si="23"/>
        <v>218.05253593746411</v>
      </c>
      <c r="BW34" s="253">
        <f t="shared" si="24"/>
        <v>220.09682060099519</v>
      </c>
      <c r="BX34" s="253">
        <f t="shared" si="25"/>
        <v>222.04100229543923</v>
      </c>
      <c r="BY34" s="142"/>
      <c r="BZ34" s="264">
        <f>IF(SUMIF('Input| Projects'!$AR$8:$CO$8,"Dx",'Input| Projects'!$AR34:$CO34)=0,"",SUMIF('Input| Projects'!$AR$8:$CO$8,"Dx",'Input| Projects'!$AR34:$CO34))</f>
        <v>1</v>
      </c>
      <c r="CA34" s="264" t="str">
        <f>IF(SUMIF('Input| Projects'!$AR$8:$CO$8,"Tx",'Input| Projects'!$AR34:$CO34)=0,"",SUMIF('Input| Projects'!$AR$8:$CO$8,"Tx",'Input| Projects'!$AR34:$CO34))</f>
        <v/>
      </c>
      <c r="CB34" s="206" t="str">
        <f t="shared" si="33"/>
        <v/>
      </c>
    </row>
    <row r="35" spans="2:80" x14ac:dyDescent="0.3">
      <c r="B35" s="268">
        <f>IFERROR('Input| Projects'!B35,"")</f>
        <v>26</v>
      </c>
      <c r="C35" s="57" t="str">
        <f>IFERROR(IF('Input| Projects'!C35="","",'Input| Projects'!C35),"")</f>
        <v>Miscellaneous plant and station</v>
      </c>
      <c r="D35" s="57">
        <f>IFERROR(IF('Input| Projects'!D35="","",'Input| Projects'!D35),"")</f>
        <v>26</v>
      </c>
      <c r="E35" s="140"/>
      <c r="F35" s="257">
        <f>IFERROR('Input| Projects'!I35*'Input| Escalations'!$K$19,"")</f>
        <v>0</v>
      </c>
      <c r="G35" s="257">
        <f>IFERROR('Input| Projects'!J35*'Input| Escalations'!$K$19,"")</f>
        <v>0</v>
      </c>
      <c r="H35" s="257">
        <f>IFERROR('Input| Projects'!K35*'Input| Escalations'!$K$19,"")</f>
        <v>778.77015556747756</v>
      </c>
      <c r="I35" s="257">
        <f>IFERROR('Input| Projects'!L35*'Input| Escalations'!$K$19,"")</f>
        <v>778.77015556747756</v>
      </c>
      <c r="J35" s="257">
        <f>IFERROR('Input| Projects'!M35*'Input| Escalations'!$K$19,"")</f>
        <v>778.77015556747756</v>
      </c>
      <c r="K35" s="257">
        <f>IFERROR('Input| Projects'!N35*'Input| Escalations'!$K$19,"")</f>
        <v>778.77015556747756</v>
      </c>
      <c r="L35" s="257">
        <f>IFERROR('Input| Projects'!O35*'Input| Escalations'!$K$19,"")</f>
        <v>778.77015556747756</v>
      </c>
      <c r="M35" s="206" t="str">
        <f>IF(ABS(SUM(F35:L35)-(SUM('Input| Projects'!I35:O35)*'Input| Escalations'!$K$19))&lt;0.0000001,"",1)</f>
        <v/>
      </c>
      <c r="N35" s="259">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1.0514714009771038</v>
      </c>
      <c r="O35" s="259">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1.0701150307559291</v>
      </c>
      <c r="P35" s="259">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1.0805205398015734</v>
      </c>
      <c r="Q35" s="259">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1.0865357238223823</v>
      </c>
      <c r="R35" s="259">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1.0939951213754289</v>
      </c>
      <c r="S35" s="259">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1.1026957617417796</v>
      </c>
      <c r="T35" s="259">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1.1109511003657084</v>
      </c>
      <c r="U35" s="142"/>
      <c r="V35" s="253">
        <f t="shared" si="26"/>
        <v>0</v>
      </c>
      <c r="W35" s="253">
        <f t="shared" si="27"/>
        <v>0</v>
      </c>
      <c r="X35" s="253">
        <f t="shared" si="28"/>
        <v>841.47714887512609</v>
      </c>
      <c r="Y35" s="253">
        <f t="shared" si="13"/>
        <v>846.16159467077853</v>
      </c>
      <c r="Z35" s="253">
        <f t="shared" si="14"/>
        <v>851.97075086360428</v>
      </c>
      <c r="AA35" s="253">
        <f t="shared" si="29"/>
        <v>858.74654991524392</v>
      </c>
      <c r="AB35" s="253">
        <f t="shared" si="29"/>
        <v>865.17556125966314</v>
      </c>
      <c r="AC35" s="142"/>
      <c r="AD35" s="253">
        <f>'Input| Projects'!Q35*N35*'Input| Escalations'!$K$19</f>
        <v>0</v>
      </c>
      <c r="AE35" s="253">
        <f>'Input| Projects'!R35*O35*'Input| Escalations'!$K$19</f>
        <v>0</v>
      </c>
      <c r="AF35" s="253">
        <f>'Input| Projects'!S35*P35*'Input| Escalations'!$K$19</f>
        <v>0</v>
      </c>
      <c r="AG35" s="253">
        <f>'Input| Projects'!T35*Q35*'Input| Escalations'!$K$19</f>
        <v>0</v>
      </c>
      <c r="AH35" s="253">
        <f>'Input| Projects'!U35*R35*'Input| Escalations'!$K$19</f>
        <v>0</v>
      </c>
      <c r="AI35" s="253">
        <f>'Input| Projects'!V35*S35*'Input| Escalations'!$K$19</f>
        <v>0</v>
      </c>
      <c r="AJ35" s="253">
        <f>'Input| Projects'!W35*T35*'Input| Escalations'!$K$19</f>
        <v>0</v>
      </c>
      <c r="AK35" s="142"/>
      <c r="AL35" s="253">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253">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253">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136.81506523089735</v>
      </c>
      <c r="AO35" s="253">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138.53835844062408</v>
      </c>
      <c r="AP35" s="253">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140.69019433432467</v>
      </c>
      <c r="AQ35" s="253">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143.22078347775923</v>
      </c>
      <c r="AR35" s="253">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145.64245222355822</v>
      </c>
      <c r="AS35" s="142"/>
      <c r="AT35" s="253">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253">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253">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253">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253">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253">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253">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42"/>
      <c r="BB35" s="253">
        <f t="shared" si="30"/>
        <v>0</v>
      </c>
      <c r="BC35" s="253">
        <f t="shared" si="31"/>
        <v>0</v>
      </c>
      <c r="BD35" s="253">
        <f t="shared" si="32"/>
        <v>136.81506523089735</v>
      </c>
      <c r="BE35" s="253">
        <f t="shared" si="15"/>
        <v>138.53835844062408</v>
      </c>
      <c r="BF35" s="253">
        <f t="shared" si="16"/>
        <v>140.69019433432467</v>
      </c>
      <c r="BG35" s="253">
        <f t="shared" si="17"/>
        <v>143.22078347775923</v>
      </c>
      <c r="BH35" s="253">
        <f t="shared" si="18"/>
        <v>145.64245222355822</v>
      </c>
      <c r="BI35" s="144"/>
      <c r="BJ35" s="253"/>
      <c r="BK35" s="253"/>
      <c r="BL35" s="253"/>
      <c r="BM35" s="253"/>
      <c r="BN35" s="253"/>
      <c r="BO35" s="253"/>
      <c r="BP35" s="253"/>
      <c r="BQ35" s="144"/>
      <c r="BR35" s="253">
        <f t="shared" si="19"/>
        <v>0</v>
      </c>
      <c r="BS35" s="253">
        <f t="shared" si="20"/>
        <v>0</v>
      </c>
      <c r="BT35" s="253">
        <f t="shared" si="21"/>
        <v>978.29221410602349</v>
      </c>
      <c r="BU35" s="253">
        <f t="shared" si="22"/>
        <v>984.69995311140258</v>
      </c>
      <c r="BV35" s="253">
        <f t="shared" si="23"/>
        <v>992.66094519792898</v>
      </c>
      <c r="BW35" s="253">
        <f t="shared" si="24"/>
        <v>1001.9673333930032</v>
      </c>
      <c r="BX35" s="253">
        <f t="shared" si="25"/>
        <v>1010.8180134832214</v>
      </c>
      <c r="BY35" s="142"/>
      <c r="BZ35" s="264">
        <f>IF(SUMIF('Input| Projects'!$AR$8:$CO$8,"Dx",'Input| Projects'!$AR35:$CO35)=0,"",SUMIF('Input| Projects'!$AR$8:$CO$8,"Dx",'Input| Projects'!$AR35:$CO35))</f>
        <v>1</v>
      </c>
      <c r="CA35" s="264" t="str">
        <f>IF(SUMIF('Input| Projects'!$AR$8:$CO$8,"Tx",'Input| Projects'!$AR35:$CO35)=0,"",SUMIF('Input| Projects'!$AR$8:$CO$8,"Tx",'Input| Projects'!$AR35:$CO35))</f>
        <v/>
      </c>
      <c r="CB35" s="206" t="str">
        <f t="shared" si="33"/>
        <v/>
      </c>
    </row>
    <row r="36" spans="2:80" x14ac:dyDescent="0.3">
      <c r="B36" s="268">
        <f>IFERROR('Input| Projects'!B36,"")</f>
        <v>27</v>
      </c>
      <c r="C36" s="57" t="str">
        <f>IFERROR(IF('Input| Projects'!C36="","",'Input| Projects'!C36),"")</f>
        <v>Earth grid</v>
      </c>
      <c r="D36" s="57">
        <f>IFERROR(IF('Input| Projects'!D36="","",'Input| Projects'!D36),"")</f>
        <v>27</v>
      </c>
      <c r="E36" s="140"/>
      <c r="F36" s="257">
        <f>IFERROR('Input| Projects'!I36*'Input| Escalations'!$K$19,"")</f>
        <v>0</v>
      </c>
      <c r="G36" s="257">
        <f>IFERROR('Input| Projects'!J36*'Input| Escalations'!$K$19,"")</f>
        <v>0</v>
      </c>
      <c r="H36" s="257">
        <f>IFERROR('Input| Projects'!K36*'Input| Escalations'!$K$19,"")</f>
        <v>151.40684227410142</v>
      </c>
      <c r="I36" s="257">
        <f>IFERROR('Input| Projects'!L36*'Input| Escalations'!$K$19,"")</f>
        <v>151.40684227410142</v>
      </c>
      <c r="J36" s="257">
        <f>IFERROR('Input| Projects'!M36*'Input| Escalations'!$K$19,"")</f>
        <v>151.40684227410142</v>
      </c>
      <c r="K36" s="257">
        <f>IFERROR('Input| Projects'!N36*'Input| Escalations'!$K$19,"")</f>
        <v>151.40684227410142</v>
      </c>
      <c r="L36" s="257">
        <f>IFERROR('Input| Projects'!O36*'Input| Escalations'!$K$19,"")</f>
        <v>151.40684227410142</v>
      </c>
      <c r="M36" s="206" t="str">
        <f>IF(ABS(SUM(F36:L36)-(SUM('Input| Projects'!I36:O36)*'Input| Escalations'!$K$19))&lt;0.0000001,"",1)</f>
        <v/>
      </c>
      <c r="N36" s="259">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1.0514714009771038</v>
      </c>
      <c r="O36" s="259">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1.0701150307559291</v>
      </c>
      <c r="P36" s="259">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1.0805205398015734</v>
      </c>
      <c r="Q36" s="259">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1.0865357238223823</v>
      </c>
      <c r="R36" s="259">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1.0939951213754289</v>
      </c>
      <c r="S36" s="259">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1.1026957617417796</v>
      </c>
      <c r="T36" s="259">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1.1109511003657084</v>
      </c>
      <c r="U36" s="142"/>
      <c r="V36" s="253">
        <f t="shared" si="26"/>
        <v>0</v>
      </c>
      <c r="W36" s="253">
        <f t="shared" si="27"/>
        <v>0</v>
      </c>
      <c r="X36" s="253">
        <f t="shared" si="28"/>
        <v>163.59820294366375</v>
      </c>
      <c r="Y36" s="253">
        <f t="shared" si="13"/>
        <v>164.50894296195204</v>
      </c>
      <c r="Z36" s="253">
        <f t="shared" si="14"/>
        <v>165.63834679072599</v>
      </c>
      <c r="AA36" s="253">
        <f t="shared" si="29"/>
        <v>166.95568327435774</v>
      </c>
      <c r="AB36" s="253">
        <f t="shared" si="29"/>
        <v>168.20559802731023</v>
      </c>
      <c r="AC36" s="142"/>
      <c r="AD36" s="253">
        <f>'Input| Projects'!Q36*N36*'Input| Escalations'!$K$19</f>
        <v>0</v>
      </c>
      <c r="AE36" s="253">
        <f>'Input| Projects'!R36*O36*'Input| Escalations'!$K$19</f>
        <v>0</v>
      </c>
      <c r="AF36" s="253">
        <f>'Input| Projects'!S36*P36*'Input| Escalations'!$K$19</f>
        <v>0</v>
      </c>
      <c r="AG36" s="253">
        <f>'Input| Projects'!T36*Q36*'Input| Escalations'!$K$19</f>
        <v>0</v>
      </c>
      <c r="AH36" s="253">
        <f>'Input| Projects'!U36*R36*'Input| Escalations'!$K$19</f>
        <v>0</v>
      </c>
      <c r="AI36" s="253">
        <f>'Input| Projects'!V36*S36*'Input| Escalations'!$K$19</f>
        <v>0</v>
      </c>
      <c r="AJ36" s="253">
        <f>'Input| Projects'!W36*T36*'Input| Escalations'!$K$19</f>
        <v>0</v>
      </c>
      <c r="AK36" s="142"/>
      <c r="AL36" s="253">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253">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253">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26.599294867740365</v>
      </c>
      <c r="AO36" s="253">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26.934333879356057</v>
      </c>
      <c r="AP36" s="253">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27.352689250871119</v>
      </c>
      <c r="AQ36" s="253">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27.844681026058435</v>
      </c>
      <c r="AR36" s="253">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28.31549672850165</v>
      </c>
      <c r="AS36" s="142"/>
      <c r="AT36" s="253">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253">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253">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253">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253">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253">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253">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42"/>
      <c r="BB36" s="253">
        <f t="shared" si="30"/>
        <v>0</v>
      </c>
      <c r="BC36" s="253">
        <f t="shared" si="31"/>
        <v>0</v>
      </c>
      <c r="BD36" s="253">
        <f t="shared" si="32"/>
        <v>26.599294867740365</v>
      </c>
      <c r="BE36" s="253">
        <f t="shared" si="15"/>
        <v>26.934333879356057</v>
      </c>
      <c r="BF36" s="253">
        <f t="shared" si="16"/>
        <v>27.352689250871119</v>
      </c>
      <c r="BG36" s="253">
        <f t="shared" si="17"/>
        <v>27.844681026058435</v>
      </c>
      <c r="BH36" s="253">
        <f t="shared" si="18"/>
        <v>28.31549672850165</v>
      </c>
      <c r="BI36" s="144"/>
      <c r="BJ36" s="253"/>
      <c r="BK36" s="253"/>
      <c r="BL36" s="253"/>
      <c r="BM36" s="253"/>
      <c r="BN36" s="253"/>
      <c r="BO36" s="253"/>
      <c r="BP36" s="253"/>
      <c r="BQ36" s="144"/>
      <c r="BR36" s="253">
        <f t="shared" si="19"/>
        <v>0</v>
      </c>
      <c r="BS36" s="253">
        <f t="shared" si="20"/>
        <v>0</v>
      </c>
      <c r="BT36" s="253">
        <f t="shared" si="21"/>
        <v>190.19749781140411</v>
      </c>
      <c r="BU36" s="253">
        <f t="shared" si="22"/>
        <v>191.44327684130809</v>
      </c>
      <c r="BV36" s="253">
        <f t="shared" si="23"/>
        <v>192.99103604159711</v>
      </c>
      <c r="BW36" s="253">
        <f t="shared" si="24"/>
        <v>194.80036430041616</v>
      </c>
      <c r="BX36" s="253">
        <f t="shared" si="25"/>
        <v>196.52109475581187</v>
      </c>
      <c r="BY36" s="142"/>
      <c r="BZ36" s="264">
        <f>IF(SUMIF('Input| Projects'!$AR$8:$CO$8,"Dx",'Input| Projects'!$AR36:$CO36)=0,"",SUMIF('Input| Projects'!$AR$8:$CO$8,"Dx",'Input| Projects'!$AR36:$CO36))</f>
        <v>1</v>
      </c>
      <c r="CA36" s="264" t="str">
        <f>IF(SUMIF('Input| Projects'!$AR$8:$CO$8,"Tx",'Input| Projects'!$AR36:$CO36)=0,"",SUMIF('Input| Projects'!$AR$8:$CO$8,"Tx",'Input| Projects'!$AR36:$CO36))</f>
        <v/>
      </c>
      <c r="CB36" s="206" t="str">
        <f t="shared" si="33"/>
        <v/>
      </c>
    </row>
    <row r="37" spans="2:80" x14ac:dyDescent="0.3">
      <c r="B37" s="268">
        <f>IFERROR('Input| Projects'!B37,"")</f>
        <v>28</v>
      </c>
      <c r="C37" s="57" t="str">
        <f>IFERROR(IF('Input| Projects'!C37="","",'Input| Projects'!C37),"")</f>
        <v>Innovation fund</v>
      </c>
      <c r="D37" s="57">
        <f>IFERROR(IF('Input| Projects'!D37="","",'Input| Projects'!D37),"")</f>
        <v>28</v>
      </c>
      <c r="E37" s="140"/>
      <c r="F37" s="257">
        <f>IFERROR('Input| Projects'!I37*'Input| Escalations'!$K$19,"")</f>
        <v>0</v>
      </c>
      <c r="G37" s="257">
        <f>IFERROR('Input| Projects'!J37*'Input| Escalations'!$K$19,"")</f>
        <v>0</v>
      </c>
      <c r="H37" s="257">
        <f>IFERROR('Input| Projects'!K37*'Input| Escalations'!$K$19,"")</f>
        <v>1132.5000000000002</v>
      </c>
      <c r="I37" s="257">
        <f>IFERROR('Input| Projects'!L37*'Input| Escalations'!$K$19,"")</f>
        <v>1132.5000000000002</v>
      </c>
      <c r="J37" s="257">
        <f>IFERROR('Input| Projects'!M37*'Input| Escalations'!$K$19,"")</f>
        <v>755.00000000000011</v>
      </c>
      <c r="K37" s="257">
        <f>IFERROR('Input| Projects'!N37*'Input| Escalations'!$K$19,"")</f>
        <v>755.00000000000011</v>
      </c>
      <c r="L37" s="257">
        <f>IFERROR('Input| Projects'!O37*'Input| Escalations'!$K$19,"")</f>
        <v>755.00000000000011</v>
      </c>
      <c r="M37" s="206" t="str">
        <f>IF(ABS(SUM(F37:L37)-(SUM('Input| Projects'!I37:O37)*'Input| Escalations'!$K$19))&lt;0.0000001,"",1)</f>
        <v/>
      </c>
      <c r="N37" s="259">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1.0514714009771038</v>
      </c>
      <c r="O37" s="259">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1.0701150307559291</v>
      </c>
      <c r="P37" s="259">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1.0805205398015734</v>
      </c>
      <c r="Q37" s="259">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1.0865357238223823</v>
      </c>
      <c r="R37" s="259">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1.0939951213754289</v>
      </c>
      <c r="S37" s="259">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1.1026957617417796</v>
      </c>
      <c r="T37" s="259">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1.1109511003657084</v>
      </c>
      <c r="U37" s="142"/>
      <c r="V37" s="253">
        <f t="shared" si="26"/>
        <v>0</v>
      </c>
      <c r="W37" s="253">
        <f t="shared" si="27"/>
        <v>0</v>
      </c>
      <c r="X37" s="253">
        <f t="shared" si="28"/>
        <v>1223.6895113252822</v>
      </c>
      <c r="Y37" s="253">
        <f t="shared" si="13"/>
        <v>1230.5017072288481</v>
      </c>
      <c r="Z37" s="253">
        <f t="shared" si="14"/>
        <v>825.96631663844892</v>
      </c>
      <c r="AA37" s="253">
        <f t="shared" si="29"/>
        <v>832.5353001150437</v>
      </c>
      <c r="AB37" s="253">
        <f t="shared" si="29"/>
        <v>838.76808077610997</v>
      </c>
      <c r="AC37" s="142"/>
      <c r="AD37" s="253">
        <f>'Input| Projects'!Q37*N37*'Input| Escalations'!$K$19</f>
        <v>0</v>
      </c>
      <c r="AE37" s="253">
        <f>'Input| Projects'!R37*O37*'Input| Escalations'!$K$19</f>
        <v>0</v>
      </c>
      <c r="AF37" s="253">
        <f>'Input| Projects'!S37*P37*'Input| Escalations'!$K$19</f>
        <v>0</v>
      </c>
      <c r="AG37" s="253">
        <f>'Input| Projects'!T37*Q37*'Input| Escalations'!$K$19</f>
        <v>0</v>
      </c>
      <c r="AH37" s="253">
        <f>'Input| Projects'!U37*R37*'Input| Escalations'!$K$19</f>
        <v>0</v>
      </c>
      <c r="AI37" s="253">
        <f>'Input| Projects'!V37*S37*'Input| Escalations'!$K$19</f>
        <v>0</v>
      </c>
      <c r="AJ37" s="253">
        <f>'Input| Projects'!W37*T37*'Input| Escalations'!$K$19</f>
        <v>0</v>
      </c>
      <c r="AK37" s="142"/>
      <c r="AL37" s="253">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253">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253">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198.9586532897973</v>
      </c>
      <c r="AO37" s="253">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201.46469380260226</v>
      </c>
      <c r="AP37" s="253">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136.39595195454493</v>
      </c>
      <c r="AQ37" s="253">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138.84930072456919</v>
      </c>
      <c r="AR37" s="253">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141.19705363986415</v>
      </c>
      <c r="AS37" s="142"/>
      <c r="AT37" s="253">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253">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253">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253">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253">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253">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253">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42"/>
      <c r="BB37" s="253">
        <f t="shared" si="30"/>
        <v>0</v>
      </c>
      <c r="BC37" s="253">
        <f t="shared" si="31"/>
        <v>0</v>
      </c>
      <c r="BD37" s="253">
        <f t="shared" si="32"/>
        <v>198.9586532897973</v>
      </c>
      <c r="BE37" s="253">
        <f t="shared" si="15"/>
        <v>201.46469380260226</v>
      </c>
      <c r="BF37" s="253">
        <f t="shared" si="16"/>
        <v>136.39595195454493</v>
      </c>
      <c r="BG37" s="253">
        <f t="shared" si="17"/>
        <v>138.84930072456919</v>
      </c>
      <c r="BH37" s="253">
        <f t="shared" si="18"/>
        <v>141.19705363986415</v>
      </c>
      <c r="BI37" s="144"/>
      <c r="BJ37" s="253"/>
      <c r="BK37" s="253"/>
      <c r="BL37" s="253"/>
      <c r="BM37" s="253"/>
      <c r="BN37" s="253"/>
      <c r="BO37" s="253"/>
      <c r="BP37" s="253"/>
      <c r="BQ37" s="144"/>
      <c r="BR37" s="253">
        <f t="shared" si="19"/>
        <v>0</v>
      </c>
      <c r="BS37" s="253">
        <f t="shared" si="20"/>
        <v>0</v>
      </c>
      <c r="BT37" s="253">
        <f t="shared" si="21"/>
        <v>1422.6481646150794</v>
      </c>
      <c r="BU37" s="253">
        <f t="shared" si="22"/>
        <v>1431.9664010314505</v>
      </c>
      <c r="BV37" s="253">
        <f t="shared" si="23"/>
        <v>962.36226859299381</v>
      </c>
      <c r="BW37" s="253">
        <f t="shared" si="24"/>
        <v>971.38460083961286</v>
      </c>
      <c r="BX37" s="253">
        <f t="shared" si="25"/>
        <v>979.96513441597415</v>
      </c>
      <c r="BY37" s="142"/>
      <c r="BZ37" s="264">
        <f>IF(SUMIF('Input| Projects'!$AR$8:$CO$8,"Dx",'Input| Projects'!$AR37:$CO37)=0,"",SUMIF('Input| Projects'!$AR$8:$CO$8,"Dx",'Input| Projects'!$AR37:$CO37))</f>
        <v>1</v>
      </c>
      <c r="CA37" s="264" t="str">
        <f>IF(SUMIF('Input| Projects'!$AR$8:$CO$8,"Tx",'Input| Projects'!$AR37:$CO37)=0,"",SUMIF('Input| Projects'!$AR$8:$CO$8,"Tx",'Input| Projects'!$AR37:$CO37))</f>
        <v/>
      </c>
      <c r="CB37" s="206" t="str">
        <f t="shared" si="33"/>
        <v/>
      </c>
    </row>
    <row r="38" spans="2:80" x14ac:dyDescent="0.3">
      <c r="B38" s="268">
        <f>IFERROR('Input| Projects'!B38,"")</f>
        <v>29</v>
      </c>
      <c r="C38" s="57" t="str">
        <f>IFERROR(IF('Input| Projects'!C38="","",'Input| Projects'!C38),"")</f>
        <v>Communications</v>
      </c>
      <c r="D38" s="57">
        <f>IFERROR(IF('Input| Projects'!D38="","",'Input| Projects'!D38),"")</f>
        <v>29</v>
      </c>
      <c r="E38" s="140"/>
      <c r="F38" s="257">
        <f>IFERROR('Input| Projects'!I38*'Input| Escalations'!$K$19,"")</f>
        <v>0</v>
      </c>
      <c r="G38" s="257">
        <f>IFERROR('Input| Projects'!J38*'Input| Escalations'!$K$19,"")</f>
        <v>0</v>
      </c>
      <c r="H38" s="257">
        <f>IFERROR('Input| Projects'!K38*'Input| Escalations'!$K$19,"")</f>
        <v>2835.5366827862695</v>
      </c>
      <c r="I38" s="257">
        <f>IFERROR('Input| Projects'!L38*'Input| Escalations'!$K$19,"")</f>
        <v>2140.5870936438823</v>
      </c>
      <c r="J38" s="257">
        <f>IFERROR('Input| Projects'!M38*'Input| Escalations'!$K$19,"")</f>
        <v>2835.5366827862695</v>
      </c>
      <c r="K38" s="257">
        <f>IFERROR('Input| Projects'!N38*'Input| Escalations'!$K$19,"")</f>
        <v>694.94958914238737</v>
      </c>
      <c r="L38" s="257">
        <f>IFERROR('Input| Projects'!O38*'Input| Escalations'!$K$19,"")</f>
        <v>347.47479457119368</v>
      </c>
      <c r="M38" s="206" t="str">
        <f>IF(ABS(SUM(F38:L38)-(SUM('Input| Projects'!I38:O38)*'Input| Escalations'!$K$19))&lt;0.0000001,"",1)</f>
        <v/>
      </c>
      <c r="N38" s="259">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1.0367944165716791</v>
      </c>
      <c r="O38" s="259">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1.0501218463184505</v>
      </c>
      <c r="P38" s="259">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1.0575602417613126</v>
      </c>
      <c r="Q38" s="259">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1.0618602060602327</v>
      </c>
      <c r="R38" s="259">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1.0671925688040145</v>
      </c>
      <c r="S38" s="259">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1.073412236036742</v>
      </c>
      <c r="T38" s="259">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1.0793135785784815</v>
      </c>
      <c r="U38" s="142"/>
      <c r="V38" s="253">
        <f t="shared" si="26"/>
        <v>0</v>
      </c>
      <c r="W38" s="253">
        <f t="shared" si="27"/>
        <v>0</v>
      </c>
      <c r="X38" s="253">
        <f t="shared" si="28"/>
        <v>2998.7508597705173</v>
      </c>
      <c r="Y38" s="253">
        <f t="shared" si="13"/>
        <v>2273.0042523465677</v>
      </c>
      <c r="Z38" s="253">
        <f t="shared" si="14"/>
        <v>3026.0636764406927</v>
      </c>
      <c r="AA38" s="253">
        <f t="shared" si="29"/>
        <v>745.96739241414514</v>
      </c>
      <c r="AB38" s="253">
        <f t="shared" si="29"/>
        <v>375.03426399445777</v>
      </c>
      <c r="AC38" s="142"/>
      <c r="AD38" s="253">
        <f>'Input| Projects'!Q38*N38*'Input| Escalations'!$K$19</f>
        <v>0</v>
      </c>
      <c r="AE38" s="253">
        <f>'Input| Projects'!R38*O38*'Input| Escalations'!$K$19</f>
        <v>0</v>
      </c>
      <c r="AF38" s="253">
        <f>'Input| Projects'!S38*P38*'Input| Escalations'!$K$19</f>
        <v>0</v>
      </c>
      <c r="AG38" s="253">
        <f>'Input| Projects'!T38*Q38*'Input| Escalations'!$K$19</f>
        <v>0</v>
      </c>
      <c r="AH38" s="253">
        <f>'Input| Projects'!U38*R38*'Input| Escalations'!$K$19</f>
        <v>0</v>
      </c>
      <c r="AI38" s="253">
        <f>'Input| Projects'!V38*S38*'Input| Escalations'!$K$19</f>
        <v>0</v>
      </c>
      <c r="AJ38" s="253">
        <f>'Input| Projects'!W38*T38*'Input| Escalations'!$K$19</f>
        <v>0</v>
      </c>
      <c r="AK38" s="142"/>
      <c r="AL38" s="253">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253">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253">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487.56439202081867</v>
      </c>
      <c r="AO38" s="253">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372.14910228958223</v>
      </c>
      <c r="AP38" s="253">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499.7090408032567</v>
      </c>
      <c r="AQ38" s="253">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124.41160246985513</v>
      </c>
      <c r="AR38" s="253">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63.132747065213152</v>
      </c>
      <c r="AS38" s="142"/>
      <c r="AT38" s="253">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253">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253">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253">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253">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253">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253">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42"/>
      <c r="BB38" s="253">
        <f t="shared" si="30"/>
        <v>0</v>
      </c>
      <c r="BC38" s="253">
        <f t="shared" si="31"/>
        <v>0</v>
      </c>
      <c r="BD38" s="253">
        <f t="shared" si="32"/>
        <v>487.56439202081867</v>
      </c>
      <c r="BE38" s="253">
        <f t="shared" si="15"/>
        <v>372.14910228958223</v>
      </c>
      <c r="BF38" s="253">
        <f t="shared" si="16"/>
        <v>499.7090408032567</v>
      </c>
      <c r="BG38" s="253">
        <f t="shared" si="17"/>
        <v>124.41160246985513</v>
      </c>
      <c r="BH38" s="253">
        <f t="shared" si="18"/>
        <v>63.132747065213152</v>
      </c>
      <c r="BI38" s="144"/>
      <c r="BJ38" s="253"/>
      <c r="BK38" s="253"/>
      <c r="BL38" s="253"/>
      <c r="BM38" s="253"/>
      <c r="BN38" s="253"/>
      <c r="BO38" s="253"/>
      <c r="BP38" s="253"/>
      <c r="BQ38" s="144"/>
      <c r="BR38" s="253">
        <f t="shared" si="19"/>
        <v>0</v>
      </c>
      <c r="BS38" s="253">
        <f t="shared" si="20"/>
        <v>0</v>
      </c>
      <c r="BT38" s="253">
        <f t="shared" si="21"/>
        <v>3486.3152517913359</v>
      </c>
      <c r="BU38" s="253">
        <f t="shared" si="22"/>
        <v>2645.1533546361497</v>
      </c>
      <c r="BV38" s="253">
        <f t="shared" si="23"/>
        <v>3525.7727172439495</v>
      </c>
      <c r="BW38" s="253">
        <f t="shared" si="24"/>
        <v>870.37899488400024</v>
      </c>
      <c r="BX38" s="253">
        <f t="shared" si="25"/>
        <v>438.16701105967093</v>
      </c>
      <c r="BY38" s="142"/>
      <c r="BZ38" s="264">
        <f>IF(SUMIF('Input| Projects'!$AR$8:$CO$8,"Dx",'Input| Projects'!$AR38:$CO38)=0,"",SUMIF('Input| Projects'!$AR$8:$CO$8,"Dx",'Input| Projects'!$AR38:$CO38))</f>
        <v>1</v>
      </c>
      <c r="CA38" s="264" t="str">
        <f>IF(SUMIF('Input| Projects'!$AR$8:$CO$8,"Tx",'Input| Projects'!$AR38:$CO38)=0,"",SUMIF('Input| Projects'!$AR$8:$CO$8,"Tx",'Input| Projects'!$AR38:$CO38))</f>
        <v/>
      </c>
      <c r="CB38" s="206" t="str">
        <f t="shared" si="33"/>
        <v/>
      </c>
    </row>
    <row r="39" spans="2:80" x14ac:dyDescent="0.3">
      <c r="B39" s="268">
        <f>IFERROR('Input| Projects'!B39,"")</f>
        <v>30</v>
      </c>
      <c r="C39" s="57" t="str">
        <f>IFERROR(IF('Input| Projects'!C39="","",'Input| Projects'!C39),"")</f>
        <v>HV feeder program</v>
      </c>
      <c r="D39" s="57">
        <f>IFERROR(IF('Input| Projects'!D39="","",'Input| Projects'!D39),"")</f>
        <v>30</v>
      </c>
      <c r="E39" s="140"/>
      <c r="F39" s="257">
        <f>IFERROR('Input| Projects'!I39*'Input| Escalations'!$K$19,"")</f>
        <v>0</v>
      </c>
      <c r="G39" s="257">
        <f>IFERROR('Input| Projects'!J39*'Input| Escalations'!$K$19,"")</f>
        <v>0</v>
      </c>
      <c r="H39" s="257">
        <f>IFERROR('Input| Projects'!K39*'Input| Escalations'!$K$19,"")</f>
        <v>1477.5236531176092</v>
      </c>
      <c r="I39" s="257">
        <f>IFERROR('Input| Projects'!L39*'Input| Escalations'!$K$19,"")</f>
        <v>673.65423274443287</v>
      </c>
      <c r="J39" s="257">
        <f>IFERROR('Input| Projects'!M39*'Input| Escalations'!$K$19,"")</f>
        <v>188.62926210450794</v>
      </c>
      <c r="K39" s="257">
        <f>IFERROR('Input| Projects'!N39*'Input| Escalations'!$K$19,"")</f>
        <v>188.62926210450794</v>
      </c>
      <c r="L39" s="257">
        <f>IFERROR('Input| Projects'!O39*'Input| Escalations'!$K$19,"")</f>
        <v>188.62926210450794</v>
      </c>
      <c r="M39" s="206" t="str">
        <f>IF(ABS(SUM(F39:L39)-(SUM('Input| Projects'!I39:O39)*'Input| Escalations'!$K$19))&lt;0.0000001,"",1)</f>
        <v/>
      </c>
      <c r="N39" s="259">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1.0367944165716791</v>
      </c>
      <c r="O39" s="259">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1.0501218463184505</v>
      </c>
      <c r="P39" s="259">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1.0575602417613126</v>
      </c>
      <c r="Q39" s="259">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1.0618602060602327</v>
      </c>
      <c r="R39" s="259">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1.0671925688040145</v>
      </c>
      <c r="S39" s="259">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1.073412236036742</v>
      </c>
      <c r="T39" s="259">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1.0793135785784815</v>
      </c>
      <c r="U39" s="142"/>
      <c r="V39" s="253">
        <f t="shared" si="26"/>
        <v>0</v>
      </c>
      <c r="W39" s="253">
        <f t="shared" si="27"/>
        <v>0</v>
      </c>
      <c r="X39" s="253">
        <f t="shared" si="28"/>
        <v>1562.5702717991167</v>
      </c>
      <c r="Y39" s="253">
        <f t="shared" si="13"/>
        <v>715.32662239535148</v>
      </c>
      <c r="Z39" s="253">
        <f t="shared" si="14"/>
        <v>201.30374677691557</v>
      </c>
      <c r="AA39" s="253">
        <f t="shared" si="29"/>
        <v>202.47695801756055</v>
      </c>
      <c r="AB39" s="253">
        <f t="shared" si="29"/>
        <v>203.59012390663483</v>
      </c>
      <c r="AC39" s="142"/>
      <c r="AD39" s="253">
        <f>'Input| Projects'!Q39*N39*'Input| Escalations'!$K$19</f>
        <v>0</v>
      </c>
      <c r="AE39" s="253">
        <f>'Input| Projects'!R39*O39*'Input| Escalations'!$K$19</f>
        <v>0</v>
      </c>
      <c r="AF39" s="253">
        <f>'Input| Projects'!S39*P39*'Input| Escalations'!$K$19</f>
        <v>0</v>
      </c>
      <c r="AG39" s="253">
        <f>'Input| Projects'!T39*Q39*'Input| Escalations'!$K$19</f>
        <v>0</v>
      </c>
      <c r="AH39" s="253">
        <f>'Input| Projects'!U39*R39*'Input| Escalations'!$K$19</f>
        <v>0</v>
      </c>
      <c r="AI39" s="253">
        <f>'Input| Projects'!V39*S39*'Input| Escalations'!$K$19</f>
        <v>0</v>
      </c>
      <c r="AJ39" s="253">
        <f>'Input| Projects'!W39*T39*'Input| Escalations'!$K$19</f>
        <v>0</v>
      </c>
      <c r="AK39" s="142"/>
      <c r="AL39" s="253">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253">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253">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254.05699245646682</v>
      </c>
      <c r="AO39" s="253">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117.11731735365005</v>
      </c>
      <c r="AP39" s="253">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33.242295261385145</v>
      </c>
      <c r="AQ39" s="253">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33.768879265169105</v>
      </c>
      <c r="AR39" s="253">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34.27207866469216</v>
      </c>
      <c r="AS39" s="142"/>
      <c r="AT39" s="253">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253">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253">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253">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253">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253">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253">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42"/>
      <c r="BB39" s="253">
        <f t="shared" si="30"/>
        <v>0</v>
      </c>
      <c r="BC39" s="253">
        <f t="shared" si="31"/>
        <v>0</v>
      </c>
      <c r="BD39" s="253">
        <f t="shared" si="32"/>
        <v>254.05699245646682</v>
      </c>
      <c r="BE39" s="253">
        <f t="shared" si="15"/>
        <v>117.11731735365005</v>
      </c>
      <c r="BF39" s="253">
        <f t="shared" si="16"/>
        <v>33.242295261385145</v>
      </c>
      <c r="BG39" s="253">
        <f t="shared" si="17"/>
        <v>33.768879265169105</v>
      </c>
      <c r="BH39" s="253">
        <f t="shared" si="18"/>
        <v>34.27207866469216</v>
      </c>
      <c r="BI39" s="144"/>
      <c r="BJ39" s="253"/>
      <c r="BK39" s="253"/>
      <c r="BL39" s="253"/>
      <c r="BM39" s="253"/>
      <c r="BN39" s="253"/>
      <c r="BO39" s="253"/>
      <c r="BP39" s="253"/>
      <c r="BQ39" s="144"/>
      <c r="BR39" s="253">
        <f t="shared" si="19"/>
        <v>0</v>
      </c>
      <c r="BS39" s="253">
        <f t="shared" si="20"/>
        <v>0</v>
      </c>
      <c r="BT39" s="253">
        <f t="shared" si="21"/>
        <v>1816.6272642555834</v>
      </c>
      <c r="BU39" s="253">
        <f t="shared" si="22"/>
        <v>832.44393974900152</v>
      </c>
      <c r="BV39" s="253">
        <f t="shared" si="23"/>
        <v>234.54604203830073</v>
      </c>
      <c r="BW39" s="253">
        <f t="shared" si="24"/>
        <v>236.24583728272967</v>
      </c>
      <c r="BX39" s="253">
        <f t="shared" si="25"/>
        <v>237.86220257132697</v>
      </c>
      <c r="BY39" s="142"/>
      <c r="BZ39" s="264">
        <f>IF(SUMIF('Input| Projects'!$AR$8:$CO$8,"Dx",'Input| Projects'!$AR39:$CO39)=0,"",SUMIF('Input| Projects'!$AR$8:$CO$8,"Dx",'Input| Projects'!$AR39:$CO39))</f>
        <v>1</v>
      </c>
      <c r="CA39" s="264" t="str">
        <f>IF(SUMIF('Input| Projects'!$AR$8:$CO$8,"Tx",'Input| Projects'!$AR39:$CO39)=0,"",SUMIF('Input| Projects'!$AR$8:$CO$8,"Tx",'Input| Projects'!$AR39:$CO39))</f>
        <v/>
      </c>
      <c r="CB39" s="206" t="str">
        <f t="shared" si="33"/>
        <v/>
      </c>
    </row>
    <row r="40" spans="2:80" x14ac:dyDescent="0.3">
      <c r="B40" s="268">
        <f>IFERROR('Input| Projects'!B40,"")</f>
        <v>31</v>
      </c>
      <c r="C40" s="57" t="str">
        <f>IFERROR(IF('Input| Projects'!C40="","",'Input| Projects'!C40),"")</f>
        <v>System security</v>
      </c>
      <c r="D40" s="57">
        <f>IFERROR(IF('Input| Projects'!D40="","",'Input| Projects'!D40),"")</f>
        <v>31</v>
      </c>
      <c r="E40" s="140"/>
      <c r="F40" s="257">
        <f>IFERROR('Input| Projects'!I40*'Input| Escalations'!$K$19,"")</f>
        <v>0</v>
      </c>
      <c r="G40" s="257">
        <f>IFERROR('Input| Projects'!J40*'Input| Escalations'!$K$19,"")</f>
        <v>0</v>
      </c>
      <c r="H40" s="257">
        <f>IFERROR('Input| Projects'!K40*'Input| Escalations'!$K$19,"")</f>
        <v>5161.0462284804162</v>
      </c>
      <c r="I40" s="257">
        <f>IFERROR('Input| Projects'!L40*'Input| Escalations'!$K$19,"")</f>
        <v>2158.3760415352181</v>
      </c>
      <c r="J40" s="257">
        <f>IFERROR('Input| Projects'!M40*'Input| Escalations'!$K$19,"")</f>
        <v>2158.3760415352181</v>
      </c>
      <c r="K40" s="257">
        <f>IFERROR('Input| Projects'!N40*'Input| Escalations'!$K$19,"")</f>
        <v>1618.7820311514138</v>
      </c>
      <c r="L40" s="257">
        <f>IFERROR('Input| Projects'!O40*'Input| Escalations'!$K$19,"")</f>
        <v>1348.9850259595112</v>
      </c>
      <c r="M40" s="206" t="str">
        <f>IF(ABS(SUM(F40:L40)-(SUM('Input| Projects'!I40:O40)*'Input| Escalations'!$K$19))&lt;0.0000001,"",1)</f>
        <v/>
      </c>
      <c r="N40" s="259">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1.0367944165716791</v>
      </c>
      <c r="O40" s="259">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1.0501218463184505</v>
      </c>
      <c r="P40" s="259">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1.0575602417613126</v>
      </c>
      <c r="Q40" s="259">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1.0618602060602327</v>
      </c>
      <c r="R40" s="259">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1.0671925688040145</v>
      </c>
      <c r="S40" s="259">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1.073412236036742</v>
      </c>
      <c r="T40" s="259">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1.0793135785784815</v>
      </c>
      <c r="U40" s="142"/>
      <c r="V40" s="253">
        <f t="shared" si="26"/>
        <v>0</v>
      </c>
      <c r="W40" s="253">
        <f t="shared" si="27"/>
        <v>0</v>
      </c>
      <c r="X40" s="253">
        <f t="shared" si="28"/>
        <v>5458.1172971330598</v>
      </c>
      <c r="Y40" s="253">
        <f t="shared" si="13"/>
        <v>2291.8936282200561</v>
      </c>
      <c r="Z40" s="253">
        <f t="shared" si="14"/>
        <v>2303.4028722110097</v>
      </c>
      <c r="AA40" s="253">
        <f t="shared" si="29"/>
        <v>1737.6204397143379</v>
      </c>
      <c r="AB40" s="253">
        <f t="shared" si="29"/>
        <v>1455.9778558171458</v>
      </c>
      <c r="AC40" s="142"/>
      <c r="AD40" s="253">
        <f>'Input| Projects'!Q40*N40*'Input| Escalations'!$K$19</f>
        <v>0</v>
      </c>
      <c r="AE40" s="253">
        <f>'Input| Projects'!R40*O40*'Input| Escalations'!$K$19</f>
        <v>0</v>
      </c>
      <c r="AF40" s="253">
        <f>'Input| Projects'!S40*P40*'Input| Escalations'!$K$19</f>
        <v>0</v>
      </c>
      <c r="AG40" s="253">
        <f>'Input| Projects'!T40*Q40*'Input| Escalations'!$K$19</f>
        <v>0</v>
      </c>
      <c r="AH40" s="253">
        <f>'Input| Projects'!U40*R40*'Input| Escalations'!$K$19</f>
        <v>0</v>
      </c>
      <c r="AI40" s="253">
        <f>'Input| Projects'!V40*S40*'Input| Escalations'!$K$19</f>
        <v>0</v>
      </c>
      <c r="AJ40" s="253">
        <f>'Input| Projects'!W40*T40*'Input| Escalations'!$K$19</f>
        <v>0</v>
      </c>
      <c r="AK40" s="142"/>
      <c r="AL40" s="253">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253">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253">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887.43072232370935</v>
      </c>
      <c r="AO40" s="253">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375.24177766265819</v>
      </c>
      <c r="AP40" s="253">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380.37244517269789</v>
      </c>
      <c r="AQ40" s="253">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289.79838205745119</v>
      </c>
      <c r="AR40" s="253">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245.09728984446508</v>
      </c>
      <c r="AS40" s="142"/>
      <c r="AT40" s="253">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253">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253">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253">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253">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253">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253">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42"/>
      <c r="BB40" s="253">
        <f t="shared" si="30"/>
        <v>0</v>
      </c>
      <c r="BC40" s="253">
        <f t="shared" si="31"/>
        <v>0</v>
      </c>
      <c r="BD40" s="253">
        <f t="shared" si="32"/>
        <v>887.43072232370935</v>
      </c>
      <c r="BE40" s="253">
        <f t="shared" si="15"/>
        <v>375.24177766265819</v>
      </c>
      <c r="BF40" s="253">
        <f t="shared" si="16"/>
        <v>380.37244517269789</v>
      </c>
      <c r="BG40" s="253">
        <f t="shared" si="17"/>
        <v>289.79838205745119</v>
      </c>
      <c r="BH40" s="253">
        <f t="shared" si="18"/>
        <v>245.09728984446508</v>
      </c>
      <c r="BI40" s="144"/>
      <c r="BJ40" s="253"/>
      <c r="BK40" s="253"/>
      <c r="BL40" s="253"/>
      <c r="BM40" s="253"/>
      <c r="BN40" s="253"/>
      <c r="BO40" s="253"/>
      <c r="BP40" s="253"/>
      <c r="BQ40" s="144"/>
      <c r="BR40" s="253">
        <f t="shared" si="19"/>
        <v>0</v>
      </c>
      <c r="BS40" s="253">
        <f t="shared" si="20"/>
        <v>0</v>
      </c>
      <c r="BT40" s="253">
        <f t="shared" si="21"/>
        <v>6345.548019456769</v>
      </c>
      <c r="BU40" s="253">
        <f t="shared" si="22"/>
        <v>2667.1354058827142</v>
      </c>
      <c r="BV40" s="253">
        <f t="shared" si="23"/>
        <v>2683.7753173837077</v>
      </c>
      <c r="BW40" s="253">
        <f t="shared" si="24"/>
        <v>2027.418821771789</v>
      </c>
      <c r="BX40" s="253">
        <f t="shared" si="25"/>
        <v>1701.0751456616108</v>
      </c>
      <c r="BY40" s="142"/>
      <c r="BZ40" s="264">
        <f>IF(SUMIF('Input| Projects'!$AR$8:$CO$8,"Dx",'Input| Projects'!$AR40:$CO40)=0,"",SUMIF('Input| Projects'!$AR$8:$CO$8,"Dx",'Input| Projects'!$AR40:$CO40))</f>
        <v>1</v>
      </c>
      <c r="CA40" s="264" t="str">
        <f>IF(SUMIF('Input| Projects'!$AR$8:$CO$8,"Tx",'Input| Projects'!$AR40:$CO40)=0,"",SUMIF('Input| Projects'!$AR$8:$CO$8,"Tx",'Input| Projects'!$AR40:$CO40))</f>
        <v/>
      </c>
      <c r="CB40" s="206" t="str">
        <f t="shared" si="33"/>
        <v/>
      </c>
    </row>
    <row r="41" spans="2:80" x14ac:dyDescent="0.3">
      <c r="B41" s="268">
        <f>IFERROR('Input| Projects'!B41,"")</f>
        <v>32</v>
      </c>
      <c r="C41" s="57" t="str">
        <f>IFERROR(IF('Input| Projects'!C41="","",'Input| Projects'!C41),"")</f>
        <v>Metering</v>
      </c>
      <c r="D41" s="57">
        <f>IFERROR(IF('Input| Projects'!D41="","",'Input| Projects'!D41),"")</f>
        <v>32</v>
      </c>
      <c r="E41" s="140"/>
      <c r="F41" s="257">
        <f>IFERROR('Input| Projects'!I41*'Input| Escalations'!$K$19,"")</f>
        <v>0</v>
      </c>
      <c r="G41" s="257">
        <f>IFERROR('Input| Projects'!J41*'Input| Escalations'!$K$19,"")</f>
        <v>0</v>
      </c>
      <c r="H41" s="257">
        <f>IFERROR('Input| Projects'!K41*'Input| Escalations'!$K$19,"")</f>
        <v>774.25500499999998</v>
      </c>
      <c r="I41" s="257">
        <f>IFERROR('Input| Projects'!L41*'Input| Escalations'!$K$19,"")</f>
        <v>786.97476749999998</v>
      </c>
      <c r="J41" s="257">
        <f>IFERROR('Input| Projects'!M41*'Input| Escalations'!$K$19,"")</f>
        <v>800.35851249999996</v>
      </c>
      <c r="K41" s="257">
        <f>IFERROR('Input| Projects'!N41*'Input| Escalations'!$K$19,"")</f>
        <v>814.44568249999998</v>
      </c>
      <c r="L41" s="257">
        <f>IFERROR('Input| Projects'!O41*'Input| Escalations'!$K$19,"")</f>
        <v>829.2783925</v>
      </c>
      <c r="M41" s="206" t="str">
        <f>IF(ABS(SUM(F41:L41)-(SUM('Input| Projects'!I41:O41)*'Input| Escalations'!$K$19))&lt;0.0000001,"",1)</f>
        <v/>
      </c>
      <c r="N41" s="259">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1.0367944165716791</v>
      </c>
      <c r="O41" s="259">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1.0501218463184505</v>
      </c>
      <c r="P41" s="259">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1.0575602417613126</v>
      </c>
      <c r="Q41" s="259">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1.0618602060602327</v>
      </c>
      <c r="R41" s="259">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1.0671925688040145</v>
      </c>
      <c r="S41" s="259">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1.073412236036742</v>
      </c>
      <c r="T41" s="259">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1.0793135785784815</v>
      </c>
      <c r="U41" s="142"/>
      <c r="V41" s="253">
        <f t="shared" si="26"/>
        <v>0</v>
      </c>
      <c r="W41" s="253">
        <f t="shared" si="27"/>
        <v>0</v>
      </c>
      <c r="X41" s="253">
        <f t="shared" si="28"/>
        <v>818.82131027270623</v>
      </c>
      <c r="Y41" s="253">
        <f t="shared" si="13"/>
        <v>835.65718878175369</v>
      </c>
      <c r="Z41" s="253">
        <f t="shared" si="14"/>
        <v>854.13665691903486</v>
      </c>
      <c r="AA41" s="253">
        <f t="shared" si="29"/>
        <v>874.23596118279534</v>
      </c>
      <c r="AB41" s="253">
        <f t="shared" si="29"/>
        <v>895.05142944698559</v>
      </c>
      <c r="AC41" s="142"/>
      <c r="AD41" s="253">
        <f>'Input| Projects'!Q41*N41*'Input| Escalations'!$K$19</f>
        <v>0</v>
      </c>
      <c r="AE41" s="253">
        <f>'Input| Projects'!R41*O41*'Input| Escalations'!$K$19</f>
        <v>0</v>
      </c>
      <c r="AF41" s="253">
        <f>'Input| Projects'!S41*P41*'Input| Escalations'!$K$19</f>
        <v>0</v>
      </c>
      <c r="AG41" s="253">
        <f>'Input| Projects'!T41*Q41*'Input| Escalations'!$K$19</f>
        <v>0</v>
      </c>
      <c r="AH41" s="253">
        <f>'Input| Projects'!U41*R41*'Input| Escalations'!$K$19</f>
        <v>0</v>
      </c>
      <c r="AI41" s="253">
        <f>'Input| Projects'!V41*S41*'Input| Escalations'!$K$19</f>
        <v>0</v>
      </c>
      <c r="AJ41" s="253">
        <f>'Input| Projects'!W41*T41*'Input| Escalations'!$K$19</f>
        <v>0</v>
      </c>
      <c r="AK41" s="142"/>
      <c r="AL41" s="253">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253">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253">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133.13147139784513</v>
      </c>
      <c r="AO41" s="253">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136.81851774184395</v>
      </c>
      <c r="AP41" s="253">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141.04786124194979</v>
      </c>
      <c r="AQ41" s="253">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145.80409006288249</v>
      </c>
      <c r="AR41" s="253">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150.67171437559389</v>
      </c>
      <c r="AS41" s="142"/>
      <c r="AT41" s="253">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253">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253">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253">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253">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253">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253">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42"/>
      <c r="BB41" s="253">
        <f t="shared" si="30"/>
        <v>0</v>
      </c>
      <c r="BC41" s="253">
        <f t="shared" si="31"/>
        <v>0</v>
      </c>
      <c r="BD41" s="253">
        <f t="shared" si="32"/>
        <v>133.13147139784513</v>
      </c>
      <c r="BE41" s="253">
        <f t="shared" si="15"/>
        <v>136.81851774184395</v>
      </c>
      <c r="BF41" s="253">
        <f t="shared" si="16"/>
        <v>141.04786124194979</v>
      </c>
      <c r="BG41" s="253">
        <f t="shared" si="17"/>
        <v>145.80409006288249</v>
      </c>
      <c r="BH41" s="253">
        <f t="shared" si="18"/>
        <v>150.67171437559389</v>
      </c>
      <c r="BI41" s="144"/>
      <c r="BJ41" s="253"/>
      <c r="BK41" s="253"/>
      <c r="BL41" s="253"/>
      <c r="BM41" s="253"/>
      <c r="BN41" s="253"/>
      <c r="BO41" s="253"/>
      <c r="BP41" s="253"/>
      <c r="BQ41" s="144"/>
      <c r="BR41" s="253">
        <f t="shared" si="19"/>
        <v>0</v>
      </c>
      <c r="BS41" s="253">
        <f t="shared" si="20"/>
        <v>0</v>
      </c>
      <c r="BT41" s="253">
        <f t="shared" si="21"/>
        <v>951.9527816705513</v>
      </c>
      <c r="BU41" s="253">
        <f t="shared" si="22"/>
        <v>972.47570652359764</v>
      </c>
      <c r="BV41" s="253">
        <f t="shared" si="23"/>
        <v>995.18451816098468</v>
      </c>
      <c r="BW41" s="253">
        <f t="shared" si="24"/>
        <v>1020.0400512456779</v>
      </c>
      <c r="BX41" s="253">
        <f t="shared" si="25"/>
        <v>1045.7231438225795</v>
      </c>
      <c r="BY41" s="142"/>
      <c r="BZ41" s="264">
        <f>IF(SUMIF('Input| Projects'!$AR$8:$CO$8,"Dx",'Input| Projects'!$AR41:$CO41)=0,"",SUMIF('Input| Projects'!$AR$8:$CO$8,"Dx",'Input| Projects'!$AR41:$CO41))</f>
        <v>1</v>
      </c>
      <c r="CA41" s="264" t="str">
        <f>IF(SUMIF('Input| Projects'!$AR$8:$CO$8,"Tx",'Input| Projects'!$AR41:$CO41)=0,"",SUMIF('Input| Projects'!$AR$8:$CO$8,"Tx",'Input| Projects'!$AR41:$CO41))</f>
        <v/>
      </c>
      <c r="CB41" s="206" t="str">
        <f t="shared" si="33"/>
        <v/>
      </c>
    </row>
    <row r="42" spans="2:80" x14ac:dyDescent="0.3">
      <c r="B42" s="268">
        <f>IFERROR('Input| Projects'!B42,"")</f>
        <v>33</v>
      </c>
      <c r="C42" s="57" t="str">
        <f>IFERROR(IF('Input| Projects'!C42="","",'Input| Projects'!C42),"")</f>
        <v>Customer-driven electrification</v>
      </c>
      <c r="D42" s="57">
        <f>IFERROR(IF('Input| Projects'!D42="","",'Input| Projects'!D42),"")</f>
        <v>33</v>
      </c>
      <c r="E42" s="140"/>
      <c r="F42" s="257">
        <f>IFERROR('Input| Projects'!I42*'Input| Escalations'!$K$19,"")</f>
        <v>0</v>
      </c>
      <c r="G42" s="257">
        <f>IFERROR('Input| Projects'!J42*'Input| Escalations'!$K$19,"")</f>
        <v>0</v>
      </c>
      <c r="H42" s="257">
        <f>IFERROR('Input| Projects'!K42*'Input| Escalations'!$K$19,"")</f>
        <v>11110.158563552121</v>
      </c>
      <c r="I42" s="257">
        <f>IFERROR('Input| Projects'!L42*'Input| Escalations'!$K$19,"")</f>
        <v>5703.1991753678822</v>
      </c>
      <c r="J42" s="257">
        <f>IFERROR('Input| Projects'!M42*'Input| Escalations'!$K$19,"")</f>
        <v>12601.656819981063</v>
      </c>
      <c r="K42" s="257">
        <f>IFERROR('Input| Projects'!N42*'Input| Escalations'!$K$19,"")</f>
        <v>16300.807543259662</v>
      </c>
      <c r="L42" s="257">
        <f>IFERROR('Input| Projects'!O42*'Input| Escalations'!$K$19,"")</f>
        <v>20025.19240334033</v>
      </c>
      <c r="M42" s="206" t="str">
        <f>IF(ABS(SUM(F42:L42)-(SUM('Input| Projects'!I42:O42)*'Input| Escalations'!$K$19))&lt;0.0000001,"",1)</f>
        <v/>
      </c>
      <c r="N42" s="259">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1.0367944165716791</v>
      </c>
      <c r="O42" s="259">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1.0501218463184505</v>
      </c>
      <c r="P42" s="259">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1.0575602417613126</v>
      </c>
      <c r="Q42" s="259">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1.0618602060602327</v>
      </c>
      <c r="R42" s="259">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1.0671925688040145</v>
      </c>
      <c r="S42" s="259">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1.073412236036742</v>
      </c>
      <c r="T42" s="259">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1.0793135785784815</v>
      </c>
      <c r="U42" s="142"/>
      <c r="V42" s="253">
        <f t="shared" si="26"/>
        <v>0</v>
      </c>
      <c r="W42" s="253">
        <f t="shared" si="27"/>
        <v>0</v>
      </c>
      <c r="X42" s="253">
        <f t="shared" si="28"/>
        <v>11749.661976476698</v>
      </c>
      <c r="Y42" s="253">
        <f t="shared" si="13"/>
        <v>6056.0002515586884</v>
      </c>
      <c r="Z42" s="253">
        <f t="shared" si="14"/>
        <v>13448.394512902218</v>
      </c>
      <c r="AA42" s="253">
        <f t="shared" si="29"/>
        <v>17497.486274214945</v>
      </c>
      <c r="AB42" s="253">
        <f t="shared" si="29"/>
        <v>21613.462074571875</v>
      </c>
      <c r="AC42" s="142"/>
      <c r="AD42" s="253">
        <f>'Input| Projects'!Q42*N42*'Input| Escalations'!$K$19</f>
        <v>0</v>
      </c>
      <c r="AE42" s="253">
        <f>'Input| Projects'!R42*O42*'Input| Escalations'!$K$19</f>
        <v>0</v>
      </c>
      <c r="AF42" s="253">
        <f>'Input| Projects'!S42*P42*'Input| Escalations'!$K$19</f>
        <v>0</v>
      </c>
      <c r="AG42" s="253">
        <f>'Input| Projects'!T42*Q42*'Input| Escalations'!$K$19</f>
        <v>0</v>
      </c>
      <c r="AH42" s="253">
        <f>'Input| Projects'!U42*R42*'Input| Escalations'!$K$19</f>
        <v>0</v>
      </c>
      <c r="AI42" s="253">
        <f>'Input| Projects'!V42*S42*'Input| Escalations'!$K$19</f>
        <v>0</v>
      </c>
      <c r="AJ42" s="253">
        <f>'Input| Projects'!W42*T42*'Input| Escalations'!$K$19</f>
        <v>0</v>
      </c>
      <c r="AK42" s="142"/>
      <c r="AL42" s="253">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253">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253">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1910.367705054827</v>
      </c>
      <c r="AO42" s="253">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991.52258723509874</v>
      </c>
      <c r="AP42" s="253">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2220.8006971917589</v>
      </c>
      <c r="AQ42" s="253">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2918.2110755865497</v>
      </c>
      <c r="AR42" s="253">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3638.3801837841888</v>
      </c>
      <c r="AS42" s="142"/>
      <c r="AT42" s="253">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253">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253">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253">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253">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253">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253">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42"/>
      <c r="BB42" s="253">
        <f t="shared" si="30"/>
        <v>0</v>
      </c>
      <c r="BC42" s="253">
        <f t="shared" si="31"/>
        <v>0</v>
      </c>
      <c r="BD42" s="253">
        <f t="shared" si="32"/>
        <v>1910.367705054827</v>
      </c>
      <c r="BE42" s="253">
        <f t="shared" si="15"/>
        <v>991.52258723509874</v>
      </c>
      <c r="BF42" s="253">
        <f t="shared" si="16"/>
        <v>2220.8006971917589</v>
      </c>
      <c r="BG42" s="253">
        <f t="shared" si="17"/>
        <v>2918.2110755865497</v>
      </c>
      <c r="BH42" s="253">
        <f t="shared" si="18"/>
        <v>3638.3801837841888</v>
      </c>
      <c r="BI42" s="144"/>
      <c r="BJ42" s="253"/>
      <c r="BK42" s="253"/>
      <c r="BL42" s="253"/>
      <c r="BM42" s="253"/>
      <c r="BN42" s="253"/>
      <c r="BO42" s="253"/>
      <c r="BP42" s="253"/>
      <c r="BQ42" s="144"/>
      <c r="BR42" s="253">
        <f t="shared" si="19"/>
        <v>0</v>
      </c>
      <c r="BS42" s="253">
        <f t="shared" si="20"/>
        <v>0</v>
      </c>
      <c r="BT42" s="253">
        <f t="shared" si="21"/>
        <v>13660.029681531525</v>
      </c>
      <c r="BU42" s="253">
        <f t="shared" si="22"/>
        <v>7047.5228387937868</v>
      </c>
      <c r="BV42" s="253">
        <f t="shared" si="23"/>
        <v>15669.195210093976</v>
      </c>
      <c r="BW42" s="253">
        <f t="shared" si="24"/>
        <v>20415.697349801496</v>
      </c>
      <c r="BX42" s="253">
        <f t="shared" si="25"/>
        <v>25251.842258356064</v>
      </c>
      <c r="BY42" s="142"/>
      <c r="BZ42" s="264">
        <f>IF(SUMIF('Input| Projects'!$AR$8:$CO$8,"Dx",'Input| Projects'!$AR42:$CO42)=0,"",SUMIF('Input| Projects'!$AR$8:$CO$8,"Dx",'Input| Projects'!$AR42:$CO42))</f>
        <v>1</v>
      </c>
      <c r="CA42" s="264" t="str">
        <f>IF(SUMIF('Input| Projects'!$AR$8:$CO$8,"Tx",'Input| Projects'!$AR42:$CO42)=0,"",SUMIF('Input| Projects'!$AR$8:$CO$8,"Tx",'Input| Projects'!$AR42:$CO42))</f>
        <v/>
      </c>
      <c r="CB42" s="206" t="str">
        <f t="shared" si="33"/>
        <v/>
      </c>
    </row>
    <row r="43" spans="2:80" x14ac:dyDescent="0.3">
      <c r="B43" s="268">
        <f>IFERROR('Input| Projects'!B43,"")</f>
        <v>34</v>
      </c>
      <c r="C43" s="57" t="str">
        <f>IFERROR(IF('Input| Projects'!C43="","",'Input| Projects'!C43),"")</f>
        <v>Power quality</v>
      </c>
      <c r="D43" s="57">
        <f>IFERROR(IF('Input| Projects'!D43="","",'Input| Projects'!D43),"")</f>
        <v>34</v>
      </c>
      <c r="E43" s="140"/>
      <c r="F43" s="257">
        <f>IFERROR('Input| Projects'!I43*'Input| Escalations'!$K$19,"")</f>
        <v>0</v>
      </c>
      <c r="G43" s="257">
        <f>IFERROR('Input| Projects'!J43*'Input| Escalations'!$K$19,"")</f>
        <v>0</v>
      </c>
      <c r="H43" s="257">
        <f>IFERROR('Input| Projects'!K43*'Input| Escalations'!$K$19,"")</f>
        <v>111.29126464165968</v>
      </c>
      <c r="I43" s="257">
        <f>IFERROR('Input| Projects'!L43*'Input| Escalations'!$K$19,"")</f>
        <v>111.29126464165968</v>
      </c>
      <c r="J43" s="257">
        <f>IFERROR('Input| Projects'!M43*'Input| Escalations'!$K$19,"")</f>
        <v>111.29126464165968</v>
      </c>
      <c r="K43" s="257">
        <f>IFERROR('Input| Projects'!N43*'Input| Escalations'!$K$19,"")</f>
        <v>111.29126464165968</v>
      </c>
      <c r="L43" s="257">
        <f>IFERROR('Input| Projects'!O43*'Input| Escalations'!$K$19,"")</f>
        <v>111.29126464165968</v>
      </c>
      <c r="M43" s="206" t="str">
        <f>IF(ABS(SUM(F43:L43)-(SUM('Input| Projects'!I43:O43)*'Input| Escalations'!$K$19))&lt;0.0000001,"",1)</f>
        <v/>
      </c>
      <c r="N43" s="259">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1.0367944165716791</v>
      </c>
      <c r="O43" s="259">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1.0501218463184505</v>
      </c>
      <c r="P43" s="259">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1.0575602417613126</v>
      </c>
      <c r="Q43" s="259">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1.0618602060602327</v>
      </c>
      <c r="R43" s="259">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1.0671925688040145</v>
      </c>
      <c r="S43" s="259">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1.073412236036742</v>
      </c>
      <c r="T43" s="259">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1.0793135785784815</v>
      </c>
      <c r="U43" s="142"/>
      <c r="V43" s="253">
        <f t="shared" si="26"/>
        <v>0</v>
      </c>
      <c r="W43" s="253">
        <f t="shared" si="27"/>
        <v>0</v>
      </c>
      <c r="X43" s="253">
        <f t="shared" si="28"/>
        <v>117.69721674035583</v>
      </c>
      <c r="Y43" s="253">
        <f t="shared" si="13"/>
        <v>118.17576520509664</v>
      </c>
      <c r="Z43" s="253">
        <f t="shared" si="14"/>
        <v>118.76921059838018</v>
      </c>
      <c r="AA43" s="253">
        <f t="shared" si="29"/>
        <v>119.46140523036071</v>
      </c>
      <c r="AB43" s="253">
        <f t="shared" si="29"/>
        <v>120.11817310491453</v>
      </c>
      <c r="AC43" s="142"/>
      <c r="AD43" s="253">
        <f>'Input| Projects'!Q43*N43*'Input| Escalations'!$K$19</f>
        <v>0</v>
      </c>
      <c r="AE43" s="253">
        <f>'Input| Projects'!R43*O43*'Input| Escalations'!$K$19</f>
        <v>0</v>
      </c>
      <c r="AF43" s="253">
        <f>'Input| Projects'!S43*P43*'Input| Escalations'!$K$19</f>
        <v>0</v>
      </c>
      <c r="AG43" s="253">
        <f>'Input| Projects'!T43*Q43*'Input| Escalations'!$K$19</f>
        <v>0</v>
      </c>
      <c r="AH43" s="253">
        <f>'Input| Projects'!U43*R43*'Input| Escalations'!$K$19</f>
        <v>0</v>
      </c>
      <c r="AI43" s="253">
        <f>'Input| Projects'!V43*S43*'Input| Escalations'!$K$19</f>
        <v>0</v>
      </c>
      <c r="AJ43" s="253">
        <f>'Input| Projects'!W43*T43*'Input| Escalations'!$K$19</f>
        <v>0</v>
      </c>
      <c r="AK43" s="142"/>
      <c r="AL43" s="253">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253">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253">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19.136291944888534</v>
      </c>
      <c r="AO43" s="253">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19.348404160730812</v>
      </c>
      <c r="AP43" s="253">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19.612954204217235</v>
      </c>
      <c r="AQ43" s="253">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19.923638766449766</v>
      </c>
      <c r="AR43" s="253">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20.220526412168368</v>
      </c>
      <c r="AS43" s="142"/>
      <c r="AT43" s="253">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253">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253">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253">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253">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253">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253">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42"/>
      <c r="BB43" s="253">
        <f t="shared" si="30"/>
        <v>0</v>
      </c>
      <c r="BC43" s="253">
        <f t="shared" si="31"/>
        <v>0</v>
      </c>
      <c r="BD43" s="253">
        <f t="shared" si="32"/>
        <v>19.136291944888534</v>
      </c>
      <c r="BE43" s="253">
        <f t="shared" si="15"/>
        <v>19.348404160730812</v>
      </c>
      <c r="BF43" s="253">
        <f t="shared" si="16"/>
        <v>19.612954204217235</v>
      </c>
      <c r="BG43" s="253">
        <f t="shared" si="17"/>
        <v>19.923638766449766</v>
      </c>
      <c r="BH43" s="253">
        <f t="shared" si="18"/>
        <v>20.220526412168368</v>
      </c>
      <c r="BI43" s="144"/>
      <c r="BJ43" s="253"/>
      <c r="BK43" s="253"/>
      <c r="BL43" s="253"/>
      <c r="BM43" s="253"/>
      <c r="BN43" s="253"/>
      <c r="BO43" s="253"/>
      <c r="BP43" s="253"/>
      <c r="BQ43" s="144"/>
      <c r="BR43" s="253">
        <f t="shared" si="19"/>
        <v>0</v>
      </c>
      <c r="BS43" s="253">
        <f t="shared" si="20"/>
        <v>0</v>
      </c>
      <c r="BT43" s="253">
        <f t="shared" si="21"/>
        <v>136.83350868524437</v>
      </c>
      <c r="BU43" s="253">
        <f t="shared" si="22"/>
        <v>137.52416936582745</v>
      </c>
      <c r="BV43" s="253">
        <f t="shared" si="23"/>
        <v>138.38216480259743</v>
      </c>
      <c r="BW43" s="253">
        <f t="shared" si="24"/>
        <v>139.38504399681048</v>
      </c>
      <c r="BX43" s="253">
        <f t="shared" si="25"/>
        <v>140.33869951708289</v>
      </c>
      <c r="BY43" s="142"/>
      <c r="BZ43" s="264">
        <f>IF(SUMIF('Input| Projects'!$AR$8:$CO$8,"Dx",'Input| Projects'!$AR43:$CO43)=0,"",SUMIF('Input| Projects'!$AR$8:$CO$8,"Dx",'Input| Projects'!$AR43:$CO43))</f>
        <v>1</v>
      </c>
      <c r="CA43" s="264" t="str">
        <f>IF(SUMIF('Input| Projects'!$AR$8:$CO$8,"Tx",'Input| Projects'!$AR43:$CO43)=0,"",SUMIF('Input| Projects'!$AR$8:$CO$8,"Tx",'Input| Projects'!$AR43:$CO43))</f>
        <v/>
      </c>
      <c r="CB43" s="206" t="str">
        <f t="shared" si="33"/>
        <v/>
      </c>
    </row>
    <row r="44" spans="2:80" x14ac:dyDescent="0.3">
      <c r="B44" s="268">
        <f>IFERROR('Input| Projects'!B44,"")</f>
        <v>35</v>
      </c>
      <c r="C44" s="57" t="str">
        <f>IFERROR(IF('Input| Projects'!C44="","",'Input| Projects'!C44),"")</f>
        <v>Lower Mornington Peninsula supply upgrades</v>
      </c>
      <c r="D44" s="57">
        <f>IFERROR(IF('Input| Projects'!D44="","",'Input| Projects'!D44),"")</f>
        <v>35</v>
      </c>
      <c r="E44" s="140"/>
      <c r="F44" s="257">
        <f>IFERROR('Input| Projects'!I44*'Input| Escalations'!$K$19,"")</f>
        <v>0</v>
      </c>
      <c r="G44" s="257">
        <f>IFERROR('Input| Projects'!J44*'Input| Escalations'!$K$19,"")</f>
        <v>0</v>
      </c>
      <c r="H44" s="257">
        <f>IFERROR('Input| Projects'!K44*'Input| Escalations'!$K$19,"")</f>
        <v>0</v>
      </c>
      <c r="I44" s="257">
        <f>IFERROR('Input| Projects'!L44*'Input| Escalations'!$K$19,"")</f>
        <v>0</v>
      </c>
      <c r="J44" s="257">
        <f>IFERROR('Input| Projects'!M44*'Input| Escalations'!$K$19,"")</f>
        <v>0</v>
      </c>
      <c r="K44" s="257">
        <f>IFERROR('Input| Projects'!N44*'Input| Escalations'!$K$19,"")</f>
        <v>19106.171028770168</v>
      </c>
      <c r="L44" s="257">
        <f>IFERROR('Input| Projects'!O44*'Input| Escalations'!$K$19,"")</f>
        <v>19106.171028770168</v>
      </c>
      <c r="M44" s="206" t="str">
        <f>IF(ABS(SUM(F44:L44)-(SUM('Input| Projects'!I44:O44)*'Input| Escalations'!$K$19))&lt;0.0000001,"",1)</f>
        <v/>
      </c>
      <c r="N44" s="259">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1.0367944165716791</v>
      </c>
      <c r="O44" s="259">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1.0501218463184505</v>
      </c>
      <c r="P44" s="259">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1.0575602417613126</v>
      </c>
      <c r="Q44" s="259">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1.0618602060602327</v>
      </c>
      <c r="R44" s="259">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1.0671925688040145</v>
      </c>
      <c r="S44" s="259">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1.073412236036742</v>
      </c>
      <c r="T44" s="259">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1.0793135785784815</v>
      </c>
      <c r="U44" s="142"/>
      <c r="V44" s="253">
        <f t="shared" si="26"/>
        <v>0</v>
      </c>
      <c r="W44" s="253">
        <f t="shared" si="27"/>
        <v>0</v>
      </c>
      <c r="X44" s="253">
        <f t="shared" si="28"/>
        <v>0</v>
      </c>
      <c r="Y44" s="253">
        <f t="shared" si="13"/>
        <v>0</v>
      </c>
      <c r="Z44" s="253">
        <f t="shared" si="14"/>
        <v>0</v>
      </c>
      <c r="AA44" s="253">
        <f t="shared" si="29"/>
        <v>20508.797766092604</v>
      </c>
      <c r="AB44" s="253">
        <f t="shared" si="29"/>
        <v>20621.54982599444</v>
      </c>
      <c r="AC44" s="142"/>
      <c r="AD44" s="253">
        <f>'Input| Projects'!Q44*N44*'Input| Escalations'!$K$19</f>
        <v>0</v>
      </c>
      <c r="AE44" s="253">
        <f>'Input| Projects'!R44*O44*'Input| Escalations'!$K$19</f>
        <v>0</v>
      </c>
      <c r="AF44" s="253">
        <f>'Input| Projects'!S44*P44*'Input| Escalations'!$K$19</f>
        <v>0</v>
      </c>
      <c r="AG44" s="253">
        <f>'Input| Projects'!T44*Q44*'Input| Escalations'!$K$19</f>
        <v>0</v>
      </c>
      <c r="AH44" s="253">
        <f>'Input| Projects'!U44*R44*'Input| Escalations'!$K$19</f>
        <v>0</v>
      </c>
      <c r="AI44" s="253">
        <f>'Input| Projects'!V44*S44*'Input| Escalations'!$K$19</f>
        <v>0</v>
      </c>
      <c r="AJ44" s="253">
        <f>'Input| Projects'!W44*T44*'Input| Escalations'!$K$19</f>
        <v>0</v>
      </c>
      <c r="AK44" s="142"/>
      <c r="AL44" s="253">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253">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253">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0</v>
      </c>
      <c r="AO44" s="253">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0</v>
      </c>
      <c r="AP44" s="253">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0</v>
      </c>
      <c r="AQ44" s="253">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3420.4342183809686</v>
      </c>
      <c r="AR44" s="253">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3471.4030536592159</v>
      </c>
      <c r="AS44" s="142"/>
      <c r="AT44" s="253">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253">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253">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253">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253">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253">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253">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42"/>
      <c r="BB44" s="253">
        <f t="shared" si="30"/>
        <v>0</v>
      </c>
      <c r="BC44" s="253">
        <f t="shared" si="31"/>
        <v>0</v>
      </c>
      <c r="BD44" s="253">
        <f t="shared" si="32"/>
        <v>0</v>
      </c>
      <c r="BE44" s="253">
        <f t="shared" si="15"/>
        <v>0</v>
      </c>
      <c r="BF44" s="253">
        <f t="shared" si="16"/>
        <v>0</v>
      </c>
      <c r="BG44" s="253">
        <f t="shared" si="17"/>
        <v>3420.4342183809686</v>
      </c>
      <c r="BH44" s="253">
        <f t="shared" si="18"/>
        <v>3471.4030536592159</v>
      </c>
      <c r="BI44" s="144"/>
      <c r="BJ44" s="253"/>
      <c r="BK44" s="253"/>
      <c r="BL44" s="253"/>
      <c r="BM44" s="253"/>
      <c r="BN44" s="253"/>
      <c r="BO44" s="253"/>
      <c r="BP44" s="253"/>
      <c r="BQ44" s="144"/>
      <c r="BR44" s="253">
        <f t="shared" si="19"/>
        <v>0</v>
      </c>
      <c r="BS44" s="253">
        <f t="shared" si="20"/>
        <v>0</v>
      </c>
      <c r="BT44" s="253">
        <f t="shared" si="21"/>
        <v>0</v>
      </c>
      <c r="BU44" s="253">
        <f t="shared" si="22"/>
        <v>0</v>
      </c>
      <c r="BV44" s="253">
        <f t="shared" si="23"/>
        <v>0</v>
      </c>
      <c r="BW44" s="253">
        <f t="shared" si="24"/>
        <v>23929.231984473572</v>
      </c>
      <c r="BX44" s="253">
        <f t="shared" si="25"/>
        <v>24092.952879653654</v>
      </c>
      <c r="BY44" s="142"/>
      <c r="BZ44" s="264">
        <f>IF(SUMIF('Input| Projects'!$AR$8:$CO$8,"Dx",'Input| Projects'!$AR44:$CO44)=0,"",SUMIF('Input| Projects'!$AR$8:$CO$8,"Dx",'Input| Projects'!$AR44:$CO44))</f>
        <v>1</v>
      </c>
      <c r="CA44" s="264" t="str">
        <f>IF(SUMIF('Input| Projects'!$AR$8:$CO$8,"Tx",'Input| Projects'!$AR44:$CO44)=0,"",SUMIF('Input| Projects'!$AR$8:$CO$8,"Tx",'Input| Projects'!$AR44:$CO44))</f>
        <v/>
      </c>
      <c r="CB44" s="206" t="str">
        <f t="shared" si="33"/>
        <v/>
      </c>
    </row>
    <row r="45" spans="2:80" x14ac:dyDescent="0.3">
      <c r="B45" s="268">
        <f>IFERROR('Input| Projects'!B45,"")</f>
        <v>36</v>
      </c>
      <c r="C45" s="57" t="str">
        <f>IFERROR(IF('Input| Projects'!C45="","",'Input| Projects'!C45),"")</f>
        <v>Network innovation</v>
      </c>
      <c r="D45" s="57">
        <f>IFERROR(IF('Input| Projects'!D45="","",'Input| Projects'!D45),"")</f>
        <v>36</v>
      </c>
      <c r="E45" s="140"/>
      <c r="F45" s="257">
        <f>IFERROR('Input| Projects'!I45*'Input| Escalations'!$K$19,"")</f>
        <v>0</v>
      </c>
      <c r="G45" s="257">
        <f>IFERROR('Input| Projects'!J45*'Input| Escalations'!$K$19,"")</f>
        <v>0</v>
      </c>
      <c r="H45" s="257">
        <f>IFERROR('Input| Projects'!K45*'Input| Escalations'!$K$19,"")</f>
        <v>1132.5000000000002</v>
      </c>
      <c r="I45" s="257">
        <f>IFERROR('Input| Projects'!L45*'Input| Escalations'!$K$19,"")</f>
        <v>1132.5000000000002</v>
      </c>
      <c r="J45" s="257">
        <f>IFERROR('Input| Projects'!M45*'Input| Escalations'!$K$19,"")</f>
        <v>755.00000000000011</v>
      </c>
      <c r="K45" s="257">
        <f>IFERROR('Input| Projects'!N45*'Input| Escalations'!$K$19,"")</f>
        <v>755.00000000000011</v>
      </c>
      <c r="L45" s="257">
        <f>IFERROR('Input| Projects'!O45*'Input| Escalations'!$K$19,"")</f>
        <v>755.00000000000011</v>
      </c>
      <c r="M45" s="206" t="str">
        <f>IF(ABS(SUM(F45:L45)-(SUM('Input| Projects'!I45:O45)*'Input| Escalations'!$K$19))&lt;0.0000001,"",1)</f>
        <v/>
      </c>
      <c r="N45" s="259">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1.0367944165716791</v>
      </c>
      <c r="O45" s="259">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1.0501218463184505</v>
      </c>
      <c r="P45" s="259">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1.0575602417613126</v>
      </c>
      <c r="Q45" s="259">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1.0618602060602327</v>
      </c>
      <c r="R45" s="259">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1.0671925688040145</v>
      </c>
      <c r="S45" s="259">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1.073412236036742</v>
      </c>
      <c r="T45" s="259">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1.0793135785784815</v>
      </c>
      <c r="U45" s="142"/>
      <c r="V45" s="253">
        <f t="shared" si="26"/>
        <v>0</v>
      </c>
      <c r="W45" s="253">
        <f t="shared" si="27"/>
        <v>0</v>
      </c>
      <c r="X45" s="253">
        <f t="shared" si="28"/>
        <v>1197.6869737946868</v>
      </c>
      <c r="Y45" s="253">
        <f t="shared" si="13"/>
        <v>1202.5566833632138</v>
      </c>
      <c r="Z45" s="253">
        <f t="shared" si="14"/>
        <v>805.73038944703103</v>
      </c>
      <c r="AA45" s="253">
        <f t="shared" si="29"/>
        <v>810.42623820774031</v>
      </c>
      <c r="AB45" s="253">
        <f t="shared" si="29"/>
        <v>814.88175182675366</v>
      </c>
      <c r="AC45" s="142"/>
      <c r="AD45" s="253">
        <f>'Input| Projects'!Q45*N45*'Input| Escalations'!$K$19</f>
        <v>0</v>
      </c>
      <c r="AE45" s="253">
        <f>'Input| Projects'!R45*O45*'Input| Escalations'!$K$19</f>
        <v>0</v>
      </c>
      <c r="AF45" s="253">
        <f>'Input| Projects'!S45*P45*'Input| Escalations'!$K$19</f>
        <v>0</v>
      </c>
      <c r="AG45" s="253">
        <f>'Input| Projects'!T45*Q45*'Input| Escalations'!$K$19</f>
        <v>0</v>
      </c>
      <c r="AH45" s="253">
        <f>'Input| Projects'!U45*R45*'Input| Escalations'!$K$19</f>
        <v>0</v>
      </c>
      <c r="AI45" s="253">
        <f>'Input| Projects'!V45*S45*'Input| Escalations'!$K$19</f>
        <v>0</v>
      </c>
      <c r="AJ45" s="253">
        <f>'Input| Projects'!W45*T45*'Input| Escalations'!$K$19</f>
        <v>0</v>
      </c>
      <c r="AK45" s="142"/>
      <c r="AL45" s="253">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253">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253">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194.73092247955137</v>
      </c>
      <c r="AO45" s="253">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196.88937656141343</v>
      </c>
      <c r="AP45" s="253">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133.05429201350827</v>
      </c>
      <c r="AQ45" s="253">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135.16197625306501</v>
      </c>
      <c r="AR45" s="253">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137.17606220346974</v>
      </c>
      <c r="AS45" s="142"/>
      <c r="AT45" s="253">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253">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253">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253">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253">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253">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253">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42"/>
      <c r="BB45" s="253">
        <f t="shared" si="30"/>
        <v>0</v>
      </c>
      <c r="BC45" s="253">
        <f t="shared" si="31"/>
        <v>0</v>
      </c>
      <c r="BD45" s="253">
        <f t="shared" si="32"/>
        <v>194.73092247955137</v>
      </c>
      <c r="BE45" s="253">
        <f t="shared" si="15"/>
        <v>196.88937656141343</v>
      </c>
      <c r="BF45" s="253">
        <f t="shared" si="16"/>
        <v>133.05429201350827</v>
      </c>
      <c r="BG45" s="253">
        <f t="shared" si="17"/>
        <v>135.16197625306501</v>
      </c>
      <c r="BH45" s="253">
        <f t="shared" si="18"/>
        <v>137.17606220346974</v>
      </c>
      <c r="BI45" s="144"/>
      <c r="BJ45" s="253"/>
      <c r="BK45" s="253"/>
      <c r="BL45" s="253"/>
      <c r="BM45" s="253"/>
      <c r="BN45" s="253"/>
      <c r="BO45" s="253"/>
      <c r="BP45" s="253"/>
      <c r="BQ45" s="144"/>
      <c r="BR45" s="253">
        <f t="shared" si="19"/>
        <v>0</v>
      </c>
      <c r="BS45" s="253">
        <f t="shared" si="20"/>
        <v>0</v>
      </c>
      <c r="BT45" s="253">
        <f t="shared" si="21"/>
        <v>1392.417896274238</v>
      </c>
      <c r="BU45" s="253">
        <f t="shared" si="22"/>
        <v>1399.4460599246272</v>
      </c>
      <c r="BV45" s="253">
        <f t="shared" si="23"/>
        <v>938.78468146053933</v>
      </c>
      <c r="BW45" s="253">
        <f t="shared" si="24"/>
        <v>945.58821446080537</v>
      </c>
      <c r="BX45" s="253">
        <f t="shared" si="25"/>
        <v>952.05781403022343</v>
      </c>
      <c r="BY45" s="142"/>
      <c r="BZ45" s="264">
        <f>IF(SUMIF('Input| Projects'!$AR$8:$CO$8,"Dx",'Input| Projects'!$AR45:$CO45)=0,"",SUMIF('Input| Projects'!$AR$8:$CO$8,"Dx",'Input| Projects'!$AR45:$CO45))</f>
        <v>1</v>
      </c>
      <c r="CA45" s="264" t="str">
        <f>IF(SUMIF('Input| Projects'!$AR$8:$CO$8,"Tx",'Input| Projects'!$AR45:$CO45)=0,"",SUMIF('Input| Projects'!$AR$8:$CO$8,"Tx",'Input| Projects'!$AR45:$CO45))</f>
        <v/>
      </c>
      <c r="CB45" s="206" t="str">
        <f t="shared" si="33"/>
        <v/>
      </c>
    </row>
    <row r="46" spans="2:80" x14ac:dyDescent="0.3">
      <c r="B46" s="268">
        <f>IFERROR('Input| Projects'!B46,"")</f>
        <v>37</v>
      </c>
      <c r="C46" s="57" t="str">
        <f>IFERROR(IF('Input| Projects'!C46="","",'Input| Projects'!C46),"")</f>
        <v>Subtransmission upgrades</v>
      </c>
      <c r="D46" s="57">
        <f>IFERROR(IF('Input| Projects'!D46="","",'Input| Projects'!D46),"")</f>
        <v>37</v>
      </c>
      <c r="E46" s="140"/>
      <c r="F46" s="257">
        <f>IFERROR('Input| Projects'!I46*'Input| Escalations'!$K$19,"")</f>
        <v>0</v>
      </c>
      <c r="G46" s="257">
        <f>IFERROR('Input| Projects'!J46*'Input| Escalations'!$K$19,"")</f>
        <v>0</v>
      </c>
      <c r="H46" s="257">
        <f>IFERROR('Input| Projects'!K46*'Input| Escalations'!$K$19,"")</f>
        <v>154.73919044423306</v>
      </c>
      <c r="I46" s="257">
        <f>IFERROR('Input| Projects'!L46*'Input| Escalations'!$K$19,"")</f>
        <v>309.47838088846612</v>
      </c>
      <c r="J46" s="257">
        <f>IFERROR('Input| Projects'!M46*'Input| Escalations'!$K$19,"")</f>
        <v>0</v>
      </c>
      <c r="K46" s="257">
        <f>IFERROR('Input| Projects'!N46*'Input| Escalations'!$K$19,"")</f>
        <v>0</v>
      </c>
      <c r="L46" s="257">
        <f>IFERROR('Input| Projects'!O46*'Input| Escalations'!$K$19,"")</f>
        <v>0</v>
      </c>
      <c r="M46" s="206" t="str">
        <f>IF(ABS(SUM(F46:L46)-(SUM('Input| Projects'!I46:O46)*'Input| Escalations'!$K$19))&lt;0.0000001,"",1)</f>
        <v/>
      </c>
      <c r="N46" s="259">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1.0367944165716791</v>
      </c>
      <c r="O46" s="259">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1.0501218463184505</v>
      </c>
      <c r="P46" s="259">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1.0575602417613126</v>
      </c>
      <c r="Q46" s="259">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1.0618602060602327</v>
      </c>
      <c r="R46" s="259">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1.0671925688040145</v>
      </c>
      <c r="S46" s="259">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1.073412236036742</v>
      </c>
      <c r="T46" s="259">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1.0793135785784815</v>
      </c>
      <c r="U46" s="142"/>
      <c r="V46" s="253">
        <f t="shared" si="26"/>
        <v>0</v>
      </c>
      <c r="W46" s="253">
        <f t="shared" si="27"/>
        <v>0</v>
      </c>
      <c r="X46" s="253">
        <f t="shared" si="28"/>
        <v>163.64601565615291</v>
      </c>
      <c r="Y46" s="253">
        <f t="shared" si="13"/>
        <v>328.62277730141381</v>
      </c>
      <c r="Z46" s="253">
        <f t="shared" si="14"/>
        <v>0</v>
      </c>
      <c r="AA46" s="253">
        <f t="shared" si="29"/>
        <v>0</v>
      </c>
      <c r="AB46" s="253">
        <f t="shared" si="29"/>
        <v>0</v>
      </c>
      <c r="AC46" s="142"/>
      <c r="AD46" s="253">
        <f>'Input| Projects'!Q46*N46*'Input| Escalations'!$K$19</f>
        <v>0</v>
      </c>
      <c r="AE46" s="253">
        <f>'Input| Projects'!R46*O46*'Input| Escalations'!$K$19</f>
        <v>0</v>
      </c>
      <c r="AF46" s="253">
        <f>'Input| Projects'!S46*P46*'Input| Escalations'!$K$19</f>
        <v>0</v>
      </c>
      <c r="AG46" s="253">
        <f>'Input| Projects'!T46*Q46*'Input| Escalations'!$K$19</f>
        <v>0</v>
      </c>
      <c r="AH46" s="253">
        <f>'Input| Projects'!U46*R46*'Input| Escalations'!$K$19</f>
        <v>0</v>
      </c>
      <c r="AI46" s="253">
        <f>'Input| Projects'!V46*S46*'Input| Escalations'!$K$19</f>
        <v>0</v>
      </c>
      <c r="AJ46" s="253">
        <f>'Input| Projects'!W46*T46*'Input| Escalations'!$K$19</f>
        <v>0</v>
      </c>
      <c r="AK46" s="142"/>
      <c r="AL46" s="253">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253">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253">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26.607068696639718</v>
      </c>
      <c r="AO46" s="253">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53.803978342044793</v>
      </c>
      <c r="AP46" s="253">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0</v>
      </c>
      <c r="AQ46" s="253">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0</v>
      </c>
      <c r="AR46" s="253">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0</v>
      </c>
      <c r="AS46" s="142"/>
      <c r="AT46" s="253">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253">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253">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253">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253">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253">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253">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42"/>
      <c r="BB46" s="253">
        <f t="shared" si="30"/>
        <v>0</v>
      </c>
      <c r="BC46" s="253">
        <f t="shared" si="31"/>
        <v>0</v>
      </c>
      <c r="BD46" s="253">
        <f t="shared" si="32"/>
        <v>26.607068696639718</v>
      </c>
      <c r="BE46" s="253">
        <f t="shared" si="15"/>
        <v>53.803978342044793</v>
      </c>
      <c r="BF46" s="253">
        <f t="shared" si="16"/>
        <v>0</v>
      </c>
      <c r="BG46" s="253">
        <f t="shared" si="17"/>
        <v>0</v>
      </c>
      <c r="BH46" s="253">
        <f t="shared" si="18"/>
        <v>0</v>
      </c>
      <c r="BI46" s="144"/>
      <c r="BJ46" s="253"/>
      <c r="BK46" s="253"/>
      <c r="BL46" s="253"/>
      <c r="BM46" s="253"/>
      <c r="BN46" s="253"/>
      <c r="BO46" s="253"/>
      <c r="BP46" s="253"/>
      <c r="BQ46" s="144"/>
      <c r="BR46" s="253">
        <f t="shared" si="19"/>
        <v>0</v>
      </c>
      <c r="BS46" s="253">
        <f t="shared" si="20"/>
        <v>0</v>
      </c>
      <c r="BT46" s="253">
        <f t="shared" si="21"/>
        <v>190.25308435279263</v>
      </c>
      <c r="BU46" s="253">
        <f t="shared" si="22"/>
        <v>382.42675564345859</v>
      </c>
      <c r="BV46" s="253">
        <f t="shared" si="23"/>
        <v>0</v>
      </c>
      <c r="BW46" s="253">
        <f t="shared" si="24"/>
        <v>0</v>
      </c>
      <c r="BX46" s="253">
        <f t="shared" si="25"/>
        <v>0</v>
      </c>
      <c r="BY46" s="142"/>
      <c r="BZ46" s="264">
        <f>IF(SUMIF('Input| Projects'!$AR$8:$CO$8,"Dx",'Input| Projects'!$AR46:$CO46)=0,"",SUMIF('Input| Projects'!$AR$8:$CO$8,"Dx",'Input| Projects'!$AR46:$CO46))</f>
        <v>1</v>
      </c>
      <c r="CA46" s="264" t="str">
        <f>IF(SUMIF('Input| Projects'!$AR$8:$CO$8,"Tx",'Input| Projects'!$AR46:$CO46)=0,"",SUMIF('Input| Projects'!$AR$8:$CO$8,"Tx",'Input| Projects'!$AR46:$CO46))</f>
        <v/>
      </c>
      <c r="CB46" s="206" t="str">
        <f t="shared" si="33"/>
        <v/>
      </c>
    </row>
    <row r="47" spans="2:80" x14ac:dyDescent="0.3">
      <c r="B47" s="268">
        <f>IFERROR('Input| Projects'!B47,"")</f>
        <v>38</v>
      </c>
      <c r="C47" s="57" t="str">
        <f>IFERROR(IF('Input| Projects'!C47="","",'Input| Projects'!C47),"")</f>
        <v>Operational technology</v>
      </c>
      <c r="D47" s="57">
        <f>IFERROR(IF('Input| Projects'!D47="","",'Input| Projects'!D47),"")</f>
        <v>38</v>
      </c>
      <c r="E47" s="140"/>
      <c r="F47" s="257">
        <f>IFERROR('Input| Projects'!I47*'Input| Escalations'!$K$19,"")</f>
        <v>0</v>
      </c>
      <c r="G47" s="257">
        <f>IFERROR('Input| Projects'!J47*'Input| Escalations'!$K$19,"")</f>
        <v>0</v>
      </c>
      <c r="H47" s="257">
        <f>IFERROR('Input| Projects'!K47*'Input| Escalations'!$K$19,"")</f>
        <v>1356.4071159416251</v>
      </c>
      <c r="I47" s="257">
        <f>IFERROR('Input| Projects'!L47*'Input| Escalations'!$K$19,"")</f>
        <v>1356.4071159416251</v>
      </c>
      <c r="J47" s="257">
        <f>IFERROR('Input| Projects'!M47*'Input| Escalations'!$K$19,"")</f>
        <v>1022.533322016646</v>
      </c>
      <c r="K47" s="257">
        <f>IFERROR('Input| Projects'!N47*'Input| Escalations'!$K$19,"")</f>
        <v>1022.533322016646</v>
      </c>
      <c r="L47" s="257">
        <f>IFERROR('Input| Projects'!O47*'Input| Escalations'!$K$19,"")</f>
        <v>1022.533322016646</v>
      </c>
      <c r="M47" s="206" t="str">
        <f>IF(ABS(SUM(F47:L47)-(SUM('Input| Projects'!I47:O47)*'Input| Escalations'!$K$19))&lt;0.0000001,"",1)</f>
        <v/>
      </c>
      <c r="N47" s="259">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1.0367944165716791</v>
      </c>
      <c r="O47" s="259">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1.0501218463184505</v>
      </c>
      <c r="P47" s="259">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1.0575602417613126</v>
      </c>
      <c r="Q47" s="259">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1.0618602060602327</v>
      </c>
      <c r="R47" s="259">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1.0671925688040145</v>
      </c>
      <c r="S47" s="259">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1.073412236036742</v>
      </c>
      <c r="T47" s="259">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1.0793135785784815</v>
      </c>
      <c r="U47" s="142"/>
      <c r="V47" s="253">
        <f t="shared" si="26"/>
        <v>0</v>
      </c>
      <c r="W47" s="253">
        <f t="shared" si="27"/>
        <v>0</v>
      </c>
      <c r="X47" s="253">
        <f t="shared" si="28"/>
        <v>1434.4822374619898</v>
      </c>
      <c r="Y47" s="253">
        <f t="shared" si="13"/>
        <v>1440.3147396353399</v>
      </c>
      <c r="Z47" s="253">
        <f t="shared" si="14"/>
        <v>1091.2399626106469</v>
      </c>
      <c r="AA47" s="253">
        <f t="shared" si="29"/>
        <v>1097.599779607966</v>
      </c>
      <c r="AB47" s="253">
        <f t="shared" si="29"/>
        <v>1103.634099001529</v>
      </c>
      <c r="AC47" s="142"/>
      <c r="AD47" s="253">
        <f>'Input| Projects'!Q47*N47*'Input| Escalations'!$K$19</f>
        <v>0</v>
      </c>
      <c r="AE47" s="253">
        <f>'Input| Projects'!R47*O47*'Input| Escalations'!$K$19</f>
        <v>0</v>
      </c>
      <c r="AF47" s="253">
        <f>'Input| Projects'!S47*P47*'Input| Escalations'!$K$19</f>
        <v>0</v>
      </c>
      <c r="AG47" s="253">
        <f>'Input| Projects'!T47*Q47*'Input| Escalations'!$K$19</f>
        <v>0</v>
      </c>
      <c r="AH47" s="253">
        <f>'Input| Projects'!U47*R47*'Input| Escalations'!$K$19</f>
        <v>0</v>
      </c>
      <c r="AI47" s="253">
        <f>'Input| Projects'!V47*S47*'Input| Escalations'!$K$19</f>
        <v>0</v>
      </c>
      <c r="AJ47" s="253">
        <f>'Input| Projects'!W47*T47*'Input| Escalations'!$K$19</f>
        <v>0</v>
      </c>
      <c r="AK47" s="142"/>
      <c r="AL47" s="253">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253">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253">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233.23126617672443</v>
      </c>
      <c r="AO47" s="253">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235.81646924610274</v>
      </c>
      <c r="AP47" s="253">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180.20191684919931</v>
      </c>
      <c r="AQ47" s="253">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183.05645640845239</v>
      </c>
      <c r="AR47" s="253">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185.78423123983572</v>
      </c>
      <c r="AS47" s="142"/>
      <c r="AT47" s="253">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253">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253">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253">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253">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253">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253">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42"/>
      <c r="BB47" s="253">
        <f t="shared" si="30"/>
        <v>0</v>
      </c>
      <c r="BC47" s="253">
        <f t="shared" si="31"/>
        <v>0</v>
      </c>
      <c r="BD47" s="253">
        <f t="shared" si="32"/>
        <v>233.23126617672443</v>
      </c>
      <c r="BE47" s="253">
        <f t="shared" si="15"/>
        <v>235.81646924610274</v>
      </c>
      <c r="BF47" s="253">
        <f t="shared" si="16"/>
        <v>180.20191684919931</v>
      </c>
      <c r="BG47" s="253">
        <f t="shared" si="17"/>
        <v>183.05645640845239</v>
      </c>
      <c r="BH47" s="253">
        <f t="shared" si="18"/>
        <v>185.78423123983572</v>
      </c>
      <c r="BI47" s="144"/>
      <c r="BJ47" s="253"/>
      <c r="BK47" s="253"/>
      <c r="BL47" s="253"/>
      <c r="BM47" s="253"/>
      <c r="BN47" s="253"/>
      <c r="BO47" s="253"/>
      <c r="BP47" s="253"/>
      <c r="BQ47" s="144"/>
      <c r="BR47" s="253">
        <f t="shared" si="19"/>
        <v>0</v>
      </c>
      <c r="BS47" s="253">
        <f t="shared" si="20"/>
        <v>0</v>
      </c>
      <c r="BT47" s="253">
        <f t="shared" si="21"/>
        <v>1667.7135036387142</v>
      </c>
      <c r="BU47" s="253">
        <f t="shared" si="22"/>
        <v>1676.1312088814427</v>
      </c>
      <c r="BV47" s="253">
        <f t="shared" si="23"/>
        <v>1271.4418794598462</v>
      </c>
      <c r="BW47" s="253">
        <f t="shared" si="24"/>
        <v>1280.6562360164185</v>
      </c>
      <c r="BX47" s="253">
        <f t="shared" si="25"/>
        <v>1289.4183302413646</v>
      </c>
      <c r="BY47" s="142"/>
      <c r="BZ47" s="264">
        <f>IF(SUMIF('Input| Projects'!$AR$8:$CO$8,"Dx",'Input| Projects'!$AR47:$CO47)=0,"",SUMIF('Input| Projects'!$AR$8:$CO$8,"Dx",'Input| Projects'!$AR47:$CO47))</f>
        <v>1</v>
      </c>
      <c r="CA47" s="264" t="str">
        <f>IF(SUMIF('Input| Projects'!$AR$8:$CO$8,"Tx",'Input| Projects'!$AR47:$CO47)=0,"",SUMIF('Input| Projects'!$AR$8:$CO$8,"Tx",'Input| Projects'!$AR47:$CO47))</f>
        <v/>
      </c>
      <c r="CB47" s="206" t="str">
        <f t="shared" si="33"/>
        <v/>
      </c>
    </row>
    <row r="48" spans="2:80" x14ac:dyDescent="0.3">
      <c r="B48" s="268">
        <f>IFERROR('Input| Projects'!B48,"")</f>
        <v>39</v>
      </c>
      <c r="C48" s="57" t="str">
        <f>IFERROR(IF('Input| Projects'!C48="","",'Input| Projects'!C48),"")</f>
        <v>Residential simple connection LV</v>
      </c>
      <c r="D48" s="57">
        <f>IFERROR(IF('Input| Projects'!D48="","",'Input| Projects'!D48),"")</f>
        <v>39</v>
      </c>
      <c r="E48" s="140"/>
      <c r="F48" s="257">
        <f>IFERROR('Input| Projects'!I48*'Input| Escalations'!$K$19,"")</f>
        <v>0</v>
      </c>
      <c r="G48" s="257">
        <f>IFERROR('Input| Projects'!J48*'Input| Escalations'!$K$19,"")</f>
        <v>0</v>
      </c>
      <c r="H48" s="257">
        <f>IFERROR('Input| Projects'!K48*'Input| Escalations'!$K$19,"")</f>
        <v>32180.878442547815</v>
      </c>
      <c r="I48" s="257">
        <f>IFERROR('Input| Projects'!L48*'Input| Escalations'!$K$19,"")</f>
        <v>30905.901557885769</v>
      </c>
      <c r="J48" s="257">
        <f>IFERROR('Input| Projects'!M48*'Input| Escalations'!$K$19,"")</f>
        <v>29353.892173813158</v>
      </c>
      <c r="K48" s="257">
        <f>IFERROR('Input| Projects'!N48*'Input| Escalations'!$K$19,"")</f>
        <v>29827.302039987324</v>
      </c>
      <c r="L48" s="257">
        <f>IFERROR('Input| Projects'!O48*'Input| Escalations'!$K$19,"")</f>
        <v>30907.51121040868</v>
      </c>
      <c r="M48" s="206" t="str">
        <f>IF(ABS(SUM(F48:L48)-(SUM('Input| Projects'!I48:O48)*'Input| Escalations'!$K$19))&lt;0.0000001,"",1)</f>
        <v/>
      </c>
      <c r="N48" s="259">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1.0461906224649331</v>
      </c>
      <c r="O48" s="259">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1.0629214836449652</v>
      </c>
      <c r="P48" s="259">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1.0722594253127393</v>
      </c>
      <c r="Q48" s="259">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1.0776574733333455</v>
      </c>
      <c r="R48" s="259">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1.0843515638311327</v>
      </c>
      <c r="S48" s="259">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1.0921595501446204</v>
      </c>
      <c r="T48" s="259">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1.0995679210546661</v>
      </c>
      <c r="U48" s="142"/>
      <c r="V48" s="253">
        <f t="shared" si="26"/>
        <v>0</v>
      </c>
      <c r="W48" s="253">
        <f t="shared" si="27"/>
        <v>0</v>
      </c>
      <c r="X48" s="253">
        <f t="shared" si="28"/>
        <v>34506.250224865442</v>
      </c>
      <c r="Y48" s="253">
        <f t="shared" si="13"/>
        <v>33305.975783960283</v>
      </c>
      <c r="Z48" s="253">
        <f t="shared" si="14"/>
        <v>31829.938883204744</v>
      </c>
      <c r="AA48" s="253">
        <f t="shared" si="29"/>
        <v>32576.172778020275</v>
      </c>
      <c r="AB48" s="253">
        <f t="shared" si="29"/>
        <v>33984.907846602859</v>
      </c>
      <c r="AC48" s="142"/>
      <c r="AD48" s="253">
        <f>'Input| Projects'!Q48*N48*'Input| Escalations'!$K$19</f>
        <v>0</v>
      </c>
      <c r="AE48" s="253">
        <f>'Input| Projects'!R48*O48*'Input| Escalations'!$K$19</f>
        <v>0</v>
      </c>
      <c r="AF48" s="253">
        <f>'Input| Projects'!S48*P48*'Input| Escalations'!$K$19</f>
        <v>31417.017480143477</v>
      </c>
      <c r="AG48" s="253">
        <f>'Input| Projects'!T48*Q48*'Input| Escalations'!$K$19</f>
        <v>30324.199719733409</v>
      </c>
      <c r="AH48" s="253">
        <f>'Input| Projects'!U48*R48*'Input| Escalations'!$K$19</f>
        <v>28980.307618732033</v>
      </c>
      <c r="AI48" s="253">
        <f>'Input| Projects'!V48*S48*'Input| Escalations'!$K$19</f>
        <v>29659.733611556974</v>
      </c>
      <c r="AJ48" s="253">
        <f>'Input| Projects'!W48*T48*'Input| Escalations'!$K$19</f>
        <v>30942.349195288447</v>
      </c>
      <c r="AK48" s="142"/>
      <c r="AL48" s="253">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253">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253">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5610.3423387070688</v>
      </c>
      <c r="AO48" s="253">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5453.0425871766192</v>
      </c>
      <c r="AP48" s="253">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5256.2371215073335</v>
      </c>
      <c r="AQ48" s="253">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5433.017446690641</v>
      </c>
      <c r="AR48" s="253">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5720.9721806801708</v>
      </c>
      <c r="AS48" s="142"/>
      <c r="AT48" s="253">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253">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253">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253">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253">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253">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253">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42"/>
      <c r="BB48" s="253">
        <f t="shared" si="30"/>
        <v>0</v>
      </c>
      <c r="BC48" s="253">
        <f t="shared" si="31"/>
        <v>0</v>
      </c>
      <c r="BD48" s="253">
        <f t="shared" si="32"/>
        <v>5610.3423387070688</v>
      </c>
      <c r="BE48" s="253">
        <f t="shared" si="15"/>
        <v>5453.0425871766192</v>
      </c>
      <c r="BF48" s="253">
        <f t="shared" si="16"/>
        <v>5256.2371215073335</v>
      </c>
      <c r="BG48" s="253">
        <f t="shared" si="17"/>
        <v>5433.017446690641</v>
      </c>
      <c r="BH48" s="253">
        <f t="shared" si="18"/>
        <v>5720.9721806801708</v>
      </c>
      <c r="BI48" s="144"/>
      <c r="BJ48" s="253"/>
      <c r="BK48" s="253"/>
      <c r="BL48" s="253"/>
      <c r="BM48" s="253"/>
      <c r="BN48" s="253"/>
      <c r="BO48" s="253"/>
      <c r="BP48" s="253"/>
      <c r="BQ48" s="144"/>
      <c r="BR48" s="253">
        <f t="shared" si="19"/>
        <v>0</v>
      </c>
      <c r="BS48" s="253">
        <f t="shared" si="20"/>
        <v>0</v>
      </c>
      <c r="BT48" s="253">
        <f t="shared" si="21"/>
        <v>40116.592563572514</v>
      </c>
      <c r="BU48" s="253">
        <f t="shared" si="22"/>
        <v>38759.018371136903</v>
      </c>
      <c r="BV48" s="253">
        <f t="shared" si="23"/>
        <v>37086.176004712077</v>
      </c>
      <c r="BW48" s="253">
        <f t="shared" si="24"/>
        <v>38009.190224710917</v>
      </c>
      <c r="BX48" s="253">
        <f t="shared" si="25"/>
        <v>39705.880027283027</v>
      </c>
      <c r="BY48" s="142"/>
      <c r="BZ48" s="264">
        <f>IF(SUMIF('Input| Projects'!$AR$8:$CO$8,"Dx",'Input| Projects'!$AR48:$CO48)=0,"",SUMIF('Input| Projects'!$AR$8:$CO$8,"Dx",'Input| Projects'!$AR48:$CO48))</f>
        <v>1</v>
      </c>
      <c r="CA48" s="264" t="str">
        <f>IF(SUMIF('Input| Projects'!$AR$8:$CO$8,"Tx",'Input| Projects'!$AR48:$CO48)=0,"",SUMIF('Input| Projects'!$AR$8:$CO$8,"Tx",'Input| Projects'!$AR48:$CO48))</f>
        <v/>
      </c>
      <c r="CB48" s="206" t="str">
        <f t="shared" si="33"/>
        <v/>
      </c>
    </row>
    <row r="49" spans="2:80" x14ac:dyDescent="0.3">
      <c r="B49" s="268">
        <f>IFERROR('Input| Projects'!B49,"")</f>
        <v>40</v>
      </c>
      <c r="C49" s="57" t="str">
        <f>IFERROR(IF('Input| Projects'!C49="","",'Input| Projects'!C49),"")</f>
        <v>Residential complex connection LV</v>
      </c>
      <c r="D49" s="57">
        <f>IFERROR(IF('Input| Projects'!D49="","",'Input| Projects'!D49),"")</f>
        <v>40</v>
      </c>
      <c r="E49" s="140"/>
      <c r="F49" s="257">
        <f>IFERROR('Input| Projects'!I49*'Input| Escalations'!$K$19,"")</f>
        <v>0</v>
      </c>
      <c r="G49" s="257">
        <f>IFERROR('Input| Projects'!J49*'Input| Escalations'!$K$19,"")</f>
        <v>0</v>
      </c>
      <c r="H49" s="257">
        <f>IFERROR('Input| Projects'!K49*'Input| Escalations'!$K$19,"")</f>
        <v>0</v>
      </c>
      <c r="I49" s="257">
        <f>IFERROR('Input| Projects'!L49*'Input| Escalations'!$K$19,"")</f>
        <v>0</v>
      </c>
      <c r="J49" s="257">
        <f>IFERROR('Input| Projects'!M49*'Input| Escalations'!$K$19,"")</f>
        <v>0</v>
      </c>
      <c r="K49" s="257">
        <f>IFERROR('Input| Projects'!N49*'Input| Escalations'!$K$19,"")</f>
        <v>0</v>
      </c>
      <c r="L49" s="257">
        <f>IFERROR('Input| Projects'!O49*'Input| Escalations'!$K$19,"")</f>
        <v>0</v>
      </c>
      <c r="M49" s="206" t="str">
        <f>IF(ABS(SUM(F49:L49)-(SUM('Input| Projects'!I49:O49)*'Input| Escalations'!$K$19))&lt;0.0000001,"",1)</f>
        <v/>
      </c>
      <c r="N49" s="259">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1.0461906224649331</v>
      </c>
      <c r="O49" s="259">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1.0629214836449652</v>
      </c>
      <c r="P49" s="259">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1.0722594253127393</v>
      </c>
      <c r="Q49" s="259">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1.0776574733333455</v>
      </c>
      <c r="R49" s="259">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1.0843515638311327</v>
      </c>
      <c r="S49" s="259">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1.0921595501446204</v>
      </c>
      <c r="T49" s="259">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1.0995679210546661</v>
      </c>
      <c r="U49" s="142"/>
      <c r="V49" s="253">
        <f t="shared" si="26"/>
        <v>0</v>
      </c>
      <c r="W49" s="253">
        <f t="shared" si="27"/>
        <v>0</v>
      </c>
      <c r="X49" s="253">
        <f t="shared" si="28"/>
        <v>0</v>
      </c>
      <c r="Y49" s="253">
        <f t="shared" si="13"/>
        <v>0</v>
      </c>
      <c r="Z49" s="253">
        <f t="shared" si="14"/>
        <v>0</v>
      </c>
      <c r="AA49" s="253">
        <f t="shared" si="29"/>
        <v>0</v>
      </c>
      <c r="AB49" s="253">
        <f t="shared" si="29"/>
        <v>0</v>
      </c>
      <c r="AC49" s="142"/>
      <c r="AD49" s="253">
        <f>'Input| Projects'!Q49*N49*'Input| Escalations'!$K$19</f>
        <v>0</v>
      </c>
      <c r="AE49" s="253">
        <f>'Input| Projects'!R49*O49*'Input| Escalations'!$K$19</f>
        <v>0</v>
      </c>
      <c r="AF49" s="253">
        <f>'Input| Projects'!S49*P49*'Input| Escalations'!$K$19</f>
        <v>0</v>
      </c>
      <c r="AG49" s="253">
        <f>'Input| Projects'!T49*Q49*'Input| Escalations'!$K$19</f>
        <v>0</v>
      </c>
      <c r="AH49" s="253">
        <f>'Input| Projects'!U49*R49*'Input| Escalations'!$K$19</f>
        <v>0</v>
      </c>
      <c r="AI49" s="253">
        <f>'Input| Projects'!V49*S49*'Input| Escalations'!$K$19</f>
        <v>0</v>
      </c>
      <c r="AJ49" s="253">
        <f>'Input| Projects'!W49*T49*'Input| Escalations'!$K$19</f>
        <v>0</v>
      </c>
      <c r="AK49" s="142"/>
      <c r="AL49" s="253">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253">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253">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0</v>
      </c>
      <c r="AO49" s="253">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0</v>
      </c>
      <c r="AP49" s="253">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0</v>
      </c>
      <c r="AQ49" s="253">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0</v>
      </c>
      <c r="AR49" s="253">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0</v>
      </c>
      <c r="AS49" s="142"/>
      <c r="AT49" s="253">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253">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253">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253">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253">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253">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253">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42"/>
      <c r="BB49" s="253">
        <f t="shared" si="30"/>
        <v>0</v>
      </c>
      <c r="BC49" s="253">
        <f t="shared" si="31"/>
        <v>0</v>
      </c>
      <c r="BD49" s="253">
        <f t="shared" si="32"/>
        <v>0</v>
      </c>
      <c r="BE49" s="253">
        <f t="shared" si="15"/>
        <v>0</v>
      </c>
      <c r="BF49" s="253">
        <f t="shared" si="16"/>
        <v>0</v>
      </c>
      <c r="BG49" s="253">
        <f t="shared" si="17"/>
        <v>0</v>
      </c>
      <c r="BH49" s="253">
        <f t="shared" si="18"/>
        <v>0</v>
      </c>
      <c r="BI49" s="144"/>
      <c r="BJ49" s="253"/>
      <c r="BK49" s="253"/>
      <c r="BL49" s="253"/>
      <c r="BM49" s="253"/>
      <c r="BN49" s="253"/>
      <c r="BO49" s="253"/>
      <c r="BP49" s="253"/>
      <c r="BQ49" s="144"/>
      <c r="BR49" s="253">
        <f t="shared" si="19"/>
        <v>0</v>
      </c>
      <c r="BS49" s="253">
        <f t="shared" si="20"/>
        <v>0</v>
      </c>
      <c r="BT49" s="253">
        <f t="shared" si="21"/>
        <v>0</v>
      </c>
      <c r="BU49" s="253">
        <f t="shared" si="22"/>
        <v>0</v>
      </c>
      <c r="BV49" s="253">
        <f t="shared" si="23"/>
        <v>0</v>
      </c>
      <c r="BW49" s="253">
        <f t="shared" si="24"/>
        <v>0</v>
      </c>
      <c r="BX49" s="253">
        <f t="shared" si="25"/>
        <v>0</v>
      </c>
      <c r="BY49" s="142"/>
      <c r="BZ49" s="264">
        <f>IF(SUMIF('Input| Projects'!$AR$8:$CO$8,"Dx",'Input| Projects'!$AR49:$CO49)=0,"",SUMIF('Input| Projects'!$AR$8:$CO$8,"Dx",'Input| Projects'!$AR49:$CO49))</f>
        <v>1</v>
      </c>
      <c r="CA49" s="264" t="str">
        <f>IF(SUMIF('Input| Projects'!$AR$8:$CO$8,"Tx",'Input| Projects'!$AR49:$CO49)=0,"",SUMIF('Input| Projects'!$AR$8:$CO$8,"Tx",'Input| Projects'!$AR49:$CO49))</f>
        <v/>
      </c>
      <c r="CB49" s="206" t="str">
        <f t="shared" si="33"/>
        <v/>
      </c>
    </row>
    <row r="50" spans="2:80" x14ac:dyDescent="0.3">
      <c r="B50" s="268">
        <f>IFERROR('Input| Projects'!B50,"")</f>
        <v>41</v>
      </c>
      <c r="C50" s="57" t="str">
        <f>IFERROR(IF('Input| Projects'!C50="","",'Input| Projects'!C50),"")</f>
        <v>Residential complex connection HV</v>
      </c>
      <c r="D50" s="57">
        <f>IFERROR(IF('Input| Projects'!D50="","",'Input| Projects'!D50),"")</f>
        <v>41</v>
      </c>
      <c r="E50" s="140"/>
      <c r="F50" s="257">
        <f>IFERROR('Input| Projects'!I50*'Input| Escalations'!$K$19,"")</f>
        <v>0</v>
      </c>
      <c r="G50" s="257">
        <f>IFERROR('Input| Projects'!J50*'Input| Escalations'!$K$19,"")</f>
        <v>0</v>
      </c>
      <c r="H50" s="257">
        <f>IFERROR('Input| Projects'!K50*'Input| Escalations'!$K$19,"")</f>
        <v>0</v>
      </c>
      <c r="I50" s="257">
        <f>IFERROR('Input| Projects'!L50*'Input| Escalations'!$K$19,"")</f>
        <v>0</v>
      </c>
      <c r="J50" s="257">
        <f>IFERROR('Input| Projects'!M50*'Input| Escalations'!$K$19,"")</f>
        <v>0</v>
      </c>
      <c r="K50" s="257">
        <f>IFERROR('Input| Projects'!N50*'Input| Escalations'!$K$19,"")</f>
        <v>0</v>
      </c>
      <c r="L50" s="257">
        <f>IFERROR('Input| Projects'!O50*'Input| Escalations'!$K$19,"")</f>
        <v>0</v>
      </c>
      <c r="M50" s="206" t="str">
        <f>IF(ABS(SUM(F50:L50)-(SUM('Input| Projects'!I50:O50)*'Input| Escalations'!$K$19))&lt;0.0000001,"",1)</f>
        <v/>
      </c>
      <c r="N50" s="259">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1.0461906224649331</v>
      </c>
      <c r="O50" s="259">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1.0629214836449652</v>
      </c>
      <c r="P50" s="259">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1.0722594253127393</v>
      </c>
      <c r="Q50" s="259">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1.0776574733333455</v>
      </c>
      <c r="R50" s="259">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1.0843515638311327</v>
      </c>
      <c r="S50" s="259">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1.0921595501446204</v>
      </c>
      <c r="T50" s="259">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1.0995679210546661</v>
      </c>
      <c r="U50" s="142"/>
      <c r="V50" s="253">
        <f t="shared" si="26"/>
        <v>0</v>
      </c>
      <c r="W50" s="253">
        <f t="shared" si="27"/>
        <v>0</v>
      </c>
      <c r="X50" s="253">
        <f t="shared" si="28"/>
        <v>0</v>
      </c>
      <c r="Y50" s="253">
        <f t="shared" si="13"/>
        <v>0</v>
      </c>
      <c r="Z50" s="253">
        <f t="shared" si="14"/>
        <v>0</v>
      </c>
      <c r="AA50" s="253">
        <f t="shared" si="29"/>
        <v>0</v>
      </c>
      <c r="AB50" s="253">
        <f t="shared" si="29"/>
        <v>0</v>
      </c>
      <c r="AC50" s="142"/>
      <c r="AD50" s="253">
        <f>'Input| Projects'!Q50*N50*'Input| Escalations'!$K$19</f>
        <v>0</v>
      </c>
      <c r="AE50" s="253">
        <f>'Input| Projects'!R50*O50*'Input| Escalations'!$K$19</f>
        <v>0</v>
      </c>
      <c r="AF50" s="253">
        <f>'Input| Projects'!S50*P50*'Input| Escalations'!$K$19</f>
        <v>0</v>
      </c>
      <c r="AG50" s="253">
        <f>'Input| Projects'!T50*Q50*'Input| Escalations'!$K$19</f>
        <v>0</v>
      </c>
      <c r="AH50" s="253">
        <f>'Input| Projects'!U50*R50*'Input| Escalations'!$K$19</f>
        <v>0</v>
      </c>
      <c r="AI50" s="253">
        <f>'Input| Projects'!V50*S50*'Input| Escalations'!$K$19</f>
        <v>0</v>
      </c>
      <c r="AJ50" s="253">
        <f>'Input| Projects'!W50*T50*'Input| Escalations'!$K$19</f>
        <v>0</v>
      </c>
      <c r="AK50" s="142"/>
      <c r="AL50" s="253">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253">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253">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0</v>
      </c>
      <c r="AO50" s="253">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0</v>
      </c>
      <c r="AP50" s="253">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0</v>
      </c>
      <c r="AQ50" s="253">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0</v>
      </c>
      <c r="AR50" s="253">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0</v>
      </c>
      <c r="AS50" s="142"/>
      <c r="AT50" s="253">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253">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253">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253">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253">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253">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253">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42"/>
      <c r="BB50" s="253">
        <f t="shared" si="30"/>
        <v>0</v>
      </c>
      <c r="BC50" s="253">
        <f t="shared" si="31"/>
        <v>0</v>
      </c>
      <c r="BD50" s="253">
        <f t="shared" si="32"/>
        <v>0</v>
      </c>
      <c r="BE50" s="253">
        <f t="shared" si="15"/>
        <v>0</v>
      </c>
      <c r="BF50" s="253">
        <f t="shared" si="16"/>
        <v>0</v>
      </c>
      <c r="BG50" s="253">
        <f t="shared" si="17"/>
        <v>0</v>
      </c>
      <c r="BH50" s="253">
        <f t="shared" si="18"/>
        <v>0</v>
      </c>
      <c r="BI50" s="144"/>
      <c r="BJ50" s="253"/>
      <c r="BK50" s="253"/>
      <c r="BL50" s="253"/>
      <c r="BM50" s="253"/>
      <c r="BN50" s="253"/>
      <c r="BO50" s="253"/>
      <c r="BP50" s="253"/>
      <c r="BQ50" s="144"/>
      <c r="BR50" s="253">
        <f t="shared" si="19"/>
        <v>0</v>
      </c>
      <c r="BS50" s="253">
        <f t="shared" si="20"/>
        <v>0</v>
      </c>
      <c r="BT50" s="253">
        <f t="shared" si="21"/>
        <v>0</v>
      </c>
      <c r="BU50" s="253">
        <f t="shared" si="22"/>
        <v>0</v>
      </c>
      <c r="BV50" s="253">
        <f t="shared" si="23"/>
        <v>0</v>
      </c>
      <c r="BW50" s="253">
        <f t="shared" si="24"/>
        <v>0</v>
      </c>
      <c r="BX50" s="253">
        <f t="shared" si="25"/>
        <v>0</v>
      </c>
      <c r="BY50" s="142"/>
      <c r="BZ50" s="264">
        <f>IF(SUMIF('Input| Projects'!$AR$8:$CO$8,"Dx",'Input| Projects'!$AR50:$CO50)=0,"",SUMIF('Input| Projects'!$AR$8:$CO$8,"Dx",'Input| Projects'!$AR50:$CO50))</f>
        <v>1</v>
      </c>
      <c r="CA50" s="264" t="str">
        <f>IF(SUMIF('Input| Projects'!$AR$8:$CO$8,"Tx",'Input| Projects'!$AR50:$CO50)=0,"",SUMIF('Input| Projects'!$AR$8:$CO$8,"Tx",'Input| Projects'!$AR50:$CO50))</f>
        <v/>
      </c>
      <c r="CB50" s="206" t="str">
        <f t="shared" si="33"/>
        <v/>
      </c>
    </row>
    <row r="51" spans="2:80" x14ac:dyDescent="0.3">
      <c r="B51" s="268">
        <f>IFERROR('Input| Projects'!B51,"")</f>
        <v>42</v>
      </c>
      <c r="C51" s="57" t="str">
        <f>IFERROR(IF('Input| Projects'!C51="","",'Input| Projects'!C51),"")</f>
        <v>Commercial/Industrial simple connection LV</v>
      </c>
      <c r="D51" s="57">
        <f>IFERROR(IF('Input| Projects'!D51="","",'Input| Projects'!D51),"")</f>
        <v>42</v>
      </c>
      <c r="E51" s="140"/>
      <c r="F51" s="257">
        <f>IFERROR('Input| Projects'!I51*'Input| Escalations'!$K$19,"")</f>
        <v>0</v>
      </c>
      <c r="G51" s="257">
        <f>IFERROR('Input| Projects'!J51*'Input| Escalations'!$K$19,"")</f>
        <v>0</v>
      </c>
      <c r="H51" s="257">
        <f>IFERROR('Input| Projects'!K51*'Input| Escalations'!$K$19,"")</f>
        <v>5156.3881338003148</v>
      </c>
      <c r="I51" s="257">
        <f>IFERROR('Input| Projects'!L51*'Input| Escalations'!$K$19,"")</f>
        <v>5390.8268182815682</v>
      </c>
      <c r="J51" s="257">
        <f>IFERROR('Input| Projects'!M51*'Input| Escalations'!$K$19,"")</f>
        <v>5482.4767816246376</v>
      </c>
      <c r="K51" s="257">
        <f>IFERROR('Input| Projects'!N51*'Input| Escalations'!$K$19,"")</f>
        <v>5592.2804077690589</v>
      </c>
      <c r="L51" s="257">
        <f>IFERROR('Input| Projects'!O51*'Input| Escalations'!$K$19,"")</f>
        <v>5581.5912458644334</v>
      </c>
      <c r="M51" s="206" t="str">
        <f>IF(ABS(SUM(F51:L51)-(SUM('Input| Projects'!I51:O51)*'Input| Escalations'!$K$19))&lt;0.0000001,"",1)</f>
        <v/>
      </c>
      <c r="N51" s="259">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1.0461906224649331</v>
      </c>
      <c r="O51" s="259">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1.0629214836449652</v>
      </c>
      <c r="P51" s="259">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1.0722594253127393</v>
      </c>
      <c r="Q51" s="259">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1.0776574733333455</v>
      </c>
      <c r="R51" s="259">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1.0843515638311327</v>
      </c>
      <c r="S51" s="259">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1.0921595501446204</v>
      </c>
      <c r="T51" s="259">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1.0995679210546661</v>
      </c>
      <c r="U51" s="142"/>
      <c r="V51" s="253">
        <f t="shared" si="26"/>
        <v>0</v>
      </c>
      <c r="W51" s="253">
        <f t="shared" si="27"/>
        <v>0</v>
      </c>
      <c r="X51" s="253">
        <f t="shared" si="28"/>
        <v>5528.9857770381541</v>
      </c>
      <c r="Y51" s="253">
        <f t="shared" si="13"/>
        <v>5809.4648081669529</v>
      </c>
      <c r="Z51" s="253">
        <f t="shared" si="14"/>
        <v>5944.9322718225512</v>
      </c>
      <c r="AA51" s="253">
        <f t="shared" si="29"/>
        <v>6107.6624544316301</v>
      </c>
      <c r="AB51" s="253">
        <f t="shared" si="29"/>
        <v>6137.3386823920782</v>
      </c>
      <c r="AC51" s="142"/>
      <c r="AD51" s="253">
        <f>'Input| Projects'!Q51*N51*'Input| Escalations'!$K$19</f>
        <v>0</v>
      </c>
      <c r="AE51" s="253">
        <f>'Input| Projects'!R51*O51*'Input| Escalations'!$K$19</f>
        <v>0</v>
      </c>
      <c r="AF51" s="253">
        <f>'Input| Projects'!S51*P51*'Input| Escalations'!$K$19</f>
        <v>4861.0240610991177</v>
      </c>
      <c r="AG51" s="253">
        <f>'Input| Projects'!T51*Q51*'Input| Escalations'!$K$19</f>
        <v>5107.6181696629556</v>
      </c>
      <c r="AH51" s="253">
        <f>'Input| Projects'!U51*R51*'Input| Escalations'!$K$19</f>
        <v>5226.7196878945133</v>
      </c>
      <c r="AI51" s="253">
        <f>'Input| Projects'!V51*S51*'Input| Escalations'!$K$19</f>
        <v>5369.7902916234916</v>
      </c>
      <c r="AJ51" s="253">
        <f>'Input| Projects'!W51*T51*'Input| Escalations'!$K$19</f>
        <v>5395.8813079465044</v>
      </c>
      <c r="AK51" s="142"/>
      <c r="AL51" s="253">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253">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253">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898.95316914712134</v>
      </c>
      <c r="AO51" s="253">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951.1584111249656</v>
      </c>
      <c r="AP51" s="253">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981.71642134345404</v>
      </c>
      <c r="AQ51" s="253">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1018.6290728361319</v>
      </c>
      <c r="AR51" s="253">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1033.1510688173644</v>
      </c>
      <c r="AS51" s="142"/>
      <c r="AT51" s="253">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253">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253">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253">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253">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253">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253">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42"/>
      <c r="BB51" s="253">
        <f t="shared" si="30"/>
        <v>0</v>
      </c>
      <c r="BC51" s="253">
        <f t="shared" si="31"/>
        <v>0</v>
      </c>
      <c r="BD51" s="253">
        <f t="shared" si="32"/>
        <v>898.95316914712134</v>
      </c>
      <c r="BE51" s="253">
        <f t="shared" si="15"/>
        <v>951.1584111249656</v>
      </c>
      <c r="BF51" s="253">
        <f t="shared" si="16"/>
        <v>981.71642134345404</v>
      </c>
      <c r="BG51" s="253">
        <f t="shared" si="17"/>
        <v>1018.6290728361319</v>
      </c>
      <c r="BH51" s="253">
        <f t="shared" si="18"/>
        <v>1033.1510688173644</v>
      </c>
      <c r="BI51" s="144"/>
      <c r="BJ51" s="253"/>
      <c r="BK51" s="253"/>
      <c r="BL51" s="253"/>
      <c r="BM51" s="253"/>
      <c r="BN51" s="253"/>
      <c r="BO51" s="253"/>
      <c r="BP51" s="253"/>
      <c r="BQ51" s="144"/>
      <c r="BR51" s="253">
        <f t="shared" si="19"/>
        <v>0</v>
      </c>
      <c r="BS51" s="253">
        <f t="shared" si="20"/>
        <v>0</v>
      </c>
      <c r="BT51" s="253">
        <f t="shared" si="21"/>
        <v>6427.9389461852752</v>
      </c>
      <c r="BU51" s="253">
        <f t="shared" si="22"/>
        <v>6760.6232192919188</v>
      </c>
      <c r="BV51" s="253">
        <f t="shared" si="23"/>
        <v>6926.6486931660056</v>
      </c>
      <c r="BW51" s="253">
        <f t="shared" si="24"/>
        <v>7126.2915272677619</v>
      </c>
      <c r="BX51" s="253">
        <f t="shared" si="25"/>
        <v>7170.4897512094431</v>
      </c>
      <c r="BY51" s="142"/>
      <c r="BZ51" s="264">
        <f>IF(SUMIF('Input| Projects'!$AR$8:$CO$8,"Dx",'Input| Projects'!$AR51:$CO51)=0,"",SUMIF('Input| Projects'!$AR$8:$CO$8,"Dx",'Input| Projects'!$AR51:$CO51))</f>
        <v>1</v>
      </c>
      <c r="CA51" s="264" t="str">
        <f>IF(SUMIF('Input| Projects'!$AR$8:$CO$8,"Tx",'Input| Projects'!$AR51:$CO51)=0,"",SUMIF('Input| Projects'!$AR$8:$CO$8,"Tx",'Input| Projects'!$AR51:$CO51))</f>
        <v/>
      </c>
      <c r="CB51" s="206" t="str">
        <f t="shared" si="33"/>
        <v/>
      </c>
    </row>
    <row r="52" spans="2:80" x14ac:dyDescent="0.3">
      <c r="B52" s="268">
        <f>IFERROR('Input| Projects'!B52,"")</f>
        <v>43</v>
      </c>
      <c r="C52" s="57" t="str">
        <f>IFERROR(IF('Input| Projects'!C52="","",'Input| Projects'!C52),"")</f>
        <v>Commercial/Industrial complex connection HV (customer connected at LV, minor HV works)</v>
      </c>
      <c r="D52" s="57">
        <f>IFERROR(IF('Input| Projects'!D52="","",'Input| Projects'!D52),"")</f>
        <v>43</v>
      </c>
      <c r="E52" s="140"/>
      <c r="F52" s="257">
        <f>IFERROR('Input| Projects'!I52*'Input| Escalations'!$K$19,"")</f>
        <v>0</v>
      </c>
      <c r="G52" s="257">
        <f>IFERROR('Input| Projects'!J52*'Input| Escalations'!$K$19,"")</f>
        <v>0</v>
      </c>
      <c r="H52" s="257">
        <f>IFERROR('Input| Projects'!K52*'Input| Escalations'!$K$19,"")</f>
        <v>16100.253110457335</v>
      </c>
      <c r="I52" s="257">
        <f>IFERROR('Input| Projects'!L52*'Input| Escalations'!$K$19,"")</f>
        <v>16832.26204017477</v>
      </c>
      <c r="J52" s="257">
        <f>IFERROR('Input| Projects'!M52*'Input| Escalations'!$K$19,"")</f>
        <v>17118.428940163354</v>
      </c>
      <c r="K52" s="257">
        <f>IFERROR('Input| Projects'!N52*'Input| Escalations'!$K$19,"")</f>
        <v>17461.278649591317</v>
      </c>
      <c r="L52" s="257">
        <f>IFERROR('Input| Projects'!O52*'Input| Escalations'!$K$19,"")</f>
        <v>17427.902920740526</v>
      </c>
      <c r="M52" s="206" t="str">
        <f>IF(ABS(SUM(F52:L52)-(SUM('Input| Projects'!I52:O52)*'Input| Escalations'!$K$19))&lt;0.0000001,"",1)</f>
        <v/>
      </c>
      <c r="N52" s="259">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1.0461906224649331</v>
      </c>
      <c r="O52" s="259">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1.0629214836449652</v>
      </c>
      <c r="P52" s="259">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1.0722594253127393</v>
      </c>
      <c r="Q52" s="259">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1.0776574733333455</v>
      </c>
      <c r="R52" s="259">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1.0843515638311327</v>
      </c>
      <c r="S52" s="259">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1.0921595501446204</v>
      </c>
      <c r="T52" s="259">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1.0995679210546661</v>
      </c>
      <c r="U52" s="142"/>
      <c r="V52" s="253">
        <f t="shared" si="26"/>
        <v>0</v>
      </c>
      <c r="W52" s="253">
        <f t="shared" si="27"/>
        <v>0</v>
      </c>
      <c r="X52" s="253">
        <f t="shared" si="28"/>
        <v>17263.648147608626</v>
      </c>
      <c r="Y52" s="253">
        <f t="shared" si="13"/>
        <v>18139.412980699526</v>
      </c>
      <c r="Z52" s="253">
        <f t="shared" si="14"/>
        <v>18562.395191598254</v>
      </c>
      <c r="AA52" s="253">
        <f t="shared" si="29"/>
        <v>19070.502234887517</v>
      </c>
      <c r="AB52" s="253">
        <f t="shared" si="29"/>
        <v>19163.162982901202</v>
      </c>
      <c r="AC52" s="142"/>
      <c r="AD52" s="253">
        <f>'Input| Projects'!Q52*N52*'Input| Escalations'!$K$19</f>
        <v>0</v>
      </c>
      <c r="AE52" s="253">
        <f>'Input| Projects'!R52*O52*'Input| Escalations'!$K$19</f>
        <v>0</v>
      </c>
      <c r="AF52" s="253">
        <f>'Input| Projects'!S52*P52*'Input| Escalations'!$K$19</f>
        <v>10797.912000275152</v>
      </c>
      <c r="AG52" s="253">
        <f>'Input| Projects'!T52*Q52*'Input| Escalations'!$K$19</f>
        <v>11345.677543212329</v>
      </c>
      <c r="AH52" s="253">
        <f>'Input| Projects'!U52*R52*'Input| Escalations'!$K$19</f>
        <v>11610.240667525015</v>
      </c>
      <c r="AI52" s="253">
        <f>'Input| Projects'!V52*S52*'Input| Escalations'!$K$19</f>
        <v>11928.04690947611</v>
      </c>
      <c r="AJ52" s="253">
        <f>'Input| Projects'!W52*T52*'Input| Escalations'!$K$19</f>
        <v>11986.00352411379</v>
      </c>
      <c r="AK52" s="142"/>
      <c r="AL52" s="253">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253">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253">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2806.8821008338996</v>
      </c>
      <c r="AO52" s="253">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2969.8872097833878</v>
      </c>
      <c r="AP52" s="253">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3065.3012256222237</v>
      </c>
      <c r="AQ52" s="253">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3180.5569078146746</v>
      </c>
      <c r="AR52" s="253">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3225.9002382428603</v>
      </c>
      <c r="AS52" s="142"/>
      <c r="AT52" s="253">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253">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253">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253">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253">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253">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253">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42"/>
      <c r="BB52" s="253">
        <f t="shared" si="30"/>
        <v>0</v>
      </c>
      <c r="BC52" s="253">
        <f t="shared" si="31"/>
        <v>0</v>
      </c>
      <c r="BD52" s="253">
        <f t="shared" si="32"/>
        <v>2806.8821008338996</v>
      </c>
      <c r="BE52" s="253">
        <f t="shared" si="15"/>
        <v>2969.8872097833878</v>
      </c>
      <c r="BF52" s="253">
        <f t="shared" si="16"/>
        <v>3065.3012256222237</v>
      </c>
      <c r="BG52" s="253">
        <f t="shared" si="17"/>
        <v>3180.5569078146746</v>
      </c>
      <c r="BH52" s="253">
        <f t="shared" si="18"/>
        <v>3225.9002382428603</v>
      </c>
      <c r="BI52" s="144"/>
      <c r="BJ52" s="253"/>
      <c r="BK52" s="253"/>
      <c r="BL52" s="253"/>
      <c r="BM52" s="253"/>
      <c r="BN52" s="253"/>
      <c r="BO52" s="253"/>
      <c r="BP52" s="253"/>
      <c r="BQ52" s="144"/>
      <c r="BR52" s="253">
        <f t="shared" si="19"/>
        <v>0</v>
      </c>
      <c r="BS52" s="253">
        <f t="shared" si="20"/>
        <v>0</v>
      </c>
      <c r="BT52" s="253">
        <f t="shared" si="21"/>
        <v>20070.530248442526</v>
      </c>
      <c r="BU52" s="253">
        <f t="shared" si="22"/>
        <v>21109.300190482914</v>
      </c>
      <c r="BV52" s="253">
        <f t="shared" si="23"/>
        <v>21627.696417220479</v>
      </c>
      <c r="BW52" s="253">
        <f t="shared" si="24"/>
        <v>22251.059142702194</v>
      </c>
      <c r="BX52" s="253">
        <f t="shared" si="25"/>
        <v>22389.063221144061</v>
      </c>
      <c r="BY52" s="142"/>
      <c r="BZ52" s="264">
        <f>IF(SUMIF('Input| Projects'!$AR$8:$CO$8,"Dx",'Input| Projects'!$AR52:$CO52)=0,"",SUMIF('Input| Projects'!$AR$8:$CO$8,"Dx",'Input| Projects'!$AR52:$CO52))</f>
        <v>1</v>
      </c>
      <c r="CA52" s="264" t="str">
        <f>IF(SUMIF('Input| Projects'!$AR$8:$CO$8,"Tx",'Input| Projects'!$AR52:$CO52)=0,"",SUMIF('Input| Projects'!$AR$8:$CO$8,"Tx",'Input| Projects'!$AR52:$CO52))</f>
        <v/>
      </c>
      <c r="CB52" s="206" t="str">
        <f t="shared" si="33"/>
        <v/>
      </c>
    </row>
    <row r="53" spans="2:80" x14ac:dyDescent="0.3">
      <c r="B53" s="268">
        <f>IFERROR('Input| Projects'!B53,"")</f>
        <v>44</v>
      </c>
      <c r="C53" s="57" t="str">
        <f>IFERROR(IF('Input| Projects'!C53="","",'Input| Projects'!C53),"")</f>
        <v>Commercial/Industrial complex connection HV (customer connected at LV, upstream asset works)</v>
      </c>
      <c r="D53" s="57">
        <f>IFERROR(IF('Input| Projects'!D53="","",'Input| Projects'!D53),"")</f>
        <v>44</v>
      </c>
      <c r="E53" s="140"/>
      <c r="F53" s="257">
        <f>IFERROR('Input| Projects'!I53*'Input| Escalations'!$K$19,"")</f>
        <v>0</v>
      </c>
      <c r="G53" s="257">
        <f>IFERROR('Input| Projects'!J53*'Input| Escalations'!$K$19,"")</f>
        <v>0</v>
      </c>
      <c r="H53" s="257">
        <f>IFERROR('Input| Projects'!K53*'Input| Escalations'!$K$19,"")</f>
        <v>419.9619793206644</v>
      </c>
      <c r="I53" s="257">
        <f>IFERROR('Input| Projects'!L53*'Input| Escalations'!$K$19,"")</f>
        <v>439.05583560326312</v>
      </c>
      <c r="J53" s="257">
        <f>IFERROR('Input| Projects'!M53*'Input| Escalations'!$K$19,"")</f>
        <v>446.52026593928105</v>
      </c>
      <c r="K53" s="257">
        <f>IFERROR('Input| Projects'!N53*'Input| Escalations'!$K$19,"")</f>
        <v>455.46322115824967</v>
      </c>
      <c r="L53" s="257">
        <f>IFERROR('Input| Projects'!O53*'Input| Escalations'!$K$19,"")</f>
        <v>454.59264247521372</v>
      </c>
      <c r="M53" s="206" t="str">
        <f>IF(ABS(SUM(F53:L53)-(SUM('Input| Projects'!I53:O53)*'Input| Escalations'!$K$19))&lt;0.0000001,"",1)</f>
        <v/>
      </c>
      <c r="N53" s="259">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1.0461906224649331</v>
      </c>
      <c r="O53" s="259">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1.0629214836449652</v>
      </c>
      <c r="P53" s="259">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1.0722594253127393</v>
      </c>
      <c r="Q53" s="259">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1.0776574733333455</v>
      </c>
      <c r="R53" s="259">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1.0843515638311327</v>
      </c>
      <c r="S53" s="259">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1.0921595501446204</v>
      </c>
      <c r="T53" s="259">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1.0995679210546661</v>
      </c>
      <c r="U53" s="142"/>
      <c r="V53" s="253">
        <f t="shared" si="26"/>
        <v>0</v>
      </c>
      <c r="W53" s="253">
        <f t="shared" si="27"/>
        <v>0</v>
      </c>
      <c r="X53" s="253">
        <f t="shared" si="28"/>
        <v>450.30819059957611</v>
      </c>
      <c r="Y53" s="253">
        <f t="shared" si="13"/>
        <v>473.15180244847323</v>
      </c>
      <c r="Z53" s="253">
        <f t="shared" si="14"/>
        <v>484.18494865355268</v>
      </c>
      <c r="AA53" s="253">
        <f t="shared" si="29"/>
        <v>497.43850672761369</v>
      </c>
      <c r="AB53" s="253">
        <f t="shared" si="29"/>
        <v>499.85548681321785</v>
      </c>
      <c r="AC53" s="142"/>
      <c r="AD53" s="253">
        <f>'Input| Projects'!Q53*N53*'Input| Escalations'!$K$19</f>
        <v>0</v>
      </c>
      <c r="AE53" s="253">
        <f>'Input| Projects'!R53*O53*'Input| Escalations'!$K$19</f>
        <v>0</v>
      </c>
      <c r="AF53" s="253">
        <f>'Input| Projects'!S53*P53*'Input| Escalations'!$K$19</f>
        <v>317.40596638538682</v>
      </c>
      <c r="AG53" s="253">
        <f>'Input| Projects'!T53*Q53*'Input| Escalations'!$K$19</f>
        <v>333.5076026558213</v>
      </c>
      <c r="AH53" s="253">
        <f>'Input| Projects'!U53*R53*'Input| Escalations'!$K$19</f>
        <v>341.28446860363283</v>
      </c>
      <c r="AI53" s="253">
        <f>'Input| Projects'!V53*S53*'Input| Escalations'!$K$19</f>
        <v>350.6264226172629</v>
      </c>
      <c r="AJ53" s="253">
        <f>'Input| Projects'!W53*T53*'Input| Escalations'!$K$19</f>
        <v>352.3300645136805</v>
      </c>
      <c r="AK53" s="142"/>
      <c r="AL53" s="253">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253">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253">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73.215231754357518</v>
      </c>
      <c r="AO53" s="253">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77.467087158378746</v>
      </c>
      <c r="AP53" s="253">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79.955883991056155</v>
      </c>
      <c r="AQ53" s="253">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82.962234517934291</v>
      </c>
      <c r="AR53" s="253">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84.144978333510934</v>
      </c>
      <c r="AS53" s="142"/>
      <c r="AT53" s="253">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253">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253">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253">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253">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253">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253">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42"/>
      <c r="BB53" s="253">
        <f t="shared" si="30"/>
        <v>0</v>
      </c>
      <c r="BC53" s="253">
        <f t="shared" si="31"/>
        <v>0</v>
      </c>
      <c r="BD53" s="253">
        <f t="shared" si="32"/>
        <v>73.215231754357518</v>
      </c>
      <c r="BE53" s="253">
        <f t="shared" si="15"/>
        <v>77.467087158378746</v>
      </c>
      <c r="BF53" s="253">
        <f t="shared" si="16"/>
        <v>79.955883991056155</v>
      </c>
      <c r="BG53" s="253">
        <f t="shared" si="17"/>
        <v>82.962234517934291</v>
      </c>
      <c r="BH53" s="253">
        <f t="shared" si="18"/>
        <v>84.144978333510934</v>
      </c>
      <c r="BI53" s="144"/>
      <c r="BJ53" s="253"/>
      <c r="BK53" s="253"/>
      <c r="BL53" s="253"/>
      <c r="BM53" s="253"/>
      <c r="BN53" s="253"/>
      <c r="BO53" s="253"/>
      <c r="BP53" s="253"/>
      <c r="BQ53" s="144"/>
      <c r="BR53" s="253">
        <f t="shared" si="19"/>
        <v>0</v>
      </c>
      <c r="BS53" s="253">
        <f t="shared" si="20"/>
        <v>0</v>
      </c>
      <c r="BT53" s="253">
        <f t="shared" si="21"/>
        <v>523.5234223539336</v>
      </c>
      <c r="BU53" s="253">
        <f t="shared" si="22"/>
        <v>550.61888960685201</v>
      </c>
      <c r="BV53" s="253">
        <f t="shared" si="23"/>
        <v>564.14083264460885</v>
      </c>
      <c r="BW53" s="253">
        <f t="shared" si="24"/>
        <v>580.40074124554803</v>
      </c>
      <c r="BX53" s="253">
        <f t="shared" si="25"/>
        <v>584.00046514672874</v>
      </c>
      <c r="BY53" s="142"/>
      <c r="BZ53" s="264">
        <f>IF(SUMIF('Input| Projects'!$AR$8:$CO$8,"Dx",'Input| Projects'!$AR53:$CO53)=0,"",SUMIF('Input| Projects'!$AR$8:$CO$8,"Dx",'Input| Projects'!$AR53:$CO53))</f>
        <v>1</v>
      </c>
      <c r="CA53" s="264" t="str">
        <f>IF(SUMIF('Input| Projects'!$AR$8:$CO$8,"Tx",'Input| Projects'!$AR53:$CO53)=0,"",SUMIF('Input| Projects'!$AR$8:$CO$8,"Tx",'Input| Projects'!$AR53:$CO53))</f>
        <v/>
      </c>
      <c r="CB53" s="206" t="str">
        <f t="shared" si="33"/>
        <v/>
      </c>
    </row>
    <row r="54" spans="2:80" x14ac:dyDescent="0.3">
      <c r="B54" s="268">
        <f>IFERROR('Input| Projects'!B54,"")</f>
        <v>45</v>
      </c>
      <c r="C54" s="57" t="str">
        <f>IFERROR(IF('Input| Projects'!C54="","",'Input| Projects'!C54),"")</f>
        <v>Commercial/Industrial complex connection HV (customer connected at HV)</v>
      </c>
      <c r="D54" s="57">
        <f>IFERROR(IF('Input| Projects'!D54="","",'Input| Projects'!D54),"")</f>
        <v>45</v>
      </c>
      <c r="E54" s="140"/>
      <c r="F54" s="257">
        <f>IFERROR('Input| Projects'!I54*'Input| Escalations'!$K$19,"")</f>
        <v>0</v>
      </c>
      <c r="G54" s="257">
        <f>IFERROR('Input| Projects'!J54*'Input| Escalations'!$K$19,"")</f>
        <v>0</v>
      </c>
      <c r="H54" s="257">
        <f>IFERROR('Input| Projects'!K54*'Input| Escalations'!$K$19,"")</f>
        <v>12441.336199815203</v>
      </c>
      <c r="I54" s="257">
        <f>IFERROR('Input| Projects'!L54*'Input| Escalations'!$K$19,"")</f>
        <v>13006.989990063152</v>
      </c>
      <c r="J54" s="257">
        <f>IFERROR('Input| Projects'!M54*'Input| Escalations'!$K$19,"")</f>
        <v>13228.123073350172</v>
      </c>
      <c r="K54" s="257">
        <f>IFERROR('Input| Projects'!N54*'Input| Escalations'!$K$19,"")</f>
        <v>13493.057324491336</v>
      </c>
      <c r="L54" s="257">
        <f>IFERROR('Input| Projects'!O54*'Input| Escalations'!$K$19,"")</f>
        <v>13467.266508614235</v>
      </c>
      <c r="M54" s="206" t="str">
        <f>IF(ABS(SUM(F54:L54)-(SUM('Input| Projects'!I54:O54)*'Input| Escalations'!$K$19))&lt;0.0000001,"",1)</f>
        <v/>
      </c>
      <c r="N54" s="259">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1.0461906224649331</v>
      </c>
      <c r="O54" s="259">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1.0629214836449652</v>
      </c>
      <c r="P54" s="259">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1.0722594253127393</v>
      </c>
      <c r="Q54" s="259">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1.0776574733333455</v>
      </c>
      <c r="R54" s="259">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1.0843515638311327</v>
      </c>
      <c r="S54" s="259">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1.0921595501446204</v>
      </c>
      <c r="T54" s="259">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1.0995679210546661</v>
      </c>
      <c r="U54" s="142"/>
      <c r="V54" s="253">
        <f t="shared" si="26"/>
        <v>0</v>
      </c>
      <c r="W54" s="253">
        <f t="shared" si="27"/>
        <v>0</v>
      </c>
      <c r="X54" s="253">
        <f t="shared" si="28"/>
        <v>13340.34000373643</v>
      </c>
      <c r="Y54" s="253">
        <f t="shared" si="13"/>
        <v>14017.079968363572</v>
      </c>
      <c r="Z54" s="253">
        <f t="shared" si="14"/>
        <v>14343.93594113795</v>
      </c>
      <c r="AA54" s="253">
        <f t="shared" si="29"/>
        <v>14736.571417592033</v>
      </c>
      <c r="AB54" s="253">
        <f t="shared" si="29"/>
        <v>14808.174237166086</v>
      </c>
      <c r="AC54" s="142"/>
      <c r="AD54" s="253">
        <f>'Input| Projects'!Q54*N54*'Input| Escalations'!$K$19</f>
        <v>0</v>
      </c>
      <c r="AE54" s="253">
        <f>'Input| Projects'!R54*O54*'Input| Escalations'!$K$19</f>
        <v>0</v>
      </c>
      <c r="AF54" s="253">
        <f>'Input| Projects'!S54*P54*'Input| Escalations'!$K$19</f>
        <v>7991.5041682361361</v>
      </c>
      <c r="AG54" s="253">
        <f>'Input| Projects'!T54*Q54*'Input| Escalations'!$K$19</f>
        <v>8396.9038991736561</v>
      </c>
      <c r="AH54" s="253">
        <f>'Input| Projects'!U54*R54*'Input| Escalations'!$K$19</f>
        <v>8592.7063201095334</v>
      </c>
      <c r="AI54" s="253">
        <f>'Input| Projects'!V54*S54*'Input| Escalations'!$K$19</f>
        <v>8827.9138220023888</v>
      </c>
      <c r="AJ54" s="253">
        <f>'Input| Projects'!W54*T54*'Input| Escalations'!$K$19</f>
        <v>8870.8073487733145</v>
      </c>
      <c r="AK54" s="142"/>
      <c r="AL54" s="253">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253">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253">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2168.994713942493</v>
      </c>
      <c r="AO54" s="253">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2294.9555512544775</v>
      </c>
      <c r="AP54" s="253">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2368.6859355584629</v>
      </c>
      <c r="AQ54" s="253">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2457.7488019157609</v>
      </c>
      <c r="AR54" s="253">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2492.7874820163838</v>
      </c>
      <c r="AS54" s="142"/>
      <c r="AT54" s="253">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253">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253">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253">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253">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253">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253">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42"/>
      <c r="BB54" s="253">
        <f t="shared" si="30"/>
        <v>0</v>
      </c>
      <c r="BC54" s="253">
        <f t="shared" si="31"/>
        <v>0</v>
      </c>
      <c r="BD54" s="253">
        <f t="shared" si="32"/>
        <v>2168.994713942493</v>
      </c>
      <c r="BE54" s="253">
        <f t="shared" si="15"/>
        <v>2294.9555512544775</v>
      </c>
      <c r="BF54" s="253">
        <f t="shared" si="16"/>
        <v>2368.6859355584629</v>
      </c>
      <c r="BG54" s="253">
        <f t="shared" si="17"/>
        <v>2457.7488019157609</v>
      </c>
      <c r="BH54" s="253">
        <f t="shared" si="18"/>
        <v>2492.7874820163838</v>
      </c>
      <c r="BI54" s="144"/>
      <c r="BJ54" s="253"/>
      <c r="BK54" s="253"/>
      <c r="BL54" s="253"/>
      <c r="BM54" s="253"/>
      <c r="BN54" s="253"/>
      <c r="BO54" s="253"/>
      <c r="BP54" s="253"/>
      <c r="BQ54" s="144"/>
      <c r="BR54" s="253">
        <f t="shared" si="19"/>
        <v>0</v>
      </c>
      <c r="BS54" s="253">
        <f t="shared" si="20"/>
        <v>0</v>
      </c>
      <c r="BT54" s="253">
        <f t="shared" si="21"/>
        <v>15509.334717678923</v>
      </c>
      <c r="BU54" s="253">
        <f t="shared" si="22"/>
        <v>16312.03551961805</v>
      </c>
      <c r="BV54" s="253">
        <f t="shared" si="23"/>
        <v>16712.621876696412</v>
      </c>
      <c r="BW54" s="253">
        <f t="shared" si="24"/>
        <v>17194.320219507794</v>
      </c>
      <c r="BX54" s="253">
        <f t="shared" si="25"/>
        <v>17300.961719182469</v>
      </c>
      <c r="BY54" s="142"/>
      <c r="BZ54" s="264">
        <f>IF(SUMIF('Input| Projects'!$AR$8:$CO$8,"Dx",'Input| Projects'!$AR54:$CO54)=0,"",SUMIF('Input| Projects'!$AR$8:$CO$8,"Dx",'Input| Projects'!$AR54:$CO54))</f>
        <v>1</v>
      </c>
      <c r="CA54" s="264" t="str">
        <f>IF(SUMIF('Input| Projects'!$AR$8:$CO$8,"Tx",'Input| Projects'!$AR54:$CO54)=0,"",SUMIF('Input| Projects'!$AR$8:$CO$8,"Tx",'Input| Projects'!$AR54:$CO54))</f>
        <v/>
      </c>
      <c r="CB54" s="206" t="str">
        <f t="shared" si="33"/>
        <v/>
      </c>
    </row>
    <row r="55" spans="2:80" x14ac:dyDescent="0.3">
      <c r="B55" s="268">
        <f>IFERROR('Input| Projects'!B55,"")</f>
        <v>46</v>
      </c>
      <c r="C55" s="57" t="str">
        <f>IFERROR(IF('Input| Projects'!C55="","",'Input| Projects'!C55),"")</f>
        <v>Commercial/Industrial complex connection sub-transmission</v>
      </c>
      <c r="D55" s="57">
        <f>IFERROR(IF('Input| Projects'!D55="","",'Input| Projects'!D55),"")</f>
        <v>46</v>
      </c>
      <c r="E55" s="140"/>
      <c r="F55" s="257">
        <f>IFERROR('Input| Projects'!I55*'Input| Escalations'!$K$19,"")</f>
        <v>0</v>
      </c>
      <c r="G55" s="257">
        <f>IFERROR('Input| Projects'!J55*'Input| Escalations'!$K$19,"")</f>
        <v>0</v>
      </c>
      <c r="H55" s="257">
        <f>IFERROR('Input| Projects'!K55*'Input| Escalations'!$K$19,"")</f>
        <v>36.054631109490593</v>
      </c>
      <c r="I55" s="257">
        <f>IFERROR('Input| Projects'!L55*'Input| Escalations'!$K$19,"")</f>
        <v>37.693879371536418</v>
      </c>
      <c r="J55" s="257">
        <f>IFERROR('Input| Projects'!M55*'Input| Escalations'!$K$19,"")</f>
        <v>38.334716626954055</v>
      </c>
      <c r="K55" s="257">
        <f>IFERROR('Input| Projects'!N55*'Input| Escalations'!$K$19,"")</f>
        <v>39.102488395175037</v>
      </c>
      <c r="L55" s="257">
        <f>IFERROR('Input| Projects'!O55*'Input| Escalations'!$K$19,"")</f>
        <v>39.027747359523616</v>
      </c>
      <c r="M55" s="206" t="str">
        <f>IF(ABS(SUM(F55:L55)-(SUM('Input| Projects'!I55:O55)*'Input| Escalations'!$K$19))&lt;0.0000001,"",1)</f>
        <v/>
      </c>
      <c r="N55" s="259">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1.0461906224649331</v>
      </c>
      <c r="O55" s="259">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1.0629214836449652</v>
      </c>
      <c r="P55" s="259">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1.0722594253127393</v>
      </c>
      <c r="Q55" s="259">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1.0776574733333455</v>
      </c>
      <c r="R55" s="259">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1.0843515638311327</v>
      </c>
      <c r="S55" s="259">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1.0921595501446204</v>
      </c>
      <c r="T55" s="259">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1.0995679210546661</v>
      </c>
      <c r="U55" s="142"/>
      <c r="V55" s="253">
        <f t="shared" si="26"/>
        <v>0</v>
      </c>
      <c r="W55" s="253">
        <f t="shared" si="27"/>
        <v>0</v>
      </c>
      <c r="X55" s="253">
        <f t="shared" si="28"/>
        <v>38.659918033325198</v>
      </c>
      <c r="Y55" s="253">
        <f t="shared" si="13"/>
        <v>40.621090803661851</v>
      </c>
      <c r="Z55" s="253">
        <f t="shared" si="14"/>
        <v>41.568309923460959</v>
      </c>
      <c r="AA55" s="253">
        <f t="shared" si="29"/>
        <v>42.706156135209611</v>
      </c>
      <c r="AB55" s="253">
        <f t="shared" si="29"/>
        <v>42.913659027558111</v>
      </c>
      <c r="AC55" s="142"/>
      <c r="AD55" s="253">
        <f>'Input| Projects'!Q55*N55*'Input| Escalations'!$K$19</f>
        <v>0</v>
      </c>
      <c r="AE55" s="253">
        <f>'Input| Projects'!R55*O55*'Input| Escalations'!$K$19</f>
        <v>0</v>
      </c>
      <c r="AF55" s="253">
        <f>'Input| Projects'!S55*P55*'Input| Escalations'!$K$19</f>
        <v>27.249670719480985</v>
      </c>
      <c r="AG55" s="253">
        <f>'Input| Projects'!T55*Q55*'Input| Escalations'!$K$19</f>
        <v>28.632014887143711</v>
      </c>
      <c r="AH55" s="253">
        <f>'Input| Projects'!U55*R55*'Input| Escalations'!$K$19</f>
        <v>29.299667857630418</v>
      </c>
      <c r="AI55" s="253">
        <f>'Input| Projects'!V55*S55*'Input| Escalations'!$K$19</f>
        <v>30.10168545561995</v>
      </c>
      <c r="AJ55" s="253">
        <f>'Input| Projects'!W55*T55*'Input| Escalations'!$K$19</f>
        <v>30.247945090339368</v>
      </c>
      <c r="AK55" s="142"/>
      <c r="AL55" s="253">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253">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253">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6.285683710628545</v>
      </c>
      <c r="AO55" s="253">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6.6507145602565458</v>
      </c>
      <c r="AP55" s="253">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6.8643830734248201</v>
      </c>
      <c r="AQ55" s="253">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7.1224846744501136</v>
      </c>
      <c r="AR55" s="253">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7.2240257521367823</v>
      </c>
      <c r="AS55" s="142"/>
      <c r="AT55" s="253">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253">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253">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253">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253">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253">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253">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42"/>
      <c r="BB55" s="253">
        <f t="shared" si="30"/>
        <v>0</v>
      </c>
      <c r="BC55" s="253">
        <f t="shared" si="31"/>
        <v>0</v>
      </c>
      <c r="BD55" s="253">
        <f t="shared" si="32"/>
        <v>6.285683710628545</v>
      </c>
      <c r="BE55" s="253">
        <f t="shared" si="15"/>
        <v>6.6507145602565458</v>
      </c>
      <c r="BF55" s="253">
        <f t="shared" si="16"/>
        <v>6.8643830734248201</v>
      </c>
      <c r="BG55" s="253">
        <f t="shared" si="17"/>
        <v>7.1224846744501136</v>
      </c>
      <c r="BH55" s="253">
        <f t="shared" si="18"/>
        <v>7.2240257521367823</v>
      </c>
      <c r="BI55" s="144"/>
      <c r="BJ55" s="253"/>
      <c r="BK55" s="253"/>
      <c r="BL55" s="253"/>
      <c r="BM55" s="253"/>
      <c r="BN55" s="253"/>
      <c r="BO55" s="253"/>
      <c r="BP55" s="253"/>
      <c r="BQ55" s="144"/>
      <c r="BR55" s="253">
        <f t="shared" si="19"/>
        <v>0</v>
      </c>
      <c r="BS55" s="253">
        <f t="shared" si="20"/>
        <v>0</v>
      </c>
      <c r="BT55" s="253">
        <f t="shared" si="21"/>
        <v>44.945601743953745</v>
      </c>
      <c r="BU55" s="253">
        <f t="shared" si="22"/>
        <v>47.271805363918396</v>
      </c>
      <c r="BV55" s="253">
        <f t="shared" si="23"/>
        <v>48.432692996885777</v>
      </c>
      <c r="BW55" s="253">
        <f t="shared" si="24"/>
        <v>49.828640809659724</v>
      </c>
      <c r="BX55" s="253">
        <f t="shared" si="25"/>
        <v>50.137684779694894</v>
      </c>
      <c r="BY55" s="142"/>
      <c r="BZ55" s="264">
        <f>IF(SUMIF('Input| Projects'!$AR$8:$CO$8,"Dx",'Input| Projects'!$AR55:$CO55)=0,"",SUMIF('Input| Projects'!$AR$8:$CO$8,"Dx",'Input| Projects'!$AR55:$CO55))</f>
        <v>1</v>
      </c>
      <c r="CA55" s="264" t="str">
        <f>IF(SUMIF('Input| Projects'!$AR$8:$CO$8,"Tx",'Input| Projects'!$AR55:$CO55)=0,"",SUMIF('Input| Projects'!$AR$8:$CO$8,"Tx",'Input| Projects'!$AR55:$CO55))</f>
        <v/>
      </c>
      <c r="CB55" s="206" t="str">
        <f t="shared" si="33"/>
        <v/>
      </c>
    </row>
    <row r="56" spans="2:80" x14ac:dyDescent="0.3">
      <c r="B56" s="268">
        <f>IFERROR('Input| Projects'!B56,"")</f>
        <v>47</v>
      </c>
      <c r="C56" s="57" t="str">
        <f>IFERROR(IF('Input| Projects'!C56="","",'Input| Projects'!C56),"")</f>
        <v>Subdivision complex connection LV</v>
      </c>
      <c r="D56" s="57">
        <f>IFERROR(IF('Input| Projects'!D56="","",'Input| Projects'!D56),"")</f>
        <v>47</v>
      </c>
      <c r="E56" s="140"/>
      <c r="F56" s="257">
        <f>IFERROR('Input| Projects'!I56*'Input| Escalations'!$K$19,"")</f>
        <v>0</v>
      </c>
      <c r="G56" s="257">
        <f>IFERROR('Input| Projects'!J56*'Input| Escalations'!$K$19,"")</f>
        <v>0</v>
      </c>
      <c r="H56" s="257">
        <f>IFERROR('Input| Projects'!K56*'Input| Escalations'!$K$19,"")</f>
        <v>2529.4859072987665</v>
      </c>
      <c r="I56" s="257">
        <f>IFERROR('Input| Projects'!L56*'Input| Escalations'!$K$19,"")</f>
        <v>2429.2699959263668</v>
      </c>
      <c r="J56" s="257">
        <f>IFERROR('Input| Projects'!M56*'Input| Escalations'!$K$19,"")</f>
        <v>2307.2787372969365</v>
      </c>
      <c r="K56" s="257">
        <f>IFERROR('Input| Projects'!N56*'Input| Escalations'!$K$19,"")</f>
        <v>2344.4897657964102</v>
      </c>
      <c r="L56" s="257">
        <f>IFERROR('Input| Projects'!O56*'Input| Escalations'!$K$19,"")</f>
        <v>2429.3965180590553</v>
      </c>
      <c r="M56" s="206" t="str">
        <f>IF(ABS(SUM(F56:L56)-(SUM('Input| Projects'!I56:O56)*'Input| Escalations'!$K$19))&lt;0.0000001,"",1)</f>
        <v/>
      </c>
      <c r="N56" s="259">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1.0461906224649331</v>
      </c>
      <c r="O56" s="259">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1.0629214836449652</v>
      </c>
      <c r="P56" s="259">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1.0722594253127393</v>
      </c>
      <c r="Q56" s="259">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1.0776574733333455</v>
      </c>
      <c r="R56" s="259">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1.0843515638311327</v>
      </c>
      <c r="S56" s="259">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1.0921595501446204</v>
      </c>
      <c r="T56" s="259">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1.0995679210546661</v>
      </c>
      <c r="U56" s="142"/>
      <c r="V56" s="253">
        <f t="shared" si="26"/>
        <v>0</v>
      </c>
      <c r="W56" s="253">
        <f t="shared" si="27"/>
        <v>0</v>
      </c>
      <c r="X56" s="253">
        <f t="shared" si="28"/>
        <v>2712.2651052968486</v>
      </c>
      <c r="Y56" s="253">
        <f t="shared" si="13"/>
        <v>2617.9209658545151</v>
      </c>
      <c r="Z56" s="253">
        <f t="shared" si="14"/>
        <v>2501.9013069822545</v>
      </c>
      <c r="AA56" s="253">
        <f t="shared" si="29"/>
        <v>2560.5568879308739</v>
      </c>
      <c r="AB56" s="253">
        <f t="shared" si="29"/>
        <v>2671.2864787796398</v>
      </c>
      <c r="AC56" s="142"/>
      <c r="AD56" s="253">
        <f>'Input| Projects'!Q56*N56*'Input| Escalations'!$K$19</f>
        <v>0</v>
      </c>
      <c r="AE56" s="253">
        <f>'Input| Projects'!R56*O56*'Input| Escalations'!$K$19</f>
        <v>0</v>
      </c>
      <c r="AF56" s="253">
        <f>'Input| Projects'!S56*P56*'Input| Escalations'!$K$19</f>
        <v>2410.095944810033</v>
      </c>
      <c r="AG56" s="253">
        <f>'Input| Projects'!T56*Q56*'Input| Escalations'!$K$19</f>
        <v>2326.2625365482422</v>
      </c>
      <c r="AH56" s="253">
        <f>'Input| Projects'!U56*R56*'Input| Escalations'!$K$19</f>
        <v>2223.1684441528473</v>
      </c>
      <c r="AI56" s="253">
        <f>'Input| Projects'!V56*S56*'Input| Escalations'!$K$19</f>
        <v>2275.289299709581</v>
      </c>
      <c r="AJ56" s="253">
        <f>'Input| Projects'!W56*T56*'Input| Escalations'!$K$19</f>
        <v>2373.6826821831119</v>
      </c>
      <c r="AK56" s="142"/>
      <c r="AL56" s="253">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253">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253">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440.98491301959581</v>
      </c>
      <c r="AO56" s="253">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428.62081595405994</v>
      </c>
      <c r="AP56" s="253">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413.15148522157</v>
      </c>
      <c r="AQ56" s="253">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427.04679706140013</v>
      </c>
      <c r="AR56" s="253">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449.68065532809851</v>
      </c>
      <c r="AS56" s="142"/>
      <c r="AT56" s="253">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253">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253">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253">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253">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253">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253">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42"/>
      <c r="BB56" s="253">
        <f t="shared" si="30"/>
        <v>0</v>
      </c>
      <c r="BC56" s="253">
        <f t="shared" si="31"/>
        <v>0</v>
      </c>
      <c r="BD56" s="253">
        <f t="shared" si="32"/>
        <v>440.98491301959581</v>
      </c>
      <c r="BE56" s="253">
        <f t="shared" si="15"/>
        <v>428.62081595405994</v>
      </c>
      <c r="BF56" s="253">
        <f t="shared" si="16"/>
        <v>413.15148522157</v>
      </c>
      <c r="BG56" s="253">
        <f t="shared" si="17"/>
        <v>427.04679706140013</v>
      </c>
      <c r="BH56" s="253">
        <f t="shared" si="18"/>
        <v>449.68065532809851</v>
      </c>
      <c r="BI56" s="144"/>
      <c r="BJ56" s="253"/>
      <c r="BK56" s="253"/>
      <c r="BL56" s="253"/>
      <c r="BM56" s="253"/>
      <c r="BN56" s="253"/>
      <c r="BO56" s="253"/>
      <c r="BP56" s="253"/>
      <c r="BQ56" s="144"/>
      <c r="BR56" s="253">
        <f t="shared" si="19"/>
        <v>0</v>
      </c>
      <c r="BS56" s="253">
        <f t="shared" si="20"/>
        <v>0</v>
      </c>
      <c r="BT56" s="253">
        <f t="shared" si="21"/>
        <v>3153.2500183164443</v>
      </c>
      <c r="BU56" s="253">
        <f t="shared" si="22"/>
        <v>3046.5417818085753</v>
      </c>
      <c r="BV56" s="253">
        <f t="shared" si="23"/>
        <v>2915.0527922038245</v>
      </c>
      <c r="BW56" s="253">
        <f t="shared" si="24"/>
        <v>2987.6036849922739</v>
      </c>
      <c r="BX56" s="253">
        <f t="shared" si="25"/>
        <v>3120.9671341077383</v>
      </c>
      <c r="BY56" s="142"/>
      <c r="BZ56" s="264">
        <f>IF(SUMIF('Input| Projects'!$AR$8:$CO$8,"Dx",'Input| Projects'!$AR56:$CO56)=0,"",SUMIF('Input| Projects'!$AR$8:$CO$8,"Dx",'Input| Projects'!$AR56:$CO56))</f>
        <v>1</v>
      </c>
      <c r="CA56" s="264" t="str">
        <f>IF(SUMIF('Input| Projects'!$AR$8:$CO$8,"Tx",'Input| Projects'!$AR56:$CO56)=0,"",SUMIF('Input| Projects'!$AR$8:$CO$8,"Tx",'Input| Projects'!$AR56:$CO56))</f>
        <v/>
      </c>
      <c r="CB56" s="206" t="str">
        <f t="shared" si="33"/>
        <v/>
      </c>
    </row>
    <row r="57" spans="2:80" x14ac:dyDescent="0.3">
      <c r="B57" s="268">
        <f>IFERROR('Input| Projects'!B57,"")</f>
        <v>48</v>
      </c>
      <c r="C57" s="57" t="str">
        <f>IFERROR(IF('Input| Projects'!C57="","",'Input| Projects'!C57),"")</f>
        <v>Subdivision complex connection HV (no upstream asset works)</v>
      </c>
      <c r="D57" s="57">
        <f>IFERROR(IF('Input| Projects'!D57="","",'Input| Projects'!D57),"")</f>
        <v>48</v>
      </c>
      <c r="E57" s="140"/>
      <c r="F57" s="257">
        <f>IFERROR('Input| Projects'!I57*'Input| Escalations'!$K$19,"")</f>
        <v>0</v>
      </c>
      <c r="G57" s="257">
        <f>IFERROR('Input| Projects'!J57*'Input| Escalations'!$K$19,"")</f>
        <v>0</v>
      </c>
      <c r="H57" s="257">
        <f>IFERROR('Input| Projects'!K57*'Input| Escalations'!$K$19,"")</f>
        <v>3142.7253188794075</v>
      </c>
      <c r="I57" s="257">
        <f>IFERROR('Input| Projects'!L57*'Input| Escalations'!$K$19,"")</f>
        <v>3018.2134245392049</v>
      </c>
      <c r="J57" s="257">
        <f>IFERROR('Input| Projects'!M57*'Input| Escalations'!$K$19,"")</f>
        <v>2866.6470465370858</v>
      </c>
      <c r="K57" s="257">
        <f>IFERROR('Input| Projects'!N57*'Input| Escalations'!$K$19,"")</f>
        <v>2912.8793821549289</v>
      </c>
      <c r="L57" s="257">
        <f>IFERROR('Input| Projects'!O57*'Input| Escalations'!$K$19,"")</f>
        <v>3018.3706202399799</v>
      </c>
      <c r="M57" s="206" t="str">
        <f>IF(ABS(SUM(F57:L57)-(SUM('Input| Projects'!I57:O57)*'Input| Escalations'!$K$19))&lt;0.0000001,"",1)</f>
        <v/>
      </c>
      <c r="N57" s="259">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1.0461906224649331</v>
      </c>
      <c r="O57" s="259">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1.0629214836449652</v>
      </c>
      <c r="P57" s="259">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1.0722594253127393</v>
      </c>
      <c r="Q57" s="259">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1.0776574733333455</v>
      </c>
      <c r="R57" s="259">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1.0843515638311327</v>
      </c>
      <c r="S57" s="259">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1.0921595501446204</v>
      </c>
      <c r="T57" s="259">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1.0995679210546661</v>
      </c>
      <c r="U57" s="142"/>
      <c r="V57" s="253">
        <f t="shared" si="26"/>
        <v>0</v>
      </c>
      <c r="W57" s="253">
        <f t="shared" si="27"/>
        <v>0</v>
      </c>
      <c r="X57" s="253">
        <f t="shared" si="28"/>
        <v>3369.8168443374288</v>
      </c>
      <c r="Y57" s="253">
        <f t="shared" si="13"/>
        <v>3252.6002530697037</v>
      </c>
      <c r="Z57" s="253">
        <f t="shared" si="14"/>
        <v>3108.453207864387</v>
      </c>
      <c r="AA57" s="253">
        <f t="shared" si="29"/>
        <v>3181.329035639867</v>
      </c>
      <c r="AB57" s="253">
        <f t="shared" si="29"/>
        <v>3318.9035078697575</v>
      </c>
      <c r="AC57" s="142"/>
      <c r="AD57" s="253">
        <f>'Input| Projects'!Q57*N57*'Input| Escalations'!$K$19</f>
        <v>0</v>
      </c>
      <c r="AE57" s="253">
        <f>'Input| Projects'!R57*O57*'Input| Escalations'!$K$19</f>
        <v>0</v>
      </c>
      <c r="AF57" s="253">
        <f>'Input| Projects'!S57*P57*'Input| Escalations'!$K$19</f>
        <v>2268.7603445757186</v>
      </c>
      <c r="AG57" s="253">
        <f>'Input| Projects'!T57*Q57*'Input| Escalations'!$K$19</f>
        <v>2189.8431908314633</v>
      </c>
      <c r="AH57" s="253">
        <f>'Input| Projects'!U57*R57*'Input| Escalations'!$K$19</f>
        <v>2092.7948600003301</v>
      </c>
      <c r="AI57" s="253">
        <f>'Input| Projects'!V57*S57*'Input| Escalations'!$K$19</f>
        <v>2141.8591847908501</v>
      </c>
      <c r="AJ57" s="253">
        <f>'Input| Projects'!W57*T57*'Input| Escalations'!$K$19</f>
        <v>2234.4824701025123</v>
      </c>
      <c r="AK57" s="142"/>
      <c r="AL57" s="253">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253">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253">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547.89569983037029</v>
      </c>
      <c r="AO57" s="253">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532.53409580608172</v>
      </c>
      <c r="AP57" s="253">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513.31443649948665</v>
      </c>
      <c r="AQ57" s="253">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530.57847746795107</v>
      </c>
      <c r="AR57" s="253">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558.69960644259027</v>
      </c>
      <c r="AS57" s="142"/>
      <c r="AT57" s="253">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253">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253">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253">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253">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253">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253">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42"/>
      <c r="BB57" s="253">
        <f t="shared" si="30"/>
        <v>0</v>
      </c>
      <c r="BC57" s="253">
        <f t="shared" si="31"/>
        <v>0</v>
      </c>
      <c r="BD57" s="253">
        <f t="shared" si="32"/>
        <v>547.89569983037029</v>
      </c>
      <c r="BE57" s="253">
        <f t="shared" si="15"/>
        <v>532.53409580608172</v>
      </c>
      <c r="BF57" s="253">
        <f t="shared" si="16"/>
        <v>513.31443649948665</v>
      </c>
      <c r="BG57" s="253">
        <f t="shared" si="17"/>
        <v>530.57847746795107</v>
      </c>
      <c r="BH57" s="253">
        <f t="shared" si="18"/>
        <v>558.69960644259027</v>
      </c>
      <c r="BI57" s="144"/>
      <c r="BJ57" s="253"/>
      <c r="BK57" s="253"/>
      <c r="BL57" s="253"/>
      <c r="BM57" s="253"/>
      <c r="BN57" s="253"/>
      <c r="BO57" s="253"/>
      <c r="BP57" s="253"/>
      <c r="BQ57" s="144"/>
      <c r="BR57" s="253">
        <f t="shared" si="19"/>
        <v>0</v>
      </c>
      <c r="BS57" s="253">
        <f t="shared" si="20"/>
        <v>0</v>
      </c>
      <c r="BT57" s="253">
        <f t="shared" si="21"/>
        <v>3917.712544167799</v>
      </c>
      <c r="BU57" s="253">
        <f t="shared" si="22"/>
        <v>3785.1343488757857</v>
      </c>
      <c r="BV57" s="253">
        <f t="shared" si="23"/>
        <v>3621.7676443638738</v>
      </c>
      <c r="BW57" s="253">
        <f t="shared" si="24"/>
        <v>3711.907513107818</v>
      </c>
      <c r="BX57" s="253">
        <f t="shared" si="25"/>
        <v>3877.6031143123478</v>
      </c>
      <c r="BY57" s="142"/>
      <c r="BZ57" s="264">
        <f>IF(SUMIF('Input| Projects'!$AR$8:$CO$8,"Dx",'Input| Projects'!$AR57:$CO57)=0,"",SUMIF('Input| Projects'!$AR$8:$CO$8,"Dx",'Input| Projects'!$AR57:$CO57))</f>
        <v>1</v>
      </c>
      <c r="CA57" s="264" t="str">
        <f>IF(SUMIF('Input| Projects'!$AR$8:$CO$8,"Tx",'Input| Projects'!$AR57:$CO57)=0,"",SUMIF('Input| Projects'!$AR$8:$CO$8,"Tx",'Input| Projects'!$AR57:$CO57))</f>
        <v/>
      </c>
      <c r="CB57" s="206" t="str">
        <f t="shared" si="33"/>
        <v/>
      </c>
    </row>
    <row r="58" spans="2:80" x14ac:dyDescent="0.3">
      <c r="B58" s="268">
        <f>IFERROR('Input| Projects'!B58,"")</f>
        <v>49</v>
      </c>
      <c r="C58" s="57" t="str">
        <f>IFERROR(IF('Input| Projects'!C58="","",'Input| Projects'!C58),"")</f>
        <v>Subdivision complex connection HV (with upstream asset works)</v>
      </c>
      <c r="D58" s="57">
        <f>IFERROR(IF('Input| Projects'!D58="","",'Input| Projects'!D58),"")</f>
        <v>49</v>
      </c>
      <c r="E58" s="140"/>
      <c r="F58" s="257">
        <f>IFERROR('Input| Projects'!I58*'Input| Escalations'!$K$19,"")</f>
        <v>0</v>
      </c>
      <c r="G58" s="257">
        <f>IFERROR('Input| Projects'!J58*'Input| Escalations'!$K$19,"")</f>
        <v>0</v>
      </c>
      <c r="H58" s="257">
        <f>IFERROR('Input| Projects'!K58*'Input| Escalations'!$K$19,"")</f>
        <v>0</v>
      </c>
      <c r="I58" s="257">
        <f>IFERROR('Input| Projects'!L58*'Input| Escalations'!$K$19,"")</f>
        <v>0</v>
      </c>
      <c r="J58" s="257">
        <f>IFERROR('Input| Projects'!M58*'Input| Escalations'!$K$19,"")</f>
        <v>0</v>
      </c>
      <c r="K58" s="257">
        <f>IFERROR('Input| Projects'!N58*'Input| Escalations'!$K$19,"")</f>
        <v>0</v>
      </c>
      <c r="L58" s="257">
        <f>IFERROR('Input| Projects'!O58*'Input| Escalations'!$K$19,"")</f>
        <v>0</v>
      </c>
      <c r="M58" s="206" t="str">
        <f>IF(ABS(SUM(F58:L58)-(SUM('Input| Projects'!I58:O58)*'Input| Escalations'!$K$19))&lt;0.0000001,"",1)</f>
        <v/>
      </c>
      <c r="N58" s="259">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1.0461906224649331</v>
      </c>
      <c r="O58" s="259">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1.0629214836449652</v>
      </c>
      <c r="P58" s="259">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1.0722594253127393</v>
      </c>
      <c r="Q58" s="259">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1.0776574733333455</v>
      </c>
      <c r="R58" s="259">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1.0843515638311327</v>
      </c>
      <c r="S58" s="259">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1.0921595501446204</v>
      </c>
      <c r="T58" s="259">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1.0995679210546661</v>
      </c>
      <c r="U58" s="142"/>
      <c r="V58" s="253">
        <f t="shared" si="26"/>
        <v>0</v>
      </c>
      <c r="W58" s="253">
        <f t="shared" si="27"/>
        <v>0</v>
      </c>
      <c r="X58" s="253">
        <f t="shared" si="28"/>
        <v>0</v>
      </c>
      <c r="Y58" s="253">
        <f t="shared" si="13"/>
        <v>0</v>
      </c>
      <c r="Z58" s="253">
        <f t="shared" si="14"/>
        <v>0</v>
      </c>
      <c r="AA58" s="253">
        <f t="shared" si="29"/>
        <v>0</v>
      </c>
      <c r="AB58" s="253">
        <f t="shared" si="29"/>
        <v>0</v>
      </c>
      <c r="AC58" s="142"/>
      <c r="AD58" s="253">
        <f>'Input| Projects'!Q58*N58*'Input| Escalations'!$K$19</f>
        <v>0</v>
      </c>
      <c r="AE58" s="253">
        <f>'Input| Projects'!R58*O58*'Input| Escalations'!$K$19</f>
        <v>0</v>
      </c>
      <c r="AF58" s="253">
        <f>'Input| Projects'!S58*P58*'Input| Escalations'!$K$19</f>
        <v>0</v>
      </c>
      <c r="AG58" s="253">
        <f>'Input| Projects'!T58*Q58*'Input| Escalations'!$K$19</f>
        <v>0</v>
      </c>
      <c r="AH58" s="253">
        <f>'Input| Projects'!U58*R58*'Input| Escalations'!$K$19</f>
        <v>0</v>
      </c>
      <c r="AI58" s="253">
        <f>'Input| Projects'!V58*S58*'Input| Escalations'!$K$19</f>
        <v>0</v>
      </c>
      <c r="AJ58" s="253">
        <f>'Input| Projects'!W58*T58*'Input| Escalations'!$K$19</f>
        <v>0</v>
      </c>
      <c r="AK58" s="142"/>
      <c r="AL58" s="253">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253">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253">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0</v>
      </c>
      <c r="AO58" s="253">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0</v>
      </c>
      <c r="AP58" s="253">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0</v>
      </c>
      <c r="AQ58" s="253">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0</v>
      </c>
      <c r="AR58" s="253">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0</v>
      </c>
      <c r="AS58" s="142"/>
      <c r="AT58" s="253">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253">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253">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253">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253">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253">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253">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42"/>
      <c r="BB58" s="253">
        <f t="shared" si="30"/>
        <v>0</v>
      </c>
      <c r="BC58" s="253">
        <f t="shared" si="31"/>
        <v>0</v>
      </c>
      <c r="BD58" s="253">
        <f t="shared" si="32"/>
        <v>0</v>
      </c>
      <c r="BE58" s="253">
        <f t="shared" si="15"/>
        <v>0</v>
      </c>
      <c r="BF58" s="253">
        <f t="shared" si="16"/>
        <v>0</v>
      </c>
      <c r="BG58" s="253">
        <f t="shared" si="17"/>
        <v>0</v>
      </c>
      <c r="BH58" s="253">
        <f t="shared" si="18"/>
        <v>0</v>
      </c>
      <c r="BI58" s="144"/>
      <c r="BJ58" s="253"/>
      <c r="BK58" s="253"/>
      <c r="BL58" s="253"/>
      <c r="BM58" s="253"/>
      <c r="BN58" s="253"/>
      <c r="BO58" s="253"/>
      <c r="BP58" s="253"/>
      <c r="BQ58" s="144"/>
      <c r="BR58" s="253">
        <f t="shared" si="19"/>
        <v>0</v>
      </c>
      <c r="BS58" s="253">
        <f t="shared" si="20"/>
        <v>0</v>
      </c>
      <c r="BT58" s="253">
        <f t="shared" si="21"/>
        <v>0</v>
      </c>
      <c r="BU58" s="253">
        <f t="shared" si="22"/>
        <v>0</v>
      </c>
      <c r="BV58" s="253">
        <f t="shared" si="23"/>
        <v>0</v>
      </c>
      <c r="BW58" s="253">
        <f t="shared" si="24"/>
        <v>0</v>
      </c>
      <c r="BX58" s="253">
        <f t="shared" si="25"/>
        <v>0</v>
      </c>
      <c r="BY58" s="142"/>
      <c r="BZ58" s="264">
        <f>IF(SUMIF('Input| Projects'!$AR$8:$CO$8,"Dx",'Input| Projects'!$AR58:$CO58)=0,"",SUMIF('Input| Projects'!$AR$8:$CO$8,"Dx",'Input| Projects'!$AR58:$CO58))</f>
        <v>1</v>
      </c>
      <c r="CA58" s="264" t="str">
        <f>IF(SUMIF('Input| Projects'!$AR$8:$CO$8,"Tx",'Input| Projects'!$AR58:$CO58)=0,"",SUMIF('Input| Projects'!$AR$8:$CO$8,"Tx",'Input| Projects'!$AR58:$CO58))</f>
        <v/>
      </c>
      <c r="CB58" s="206" t="str">
        <f t="shared" si="33"/>
        <v/>
      </c>
    </row>
    <row r="59" spans="2:80" x14ac:dyDescent="0.3">
      <c r="B59" s="268">
        <f>IFERROR('Input| Projects'!B59,"")</f>
        <v>50</v>
      </c>
      <c r="C59" s="57" t="str">
        <f>IFERROR(IF('Input| Projects'!C59="","",'Input| Projects'!C59),"")</f>
        <v>Embedded generation simple connection LV</v>
      </c>
      <c r="D59" s="57">
        <f>IFERROR(IF('Input| Projects'!D59="","",'Input| Projects'!D59),"")</f>
        <v>50</v>
      </c>
      <c r="E59" s="140"/>
      <c r="F59" s="257">
        <f>IFERROR('Input| Projects'!I59*'Input| Escalations'!$K$19,"")</f>
        <v>0</v>
      </c>
      <c r="G59" s="257">
        <f>IFERROR('Input| Projects'!J59*'Input| Escalations'!$K$19,"")</f>
        <v>0</v>
      </c>
      <c r="H59" s="257">
        <f>IFERROR('Input| Projects'!K59*'Input| Escalations'!$K$19,"")</f>
        <v>0</v>
      </c>
      <c r="I59" s="257">
        <f>IFERROR('Input| Projects'!L59*'Input| Escalations'!$K$19,"")</f>
        <v>0</v>
      </c>
      <c r="J59" s="257">
        <f>IFERROR('Input| Projects'!M59*'Input| Escalations'!$K$19,"")</f>
        <v>0</v>
      </c>
      <c r="K59" s="257">
        <f>IFERROR('Input| Projects'!N59*'Input| Escalations'!$K$19,"")</f>
        <v>0</v>
      </c>
      <c r="L59" s="257">
        <f>IFERROR('Input| Projects'!O59*'Input| Escalations'!$K$19,"")</f>
        <v>0</v>
      </c>
      <c r="M59" s="206" t="str">
        <f>IF(ABS(SUM(F59:L59)-(SUM('Input| Projects'!I59:O59)*'Input| Escalations'!$K$19))&lt;0.0000001,"",1)</f>
        <v/>
      </c>
      <c r="N59" s="259">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1.0461906224649331</v>
      </c>
      <c r="O59" s="259">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1.0629214836449652</v>
      </c>
      <c r="P59" s="259">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1.0722594253127393</v>
      </c>
      <c r="Q59" s="259">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1.0776574733333455</v>
      </c>
      <c r="R59" s="259">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1.0843515638311327</v>
      </c>
      <c r="S59" s="259">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1.0921595501446204</v>
      </c>
      <c r="T59" s="259">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1.0995679210546661</v>
      </c>
      <c r="U59" s="142"/>
      <c r="V59" s="253">
        <f t="shared" si="26"/>
        <v>0</v>
      </c>
      <c r="W59" s="253">
        <f t="shared" si="27"/>
        <v>0</v>
      </c>
      <c r="X59" s="253">
        <f t="shared" si="28"/>
        <v>0</v>
      </c>
      <c r="Y59" s="253">
        <f t="shared" si="13"/>
        <v>0</v>
      </c>
      <c r="Z59" s="253">
        <f t="shared" si="14"/>
        <v>0</v>
      </c>
      <c r="AA59" s="253">
        <f t="shared" si="29"/>
        <v>0</v>
      </c>
      <c r="AB59" s="253">
        <f t="shared" si="29"/>
        <v>0</v>
      </c>
      <c r="AC59" s="142"/>
      <c r="AD59" s="253">
        <f>'Input| Projects'!Q59*N59*'Input| Escalations'!$K$19</f>
        <v>0</v>
      </c>
      <c r="AE59" s="253">
        <f>'Input| Projects'!R59*O59*'Input| Escalations'!$K$19</f>
        <v>0</v>
      </c>
      <c r="AF59" s="253">
        <f>'Input| Projects'!S59*P59*'Input| Escalations'!$K$19</f>
        <v>0</v>
      </c>
      <c r="AG59" s="253">
        <f>'Input| Projects'!T59*Q59*'Input| Escalations'!$K$19</f>
        <v>0</v>
      </c>
      <c r="AH59" s="253">
        <f>'Input| Projects'!U59*R59*'Input| Escalations'!$K$19</f>
        <v>0</v>
      </c>
      <c r="AI59" s="253">
        <f>'Input| Projects'!V59*S59*'Input| Escalations'!$K$19</f>
        <v>0</v>
      </c>
      <c r="AJ59" s="253">
        <f>'Input| Projects'!W59*T59*'Input| Escalations'!$K$19</f>
        <v>0</v>
      </c>
      <c r="AK59" s="142"/>
      <c r="AL59" s="253">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253">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253">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0</v>
      </c>
      <c r="AO59" s="253">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0</v>
      </c>
      <c r="AP59" s="253">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0</v>
      </c>
      <c r="AQ59" s="253">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0</v>
      </c>
      <c r="AR59" s="253">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0</v>
      </c>
      <c r="AS59" s="142"/>
      <c r="AT59" s="253">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253">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253">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253">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253">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253">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253">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42"/>
      <c r="BB59" s="253">
        <f t="shared" si="30"/>
        <v>0</v>
      </c>
      <c r="BC59" s="253">
        <f t="shared" si="31"/>
        <v>0</v>
      </c>
      <c r="BD59" s="253">
        <f t="shared" si="32"/>
        <v>0</v>
      </c>
      <c r="BE59" s="253">
        <f t="shared" si="15"/>
        <v>0</v>
      </c>
      <c r="BF59" s="253">
        <f t="shared" si="16"/>
        <v>0</v>
      </c>
      <c r="BG59" s="253">
        <f t="shared" si="17"/>
        <v>0</v>
      </c>
      <c r="BH59" s="253">
        <f t="shared" si="18"/>
        <v>0</v>
      </c>
      <c r="BI59" s="144"/>
      <c r="BJ59" s="253"/>
      <c r="BK59" s="253"/>
      <c r="BL59" s="253"/>
      <c r="BM59" s="253"/>
      <c r="BN59" s="253"/>
      <c r="BO59" s="253"/>
      <c r="BP59" s="253"/>
      <c r="BQ59" s="144"/>
      <c r="BR59" s="253">
        <f t="shared" si="19"/>
        <v>0</v>
      </c>
      <c r="BS59" s="253">
        <f t="shared" si="20"/>
        <v>0</v>
      </c>
      <c r="BT59" s="253">
        <f t="shared" si="21"/>
        <v>0</v>
      </c>
      <c r="BU59" s="253">
        <f t="shared" si="22"/>
        <v>0</v>
      </c>
      <c r="BV59" s="253">
        <f t="shared" si="23"/>
        <v>0</v>
      </c>
      <c r="BW59" s="253">
        <f t="shared" si="24"/>
        <v>0</v>
      </c>
      <c r="BX59" s="253">
        <f t="shared" si="25"/>
        <v>0</v>
      </c>
      <c r="BY59" s="142"/>
      <c r="BZ59" s="264">
        <f>IF(SUMIF('Input| Projects'!$AR$8:$CO$8,"Dx",'Input| Projects'!$AR59:$CO59)=0,"",SUMIF('Input| Projects'!$AR$8:$CO$8,"Dx",'Input| Projects'!$AR59:$CO59))</f>
        <v>1</v>
      </c>
      <c r="CA59" s="264" t="str">
        <f>IF(SUMIF('Input| Projects'!$AR$8:$CO$8,"Tx",'Input| Projects'!$AR59:$CO59)=0,"",SUMIF('Input| Projects'!$AR$8:$CO$8,"Tx",'Input| Projects'!$AR59:$CO59))</f>
        <v/>
      </c>
      <c r="CB59" s="206" t="str">
        <f t="shared" si="33"/>
        <v/>
      </c>
    </row>
    <row r="60" spans="2:80" x14ac:dyDescent="0.3">
      <c r="B60" s="268">
        <f>IFERROR('Input| Projects'!B60,"")</f>
        <v>51</v>
      </c>
      <c r="C60" s="57" t="str">
        <f>IFERROR(IF('Input| Projects'!C60="","",'Input| Projects'!C60),"")</f>
        <v>Embedded generation complex connection HV (small capacity)</v>
      </c>
      <c r="D60" s="57">
        <f>IFERROR(IF('Input| Projects'!D60="","",'Input| Projects'!D60),"")</f>
        <v>51</v>
      </c>
      <c r="E60" s="140"/>
      <c r="F60" s="257">
        <f>IFERROR('Input| Projects'!I60*'Input| Escalations'!$K$19,"")</f>
        <v>0</v>
      </c>
      <c r="G60" s="257">
        <f>IFERROR('Input| Projects'!J60*'Input| Escalations'!$K$19,"")</f>
        <v>0</v>
      </c>
      <c r="H60" s="257">
        <f>IFERROR('Input| Projects'!K60*'Input| Escalations'!$K$19,"")</f>
        <v>0</v>
      </c>
      <c r="I60" s="257">
        <f>IFERROR('Input| Projects'!L60*'Input| Escalations'!$K$19,"")</f>
        <v>0</v>
      </c>
      <c r="J60" s="257">
        <f>IFERROR('Input| Projects'!M60*'Input| Escalations'!$K$19,"")</f>
        <v>0</v>
      </c>
      <c r="K60" s="257">
        <f>IFERROR('Input| Projects'!N60*'Input| Escalations'!$K$19,"")</f>
        <v>0</v>
      </c>
      <c r="L60" s="257">
        <f>IFERROR('Input| Projects'!O60*'Input| Escalations'!$K$19,"")</f>
        <v>0</v>
      </c>
      <c r="M60" s="206" t="str">
        <f>IF(ABS(SUM(F60:L60)-(SUM('Input| Projects'!I60:O60)*'Input| Escalations'!$K$19))&lt;0.0000001,"",1)</f>
        <v/>
      </c>
      <c r="N60" s="259">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1.0461906224649331</v>
      </c>
      <c r="O60" s="259">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1.0629214836449652</v>
      </c>
      <c r="P60" s="259">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1.0722594253127393</v>
      </c>
      <c r="Q60" s="259">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1.0776574733333455</v>
      </c>
      <c r="R60" s="259">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1.0843515638311327</v>
      </c>
      <c r="S60" s="259">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1.0921595501446204</v>
      </c>
      <c r="T60" s="259">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1.0995679210546661</v>
      </c>
      <c r="U60" s="142"/>
      <c r="V60" s="253">
        <f t="shared" si="26"/>
        <v>0</v>
      </c>
      <c r="W60" s="253">
        <f t="shared" si="27"/>
        <v>0</v>
      </c>
      <c r="X60" s="253">
        <f t="shared" si="28"/>
        <v>0</v>
      </c>
      <c r="Y60" s="253">
        <f t="shared" si="13"/>
        <v>0</v>
      </c>
      <c r="Z60" s="253">
        <f t="shared" si="14"/>
        <v>0</v>
      </c>
      <c r="AA60" s="253">
        <f t="shared" si="29"/>
        <v>0</v>
      </c>
      <c r="AB60" s="253">
        <f t="shared" si="29"/>
        <v>0</v>
      </c>
      <c r="AC60" s="142"/>
      <c r="AD60" s="253">
        <f>'Input| Projects'!Q60*N60*'Input| Escalations'!$K$19</f>
        <v>0</v>
      </c>
      <c r="AE60" s="253">
        <f>'Input| Projects'!R60*O60*'Input| Escalations'!$K$19</f>
        <v>0</v>
      </c>
      <c r="AF60" s="253">
        <f>'Input| Projects'!S60*P60*'Input| Escalations'!$K$19</f>
        <v>0</v>
      </c>
      <c r="AG60" s="253">
        <f>'Input| Projects'!T60*Q60*'Input| Escalations'!$K$19</f>
        <v>0</v>
      </c>
      <c r="AH60" s="253">
        <f>'Input| Projects'!U60*R60*'Input| Escalations'!$K$19</f>
        <v>0</v>
      </c>
      <c r="AI60" s="253">
        <f>'Input| Projects'!V60*S60*'Input| Escalations'!$K$19</f>
        <v>0</v>
      </c>
      <c r="AJ60" s="253">
        <f>'Input| Projects'!W60*T60*'Input| Escalations'!$K$19</f>
        <v>0</v>
      </c>
      <c r="AK60" s="142"/>
      <c r="AL60" s="253">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253">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253">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0</v>
      </c>
      <c r="AO60" s="253">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0</v>
      </c>
      <c r="AP60" s="253">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253">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253">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42"/>
      <c r="AT60" s="253">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253">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253">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253">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253">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253">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253">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42"/>
      <c r="BB60" s="253">
        <f t="shared" si="30"/>
        <v>0</v>
      </c>
      <c r="BC60" s="253">
        <f t="shared" si="31"/>
        <v>0</v>
      </c>
      <c r="BD60" s="253">
        <f t="shared" si="32"/>
        <v>0</v>
      </c>
      <c r="BE60" s="253">
        <f t="shared" si="15"/>
        <v>0</v>
      </c>
      <c r="BF60" s="253">
        <f t="shared" si="16"/>
        <v>0</v>
      </c>
      <c r="BG60" s="253">
        <f t="shared" si="17"/>
        <v>0</v>
      </c>
      <c r="BH60" s="253">
        <f t="shared" si="18"/>
        <v>0</v>
      </c>
      <c r="BI60" s="144"/>
      <c r="BJ60" s="253"/>
      <c r="BK60" s="253"/>
      <c r="BL60" s="253"/>
      <c r="BM60" s="253"/>
      <c r="BN60" s="253"/>
      <c r="BO60" s="253"/>
      <c r="BP60" s="253"/>
      <c r="BQ60" s="144"/>
      <c r="BR60" s="253">
        <f t="shared" si="19"/>
        <v>0</v>
      </c>
      <c r="BS60" s="253">
        <f t="shared" si="20"/>
        <v>0</v>
      </c>
      <c r="BT60" s="253">
        <f t="shared" si="21"/>
        <v>0</v>
      </c>
      <c r="BU60" s="253">
        <f t="shared" si="22"/>
        <v>0</v>
      </c>
      <c r="BV60" s="253">
        <f t="shared" si="23"/>
        <v>0</v>
      </c>
      <c r="BW60" s="253">
        <f t="shared" si="24"/>
        <v>0</v>
      </c>
      <c r="BX60" s="253">
        <f t="shared" si="25"/>
        <v>0</v>
      </c>
      <c r="BY60" s="142"/>
      <c r="BZ60" s="264">
        <f>IF(SUMIF('Input| Projects'!$AR$8:$CO$8,"Dx",'Input| Projects'!$AR60:$CO60)=0,"",SUMIF('Input| Projects'!$AR$8:$CO$8,"Dx",'Input| Projects'!$AR60:$CO60))</f>
        <v>1</v>
      </c>
      <c r="CA60" s="264" t="str">
        <f>IF(SUMIF('Input| Projects'!$AR$8:$CO$8,"Tx",'Input| Projects'!$AR60:$CO60)=0,"",SUMIF('Input| Projects'!$AR$8:$CO$8,"Tx",'Input| Projects'!$AR60:$CO60))</f>
        <v/>
      </c>
      <c r="CB60" s="206" t="str">
        <f t="shared" si="33"/>
        <v/>
      </c>
    </row>
    <row r="61" spans="2:80" x14ac:dyDescent="0.3">
      <c r="B61" s="268">
        <f>IFERROR('Input| Projects'!B61,"")</f>
        <v>52</v>
      </c>
      <c r="C61" s="57" t="str">
        <f>IFERROR(IF('Input| Projects'!C61="","",'Input| Projects'!C61),"")</f>
        <v>Embedded generation complex connection HV (large capacity)</v>
      </c>
      <c r="D61" s="57">
        <f>IFERROR(IF('Input| Projects'!D61="","",'Input| Projects'!D61),"")</f>
        <v>52</v>
      </c>
      <c r="E61" s="140"/>
      <c r="F61" s="257">
        <f>IFERROR('Input| Projects'!I61*'Input| Escalations'!$K$19,"")</f>
        <v>0</v>
      </c>
      <c r="G61" s="257">
        <f>IFERROR('Input| Projects'!J61*'Input| Escalations'!$K$19,"")</f>
        <v>0</v>
      </c>
      <c r="H61" s="257">
        <f>IFERROR('Input| Projects'!K61*'Input| Escalations'!$K$19,"")</f>
        <v>0</v>
      </c>
      <c r="I61" s="257">
        <f>IFERROR('Input| Projects'!L61*'Input| Escalations'!$K$19,"")</f>
        <v>0</v>
      </c>
      <c r="J61" s="257">
        <f>IFERROR('Input| Projects'!M61*'Input| Escalations'!$K$19,"")</f>
        <v>0</v>
      </c>
      <c r="K61" s="257">
        <f>IFERROR('Input| Projects'!N61*'Input| Escalations'!$K$19,"")</f>
        <v>0</v>
      </c>
      <c r="L61" s="257">
        <f>IFERROR('Input| Projects'!O61*'Input| Escalations'!$K$19,"")</f>
        <v>0</v>
      </c>
      <c r="M61" s="206" t="str">
        <f>IF(ABS(SUM(F61:L61)-(SUM('Input| Projects'!I61:O61)*'Input| Escalations'!$K$19))&lt;0.0000001,"",1)</f>
        <v/>
      </c>
      <c r="N61" s="259">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1.0461906224649331</v>
      </c>
      <c r="O61" s="259">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1.0629214836449652</v>
      </c>
      <c r="P61" s="259">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1.0722594253127393</v>
      </c>
      <c r="Q61" s="259">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1.0776574733333455</v>
      </c>
      <c r="R61" s="259">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1.0843515638311327</v>
      </c>
      <c r="S61" s="259">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1.0921595501446204</v>
      </c>
      <c r="T61" s="259">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1.0995679210546661</v>
      </c>
      <c r="U61" s="142"/>
      <c r="V61" s="253">
        <f t="shared" si="26"/>
        <v>0</v>
      </c>
      <c r="W61" s="253">
        <f t="shared" si="27"/>
        <v>0</v>
      </c>
      <c r="X61" s="253">
        <f t="shared" si="28"/>
        <v>0</v>
      </c>
      <c r="Y61" s="253">
        <f t="shared" si="13"/>
        <v>0</v>
      </c>
      <c r="Z61" s="253">
        <f t="shared" si="14"/>
        <v>0</v>
      </c>
      <c r="AA61" s="253">
        <f t="shared" si="29"/>
        <v>0</v>
      </c>
      <c r="AB61" s="253">
        <f t="shared" si="29"/>
        <v>0</v>
      </c>
      <c r="AC61" s="142"/>
      <c r="AD61" s="253">
        <f>'Input| Projects'!Q61*N61*'Input| Escalations'!$K$19</f>
        <v>0</v>
      </c>
      <c r="AE61" s="253">
        <f>'Input| Projects'!R61*O61*'Input| Escalations'!$K$19</f>
        <v>0</v>
      </c>
      <c r="AF61" s="253">
        <f>'Input| Projects'!S61*P61*'Input| Escalations'!$K$19</f>
        <v>0</v>
      </c>
      <c r="AG61" s="253">
        <f>'Input| Projects'!T61*Q61*'Input| Escalations'!$K$19</f>
        <v>0</v>
      </c>
      <c r="AH61" s="253">
        <f>'Input| Projects'!U61*R61*'Input| Escalations'!$K$19</f>
        <v>0</v>
      </c>
      <c r="AI61" s="253">
        <f>'Input| Projects'!V61*S61*'Input| Escalations'!$K$19</f>
        <v>0</v>
      </c>
      <c r="AJ61" s="253">
        <f>'Input| Projects'!W61*T61*'Input| Escalations'!$K$19</f>
        <v>0</v>
      </c>
      <c r="AK61" s="142"/>
      <c r="AL61" s="253">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253">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253">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0</v>
      </c>
      <c r="AO61" s="253">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0</v>
      </c>
      <c r="AP61" s="253">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0</v>
      </c>
      <c r="AQ61" s="253">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0</v>
      </c>
      <c r="AR61" s="253">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0</v>
      </c>
      <c r="AS61" s="142"/>
      <c r="AT61" s="253">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253">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253">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253">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253">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253">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253">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42"/>
      <c r="BB61" s="253">
        <f t="shared" si="30"/>
        <v>0</v>
      </c>
      <c r="BC61" s="253">
        <f t="shared" si="31"/>
        <v>0</v>
      </c>
      <c r="BD61" s="253">
        <f t="shared" si="32"/>
        <v>0</v>
      </c>
      <c r="BE61" s="253">
        <f t="shared" si="15"/>
        <v>0</v>
      </c>
      <c r="BF61" s="253">
        <f t="shared" si="16"/>
        <v>0</v>
      </c>
      <c r="BG61" s="253">
        <f t="shared" si="17"/>
        <v>0</v>
      </c>
      <c r="BH61" s="253">
        <f t="shared" si="18"/>
        <v>0</v>
      </c>
      <c r="BI61" s="144"/>
      <c r="BJ61" s="253"/>
      <c r="BK61" s="253"/>
      <c r="BL61" s="253"/>
      <c r="BM61" s="253"/>
      <c r="BN61" s="253"/>
      <c r="BO61" s="253"/>
      <c r="BP61" s="253"/>
      <c r="BQ61" s="144"/>
      <c r="BR61" s="253">
        <f t="shared" si="19"/>
        <v>0</v>
      </c>
      <c r="BS61" s="253">
        <f t="shared" si="20"/>
        <v>0</v>
      </c>
      <c r="BT61" s="253">
        <f t="shared" si="21"/>
        <v>0</v>
      </c>
      <c r="BU61" s="253">
        <f t="shared" si="22"/>
        <v>0</v>
      </c>
      <c r="BV61" s="253">
        <f t="shared" si="23"/>
        <v>0</v>
      </c>
      <c r="BW61" s="253">
        <f t="shared" si="24"/>
        <v>0</v>
      </c>
      <c r="BX61" s="253">
        <f t="shared" si="25"/>
        <v>0</v>
      </c>
      <c r="BY61" s="142"/>
      <c r="BZ61" s="264">
        <f>IF(SUMIF('Input| Projects'!$AR$8:$CO$8,"Dx",'Input| Projects'!$AR61:$CO61)=0,"",SUMIF('Input| Projects'!$AR$8:$CO$8,"Dx",'Input| Projects'!$AR61:$CO61))</f>
        <v>1</v>
      </c>
      <c r="CA61" s="264" t="str">
        <f>IF(SUMIF('Input| Projects'!$AR$8:$CO$8,"Tx",'Input| Projects'!$AR61:$CO61)=0,"",SUMIF('Input| Projects'!$AR$8:$CO$8,"Tx",'Input| Projects'!$AR61:$CO61))</f>
        <v/>
      </c>
      <c r="CB61" s="206" t="str">
        <f t="shared" si="33"/>
        <v/>
      </c>
    </row>
    <row r="62" spans="2:80" x14ac:dyDescent="0.3">
      <c r="B62" s="268">
        <f>IFERROR('Input| Projects'!B62,"")</f>
        <v>53</v>
      </c>
      <c r="C62" s="57" t="str">
        <f>IFERROR(IF('Input| Projects'!C62="","",'Input| Projects'!C62),"")</f>
        <v>Grid connected batteries</v>
      </c>
      <c r="D62" s="57">
        <f>IFERROR(IF('Input| Projects'!D62="","",'Input| Projects'!D62),"")</f>
        <v>53</v>
      </c>
      <c r="E62" s="140"/>
      <c r="F62" s="257">
        <f>IFERROR('Input| Projects'!I62*'Input| Escalations'!$K$19,"")</f>
        <v>0</v>
      </c>
      <c r="G62" s="257">
        <f>IFERROR('Input| Projects'!J62*'Input| Escalations'!$K$19,"")</f>
        <v>0</v>
      </c>
      <c r="H62" s="257">
        <f>IFERROR('Input| Projects'!K62*'Input| Escalations'!$K$19,"")</f>
        <v>5296.5927878556013</v>
      </c>
      <c r="I62" s="257">
        <f>IFERROR('Input| Projects'!L62*'Input| Escalations'!$K$19,"")</f>
        <v>5205.5581376238006</v>
      </c>
      <c r="J62" s="257">
        <f>IFERROR('Input| Projects'!M62*'Input| Escalations'!$K$19,"")</f>
        <v>6295.7885950806012</v>
      </c>
      <c r="K62" s="257">
        <f>IFERROR('Input| Projects'!N62*'Input| Escalations'!$K$19,"")</f>
        <v>7238.3040465119921</v>
      </c>
      <c r="L62" s="257">
        <f>IFERROR('Input| Projects'!O62*'Input| Escalations'!$K$19,"")</f>
        <v>6659.987673536999</v>
      </c>
      <c r="M62" s="206" t="str">
        <f>IF(ABS(SUM(F62:L62)-(SUM('Input| Projects'!I62:O62)*'Input| Escalations'!$K$19))&lt;0.0000001,"",1)</f>
        <v/>
      </c>
      <c r="N62" s="259">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1.0461906224649331</v>
      </c>
      <c r="O62" s="259">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1.0629214836449652</v>
      </c>
      <c r="P62" s="259">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1.0722594253127393</v>
      </c>
      <c r="Q62" s="259">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1.0776574733333455</v>
      </c>
      <c r="R62" s="259">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1.0843515638311327</v>
      </c>
      <c r="S62" s="259">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1.0921595501446204</v>
      </c>
      <c r="T62" s="259">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1.0995679210546661</v>
      </c>
      <c r="U62" s="142"/>
      <c r="V62" s="253">
        <f t="shared" si="26"/>
        <v>0</v>
      </c>
      <c r="W62" s="253">
        <f t="shared" si="27"/>
        <v>0</v>
      </c>
      <c r="X62" s="253">
        <f t="shared" si="28"/>
        <v>5679.3215388216468</v>
      </c>
      <c r="Y62" s="253">
        <f t="shared" si="13"/>
        <v>5609.8086298815006</v>
      </c>
      <c r="Z62" s="253">
        <f t="shared" si="14"/>
        <v>6826.84820862586</v>
      </c>
      <c r="AA62" s="253">
        <f t="shared" si="29"/>
        <v>7905.3828912485224</v>
      </c>
      <c r="AB62" s="253">
        <f t="shared" si="29"/>
        <v>7323.1088004407802</v>
      </c>
      <c r="AC62" s="142"/>
      <c r="AD62" s="253">
        <f>'Input| Projects'!Q62*N62*'Input| Escalations'!$K$19</f>
        <v>0</v>
      </c>
      <c r="AE62" s="253">
        <f>'Input| Projects'!R62*O62*'Input| Escalations'!$K$19</f>
        <v>0</v>
      </c>
      <c r="AF62" s="253">
        <f>'Input| Projects'!S62*P62*'Input| Escalations'!$K$19</f>
        <v>4328.0293639880838</v>
      </c>
      <c r="AG62" s="253">
        <f>'Input| Projects'!T62*Q62*'Input| Escalations'!$K$19</f>
        <v>4275.055798569635</v>
      </c>
      <c r="AH62" s="253">
        <f>'Input| Projects'!U62*R62*'Input| Escalations'!$K$19</f>
        <v>5202.5227500242199</v>
      </c>
      <c r="AI62" s="253">
        <f>'Input| Projects'!V62*S62*'Input| Escalations'!$K$19</f>
        <v>6024.4395484590832</v>
      </c>
      <c r="AJ62" s="253">
        <f>'Input| Projects'!W62*T62*'Input| Escalations'!$K$19</f>
        <v>5580.7070804734358</v>
      </c>
      <c r="AK62" s="142"/>
      <c r="AL62" s="253">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253">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253">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923.39613480868502</v>
      </c>
      <c r="AO62" s="253">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918.4695732405695</v>
      </c>
      <c r="AP62" s="253">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1127.3516141122484</v>
      </c>
      <c r="AQ62" s="253">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1318.4508647959442</v>
      </c>
      <c r="AR62" s="253">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1232.7619634138189</v>
      </c>
      <c r="AS62" s="142"/>
      <c r="AT62" s="253">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253">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253">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253">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253">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253">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253">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42"/>
      <c r="BB62" s="253">
        <f t="shared" si="30"/>
        <v>0</v>
      </c>
      <c r="BC62" s="253">
        <f t="shared" si="31"/>
        <v>0</v>
      </c>
      <c r="BD62" s="253">
        <f t="shared" si="32"/>
        <v>923.39613480868502</v>
      </c>
      <c r="BE62" s="253">
        <f t="shared" si="15"/>
        <v>918.4695732405695</v>
      </c>
      <c r="BF62" s="253">
        <f t="shared" si="16"/>
        <v>1127.3516141122484</v>
      </c>
      <c r="BG62" s="253">
        <f t="shared" si="17"/>
        <v>1318.4508647959442</v>
      </c>
      <c r="BH62" s="253">
        <f t="shared" si="18"/>
        <v>1232.7619634138189</v>
      </c>
      <c r="BI62" s="144"/>
      <c r="BJ62" s="253"/>
      <c r="BK62" s="253"/>
      <c r="BL62" s="253"/>
      <c r="BM62" s="253"/>
      <c r="BN62" s="253"/>
      <c r="BO62" s="253"/>
      <c r="BP62" s="253"/>
      <c r="BQ62" s="144"/>
      <c r="BR62" s="253">
        <f t="shared" si="19"/>
        <v>0</v>
      </c>
      <c r="BS62" s="253">
        <f t="shared" si="20"/>
        <v>0</v>
      </c>
      <c r="BT62" s="253">
        <f t="shared" si="21"/>
        <v>6602.7176736303318</v>
      </c>
      <c r="BU62" s="253">
        <f t="shared" si="22"/>
        <v>6528.2782031220704</v>
      </c>
      <c r="BV62" s="253">
        <f t="shared" si="23"/>
        <v>7954.1998227381082</v>
      </c>
      <c r="BW62" s="253">
        <f t="shared" si="24"/>
        <v>9223.833756044467</v>
      </c>
      <c r="BX62" s="253">
        <f t="shared" si="25"/>
        <v>8555.8707638545984</v>
      </c>
      <c r="BY62" s="142"/>
      <c r="BZ62" s="264">
        <f>IF(SUMIF('Input| Projects'!$AR$8:$CO$8,"Dx",'Input| Projects'!$AR62:$CO62)=0,"",SUMIF('Input| Projects'!$AR$8:$CO$8,"Dx",'Input| Projects'!$AR62:$CO62))</f>
        <v>1</v>
      </c>
      <c r="CA62" s="264" t="str">
        <f>IF(SUMIF('Input| Projects'!$AR$8:$CO$8,"Tx",'Input| Projects'!$AR62:$CO62)=0,"",SUMIF('Input| Projects'!$AR$8:$CO$8,"Tx",'Input| Projects'!$AR62:$CO62))</f>
        <v/>
      </c>
      <c r="CB62" s="206" t="str">
        <f t="shared" si="33"/>
        <v/>
      </c>
    </row>
    <row r="63" spans="2:80" x14ac:dyDescent="0.3">
      <c r="B63" s="268">
        <f>IFERROR('Input| Projects'!B63,"")</f>
        <v>54</v>
      </c>
      <c r="C63" s="57" t="str">
        <f>IFERROR(IF('Input| Projects'!C63="","",'Input| Projects'!C63),"")</f>
        <v>Data centres</v>
      </c>
      <c r="D63" s="57">
        <f>IFERROR(IF('Input| Projects'!D63="","",'Input| Projects'!D63),"")</f>
        <v>54</v>
      </c>
      <c r="E63" s="140"/>
      <c r="F63" s="257">
        <f>IFERROR('Input| Projects'!I63*'Input| Escalations'!$K$19,"")</f>
        <v>0</v>
      </c>
      <c r="G63" s="257">
        <f>IFERROR('Input| Projects'!J63*'Input| Escalations'!$K$19,"")</f>
        <v>0</v>
      </c>
      <c r="H63" s="257">
        <f>IFERROR('Input| Projects'!K63*'Input| Escalations'!$K$19,"")</f>
        <v>0</v>
      </c>
      <c r="I63" s="257">
        <f>IFERROR('Input| Projects'!L63*'Input| Escalations'!$K$19,"")</f>
        <v>0</v>
      </c>
      <c r="J63" s="257">
        <f>IFERROR('Input| Projects'!M63*'Input| Escalations'!$K$19,"")</f>
        <v>0</v>
      </c>
      <c r="K63" s="257">
        <f>IFERROR('Input| Projects'!N63*'Input| Escalations'!$K$19,"")</f>
        <v>0</v>
      </c>
      <c r="L63" s="257">
        <f>IFERROR('Input| Projects'!O63*'Input| Escalations'!$K$19,"")</f>
        <v>0</v>
      </c>
      <c r="M63" s="206" t="str">
        <f>IF(ABS(SUM(F63:L63)-(SUM('Input| Projects'!I63:O63)*'Input| Escalations'!$K$19))&lt;0.0000001,"",1)</f>
        <v/>
      </c>
      <c r="N63" s="259">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1.0461906224649331</v>
      </c>
      <c r="O63" s="259">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1.0629214836449652</v>
      </c>
      <c r="P63" s="259">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1.0722594253127393</v>
      </c>
      <c r="Q63" s="259">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1.0776574733333455</v>
      </c>
      <c r="R63" s="259">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1.0843515638311327</v>
      </c>
      <c r="S63" s="259">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1.0921595501446204</v>
      </c>
      <c r="T63" s="259">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1.0995679210546661</v>
      </c>
      <c r="U63" s="142"/>
      <c r="V63" s="253">
        <f t="shared" si="26"/>
        <v>0</v>
      </c>
      <c r="W63" s="253">
        <f t="shared" si="27"/>
        <v>0</v>
      </c>
      <c r="X63" s="253">
        <f t="shared" si="28"/>
        <v>0</v>
      </c>
      <c r="Y63" s="253">
        <f t="shared" si="13"/>
        <v>0</v>
      </c>
      <c r="Z63" s="253">
        <f t="shared" si="14"/>
        <v>0</v>
      </c>
      <c r="AA63" s="253">
        <f t="shared" si="29"/>
        <v>0</v>
      </c>
      <c r="AB63" s="253">
        <f t="shared" si="29"/>
        <v>0</v>
      </c>
      <c r="AC63" s="142"/>
      <c r="AD63" s="253">
        <f>'Input| Projects'!Q63*N63*'Input| Escalations'!$K$19</f>
        <v>0</v>
      </c>
      <c r="AE63" s="253">
        <f>'Input| Projects'!R63*O63*'Input| Escalations'!$K$19</f>
        <v>0</v>
      </c>
      <c r="AF63" s="253">
        <f>'Input| Projects'!S63*P63*'Input| Escalations'!$K$19</f>
        <v>0</v>
      </c>
      <c r="AG63" s="253">
        <f>'Input| Projects'!T63*Q63*'Input| Escalations'!$K$19</f>
        <v>0</v>
      </c>
      <c r="AH63" s="253">
        <f>'Input| Projects'!U63*R63*'Input| Escalations'!$K$19</f>
        <v>0</v>
      </c>
      <c r="AI63" s="253">
        <f>'Input| Projects'!V63*S63*'Input| Escalations'!$K$19</f>
        <v>0</v>
      </c>
      <c r="AJ63" s="253">
        <f>'Input| Projects'!W63*T63*'Input| Escalations'!$K$19</f>
        <v>0</v>
      </c>
      <c r="AK63" s="142"/>
      <c r="AL63" s="253">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253">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253">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0</v>
      </c>
      <c r="AO63" s="253">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0</v>
      </c>
      <c r="AP63" s="253">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0</v>
      </c>
      <c r="AQ63" s="253">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0</v>
      </c>
      <c r="AR63" s="253">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0</v>
      </c>
      <c r="AS63" s="142"/>
      <c r="AT63" s="253">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253">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253">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253">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253">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253">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253">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42"/>
      <c r="BB63" s="253">
        <f t="shared" si="30"/>
        <v>0</v>
      </c>
      <c r="BC63" s="253">
        <f t="shared" si="31"/>
        <v>0</v>
      </c>
      <c r="BD63" s="253">
        <f t="shared" si="32"/>
        <v>0</v>
      </c>
      <c r="BE63" s="253">
        <f t="shared" si="15"/>
        <v>0</v>
      </c>
      <c r="BF63" s="253">
        <f t="shared" si="16"/>
        <v>0</v>
      </c>
      <c r="BG63" s="253">
        <f t="shared" si="17"/>
        <v>0</v>
      </c>
      <c r="BH63" s="253">
        <f t="shared" si="18"/>
        <v>0</v>
      </c>
      <c r="BI63" s="144"/>
      <c r="BJ63" s="253"/>
      <c r="BK63" s="253"/>
      <c r="BL63" s="253"/>
      <c r="BM63" s="253"/>
      <c r="BN63" s="253"/>
      <c r="BO63" s="253"/>
      <c r="BP63" s="253"/>
      <c r="BQ63" s="144"/>
      <c r="BR63" s="253">
        <f t="shared" si="19"/>
        <v>0</v>
      </c>
      <c r="BS63" s="253">
        <f t="shared" si="20"/>
        <v>0</v>
      </c>
      <c r="BT63" s="253">
        <f t="shared" si="21"/>
        <v>0</v>
      </c>
      <c r="BU63" s="253">
        <f t="shared" si="22"/>
        <v>0</v>
      </c>
      <c r="BV63" s="253">
        <f t="shared" si="23"/>
        <v>0</v>
      </c>
      <c r="BW63" s="253">
        <f t="shared" si="24"/>
        <v>0</v>
      </c>
      <c r="BX63" s="253">
        <f t="shared" si="25"/>
        <v>0</v>
      </c>
      <c r="BY63" s="142"/>
      <c r="BZ63" s="264">
        <f>IF(SUMIF('Input| Projects'!$AR$8:$CO$8,"Dx",'Input| Projects'!$AR63:$CO63)=0,"",SUMIF('Input| Projects'!$AR$8:$CO$8,"Dx",'Input| Projects'!$AR63:$CO63))</f>
        <v>1</v>
      </c>
      <c r="CA63" s="264" t="str">
        <f>IF(SUMIF('Input| Projects'!$AR$8:$CO$8,"Tx",'Input| Projects'!$AR63:$CO63)=0,"",SUMIF('Input| Projects'!$AR$8:$CO$8,"Tx",'Input| Projects'!$AR63:$CO63))</f>
        <v/>
      </c>
      <c r="CB63" s="206" t="str">
        <f t="shared" si="33"/>
        <v/>
      </c>
    </row>
    <row r="64" spans="2:80" x14ac:dyDescent="0.3">
      <c r="B64" s="268">
        <f>IFERROR('Input| Projects'!B64,"")</f>
        <v>55</v>
      </c>
      <c r="C64" s="57" t="str">
        <f>IFERROR(IF('Input| Projects'!C64="","",'Input| Projects'!C64),"")</f>
        <v>Mobile emergency response vehicles</v>
      </c>
      <c r="D64" s="57">
        <f>IFERROR(IF('Input| Projects'!D64="","",'Input| Projects'!D64),"")</f>
        <v>55</v>
      </c>
      <c r="E64" s="140"/>
      <c r="F64" s="257">
        <f>IFERROR('Input| Projects'!I64*'Input| Escalations'!$K$19,"")</f>
        <v>0</v>
      </c>
      <c r="G64" s="257">
        <f>IFERROR('Input| Projects'!J64*'Input| Escalations'!$K$19,"")</f>
        <v>0</v>
      </c>
      <c r="H64" s="257">
        <f>IFERROR('Input| Projects'!K64*'Input| Escalations'!$K$19,"")</f>
        <v>346.70156636438577</v>
      </c>
      <c r="I64" s="257">
        <f>IFERROR('Input| Projects'!L64*'Input| Escalations'!$K$19,"")</f>
        <v>0</v>
      </c>
      <c r="J64" s="257">
        <f>IFERROR('Input| Projects'!M64*'Input| Escalations'!$K$19,"")</f>
        <v>0</v>
      </c>
      <c r="K64" s="257">
        <f>IFERROR('Input| Projects'!N64*'Input| Escalations'!$K$19,"")</f>
        <v>0</v>
      </c>
      <c r="L64" s="257">
        <f>IFERROR('Input| Projects'!O64*'Input| Escalations'!$K$19,"")</f>
        <v>0</v>
      </c>
      <c r="M64" s="206" t="str">
        <f>IF(ABS(SUM(F64:L64)-(SUM('Input| Projects'!I64:O64)*'Input| Escalations'!$K$19))&lt;0.0000001,"",1)</f>
        <v/>
      </c>
      <c r="N64" s="259">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1.0000708753305669</v>
      </c>
      <c r="O64" s="259">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1.0000965473231387</v>
      </c>
      <c r="P64" s="259">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1.0001108755496748</v>
      </c>
      <c r="Q64" s="259">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1.0001191583659146</v>
      </c>
      <c r="R64" s="259">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1.0001294298420618</v>
      </c>
      <c r="S64" s="259">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1.0001414104905462</v>
      </c>
      <c r="T64" s="259">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1.0001527779653538</v>
      </c>
      <c r="U64" s="142"/>
      <c r="V64" s="253">
        <f t="shared" si="26"/>
        <v>0</v>
      </c>
      <c r="W64" s="253">
        <f t="shared" si="27"/>
        <v>0</v>
      </c>
      <c r="X64" s="253">
        <f t="shared" si="28"/>
        <v>346.74000709112954</v>
      </c>
      <c r="Y64" s="253">
        <f t="shared" si="13"/>
        <v>0</v>
      </c>
      <c r="Z64" s="253">
        <f t="shared" si="14"/>
        <v>0</v>
      </c>
      <c r="AA64" s="253">
        <f t="shared" si="29"/>
        <v>0</v>
      </c>
      <c r="AB64" s="253">
        <f t="shared" si="29"/>
        <v>0</v>
      </c>
      <c r="AC64" s="142"/>
      <c r="AD64" s="253">
        <f>'Input| Projects'!Q64*N64*'Input| Escalations'!$K$19</f>
        <v>0</v>
      </c>
      <c r="AE64" s="253">
        <f>'Input| Projects'!R64*O64*'Input| Escalations'!$K$19</f>
        <v>0</v>
      </c>
      <c r="AF64" s="253">
        <f>'Input| Projects'!S64*P64*'Input| Escalations'!$K$19</f>
        <v>0</v>
      </c>
      <c r="AG64" s="253">
        <f>'Input| Projects'!T64*Q64*'Input| Escalations'!$K$19</f>
        <v>0</v>
      </c>
      <c r="AH64" s="253">
        <f>'Input| Projects'!U64*R64*'Input| Escalations'!$K$19</f>
        <v>0</v>
      </c>
      <c r="AI64" s="253">
        <f>'Input| Projects'!V64*S64*'Input| Escalations'!$K$19</f>
        <v>0</v>
      </c>
      <c r="AJ64" s="253">
        <f>'Input| Projects'!W64*T64*'Input| Escalations'!$K$19</f>
        <v>0</v>
      </c>
      <c r="AK64" s="142"/>
      <c r="AL64" s="253">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253">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253">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253">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0</v>
      </c>
      <c r="AP64" s="253">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0</v>
      </c>
      <c r="AQ64" s="253">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0</v>
      </c>
      <c r="AR64" s="253">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0</v>
      </c>
      <c r="AS64" s="142"/>
      <c r="AT64" s="253">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253">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253">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253">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253">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253">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253">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42"/>
      <c r="BB64" s="253">
        <f t="shared" si="30"/>
        <v>0</v>
      </c>
      <c r="BC64" s="253">
        <f t="shared" si="31"/>
        <v>0</v>
      </c>
      <c r="BD64" s="253">
        <f t="shared" si="32"/>
        <v>0</v>
      </c>
      <c r="BE64" s="253">
        <f t="shared" si="15"/>
        <v>0</v>
      </c>
      <c r="BF64" s="253">
        <f t="shared" si="16"/>
        <v>0</v>
      </c>
      <c r="BG64" s="253">
        <f t="shared" si="17"/>
        <v>0</v>
      </c>
      <c r="BH64" s="253">
        <f t="shared" si="18"/>
        <v>0</v>
      </c>
      <c r="BI64" s="144"/>
      <c r="BJ64" s="253"/>
      <c r="BK64" s="253"/>
      <c r="BL64" s="253"/>
      <c r="BM64" s="253"/>
      <c r="BN64" s="253"/>
      <c r="BO64" s="253"/>
      <c r="BP64" s="253"/>
      <c r="BQ64" s="144"/>
      <c r="BR64" s="253">
        <f t="shared" si="19"/>
        <v>0</v>
      </c>
      <c r="BS64" s="253">
        <f t="shared" si="20"/>
        <v>0</v>
      </c>
      <c r="BT64" s="253">
        <f t="shared" si="21"/>
        <v>346.74000709112954</v>
      </c>
      <c r="BU64" s="253">
        <f t="shared" si="22"/>
        <v>0</v>
      </c>
      <c r="BV64" s="253">
        <f t="shared" si="23"/>
        <v>0</v>
      </c>
      <c r="BW64" s="253">
        <f t="shared" si="24"/>
        <v>0</v>
      </c>
      <c r="BX64" s="253">
        <f t="shared" si="25"/>
        <v>0</v>
      </c>
      <c r="BY64" s="142"/>
      <c r="BZ64" s="264">
        <f>IF(SUMIF('Input| Projects'!$AR$8:$CO$8,"Dx",'Input| Projects'!$AR64:$CO64)=0,"",SUMIF('Input| Projects'!$AR$8:$CO$8,"Dx",'Input| Projects'!$AR64:$CO64))</f>
        <v>1</v>
      </c>
      <c r="CA64" s="264" t="str">
        <f>IF(SUMIF('Input| Projects'!$AR$8:$CO$8,"Tx",'Input| Projects'!$AR64:$CO64)=0,"",SUMIF('Input| Projects'!$AR$8:$CO$8,"Tx",'Input| Projects'!$AR64:$CO64))</f>
        <v/>
      </c>
      <c r="CB64" s="206" t="str">
        <f t="shared" si="33"/>
        <v/>
      </c>
    </row>
    <row r="65" spans="2:80" x14ac:dyDescent="0.3">
      <c r="B65" s="268">
        <f>IFERROR('Input| Projects'!B65,"")</f>
        <v>56</v>
      </c>
      <c r="C65" s="57" t="str">
        <f>IFERROR(IF('Input| Projects'!C65="","",'Input| Projects'!C65),"")</f>
        <v>Situational awareness for extreme weather</v>
      </c>
      <c r="D65" s="57">
        <f>IFERROR(IF('Input| Projects'!D65="","",'Input| Projects'!D65),"")</f>
        <v>56</v>
      </c>
      <c r="E65" s="140"/>
      <c r="F65" s="257">
        <f>IFERROR('Input| Projects'!I65*'Input| Escalations'!$K$19,"")</f>
        <v>0</v>
      </c>
      <c r="G65" s="257">
        <f>IFERROR('Input| Projects'!J65*'Input| Escalations'!$K$19,"")</f>
        <v>0</v>
      </c>
      <c r="H65" s="257">
        <f>IFERROR('Input| Projects'!K65*'Input| Escalations'!$K$19,"")</f>
        <v>2852.1341478012741</v>
      </c>
      <c r="I65" s="257">
        <f>IFERROR('Input| Projects'!L65*'Input| Escalations'!$K$19,"")</f>
        <v>231.85247367245364</v>
      </c>
      <c r="J65" s="257">
        <f>IFERROR('Input| Projects'!M65*'Input| Escalations'!$K$19,"")</f>
        <v>0</v>
      </c>
      <c r="K65" s="257">
        <f>IFERROR('Input| Projects'!N65*'Input| Escalations'!$K$19,"")</f>
        <v>0</v>
      </c>
      <c r="L65" s="257">
        <f>IFERROR('Input| Projects'!O65*'Input| Escalations'!$K$19,"")</f>
        <v>0</v>
      </c>
      <c r="M65" s="206" t="str">
        <f>IF(ABS(SUM(F65:L65)-(SUM('Input| Projects'!I65:O65)*'Input| Escalations'!$K$19))&lt;0.0000001,"",1)</f>
        <v/>
      </c>
      <c r="N65" s="259">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1.069813927748926</v>
      </c>
      <c r="O65" s="259">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1.095101466025485</v>
      </c>
      <c r="P65" s="259">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1.1092151183239052</v>
      </c>
      <c r="Q65" s="259">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1.1173738941616187</v>
      </c>
      <c r="R65" s="259">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1.12749154846931</v>
      </c>
      <c r="S65" s="259">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1.1392927791794669</v>
      </c>
      <c r="T65" s="259">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1.1504900188755511</v>
      </c>
      <c r="U65" s="142"/>
      <c r="V65" s="253">
        <f t="shared" si="26"/>
        <v>0</v>
      </c>
      <c r="W65" s="253">
        <f t="shared" si="27"/>
        <v>0</v>
      </c>
      <c r="X65" s="253">
        <f t="shared" si="28"/>
        <v>3163.6303162290405</v>
      </c>
      <c r="Y65" s="253">
        <f t="shared" si="13"/>
        <v>259.06590137839368</v>
      </c>
      <c r="Z65" s="253">
        <f t="shared" si="14"/>
        <v>0</v>
      </c>
      <c r="AA65" s="253">
        <f t="shared" si="29"/>
        <v>0</v>
      </c>
      <c r="AB65" s="253">
        <f t="shared" si="29"/>
        <v>0</v>
      </c>
      <c r="AC65" s="142"/>
      <c r="AD65" s="253">
        <f>'Input| Projects'!Q65*N65*'Input| Escalations'!$K$19</f>
        <v>0</v>
      </c>
      <c r="AE65" s="253">
        <f>'Input| Projects'!R65*O65*'Input| Escalations'!$K$19</f>
        <v>0</v>
      </c>
      <c r="AF65" s="253">
        <f>'Input| Projects'!S65*P65*'Input| Escalations'!$K$19</f>
        <v>0</v>
      </c>
      <c r="AG65" s="253">
        <f>'Input| Projects'!T65*Q65*'Input| Escalations'!$K$19</f>
        <v>0</v>
      </c>
      <c r="AH65" s="253">
        <f>'Input| Projects'!U65*R65*'Input| Escalations'!$K$19</f>
        <v>0</v>
      </c>
      <c r="AI65" s="253">
        <f>'Input| Projects'!V65*S65*'Input| Escalations'!$K$19</f>
        <v>0</v>
      </c>
      <c r="AJ65" s="253">
        <f>'Input| Projects'!W65*T65*'Input| Escalations'!$K$19</f>
        <v>0</v>
      </c>
      <c r="AK65" s="142"/>
      <c r="AL65" s="253">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253">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253">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0</v>
      </c>
      <c r="AO65" s="253">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0</v>
      </c>
      <c r="AP65" s="253">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0</v>
      </c>
      <c r="AQ65" s="253">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0</v>
      </c>
      <c r="AR65" s="253">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0</v>
      </c>
      <c r="AS65" s="142"/>
      <c r="AT65" s="253">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253">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253">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253">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253">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253">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253">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42"/>
      <c r="BB65" s="253">
        <f t="shared" si="30"/>
        <v>0</v>
      </c>
      <c r="BC65" s="253">
        <f t="shared" si="31"/>
        <v>0</v>
      </c>
      <c r="BD65" s="253">
        <f t="shared" si="32"/>
        <v>0</v>
      </c>
      <c r="BE65" s="253">
        <f t="shared" si="15"/>
        <v>0</v>
      </c>
      <c r="BF65" s="253">
        <f t="shared" si="16"/>
        <v>0</v>
      </c>
      <c r="BG65" s="253">
        <f t="shared" si="17"/>
        <v>0</v>
      </c>
      <c r="BH65" s="253">
        <f t="shared" si="18"/>
        <v>0</v>
      </c>
      <c r="BI65" s="144"/>
      <c r="BJ65" s="253"/>
      <c r="BK65" s="253"/>
      <c r="BL65" s="253"/>
      <c r="BM65" s="253"/>
      <c r="BN65" s="253"/>
      <c r="BO65" s="253"/>
      <c r="BP65" s="253"/>
      <c r="BQ65" s="144"/>
      <c r="BR65" s="253">
        <f t="shared" si="19"/>
        <v>0</v>
      </c>
      <c r="BS65" s="253">
        <f t="shared" si="20"/>
        <v>0</v>
      </c>
      <c r="BT65" s="253">
        <f t="shared" si="21"/>
        <v>3163.6303162290405</v>
      </c>
      <c r="BU65" s="253">
        <f t="shared" si="22"/>
        <v>259.06590137839368</v>
      </c>
      <c r="BV65" s="253">
        <f t="shared" si="23"/>
        <v>0</v>
      </c>
      <c r="BW65" s="253">
        <f t="shared" si="24"/>
        <v>0</v>
      </c>
      <c r="BX65" s="253">
        <f t="shared" si="25"/>
        <v>0</v>
      </c>
      <c r="BY65" s="142"/>
      <c r="BZ65" s="264">
        <f>IF(SUMIF('Input| Projects'!$AR$8:$CO$8,"Dx",'Input| Projects'!$AR65:$CO65)=0,"",SUMIF('Input| Projects'!$AR$8:$CO$8,"Dx",'Input| Projects'!$AR65:$CO65))</f>
        <v>1</v>
      </c>
      <c r="CA65" s="264" t="str">
        <f>IF(SUMIF('Input| Projects'!$AR$8:$CO$8,"Tx",'Input| Projects'!$AR65:$CO65)=0,"",SUMIF('Input| Projects'!$AR$8:$CO$8,"Tx",'Input| Projects'!$AR65:$CO65))</f>
        <v/>
      </c>
      <c r="CB65" s="206" t="str">
        <f t="shared" si="33"/>
        <v/>
      </c>
    </row>
    <row r="66" spans="2:80" x14ac:dyDescent="0.3">
      <c r="B66" s="268">
        <f>IFERROR('Input| Projects'!B66,"")</f>
        <v>57</v>
      </c>
      <c r="C66" s="57" t="str">
        <f>IFERROR(IF('Input| Projects'!C66="","",'Input| Projects'!C66),"")</f>
        <v>Shoreham zone substation</v>
      </c>
      <c r="D66" s="57">
        <f>IFERROR(IF('Input| Projects'!D66="","",'Input| Projects'!D66),"")</f>
        <v>57</v>
      </c>
      <c r="E66" s="140"/>
      <c r="F66" s="257">
        <f>IFERROR('Input| Projects'!I66*'Input| Escalations'!$K$19,"")</f>
        <v>0</v>
      </c>
      <c r="G66" s="257">
        <f>IFERROR('Input| Projects'!J66*'Input| Escalations'!$K$19,"")</f>
        <v>0</v>
      </c>
      <c r="H66" s="257">
        <f>IFERROR('Input| Projects'!K66*'Input| Escalations'!$K$19,"")</f>
        <v>0</v>
      </c>
      <c r="I66" s="257">
        <f>IFERROR('Input| Projects'!L66*'Input| Escalations'!$K$19,"")</f>
        <v>0</v>
      </c>
      <c r="J66" s="257">
        <f>IFERROR('Input| Projects'!M66*'Input| Escalations'!$K$19,"")</f>
        <v>0</v>
      </c>
      <c r="K66" s="257">
        <f>IFERROR('Input| Projects'!N66*'Input| Escalations'!$K$19,"")</f>
        <v>12495.447650802655</v>
      </c>
      <c r="L66" s="257">
        <f>IFERROR('Input| Projects'!O66*'Input| Escalations'!$K$19,"")</f>
        <v>12495.447650802655</v>
      </c>
      <c r="M66" s="206" t="str">
        <f>IF(ABS(SUM(F66:L66)-(SUM('Input| Projects'!I66:O66)*'Input| Escalations'!$K$19))&lt;0.0000001,"",1)</f>
        <v/>
      </c>
      <c r="N66" s="259">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1.0367944165716791</v>
      </c>
      <c r="O66" s="259">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1.0501218463184505</v>
      </c>
      <c r="P66" s="259">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1.0575602417613126</v>
      </c>
      <c r="Q66" s="259">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1.0618602060602327</v>
      </c>
      <c r="R66" s="259">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1.0671925688040145</v>
      </c>
      <c r="S66" s="259">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1.073412236036742</v>
      </c>
      <c r="T66" s="259">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1.0793135785784815</v>
      </c>
      <c r="U66" s="142"/>
      <c r="V66" s="253">
        <f t="shared" si="26"/>
        <v>0</v>
      </c>
      <c r="W66" s="253">
        <f t="shared" si="27"/>
        <v>0</v>
      </c>
      <c r="X66" s="253">
        <f t="shared" si="28"/>
        <v>0</v>
      </c>
      <c r="Y66" s="253">
        <f t="shared" si="13"/>
        <v>0</v>
      </c>
      <c r="Z66" s="253">
        <f t="shared" si="14"/>
        <v>0</v>
      </c>
      <c r="AA66" s="253">
        <f t="shared" si="29"/>
        <v>13412.766403128131</v>
      </c>
      <c r="AB66" s="253">
        <f t="shared" si="29"/>
        <v>13486.506319927894</v>
      </c>
      <c r="AC66" s="142"/>
      <c r="AD66" s="253">
        <f>'Input| Projects'!Q66*N66*'Input| Escalations'!$K$19</f>
        <v>0</v>
      </c>
      <c r="AE66" s="253">
        <f>'Input| Projects'!R66*O66*'Input| Escalations'!$K$19</f>
        <v>0</v>
      </c>
      <c r="AF66" s="253">
        <f>'Input| Projects'!S66*P66*'Input| Escalations'!$K$19</f>
        <v>0</v>
      </c>
      <c r="AG66" s="253">
        <f>'Input| Projects'!T66*Q66*'Input| Escalations'!$K$19</f>
        <v>0</v>
      </c>
      <c r="AH66" s="253">
        <f>'Input| Projects'!U66*R66*'Input| Escalations'!$K$19</f>
        <v>0</v>
      </c>
      <c r="AI66" s="253">
        <f>'Input| Projects'!V66*S66*'Input| Escalations'!$K$19</f>
        <v>0</v>
      </c>
      <c r="AJ66" s="253">
        <f>'Input| Projects'!W66*T66*'Input| Escalations'!$K$19</f>
        <v>0</v>
      </c>
      <c r="AK66" s="142"/>
      <c r="AL66" s="253">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253">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253">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0</v>
      </c>
      <c r="AO66" s="253">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0</v>
      </c>
      <c r="AP66" s="253">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253">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2236.9660909260992</v>
      </c>
      <c r="AR66" s="253">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2270.299740671132</v>
      </c>
      <c r="AS66" s="142"/>
      <c r="AT66" s="253">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253">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253">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253">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253">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253">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253">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42"/>
      <c r="BB66" s="253">
        <f t="shared" si="30"/>
        <v>0</v>
      </c>
      <c r="BC66" s="253">
        <f t="shared" si="31"/>
        <v>0</v>
      </c>
      <c r="BD66" s="253">
        <f t="shared" si="32"/>
        <v>0</v>
      </c>
      <c r="BE66" s="253">
        <f t="shared" si="15"/>
        <v>0</v>
      </c>
      <c r="BF66" s="253">
        <f t="shared" si="16"/>
        <v>0</v>
      </c>
      <c r="BG66" s="253">
        <f t="shared" si="17"/>
        <v>2236.9660909260992</v>
      </c>
      <c r="BH66" s="253">
        <f t="shared" si="18"/>
        <v>2270.299740671132</v>
      </c>
      <c r="BI66" s="144"/>
      <c r="BJ66" s="253"/>
      <c r="BK66" s="253"/>
      <c r="BL66" s="253"/>
      <c r="BM66" s="253"/>
      <c r="BN66" s="253"/>
      <c r="BO66" s="253"/>
      <c r="BP66" s="253"/>
      <c r="BQ66" s="144"/>
      <c r="BR66" s="253">
        <f t="shared" si="19"/>
        <v>0</v>
      </c>
      <c r="BS66" s="253">
        <f t="shared" si="20"/>
        <v>0</v>
      </c>
      <c r="BT66" s="253">
        <f t="shared" si="21"/>
        <v>0</v>
      </c>
      <c r="BU66" s="253">
        <f t="shared" si="22"/>
        <v>0</v>
      </c>
      <c r="BV66" s="253">
        <f t="shared" si="23"/>
        <v>0</v>
      </c>
      <c r="BW66" s="253">
        <f t="shared" si="24"/>
        <v>15649.732494054231</v>
      </c>
      <c r="BX66" s="253">
        <f t="shared" si="25"/>
        <v>15756.806060599025</v>
      </c>
      <c r="BY66" s="142"/>
      <c r="BZ66" s="264">
        <f>IF(SUMIF('Input| Projects'!$AR$8:$CO$8,"Dx",'Input| Projects'!$AR66:$CO66)=0,"",SUMIF('Input| Projects'!$AR$8:$CO$8,"Dx",'Input| Projects'!$AR66:$CO66))</f>
        <v>1</v>
      </c>
      <c r="CA66" s="264" t="str">
        <f>IF(SUMIF('Input| Projects'!$AR$8:$CO$8,"Tx",'Input| Projects'!$AR66:$CO66)=0,"",SUMIF('Input| Projects'!$AR$8:$CO$8,"Tx",'Input| Projects'!$AR66:$CO66))</f>
        <v/>
      </c>
      <c r="CB66" s="206" t="str">
        <f t="shared" si="33"/>
        <v/>
      </c>
    </row>
    <row r="67" spans="2:80" x14ac:dyDescent="0.3">
      <c r="B67" s="268">
        <f>IFERROR('Input| Projects'!B67,"")</f>
        <v>58</v>
      </c>
      <c r="C67" s="57" t="str">
        <f>IFERROR(IF('Input| Projects'!C67="","",'Input| Projects'!C67),"")</f>
        <v>Market systems</v>
      </c>
      <c r="D67" s="57">
        <f>IFERROR(IF('Input| Projects'!D67="","",'Input| Projects'!D67),"")</f>
        <v>58</v>
      </c>
      <c r="E67" s="140"/>
      <c r="F67" s="257">
        <f>IFERROR('Input| Projects'!I67*'Input| Escalations'!$K$19,"")</f>
        <v>0</v>
      </c>
      <c r="G67" s="257">
        <f>IFERROR('Input| Projects'!J67*'Input| Escalations'!$K$19,"")</f>
        <v>0</v>
      </c>
      <c r="H67" s="257">
        <f>IFERROR('Input| Projects'!K67*'Input| Escalations'!$K$19,"")</f>
        <v>5307.6885694580587</v>
      </c>
      <c r="I67" s="257">
        <f>IFERROR('Input| Projects'!L67*'Input| Escalations'!$K$19,"")</f>
        <v>4286.0286865422668</v>
      </c>
      <c r="J67" s="257">
        <f>IFERROR('Input| Projects'!M67*'Input| Escalations'!$K$19,"")</f>
        <v>0</v>
      </c>
      <c r="K67" s="257">
        <f>IFERROR('Input| Projects'!N67*'Input| Escalations'!$K$19,"")</f>
        <v>0</v>
      </c>
      <c r="L67" s="257">
        <f>IFERROR('Input| Projects'!O67*'Input| Escalations'!$K$19,"")</f>
        <v>5683.531557327582</v>
      </c>
      <c r="M67" s="206" t="str">
        <f>IF(ABS(SUM(F67:L67)-(SUM('Input| Projects'!I67:O67)*'Input| Escalations'!$K$19))&lt;0.0000001,"",1)</f>
        <v/>
      </c>
      <c r="N67" s="259">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1.0824832544016663</v>
      </c>
      <c r="O67" s="259">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1.1123597922231523</v>
      </c>
      <c r="P67" s="259">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1.1290346880584632</v>
      </c>
      <c r="Q67" s="259">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1.1386740595238314</v>
      </c>
      <c r="R67" s="259">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1.1506277925555941</v>
      </c>
      <c r="S67" s="259">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1.1645706252582506</v>
      </c>
      <c r="T67" s="259">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1.1777998590261896</v>
      </c>
      <c r="U67" s="142"/>
      <c r="V67" s="253">
        <f t="shared" si="26"/>
        <v>0</v>
      </c>
      <c r="W67" s="253">
        <f t="shared" si="27"/>
        <v>0</v>
      </c>
      <c r="X67" s="253">
        <f t="shared" si="28"/>
        <v>5992.5645083295503</v>
      </c>
      <c r="Y67" s="253">
        <f t="shared" si="13"/>
        <v>4880.3896837406783</v>
      </c>
      <c r="Z67" s="253">
        <f t="shared" si="14"/>
        <v>0</v>
      </c>
      <c r="AA67" s="253">
        <f t="shared" si="29"/>
        <v>0</v>
      </c>
      <c r="AB67" s="253">
        <f t="shared" si="29"/>
        <v>6694.0626669913254</v>
      </c>
      <c r="AC67" s="142"/>
      <c r="AD67" s="253">
        <f>'Input| Projects'!Q67*N67*'Input| Escalations'!$K$19</f>
        <v>0</v>
      </c>
      <c r="AE67" s="253">
        <f>'Input| Projects'!R67*O67*'Input| Escalations'!$K$19</f>
        <v>0</v>
      </c>
      <c r="AF67" s="253">
        <f>'Input| Projects'!S67*P67*'Input| Escalations'!$K$19</f>
        <v>0</v>
      </c>
      <c r="AG67" s="253">
        <f>'Input| Projects'!T67*Q67*'Input| Escalations'!$K$19</f>
        <v>0</v>
      </c>
      <c r="AH67" s="253">
        <f>'Input| Projects'!U67*R67*'Input| Escalations'!$K$19</f>
        <v>0</v>
      </c>
      <c r="AI67" s="253">
        <f>'Input| Projects'!V67*S67*'Input| Escalations'!$K$19</f>
        <v>0</v>
      </c>
      <c r="AJ67" s="253">
        <f>'Input| Projects'!W67*T67*'Input| Escalations'!$K$19</f>
        <v>0</v>
      </c>
      <c r="AK67" s="142"/>
      <c r="AL67" s="253">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253">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253">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0</v>
      </c>
      <c r="AO67" s="253">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0</v>
      </c>
      <c r="AP67" s="253">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0</v>
      </c>
      <c r="AQ67" s="253">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0</v>
      </c>
      <c r="AR67" s="253">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0</v>
      </c>
      <c r="AS67" s="142"/>
      <c r="AT67" s="253">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253">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253">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253">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253">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253">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253">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42"/>
      <c r="BB67" s="253">
        <f t="shared" si="30"/>
        <v>0</v>
      </c>
      <c r="BC67" s="253">
        <f t="shared" si="31"/>
        <v>0</v>
      </c>
      <c r="BD67" s="253">
        <f t="shared" si="32"/>
        <v>0</v>
      </c>
      <c r="BE67" s="253">
        <f t="shared" si="15"/>
        <v>0</v>
      </c>
      <c r="BF67" s="253">
        <f t="shared" si="16"/>
        <v>0</v>
      </c>
      <c r="BG67" s="253">
        <f t="shared" si="17"/>
        <v>0</v>
      </c>
      <c r="BH67" s="253">
        <f t="shared" si="18"/>
        <v>0</v>
      </c>
      <c r="BI67" s="144"/>
      <c r="BJ67" s="253"/>
      <c r="BK67" s="253"/>
      <c r="BL67" s="253"/>
      <c r="BM67" s="253"/>
      <c r="BN67" s="253"/>
      <c r="BO67" s="253"/>
      <c r="BP67" s="253"/>
      <c r="BQ67" s="144"/>
      <c r="BR67" s="253">
        <f t="shared" si="19"/>
        <v>0</v>
      </c>
      <c r="BS67" s="253">
        <f t="shared" si="20"/>
        <v>0</v>
      </c>
      <c r="BT67" s="253">
        <f t="shared" si="21"/>
        <v>5992.5645083295503</v>
      </c>
      <c r="BU67" s="253">
        <f t="shared" si="22"/>
        <v>4880.3896837406783</v>
      </c>
      <c r="BV67" s="253">
        <f t="shared" si="23"/>
        <v>0</v>
      </c>
      <c r="BW67" s="253">
        <f t="shared" si="24"/>
        <v>0</v>
      </c>
      <c r="BX67" s="253">
        <f t="shared" si="25"/>
        <v>6694.0626669913254</v>
      </c>
      <c r="BY67" s="142"/>
      <c r="BZ67" s="264">
        <f>IF(SUMIF('Input| Projects'!$AR$8:$CO$8,"Dx",'Input| Projects'!$AR67:$CO67)=0,"",SUMIF('Input| Projects'!$AR$8:$CO$8,"Dx",'Input| Projects'!$AR67:$CO67))</f>
        <v>1</v>
      </c>
      <c r="CA67" s="264" t="str">
        <f>IF(SUMIF('Input| Projects'!$AR$8:$CO$8,"Tx",'Input| Projects'!$AR67:$CO67)=0,"",SUMIF('Input| Projects'!$AR$8:$CO$8,"Tx",'Input| Projects'!$AR67:$CO67))</f>
        <v/>
      </c>
      <c r="CB67" s="206" t="str">
        <f t="shared" si="33"/>
        <v/>
      </c>
    </row>
    <row r="68" spans="2:80" x14ac:dyDescent="0.3">
      <c r="B68" s="268">
        <f>IFERROR('Input| Projects'!B68,"")</f>
        <v>59</v>
      </c>
      <c r="C68" s="57" t="str">
        <f>IFERROR(IF('Input| Projects'!C68="","",'Input| Projects'!C68),"")</f>
        <v>End user device management</v>
      </c>
      <c r="D68" s="57">
        <f>IFERROR(IF('Input| Projects'!D68="","",'Input| Projects'!D68),"")</f>
        <v>59</v>
      </c>
      <c r="E68" s="140"/>
      <c r="F68" s="257">
        <f>IFERROR('Input| Projects'!I68*'Input| Escalations'!$K$19,"")</f>
        <v>0</v>
      </c>
      <c r="G68" s="257">
        <f>IFERROR('Input| Projects'!J68*'Input| Escalations'!$K$19,"")</f>
        <v>0</v>
      </c>
      <c r="H68" s="257">
        <f>IFERROR('Input| Projects'!K68*'Input| Escalations'!$K$19,"")</f>
        <v>1042.9379134707672</v>
      </c>
      <c r="I68" s="257">
        <f>IFERROR('Input| Projects'!L68*'Input| Escalations'!$K$19,"")</f>
        <v>781.93545998503077</v>
      </c>
      <c r="J68" s="257">
        <f>IFERROR('Input| Projects'!M68*'Input| Escalations'!$K$19,"")</f>
        <v>1489.4376798172202</v>
      </c>
      <c r="K68" s="257">
        <f>IFERROR('Input| Projects'!N68*'Input| Escalations'!$K$19,"")</f>
        <v>1641.2876187253669</v>
      </c>
      <c r="L68" s="257">
        <f>IFERROR('Input| Projects'!O68*'Input| Escalations'!$K$19,"")</f>
        <v>1073.135306243709</v>
      </c>
      <c r="M68" s="206" t="str">
        <f>IF(ABS(SUM(F68:L68)-(SUM('Input| Projects'!I68:O68)*'Input| Escalations'!$K$19))&lt;0.0000001,"",1)</f>
        <v/>
      </c>
      <c r="N68" s="259">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1.0824832544016663</v>
      </c>
      <c r="O68" s="259">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1.1123597922231523</v>
      </c>
      <c r="P68" s="259">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1.1290346880584632</v>
      </c>
      <c r="Q68" s="259">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1.1386740595238314</v>
      </c>
      <c r="R68" s="259">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1.1506277925555941</v>
      </c>
      <c r="S68" s="259">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1.1645706252582506</v>
      </c>
      <c r="T68" s="259">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1.1777998590261896</v>
      </c>
      <c r="U68" s="142"/>
      <c r="V68" s="253">
        <f t="shared" si="26"/>
        <v>0</v>
      </c>
      <c r="W68" s="253">
        <f t="shared" si="27"/>
        <v>0</v>
      </c>
      <c r="X68" s="253">
        <f t="shared" si="28"/>
        <v>1177.513081799812</v>
      </c>
      <c r="Y68" s="253">
        <f t="shared" si="13"/>
        <v>890.36962450678936</v>
      </c>
      <c r="Z68" s="253">
        <f t="shared" si="14"/>
        <v>1713.7883896772139</v>
      </c>
      <c r="AA68" s="253">
        <f t="shared" si="29"/>
        <v>1911.3953483676257</v>
      </c>
      <c r="AB68" s="253">
        <f t="shared" si="29"/>
        <v>1263.9386124098671</v>
      </c>
      <c r="AC68" s="142"/>
      <c r="AD68" s="253">
        <f>'Input| Projects'!Q68*N68*'Input| Escalations'!$K$19</f>
        <v>0</v>
      </c>
      <c r="AE68" s="253">
        <f>'Input| Projects'!R68*O68*'Input| Escalations'!$K$19</f>
        <v>0</v>
      </c>
      <c r="AF68" s="253">
        <f>'Input| Projects'!S68*P68*'Input| Escalations'!$K$19</f>
        <v>0</v>
      </c>
      <c r="AG68" s="253">
        <f>'Input| Projects'!T68*Q68*'Input| Escalations'!$K$19</f>
        <v>0</v>
      </c>
      <c r="AH68" s="253">
        <f>'Input| Projects'!U68*R68*'Input| Escalations'!$K$19</f>
        <v>0</v>
      </c>
      <c r="AI68" s="253">
        <f>'Input| Projects'!V68*S68*'Input| Escalations'!$K$19</f>
        <v>0</v>
      </c>
      <c r="AJ68" s="253">
        <f>'Input| Projects'!W68*T68*'Input| Escalations'!$K$19</f>
        <v>0</v>
      </c>
      <c r="AK68" s="142"/>
      <c r="AL68" s="253">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253">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253">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0</v>
      </c>
      <c r="AO68" s="253">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0</v>
      </c>
      <c r="AP68" s="253">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0</v>
      </c>
      <c r="AQ68" s="253">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253">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42"/>
      <c r="AT68" s="253">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253">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253">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253">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253">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253">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253">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42"/>
      <c r="BB68" s="253">
        <f t="shared" si="30"/>
        <v>0</v>
      </c>
      <c r="BC68" s="253">
        <f t="shared" si="31"/>
        <v>0</v>
      </c>
      <c r="BD68" s="253">
        <f t="shared" si="32"/>
        <v>0</v>
      </c>
      <c r="BE68" s="253">
        <f t="shared" si="15"/>
        <v>0</v>
      </c>
      <c r="BF68" s="253">
        <f t="shared" si="16"/>
        <v>0</v>
      </c>
      <c r="BG68" s="253">
        <f t="shared" si="17"/>
        <v>0</v>
      </c>
      <c r="BH68" s="253">
        <f t="shared" si="18"/>
        <v>0</v>
      </c>
      <c r="BI68" s="144"/>
      <c r="BJ68" s="253"/>
      <c r="BK68" s="253"/>
      <c r="BL68" s="253"/>
      <c r="BM68" s="253"/>
      <c r="BN68" s="253"/>
      <c r="BO68" s="253"/>
      <c r="BP68" s="253"/>
      <c r="BQ68" s="144"/>
      <c r="BR68" s="253">
        <f t="shared" si="19"/>
        <v>0</v>
      </c>
      <c r="BS68" s="253">
        <f t="shared" si="20"/>
        <v>0</v>
      </c>
      <c r="BT68" s="253">
        <f t="shared" si="21"/>
        <v>1177.513081799812</v>
      </c>
      <c r="BU68" s="253">
        <f t="shared" si="22"/>
        <v>890.36962450678936</v>
      </c>
      <c r="BV68" s="253">
        <f t="shared" si="23"/>
        <v>1713.7883896772139</v>
      </c>
      <c r="BW68" s="253">
        <f t="shared" si="24"/>
        <v>1911.3953483676257</v>
      </c>
      <c r="BX68" s="253">
        <f t="shared" si="25"/>
        <v>1263.9386124098671</v>
      </c>
      <c r="BY68" s="142"/>
      <c r="BZ68" s="264">
        <f>IF(SUMIF('Input| Projects'!$AR$8:$CO$8,"Dx",'Input| Projects'!$AR68:$CO68)=0,"",SUMIF('Input| Projects'!$AR$8:$CO$8,"Dx",'Input| Projects'!$AR68:$CO68))</f>
        <v>1</v>
      </c>
      <c r="CA68" s="264" t="str">
        <f>IF(SUMIF('Input| Projects'!$AR$8:$CO$8,"Tx",'Input| Projects'!$AR68:$CO68)=0,"",SUMIF('Input| Projects'!$AR$8:$CO$8,"Tx",'Input| Projects'!$AR68:$CO68))</f>
        <v/>
      </c>
      <c r="CB68" s="206" t="str">
        <f t="shared" si="33"/>
        <v/>
      </c>
    </row>
    <row r="69" spans="2:80" x14ac:dyDescent="0.3">
      <c r="B69" s="268">
        <f>IFERROR('Input| Projects'!B69,"")</f>
        <v>60</v>
      </c>
      <c r="C69" s="57" t="str">
        <f>IFERROR(IF('Input| Projects'!C69="","",'Input| Projects'!C69),"")</f>
        <v>EMS</v>
      </c>
      <c r="D69" s="57">
        <f>IFERROR(IF('Input| Projects'!D69="","",'Input| Projects'!D69),"")</f>
        <v>60</v>
      </c>
      <c r="E69" s="140"/>
      <c r="F69" s="257">
        <f>IFERROR('Input| Projects'!I69*'Input| Escalations'!$K$19,"")</f>
        <v>0</v>
      </c>
      <c r="G69" s="257">
        <f>IFERROR('Input| Projects'!J69*'Input| Escalations'!$K$19,"")</f>
        <v>0</v>
      </c>
      <c r="H69" s="257">
        <f>IFERROR('Input| Projects'!K69*'Input| Escalations'!$K$19,"")</f>
        <v>4625.0440584686421</v>
      </c>
      <c r="I69" s="257">
        <f>IFERROR('Input| Projects'!L69*'Input| Escalations'!$K$19,"")</f>
        <v>816.03796847555873</v>
      </c>
      <c r="J69" s="257">
        <f>IFERROR('Input| Projects'!M69*'Input| Escalations'!$K$19,"")</f>
        <v>2175.3896935720604</v>
      </c>
      <c r="K69" s="257">
        <f>IFERROR('Input| Projects'!N69*'Input| Escalations'!$K$19,"")</f>
        <v>1707.8758177633349</v>
      </c>
      <c r="L69" s="257">
        <f>IFERROR('Input| Projects'!O69*'Input| Escalations'!$K$19,"")</f>
        <v>1563.5167848185897</v>
      </c>
      <c r="M69" s="206" t="str">
        <f>IF(ABS(SUM(F69:L69)-(SUM('Input| Projects'!I69:O69)*'Input| Escalations'!$K$19))&lt;0.0000001,"",1)</f>
        <v/>
      </c>
      <c r="N69" s="259">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1.0711862568529615</v>
      </c>
      <c r="O69" s="259">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1.0969708710836359</v>
      </c>
      <c r="P69" s="259">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1.1113619547834668</v>
      </c>
      <c r="Q69" s="259">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1.1196811072952395</v>
      </c>
      <c r="R69" s="259">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1.1299976438592187</v>
      </c>
      <c r="S69" s="259">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1.1420308508080601</v>
      </c>
      <c r="T69" s="259">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1.1534481941197874</v>
      </c>
      <c r="U69" s="142"/>
      <c r="V69" s="253">
        <f t="shared" si="26"/>
        <v>0</v>
      </c>
      <c r="W69" s="253">
        <f t="shared" si="27"/>
        <v>0</v>
      </c>
      <c r="X69" s="253">
        <f t="shared" si="28"/>
        <v>5140.0980057793686</v>
      </c>
      <c r="Y69" s="253">
        <f t="shared" si="13"/>
        <v>913.7022961376714</v>
      </c>
      <c r="Z69" s="253">
        <f t="shared" si="14"/>
        <v>2458.1852282120562</v>
      </c>
      <c r="AA69" s="253">
        <f t="shared" si="29"/>
        <v>1950.4468732347727</v>
      </c>
      <c r="AB69" s="253">
        <f t="shared" si="29"/>
        <v>1803.4356119249785</v>
      </c>
      <c r="AC69" s="142"/>
      <c r="AD69" s="253">
        <f>'Input| Projects'!Q69*N69*'Input| Escalations'!$K$19</f>
        <v>0</v>
      </c>
      <c r="AE69" s="253">
        <f>'Input| Projects'!R69*O69*'Input| Escalations'!$K$19</f>
        <v>0</v>
      </c>
      <c r="AF69" s="253">
        <f>'Input| Projects'!S69*P69*'Input| Escalations'!$K$19</f>
        <v>0</v>
      </c>
      <c r="AG69" s="253">
        <f>'Input| Projects'!T69*Q69*'Input| Escalations'!$K$19</f>
        <v>0</v>
      </c>
      <c r="AH69" s="253">
        <f>'Input| Projects'!U69*R69*'Input| Escalations'!$K$19</f>
        <v>0</v>
      </c>
      <c r="AI69" s="253">
        <f>'Input| Projects'!V69*S69*'Input| Escalations'!$K$19</f>
        <v>0</v>
      </c>
      <c r="AJ69" s="253">
        <f>'Input| Projects'!W69*T69*'Input| Escalations'!$K$19</f>
        <v>0</v>
      </c>
      <c r="AK69" s="142"/>
      <c r="AL69" s="253">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253">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253">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253">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253">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253">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253">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42"/>
      <c r="AT69" s="253">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253">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253">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253">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253">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253">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253">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42"/>
      <c r="BB69" s="253">
        <f t="shared" si="30"/>
        <v>0</v>
      </c>
      <c r="BC69" s="253">
        <f t="shared" si="31"/>
        <v>0</v>
      </c>
      <c r="BD69" s="253">
        <f t="shared" si="32"/>
        <v>0</v>
      </c>
      <c r="BE69" s="253">
        <f t="shared" si="15"/>
        <v>0</v>
      </c>
      <c r="BF69" s="253">
        <f t="shared" si="16"/>
        <v>0</v>
      </c>
      <c r="BG69" s="253">
        <f t="shared" si="17"/>
        <v>0</v>
      </c>
      <c r="BH69" s="253">
        <f t="shared" si="18"/>
        <v>0</v>
      </c>
      <c r="BI69" s="144"/>
      <c r="BJ69" s="253"/>
      <c r="BK69" s="253"/>
      <c r="BL69" s="253"/>
      <c r="BM69" s="253"/>
      <c r="BN69" s="253"/>
      <c r="BO69" s="253"/>
      <c r="BP69" s="253"/>
      <c r="BQ69" s="144"/>
      <c r="BR69" s="253">
        <f t="shared" si="19"/>
        <v>0</v>
      </c>
      <c r="BS69" s="253">
        <f t="shared" si="20"/>
        <v>0</v>
      </c>
      <c r="BT69" s="253">
        <f t="shared" si="21"/>
        <v>5140.0980057793686</v>
      </c>
      <c r="BU69" s="253">
        <f t="shared" si="22"/>
        <v>913.7022961376714</v>
      </c>
      <c r="BV69" s="253">
        <f t="shared" si="23"/>
        <v>2458.1852282120562</v>
      </c>
      <c r="BW69" s="253">
        <f t="shared" si="24"/>
        <v>1950.4468732347727</v>
      </c>
      <c r="BX69" s="253">
        <f t="shared" si="25"/>
        <v>1803.4356119249785</v>
      </c>
      <c r="BY69" s="142"/>
      <c r="BZ69" s="264">
        <f>IF(SUMIF('Input| Projects'!$AR$8:$CO$8,"Dx",'Input| Projects'!$AR69:$CO69)=0,"",SUMIF('Input| Projects'!$AR$8:$CO$8,"Dx",'Input| Projects'!$AR69:$CO69))</f>
        <v>1</v>
      </c>
      <c r="CA69" s="264" t="str">
        <f>IF(SUMIF('Input| Projects'!$AR$8:$CO$8,"Tx",'Input| Projects'!$AR69:$CO69)=0,"",SUMIF('Input| Projects'!$AR$8:$CO$8,"Tx",'Input| Projects'!$AR69:$CO69))</f>
        <v/>
      </c>
      <c r="CB69" s="206" t="str">
        <f t="shared" si="33"/>
        <v/>
      </c>
    </row>
    <row r="70" spans="2:80" x14ac:dyDescent="0.3">
      <c r="B70" s="268">
        <f>IFERROR('Input| Projects'!B70,"")</f>
        <v>61</v>
      </c>
      <c r="C70" s="57" t="str">
        <f>IFERROR(IF('Input| Projects'!C70="","",'Input| Projects'!C70),"")</f>
        <v>Facilities security</v>
      </c>
      <c r="D70" s="57">
        <f>IFERROR(IF('Input| Projects'!D70="","",'Input| Projects'!D70),"")</f>
        <v>61</v>
      </c>
      <c r="E70" s="140"/>
      <c r="F70" s="257">
        <f>IFERROR('Input| Projects'!I70*'Input| Escalations'!$K$19,"")</f>
        <v>0</v>
      </c>
      <c r="G70" s="257">
        <f>IFERROR('Input| Projects'!J70*'Input| Escalations'!$K$19,"")</f>
        <v>0</v>
      </c>
      <c r="H70" s="257">
        <f>IFERROR('Input| Projects'!K70*'Input| Escalations'!$K$19,"")</f>
        <v>740.14916838086856</v>
      </c>
      <c r="I70" s="257">
        <f>IFERROR('Input| Projects'!L70*'Input| Escalations'!$K$19,"")</f>
        <v>740.14916838086856</v>
      </c>
      <c r="J70" s="257">
        <f>IFERROR('Input| Projects'!M70*'Input| Escalations'!$K$19,"")</f>
        <v>740.14916838086856</v>
      </c>
      <c r="K70" s="257">
        <f>IFERROR('Input| Projects'!N70*'Input| Escalations'!$K$19,"")</f>
        <v>740.14916838086856</v>
      </c>
      <c r="L70" s="257">
        <f>IFERROR('Input| Projects'!O70*'Input| Escalations'!$K$19,"")</f>
        <v>740.14916838086856</v>
      </c>
      <c r="M70" s="206" t="str">
        <f>IF(ABS(SUM(F70:L70)-(SUM('Input| Projects'!I70:O70)*'Input| Escalations'!$K$19))&lt;0.0000001,"",1)</f>
        <v/>
      </c>
      <c r="N70" s="259">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1.01766733751872</v>
      </c>
      <c r="O70" s="259">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1.0240666834394399</v>
      </c>
      <c r="P70" s="259">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1.0276383297687339</v>
      </c>
      <c r="Q70" s="259">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1.0297030158723843</v>
      </c>
      <c r="R70" s="259">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1.0322634220737739</v>
      </c>
      <c r="S70" s="259">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1.0352498795445875</v>
      </c>
      <c r="T70" s="259">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1.0380834891031296</v>
      </c>
      <c r="U70" s="142"/>
      <c r="V70" s="253">
        <f t="shared" si="26"/>
        <v>0</v>
      </c>
      <c r="W70" s="253">
        <f t="shared" si="27"/>
        <v>0</v>
      </c>
      <c r="X70" s="253">
        <f t="shared" si="28"/>
        <v>760.60565517463317</v>
      </c>
      <c r="Y70" s="253">
        <f t="shared" si="13"/>
        <v>762.13383087721752</v>
      </c>
      <c r="Z70" s="253">
        <f t="shared" si="14"/>
        <v>764.02891339789323</v>
      </c>
      <c r="AA70" s="253">
        <f t="shared" si="29"/>
        <v>766.23933741132078</v>
      </c>
      <c r="AB70" s="253">
        <f t="shared" si="29"/>
        <v>768.33663116959178</v>
      </c>
      <c r="AC70" s="142"/>
      <c r="AD70" s="253">
        <f>'Input| Projects'!Q70*N70*'Input| Escalations'!$K$19</f>
        <v>0</v>
      </c>
      <c r="AE70" s="253">
        <f>'Input| Projects'!R70*O70*'Input| Escalations'!$K$19</f>
        <v>0</v>
      </c>
      <c r="AF70" s="253">
        <f>'Input| Projects'!S70*P70*'Input| Escalations'!$K$19</f>
        <v>0</v>
      </c>
      <c r="AG70" s="253">
        <f>'Input| Projects'!T70*Q70*'Input| Escalations'!$K$19</f>
        <v>0</v>
      </c>
      <c r="AH70" s="253">
        <f>'Input| Projects'!U70*R70*'Input| Escalations'!$K$19</f>
        <v>0</v>
      </c>
      <c r="AI70" s="253">
        <f>'Input| Projects'!V70*S70*'Input| Escalations'!$K$19</f>
        <v>0</v>
      </c>
      <c r="AJ70" s="253">
        <f>'Input| Projects'!W70*T70*'Input| Escalations'!$K$19</f>
        <v>0</v>
      </c>
      <c r="AK70" s="142"/>
      <c r="AL70" s="253">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253">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253">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0</v>
      </c>
      <c r="AO70" s="253">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0</v>
      </c>
      <c r="AP70" s="253">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0</v>
      </c>
      <c r="AQ70" s="253">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0</v>
      </c>
      <c r="AR70" s="253">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0</v>
      </c>
      <c r="AS70" s="142"/>
      <c r="AT70" s="253">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253">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253">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253">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253">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253">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253">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42"/>
      <c r="BB70" s="253">
        <f t="shared" si="30"/>
        <v>0</v>
      </c>
      <c r="BC70" s="253">
        <f t="shared" si="31"/>
        <v>0</v>
      </c>
      <c r="BD70" s="253">
        <f t="shared" si="32"/>
        <v>0</v>
      </c>
      <c r="BE70" s="253">
        <f t="shared" si="15"/>
        <v>0</v>
      </c>
      <c r="BF70" s="253">
        <f t="shared" si="16"/>
        <v>0</v>
      </c>
      <c r="BG70" s="253">
        <f t="shared" si="17"/>
        <v>0</v>
      </c>
      <c r="BH70" s="253">
        <f t="shared" si="18"/>
        <v>0</v>
      </c>
      <c r="BI70" s="144"/>
      <c r="BJ70" s="253"/>
      <c r="BK70" s="253"/>
      <c r="BL70" s="253"/>
      <c r="BM70" s="253"/>
      <c r="BN70" s="253"/>
      <c r="BO70" s="253"/>
      <c r="BP70" s="253"/>
      <c r="BQ70" s="144"/>
      <c r="BR70" s="253">
        <f t="shared" si="19"/>
        <v>0</v>
      </c>
      <c r="BS70" s="253">
        <f t="shared" si="20"/>
        <v>0</v>
      </c>
      <c r="BT70" s="253">
        <f t="shared" si="21"/>
        <v>760.60565517463317</v>
      </c>
      <c r="BU70" s="253">
        <f t="shared" si="22"/>
        <v>762.13383087721752</v>
      </c>
      <c r="BV70" s="253">
        <f t="shared" si="23"/>
        <v>764.02891339789323</v>
      </c>
      <c r="BW70" s="253">
        <f t="shared" si="24"/>
        <v>766.23933741132078</v>
      </c>
      <c r="BX70" s="253">
        <f t="shared" si="25"/>
        <v>768.33663116959178</v>
      </c>
      <c r="BY70" s="142"/>
      <c r="BZ70" s="264">
        <f>IF(SUMIF('Input| Projects'!$AR$8:$CO$8,"Dx",'Input| Projects'!$AR70:$CO70)=0,"",SUMIF('Input| Projects'!$AR$8:$CO$8,"Dx",'Input| Projects'!$AR70:$CO70))</f>
        <v>1</v>
      </c>
      <c r="CA70" s="264" t="str">
        <f>IF(SUMIF('Input| Projects'!$AR$8:$CO$8,"Tx",'Input| Projects'!$AR70:$CO70)=0,"",SUMIF('Input| Projects'!$AR$8:$CO$8,"Tx",'Input| Projects'!$AR70:$CO70))</f>
        <v/>
      </c>
      <c r="CB70" s="206" t="str">
        <f t="shared" si="33"/>
        <v/>
      </c>
    </row>
    <row r="71" spans="2:80" x14ac:dyDescent="0.3">
      <c r="B71" s="268">
        <f>IFERROR('Input| Projects'!B71,"")</f>
        <v>62</v>
      </c>
      <c r="C71" s="57" t="str">
        <f>IFERROR(IF('Input| Projects'!C71="","",'Input| Projects'!C71),"")</f>
        <v>Cyber security</v>
      </c>
      <c r="D71" s="57">
        <f>IFERROR(IF('Input| Projects'!D71="","",'Input| Projects'!D71),"")</f>
        <v>62</v>
      </c>
      <c r="E71" s="140"/>
      <c r="F71" s="257">
        <f>IFERROR('Input| Projects'!I71*'Input| Escalations'!$K$19,"")</f>
        <v>0</v>
      </c>
      <c r="G71" s="257">
        <f>IFERROR('Input| Projects'!J71*'Input| Escalations'!$K$19,"")</f>
        <v>0</v>
      </c>
      <c r="H71" s="257">
        <f>IFERROR('Input| Projects'!K71*'Input| Escalations'!$K$19,"")</f>
        <v>3472.2935018779422</v>
      </c>
      <c r="I71" s="257">
        <f>IFERROR('Input| Projects'!L71*'Input| Escalations'!$K$19,"")</f>
        <v>4387.2637254175725</v>
      </c>
      <c r="J71" s="257">
        <f>IFERROR('Input| Projects'!M71*'Input| Escalations'!$K$19,"")</f>
        <v>3943.3626445657655</v>
      </c>
      <c r="K71" s="257">
        <f>IFERROR('Input| Projects'!N71*'Input| Escalations'!$K$19,"")</f>
        <v>3213.3806730217234</v>
      </c>
      <c r="L71" s="257">
        <f>IFERROR('Input| Projects'!O71*'Input| Escalations'!$K$19,"")</f>
        <v>2362.9193749440601</v>
      </c>
      <c r="M71" s="206" t="str">
        <f>IF(ABS(SUM(F71:L71)-(SUM('Input| Projects'!I71:O71)*'Input| Escalations'!$K$19))&lt;0.0000001,"",1)</f>
        <v/>
      </c>
      <c r="N71" s="259">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1.0654413745477247</v>
      </c>
      <c r="O71" s="259">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1.0891451155791363</v>
      </c>
      <c r="P71" s="259">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1.1023748082218265</v>
      </c>
      <c r="Q71" s="259">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1.1100225874352649</v>
      </c>
      <c r="R71" s="259">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1.1195065575604699</v>
      </c>
      <c r="S71" s="259">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1.1305686591199882</v>
      </c>
      <c r="T71" s="259">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1.1410645985475383</v>
      </c>
      <c r="U71" s="142"/>
      <c r="V71" s="253">
        <f t="shared" si="26"/>
        <v>0</v>
      </c>
      <c r="W71" s="253">
        <f t="shared" si="27"/>
        <v>0</v>
      </c>
      <c r="X71" s="253">
        <f t="shared" si="28"/>
        <v>3827.7688832225908</v>
      </c>
      <c r="Y71" s="253">
        <f t="shared" si="13"/>
        <v>4869.9618322488932</v>
      </c>
      <c r="Z71" s="253">
        <f t="shared" si="14"/>
        <v>4414.6203394303711</v>
      </c>
      <c r="AA71" s="253">
        <f t="shared" si="29"/>
        <v>3632.9474787402551</v>
      </c>
      <c r="AB71" s="253">
        <f t="shared" si="29"/>
        <v>2696.243647970744</v>
      </c>
      <c r="AC71" s="142"/>
      <c r="AD71" s="253">
        <f>'Input| Projects'!Q71*N71*'Input| Escalations'!$K$19</f>
        <v>0</v>
      </c>
      <c r="AE71" s="253">
        <f>'Input| Projects'!R71*O71*'Input| Escalations'!$K$19</f>
        <v>0</v>
      </c>
      <c r="AF71" s="253">
        <f>'Input| Projects'!S71*P71*'Input| Escalations'!$K$19</f>
        <v>0</v>
      </c>
      <c r="AG71" s="253">
        <f>'Input| Projects'!T71*Q71*'Input| Escalations'!$K$19</f>
        <v>0</v>
      </c>
      <c r="AH71" s="253">
        <f>'Input| Projects'!U71*R71*'Input| Escalations'!$K$19</f>
        <v>0</v>
      </c>
      <c r="AI71" s="253">
        <f>'Input| Projects'!V71*S71*'Input| Escalations'!$K$19</f>
        <v>0</v>
      </c>
      <c r="AJ71" s="253">
        <f>'Input| Projects'!W71*T71*'Input| Escalations'!$K$19</f>
        <v>0</v>
      </c>
      <c r="AK71" s="142"/>
      <c r="AL71" s="253">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253">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253">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0</v>
      </c>
      <c r="AO71" s="253">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0</v>
      </c>
      <c r="AP71" s="253">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0</v>
      </c>
      <c r="AQ71" s="253">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0</v>
      </c>
      <c r="AR71" s="253">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0</v>
      </c>
      <c r="AS71" s="142"/>
      <c r="AT71" s="253">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253">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253">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253">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253">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253">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253">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42"/>
      <c r="BB71" s="253">
        <f t="shared" si="30"/>
        <v>0</v>
      </c>
      <c r="BC71" s="253">
        <f t="shared" si="31"/>
        <v>0</v>
      </c>
      <c r="BD71" s="253">
        <f t="shared" si="32"/>
        <v>0</v>
      </c>
      <c r="BE71" s="253">
        <f t="shared" si="15"/>
        <v>0</v>
      </c>
      <c r="BF71" s="253">
        <f t="shared" si="16"/>
        <v>0</v>
      </c>
      <c r="BG71" s="253">
        <f t="shared" si="17"/>
        <v>0</v>
      </c>
      <c r="BH71" s="253">
        <f t="shared" si="18"/>
        <v>0</v>
      </c>
      <c r="BI71" s="144"/>
      <c r="BJ71" s="253"/>
      <c r="BK71" s="253"/>
      <c r="BL71" s="253"/>
      <c r="BM71" s="253"/>
      <c r="BN71" s="253"/>
      <c r="BO71" s="253"/>
      <c r="BP71" s="253"/>
      <c r="BQ71" s="144"/>
      <c r="BR71" s="253">
        <f t="shared" si="19"/>
        <v>0</v>
      </c>
      <c r="BS71" s="253">
        <f t="shared" si="20"/>
        <v>0</v>
      </c>
      <c r="BT71" s="253">
        <f t="shared" si="21"/>
        <v>3827.7688832225908</v>
      </c>
      <c r="BU71" s="253">
        <f t="shared" si="22"/>
        <v>4869.9618322488932</v>
      </c>
      <c r="BV71" s="253">
        <f t="shared" si="23"/>
        <v>4414.6203394303711</v>
      </c>
      <c r="BW71" s="253">
        <f t="shared" si="24"/>
        <v>3632.9474787402551</v>
      </c>
      <c r="BX71" s="253">
        <f t="shared" si="25"/>
        <v>2696.243647970744</v>
      </c>
      <c r="BY71" s="142"/>
      <c r="BZ71" s="264">
        <f>IF(SUMIF('Input| Projects'!$AR$8:$CO$8,"Dx",'Input| Projects'!$AR71:$CO71)=0,"",SUMIF('Input| Projects'!$AR$8:$CO$8,"Dx",'Input| Projects'!$AR71:$CO71))</f>
        <v>1</v>
      </c>
      <c r="CA71" s="264" t="str">
        <f>IF(SUMIF('Input| Projects'!$AR$8:$CO$8,"Tx",'Input| Projects'!$AR71:$CO71)=0,"",SUMIF('Input| Projects'!$AR$8:$CO$8,"Tx",'Input| Projects'!$AR71:$CO71))</f>
        <v/>
      </c>
      <c r="CB71" s="206" t="str">
        <f t="shared" si="33"/>
        <v/>
      </c>
    </row>
    <row r="72" spans="2:80" x14ac:dyDescent="0.3">
      <c r="B72" s="268">
        <f>IFERROR('Input| Projects'!B72,"")</f>
        <v>63</v>
      </c>
      <c r="C72" s="57" t="str">
        <f>IFERROR(IF('Input| Projects'!C72="","",'Input| Projects'!C72),"")</f>
        <v>ERP &amp; billing systems</v>
      </c>
      <c r="D72" s="57">
        <f>IFERROR(IF('Input| Projects'!D72="","",'Input| Projects'!D72),"")</f>
        <v>63</v>
      </c>
      <c r="E72" s="140"/>
      <c r="F72" s="257">
        <f>IFERROR('Input| Projects'!I72*'Input| Escalations'!$K$19,"")</f>
        <v>0</v>
      </c>
      <c r="G72" s="257">
        <f>IFERROR('Input| Projects'!J72*'Input| Escalations'!$K$19,"")</f>
        <v>0</v>
      </c>
      <c r="H72" s="257">
        <f>IFERROR('Input| Projects'!K72*'Input| Escalations'!$K$19,"")</f>
        <v>5838.9267862268607</v>
      </c>
      <c r="I72" s="257">
        <f>IFERROR('Input| Projects'!L72*'Input| Escalations'!$K$19,"")</f>
        <v>4832.2547037050808</v>
      </c>
      <c r="J72" s="257">
        <f>IFERROR('Input| Projects'!M72*'Input| Escalations'!$K$19,"")</f>
        <v>21304.498088598273</v>
      </c>
      <c r="K72" s="257">
        <f>IFERROR('Input| Projects'!N72*'Input| Escalations'!$K$19,"")</f>
        <v>24262.940694734818</v>
      </c>
      <c r="L72" s="257">
        <f>IFERROR('Input| Projects'!O72*'Input| Escalations'!$K$19,"")</f>
        <v>8193.7414495697976</v>
      </c>
      <c r="M72" s="206" t="str">
        <f>IF(ABS(SUM(F72:L72)-(SUM('Input| Projects'!I72:O72)*'Input| Escalations'!$K$19))&lt;0.0000001,"",1)</f>
        <v/>
      </c>
      <c r="N72" s="259">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1.0550466387124997</v>
      </c>
      <c r="O72" s="259">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1.0749852674119809</v>
      </c>
      <c r="P72" s="259">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1.0861135500345973</v>
      </c>
      <c r="Q72" s="259">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1.09254655273701</v>
      </c>
      <c r="R72" s="259">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1.1005240850038724</v>
      </c>
      <c r="S72" s="259">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1.109829077635158</v>
      </c>
      <c r="T72" s="259">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1.1186578375689102</v>
      </c>
      <c r="U72" s="142"/>
      <c r="V72" s="253">
        <f t="shared" si="26"/>
        <v>0</v>
      </c>
      <c r="W72" s="253">
        <f t="shared" si="27"/>
        <v>0</v>
      </c>
      <c r="X72" s="253">
        <f t="shared" si="28"/>
        <v>6341.7375001809578</v>
      </c>
      <c r="Y72" s="253">
        <f t="shared" si="13"/>
        <v>5279.4632184801876</v>
      </c>
      <c r="Z72" s="253">
        <f t="shared" si="14"/>
        <v>23446.113265421365</v>
      </c>
      <c r="AA72" s="253">
        <f t="shared" si="29"/>
        <v>26927.717091954084</v>
      </c>
      <c r="AB72" s="253">
        <f t="shared" si="29"/>
        <v>9165.9930915744972</v>
      </c>
      <c r="AC72" s="142"/>
      <c r="AD72" s="253">
        <f>'Input| Projects'!Q72*N72*'Input| Escalations'!$K$19</f>
        <v>0</v>
      </c>
      <c r="AE72" s="253">
        <f>'Input| Projects'!R72*O72*'Input| Escalations'!$K$19</f>
        <v>0</v>
      </c>
      <c r="AF72" s="253">
        <f>'Input| Projects'!S72*P72*'Input| Escalations'!$K$19</f>
        <v>0</v>
      </c>
      <c r="AG72" s="253">
        <f>'Input| Projects'!T72*Q72*'Input| Escalations'!$K$19</f>
        <v>0</v>
      </c>
      <c r="AH72" s="253">
        <f>'Input| Projects'!U72*R72*'Input| Escalations'!$K$19</f>
        <v>0</v>
      </c>
      <c r="AI72" s="253">
        <f>'Input| Projects'!V72*S72*'Input| Escalations'!$K$19</f>
        <v>0</v>
      </c>
      <c r="AJ72" s="253">
        <f>'Input| Projects'!W72*T72*'Input| Escalations'!$K$19</f>
        <v>0</v>
      </c>
      <c r="AK72" s="142"/>
      <c r="AL72" s="253">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253">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253">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253">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253">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253">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253">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42"/>
      <c r="AT72" s="253">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253">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253">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253">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253">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253">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253">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42"/>
      <c r="BB72" s="253">
        <f t="shared" si="30"/>
        <v>0</v>
      </c>
      <c r="BC72" s="253">
        <f t="shared" si="31"/>
        <v>0</v>
      </c>
      <c r="BD72" s="253">
        <f t="shared" si="32"/>
        <v>0</v>
      </c>
      <c r="BE72" s="253">
        <f t="shared" si="15"/>
        <v>0</v>
      </c>
      <c r="BF72" s="253">
        <f t="shared" si="16"/>
        <v>0</v>
      </c>
      <c r="BG72" s="253">
        <f t="shared" si="17"/>
        <v>0</v>
      </c>
      <c r="BH72" s="253">
        <f t="shared" si="18"/>
        <v>0</v>
      </c>
      <c r="BI72" s="144"/>
      <c r="BJ72" s="253"/>
      <c r="BK72" s="253"/>
      <c r="BL72" s="253"/>
      <c r="BM72" s="253"/>
      <c r="BN72" s="253"/>
      <c r="BO72" s="253"/>
      <c r="BP72" s="253"/>
      <c r="BQ72" s="144"/>
      <c r="BR72" s="253">
        <f t="shared" si="19"/>
        <v>0</v>
      </c>
      <c r="BS72" s="253">
        <f t="shared" si="20"/>
        <v>0</v>
      </c>
      <c r="BT72" s="253">
        <f t="shared" si="21"/>
        <v>6341.7375001809578</v>
      </c>
      <c r="BU72" s="253">
        <f t="shared" si="22"/>
        <v>5279.4632184801876</v>
      </c>
      <c r="BV72" s="253">
        <f t="shared" si="23"/>
        <v>23446.113265421365</v>
      </c>
      <c r="BW72" s="253">
        <f t="shared" si="24"/>
        <v>26927.717091954084</v>
      </c>
      <c r="BX72" s="253">
        <f t="shared" si="25"/>
        <v>9165.9930915744972</v>
      </c>
      <c r="BY72" s="142"/>
      <c r="BZ72" s="264">
        <f>IF(SUMIF('Input| Projects'!$AR$8:$CO$8,"Dx",'Input| Projects'!$AR72:$CO72)=0,"",SUMIF('Input| Projects'!$AR$8:$CO$8,"Dx",'Input| Projects'!$AR72:$CO72))</f>
        <v>1</v>
      </c>
      <c r="CA72" s="264" t="str">
        <f>IF(SUMIF('Input| Projects'!$AR$8:$CO$8,"Tx",'Input| Projects'!$AR72:$CO72)=0,"",SUMIF('Input| Projects'!$AR$8:$CO$8,"Tx",'Input| Projects'!$AR72:$CO72))</f>
        <v/>
      </c>
      <c r="CB72" s="206" t="str">
        <f t="shared" si="33"/>
        <v/>
      </c>
    </row>
    <row r="73" spans="2:80" x14ac:dyDescent="0.3">
      <c r="B73" s="268">
        <f>IFERROR('Input| Projects'!B73,"")</f>
        <v>64</v>
      </c>
      <c r="C73" s="57" t="str">
        <f>IFERROR(IF('Input| Projects'!C73="","",'Input| Projects'!C73),"")</f>
        <v>Market compliance</v>
      </c>
      <c r="D73" s="57">
        <f>IFERROR(IF('Input| Projects'!D73="","",'Input| Projects'!D73),"")</f>
        <v>64</v>
      </c>
      <c r="E73" s="140"/>
      <c r="F73" s="257">
        <f>IFERROR('Input| Projects'!I73*'Input| Escalations'!$K$19,"")</f>
        <v>0</v>
      </c>
      <c r="G73" s="257">
        <f>IFERROR('Input| Projects'!J73*'Input| Escalations'!$K$19,"")</f>
        <v>0</v>
      </c>
      <c r="H73" s="257">
        <f>IFERROR('Input| Projects'!K73*'Input| Escalations'!$K$19,"")</f>
        <v>4198.734509292336</v>
      </c>
      <c r="I73" s="257">
        <f>IFERROR('Input| Projects'!L73*'Input| Escalations'!$K$19,"")</f>
        <v>4198.734509292336</v>
      </c>
      <c r="J73" s="257">
        <f>IFERROR('Input| Projects'!M73*'Input| Escalations'!$K$19,"")</f>
        <v>4198.734509292336</v>
      </c>
      <c r="K73" s="257">
        <f>IFERROR('Input| Projects'!N73*'Input| Escalations'!$K$19,"")</f>
        <v>4198.734509292336</v>
      </c>
      <c r="L73" s="257">
        <f>IFERROR('Input| Projects'!O73*'Input| Escalations'!$K$19,"")</f>
        <v>4198.734509292336</v>
      </c>
      <c r="M73" s="206" t="str">
        <f>IF(ABS(SUM(F73:L73)-(SUM('Input| Projects'!I73:O73)*'Input| Escalations'!$K$19))&lt;0.0000001,"",1)</f>
        <v/>
      </c>
      <c r="N73" s="259">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1.0816584314773408</v>
      </c>
      <c r="O73" s="259">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1.1112362074049926</v>
      </c>
      <c r="P73" s="259">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1.1277443562266767</v>
      </c>
      <c r="Q73" s="259">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1.1372873351015924</v>
      </c>
      <c r="R73" s="259">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1.1491215321971535</v>
      </c>
      <c r="S73" s="259">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1.16292493819888</v>
      </c>
      <c r="T73" s="259">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1.176021881172012</v>
      </c>
      <c r="U73" s="142"/>
      <c r="V73" s="253">
        <f t="shared" si="26"/>
        <v>0</v>
      </c>
      <c r="W73" s="253">
        <f t="shared" si="27"/>
        <v>0</v>
      </c>
      <c r="X73" s="253">
        <f t="shared" si="28"/>
        <v>4735.0991461486165</v>
      </c>
      <c r="Y73" s="253">
        <f t="shared" si="13"/>
        <v>4775.1675808721729</v>
      </c>
      <c r="Z73" s="253">
        <f t="shared" si="14"/>
        <v>4824.8562326070723</v>
      </c>
      <c r="AA73" s="253">
        <f t="shared" si="29"/>
        <v>4882.8130697322949</v>
      </c>
      <c r="AB73" s="253">
        <f t="shared" si="29"/>
        <v>4937.8036561598174</v>
      </c>
      <c r="AC73" s="142"/>
      <c r="AD73" s="253">
        <f>'Input| Projects'!Q73*N73*'Input| Escalations'!$K$19</f>
        <v>0</v>
      </c>
      <c r="AE73" s="253">
        <f>'Input| Projects'!R73*O73*'Input| Escalations'!$K$19</f>
        <v>0</v>
      </c>
      <c r="AF73" s="253">
        <f>'Input| Projects'!S73*P73*'Input| Escalations'!$K$19</f>
        <v>0</v>
      </c>
      <c r="AG73" s="253">
        <f>'Input| Projects'!T73*Q73*'Input| Escalations'!$K$19</f>
        <v>0</v>
      </c>
      <c r="AH73" s="253">
        <f>'Input| Projects'!U73*R73*'Input| Escalations'!$K$19</f>
        <v>0</v>
      </c>
      <c r="AI73" s="253">
        <f>'Input| Projects'!V73*S73*'Input| Escalations'!$K$19</f>
        <v>0</v>
      </c>
      <c r="AJ73" s="253">
        <f>'Input| Projects'!W73*T73*'Input| Escalations'!$K$19</f>
        <v>0</v>
      </c>
      <c r="AK73" s="142"/>
      <c r="AL73" s="253">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253">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253">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0</v>
      </c>
      <c r="AO73" s="253">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0</v>
      </c>
      <c r="AP73" s="253">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0</v>
      </c>
      <c r="AQ73" s="253">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0</v>
      </c>
      <c r="AR73" s="253">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0</v>
      </c>
      <c r="AS73" s="142"/>
      <c r="AT73" s="253">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253">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253">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253">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253">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253">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253">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42"/>
      <c r="BB73" s="253">
        <f t="shared" si="30"/>
        <v>0</v>
      </c>
      <c r="BC73" s="253">
        <f t="shared" si="31"/>
        <v>0</v>
      </c>
      <c r="BD73" s="253">
        <f t="shared" si="32"/>
        <v>0</v>
      </c>
      <c r="BE73" s="253">
        <f t="shared" si="15"/>
        <v>0</v>
      </c>
      <c r="BF73" s="253">
        <f t="shared" si="16"/>
        <v>0</v>
      </c>
      <c r="BG73" s="253">
        <f t="shared" si="17"/>
        <v>0</v>
      </c>
      <c r="BH73" s="253">
        <f t="shared" si="18"/>
        <v>0</v>
      </c>
      <c r="BI73" s="144"/>
      <c r="BJ73" s="253"/>
      <c r="BK73" s="253"/>
      <c r="BL73" s="253"/>
      <c r="BM73" s="253"/>
      <c r="BN73" s="253"/>
      <c r="BO73" s="253"/>
      <c r="BP73" s="253"/>
      <c r="BQ73" s="144"/>
      <c r="BR73" s="253">
        <f t="shared" si="19"/>
        <v>0</v>
      </c>
      <c r="BS73" s="253">
        <f t="shared" si="20"/>
        <v>0</v>
      </c>
      <c r="BT73" s="253">
        <f t="shared" si="21"/>
        <v>4735.0991461486165</v>
      </c>
      <c r="BU73" s="253">
        <f t="shared" si="22"/>
        <v>4775.1675808721729</v>
      </c>
      <c r="BV73" s="253">
        <f t="shared" si="23"/>
        <v>4824.8562326070723</v>
      </c>
      <c r="BW73" s="253">
        <f t="shared" si="24"/>
        <v>4882.8130697322949</v>
      </c>
      <c r="BX73" s="253">
        <f t="shared" si="25"/>
        <v>4937.8036561598174</v>
      </c>
      <c r="BY73" s="142"/>
      <c r="BZ73" s="264">
        <f>IF(SUMIF('Input| Projects'!$AR$8:$CO$8,"Dx",'Input| Projects'!$AR73:$CO73)=0,"",SUMIF('Input| Projects'!$AR$8:$CO$8,"Dx",'Input| Projects'!$AR73:$CO73))</f>
        <v>1</v>
      </c>
      <c r="CA73" s="264" t="str">
        <f>IF(SUMIF('Input| Projects'!$AR$8:$CO$8,"Tx",'Input| Projects'!$AR73:$CO73)=0,"",SUMIF('Input| Projects'!$AR$8:$CO$8,"Tx",'Input| Projects'!$AR73:$CO73))</f>
        <v/>
      </c>
      <c r="CB73" s="206" t="str">
        <f t="shared" si="33"/>
        <v/>
      </c>
    </row>
    <row r="74" spans="2:80" x14ac:dyDescent="0.3">
      <c r="B74" s="268">
        <f>IFERROR('Input| Projects'!B74,"")</f>
        <v>65</v>
      </c>
      <c r="C74" s="57" t="str">
        <f>IFERROR(IF('Input| Projects'!C74="","",'Input| Projects'!C74),"")</f>
        <v>Customer enablement</v>
      </c>
      <c r="D74" s="57">
        <f>IFERROR(IF('Input| Projects'!D74="","",'Input| Projects'!D74),"")</f>
        <v>65</v>
      </c>
      <c r="E74" s="140"/>
      <c r="F74" s="257">
        <f>IFERROR('Input| Projects'!I74*'Input| Escalations'!$K$19,"")</f>
        <v>0</v>
      </c>
      <c r="G74" s="257">
        <f>IFERROR('Input| Projects'!J74*'Input| Escalations'!$K$19,"")</f>
        <v>0</v>
      </c>
      <c r="H74" s="257">
        <f>IFERROR('Input| Projects'!K74*'Input| Escalations'!$K$19,"")</f>
        <v>735.63525928137028</v>
      </c>
      <c r="I74" s="257">
        <f>IFERROR('Input| Projects'!L74*'Input| Escalations'!$K$19,"")</f>
        <v>679.32187937269055</v>
      </c>
      <c r="J74" s="257">
        <f>IFERROR('Input| Projects'!M74*'Input| Escalations'!$K$19,"")</f>
        <v>0</v>
      </c>
      <c r="K74" s="257">
        <f>IFERROR('Input| Projects'!N74*'Input| Escalations'!$K$19,"")</f>
        <v>1112.9126464165965</v>
      </c>
      <c r="L74" s="257">
        <f>IFERROR('Input| Projects'!O74*'Input| Escalations'!$K$19,"")</f>
        <v>1112.9126464165965</v>
      </c>
      <c r="M74" s="206" t="str">
        <f>IF(ABS(SUM(F74:L74)-(SUM('Input| Projects'!I74:O74)*'Input| Escalations'!$K$19))&lt;0.0000001,"",1)</f>
        <v/>
      </c>
      <c r="N74" s="259">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1.0824832544016663</v>
      </c>
      <c r="O74" s="259">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1.1123597922231523</v>
      </c>
      <c r="P74" s="259">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1.1290346880584632</v>
      </c>
      <c r="Q74" s="259">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1.1386740595238314</v>
      </c>
      <c r="R74" s="259">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1.1506277925555941</v>
      </c>
      <c r="S74" s="259">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1.1645706252582506</v>
      </c>
      <c r="T74" s="259">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1.1777998590261896</v>
      </c>
      <c r="U74" s="142"/>
      <c r="V74" s="253">
        <f t="shared" si="26"/>
        <v>0</v>
      </c>
      <c r="W74" s="253">
        <f t="shared" si="27"/>
        <v>0</v>
      </c>
      <c r="X74" s="253">
        <f t="shared" si="28"/>
        <v>830.55772548754862</v>
      </c>
      <c r="Y74" s="253">
        <f t="shared" ref="Y74:Y137" si="34">IFERROR(I74*Q74,"")</f>
        <v>773.52620210866007</v>
      </c>
      <c r="Z74" s="253">
        <f t="shared" ref="Z74:Z137" si="35">IFERROR(J74*R74,"")</f>
        <v>0</v>
      </c>
      <c r="AA74" s="253">
        <f t="shared" ref="AA74:AA137" si="36">IFERROR(K74*S74,"")</f>
        <v>1296.0653764951903</v>
      </c>
      <c r="AB74" s="253">
        <f t="shared" ref="AB74:AB137" si="37">IFERROR(L74*T74,"")</f>
        <v>1310.788358057931</v>
      </c>
      <c r="AC74" s="142"/>
      <c r="AD74" s="253">
        <f>'Input| Projects'!Q74*N74*'Input| Escalations'!$K$19</f>
        <v>0</v>
      </c>
      <c r="AE74" s="253">
        <f>'Input| Projects'!R74*O74*'Input| Escalations'!$K$19</f>
        <v>0</v>
      </c>
      <c r="AF74" s="253">
        <f>'Input| Projects'!S74*P74*'Input| Escalations'!$K$19</f>
        <v>0</v>
      </c>
      <c r="AG74" s="253">
        <f>'Input| Projects'!T74*Q74*'Input| Escalations'!$K$19</f>
        <v>0</v>
      </c>
      <c r="AH74" s="253">
        <f>'Input| Projects'!U74*R74*'Input| Escalations'!$K$19</f>
        <v>0</v>
      </c>
      <c r="AI74" s="253">
        <f>'Input| Projects'!V74*S74*'Input| Escalations'!$K$19</f>
        <v>0</v>
      </c>
      <c r="AJ74" s="253">
        <f>'Input| Projects'!W74*T74*'Input| Escalations'!$K$19</f>
        <v>0</v>
      </c>
      <c r="AK74" s="142"/>
      <c r="AL74" s="253">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253">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253">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0</v>
      </c>
      <c r="AO74" s="253">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0</v>
      </c>
      <c r="AP74" s="253">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0</v>
      </c>
      <c r="AQ74" s="253">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0</v>
      </c>
      <c r="AR74" s="253">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0</v>
      </c>
      <c r="AS74" s="142"/>
      <c r="AT74" s="253">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253">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253">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253">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253">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253">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253">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42"/>
      <c r="BB74" s="253">
        <f t="shared" si="30"/>
        <v>0</v>
      </c>
      <c r="BC74" s="253">
        <f t="shared" si="31"/>
        <v>0</v>
      </c>
      <c r="BD74" s="253">
        <f t="shared" si="32"/>
        <v>0</v>
      </c>
      <c r="BE74" s="253">
        <f t="shared" ref="BE74:BE137" si="38">IFERROR(SUM(AO74,AW74),"")</f>
        <v>0</v>
      </c>
      <c r="BF74" s="253">
        <f t="shared" ref="BF74:BF137" si="39">IFERROR(SUM(AP74,AX74),"")</f>
        <v>0</v>
      </c>
      <c r="BG74" s="253">
        <f t="shared" ref="BG74:BG137" si="40">IFERROR(SUM(AQ74,AY74),"")</f>
        <v>0</v>
      </c>
      <c r="BH74" s="253">
        <f t="shared" ref="BH74:BH137" si="41">IFERROR(SUM(AR74,AZ74),"")</f>
        <v>0</v>
      </c>
      <c r="BI74" s="144"/>
      <c r="BJ74" s="253"/>
      <c r="BK74" s="253"/>
      <c r="BL74" s="253"/>
      <c r="BM74" s="253"/>
      <c r="BN74" s="253"/>
      <c r="BO74" s="253"/>
      <c r="BP74" s="253"/>
      <c r="BQ74" s="144"/>
      <c r="BR74" s="253">
        <f t="shared" ref="BR74:BR137" si="42">IFERROR(V74+BB74,"")</f>
        <v>0</v>
      </c>
      <c r="BS74" s="253">
        <f t="shared" ref="BS74:BS137" si="43">IFERROR(W74+BC74,"")</f>
        <v>0</v>
      </c>
      <c r="BT74" s="253">
        <f t="shared" ref="BT74:BT137" si="44">IFERROR(X74+BD74,"")</f>
        <v>830.55772548754862</v>
      </c>
      <c r="BU74" s="253">
        <f t="shared" ref="BU74:BU137" si="45">IFERROR(Y74+BE74,"")</f>
        <v>773.52620210866007</v>
      </c>
      <c r="BV74" s="253">
        <f t="shared" ref="BV74:BV137" si="46">IFERROR(Z74+BF74,"")</f>
        <v>0</v>
      </c>
      <c r="BW74" s="253">
        <f t="shared" ref="BW74:BW137" si="47">IFERROR(AA74+BG74,"")</f>
        <v>1296.0653764951903</v>
      </c>
      <c r="BX74" s="253">
        <f t="shared" ref="BX74:BX137" si="48">IFERROR(AB74+BH74,"")</f>
        <v>1310.788358057931</v>
      </c>
      <c r="BY74" s="142"/>
      <c r="BZ74" s="264">
        <f>IF(SUMIF('Input| Projects'!$AR$8:$CO$8,"Dx",'Input| Projects'!$AR74:$CO74)=0,"",SUMIF('Input| Projects'!$AR$8:$CO$8,"Dx",'Input| Projects'!$AR74:$CO74))</f>
        <v>1</v>
      </c>
      <c r="CA74" s="264" t="str">
        <f>IF(SUMIF('Input| Projects'!$AR$8:$CO$8,"Tx",'Input| Projects'!$AR74:$CO74)=0,"",SUMIF('Input| Projects'!$AR$8:$CO$8,"Tx",'Input| Projects'!$AR74:$CO74))</f>
        <v/>
      </c>
      <c r="CB74" s="206" t="str">
        <f t="shared" si="33"/>
        <v/>
      </c>
    </row>
    <row r="75" spans="2:80" x14ac:dyDescent="0.3">
      <c r="B75" s="268">
        <f>IFERROR('Input| Projects'!B75,"")</f>
        <v>66</v>
      </c>
      <c r="C75" s="57" t="str">
        <f>IFERROR(IF('Input| Projects'!C75="","",'Input| Projects'!C75),"")</f>
        <v>Telephony</v>
      </c>
      <c r="D75" s="57">
        <f>IFERROR(IF('Input| Projects'!D75="","",'Input| Projects'!D75),"")</f>
        <v>66</v>
      </c>
      <c r="E75" s="140"/>
      <c r="F75" s="257">
        <f>IFERROR('Input| Projects'!I75*'Input| Escalations'!$K$19,"")</f>
        <v>0</v>
      </c>
      <c r="G75" s="257">
        <f>IFERROR('Input| Projects'!J75*'Input| Escalations'!$K$19,"")</f>
        <v>0</v>
      </c>
      <c r="H75" s="257">
        <f>IFERROR('Input| Projects'!K75*'Input| Escalations'!$K$19,"")</f>
        <v>586.75444361750681</v>
      </c>
      <c r="I75" s="257">
        <f>IFERROR('Input| Projects'!L75*'Input| Escalations'!$K$19,"")</f>
        <v>2939.4936111075999</v>
      </c>
      <c r="J75" s="257">
        <f>IFERROR('Input| Projects'!M75*'Input| Escalations'!$K$19,"")</f>
        <v>1138.3323071759846</v>
      </c>
      <c r="K75" s="257">
        <f>IFERROR('Input| Projects'!N75*'Input| Escalations'!$K$19,"")</f>
        <v>935.34806536905012</v>
      </c>
      <c r="L75" s="257">
        <f>IFERROR('Input| Projects'!O75*'Input| Escalations'!$K$19,"")</f>
        <v>139.4730703624422</v>
      </c>
      <c r="M75" s="206" t="str">
        <f>IF(ABS(SUM(F75:L75)-(SUM('Input| Projects'!I75:O75)*'Input| Escalations'!$K$19))&lt;0.0000001,"",1)</f>
        <v/>
      </c>
      <c r="N75" s="259">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1.0757844225392841</v>
      </c>
      <c r="O75" s="259">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1.1032345538744108</v>
      </c>
      <c r="P75" s="259">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1.1185552072718623</v>
      </c>
      <c r="Q75" s="259">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1.1274117225178202</v>
      </c>
      <c r="R75" s="259">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1.1383946397362588</v>
      </c>
      <c r="S75" s="259">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1.1512051129965297</v>
      </c>
      <c r="T75" s="259">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1.1633599418646812</v>
      </c>
      <c r="U75" s="142"/>
      <c r="V75" s="253">
        <f t="shared" ref="V75:V138" si="49">IFERROR(F75*N75,"")</f>
        <v>0</v>
      </c>
      <c r="W75" s="253">
        <f t="shared" ref="W75:W138" si="50">IFERROR(G75*O75,"")</f>
        <v>0</v>
      </c>
      <c r="X75" s="253">
        <f t="shared" ref="X75:X138" si="51">IFERROR(H75*P75,"")</f>
        <v>656.3172382982666</v>
      </c>
      <c r="Y75" s="253">
        <f t="shared" si="34"/>
        <v>3314.0195554289467</v>
      </c>
      <c r="Z75" s="253">
        <f t="shared" si="35"/>
        <v>1295.8713967277492</v>
      </c>
      <c r="AA75" s="253">
        <f t="shared" si="36"/>
        <v>1076.7774752842629</v>
      </c>
      <c r="AB75" s="253">
        <f t="shared" si="37"/>
        <v>162.25738302853935</v>
      </c>
      <c r="AC75" s="142"/>
      <c r="AD75" s="253">
        <f>'Input| Projects'!Q75*N75*'Input| Escalations'!$K$19</f>
        <v>0</v>
      </c>
      <c r="AE75" s="253">
        <f>'Input| Projects'!R75*O75*'Input| Escalations'!$K$19</f>
        <v>0</v>
      </c>
      <c r="AF75" s="253">
        <f>'Input| Projects'!S75*P75*'Input| Escalations'!$K$19</f>
        <v>0</v>
      </c>
      <c r="AG75" s="253">
        <f>'Input| Projects'!T75*Q75*'Input| Escalations'!$K$19</f>
        <v>0</v>
      </c>
      <c r="AH75" s="253">
        <f>'Input| Projects'!U75*R75*'Input| Escalations'!$K$19</f>
        <v>0</v>
      </c>
      <c r="AI75" s="253">
        <f>'Input| Projects'!V75*S75*'Input| Escalations'!$K$19</f>
        <v>0</v>
      </c>
      <c r="AJ75" s="253">
        <f>'Input| Projects'!W75*T75*'Input| Escalations'!$K$19</f>
        <v>0</v>
      </c>
      <c r="AK75" s="142"/>
      <c r="AL75" s="253">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253">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253">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0</v>
      </c>
      <c r="AO75" s="253">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0</v>
      </c>
      <c r="AP75" s="253">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0</v>
      </c>
      <c r="AQ75" s="253">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0</v>
      </c>
      <c r="AR75" s="253">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0</v>
      </c>
      <c r="AS75" s="142"/>
      <c r="AT75" s="253">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253">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253">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253">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253">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253">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253">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42"/>
      <c r="BB75" s="253">
        <f t="shared" ref="BB75:BB138" si="52">IFERROR(SUM(AL75,AT75),"")</f>
        <v>0</v>
      </c>
      <c r="BC75" s="253">
        <f t="shared" ref="BC75:BC138" si="53">IFERROR(SUM(AM75,AU75),"")</f>
        <v>0</v>
      </c>
      <c r="BD75" s="253">
        <f t="shared" ref="BD75:BD138" si="54">IFERROR(SUM(AN75,AV75),"")</f>
        <v>0</v>
      </c>
      <c r="BE75" s="253">
        <f t="shared" si="38"/>
        <v>0</v>
      </c>
      <c r="BF75" s="253">
        <f t="shared" si="39"/>
        <v>0</v>
      </c>
      <c r="BG75" s="253">
        <f t="shared" si="40"/>
        <v>0</v>
      </c>
      <c r="BH75" s="253">
        <f t="shared" si="41"/>
        <v>0</v>
      </c>
      <c r="BI75" s="144"/>
      <c r="BJ75" s="253"/>
      <c r="BK75" s="253"/>
      <c r="BL75" s="253"/>
      <c r="BM75" s="253"/>
      <c r="BN75" s="253"/>
      <c r="BO75" s="253"/>
      <c r="BP75" s="253"/>
      <c r="BQ75" s="144"/>
      <c r="BR75" s="253">
        <f t="shared" si="42"/>
        <v>0</v>
      </c>
      <c r="BS75" s="253">
        <f t="shared" si="43"/>
        <v>0</v>
      </c>
      <c r="BT75" s="253">
        <f t="shared" si="44"/>
        <v>656.3172382982666</v>
      </c>
      <c r="BU75" s="253">
        <f t="shared" si="45"/>
        <v>3314.0195554289467</v>
      </c>
      <c r="BV75" s="253">
        <f t="shared" si="46"/>
        <v>1295.8713967277492</v>
      </c>
      <c r="BW75" s="253">
        <f t="shared" si="47"/>
        <v>1076.7774752842629</v>
      </c>
      <c r="BX75" s="253">
        <f t="shared" si="48"/>
        <v>162.25738302853935</v>
      </c>
      <c r="BY75" s="142"/>
      <c r="BZ75" s="264">
        <f>IF(SUMIF('Input| Projects'!$AR$8:$CO$8,"Dx",'Input| Projects'!$AR75:$CO75)=0,"",SUMIF('Input| Projects'!$AR$8:$CO$8,"Dx",'Input| Projects'!$AR75:$CO75))</f>
        <v>1</v>
      </c>
      <c r="CA75" s="264" t="str">
        <f>IF(SUMIF('Input| Projects'!$AR$8:$CO$8,"Tx",'Input| Projects'!$AR75:$CO75)=0,"",SUMIF('Input| Projects'!$AR$8:$CO$8,"Tx",'Input| Projects'!$AR75:$CO75))</f>
        <v/>
      </c>
      <c r="CB75" s="206" t="str">
        <f t="shared" ref="CB75:CB138" si="55">IF(SUM(BZ75:CA75,F75:L75)=0,"",IF(SUM(BZ75:CA75)=1,"",1))</f>
        <v/>
      </c>
    </row>
    <row r="76" spans="2:80" x14ac:dyDescent="0.3">
      <c r="B76" s="268">
        <f>IFERROR('Input| Projects'!B76,"")</f>
        <v>67</v>
      </c>
      <c r="C76" s="57" t="str">
        <f>IFERROR(IF('Input| Projects'!C76="","",'Input| Projects'!C76),"")</f>
        <v>Network management</v>
      </c>
      <c r="D76" s="57">
        <f>IFERROR(IF('Input| Projects'!D76="","",'Input| Projects'!D76),"")</f>
        <v>67</v>
      </c>
      <c r="E76" s="140"/>
      <c r="F76" s="257">
        <f>IFERROR('Input| Projects'!I76*'Input| Escalations'!$K$19,"")</f>
        <v>0</v>
      </c>
      <c r="G76" s="257">
        <f>IFERROR('Input| Projects'!J76*'Input| Escalations'!$K$19,"")</f>
        <v>0</v>
      </c>
      <c r="H76" s="257">
        <f>IFERROR('Input| Projects'!K76*'Input| Escalations'!$K$19,"")</f>
        <v>11856.727546510407</v>
      </c>
      <c r="I76" s="257">
        <f>IFERROR('Input| Projects'!L76*'Input| Escalations'!$K$19,"")</f>
        <v>13977.019355595385</v>
      </c>
      <c r="J76" s="257">
        <f>IFERROR('Input| Projects'!M76*'Input| Escalations'!$K$19,"")</f>
        <v>7396.2794469165456</v>
      </c>
      <c r="K76" s="257">
        <f>IFERROR('Input| Projects'!N76*'Input| Escalations'!$K$19,"")</f>
        <v>11624.372591821349</v>
      </c>
      <c r="L76" s="257">
        <f>IFERROR('Input| Projects'!O76*'Input| Escalations'!$K$19,"")</f>
        <v>8813.0194716301667</v>
      </c>
      <c r="M76" s="206" t="str">
        <f>IF(ABS(SUM(F76:L76)-(SUM('Input| Projects'!I76:O76)*'Input| Escalations'!$K$19))&lt;0.0000001,"",1)</f>
        <v/>
      </c>
      <c r="N76" s="259">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1.076297556480486</v>
      </c>
      <c r="O76" s="259">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1.1039335517914344</v>
      </c>
      <c r="P76" s="259">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1.1193579408511263</v>
      </c>
      <c r="Q76" s="259">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1.1282744232832316</v>
      </c>
      <c r="R76" s="259">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1.1393317054886867</v>
      </c>
      <c r="S76" s="259">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1.1522289180604472</v>
      </c>
      <c r="T76" s="259">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1.1644660468925327</v>
      </c>
      <c r="U76" s="142"/>
      <c r="V76" s="253">
        <f t="shared" si="49"/>
        <v>0</v>
      </c>
      <c r="W76" s="253">
        <f t="shared" si="50"/>
        <v>0</v>
      </c>
      <c r="X76" s="253">
        <f t="shared" si="51"/>
        <v>13271.922131694715</v>
      </c>
      <c r="Y76" s="253">
        <f t="shared" si="34"/>
        <v>15769.913452652947</v>
      </c>
      <c r="Z76" s="253">
        <f t="shared" si="35"/>
        <v>8426.8156765263484</v>
      </c>
      <c r="AA76" s="253">
        <f t="shared" si="36"/>
        <v>13393.938254605831</v>
      </c>
      <c r="AB76" s="253">
        <f t="shared" si="37"/>
        <v>10262.461945316098</v>
      </c>
      <c r="AC76" s="142"/>
      <c r="AD76" s="253">
        <f>'Input| Projects'!Q76*N76*'Input| Escalations'!$K$19</f>
        <v>0</v>
      </c>
      <c r="AE76" s="253">
        <f>'Input| Projects'!R76*O76*'Input| Escalations'!$K$19</f>
        <v>0</v>
      </c>
      <c r="AF76" s="253">
        <f>'Input| Projects'!S76*P76*'Input| Escalations'!$K$19</f>
        <v>0</v>
      </c>
      <c r="AG76" s="253">
        <f>'Input| Projects'!T76*Q76*'Input| Escalations'!$K$19</f>
        <v>0</v>
      </c>
      <c r="AH76" s="253">
        <f>'Input| Projects'!U76*R76*'Input| Escalations'!$K$19</f>
        <v>0</v>
      </c>
      <c r="AI76" s="253">
        <f>'Input| Projects'!V76*S76*'Input| Escalations'!$K$19</f>
        <v>0</v>
      </c>
      <c r="AJ76" s="253">
        <f>'Input| Projects'!W76*T76*'Input| Escalations'!$K$19</f>
        <v>0</v>
      </c>
      <c r="AK76" s="142"/>
      <c r="AL76" s="253">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253">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253">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0</v>
      </c>
      <c r="AO76" s="253">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0</v>
      </c>
      <c r="AP76" s="253">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0</v>
      </c>
      <c r="AQ76" s="253">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0</v>
      </c>
      <c r="AR76" s="253">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0</v>
      </c>
      <c r="AS76" s="142"/>
      <c r="AT76" s="253">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253">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253">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253">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253">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253">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253">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42"/>
      <c r="BB76" s="253">
        <f t="shared" si="52"/>
        <v>0</v>
      </c>
      <c r="BC76" s="253">
        <f t="shared" si="53"/>
        <v>0</v>
      </c>
      <c r="BD76" s="253">
        <f t="shared" si="54"/>
        <v>0</v>
      </c>
      <c r="BE76" s="253">
        <f t="shared" si="38"/>
        <v>0</v>
      </c>
      <c r="BF76" s="253">
        <f t="shared" si="39"/>
        <v>0</v>
      </c>
      <c r="BG76" s="253">
        <f t="shared" si="40"/>
        <v>0</v>
      </c>
      <c r="BH76" s="253">
        <f t="shared" si="41"/>
        <v>0</v>
      </c>
      <c r="BI76" s="144"/>
      <c r="BJ76" s="253"/>
      <c r="BK76" s="253"/>
      <c r="BL76" s="253"/>
      <c r="BM76" s="253"/>
      <c r="BN76" s="253"/>
      <c r="BO76" s="253"/>
      <c r="BP76" s="253"/>
      <c r="BQ76" s="144"/>
      <c r="BR76" s="253">
        <f t="shared" si="42"/>
        <v>0</v>
      </c>
      <c r="BS76" s="253">
        <f t="shared" si="43"/>
        <v>0</v>
      </c>
      <c r="BT76" s="253">
        <f t="shared" si="44"/>
        <v>13271.922131694715</v>
      </c>
      <c r="BU76" s="253">
        <f t="shared" si="45"/>
        <v>15769.913452652947</v>
      </c>
      <c r="BV76" s="253">
        <f t="shared" si="46"/>
        <v>8426.8156765263484</v>
      </c>
      <c r="BW76" s="253">
        <f t="shared" si="47"/>
        <v>13393.938254605831</v>
      </c>
      <c r="BX76" s="253">
        <f t="shared" si="48"/>
        <v>10262.461945316098</v>
      </c>
      <c r="BY76" s="142"/>
      <c r="BZ76" s="264">
        <f>IF(SUMIF('Input| Projects'!$AR$8:$CO$8,"Dx",'Input| Projects'!$AR76:$CO76)=0,"",SUMIF('Input| Projects'!$AR$8:$CO$8,"Dx",'Input| Projects'!$AR76:$CO76))</f>
        <v>1</v>
      </c>
      <c r="CA76" s="264" t="str">
        <f>IF(SUMIF('Input| Projects'!$AR$8:$CO$8,"Tx",'Input| Projects'!$AR76:$CO76)=0,"",SUMIF('Input| Projects'!$AR$8:$CO$8,"Tx",'Input| Projects'!$AR76:$CO76))</f>
        <v/>
      </c>
      <c r="CB76" s="206" t="str">
        <f t="shared" si="55"/>
        <v/>
      </c>
    </row>
    <row r="77" spans="2:80" x14ac:dyDescent="0.3">
      <c r="B77" s="268">
        <f>IFERROR('Input| Projects'!B77,"")</f>
        <v>68</v>
      </c>
      <c r="C77" s="57" t="str">
        <f>IFERROR(IF('Input| Projects'!C77="","",'Input| Projects'!C77),"")</f>
        <v>Infrastructure refresh</v>
      </c>
      <c r="D77" s="57">
        <f>IFERROR(IF('Input| Projects'!D77="","",'Input| Projects'!D77),"")</f>
        <v>68</v>
      </c>
      <c r="E77" s="140"/>
      <c r="F77" s="257">
        <f>IFERROR('Input| Projects'!I77*'Input| Escalations'!$K$19,"")</f>
        <v>0</v>
      </c>
      <c r="G77" s="257">
        <f>IFERROR('Input| Projects'!J77*'Input| Escalations'!$K$19,"")</f>
        <v>0</v>
      </c>
      <c r="H77" s="257">
        <f>IFERROR('Input| Projects'!K77*'Input| Escalations'!$K$19,"")</f>
        <v>11167.963517626886</v>
      </c>
      <c r="I77" s="257">
        <f>IFERROR('Input| Projects'!L77*'Input| Escalations'!$K$19,"")</f>
        <v>9285.2199685630876</v>
      </c>
      <c r="J77" s="257">
        <f>IFERROR('Input| Projects'!M77*'Input| Escalations'!$K$19,"")</f>
        <v>8488.6047725007174</v>
      </c>
      <c r="K77" s="257">
        <f>IFERROR('Input| Projects'!N77*'Input| Escalations'!$K$19,"")</f>
        <v>1186.9735641782358</v>
      </c>
      <c r="L77" s="257">
        <f>IFERROR('Input| Projects'!O77*'Input| Escalations'!$K$19,"")</f>
        <v>1221.5202396791192</v>
      </c>
      <c r="M77" s="206" t="str">
        <f>IF(ABS(SUM(F77:L77)-(SUM('Input| Projects'!I77:O77)*'Input| Escalations'!$K$19))&lt;0.0000001,"",1)</f>
        <v/>
      </c>
      <c r="N77" s="259">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1.0522432337684768</v>
      </c>
      <c r="O77" s="259">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1.0711664317063252</v>
      </c>
      <c r="P77" s="259">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1.0817279752282012</v>
      </c>
      <c r="Q77" s="259">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1.0878333591694564</v>
      </c>
      <c r="R77" s="259">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1.0954046131617301</v>
      </c>
      <c r="S77" s="259">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1.1042357228647068</v>
      </c>
      <c r="T77" s="259">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1.1126148533600999</v>
      </c>
      <c r="U77" s="142"/>
      <c r="V77" s="253">
        <f t="shared" si="49"/>
        <v>0</v>
      </c>
      <c r="W77" s="253">
        <f t="shared" si="50"/>
        <v>0</v>
      </c>
      <c r="X77" s="253">
        <f t="shared" si="51"/>
        <v>12080.698563344951</v>
      </c>
      <c r="Y77" s="253">
        <f t="shared" si="34"/>
        <v>10100.772029029298</v>
      </c>
      <c r="Z77" s="253">
        <f t="shared" si="35"/>
        <v>9298.4568271039643</v>
      </c>
      <c r="AA77" s="253">
        <f t="shared" si="36"/>
        <v>1310.6986116616517</v>
      </c>
      <c r="AB77" s="253">
        <f t="shared" si="37"/>
        <v>1359.0815623469773</v>
      </c>
      <c r="AC77" s="142"/>
      <c r="AD77" s="253">
        <f>'Input| Projects'!Q77*N77*'Input| Escalations'!$K$19</f>
        <v>0</v>
      </c>
      <c r="AE77" s="253">
        <f>'Input| Projects'!R77*O77*'Input| Escalations'!$K$19</f>
        <v>0</v>
      </c>
      <c r="AF77" s="253">
        <f>'Input| Projects'!S77*P77*'Input| Escalations'!$K$19</f>
        <v>0</v>
      </c>
      <c r="AG77" s="253">
        <f>'Input| Projects'!T77*Q77*'Input| Escalations'!$K$19</f>
        <v>0</v>
      </c>
      <c r="AH77" s="253">
        <f>'Input| Projects'!U77*R77*'Input| Escalations'!$K$19</f>
        <v>0</v>
      </c>
      <c r="AI77" s="253">
        <f>'Input| Projects'!V77*S77*'Input| Escalations'!$K$19</f>
        <v>0</v>
      </c>
      <c r="AJ77" s="253">
        <f>'Input| Projects'!W77*T77*'Input| Escalations'!$K$19</f>
        <v>0</v>
      </c>
      <c r="AK77" s="142"/>
      <c r="AL77" s="253">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253">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253">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253">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253">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253">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253">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42"/>
      <c r="AT77" s="253">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253">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253">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253">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253">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253">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253">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42"/>
      <c r="BB77" s="253">
        <f t="shared" si="52"/>
        <v>0</v>
      </c>
      <c r="BC77" s="253">
        <f t="shared" si="53"/>
        <v>0</v>
      </c>
      <c r="BD77" s="253">
        <f t="shared" si="54"/>
        <v>0</v>
      </c>
      <c r="BE77" s="253">
        <f t="shared" si="38"/>
        <v>0</v>
      </c>
      <c r="BF77" s="253">
        <f t="shared" si="39"/>
        <v>0</v>
      </c>
      <c r="BG77" s="253">
        <f t="shared" si="40"/>
        <v>0</v>
      </c>
      <c r="BH77" s="253">
        <f t="shared" si="41"/>
        <v>0</v>
      </c>
      <c r="BI77" s="144"/>
      <c r="BJ77" s="253"/>
      <c r="BK77" s="253"/>
      <c r="BL77" s="253"/>
      <c r="BM77" s="253"/>
      <c r="BN77" s="253"/>
      <c r="BO77" s="253"/>
      <c r="BP77" s="253"/>
      <c r="BQ77" s="144"/>
      <c r="BR77" s="253">
        <f t="shared" si="42"/>
        <v>0</v>
      </c>
      <c r="BS77" s="253">
        <f t="shared" si="43"/>
        <v>0</v>
      </c>
      <c r="BT77" s="253">
        <f t="shared" si="44"/>
        <v>12080.698563344951</v>
      </c>
      <c r="BU77" s="253">
        <f t="shared" si="45"/>
        <v>10100.772029029298</v>
      </c>
      <c r="BV77" s="253">
        <f t="shared" si="46"/>
        <v>9298.4568271039643</v>
      </c>
      <c r="BW77" s="253">
        <f t="shared" si="47"/>
        <v>1310.6986116616517</v>
      </c>
      <c r="BX77" s="253">
        <f t="shared" si="48"/>
        <v>1359.0815623469773</v>
      </c>
      <c r="BY77" s="142"/>
      <c r="BZ77" s="264">
        <f>IF(SUMIF('Input| Projects'!$AR$8:$CO$8,"Dx",'Input| Projects'!$AR77:$CO77)=0,"",SUMIF('Input| Projects'!$AR$8:$CO$8,"Dx",'Input| Projects'!$AR77:$CO77))</f>
        <v>1</v>
      </c>
      <c r="CA77" s="264" t="str">
        <f>IF(SUMIF('Input| Projects'!$AR$8:$CO$8,"Tx",'Input| Projects'!$AR77:$CO77)=0,"",SUMIF('Input| Projects'!$AR$8:$CO$8,"Tx",'Input| Projects'!$AR77:$CO77))</f>
        <v/>
      </c>
      <c r="CB77" s="206" t="str">
        <f t="shared" si="55"/>
        <v/>
      </c>
    </row>
    <row r="78" spans="2:80" x14ac:dyDescent="0.3">
      <c r="B78" s="268">
        <f>IFERROR('Input| Projects'!B78,"")</f>
        <v>69</v>
      </c>
      <c r="C78" s="57" t="str">
        <f>IFERROR(IF('Input| Projects'!C78="","",'Input| Projects'!C78),"")</f>
        <v>Market interface technology enhancements</v>
      </c>
      <c r="D78" s="57">
        <f>IFERROR(IF('Input| Projects'!D78="","",'Input| Projects'!D78),"")</f>
        <v>69</v>
      </c>
      <c r="E78" s="140"/>
      <c r="F78" s="257">
        <f>IFERROR('Input| Projects'!I78*'Input| Escalations'!$K$19,"")</f>
        <v>0</v>
      </c>
      <c r="G78" s="257">
        <f>IFERROR('Input| Projects'!J78*'Input| Escalations'!$K$19,"")</f>
        <v>0</v>
      </c>
      <c r="H78" s="257">
        <f>IFERROR('Input| Projects'!K78*'Input| Escalations'!$K$19,"")</f>
        <v>483.78309657859597</v>
      </c>
      <c r="I78" s="257">
        <f>IFERROR('Input| Projects'!L78*'Input| Escalations'!$K$19,"")</f>
        <v>21886.829461716854</v>
      </c>
      <c r="J78" s="257">
        <f>IFERROR('Input| Projects'!M78*'Input| Escalations'!$K$19,"")</f>
        <v>6355.08734308562</v>
      </c>
      <c r="K78" s="257">
        <f>IFERROR('Input| Projects'!N78*'Input| Escalations'!$K$19,"")</f>
        <v>3556.5572024064459</v>
      </c>
      <c r="L78" s="257">
        <f>IFERROR('Input| Projects'!O78*'Input| Escalations'!$K$19,"")</f>
        <v>0</v>
      </c>
      <c r="M78" s="206" t="str">
        <f>IF(ABS(SUM(F78:L78)-(SUM('Input| Projects'!I78:O78)*'Input| Escalations'!$K$19))&lt;0.0000001,"",1)</f>
        <v/>
      </c>
      <c r="N78" s="259">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1.0628620671917421</v>
      </c>
      <c r="O78" s="259">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1.0856315486048438</v>
      </c>
      <c r="P78" s="259">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1.0983398059356002</v>
      </c>
      <c r="Q78" s="259">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1.1056861554599697</v>
      </c>
      <c r="R78" s="259">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1.1147963242389023</v>
      </c>
      <c r="S78" s="259">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1.1254224239552091</v>
      </c>
      <c r="T78" s="259">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1.135504676262638</v>
      </c>
      <c r="U78" s="142"/>
      <c r="V78" s="253">
        <f t="shared" si="49"/>
        <v>0</v>
      </c>
      <c r="W78" s="253">
        <f t="shared" si="50"/>
        <v>0</v>
      </c>
      <c r="X78" s="253">
        <f t="shared" si="51"/>
        <v>531.35823241105879</v>
      </c>
      <c r="Y78" s="253">
        <f t="shared" si="34"/>
        <v>24199.964322733707</v>
      </c>
      <c r="Z78" s="253">
        <f t="shared" si="35"/>
        <v>7084.6280102890205</v>
      </c>
      <c r="AA78" s="253">
        <f t="shared" si="36"/>
        <v>4002.6292276676195</v>
      </c>
      <c r="AB78" s="253">
        <f t="shared" si="37"/>
        <v>0</v>
      </c>
      <c r="AC78" s="142"/>
      <c r="AD78" s="253">
        <f>'Input| Projects'!Q78*N78*'Input| Escalations'!$K$19</f>
        <v>0</v>
      </c>
      <c r="AE78" s="253">
        <f>'Input| Projects'!R78*O78*'Input| Escalations'!$K$19</f>
        <v>0</v>
      </c>
      <c r="AF78" s="253">
        <f>'Input| Projects'!S78*P78*'Input| Escalations'!$K$19</f>
        <v>0</v>
      </c>
      <c r="AG78" s="253">
        <f>'Input| Projects'!T78*Q78*'Input| Escalations'!$K$19</f>
        <v>0</v>
      </c>
      <c r="AH78" s="253">
        <f>'Input| Projects'!U78*R78*'Input| Escalations'!$K$19</f>
        <v>0</v>
      </c>
      <c r="AI78" s="253">
        <f>'Input| Projects'!V78*S78*'Input| Escalations'!$K$19</f>
        <v>0</v>
      </c>
      <c r="AJ78" s="253">
        <f>'Input| Projects'!W78*T78*'Input| Escalations'!$K$19</f>
        <v>0</v>
      </c>
      <c r="AK78" s="142"/>
      <c r="AL78" s="253">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253">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253">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0</v>
      </c>
      <c r="AO78" s="253">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0</v>
      </c>
      <c r="AP78" s="253">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0</v>
      </c>
      <c r="AQ78" s="253">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0</v>
      </c>
      <c r="AR78" s="253">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0</v>
      </c>
      <c r="AS78" s="142"/>
      <c r="AT78" s="253">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253">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253">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253">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253">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253">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253">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42"/>
      <c r="BB78" s="253">
        <f t="shared" si="52"/>
        <v>0</v>
      </c>
      <c r="BC78" s="253">
        <f t="shared" si="53"/>
        <v>0</v>
      </c>
      <c r="BD78" s="253">
        <f t="shared" si="54"/>
        <v>0</v>
      </c>
      <c r="BE78" s="253">
        <f t="shared" si="38"/>
        <v>0</v>
      </c>
      <c r="BF78" s="253">
        <f t="shared" si="39"/>
        <v>0</v>
      </c>
      <c r="BG78" s="253">
        <f t="shared" si="40"/>
        <v>0</v>
      </c>
      <c r="BH78" s="253">
        <f t="shared" si="41"/>
        <v>0</v>
      </c>
      <c r="BI78" s="144"/>
      <c r="BJ78" s="253"/>
      <c r="BK78" s="253"/>
      <c r="BL78" s="253"/>
      <c r="BM78" s="253"/>
      <c r="BN78" s="253"/>
      <c r="BO78" s="253"/>
      <c r="BP78" s="253"/>
      <c r="BQ78" s="144"/>
      <c r="BR78" s="253">
        <f t="shared" si="42"/>
        <v>0</v>
      </c>
      <c r="BS78" s="253">
        <f t="shared" si="43"/>
        <v>0</v>
      </c>
      <c r="BT78" s="253">
        <f t="shared" si="44"/>
        <v>531.35823241105879</v>
      </c>
      <c r="BU78" s="253">
        <f t="shared" si="45"/>
        <v>24199.964322733707</v>
      </c>
      <c r="BV78" s="253">
        <f t="shared" si="46"/>
        <v>7084.6280102890205</v>
      </c>
      <c r="BW78" s="253">
        <f t="shared" si="47"/>
        <v>4002.6292276676195</v>
      </c>
      <c r="BX78" s="253">
        <f t="shared" si="48"/>
        <v>0</v>
      </c>
      <c r="BY78" s="142"/>
      <c r="BZ78" s="264">
        <f>IF(SUMIF('Input| Projects'!$AR$8:$CO$8,"Dx",'Input| Projects'!$AR78:$CO78)=0,"",SUMIF('Input| Projects'!$AR$8:$CO$8,"Dx",'Input| Projects'!$AR78:$CO78))</f>
        <v>1</v>
      </c>
      <c r="CA78" s="264" t="str">
        <f>IF(SUMIF('Input| Projects'!$AR$8:$CO$8,"Tx",'Input| Projects'!$AR78:$CO78)=0,"",SUMIF('Input| Projects'!$AR$8:$CO$8,"Tx",'Input| Projects'!$AR78:$CO78))</f>
        <v/>
      </c>
      <c r="CB78" s="206" t="str">
        <f t="shared" si="55"/>
        <v/>
      </c>
    </row>
    <row r="79" spans="2:80" x14ac:dyDescent="0.3">
      <c r="B79" s="268">
        <f>IFERROR('Input| Projects'!B79,"")</f>
        <v>70</v>
      </c>
      <c r="C79" s="57" t="str">
        <f>IFERROR(IF('Input| Projects'!C79="","",'Input| Projects'!C79),"")</f>
        <v>Flexible trading arrangements</v>
      </c>
      <c r="D79" s="57">
        <f>IFERROR(IF('Input| Projects'!D79="","",'Input| Projects'!D79),"")</f>
        <v>70</v>
      </c>
      <c r="E79" s="140"/>
      <c r="F79" s="257">
        <f>IFERROR('Input| Projects'!I79*'Input| Escalations'!$K$19,"")</f>
        <v>0</v>
      </c>
      <c r="G79" s="257">
        <f>IFERROR('Input| Projects'!J79*'Input| Escalations'!$K$19,"")</f>
        <v>0</v>
      </c>
      <c r="H79" s="257">
        <f>IFERROR('Input| Projects'!K79*'Input| Escalations'!$K$19,"")</f>
        <v>8530.7781692812914</v>
      </c>
      <c r="I79" s="257">
        <f>IFERROR('Input| Projects'!L79*'Input| Escalations'!$K$19,"")</f>
        <v>0</v>
      </c>
      <c r="J79" s="257">
        <f>IFERROR('Input| Projects'!M79*'Input| Escalations'!$K$19,"")</f>
        <v>0</v>
      </c>
      <c r="K79" s="257">
        <f>IFERROR('Input| Projects'!N79*'Input| Escalations'!$K$19,"")</f>
        <v>0</v>
      </c>
      <c r="L79" s="257">
        <f>IFERROR('Input| Projects'!O79*'Input| Escalations'!$K$19,"")</f>
        <v>0</v>
      </c>
      <c r="M79" s="206" t="str">
        <f>IF(ABS(SUM(F79:L79)-(SUM('Input| Projects'!I79:O79)*'Input| Escalations'!$K$19))&lt;0.0000001,"",1)</f>
        <v/>
      </c>
      <c r="N79" s="259">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1.0824832544016663</v>
      </c>
      <c r="O79" s="259">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1.1123597922231523</v>
      </c>
      <c r="P79" s="259">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1.1290346880584632</v>
      </c>
      <c r="Q79" s="259">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1.1386740595238314</v>
      </c>
      <c r="R79" s="259">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1.1506277925555941</v>
      </c>
      <c r="S79" s="259">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1.1645706252582506</v>
      </c>
      <c r="T79" s="259">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1.1777998590261896</v>
      </c>
      <c r="U79" s="142"/>
      <c r="V79" s="253">
        <f t="shared" si="49"/>
        <v>0</v>
      </c>
      <c r="W79" s="253">
        <f t="shared" si="50"/>
        <v>0</v>
      </c>
      <c r="X79" s="253">
        <f t="shared" si="51"/>
        <v>9631.5444692504498</v>
      </c>
      <c r="Y79" s="253">
        <f t="shared" si="34"/>
        <v>0</v>
      </c>
      <c r="Z79" s="253">
        <f t="shared" si="35"/>
        <v>0</v>
      </c>
      <c r="AA79" s="253">
        <f t="shared" si="36"/>
        <v>0</v>
      </c>
      <c r="AB79" s="253">
        <f t="shared" si="37"/>
        <v>0</v>
      </c>
      <c r="AC79" s="142"/>
      <c r="AD79" s="253">
        <f>'Input| Projects'!Q79*N79*'Input| Escalations'!$K$19</f>
        <v>0</v>
      </c>
      <c r="AE79" s="253">
        <f>'Input| Projects'!R79*O79*'Input| Escalations'!$K$19</f>
        <v>0</v>
      </c>
      <c r="AF79" s="253">
        <f>'Input| Projects'!S79*P79*'Input| Escalations'!$K$19</f>
        <v>0</v>
      </c>
      <c r="AG79" s="253">
        <f>'Input| Projects'!T79*Q79*'Input| Escalations'!$K$19</f>
        <v>0</v>
      </c>
      <c r="AH79" s="253">
        <f>'Input| Projects'!U79*R79*'Input| Escalations'!$K$19</f>
        <v>0</v>
      </c>
      <c r="AI79" s="253">
        <f>'Input| Projects'!V79*S79*'Input| Escalations'!$K$19</f>
        <v>0</v>
      </c>
      <c r="AJ79" s="253">
        <f>'Input| Projects'!W79*T79*'Input| Escalations'!$K$19</f>
        <v>0</v>
      </c>
      <c r="AK79" s="142"/>
      <c r="AL79" s="253">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253">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253">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0</v>
      </c>
      <c r="AO79" s="253">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0</v>
      </c>
      <c r="AP79" s="253">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0</v>
      </c>
      <c r="AQ79" s="253">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0</v>
      </c>
      <c r="AR79" s="253">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0</v>
      </c>
      <c r="AS79" s="142"/>
      <c r="AT79" s="253">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253">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253">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253">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253">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253">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253">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42"/>
      <c r="BB79" s="253">
        <f t="shared" si="52"/>
        <v>0</v>
      </c>
      <c r="BC79" s="253">
        <f t="shared" si="53"/>
        <v>0</v>
      </c>
      <c r="BD79" s="253">
        <f t="shared" si="54"/>
        <v>0</v>
      </c>
      <c r="BE79" s="253">
        <f t="shared" si="38"/>
        <v>0</v>
      </c>
      <c r="BF79" s="253">
        <f t="shared" si="39"/>
        <v>0</v>
      </c>
      <c r="BG79" s="253">
        <f t="shared" si="40"/>
        <v>0</v>
      </c>
      <c r="BH79" s="253">
        <f t="shared" si="41"/>
        <v>0</v>
      </c>
      <c r="BI79" s="144"/>
      <c r="BJ79" s="253"/>
      <c r="BK79" s="253"/>
      <c r="BL79" s="253"/>
      <c r="BM79" s="253"/>
      <c r="BN79" s="253"/>
      <c r="BO79" s="253"/>
      <c r="BP79" s="253"/>
      <c r="BQ79" s="144"/>
      <c r="BR79" s="253">
        <f t="shared" si="42"/>
        <v>0</v>
      </c>
      <c r="BS79" s="253">
        <f t="shared" si="43"/>
        <v>0</v>
      </c>
      <c r="BT79" s="253">
        <f t="shared" si="44"/>
        <v>9631.5444692504498</v>
      </c>
      <c r="BU79" s="253">
        <f t="shared" si="45"/>
        <v>0</v>
      </c>
      <c r="BV79" s="253">
        <f t="shared" si="46"/>
        <v>0</v>
      </c>
      <c r="BW79" s="253">
        <f t="shared" si="47"/>
        <v>0</v>
      </c>
      <c r="BX79" s="253">
        <f t="shared" si="48"/>
        <v>0</v>
      </c>
      <c r="BY79" s="142"/>
      <c r="BZ79" s="264">
        <f>IF(SUMIF('Input| Projects'!$AR$8:$CO$8,"Dx",'Input| Projects'!$AR79:$CO79)=0,"",SUMIF('Input| Projects'!$AR$8:$CO$8,"Dx",'Input| Projects'!$AR79:$CO79))</f>
        <v>1</v>
      </c>
      <c r="CA79" s="264" t="str">
        <f>IF(SUMIF('Input| Projects'!$AR$8:$CO$8,"Tx",'Input| Projects'!$AR79:$CO79)=0,"",SUMIF('Input| Projects'!$AR$8:$CO$8,"Tx",'Input| Projects'!$AR79:$CO79))</f>
        <v/>
      </c>
      <c r="CB79" s="206" t="str">
        <f t="shared" si="55"/>
        <v/>
      </c>
    </row>
    <row r="80" spans="2:80" x14ac:dyDescent="0.3">
      <c r="B80" s="268">
        <f>IFERROR('Input| Projects'!B80,"")</f>
        <v>71</v>
      </c>
      <c r="C80" s="57" t="str">
        <f>IFERROR(IF('Input| Projects'!C80="","",'Input| Projects'!C80),"")</f>
        <v>Network data visibility</v>
      </c>
      <c r="D80" s="57">
        <f>IFERROR(IF('Input| Projects'!D80="","",'Input| Projects'!D80),"")</f>
        <v>71</v>
      </c>
      <c r="E80" s="140"/>
      <c r="F80" s="257">
        <f>IFERROR('Input| Projects'!I80*'Input| Escalations'!$K$19,"")</f>
        <v>0</v>
      </c>
      <c r="G80" s="257">
        <f>IFERROR('Input| Projects'!J80*'Input| Escalations'!$K$19,"")</f>
        <v>0</v>
      </c>
      <c r="H80" s="257">
        <f>IFERROR('Input| Projects'!K80*'Input| Escalations'!$K$19,"")</f>
        <v>401.53786692922324</v>
      </c>
      <c r="I80" s="257">
        <f>IFERROR('Input| Projects'!L80*'Input| Escalations'!$K$19,"")</f>
        <v>559.71945087103859</v>
      </c>
      <c r="J80" s="257">
        <f>IFERROR('Input| Projects'!M80*'Input| Escalations'!$K$19,"")</f>
        <v>0</v>
      </c>
      <c r="K80" s="257">
        <f>IFERROR('Input| Projects'!N80*'Input| Escalations'!$K$19,"")</f>
        <v>0</v>
      </c>
      <c r="L80" s="257">
        <f>IFERROR('Input| Projects'!O80*'Input| Escalations'!$K$19,"")</f>
        <v>0</v>
      </c>
      <c r="M80" s="206" t="str">
        <f>IF(ABS(SUM(F80:L80)-(SUM('Input| Projects'!I80:O80)*'Input| Escalations'!$K$19))&lt;0.0000001,"",1)</f>
        <v/>
      </c>
      <c r="N80" s="259">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1.0824832544016663</v>
      </c>
      <c r="O80" s="259">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1.1123597922231523</v>
      </c>
      <c r="P80" s="259">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1.1290346880584632</v>
      </c>
      <c r="Q80" s="259">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1.1386740595238314</v>
      </c>
      <c r="R80" s="259">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1.1506277925555941</v>
      </c>
      <c r="S80" s="259">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1.1645706252582506</v>
      </c>
      <c r="T80" s="259">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1.1777998590261896</v>
      </c>
      <c r="U80" s="142"/>
      <c r="V80" s="253">
        <f t="shared" si="49"/>
        <v>0</v>
      </c>
      <c r="W80" s="253">
        <f t="shared" si="50"/>
        <v>0</v>
      </c>
      <c r="X80" s="253">
        <f t="shared" si="51"/>
        <v>453.35018033209627</v>
      </c>
      <c r="Y80" s="253">
        <f t="shared" si="34"/>
        <v>637.33801931777521</v>
      </c>
      <c r="Z80" s="253">
        <f t="shared" si="35"/>
        <v>0</v>
      </c>
      <c r="AA80" s="253">
        <f t="shared" si="36"/>
        <v>0</v>
      </c>
      <c r="AB80" s="253">
        <f t="shared" si="37"/>
        <v>0</v>
      </c>
      <c r="AC80" s="142"/>
      <c r="AD80" s="253">
        <f>'Input| Projects'!Q80*N80*'Input| Escalations'!$K$19</f>
        <v>0</v>
      </c>
      <c r="AE80" s="253">
        <f>'Input| Projects'!R80*O80*'Input| Escalations'!$K$19</f>
        <v>0</v>
      </c>
      <c r="AF80" s="253">
        <f>'Input| Projects'!S80*P80*'Input| Escalations'!$K$19</f>
        <v>0</v>
      </c>
      <c r="AG80" s="253">
        <f>'Input| Projects'!T80*Q80*'Input| Escalations'!$K$19</f>
        <v>0</v>
      </c>
      <c r="AH80" s="253">
        <f>'Input| Projects'!U80*R80*'Input| Escalations'!$K$19</f>
        <v>0</v>
      </c>
      <c r="AI80" s="253">
        <f>'Input| Projects'!V80*S80*'Input| Escalations'!$K$19</f>
        <v>0</v>
      </c>
      <c r="AJ80" s="253">
        <f>'Input| Projects'!W80*T80*'Input| Escalations'!$K$19</f>
        <v>0</v>
      </c>
      <c r="AK80" s="142"/>
      <c r="AL80" s="253">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253">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253">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0</v>
      </c>
      <c r="AO80" s="253">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0</v>
      </c>
      <c r="AP80" s="253">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0</v>
      </c>
      <c r="AQ80" s="253">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0</v>
      </c>
      <c r="AR80" s="253">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0</v>
      </c>
      <c r="AS80" s="142"/>
      <c r="AT80" s="253">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253">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253">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253">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253">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253">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253">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42"/>
      <c r="BB80" s="253">
        <f t="shared" si="52"/>
        <v>0</v>
      </c>
      <c r="BC80" s="253">
        <f t="shared" si="53"/>
        <v>0</v>
      </c>
      <c r="BD80" s="253">
        <f t="shared" si="54"/>
        <v>0</v>
      </c>
      <c r="BE80" s="253">
        <f t="shared" si="38"/>
        <v>0</v>
      </c>
      <c r="BF80" s="253">
        <f t="shared" si="39"/>
        <v>0</v>
      </c>
      <c r="BG80" s="253">
        <f t="shared" si="40"/>
        <v>0</v>
      </c>
      <c r="BH80" s="253">
        <f t="shared" si="41"/>
        <v>0</v>
      </c>
      <c r="BI80" s="144"/>
      <c r="BJ80" s="253"/>
      <c r="BK80" s="253"/>
      <c r="BL80" s="253"/>
      <c r="BM80" s="253"/>
      <c r="BN80" s="253"/>
      <c r="BO80" s="253"/>
      <c r="BP80" s="253"/>
      <c r="BQ80" s="144"/>
      <c r="BR80" s="253">
        <f t="shared" si="42"/>
        <v>0</v>
      </c>
      <c r="BS80" s="253">
        <f t="shared" si="43"/>
        <v>0</v>
      </c>
      <c r="BT80" s="253">
        <f t="shared" si="44"/>
        <v>453.35018033209627</v>
      </c>
      <c r="BU80" s="253">
        <f t="shared" si="45"/>
        <v>637.33801931777521</v>
      </c>
      <c r="BV80" s="253">
        <f t="shared" si="46"/>
        <v>0</v>
      </c>
      <c r="BW80" s="253">
        <f t="shared" si="47"/>
        <v>0</v>
      </c>
      <c r="BX80" s="253">
        <f t="shared" si="48"/>
        <v>0</v>
      </c>
      <c r="BY80" s="142"/>
      <c r="BZ80" s="264">
        <f>IF(SUMIF('Input| Projects'!$AR$8:$CO$8,"Dx",'Input| Projects'!$AR80:$CO80)=0,"",SUMIF('Input| Projects'!$AR$8:$CO$8,"Dx",'Input| Projects'!$AR80:$CO80))</f>
        <v>1</v>
      </c>
      <c r="CA80" s="264" t="str">
        <f>IF(SUMIF('Input| Projects'!$AR$8:$CO$8,"Tx",'Input| Projects'!$AR80:$CO80)=0,"",SUMIF('Input| Projects'!$AR$8:$CO$8,"Tx",'Input| Projects'!$AR80:$CO80))</f>
        <v/>
      </c>
      <c r="CB80" s="206" t="str">
        <f t="shared" si="55"/>
        <v/>
      </c>
    </row>
    <row r="81" spans="2:80" x14ac:dyDescent="0.3">
      <c r="B81" s="268">
        <f>IFERROR('Input| Projects'!B81,"")</f>
        <v>72</v>
      </c>
      <c r="C81" s="57" t="str">
        <f>IFERROR(IF('Input| Projects'!C81="","",'Input| Projects'!C81),"")</f>
        <v>Flexible services</v>
      </c>
      <c r="D81" s="57">
        <f>IFERROR(IF('Input| Projects'!D81="","",'Input| Projects'!D81),"")</f>
        <v>72</v>
      </c>
      <c r="E81" s="140"/>
      <c r="F81" s="257">
        <f>IFERROR('Input| Projects'!I81*'Input| Escalations'!$K$19,"")</f>
        <v>0</v>
      </c>
      <c r="G81" s="257">
        <f>IFERROR('Input| Projects'!J81*'Input| Escalations'!$K$19,"")</f>
        <v>0</v>
      </c>
      <c r="H81" s="257">
        <f>IFERROR('Input| Projects'!K81*'Input| Escalations'!$K$19,"")</f>
        <v>4457.6218503090013</v>
      </c>
      <c r="I81" s="257">
        <f>IFERROR('Input| Projects'!L81*'Input| Escalations'!$K$19,"")</f>
        <v>1799.8575558079979</v>
      </c>
      <c r="J81" s="257">
        <f>IFERROR('Input| Projects'!M81*'Input| Escalations'!$K$19,"")</f>
        <v>1935.8854482476502</v>
      </c>
      <c r="K81" s="257">
        <f>IFERROR('Input| Projects'!N81*'Input| Escalations'!$K$19,"")</f>
        <v>3193.1929291130887</v>
      </c>
      <c r="L81" s="257">
        <f>IFERROR('Input| Projects'!O81*'Input| Escalations'!$K$19,"")</f>
        <v>1639.628471188965</v>
      </c>
      <c r="M81" s="206" t="str">
        <f>IF(ABS(SUM(F81:L81)-(SUM('Input| Projects'!I81:O81)*'Input| Escalations'!$K$19))&lt;0.0000001,"",1)</f>
        <v/>
      </c>
      <c r="N81" s="259">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1.0674729608696869</v>
      </c>
      <c r="O81" s="259">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1.0919125696360226</v>
      </c>
      <c r="P81" s="259">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1.1055529697677045</v>
      </c>
      <c r="Q81" s="259">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1.1134381694777442</v>
      </c>
      <c r="R81" s="259">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1.1232165634917723</v>
      </c>
      <c r="S81" s="259">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1.1346220810381307</v>
      </c>
      <c r="T81" s="259">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1.1454438603051482</v>
      </c>
      <c r="U81" s="142"/>
      <c r="V81" s="253">
        <f t="shared" si="49"/>
        <v>0</v>
      </c>
      <c r="W81" s="253">
        <f t="shared" si="50"/>
        <v>0</v>
      </c>
      <c r="X81" s="253">
        <f t="shared" si="51"/>
        <v>4928.1370747105257</v>
      </c>
      <c r="Y81" s="253">
        <f t="shared" si="34"/>
        <v>2004.030102259544</v>
      </c>
      <c r="Z81" s="253">
        <f t="shared" si="35"/>
        <v>2174.4186004944549</v>
      </c>
      <c r="AA81" s="253">
        <f t="shared" si="36"/>
        <v>3623.0672063865368</v>
      </c>
      <c r="AB81" s="253">
        <f t="shared" si="37"/>
        <v>1878.1023655049166</v>
      </c>
      <c r="AC81" s="142"/>
      <c r="AD81" s="253">
        <f>'Input| Projects'!Q81*N81*'Input| Escalations'!$K$19</f>
        <v>0</v>
      </c>
      <c r="AE81" s="253">
        <f>'Input| Projects'!R81*O81*'Input| Escalations'!$K$19</f>
        <v>0</v>
      </c>
      <c r="AF81" s="253">
        <f>'Input| Projects'!S81*P81*'Input| Escalations'!$K$19</f>
        <v>0</v>
      </c>
      <c r="AG81" s="253">
        <f>'Input| Projects'!T81*Q81*'Input| Escalations'!$K$19</f>
        <v>0</v>
      </c>
      <c r="AH81" s="253">
        <f>'Input| Projects'!U81*R81*'Input| Escalations'!$K$19</f>
        <v>0</v>
      </c>
      <c r="AI81" s="253">
        <f>'Input| Projects'!V81*S81*'Input| Escalations'!$K$19</f>
        <v>0</v>
      </c>
      <c r="AJ81" s="253">
        <f>'Input| Projects'!W81*T81*'Input| Escalations'!$K$19</f>
        <v>0</v>
      </c>
      <c r="AK81" s="142"/>
      <c r="AL81" s="253">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253">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253">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0</v>
      </c>
      <c r="AO81" s="253">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0</v>
      </c>
      <c r="AP81" s="253">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0</v>
      </c>
      <c r="AQ81" s="253">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0</v>
      </c>
      <c r="AR81" s="253">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0</v>
      </c>
      <c r="AS81" s="142"/>
      <c r="AT81" s="253">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253">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253">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253">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253">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253">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253">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42"/>
      <c r="BB81" s="253">
        <f t="shared" si="52"/>
        <v>0</v>
      </c>
      <c r="BC81" s="253">
        <f t="shared" si="53"/>
        <v>0</v>
      </c>
      <c r="BD81" s="253">
        <f t="shared" si="54"/>
        <v>0</v>
      </c>
      <c r="BE81" s="253">
        <f t="shared" si="38"/>
        <v>0</v>
      </c>
      <c r="BF81" s="253">
        <f t="shared" si="39"/>
        <v>0</v>
      </c>
      <c r="BG81" s="253">
        <f t="shared" si="40"/>
        <v>0</v>
      </c>
      <c r="BH81" s="253">
        <f t="shared" si="41"/>
        <v>0</v>
      </c>
      <c r="BI81" s="144"/>
      <c r="BJ81" s="253"/>
      <c r="BK81" s="253"/>
      <c r="BL81" s="253"/>
      <c r="BM81" s="253"/>
      <c r="BN81" s="253"/>
      <c r="BO81" s="253"/>
      <c r="BP81" s="253"/>
      <c r="BQ81" s="144"/>
      <c r="BR81" s="253">
        <f t="shared" si="42"/>
        <v>0</v>
      </c>
      <c r="BS81" s="253">
        <f t="shared" si="43"/>
        <v>0</v>
      </c>
      <c r="BT81" s="253">
        <f t="shared" si="44"/>
        <v>4928.1370747105257</v>
      </c>
      <c r="BU81" s="253">
        <f t="shared" si="45"/>
        <v>2004.030102259544</v>
      </c>
      <c r="BV81" s="253">
        <f t="shared" si="46"/>
        <v>2174.4186004944549</v>
      </c>
      <c r="BW81" s="253">
        <f t="shared" si="47"/>
        <v>3623.0672063865368</v>
      </c>
      <c r="BX81" s="253">
        <f t="shared" si="48"/>
        <v>1878.1023655049166</v>
      </c>
      <c r="BY81" s="142"/>
      <c r="BZ81" s="264">
        <f>IF(SUMIF('Input| Projects'!$AR$8:$CO$8,"Dx",'Input| Projects'!$AR81:$CO81)=0,"",SUMIF('Input| Projects'!$AR$8:$CO$8,"Dx",'Input| Projects'!$AR81:$CO81))</f>
        <v>1</v>
      </c>
      <c r="CA81" s="264" t="str">
        <f>IF(SUMIF('Input| Projects'!$AR$8:$CO$8,"Tx",'Input| Projects'!$AR81:$CO81)=0,"",SUMIF('Input| Projects'!$AR$8:$CO$8,"Tx",'Input| Projects'!$AR81:$CO81))</f>
        <v/>
      </c>
      <c r="CB81" s="206" t="str">
        <f t="shared" si="55"/>
        <v/>
      </c>
    </row>
    <row r="82" spans="2:80" x14ac:dyDescent="0.3">
      <c r="B82" s="268">
        <f>IFERROR('Input| Projects'!B82,"")</f>
        <v>73</v>
      </c>
      <c r="C82" s="57" t="str">
        <f>IFERROR(IF('Input| Projects'!C82="","",'Input| Projects'!C82),"")</f>
        <v>Non-network procurement platform</v>
      </c>
      <c r="D82" s="57">
        <f>IFERROR(IF('Input| Projects'!D82="","",'Input| Projects'!D82),"")</f>
        <v>73</v>
      </c>
      <c r="E82" s="140"/>
      <c r="F82" s="257">
        <f>IFERROR('Input| Projects'!I82*'Input| Escalations'!$K$19,"")</f>
        <v>0</v>
      </c>
      <c r="G82" s="257">
        <f>IFERROR('Input| Projects'!J82*'Input| Escalations'!$K$19,"")</f>
        <v>0</v>
      </c>
      <c r="H82" s="257">
        <f>IFERROR('Input| Projects'!K82*'Input| Escalations'!$K$19,"")</f>
        <v>1764.1041849977094</v>
      </c>
      <c r="I82" s="257">
        <f>IFERROR('Input| Projects'!L82*'Input| Escalations'!$K$19,"")</f>
        <v>0</v>
      </c>
      <c r="J82" s="257">
        <f>IFERROR('Input| Projects'!M82*'Input| Escalations'!$K$19,"")</f>
        <v>0</v>
      </c>
      <c r="K82" s="257">
        <f>IFERROR('Input| Projects'!N82*'Input| Escalations'!$K$19,"")</f>
        <v>0</v>
      </c>
      <c r="L82" s="257">
        <f>IFERROR('Input| Projects'!O82*'Input| Escalations'!$K$19,"")</f>
        <v>0</v>
      </c>
      <c r="M82" s="206" t="str">
        <f>IF(ABS(SUM(F82:L82)-(SUM('Input| Projects'!I82:O82)*'Input| Escalations'!$K$19))&lt;0.0000001,"",1)</f>
        <v/>
      </c>
      <c r="N82" s="259">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1.0340899159121724</v>
      </c>
      <c r="O82" s="259">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1.046437739351844</v>
      </c>
      <c r="P82" s="259">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1.0533293902813992</v>
      </c>
      <c r="Q82" s="259">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1.057313294227531</v>
      </c>
      <c r="R82" s="259">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1.0622537122171627</v>
      </c>
      <c r="S82" s="259">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1.0680162151380155</v>
      </c>
      <c r="T82" s="259">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1.0734837911933366</v>
      </c>
      <c r="U82" s="142"/>
      <c r="V82" s="253">
        <f t="shared" si="49"/>
        <v>0</v>
      </c>
      <c r="W82" s="253">
        <f t="shared" si="50"/>
        <v>0</v>
      </c>
      <c r="X82" s="253">
        <f t="shared" si="51"/>
        <v>1858.1827855765018</v>
      </c>
      <c r="Y82" s="253">
        <f t="shared" si="34"/>
        <v>0</v>
      </c>
      <c r="Z82" s="253">
        <f t="shared" si="35"/>
        <v>0</v>
      </c>
      <c r="AA82" s="253">
        <f t="shared" si="36"/>
        <v>0</v>
      </c>
      <c r="AB82" s="253">
        <f t="shared" si="37"/>
        <v>0</v>
      </c>
      <c r="AC82" s="142"/>
      <c r="AD82" s="253">
        <f>'Input| Projects'!Q82*N82*'Input| Escalations'!$K$19</f>
        <v>0</v>
      </c>
      <c r="AE82" s="253">
        <f>'Input| Projects'!R82*O82*'Input| Escalations'!$K$19</f>
        <v>0</v>
      </c>
      <c r="AF82" s="253">
        <f>'Input| Projects'!S82*P82*'Input| Escalations'!$K$19</f>
        <v>0</v>
      </c>
      <c r="AG82" s="253">
        <f>'Input| Projects'!T82*Q82*'Input| Escalations'!$K$19</f>
        <v>0</v>
      </c>
      <c r="AH82" s="253">
        <f>'Input| Projects'!U82*R82*'Input| Escalations'!$K$19</f>
        <v>0</v>
      </c>
      <c r="AI82" s="253">
        <f>'Input| Projects'!V82*S82*'Input| Escalations'!$K$19</f>
        <v>0</v>
      </c>
      <c r="AJ82" s="253">
        <f>'Input| Projects'!W82*T82*'Input| Escalations'!$K$19</f>
        <v>0</v>
      </c>
      <c r="AK82" s="142"/>
      <c r="AL82" s="253">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253">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253">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0</v>
      </c>
      <c r="AO82" s="253">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0</v>
      </c>
      <c r="AP82" s="253">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0</v>
      </c>
      <c r="AQ82" s="253">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0</v>
      </c>
      <c r="AR82" s="253">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0</v>
      </c>
      <c r="AS82" s="142"/>
      <c r="AT82" s="253">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253">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253">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253">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253">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253">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253">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42"/>
      <c r="BB82" s="253">
        <f t="shared" si="52"/>
        <v>0</v>
      </c>
      <c r="BC82" s="253">
        <f t="shared" si="53"/>
        <v>0</v>
      </c>
      <c r="BD82" s="253">
        <f t="shared" si="54"/>
        <v>0</v>
      </c>
      <c r="BE82" s="253">
        <f t="shared" si="38"/>
        <v>0</v>
      </c>
      <c r="BF82" s="253">
        <f t="shared" si="39"/>
        <v>0</v>
      </c>
      <c r="BG82" s="253">
        <f t="shared" si="40"/>
        <v>0</v>
      </c>
      <c r="BH82" s="253">
        <f t="shared" si="41"/>
        <v>0</v>
      </c>
      <c r="BI82" s="144"/>
      <c r="BJ82" s="253"/>
      <c r="BK82" s="253"/>
      <c r="BL82" s="253"/>
      <c r="BM82" s="253"/>
      <c r="BN82" s="253"/>
      <c r="BO82" s="253"/>
      <c r="BP82" s="253"/>
      <c r="BQ82" s="144"/>
      <c r="BR82" s="253">
        <f t="shared" si="42"/>
        <v>0</v>
      </c>
      <c r="BS82" s="253">
        <f t="shared" si="43"/>
        <v>0</v>
      </c>
      <c r="BT82" s="253">
        <f t="shared" si="44"/>
        <v>1858.1827855765018</v>
      </c>
      <c r="BU82" s="253">
        <f t="shared" si="45"/>
        <v>0</v>
      </c>
      <c r="BV82" s="253">
        <f t="shared" si="46"/>
        <v>0</v>
      </c>
      <c r="BW82" s="253">
        <f t="shared" si="47"/>
        <v>0</v>
      </c>
      <c r="BX82" s="253">
        <f t="shared" si="48"/>
        <v>0</v>
      </c>
      <c r="BY82" s="142"/>
      <c r="BZ82" s="264">
        <f>IF(SUMIF('Input| Projects'!$AR$8:$CO$8,"Dx",'Input| Projects'!$AR82:$CO82)=0,"",SUMIF('Input| Projects'!$AR$8:$CO$8,"Dx",'Input| Projects'!$AR82:$CO82))</f>
        <v>1</v>
      </c>
      <c r="CA82" s="264" t="str">
        <f>IF(SUMIF('Input| Projects'!$AR$8:$CO$8,"Tx",'Input| Projects'!$AR82:$CO82)=0,"",SUMIF('Input| Projects'!$AR$8:$CO$8,"Tx",'Input| Projects'!$AR82:$CO82))</f>
        <v/>
      </c>
      <c r="CB82" s="206" t="str">
        <f t="shared" si="55"/>
        <v/>
      </c>
    </row>
    <row r="83" spans="2:80" x14ac:dyDescent="0.3">
      <c r="B83" s="268">
        <f>IFERROR('Input| Projects'!B83,"")</f>
        <v>74</v>
      </c>
      <c r="C83" s="57" t="str">
        <f>IFERROR(IF('Input| Projects'!C83="","",'Input| Projects'!C83),"")</f>
        <v>CER integration: IT</v>
      </c>
      <c r="D83" s="57">
        <f>IFERROR(IF('Input| Projects'!D83="","",'Input| Projects'!D83),"")</f>
        <v>74</v>
      </c>
      <c r="E83" s="140"/>
      <c r="F83" s="257">
        <f>IFERROR('Input| Projects'!I83*'Input| Escalations'!$K$19,"")</f>
        <v>0</v>
      </c>
      <c r="G83" s="257">
        <f>IFERROR('Input| Projects'!J83*'Input| Escalations'!$K$19,"")</f>
        <v>0</v>
      </c>
      <c r="H83" s="257">
        <f>IFERROR('Input| Projects'!K83*'Input| Escalations'!$K$19,"")</f>
        <v>0</v>
      </c>
      <c r="I83" s="257">
        <f>IFERROR('Input| Projects'!L83*'Input| Escalations'!$K$19,"")</f>
        <v>0</v>
      </c>
      <c r="J83" s="257">
        <f>IFERROR('Input| Projects'!M83*'Input| Escalations'!$K$19,"")</f>
        <v>0</v>
      </c>
      <c r="K83" s="257">
        <f>IFERROR('Input| Projects'!N83*'Input| Escalations'!$K$19,"")</f>
        <v>0</v>
      </c>
      <c r="L83" s="257">
        <f>IFERROR('Input| Projects'!O83*'Input| Escalations'!$K$19,"")</f>
        <v>0</v>
      </c>
      <c r="M83" s="206" t="str">
        <f>IF(ABS(SUM(F83:L83)-(SUM('Input| Projects'!I83:O83)*'Input| Escalations'!$K$19))&lt;0.0000001,"",1)</f>
        <v/>
      </c>
      <c r="N83" s="259">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1.0613487103945085</v>
      </c>
      <c r="O83" s="259">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1.0835700337370062</v>
      </c>
      <c r="P83" s="259">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1.0959723493691889</v>
      </c>
      <c r="Q83" s="259">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1.1031418410763689</v>
      </c>
      <c r="R83" s="259">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1.1120326894215098</v>
      </c>
      <c r="S83" s="259">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1.1224029738114656</v>
      </c>
      <c r="T83" s="259">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1.1322425035082246</v>
      </c>
      <c r="U83" s="142"/>
      <c r="V83" s="253">
        <f t="shared" si="49"/>
        <v>0</v>
      </c>
      <c r="W83" s="253">
        <f t="shared" si="50"/>
        <v>0</v>
      </c>
      <c r="X83" s="253">
        <f t="shared" si="51"/>
        <v>0</v>
      </c>
      <c r="Y83" s="253">
        <f t="shared" si="34"/>
        <v>0</v>
      </c>
      <c r="Z83" s="253">
        <f t="shared" si="35"/>
        <v>0</v>
      </c>
      <c r="AA83" s="253">
        <f t="shared" si="36"/>
        <v>0</v>
      </c>
      <c r="AB83" s="253">
        <f t="shared" si="37"/>
        <v>0</v>
      </c>
      <c r="AC83" s="142"/>
      <c r="AD83" s="253">
        <f>'Input| Projects'!Q83*N83*'Input| Escalations'!$K$19</f>
        <v>0</v>
      </c>
      <c r="AE83" s="253">
        <f>'Input| Projects'!R83*O83*'Input| Escalations'!$K$19</f>
        <v>0</v>
      </c>
      <c r="AF83" s="253">
        <f>'Input| Projects'!S83*P83*'Input| Escalations'!$K$19</f>
        <v>0</v>
      </c>
      <c r="AG83" s="253">
        <f>'Input| Projects'!T83*Q83*'Input| Escalations'!$K$19</f>
        <v>0</v>
      </c>
      <c r="AH83" s="253">
        <f>'Input| Projects'!U83*R83*'Input| Escalations'!$K$19</f>
        <v>0</v>
      </c>
      <c r="AI83" s="253">
        <f>'Input| Projects'!V83*S83*'Input| Escalations'!$K$19</f>
        <v>0</v>
      </c>
      <c r="AJ83" s="253">
        <f>'Input| Projects'!W83*T83*'Input| Escalations'!$K$19</f>
        <v>0</v>
      </c>
      <c r="AK83" s="142"/>
      <c r="AL83" s="253">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253">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253">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0</v>
      </c>
      <c r="AO83" s="253">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0</v>
      </c>
      <c r="AP83" s="253">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0</v>
      </c>
      <c r="AQ83" s="253">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0</v>
      </c>
      <c r="AR83" s="253">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0</v>
      </c>
      <c r="AS83" s="142"/>
      <c r="AT83" s="253">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253">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253">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253">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253">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253">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253">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42"/>
      <c r="BB83" s="253">
        <f t="shared" si="52"/>
        <v>0</v>
      </c>
      <c r="BC83" s="253">
        <f t="shared" si="53"/>
        <v>0</v>
      </c>
      <c r="BD83" s="253">
        <f t="shared" si="54"/>
        <v>0</v>
      </c>
      <c r="BE83" s="253">
        <f t="shared" si="38"/>
        <v>0</v>
      </c>
      <c r="BF83" s="253">
        <f t="shared" si="39"/>
        <v>0</v>
      </c>
      <c r="BG83" s="253">
        <f t="shared" si="40"/>
        <v>0</v>
      </c>
      <c r="BH83" s="253">
        <f t="shared" si="41"/>
        <v>0</v>
      </c>
      <c r="BI83" s="144"/>
      <c r="BJ83" s="253"/>
      <c r="BK83" s="253"/>
      <c r="BL83" s="253"/>
      <c r="BM83" s="253"/>
      <c r="BN83" s="253"/>
      <c r="BO83" s="253"/>
      <c r="BP83" s="253"/>
      <c r="BQ83" s="144"/>
      <c r="BR83" s="253">
        <f t="shared" si="42"/>
        <v>0</v>
      </c>
      <c r="BS83" s="253">
        <f t="shared" si="43"/>
        <v>0</v>
      </c>
      <c r="BT83" s="253">
        <f t="shared" si="44"/>
        <v>0</v>
      </c>
      <c r="BU83" s="253">
        <f t="shared" si="45"/>
        <v>0</v>
      </c>
      <c r="BV83" s="253">
        <f t="shared" si="46"/>
        <v>0</v>
      </c>
      <c r="BW83" s="253">
        <f t="shared" si="47"/>
        <v>0</v>
      </c>
      <c r="BX83" s="253">
        <f t="shared" si="48"/>
        <v>0</v>
      </c>
      <c r="BY83" s="142"/>
      <c r="BZ83" s="264">
        <f>IF(SUMIF('Input| Projects'!$AR$8:$CO$8,"Dx",'Input| Projects'!$AR83:$CO83)=0,"",SUMIF('Input| Projects'!$AR$8:$CO$8,"Dx",'Input| Projects'!$AR83:$CO83))</f>
        <v>1</v>
      </c>
      <c r="CA83" s="264" t="str">
        <f>IF(SUMIF('Input| Projects'!$AR$8:$CO$8,"Tx",'Input| Projects'!$AR83:$CO83)=0,"",SUMIF('Input| Projects'!$AR$8:$CO$8,"Tx",'Input| Projects'!$AR83:$CO83))</f>
        <v/>
      </c>
      <c r="CB83" s="206" t="str">
        <f t="shared" si="55"/>
        <v/>
      </c>
    </row>
    <row r="84" spans="2:80" x14ac:dyDescent="0.3">
      <c r="B84" s="268">
        <f>IFERROR('Input| Projects'!B84,"")</f>
        <v>75</v>
      </c>
      <c r="C84" s="57" t="str">
        <f>IFERROR(IF('Input| Projects'!C84="","",'Input| Projects'!C84),"")</f>
        <v>CER integration: Augmentation</v>
      </c>
      <c r="D84" s="57">
        <f>IFERROR(IF('Input| Projects'!D84="","",'Input| Projects'!D84),"")</f>
        <v>75</v>
      </c>
      <c r="E84" s="140"/>
      <c r="F84" s="257">
        <f>IFERROR('Input| Projects'!I84*'Input| Escalations'!$K$19,"")</f>
        <v>0</v>
      </c>
      <c r="G84" s="257">
        <f>IFERROR('Input| Projects'!J84*'Input| Escalations'!$K$19,"")</f>
        <v>0</v>
      </c>
      <c r="H84" s="257">
        <f>IFERROR('Input| Projects'!K84*'Input| Escalations'!$K$19,"")</f>
        <v>1.1129126464165969E-7</v>
      </c>
      <c r="I84" s="257">
        <f>IFERROR('Input| Projects'!L84*'Input| Escalations'!$K$19,"")</f>
        <v>0</v>
      </c>
      <c r="J84" s="257">
        <f>IFERROR('Input| Projects'!M84*'Input| Escalations'!$K$19,"")</f>
        <v>0</v>
      </c>
      <c r="K84" s="257">
        <f>IFERROR('Input| Projects'!N84*'Input| Escalations'!$K$19,"")</f>
        <v>0</v>
      </c>
      <c r="L84" s="257">
        <f>IFERROR('Input| Projects'!O84*'Input| Escalations'!$K$19,"")</f>
        <v>0</v>
      </c>
      <c r="M84" s="206" t="str">
        <f>IF(ABS(SUM(F84:L84)-(SUM('Input| Projects'!I84:O84)*'Input| Escalations'!$K$19))&lt;0.0000001,"",1)</f>
        <v/>
      </c>
      <c r="N84" s="259">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1.0367944165716791</v>
      </c>
      <c r="O84" s="259">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1.0501218463184505</v>
      </c>
      <c r="P84" s="259">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1.0575602417613126</v>
      </c>
      <c r="Q84" s="259">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1.0618602060602327</v>
      </c>
      <c r="R84" s="259">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1.0671925688040145</v>
      </c>
      <c r="S84" s="259">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1.073412236036742</v>
      </c>
      <c r="T84" s="259">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1.0793135785784815</v>
      </c>
      <c r="U84" s="142"/>
      <c r="V84" s="253">
        <f t="shared" si="49"/>
        <v>0</v>
      </c>
      <c r="W84" s="253">
        <f t="shared" si="50"/>
        <v>0</v>
      </c>
      <c r="X84" s="253">
        <f t="shared" si="51"/>
        <v>1.1769721674035585E-7</v>
      </c>
      <c r="Y84" s="253">
        <f t="shared" si="34"/>
        <v>0</v>
      </c>
      <c r="Z84" s="253">
        <f t="shared" si="35"/>
        <v>0</v>
      </c>
      <c r="AA84" s="253">
        <f t="shared" si="36"/>
        <v>0</v>
      </c>
      <c r="AB84" s="253">
        <f t="shared" si="37"/>
        <v>0</v>
      </c>
      <c r="AC84" s="142"/>
      <c r="AD84" s="253">
        <f>'Input| Projects'!Q84*N84*'Input| Escalations'!$K$19</f>
        <v>0</v>
      </c>
      <c r="AE84" s="253">
        <f>'Input| Projects'!R84*O84*'Input| Escalations'!$K$19</f>
        <v>0</v>
      </c>
      <c r="AF84" s="253">
        <f>'Input| Projects'!S84*P84*'Input| Escalations'!$K$19</f>
        <v>0</v>
      </c>
      <c r="AG84" s="253">
        <f>'Input| Projects'!T84*Q84*'Input| Escalations'!$K$19</f>
        <v>0</v>
      </c>
      <c r="AH84" s="253">
        <f>'Input| Projects'!U84*R84*'Input| Escalations'!$K$19</f>
        <v>0</v>
      </c>
      <c r="AI84" s="253">
        <f>'Input| Projects'!V84*S84*'Input| Escalations'!$K$19</f>
        <v>0</v>
      </c>
      <c r="AJ84" s="253">
        <f>'Input| Projects'!W84*T84*'Input| Escalations'!$K$19</f>
        <v>0</v>
      </c>
      <c r="AK84" s="142"/>
      <c r="AL84" s="253">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253">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253">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1.9136291944888536E-8</v>
      </c>
      <c r="AO84" s="253">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253">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253">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253">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42"/>
      <c r="AT84" s="253">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253">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253">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253">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253">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253">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253">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42"/>
      <c r="BB84" s="253">
        <f t="shared" si="52"/>
        <v>0</v>
      </c>
      <c r="BC84" s="253">
        <f t="shared" si="53"/>
        <v>0</v>
      </c>
      <c r="BD84" s="253">
        <f t="shared" si="54"/>
        <v>1.9136291944888536E-8</v>
      </c>
      <c r="BE84" s="253">
        <f t="shared" si="38"/>
        <v>0</v>
      </c>
      <c r="BF84" s="253">
        <f t="shared" si="39"/>
        <v>0</v>
      </c>
      <c r="BG84" s="253">
        <f t="shared" si="40"/>
        <v>0</v>
      </c>
      <c r="BH84" s="253">
        <f t="shared" si="41"/>
        <v>0</v>
      </c>
      <c r="BI84" s="144"/>
      <c r="BJ84" s="253"/>
      <c r="BK84" s="253"/>
      <c r="BL84" s="253"/>
      <c r="BM84" s="253"/>
      <c r="BN84" s="253"/>
      <c r="BO84" s="253"/>
      <c r="BP84" s="253"/>
      <c r="BQ84" s="144"/>
      <c r="BR84" s="253">
        <f t="shared" si="42"/>
        <v>0</v>
      </c>
      <c r="BS84" s="253">
        <f t="shared" si="43"/>
        <v>0</v>
      </c>
      <c r="BT84" s="253">
        <f t="shared" si="44"/>
        <v>1.3683350868524437E-7</v>
      </c>
      <c r="BU84" s="253">
        <f t="shared" si="45"/>
        <v>0</v>
      </c>
      <c r="BV84" s="253">
        <f t="shared" si="46"/>
        <v>0</v>
      </c>
      <c r="BW84" s="253">
        <f t="shared" si="47"/>
        <v>0</v>
      </c>
      <c r="BX84" s="253">
        <f t="shared" si="48"/>
        <v>0</v>
      </c>
      <c r="BY84" s="142"/>
      <c r="BZ84" s="264">
        <f>IF(SUMIF('Input| Projects'!$AR$8:$CO$8,"Dx",'Input| Projects'!$AR84:$CO84)=0,"",SUMIF('Input| Projects'!$AR$8:$CO$8,"Dx",'Input| Projects'!$AR84:$CO84))</f>
        <v>1</v>
      </c>
      <c r="CA84" s="264" t="str">
        <f>IF(SUMIF('Input| Projects'!$AR$8:$CO$8,"Tx",'Input| Projects'!$AR84:$CO84)=0,"",SUMIF('Input| Projects'!$AR$8:$CO$8,"Tx",'Input| Projects'!$AR84:$CO84))</f>
        <v/>
      </c>
      <c r="CB84" s="206" t="str">
        <f t="shared" si="55"/>
        <v/>
      </c>
    </row>
    <row r="85" spans="2:80" x14ac:dyDescent="0.3">
      <c r="B85" s="268">
        <f>IFERROR('Input| Projects'!B85,"")</f>
        <v>76</v>
      </c>
      <c r="C85" s="57" t="str">
        <f>IFERROR(IF('Input| Projects'!C85="","",'Input| Projects'!C85),"")</f>
        <v>Fleet</v>
      </c>
      <c r="D85" s="57">
        <f>IFERROR(IF('Input| Projects'!D85="","",'Input| Projects'!D85),"")</f>
        <v>76</v>
      </c>
      <c r="E85" s="140"/>
      <c r="F85" s="257">
        <f>IFERROR('Input| Projects'!I85*'Input| Escalations'!$K$19,"")</f>
        <v>0</v>
      </c>
      <c r="G85" s="257">
        <f>IFERROR('Input| Projects'!J85*'Input| Escalations'!$K$19,"")</f>
        <v>0</v>
      </c>
      <c r="H85" s="257">
        <f>IFERROR('Input| Projects'!K85*'Input| Escalations'!$K$19,"")</f>
        <v>9007.5031824167581</v>
      </c>
      <c r="I85" s="257">
        <f>IFERROR('Input| Projects'!L85*'Input| Escalations'!$K$19,"")</f>
        <v>11084.721249573944</v>
      </c>
      <c r="J85" s="257">
        <f>IFERROR('Input| Projects'!M85*'Input| Escalations'!$K$19,"")</f>
        <v>6387.9238307181413</v>
      </c>
      <c r="K85" s="257">
        <f>IFERROR('Input| Projects'!N85*'Input| Escalations'!$K$19,"")</f>
        <v>8659.8849173085346</v>
      </c>
      <c r="L85" s="257">
        <f>IFERROR('Input| Projects'!O85*'Input| Escalations'!$K$19,"")</f>
        <v>27248.564363990412</v>
      </c>
      <c r="M85" s="206" t="str">
        <f>IF(ABS(SUM(F85:L85)-(SUM('Input| Projects'!I85:O85)*'Input| Escalations'!$K$19))&lt;0.0000001,"",1)</f>
        <v/>
      </c>
      <c r="N85" s="259">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1.0164966508803333</v>
      </c>
      <c r="O85" s="259">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1.0224719584446305</v>
      </c>
      <c r="P85" s="259">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1.0258069376116927</v>
      </c>
      <c r="Q85" s="259">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1.0277348119047662</v>
      </c>
      <c r="R85" s="259">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1.0301255585111189</v>
      </c>
      <c r="S85" s="259">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1.03291412505165</v>
      </c>
      <c r="T85" s="259">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1.035559971805238</v>
      </c>
      <c r="U85" s="142"/>
      <c r="V85" s="253">
        <f t="shared" si="49"/>
        <v>0</v>
      </c>
      <c r="W85" s="253">
        <f t="shared" si="50"/>
        <v>0</v>
      </c>
      <c r="X85" s="253">
        <f t="shared" si="51"/>
        <v>9239.9592550825109</v>
      </c>
      <c r="Y85" s="253">
        <f t="shared" si="34"/>
        <v>11392.153908447643</v>
      </c>
      <c r="Z85" s="253">
        <f t="shared" si="35"/>
        <v>6580.3636038450113</v>
      </c>
      <c r="AA85" s="253">
        <f t="shared" si="36"/>
        <v>8944.9174524097252</v>
      </c>
      <c r="AB85" s="253">
        <f t="shared" si="37"/>
        <v>28217.522544507123</v>
      </c>
      <c r="AC85" s="142"/>
      <c r="AD85" s="253">
        <f>'Input| Projects'!Q85*N85*'Input| Escalations'!$K$19</f>
        <v>0</v>
      </c>
      <c r="AE85" s="253">
        <f>'Input| Projects'!R85*O85*'Input| Escalations'!$K$19</f>
        <v>0</v>
      </c>
      <c r="AF85" s="253">
        <f>'Input| Projects'!S85*P85*'Input| Escalations'!$K$19</f>
        <v>0</v>
      </c>
      <c r="AG85" s="253">
        <f>'Input| Projects'!T85*Q85*'Input| Escalations'!$K$19</f>
        <v>0</v>
      </c>
      <c r="AH85" s="253">
        <f>'Input| Projects'!U85*R85*'Input| Escalations'!$K$19</f>
        <v>0</v>
      </c>
      <c r="AI85" s="253">
        <f>'Input| Projects'!V85*S85*'Input| Escalations'!$K$19</f>
        <v>0</v>
      </c>
      <c r="AJ85" s="253">
        <f>'Input| Projects'!W85*T85*'Input| Escalations'!$K$19</f>
        <v>0</v>
      </c>
      <c r="AK85" s="142"/>
      <c r="AL85" s="253">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253">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253">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0</v>
      </c>
      <c r="AO85" s="253">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0</v>
      </c>
      <c r="AP85" s="253">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0</v>
      </c>
      <c r="AQ85" s="253">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0</v>
      </c>
      <c r="AR85" s="253">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0</v>
      </c>
      <c r="AS85" s="142"/>
      <c r="AT85" s="253">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253">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253">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253">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253">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253">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253">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42"/>
      <c r="BB85" s="253">
        <f t="shared" si="52"/>
        <v>0</v>
      </c>
      <c r="BC85" s="253">
        <f t="shared" si="53"/>
        <v>0</v>
      </c>
      <c r="BD85" s="253">
        <f t="shared" si="54"/>
        <v>0</v>
      </c>
      <c r="BE85" s="253">
        <f t="shared" si="38"/>
        <v>0</v>
      </c>
      <c r="BF85" s="253">
        <f t="shared" si="39"/>
        <v>0</v>
      </c>
      <c r="BG85" s="253">
        <f t="shared" si="40"/>
        <v>0</v>
      </c>
      <c r="BH85" s="253">
        <f t="shared" si="41"/>
        <v>0</v>
      </c>
      <c r="BI85" s="144"/>
      <c r="BJ85" s="253"/>
      <c r="BK85" s="253"/>
      <c r="BL85" s="253"/>
      <c r="BM85" s="253"/>
      <c r="BN85" s="253"/>
      <c r="BO85" s="253"/>
      <c r="BP85" s="253"/>
      <c r="BQ85" s="144"/>
      <c r="BR85" s="253">
        <f t="shared" si="42"/>
        <v>0</v>
      </c>
      <c r="BS85" s="253">
        <f t="shared" si="43"/>
        <v>0</v>
      </c>
      <c r="BT85" s="253">
        <f t="shared" si="44"/>
        <v>9239.9592550825109</v>
      </c>
      <c r="BU85" s="253">
        <f t="shared" si="45"/>
        <v>11392.153908447643</v>
      </c>
      <c r="BV85" s="253">
        <f t="shared" si="46"/>
        <v>6580.3636038450113</v>
      </c>
      <c r="BW85" s="253">
        <f t="shared" si="47"/>
        <v>8944.9174524097252</v>
      </c>
      <c r="BX85" s="253">
        <f t="shared" si="48"/>
        <v>28217.522544507123</v>
      </c>
      <c r="BY85" s="142"/>
      <c r="BZ85" s="264">
        <f>IF(SUMIF('Input| Projects'!$AR$8:$CO$8,"Dx",'Input| Projects'!$AR85:$CO85)=0,"",SUMIF('Input| Projects'!$AR$8:$CO$8,"Dx",'Input| Projects'!$AR85:$CO85))</f>
        <v>1</v>
      </c>
      <c r="CA85" s="264" t="str">
        <f>IF(SUMIF('Input| Projects'!$AR$8:$CO$8,"Tx",'Input| Projects'!$AR85:$CO85)=0,"",SUMIF('Input| Projects'!$AR$8:$CO$8,"Tx",'Input| Projects'!$AR85:$CO85))</f>
        <v/>
      </c>
      <c r="CB85" s="206" t="str">
        <f t="shared" si="55"/>
        <v/>
      </c>
    </row>
    <row r="86" spans="2:80" x14ac:dyDescent="0.3">
      <c r="B86" s="268">
        <f>IFERROR('Input| Projects'!B86,"")</f>
        <v>77</v>
      </c>
      <c r="C86" s="57" t="str">
        <f>IFERROR(IF('Input| Projects'!C86="","",'Input| Projects'!C86),"")</f>
        <v>Tools</v>
      </c>
      <c r="D86" s="57">
        <f>IFERROR(IF('Input| Projects'!D86="","",'Input| Projects'!D86),"")</f>
        <v>77</v>
      </c>
      <c r="E86" s="140"/>
      <c r="F86" s="257">
        <f>IFERROR('Input| Projects'!I86*'Input| Escalations'!$K$19,"")</f>
        <v>0</v>
      </c>
      <c r="G86" s="257">
        <f>IFERROR('Input| Projects'!J86*'Input| Escalations'!$K$19,"")</f>
        <v>0</v>
      </c>
      <c r="H86" s="257">
        <f>IFERROR('Input| Projects'!K86*'Input| Escalations'!$K$19,"")</f>
        <v>201.78322312115282</v>
      </c>
      <c r="I86" s="257">
        <f>IFERROR('Input| Projects'!L86*'Input| Escalations'!$K$19,"")</f>
        <v>201.78322312115282</v>
      </c>
      <c r="J86" s="257">
        <f>IFERROR('Input| Projects'!M86*'Input| Escalations'!$K$19,"")</f>
        <v>201.78322312115282</v>
      </c>
      <c r="K86" s="257">
        <f>IFERROR('Input| Projects'!N86*'Input| Escalations'!$K$19,"")</f>
        <v>201.78322312115282</v>
      </c>
      <c r="L86" s="257">
        <f>IFERROR('Input| Projects'!O86*'Input| Escalations'!$K$19,"")</f>
        <v>201.78322312115282</v>
      </c>
      <c r="M86" s="206" t="str">
        <f>IF(ABS(SUM(F86:L86)-(SUM('Input| Projects'!I86:O86)*'Input| Escalations'!$K$19))&lt;0.0000001,"",1)</f>
        <v/>
      </c>
      <c r="N86" s="259">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1.0164966508803333</v>
      </c>
      <c r="O86" s="259">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1.0224719584446305</v>
      </c>
      <c r="P86" s="259">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1.0258069376116927</v>
      </c>
      <c r="Q86" s="259">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1.0277348119047662</v>
      </c>
      <c r="R86" s="259">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1.0301255585111189</v>
      </c>
      <c r="S86" s="259">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1.03291412505165</v>
      </c>
      <c r="T86" s="259">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1.035559971805238</v>
      </c>
      <c r="U86" s="142"/>
      <c r="V86" s="253">
        <f t="shared" si="49"/>
        <v>0</v>
      </c>
      <c r="W86" s="253">
        <f t="shared" si="50"/>
        <v>0</v>
      </c>
      <c r="X86" s="253">
        <f t="shared" si="51"/>
        <v>206.99063017132667</v>
      </c>
      <c r="Y86" s="253">
        <f t="shared" si="34"/>
        <v>207.37964285995545</v>
      </c>
      <c r="Z86" s="253">
        <f t="shared" si="35"/>
        <v>207.86205541585124</v>
      </c>
      <c r="AA86" s="253">
        <f t="shared" si="36"/>
        <v>208.42474136028744</v>
      </c>
      <c r="AB86" s="253">
        <f t="shared" si="37"/>
        <v>208.95862884611105</v>
      </c>
      <c r="AC86" s="142"/>
      <c r="AD86" s="253">
        <f>'Input| Projects'!Q86*N86*'Input| Escalations'!$K$19</f>
        <v>0</v>
      </c>
      <c r="AE86" s="253">
        <f>'Input| Projects'!R86*O86*'Input| Escalations'!$K$19</f>
        <v>0</v>
      </c>
      <c r="AF86" s="253">
        <f>'Input| Projects'!S86*P86*'Input| Escalations'!$K$19</f>
        <v>0</v>
      </c>
      <c r="AG86" s="253">
        <f>'Input| Projects'!T86*Q86*'Input| Escalations'!$K$19</f>
        <v>0</v>
      </c>
      <c r="AH86" s="253">
        <f>'Input| Projects'!U86*R86*'Input| Escalations'!$K$19</f>
        <v>0</v>
      </c>
      <c r="AI86" s="253">
        <f>'Input| Projects'!V86*S86*'Input| Escalations'!$K$19</f>
        <v>0</v>
      </c>
      <c r="AJ86" s="253">
        <f>'Input| Projects'!W86*T86*'Input| Escalations'!$K$19</f>
        <v>0</v>
      </c>
      <c r="AK86" s="142"/>
      <c r="AL86" s="253">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253">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253">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0</v>
      </c>
      <c r="AO86" s="253">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0</v>
      </c>
      <c r="AP86" s="253">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0</v>
      </c>
      <c r="AQ86" s="253">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0</v>
      </c>
      <c r="AR86" s="253">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0</v>
      </c>
      <c r="AS86" s="142"/>
      <c r="AT86" s="253">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253">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253">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253">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253">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253">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253">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42"/>
      <c r="BB86" s="253">
        <f t="shared" si="52"/>
        <v>0</v>
      </c>
      <c r="BC86" s="253">
        <f t="shared" si="53"/>
        <v>0</v>
      </c>
      <c r="BD86" s="253">
        <f t="shared" si="54"/>
        <v>0</v>
      </c>
      <c r="BE86" s="253">
        <f t="shared" si="38"/>
        <v>0</v>
      </c>
      <c r="BF86" s="253">
        <f t="shared" si="39"/>
        <v>0</v>
      </c>
      <c r="BG86" s="253">
        <f t="shared" si="40"/>
        <v>0</v>
      </c>
      <c r="BH86" s="253">
        <f t="shared" si="41"/>
        <v>0</v>
      </c>
      <c r="BI86" s="144"/>
      <c r="BJ86" s="253"/>
      <c r="BK86" s="253"/>
      <c r="BL86" s="253"/>
      <c r="BM86" s="253"/>
      <c r="BN86" s="253"/>
      <c r="BO86" s="253"/>
      <c r="BP86" s="253"/>
      <c r="BQ86" s="144"/>
      <c r="BR86" s="253">
        <f t="shared" si="42"/>
        <v>0</v>
      </c>
      <c r="BS86" s="253">
        <f t="shared" si="43"/>
        <v>0</v>
      </c>
      <c r="BT86" s="253">
        <f t="shared" si="44"/>
        <v>206.99063017132667</v>
      </c>
      <c r="BU86" s="253">
        <f t="shared" si="45"/>
        <v>207.37964285995545</v>
      </c>
      <c r="BV86" s="253">
        <f t="shared" si="46"/>
        <v>207.86205541585124</v>
      </c>
      <c r="BW86" s="253">
        <f t="shared" si="47"/>
        <v>208.42474136028744</v>
      </c>
      <c r="BX86" s="253">
        <f t="shared" si="48"/>
        <v>208.95862884611105</v>
      </c>
      <c r="BY86" s="142"/>
      <c r="BZ86" s="264">
        <f>IF(SUMIF('Input| Projects'!$AR$8:$CO$8,"Dx",'Input| Projects'!$AR86:$CO86)=0,"",SUMIF('Input| Projects'!$AR$8:$CO$8,"Dx",'Input| Projects'!$AR86:$CO86))</f>
        <v>1</v>
      </c>
      <c r="CA86" s="264" t="str">
        <f>IF(SUMIF('Input| Projects'!$AR$8:$CO$8,"Tx",'Input| Projects'!$AR86:$CO86)=0,"",SUMIF('Input| Projects'!$AR$8:$CO$8,"Tx",'Input| Projects'!$AR86:$CO86))</f>
        <v/>
      </c>
      <c r="CB86" s="206" t="str">
        <f t="shared" si="55"/>
        <v/>
      </c>
    </row>
    <row r="87" spans="2:80" x14ac:dyDescent="0.3">
      <c r="B87" s="268">
        <f>IFERROR('Input| Projects'!B87,"")</f>
        <v>78</v>
      </c>
      <c r="C87" s="57" t="str">
        <f>IFERROR(IF('Input| Projects'!C87="","",'Input| Projects'!C87),"")</f>
        <v>Property recurrent expenditure</v>
      </c>
      <c r="D87" s="57">
        <f>IFERROR(IF('Input| Projects'!D87="","",'Input| Projects'!D87),"")</f>
        <v>78</v>
      </c>
      <c r="E87" s="140"/>
      <c r="F87" s="257">
        <f>IFERROR('Input| Projects'!I87*'Input| Escalations'!$K$19,"")</f>
        <v>0</v>
      </c>
      <c r="G87" s="257">
        <f>IFERROR('Input| Projects'!J87*'Input| Escalations'!$K$19,"")</f>
        <v>0</v>
      </c>
      <c r="H87" s="257">
        <f>IFERROR('Input| Projects'!K87*'Input| Escalations'!$K$19,"")</f>
        <v>2215.0453969636137</v>
      </c>
      <c r="I87" s="257">
        <f>IFERROR('Input| Projects'!L87*'Input| Escalations'!$K$19,"")</f>
        <v>1189.8245947371597</v>
      </c>
      <c r="J87" s="257">
        <f>IFERROR('Input| Projects'!M87*'Input| Escalations'!$K$19,"")</f>
        <v>1071.8356549090645</v>
      </c>
      <c r="K87" s="257">
        <f>IFERROR('Input| Projects'!N87*'Input| Escalations'!$K$19,"")</f>
        <v>1634.8505956439631</v>
      </c>
      <c r="L87" s="257">
        <f>IFERROR('Input| Projects'!O87*'Input| Escalations'!$K$19,"")</f>
        <v>884.27570594479039</v>
      </c>
      <c r="M87" s="206" t="str">
        <f>IF(ABS(SUM(F87:L87)-(SUM('Input| Projects'!I87:O87)*'Input| Escalations'!$K$19))&lt;0.0000001,"",1)</f>
        <v/>
      </c>
      <c r="N87" s="259">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1.0271740136324445</v>
      </c>
      <c r="O87" s="259">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1.037016804777636</v>
      </c>
      <c r="P87" s="259">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1.0425103301002641</v>
      </c>
      <c r="Q87" s="259">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1.0456860099822987</v>
      </c>
      <c r="R87" s="259">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1.0496241536300008</v>
      </c>
      <c r="S87" s="259">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1.0542176038846651</v>
      </c>
      <c r="T87" s="259">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1.058575959788109</v>
      </c>
      <c r="U87" s="142"/>
      <c r="V87" s="253">
        <f t="shared" si="49"/>
        <v>0</v>
      </c>
      <c r="W87" s="253">
        <f t="shared" si="50"/>
        <v>0</v>
      </c>
      <c r="X87" s="253">
        <f t="shared" si="51"/>
        <v>2309.2077079756073</v>
      </c>
      <c r="Y87" s="253">
        <f t="shared" si="34"/>
        <v>1244.1829330495061</v>
      </c>
      <c r="Z87" s="253">
        <f t="shared" si="35"/>
        <v>1125.0245921143844</v>
      </c>
      <c r="AA87" s="253">
        <f t="shared" si="36"/>
        <v>1723.4882776491963</v>
      </c>
      <c r="AB87" s="253">
        <f t="shared" si="37"/>
        <v>936.07300413781411</v>
      </c>
      <c r="AC87" s="142"/>
      <c r="AD87" s="253">
        <f>'Input| Projects'!Q87*N87*'Input| Escalations'!$K$19</f>
        <v>0</v>
      </c>
      <c r="AE87" s="253">
        <f>'Input| Projects'!R87*O87*'Input| Escalations'!$K$19</f>
        <v>0</v>
      </c>
      <c r="AF87" s="253">
        <f>'Input| Projects'!S87*P87*'Input| Escalations'!$K$19</f>
        <v>0</v>
      </c>
      <c r="AG87" s="253">
        <f>'Input| Projects'!T87*Q87*'Input| Escalations'!$K$19</f>
        <v>0</v>
      </c>
      <c r="AH87" s="253">
        <f>'Input| Projects'!U87*R87*'Input| Escalations'!$K$19</f>
        <v>0</v>
      </c>
      <c r="AI87" s="253">
        <f>'Input| Projects'!V87*S87*'Input| Escalations'!$K$19</f>
        <v>0</v>
      </c>
      <c r="AJ87" s="253">
        <f>'Input| Projects'!W87*T87*'Input| Escalations'!$K$19</f>
        <v>0</v>
      </c>
      <c r="AK87" s="142"/>
      <c r="AL87" s="253">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253">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253">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0</v>
      </c>
      <c r="AO87" s="253">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0</v>
      </c>
      <c r="AP87" s="253">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0</v>
      </c>
      <c r="AQ87" s="253">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0</v>
      </c>
      <c r="AR87" s="253">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0</v>
      </c>
      <c r="AS87" s="142"/>
      <c r="AT87" s="253">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253">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253">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253">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253">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253">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253">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42"/>
      <c r="BB87" s="253">
        <f t="shared" si="52"/>
        <v>0</v>
      </c>
      <c r="BC87" s="253">
        <f t="shared" si="53"/>
        <v>0</v>
      </c>
      <c r="BD87" s="253">
        <f t="shared" si="54"/>
        <v>0</v>
      </c>
      <c r="BE87" s="253">
        <f t="shared" si="38"/>
        <v>0</v>
      </c>
      <c r="BF87" s="253">
        <f t="shared" si="39"/>
        <v>0</v>
      </c>
      <c r="BG87" s="253">
        <f t="shared" si="40"/>
        <v>0</v>
      </c>
      <c r="BH87" s="253">
        <f t="shared" si="41"/>
        <v>0</v>
      </c>
      <c r="BI87" s="144"/>
      <c r="BJ87" s="253"/>
      <c r="BK87" s="253"/>
      <c r="BL87" s="253"/>
      <c r="BM87" s="253"/>
      <c r="BN87" s="253"/>
      <c r="BO87" s="253"/>
      <c r="BP87" s="253"/>
      <c r="BQ87" s="144"/>
      <c r="BR87" s="253">
        <f t="shared" si="42"/>
        <v>0</v>
      </c>
      <c r="BS87" s="253">
        <f t="shared" si="43"/>
        <v>0</v>
      </c>
      <c r="BT87" s="253">
        <f t="shared" si="44"/>
        <v>2309.2077079756073</v>
      </c>
      <c r="BU87" s="253">
        <f t="shared" si="45"/>
        <v>1244.1829330495061</v>
      </c>
      <c r="BV87" s="253">
        <f t="shared" si="46"/>
        <v>1125.0245921143844</v>
      </c>
      <c r="BW87" s="253">
        <f t="shared" si="47"/>
        <v>1723.4882776491963</v>
      </c>
      <c r="BX87" s="253">
        <f t="shared" si="48"/>
        <v>936.07300413781411</v>
      </c>
      <c r="BY87" s="142"/>
      <c r="BZ87" s="264">
        <f>IF(SUMIF('Input| Projects'!$AR$8:$CO$8,"Dx",'Input| Projects'!$AR87:$CO87)=0,"",SUMIF('Input| Projects'!$AR$8:$CO$8,"Dx",'Input| Projects'!$AR87:$CO87))</f>
        <v>1</v>
      </c>
      <c r="CA87" s="264" t="str">
        <f>IF(SUMIF('Input| Projects'!$AR$8:$CO$8,"Tx",'Input| Projects'!$AR87:$CO87)=0,"",SUMIF('Input| Projects'!$AR$8:$CO$8,"Tx",'Input| Projects'!$AR87:$CO87))</f>
        <v/>
      </c>
      <c r="CB87" s="206" t="str">
        <f t="shared" si="55"/>
        <v/>
      </c>
    </row>
    <row r="88" spans="2:80" x14ac:dyDescent="0.3">
      <c r="B88" s="268">
        <f>IFERROR('Input| Projects'!B88,"")</f>
        <v>79</v>
      </c>
      <c r="C88" s="57" t="str">
        <f>IFERROR(IF('Input| Projects'!C88="","",'Input| Projects'!C88),"")</f>
        <v>Head office refurbishment</v>
      </c>
      <c r="D88" s="57">
        <f>IFERROR(IF('Input| Projects'!D88="","",'Input| Projects'!D88),"")</f>
        <v>79</v>
      </c>
      <c r="E88" s="140"/>
      <c r="F88" s="257">
        <f>IFERROR('Input| Projects'!I88*'Input| Escalations'!$K$19,"")</f>
        <v>0</v>
      </c>
      <c r="G88" s="257">
        <f>IFERROR('Input| Projects'!J88*'Input| Escalations'!$K$19,"")</f>
        <v>0</v>
      </c>
      <c r="H88" s="257">
        <f>IFERROR('Input| Projects'!K88*'Input| Escalations'!$K$19,"")</f>
        <v>0</v>
      </c>
      <c r="I88" s="257">
        <f>IFERROR('Input| Projects'!L88*'Input| Escalations'!$K$19,"")</f>
        <v>0</v>
      </c>
      <c r="J88" s="257">
        <f>IFERROR('Input| Projects'!M88*'Input| Escalations'!$K$19,"")</f>
        <v>2952.0415717393876</v>
      </c>
      <c r="K88" s="257">
        <f>IFERROR('Input| Projects'!N88*'Input| Escalations'!$K$19,"")</f>
        <v>6921.0071631749515</v>
      </c>
      <c r="L88" s="257">
        <f>IFERROR('Input| Projects'!O88*'Input| Escalations'!$K$19,"")</f>
        <v>0</v>
      </c>
      <c r="M88" s="206" t="str">
        <f>IF(ABS(SUM(F88:L88)-(SUM('Input| Projects'!I88:O88)*'Input| Escalations'!$K$19))&lt;0.0000001,"",1)</f>
        <v/>
      </c>
      <c r="N88" s="259">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1.0315086031814364</v>
      </c>
      <c r="O88" s="259">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1.0429214406292442</v>
      </c>
      <c r="P88" s="259">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1.049291250838333</v>
      </c>
      <c r="Q88" s="259">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1.0529734907381036</v>
      </c>
      <c r="R88" s="259">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1.0575398167562369</v>
      </c>
      <c r="S88" s="259">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1.0628659788486519</v>
      </c>
      <c r="T88" s="259">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1.0679195461480044</v>
      </c>
      <c r="U88" s="142"/>
      <c r="V88" s="253">
        <f t="shared" si="49"/>
        <v>0</v>
      </c>
      <c r="W88" s="253">
        <f t="shared" si="50"/>
        <v>0</v>
      </c>
      <c r="X88" s="253">
        <f t="shared" si="51"/>
        <v>0</v>
      </c>
      <c r="Y88" s="253">
        <f t="shared" si="34"/>
        <v>0</v>
      </c>
      <c r="Z88" s="253">
        <f t="shared" si="35"/>
        <v>3121.9015028340655</v>
      </c>
      <c r="AA88" s="253">
        <f t="shared" si="36"/>
        <v>7356.1030531064762</v>
      </c>
      <c r="AB88" s="253">
        <f t="shared" si="37"/>
        <v>0</v>
      </c>
      <c r="AC88" s="142"/>
      <c r="AD88" s="253">
        <f>'Input| Projects'!Q88*N88*'Input| Escalations'!$K$19</f>
        <v>0</v>
      </c>
      <c r="AE88" s="253">
        <f>'Input| Projects'!R88*O88*'Input| Escalations'!$K$19</f>
        <v>0</v>
      </c>
      <c r="AF88" s="253">
        <f>'Input| Projects'!S88*P88*'Input| Escalations'!$K$19</f>
        <v>0</v>
      </c>
      <c r="AG88" s="253">
        <f>'Input| Projects'!T88*Q88*'Input| Escalations'!$K$19</f>
        <v>0</v>
      </c>
      <c r="AH88" s="253">
        <f>'Input| Projects'!U88*R88*'Input| Escalations'!$K$19</f>
        <v>0</v>
      </c>
      <c r="AI88" s="253">
        <f>'Input| Projects'!V88*S88*'Input| Escalations'!$K$19</f>
        <v>0</v>
      </c>
      <c r="AJ88" s="253">
        <f>'Input| Projects'!W88*T88*'Input| Escalations'!$K$19</f>
        <v>0</v>
      </c>
      <c r="AK88" s="142"/>
      <c r="AL88" s="253">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253">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253">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0</v>
      </c>
      <c r="AO88" s="253">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0</v>
      </c>
      <c r="AP88" s="253">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0</v>
      </c>
      <c r="AQ88" s="253">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0</v>
      </c>
      <c r="AR88" s="253">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0</v>
      </c>
      <c r="AS88" s="142"/>
      <c r="AT88" s="253">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253">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253">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253">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253">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253">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253">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42"/>
      <c r="BB88" s="253">
        <f t="shared" si="52"/>
        <v>0</v>
      </c>
      <c r="BC88" s="253">
        <f t="shared" si="53"/>
        <v>0</v>
      </c>
      <c r="BD88" s="253">
        <f t="shared" si="54"/>
        <v>0</v>
      </c>
      <c r="BE88" s="253">
        <f t="shared" si="38"/>
        <v>0</v>
      </c>
      <c r="BF88" s="253">
        <f t="shared" si="39"/>
        <v>0</v>
      </c>
      <c r="BG88" s="253">
        <f t="shared" si="40"/>
        <v>0</v>
      </c>
      <c r="BH88" s="253">
        <f t="shared" si="41"/>
        <v>0</v>
      </c>
      <c r="BI88" s="144"/>
      <c r="BJ88" s="253"/>
      <c r="BK88" s="253"/>
      <c r="BL88" s="253"/>
      <c r="BM88" s="253"/>
      <c r="BN88" s="253"/>
      <c r="BO88" s="253"/>
      <c r="BP88" s="253"/>
      <c r="BQ88" s="144"/>
      <c r="BR88" s="253">
        <f t="shared" si="42"/>
        <v>0</v>
      </c>
      <c r="BS88" s="253">
        <f t="shared" si="43"/>
        <v>0</v>
      </c>
      <c r="BT88" s="253">
        <f t="shared" si="44"/>
        <v>0</v>
      </c>
      <c r="BU88" s="253">
        <f t="shared" si="45"/>
        <v>0</v>
      </c>
      <c r="BV88" s="253">
        <f t="shared" si="46"/>
        <v>3121.9015028340655</v>
      </c>
      <c r="BW88" s="253">
        <f t="shared" si="47"/>
        <v>7356.1030531064762</v>
      </c>
      <c r="BX88" s="253">
        <f t="shared" si="48"/>
        <v>0</v>
      </c>
      <c r="BY88" s="142"/>
      <c r="BZ88" s="264">
        <f>IF(SUMIF('Input| Projects'!$AR$8:$CO$8,"Dx",'Input| Projects'!$AR88:$CO88)=0,"",SUMIF('Input| Projects'!$AR$8:$CO$8,"Dx",'Input| Projects'!$AR88:$CO88))</f>
        <v>1</v>
      </c>
      <c r="CA88" s="264" t="str">
        <f>IF(SUMIF('Input| Projects'!$AR$8:$CO$8,"Tx",'Input| Projects'!$AR88:$CO88)=0,"",SUMIF('Input| Projects'!$AR$8:$CO$8,"Tx",'Input| Projects'!$AR88:$CO88))</f>
        <v/>
      </c>
      <c r="CB88" s="206" t="str">
        <f t="shared" si="55"/>
        <v/>
      </c>
    </row>
    <row r="89" spans="2:80" x14ac:dyDescent="0.3">
      <c r="B89" s="268">
        <f>IFERROR('Input| Projects'!B89,"")</f>
        <v>80</v>
      </c>
      <c r="C89" s="57" t="str">
        <f>IFERROR(IF('Input| Projects'!C89="","",'Input| Projects'!C89),"")</f>
        <v/>
      </c>
      <c r="D89" s="57" t="str">
        <f>IFERROR(IF('Input| Projects'!D89="","",'Input| Projects'!D89),"")</f>
        <v/>
      </c>
      <c r="E89" s="140"/>
      <c r="F89" s="257">
        <f>IFERROR('Input| Projects'!I89*'Input| Escalations'!$K$19,"")</f>
        <v>0</v>
      </c>
      <c r="G89" s="257">
        <f>IFERROR('Input| Projects'!J89*'Input| Escalations'!$K$19,"")</f>
        <v>0</v>
      </c>
      <c r="H89" s="257">
        <f>IFERROR('Input| Projects'!K89*'Input| Escalations'!$K$19,"")</f>
        <v>0</v>
      </c>
      <c r="I89" s="257">
        <f>IFERROR('Input| Projects'!L89*'Input| Escalations'!$K$19,"")</f>
        <v>0</v>
      </c>
      <c r="J89" s="257">
        <f>IFERROR('Input| Projects'!M89*'Input| Escalations'!$K$19,"")</f>
        <v>0</v>
      </c>
      <c r="K89" s="257">
        <f>IFERROR('Input| Projects'!N89*'Input| Escalations'!$K$19,"")</f>
        <v>0</v>
      </c>
      <c r="L89" s="257">
        <f>IFERROR('Input| Projects'!O89*'Input| Escalations'!$K$19,"")</f>
        <v>0</v>
      </c>
      <c r="M89" s="206" t="str">
        <f>IF(ABS(SUM(F89:L89)-(SUM('Input| Projects'!I89:O89)*'Input| Escalations'!$K$19))&lt;0.0000001,"",1)</f>
        <v/>
      </c>
      <c r="N89" s="259">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1</v>
      </c>
      <c r="O89" s="259">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1</v>
      </c>
      <c r="P89" s="259">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1</v>
      </c>
      <c r="Q89" s="259">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v>
      </c>
      <c r="R89" s="259">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v>
      </c>
      <c r="S89" s="259">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v>
      </c>
      <c r="T89" s="259">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v>
      </c>
      <c r="U89" s="142"/>
      <c r="V89" s="253">
        <f t="shared" si="49"/>
        <v>0</v>
      </c>
      <c r="W89" s="253">
        <f t="shared" si="50"/>
        <v>0</v>
      </c>
      <c r="X89" s="253">
        <f t="shared" si="51"/>
        <v>0</v>
      </c>
      <c r="Y89" s="253">
        <f t="shared" si="34"/>
        <v>0</v>
      </c>
      <c r="Z89" s="253">
        <f t="shared" si="35"/>
        <v>0</v>
      </c>
      <c r="AA89" s="253">
        <f t="shared" si="36"/>
        <v>0</v>
      </c>
      <c r="AB89" s="253">
        <f t="shared" si="37"/>
        <v>0</v>
      </c>
      <c r="AC89" s="142"/>
      <c r="AD89" s="253">
        <f>'Input| Projects'!Q89*N89*'Input| Escalations'!$K$19</f>
        <v>0</v>
      </c>
      <c r="AE89" s="253">
        <f>'Input| Projects'!R89*O89*'Input| Escalations'!$K$19</f>
        <v>0</v>
      </c>
      <c r="AF89" s="253">
        <f>'Input| Projects'!S89*P89*'Input| Escalations'!$K$19</f>
        <v>0</v>
      </c>
      <c r="AG89" s="253">
        <f>'Input| Projects'!T89*Q89*'Input| Escalations'!$K$19</f>
        <v>0</v>
      </c>
      <c r="AH89" s="253">
        <f>'Input| Projects'!U89*R89*'Input| Escalations'!$K$19</f>
        <v>0</v>
      </c>
      <c r="AI89" s="253">
        <f>'Input| Projects'!V89*S89*'Input| Escalations'!$K$19</f>
        <v>0</v>
      </c>
      <c r="AJ89" s="253">
        <f>'Input| Projects'!W89*T89*'Input| Escalations'!$K$19</f>
        <v>0</v>
      </c>
      <c r="AK89" s="142"/>
      <c r="AL89" s="253">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253">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253">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0</v>
      </c>
      <c r="AO89" s="253">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0</v>
      </c>
      <c r="AP89" s="253">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0</v>
      </c>
      <c r="AQ89" s="253">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0</v>
      </c>
      <c r="AR89" s="253">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0</v>
      </c>
      <c r="AS89" s="142"/>
      <c r="AT89" s="253">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253">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253">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253">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253">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253">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253">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42"/>
      <c r="BB89" s="253">
        <f t="shared" si="52"/>
        <v>0</v>
      </c>
      <c r="BC89" s="253">
        <f t="shared" si="53"/>
        <v>0</v>
      </c>
      <c r="BD89" s="253">
        <f t="shared" si="54"/>
        <v>0</v>
      </c>
      <c r="BE89" s="253">
        <f t="shared" si="38"/>
        <v>0</v>
      </c>
      <c r="BF89" s="253">
        <f t="shared" si="39"/>
        <v>0</v>
      </c>
      <c r="BG89" s="253">
        <f t="shared" si="40"/>
        <v>0</v>
      </c>
      <c r="BH89" s="253">
        <f t="shared" si="41"/>
        <v>0</v>
      </c>
      <c r="BI89" s="144"/>
      <c r="BJ89" s="253"/>
      <c r="BK89" s="253"/>
      <c r="BL89" s="253"/>
      <c r="BM89" s="253"/>
      <c r="BN89" s="253"/>
      <c r="BO89" s="253"/>
      <c r="BP89" s="253"/>
      <c r="BQ89" s="144"/>
      <c r="BR89" s="253">
        <f t="shared" si="42"/>
        <v>0</v>
      </c>
      <c r="BS89" s="253">
        <f t="shared" si="43"/>
        <v>0</v>
      </c>
      <c r="BT89" s="253">
        <f t="shared" si="44"/>
        <v>0</v>
      </c>
      <c r="BU89" s="253">
        <f t="shared" si="45"/>
        <v>0</v>
      </c>
      <c r="BV89" s="253">
        <f t="shared" si="46"/>
        <v>0</v>
      </c>
      <c r="BW89" s="253">
        <f t="shared" si="47"/>
        <v>0</v>
      </c>
      <c r="BX89" s="253">
        <f t="shared" si="48"/>
        <v>0</v>
      </c>
      <c r="BY89" s="142"/>
      <c r="BZ89" s="264" t="str">
        <f>IF(SUMIF('Input| Projects'!$AR$8:$CO$8,"Dx",'Input| Projects'!$AR89:$CO89)=0,"",SUMIF('Input| Projects'!$AR$8:$CO$8,"Dx",'Input| Projects'!$AR89:$CO89))</f>
        <v/>
      </c>
      <c r="CA89" s="264" t="str">
        <f>IF(SUMIF('Input| Projects'!$AR$8:$CO$8,"Tx",'Input| Projects'!$AR89:$CO89)=0,"",SUMIF('Input| Projects'!$AR$8:$CO$8,"Tx",'Input| Projects'!$AR89:$CO89))</f>
        <v/>
      </c>
      <c r="CB89" s="206" t="str">
        <f t="shared" si="55"/>
        <v/>
      </c>
    </row>
    <row r="90" spans="2:80" x14ac:dyDescent="0.3">
      <c r="B90" s="268">
        <f>IFERROR('Input| Projects'!B90,"")</f>
        <v>81</v>
      </c>
      <c r="C90" s="57" t="str">
        <f>IFERROR(IF('Input| Projects'!C90="","",'Input| Projects'!C90),"")</f>
        <v/>
      </c>
      <c r="D90" s="57" t="str">
        <f>IFERROR(IF('Input| Projects'!D90="","",'Input| Projects'!D90),"")</f>
        <v/>
      </c>
      <c r="E90" s="140"/>
      <c r="F90" s="257">
        <f>IFERROR('Input| Projects'!I90*'Input| Escalations'!$K$19,"")</f>
        <v>0</v>
      </c>
      <c r="G90" s="257">
        <f>IFERROR('Input| Projects'!J90*'Input| Escalations'!$K$19,"")</f>
        <v>0</v>
      </c>
      <c r="H90" s="257">
        <f>IFERROR('Input| Projects'!K90*'Input| Escalations'!$K$19,"")</f>
        <v>0</v>
      </c>
      <c r="I90" s="257">
        <f>IFERROR('Input| Projects'!L90*'Input| Escalations'!$K$19,"")</f>
        <v>0</v>
      </c>
      <c r="J90" s="257">
        <f>IFERROR('Input| Projects'!M90*'Input| Escalations'!$K$19,"")</f>
        <v>0</v>
      </c>
      <c r="K90" s="257">
        <f>IFERROR('Input| Projects'!N90*'Input| Escalations'!$K$19,"")</f>
        <v>0</v>
      </c>
      <c r="L90" s="257">
        <f>IFERROR('Input| Projects'!O90*'Input| Escalations'!$K$19,"")</f>
        <v>0</v>
      </c>
      <c r="M90" s="206" t="str">
        <f>IF(ABS(SUM(F90:L90)-(SUM('Input| Projects'!I90:O90)*'Input| Escalations'!$K$19))&lt;0.0000001,"",1)</f>
        <v/>
      </c>
      <c r="N90" s="259">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1</v>
      </c>
      <c r="O90" s="259">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1</v>
      </c>
      <c r="P90" s="259">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1</v>
      </c>
      <c r="Q90" s="259">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v>
      </c>
      <c r="R90" s="259">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v>
      </c>
      <c r="S90" s="259">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v>
      </c>
      <c r="T90" s="259">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v>
      </c>
      <c r="U90" s="142"/>
      <c r="V90" s="253">
        <f t="shared" si="49"/>
        <v>0</v>
      </c>
      <c r="W90" s="253">
        <f t="shared" si="50"/>
        <v>0</v>
      </c>
      <c r="X90" s="253">
        <f t="shared" si="51"/>
        <v>0</v>
      </c>
      <c r="Y90" s="253">
        <f t="shared" si="34"/>
        <v>0</v>
      </c>
      <c r="Z90" s="253">
        <f t="shared" si="35"/>
        <v>0</v>
      </c>
      <c r="AA90" s="253">
        <f t="shared" si="36"/>
        <v>0</v>
      </c>
      <c r="AB90" s="253">
        <f t="shared" si="37"/>
        <v>0</v>
      </c>
      <c r="AC90" s="142"/>
      <c r="AD90" s="253">
        <f>'Input| Projects'!Q90*N90*'Input| Escalations'!$K$19</f>
        <v>0</v>
      </c>
      <c r="AE90" s="253">
        <f>'Input| Projects'!R90*O90*'Input| Escalations'!$K$19</f>
        <v>0</v>
      </c>
      <c r="AF90" s="253">
        <f>'Input| Projects'!S90*P90*'Input| Escalations'!$K$19</f>
        <v>0</v>
      </c>
      <c r="AG90" s="253">
        <f>'Input| Projects'!T90*Q90*'Input| Escalations'!$K$19</f>
        <v>0</v>
      </c>
      <c r="AH90" s="253">
        <f>'Input| Projects'!U90*R90*'Input| Escalations'!$K$19</f>
        <v>0</v>
      </c>
      <c r="AI90" s="253">
        <f>'Input| Projects'!V90*S90*'Input| Escalations'!$K$19</f>
        <v>0</v>
      </c>
      <c r="AJ90" s="253">
        <f>'Input| Projects'!W90*T90*'Input| Escalations'!$K$19</f>
        <v>0</v>
      </c>
      <c r="AK90" s="142"/>
      <c r="AL90" s="253">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253">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253">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0</v>
      </c>
      <c r="AO90" s="253">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0</v>
      </c>
      <c r="AP90" s="253">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0</v>
      </c>
      <c r="AQ90" s="253">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0</v>
      </c>
      <c r="AR90" s="253">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0</v>
      </c>
      <c r="AS90" s="142"/>
      <c r="AT90" s="253">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253">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253">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253">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253">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253">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253">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42"/>
      <c r="BB90" s="253">
        <f t="shared" si="52"/>
        <v>0</v>
      </c>
      <c r="BC90" s="253">
        <f t="shared" si="53"/>
        <v>0</v>
      </c>
      <c r="BD90" s="253">
        <f t="shared" si="54"/>
        <v>0</v>
      </c>
      <c r="BE90" s="253">
        <f t="shared" si="38"/>
        <v>0</v>
      </c>
      <c r="BF90" s="253">
        <f t="shared" si="39"/>
        <v>0</v>
      </c>
      <c r="BG90" s="253">
        <f t="shared" si="40"/>
        <v>0</v>
      </c>
      <c r="BH90" s="253">
        <f t="shared" si="41"/>
        <v>0</v>
      </c>
      <c r="BI90" s="144"/>
      <c r="BJ90" s="253"/>
      <c r="BK90" s="253"/>
      <c r="BL90" s="253"/>
      <c r="BM90" s="253"/>
      <c r="BN90" s="253"/>
      <c r="BO90" s="253"/>
      <c r="BP90" s="253"/>
      <c r="BQ90" s="144"/>
      <c r="BR90" s="253">
        <f t="shared" si="42"/>
        <v>0</v>
      </c>
      <c r="BS90" s="253">
        <f t="shared" si="43"/>
        <v>0</v>
      </c>
      <c r="BT90" s="253">
        <f t="shared" si="44"/>
        <v>0</v>
      </c>
      <c r="BU90" s="253">
        <f t="shared" si="45"/>
        <v>0</v>
      </c>
      <c r="BV90" s="253">
        <f t="shared" si="46"/>
        <v>0</v>
      </c>
      <c r="BW90" s="253">
        <f t="shared" si="47"/>
        <v>0</v>
      </c>
      <c r="BX90" s="253">
        <f t="shared" si="48"/>
        <v>0</v>
      </c>
      <c r="BY90" s="142"/>
      <c r="BZ90" s="264" t="str">
        <f>IF(SUMIF('Input| Projects'!$AR$8:$CO$8,"Dx",'Input| Projects'!$AR90:$CO90)=0,"",SUMIF('Input| Projects'!$AR$8:$CO$8,"Dx",'Input| Projects'!$AR90:$CO90))</f>
        <v/>
      </c>
      <c r="CA90" s="264" t="str">
        <f>IF(SUMIF('Input| Projects'!$AR$8:$CO$8,"Tx",'Input| Projects'!$AR90:$CO90)=0,"",SUMIF('Input| Projects'!$AR$8:$CO$8,"Tx",'Input| Projects'!$AR90:$CO90))</f>
        <v/>
      </c>
      <c r="CB90" s="206" t="str">
        <f t="shared" si="55"/>
        <v/>
      </c>
    </row>
    <row r="91" spans="2:80" x14ac:dyDescent="0.3">
      <c r="B91" s="268">
        <f>IFERROR('Input| Projects'!B91,"")</f>
        <v>82</v>
      </c>
      <c r="C91" s="57" t="str">
        <f>IFERROR(IF('Input| Projects'!C91="","",'Input| Projects'!C91),"")</f>
        <v/>
      </c>
      <c r="D91" s="57" t="str">
        <f>IFERROR(IF('Input| Projects'!D91="","",'Input| Projects'!D91),"")</f>
        <v/>
      </c>
      <c r="E91" s="140"/>
      <c r="F91" s="257">
        <f>IFERROR('Input| Projects'!I91*'Input| Escalations'!$K$19,"")</f>
        <v>0</v>
      </c>
      <c r="G91" s="257">
        <f>IFERROR('Input| Projects'!J91*'Input| Escalations'!$K$19,"")</f>
        <v>0</v>
      </c>
      <c r="H91" s="257">
        <f>IFERROR('Input| Projects'!K91*'Input| Escalations'!$K$19,"")</f>
        <v>0</v>
      </c>
      <c r="I91" s="257">
        <f>IFERROR('Input| Projects'!L91*'Input| Escalations'!$K$19,"")</f>
        <v>0</v>
      </c>
      <c r="J91" s="257">
        <f>IFERROR('Input| Projects'!M91*'Input| Escalations'!$K$19,"")</f>
        <v>0</v>
      </c>
      <c r="K91" s="257">
        <f>IFERROR('Input| Projects'!N91*'Input| Escalations'!$K$19,"")</f>
        <v>0</v>
      </c>
      <c r="L91" s="257">
        <f>IFERROR('Input| Projects'!O91*'Input| Escalations'!$K$19,"")</f>
        <v>0</v>
      </c>
      <c r="M91" s="206" t="str">
        <f>IF(ABS(SUM(F91:L91)-(SUM('Input| Projects'!I91:O91)*'Input| Escalations'!$K$19))&lt;0.0000001,"",1)</f>
        <v/>
      </c>
      <c r="N91" s="259">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1</v>
      </c>
      <c r="O91" s="259">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1</v>
      </c>
      <c r="P91" s="259">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1</v>
      </c>
      <c r="Q91" s="259">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v>
      </c>
      <c r="R91" s="259">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v>
      </c>
      <c r="S91" s="259">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v>
      </c>
      <c r="T91" s="259">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v>
      </c>
      <c r="U91" s="142"/>
      <c r="V91" s="253">
        <f t="shared" si="49"/>
        <v>0</v>
      </c>
      <c r="W91" s="253">
        <f t="shared" si="50"/>
        <v>0</v>
      </c>
      <c r="X91" s="253">
        <f t="shared" si="51"/>
        <v>0</v>
      </c>
      <c r="Y91" s="253">
        <f t="shared" si="34"/>
        <v>0</v>
      </c>
      <c r="Z91" s="253">
        <f t="shared" si="35"/>
        <v>0</v>
      </c>
      <c r="AA91" s="253">
        <f t="shared" si="36"/>
        <v>0</v>
      </c>
      <c r="AB91" s="253">
        <f t="shared" si="37"/>
        <v>0</v>
      </c>
      <c r="AC91" s="142"/>
      <c r="AD91" s="253">
        <f>'Input| Projects'!Q91*N91*'Input| Escalations'!$K$19</f>
        <v>0</v>
      </c>
      <c r="AE91" s="253">
        <f>'Input| Projects'!R91*O91*'Input| Escalations'!$K$19</f>
        <v>0</v>
      </c>
      <c r="AF91" s="253">
        <f>'Input| Projects'!S91*P91*'Input| Escalations'!$K$19</f>
        <v>0</v>
      </c>
      <c r="AG91" s="253">
        <f>'Input| Projects'!T91*Q91*'Input| Escalations'!$K$19</f>
        <v>0</v>
      </c>
      <c r="AH91" s="253">
        <f>'Input| Projects'!U91*R91*'Input| Escalations'!$K$19</f>
        <v>0</v>
      </c>
      <c r="AI91" s="253">
        <f>'Input| Projects'!V91*S91*'Input| Escalations'!$K$19</f>
        <v>0</v>
      </c>
      <c r="AJ91" s="253">
        <f>'Input| Projects'!W91*T91*'Input| Escalations'!$K$19</f>
        <v>0</v>
      </c>
      <c r="AK91" s="142"/>
      <c r="AL91" s="253">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253">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253">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253">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253">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253">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253">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42"/>
      <c r="AT91" s="253">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253">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253">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253">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253">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253">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253">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42"/>
      <c r="BB91" s="253">
        <f t="shared" si="52"/>
        <v>0</v>
      </c>
      <c r="BC91" s="253">
        <f t="shared" si="53"/>
        <v>0</v>
      </c>
      <c r="BD91" s="253">
        <f t="shared" si="54"/>
        <v>0</v>
      </c>
      <c r="BE91" s="253">
        <f t="shared" si="38"/>
        <v>0</v>
      </c>
      <c r="BF91" s="253">
        <f t="shared" si="39"/>
        <v>0</v>
      </c>
      <c r="BG91" s="253">
        <f t="shared" si="40"/>
        <v>0</v>
      </c>
      <c r="BH91" s="253">
        <f t="shared" si="41"/>
        <v>0</v>
      </c>
      <c r="BI91" s="144"/>
      <c r="BJ91" s="253"/>
      <c r="BK91" s="253"/>
      <c r="BL91" s="253"/>
      <c r="BM91" s="253"/>
      <c r="BN91" s="253"/>
      <c r="BO91" s="253"/>
      <c r="BP91" s="253"/>
      <c r="BQ91" s="144"/>
      <c r="BR91" s="253">
        <f t="shared" si="42"/>
        <v>0</v>
      </c>
      <c r="BS91" s="253">
        <f t="shared" si="43"/>
        <v>0</v>
      </c>
      <c r="BT91" s="253">
        <f t="shared" si="44"/>
        <v>0</v>
      </c>
      <c r="BU91" s="253">
        <f t="shared" si="45"/>
        <v>0</v>
      </c>
      <c r="BV91" s="253">
        <f t="shared" si="46"/>
        <v>0</v>
      </c>
      <c r="BW91" s="253">
        <f t="shared" si="47"/>
        <v>0</v>
      </c>
      <c r="BX91" s="253">
        <f t="shared" si="48"/>
        <v>0</v>
      </c>
      <c r="BY91" s="142"/>
      <c r="BZ91" s="264" t="str">
        <f>IF(SUMIF('Input| Projects'!$AR$8:$CO$8,"Dx",'Input| Projects'!$AR91:$CO91)=0,"",SUMIF('Input| Projects'!$AR$8:$CO$8,"Dx",'Input| Projects'!$AR91:$CO91))</f>
        <v/>
      </c>
      <c r="CA91" s="264" t="str">
        <f>IF(SUMIF('Input| Projects'!$AR$8:$CO$8,"Tx",'Input| Projects'!$AR91:$CO91)=0,"",SUMIF('Input| Projects'!$AR$8:$CO$8,"Tx",'Input| Projects'!$AR91:$CO91))</f>
        <v/>
      </c>
      <c r="CB91" s="206" t="str">
        <f t="shared" si="55"/>
        <v/>
      </c>
    </row>
    <row r="92" spans="2:80" x14ac:dyDescent="0.3">
      <c r="B92" s="268">
        <f>IFERROR('Input| Projects'!B92,"")</f>
        <v>83</v>
      </c>
      <c r="C92" s="57" t="str">
        <f>IFERROR(IF('Input| Projects'!C92="","",'Input| Projects'!C92),"")</f>
        <v/>
      </c>
      <c r="D92" s="57" t="str">
        <f>IFERROR(IF('Input| Projects'!D92="","",'Input| Projects'!D92),"")</f>
        <v/>
      </c>
      <c r="E92" s="140"/>
      <c r="F92" s="257">
        <f>IFERROR('Input| Projects'!I92*'Input| Escalations'!$K$19,"")</f>
        <v>0</v>
      </c>
      <c r="G92" s="257">
        <f>IFERROR('Input| Projects'!J92*'Input| Escalations'!$K$19,"")</f>
        <v>0</v>
      </c>
      <c r="H92" s="257">
        <f>IFERROR('Input| Projects'!K92*'Input| Escalations'!$K$19,"")</f>
        <v>0</v>
      </c>
      <c r="I92" s="257">
        <f>IFERROR('Input| Projects'!L92*'Input| Escalations'!$K$19,"")</f>
        <v>0</v>
      </c>
      <c r="J92" s="257">
        <f>IFERROR('Input| Projects'!M92*'Input| Escalations'!$K$19,"")</f>
        <v>0</v>
      </c>
      <c r="K92" s="257">
        <f>IFERROR('Input| Projects'!N92*'Input| Escalations'!$K$19,"")</f>
        <v>0</v>
      </c>
      <c r="L92" s="257">
        <f>IFERROR('Input| Projects'!O92*'Input| Escalations'!$K$19,"")</f>
        <v>0</v>
      </c>
      <c r="M92" s="206" t="str">
        <f>IF(ABS(SUM(F92:L92)-(SUM('Input| Projects'!I92:O92)*'Input| Escalations'!$K$19))&lt;0.0000001,"",1)</f>
        <v/>
      </c>
      <c r="N92" s="259">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1</v>
      </c>
      <c r="O92" s="259">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1</v>
      </c>
      <c r="P92" s="259">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1</v>
      </c>
      <c r="Q92" s="259">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v>
      </c>
      <c r="R92" s="259">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v>
      </c>
      <c r="S92" s="259">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v>
      </c>
      <c r="T92" s="259">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v>
      </c>
      <c r="U92" s="142"/>
      <c r="V92" s="253">
        <f t="shared" si="49"/>
        <v>0</v>
      </c>
      <c r="W92" s="253">
        <f t="shared" si="50"/>
        <v>0</v>
      </c>
      <c r="X92" s="253">
        <f t="shared" si="51"/>
        <v>0</v>
      </c>
      <c r="Y92" s="253">
        <f t="shared" si="34"/>
        <v>0</v>
      </c>
      <c r="Z92" s="253">
        <f t="shared" si="35"/>
        <v>0</v>
      </c>
      <c r="AA92" s="253">
        <f t="shared" si="36"/>
        <v>0</v>
      </c>
      <c r="AB92" s="253">
        <f t="shared" si="37"/>
        <v>0</v>
      </c>
      <c r="AC92" s="142"/>
      <c r="AD92" s="253">
        <f>'Input| Projects'!Q92*N92*'Input| Escalations'!$K$19</f>
        <v>0</v>
      </c>
      <c r="AE92" s="253">
        <f>'Input| Projects'!R92*O92*'Input| Escalations'!$K$19</f>
        <v>0</v>
      </c>
      <c r="AF92" s="253">
        <f>'Input| Projects'!S92*P92*'Input| Escalations'!$K$19</f>
        <v>0</v>
      </c>
      <c r="AG92" s="253">
        <f>'Input| Projects'!T92*Q92*'Input| Escalations'!$K$19</f>
        <v>0</v>
      </c>
      <c r="AH92" s="253">
        <f>'Input| Projects'!U92*R92*'Input| Escalations'!$K$19</f>
        <v>0</v>
      </c>
      <c r="AI92" s="253">
        <f>'Input| Projects'!V92*S92*'Input| Escalations'!$K$19</f>
        <v>0</v>
      </c>
      <c r="AJ92" s="253">
        <f>'Input| Projects'!W92*T92*'Input| Escalations'!$K$19</f>
        <v>0</v>
      </c>
      <c r="AK92" s="142"/>
      <c r="AL92" s="253">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253">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253">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253">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0</v>
      </c>
      <c r="AP92" s="253">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253">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253">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42"/>
      <c r="AT92" s="253">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253">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253">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253">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253">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253">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253">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42"/>
      <c r="BB92" s="253">
        <f t="shared" si="52"/>
        <v>0</v>
      </c>
      <c r="BC92" s="253">
        <f t="shared" si="53"/>
        <v>0</v>
      </c>
      <c r="BD92" s="253">
        <f t="shared" si="54"/>
        <v>0</v>
      </c>
      <c r="BE92" s="253">
        <f t="shared" si="38"/>
        <v>0</v>
      </c>
      <c r="BF92" s="253">
        <f t="shared" si="39"/>
        <v>0</v>
      </c>
      <c r="BG92" s="253">
        <f t="shared" si="40"/>
        <v>0</v>
      </c>
      <c r="BH92" s="253">
        <f t="shared" si="41"/>
        <v>0</v>
      </c>
      <c r="BI92" s="144"/>
      <c r="BJ92" s="253"/>
      <c r="BK92" s="253"/>
      <c r="BL92" s="253"/>
      <c r="BM92" s="253"/>
      <c r="BN92" s="253"/>
      <c r="BO92" s="253"/>
      <c r="BP92" s="253"/>
      <c r="BQ92" s="144"/>
      <c r="BR92" s="253">
        <f t="shared" si="42"/>
        <v>0</v>
      </c>
      <c r="BS92" s="253">
        <f t="shared" si="43"/>
        <v>0</v>
      </c>
      <c r="BT92" s="253">
        <f t="shared" si="44"/>
        <v>0</v>
      </c>
      <c r="BU92" s="253">
        <f t="shared" si="45"/>
        <v>0</v>
      </c>
      <c r="BV92" s="253">
        <f t="shared" si="46"/>
        <v>0</v>
      </c>
      <c r="BW92" s="253">
        <f t="shared" si="47"/>
        <v>0</v>
      </c>
      <c r="BX92" s="253">
        <f t="shared" si="48"/>
        <v>0</v>
      </c>
      <c r="BY92" s="142"/>
      <c r="BZ92" s="264" t="str">
        <f>IF(SUMIF('Input| Projects'!$AR$8:$CO$8,"Dx",'Input| Projects'!$AR92:$CO92)=0,"",SUMIF('Input| Projects'!$AR$8:$CO$8,"Dx",'Input| Projects'!$AR92:$CO92))</f>
        <v/>
      </c>
      <c r="CA92" s="264" t="str">
        <f>IF(SUMIF('Input| Projects'!$AR$8:$CO$8,"Tx",'Input| Projects'!$AR92:$CO92)=0,"",SUMIF('Input| Projects'!$AR$8:$CO$8,"Tx",'Input| Projects'!$AR92:$CO92))</f>
        <v/>
      </c>
      <c r="CB92" s="206" t="str">
        <f t="shared" si="55"/>
        <v/>
      </c>
    </row>
    <row r="93" spans="2:80" x14ac:dyDescent="0.3">
      <c r="B93" s="268">
        <f>IFERROR('Input| Projects'!B93,"")</f>
        <v>84</v>
      </c>
      <c r="C93" s="57" t="str">
        <f>IFERROR(IF('Input| Projects'!C93="","",'Input| Projects'!C93),"")</f>
        <v/>
      </c>
      <c r="D93" s="57" t="str">
        <f>IFERROR(IF('Input| Projects'!D93="","",'Input| Projects'!D93),"")</f>
        <v/>
      </c>
      <c r="E93" s="140"/>
      <c r="F93" s="257">
        <f>IFERROR('Input| Projects'!I93*'Input| Escalations'!$K$19,"")</f>
        <v>0</v>
      </c>
      <c r="G93" s="257">
        <f>IFERROR('Input| Projects'!J93*'Input| Escalations'!$K$19,"")</f>
        <v>0</v>
      </c>
      <c r="H93" s="257">
        <f>IFERROR('Input| Projects'!K93*'Input| Escalations'!$K$19,"")</f>
        <v>0</v>
      </c>
      <c r="I93" s="257">
        <f>IFERROR('Input| Projects'!L93*'Input| Escalations'!$K$19,"")</f>
        <v>0</v>
      </c>
      <c r="J93" s="257">
        <f>IFERROR('Input| Projects'!M93*'Input| Escalations'!$K$19,"")</f>
        <v>0</v>
      </c>
      <c r="K93" s="257">
        <f>IFERROR('Input| Projects'!N93*'Input| Escalations'!$K$19,"")</f>
        <v>0</v>
      </c>
      <c r="L93" s="257">
        <f>IFERROR('Input| Projects'!O93*'Input| Escalations'!$K$19,"")</f>
        <v>0</v>
      </c>
      <c r="M93" s="206" t="str">
        <f>IF(ABS(SUM(F93:L93)-(SUM('Input| Projects'!I93:O93)*'Input| Escalations'!$K$19))&lt;0.0000001,"",1)</f>
        <v/>
      </c>
      <c r="N93" s="259">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1</v>
      </c>
      <c r="O93" s="259">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1</v>
      </c>
      <c r="P93" s="259">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1</v>
      </c>
      <c r="Q93" s="259">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v>
      </c>
      <c r="R93" s="259">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v>
      </c>
      <c r="S93" s="259">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v>
      </c>
      <c r="T93" s="259">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v>
      </c>
      <c r="U93" s="142"/>
      <c r="V93" s="253">
        <f t="shared" si="49"/>
        <v>0</v>
      </c>
      <c r="W93" s="253">
        <f t="shared" si="50"/>
        <v>0</v>
      </c>
      <c r="X93" s="253">
        <f t="shared" si="51"/>
        <v>0</v>
      </c>
      <c r="Y93" s="253">
        <f t="shared" si="34"/>
        <v>0</v>
      </c>
      <c r="Z93" s="253">
        <f t="shared" si="35"/>
        <v>0</v>
      </c>
      <c r="AA93" s="253">
        <f t="shared" si="36"/>
        <v>0</v>
      </c>
      <c r="AB93" s="253">
        <f t="shared" si="37"/>
        <v>0</v>
      </c>
      <c r="AC93" s="142"/>
      <c r="AD93" s="253">
        <f>'Input| Projects'!Q93*N93*'Input| Escalations'!$K$19</f>
        <v>0</v>
      </c>
      <c r="AE93" s="253">
        <f>'Input| Projects'!R93*O93*'Input| Escalations'!$K$19</f>
        <v>0</v>
      </c>
      <c r="AF93" s="253">
        <f>'Input| Projects'!S93*P93*'Input| Escalations'!$K$19</f>
        <v>0</v>
      </c>
      <c r="AG93" s="253">
        <f>'Input| Projects'!T93*Q93*'Input| Escalations'!$K$19</f>
        <v>0</v>
      </c>
      <c r="AH93" s="253">
        <f>'Input| Projects'!U93*R93*'Input| Escalations'!$K$19</f>
        <v>0</v>
      </c>
      <c r="AI93" s="253">
        <f>'Input| Projects'!V93*S93*'Input| Escalations'!$K$19</f>
        <v>0</v>
      </c>
      <c r="AJ93" s="253">
        <f>'Input| Projects'!W93*T93*'Input| Escalations'!$K$19</f>
        <v>0</v>
      </c>
      <c r="AK93" s="142"/>
      <c r="AL93" s="253">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253">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253">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0</v>
      </c>
      <c r="AO93" s="253">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0</v>
      </c>
      <c r="AP93" s="253">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0</v>
      </c>
      <c r="AQ93" s="253">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0</v>
      </c>
      <c r="AR93" s="253">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0</v>
      </c>
      <c r="AS93" s="142"/>
      <c r="AT93" s="253">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253">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253">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253">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253">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253">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253">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42"/>
      <c r="BB93" s="253">
        <f t="shared" si="52"/>
        <v>0</v>
      </c>
      <c r="BC93" s="253">
        <f t="shared" si="53"/>
        <v>0</v>
      </c>
      <c r="BD93" s="253">
        <f t="shared" si="54"/>
        <v>0</v>
      </c>
      <c r="BE93" s="253">
        <f t="shared" si="38"/>
        <v>0</v>
      </c>
      <c r="BF93" s="253">
        <f t="shared" si="39"/>
        <v>0</v>
      </c>
      <c r="BG93" s="253">
        <f t="shared" si="40"/>
        <v>0</v>
      </c>
      <c r="BH93" s="253">
        <f t="shared" si="41"/>
        <v>0</v>
      </c>
      <c r="BI93" s="144"/>
      <c r="BJ93" s="253"/>
      <c r="BK93" s="253"/>
      <c r="BL93" s="253"/>
      <c r="BM93" s="253"/>
      <c r="BN93" s="253"/>
      <c r="BO93" s="253"/>
      <c r="BP93" s="253"/>
      <c r="BQ93" s="144"/>
      <c r="BR93" s="253">
        <f t="shared" si="42"/>
        <v>0</v>
      </c>
      <c r="BS93" s="253">
        <f t="shared" si="43"/>
        <v>0</v>
      </c>
      <c r="BT93" s="253">
        <f t="shared" si="44"/>
        <v>0</v>
      </c>
      <c r="BU93" s="253">
        <f t="shared" si="45"/>
        <v>0</v>
      </c>
      <c r="BV93" s="253">
        <f t="shared" si="46"/>
        <v>0</v>
      </c>
      <c r="BW93" s="253">
        <f t="shared" si="47"/>
        <v>0</v>
      </c>
      <c r="BX93" s="253">
        <f t="shared" si="48"/>
        <v>0</v>
      </c>
      <c r="BY93" s="142"/>
      <c r="BZ93" s="264" t="str">
        <f>IF(SUMIF('Input| Projects'!$AR$8:$CO$8,"Dx",'Input| Projects'!$AR93:$CO93)=0,"",SUMIF('Input| Projects'!$AR$8:$CO$8,"Dx",'Input| Projects'!$AR93:$CO93))</f>
        <v/>
      </c>
      <c r="CA93" s="264" t="str">
        <f>IF(SUMIF('Input| Projects'!$AR$8:$CO$8,"Tx",'Input| Projects'!$AR93:$CO93)=0,"",SUMIF('Input| Projects'!$AR$8:$CO$8,"Tx",'Input| Projects'!$AR93:$CO93))</f>
        <v/>
      </c>
      <c r="CB93" s="206" t="str">
        <f t="shared" si="55"/>
        <v/>
      </c>
    </row>
    <row r="94" spans="2:80" x14ac:dyDescent="0.3">
      <c r="B94" s="268">
        <f>IFERROR('Input| Projects'!B94,"")</f>
        <v>85</v>
      </c>
      <c r="C94" s="57" t="str">
        <f>IFERROR(IF('Input| Projects'!C94="","",'Input| Projects'!C94),"")</f>
        <v/>
      </c>
      <c r="D94" s="57" t="str">
        <f>IFERROR(IF('Input| Projects'!D94="","",'Input| Projects'!D94),"")</f>
        <v/>
      </c>
      <c r="E94" s="140"/>
      <c r="F94" s="257">
        <f>IFERROR('Input| Projects'!I94*'Input| Escalations'!$K$19,"")</f>
        <v>0</v>
      </c>
      <c r="G94" s="257">
        <f>IFERROR('Input| Projects'!J94*'Input| Escalations'!$K$19,"")</f>
        <v>0</v>
      </c>
      <c r="H94" s="257">
        <f>IFERROR('Input| Projects'!K94*'Input| Escalations'!$K$19,"")</f>
        <v>0</v>
      </c>
      <c r="I94" s="257">
        <f>IFERROR('Input| Projects'!L94*'Input| Escalations'!$K$19,"")</f>
        <v>0</v>
      </c>
      <c r="J94" s="257">
        <f>IFERROR('Input| Projects'!M94*'Input| Escalations'!$K$19,"")</f>
        <v>0</v>
      </c>
      <c r="K94" s="257">
        <f>IFERROR('Input| Projects'!N94*'Input| Escalations'!$K$19,"")</f>
        <v>0</v>
      </c>
      <c r="L94" s="257">
        <f>IFERROR('Input| Projects'!O94*'Input| Escalations'!$K$19,"")</f>
        <v>0</v>
      </c>
      <c r="M94" s="206" t="str">
        <f>IF(ABS(SUM(F94:L94)-(SUM('Input| Projects'!I94:O94)*'Input| Escalations'!$K$19))&lt;0.0000001,"",1)</f>
        <v/>
      </c>
      <c r="N94" s="259">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1</v>
      </c>
      <c r="O94" s="259">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1</v>
      </c>
      <c r="P94" s="259">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1</v>
      </c>
      <c r="Q94" s="259">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v>
      </c>
      <c r="R94" s="259">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v>
      </c>
      <c r="S94" s="259">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v>
      </c>
      <c r="T94" s="259">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v>
      </c>
      <c r="U94" s="142"/>
      <c r="V94" s="253">
        <f t="shared" si="49"/>
        <v>0</v>
      </c>
      <c r="W94" s="253">
        <f t="shared" si="50"/>
        <v>0</v>
      </c>
      <c r="X94" s="253">
        <f t="shared" si="51"/>
        <v>0</v>
      </c>
      <c r="Y94" s="253">
        <f t="shared" si="34"/>
        <v>0</v>
      </c>
      <c r="Z94" s="253">
        <f t="shared" si="35"/>
        <v>0</v>
      </c>
      <c r="AA94" s="253">
        <f t="shared" si="36"/>
        <v>0</v>
      </c>
      <c r="AB94" s="253">
        <f t="shared" si="37"/>
        <v>0</v>
      </c>
      <c r="AC94" s="142"/>
      <c r="AD94" s="253">
        <f>'Input| Projects'!Q94*N94*'Input| Escalations'!$K$19</f>
        <v>0</v>
      </c>
      <c r="AE94" s="253">
        <f>'Input| Projects'!R94*O94*'Input| Escalations'!$K$19</f>
        <v>0</v>
      </c>
      <c r="AF94" s="253">
        <f>'Input| Projects'!S94*P94*'Input| Escalations'!$K$19</f>
        <v>0</v>
      </c>
      <c r="AG94" s="253">
        <f>'Input| Projects'!T94*Q94*'Input| Escalations'!$K$19</f>
        <v>0</v>
      </c>
      <c r="AH94" s="253">
        <f>'Input| Projects'!U94*R94*'Input| Escalations'!$K$19</f>
        <v>0</v>
      </c>
      <c r="AI94" s="253">
        <f>'Input| Projects'!V94*S94*'Input| Escalations'!$K$19</f>
        <v>0</v>
      </c>
      <c r="AJ94" s="253">
        <f>'Input| Projects'!W94*T94*'Input| Escalations'!$K$19</f>
        <v>0</v>
      </c>
      <c r="AK94" s="142"/>
      <c r="AL94" s="253">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253">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253">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0</v>
      </c>
      <c r="AO94" s="253">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0</v>
      </c>
      <c r="AP94" s="253">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0</v>
      </c>
      <c r="AQ94" s="253">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0</v>
      </c>
      <c r="AR94" s="253">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0</v>
      </c>
      <c r="AS94" s="142"/>
      <c r="AT94" s="253">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253">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253">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253">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253">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253">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253">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42"/>
      <c r="BB94" s="253">
        <f t="shared" si="52"/>
        <v>0</v>
      </c>
      <c r="BC94" s="253">
        <f t="shared" si="53"/>
        <v>0</v>
      </c>
      <c r="BD94" s="253">
        <f t="shared" si="54"/>
        <v>0</v>
      </c>
      <c r="BE94" s="253">
        <f t="shared" si="38"/>
        <v>0</v>
      </c>
      <c r="BF94" s="253">
        <f t="shared" si="39"/>
        <v>0</v>
      </c>
      <c r="BG94" s="253">
        <f t="shared" si="40"/>
        <v>0</v>
      </c>
      <c r="BH94" s="253">
        <f t="shared" si="41"/>
        <v>0</v>
      </c>
      <c r="BI94" s="144"/>
      <c r="BJ94" s="253"/>
      <c r="BK94" s="253"/>
      <c r="BL94" s="253"/>
      <c r="BM94" s="253"/>
      <c r="BN94" s="253"/>
      <c r="BO94" s="253"/>
      <c r="BP94" s="253"/>
      <c r="BQ94" s="144"/>
      <c r="BR94" s="253">
        <f t="shared" si="42"/>
        <v>0</v>
      </c>
      <c r="BS94" s="253">
        <f t="shared" si="43"/>
        <v>0</v>
      </c>
      <c r="BT94" s="253">
        <f t="shared" si="44"/>
        <v>0</v>
      </c>
      <c r="BU94" s="253">
        <f t="shared" si="45"/>
        <v>0</v>
      </c>
      <c r="BV94" s="253">
        <f t="shared" si="46"/>
        <v>0</v>
      </c>
      <c r="BW94" s="253">
        <f t="shared" si="47"/>
        <v>0</v>
      </c>
      <c r="BX94" s="253">
        <f t="shared" si="48"/>
        <v>0</v>
      </c>
      <c r="BY94" s="142"/>
      <c r="BZ94" s="264" t="str">
        <f>IF(SUMIF('Input| Projects'!$AR$8:$CO$8,"Dx",'Input| Projects'!$AR94:$CO94)=0,"",SUMIF('Input| Projects'!$AR$8:$CO$8,"Dx",'Input| Projects'!$AR94:$CO94))</f>
        <v/>
      </c>
      <c r="CA94" s="264" t="str">
        <f>IF(SUMIF('Input| Projects'!$AR$8:$CO$8,"Tx",'Input| Projects'!$AR94:$CO94)=0,"",SUMIF('Input| Projects'!$AR$8:$CO$8,"Tx",'Input| Projects'!$AR94:$CO94))</f>
        <v/>
      </c>
      <c r="CB94" s="206" t="str">
        <f t="shared" si="55"/>
        <v/>
      </c>
    </row>
    <row r="95" spans="2:80" x14ac:dyDescent="0.3">
      <c r="B95" s="268">
        <f>IFERROR('Input| Projects'!B95,"")</f>
        <v>86</v>
      </c>
      <c r="C95" s="57" t="str">
        <f>IFERROR(IF('Input| Projects'!C95="","",'Input| Projects'!C95),"")</f>
        <v/>
      </c>
      <c r="D95" s="57" t="str">
        <f>IFERROR(IF('Input| Projects'!D95="","",'Input| Projects'!D95),"")</f>
        <v/>
      </c>
      <c r="E95" s="140"/>
      <c r="F95" s="257">
        <f>IFERROR('Input| Projects'!I95*'Input| Escalations'!$K$19,"")</f>
        <v>0</v>
      </c>
      <c r="G95" s="257">
        <f>IFERROR('Input| Projects'!J95*'Input| Escalations'!$K$19,"")</f>
        <v>0</v>
      </c>
      <c r="H95" s="257">
        <f>IFERROR('Input| Projects'!K95*'Input| Escalations'!$K$19,"")</f>
        <v>0</v>
      </c>
      <c r="I95" s="257">
        <f>IFERROR('Input| Projects'!L95*'Input| Escalations'!$K$19,"")</f>
        <v>0</v>
      </c>
      <c r="J95" s="257">
        <f>IFERROR('Input| Projects'!M95*'Input| Escalations'!$K$19,"")</f>
        <v>0</v>
      </c>
      <c r="K95" s="257">
        <f>IFERROR('Input| Projects'!N95*'Input| Escalations'!$K$19,"")</f>
        <v>0</v>
      </c>
      <c r="L95" s="257">
        <f>IFERROR('Input| Projects'!O95*'Input| Escalations'!$K$19,"")</f>
        <v>0</v>
      </c>
      <c r="M95" s="206" t="str">
        <f>IF(ABS(SUM(F95:L95)-(SUM('Input| Projects'!I95:O95)*'Input| Escalations'!$K$19))&lt;0.0000001,"",1)</f>
        <v/>
      </c>
      <c r="N95" s="259">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1</v>
      </c>
      <c r="O95" s="259">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1</v>
      </c>
      <c r="P95" s="259">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1</v>
      </c>
      <c r="Q95" s="259">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v>
      </c>
      <c r="R95" s="259">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v>
      </c>
      <c r="S95" s="259">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v>
      </c>
      <c r="T95" s="259">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v>
      </c>
      <c r="U95" s="142"/>
      <c r="V95" s="253">
        <f t="shared" si="49"/>
        <v>0</v>
      </c>
      <c r="W95" s="253">
        <f t="shared" si="50"/>
        <v>0</v>
      </c>
      <c r="X95" s="253">
        <f t="shared" si="51"/>
        <v>0</v>
      </c>
      <c r="Y95" s="253">
        <f t="shared" si="34"/>
        <v>0</v>
      </c>
      <c r="Z95" s="253">
        <f t="shared" si="35"/>
        <v>0</v>
      </c>
      <c r="AA95" s="253">
        <f t="shared" si="36"/>
        <v>0</v>
      </c>
      <c r="AB95" s="253">
        <f t="shared" si="37"/>
        <v>0</v>
      </c>
      <c r="AC95" s="142"/>
      <c r="AD95" s="253">
        <f>'Input| Projects'!Q95*N95*'Input| Escalations'!$K$19</f>
        <v>0</v>
      </c>
      <c r="AE95" s="253">
        <f>'Input| Projects'!R95*O95*'Input| Escalations'!$K$19</f>
        <v>0</v>
      </c>
      <c r="AF95" s="253">
        <f>'Input| Projects'!S95*P95*'Input| Escalations'!$K$19</f>
        <v>0</v>
      </c>
      <c r="AG95" s="253">
        <f>'Input| Projects'!T95*Q95*'Input| Escalations'!$K$19</f>
        <v>0</v>
      </c>
      <c r="AH95" s="253">
        <f>'Input| Projects'!U95*R95*'Input| Escalations'!$K$19</f>
        <v>0</v>
      </c>
      <c r="AI95" s="253">
        <f>'Input| Projects'!V95*S95*'Input| Escalations'!$K$19</f>
        <v>0</v>
      </c>
      <c r="AJ95" s="253">
        <f>'Input| Projects'!W95*T95*'Input| Escalations'!$K$19</f>
        <v>0</v>
      </c>
      <c r="AK95" s="142"/>
      <c r="AL95" s="253">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253">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253">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0</v>
      </c>
      <c r="AO95" s="253">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0</v>
      </c>
      <c r="AP95" s="253">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0</v>
      </c>
      <c r="AQ95" s="253">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0</v>
      </c>
      <c r="AR95" s="253">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0</v>
      </c>
      <c r="AS95" s="142"/>
      <c r="AT95" s="253">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253">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253">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253">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253">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253">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253">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42"/>
      <c r="BB95" s="253">
        <f t="shared" si="52"/>
        <v>0</v>
      </c>
      <c r="BC95" s="253">
        <f t="shared" si="53"/>
        <v>0</v>
      </c>
      <c r="BD95" s="253">
        <f t="shared" si="54"/>
        <v>0</v>
      </c>
      <c r="BE95" s="253">
        <f t="shared" si="38"/>
        <v>0</v>
      </c>
      <c r="BF95" s="253">
        <f t="shared" si="39"/>
        <v>0</v>
      </c>
      <c r="BG95" s="253">
        <f t="shared" si="40"/>
        <v>0</v>
      </c>
      <c r="BH95" s="253">
        <f t="shared" si="41"/>
        <v>0</v>
      </c>
      <c r="BI95" s="144"/>
      <c r="BJ95" s="253"/>
      <c r="BK95" s="253"/>
      <c r="BL95" s="253"/>
      <c r="BM95" s="253"/>
      <c r="BN95" s="253"/>
      <c r="BO95" s="253"/>
      <c r="BP95" s="253"/>
      <c r="BQ95" s="144"/>
      <c r="BR95" s="253">
        <f t="shared" si="42"/>
        <v>0</v>
      </c>
      <c r="BS95" s="253">
        <f t="shared" si="43"/>
        <v>0</v>
      </c>
      <c r="BT95" s="253">
        <f t="shared" si="44"/>
        <v>0</v>
      </c>
      <c r="BU95" s="253">
        <f t="shared" si="45"/>
        <v>0</v>
      </c>
      <c r="BV95" s="253">
        <f t="shared" si="46"/>
        <v>0</v>
      </c>
      <c r="BW95" s="253">
        <f t="shared" si="47"/>
        <v>0</v>
      </c>
      <c r="BX95" s="253">
        <f t="shared" si="48"/>
        <v>0</v>
      </c>
      <c r="BY95" s="142"/>
      <c r="BZ95" s="264" t="str">
        <f>IF(SUMIF('Input| Projects'!$AR$8:$CO$8,"Dx",'Input| Projects'!$AR95:$CO95)=0,"",SUMIF('Input| Projects'!$AR$8:$CO$8,"Dx",'Input| Projects'!$AR95:$CO95))</f>
        <v/>
      </c>
      <c r="CA95" s="264" t="str">
        <f>IF(SUMIF('Input| Projects'!$AR$8:$CO$8,"Tx",'Input| Projects'!$AR95:$CO95)=0,"",SUMIF('Input| Projects'!$AR$8:$CO$8,"Tx",'Input| Projects'!$AR95:$CO95))</f>
        <v/>
      </c>
      <c r="CB95" s="206" t="str">
        <f t="shared" si="55"/>
        <v/>
      </c>
    </row>
    <row r="96" spans="2:80" x14ac:dyDescent="0.3">
      <c r="B96" s="268">
        <f>IFERROR('Input| Projects'!B96,"")</f>
        <v>87</v>
      </c>
      <c r="C96" s="57" t="str">
        <f>IFERROR(IF('Input| Projects'!C96="","",'Input| Projects'!C96),"")</f>
        <v/>
      </c>
      <c r="D96" s="57" t="str">
        <f>IFERROR(IF('Input| Projects'!D96="","",'Input| Projects'!D96),"")</f>
        <v/>
      </c>
      <c r="E96" s="140"/>
      <c r="F96" s="257">
        <f>IFERROR('Input| Projects'!I96*'Input| Escalations'!$K$19,"")</f>
        <v>0</v>
      </c>
      <c r="G96" s="257">
        <f>IFERROR('Input| Projects'!J96*'Input| Escalations'!$K$19,"")</f>
        <v>0</v>
      </c>
      <c r="H96" s="257">
        <f>IFERROR('Input| Projects'!K96*'Input| Escalations'!$K$19,"")</f>
        <v>0</v>
      </c>
      <c r="I96" s="257">
        <f>IFERROR('Input| Projects'!L96*'Input| Escalations'!$K$19,"")</f>
        <v>0</v>
      </c>
      <c r="J96" s="257">
        <f>IFERROR('Input| Projects'!M96*'Input| Escalations'!$K$19,"")</f>
        <v>0</v>
      </c>
      <c r="K96" s="257">
        <f>IFERROR('Input| Projects'!N96*'Input| Escalations'!$K$19,"")</f>
        <v>0</v>
      </c>
      <c r="L96" s="257">
        <f>IFERROR('Input| Projects'!O96*'Input| Escalations'!$K$19,"")</f>
        <v>0</v>
      </c>
      <c r="M96" s="206" t="str">
        <f>IF(ABS(SUM(F96:L96)-(SUM('Input| Projects'!I96:O96)*'Input| Escalations'!$K$19))&lt;0.0000001,"",1)</f>
        <v/>
      </c>
      <c r="N96" s="259">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1</v>
      </c>
      <c r="O96" s="259">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1</v>
      </c>
      <c r="P96" s="259">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1</v>
      </c>
      <c r="Q96" s="259">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v>
      </c>
      <c r="R96" s="259">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v>
      </c>
      <c r="S96" s="259">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v>
      </c>
      <c r="T96" s="259">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v>
      </c>
      <c r="U96" s="142"/>
      <c r="V96" s="253">
        <f t="shared" si="49"/>
        <v>0</v>
      </c>
      <c r="W96" s="253">
        <f t="shared" si="50"/>
        <v>0</v>
      </c>
      <c r="X96" s="253">
        <f t="shared" si="51"/>
        <v>0</v>
      </c>
      <c r="Y96" s="253">
        <f t="shared" si="34"/>
        <v>0</v>
      </c>
      <c r="Z96" s="253">
        <f t="shared" si="35"/>
        <v>0</v>
      </c>
      <c r="AA96" s="253">
        <f t="shared" si="36"/>
        <v>0</v>
      </c>
      <c r="AB96" s="253">
        <f t="shared" si="37"/>
        <v>0</v>
      </c>
      <c r="AC96" s="142"/>
      <c r="AD96" s="253">
        <f>'Input| Projects'!Q96*N96*'Input| Escalations'!$K$19</f>
        <v>0</v>
      </c>
      <c r="AE96" s="253">
        <f>'Input| Projects'!R96*O96*'Input| Escalations'!$K$19</f>
        <v>0</v>
      </c>
      <c r="AF96" s="253">
        <f>'Input| Projects'!S96*P96*'Input| Escalations'!$K$19</f>
        <v>0</v>
      </c>
      <c r="AG96" s="253">
        <f>'Input| Projects'!T96*Q96*'Input| Escalations'!$K$19</f>
        <v>0</v>
      </c>
      <c r="AH96" s="253">
        <f>'Input| Projects'!U96*R96*'Input| Escalations'!$K$19</f>
        <v>0</v>
      </c>
      <c r="AI96" s="253">
        <f>'Input| Projects'!V96*S96*'Input| Escalations'!$K$19</f>
        <v>0</v>
      </c>
      <c r="AJ96" s="253">
        <f>'Input| Projects'!W96*T96*'Input| Escalations'!$K$19</f>
        <v>0</v>
      </c>
      <c r="AK96" s="142"/>
      <c r="AL96" s="253">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253">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253">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0</v>
      </c>
      <c r="AO96" s="253">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0</v>
      </c>
      <c r="AP96" s="253">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0</v>
      </c>
      <c r="AQ96" s="253">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0</v>
      </c>
      <c r="AR96" s="253">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0</v>
      </c>
      <c r="AS96" s="142"/>
      <c r="AT96" s="253">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253">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253">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253">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253">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253">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253">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42"/>
      <c r="BB96" s="253">
        <f t="shared" si="52"/>
        <v>0</v>
      </c>
      <c r="BC96" s="253">
        <f t="shared" si="53"/>
        <v>0</v>
      </c>
      <c r="BD96" s="253">
        <f t="shared" si="54"/>
        <v>0</v>
      </c>
      <c r="BE96" s="253">
        <f t="shared" si="38"/>
        <v>0</v>
      </c>
      <c r="BF96" s="253">
        <f t="shared" si="39"/>
        <v>0</v>
      </c>
      <c r="BG96" s="253">
        <f t="shared" si="40"/>
        <v>0</v>
      </c>
      <c r="BH96" s="253">
        <f t="shared" si="41"/>
        <v>0</v>
      </c>
      <c r="BI96" s="144"/>
      <c r="BJ96" s="253"/>
      <c r="BK96" s="253"/>
      <c r="BL96" s="253"/>
      <c r="BM96" s="253"/>
      <c r="BN96" s="253"/>
      <c r="BO96" s="253"/>
      <c r="BP96" s="253"/>
      <c r="BQ96" s="144"/>
      <c r="BR96" s="253">
        <f t="shared" si="42"/>
        <v>0</v>
      </c>
      <c r="BS96" s="253">
        <f t="shared" si="43"/>
        <v>0</v>
      </c>
      <c r="BT96" s="253">
        <f t="shared" si="44"/>
        <v>0</v>
      </c>
      <c r="BU96" s="253">
        <f t="shared" si="45"/>
        <v>0</v>
      </c>
      <c r="BV96" s="253">
        <f t="shared" si="46"/>
        <v>0</v>
      </c>
      <c r="BW96" s="253">
        <f t="shared" si="47"/>
        <v>0</v>
      </c>
      <c r="BX96" s="253">
        <f t="shared" si="48"/>
        <v>0</v>
      </c>
      <c r="BY96" s="142"/>
      <c r="BZ96" s="264" t="str">
        <f>IF(SUMIF('Input| Projects'!$AR$8:$CO$8,"Dx",'Input| Projects'!$AR96:$CO96)=0,"",SUMIF('Input| Projects'!$AR$8:$CO$8,"Dx",'Input| Projects'!$AR96:$CO96))</f>
        <v/>
      </c>
      <c r="CA96" s="264" t="str">
        <f>IF(SUMIF('Input| Projects'!$AR$8:$CO$8,"Tx",'Input| Projects'!$AR96:$CO96)=0,"",SUMIF('Input| Projects'!$AR$8:$CO$8,"Tx",'Input| Projects'!$AR96:$CO96))</f>
        <v/>
      </c>
      <c r="CB96" s="206" t="str">
        <f t="shared" si="55"/>
        <v/>
      </c>
    </row>
    <row r="97" spans="2:80" x14ac:dyDescent="0.3">
      <c r="B97" s="268">
        <f>IFERROR('Input| Projects'!B97,"")</f>
        <v>88</v>
      </c>
      <c r="C97" s="57" t="str">
        <f>IFERROR(IF('Input| Projects'!C97="","",'Input| Projects'!C97),"")</f>
        <v/>
      </c>
      <c r="D97" s="57" t="str">
        <f>IFERROR(IF('Input| Projects'!D97="","",'Input| Projects'!D97),"")</f>
        <v/>
      </c>
      <c r="E97" s="140"/>
      <c r="F97" s="257">
        <f>IFERROR('Input| Projects'!I97*'Input| Escalations'!$K$19,"")</f>
        <v>0</v>
      </c>
      <c r="G97" s="257">
        <f>IFERROR('Input| Projects'!J97*'Input| Escalations'!$K$19,"")</f>
        <v>0</v>
      </c>
      <c r="H97" s="257">
        <f>IFERROR('Input| Projects'!K97*'Input| Escalations'!$K$19,"")</f>
        <v>0</v>
      </c>
      <c r="I97" s="257">
        <f>IFERROR('Input| Projects'!L97*'Input| Escalations'!$K$19,"")</f>
        <v>0</v>
      </c>
      <c r="J97" s="257">
        <f>IFERROR('Input| Projects'!M97*'Input| Escalations'!$K$19,"")</f>
        <v>0</v>
      </c>
      <c r="K97" s="257">
        <f>IFERROR('Input| Projects'!N97*'Input| Escalations'!$K$19,"")</f>
        <v>0</v>
      </c>
      <c r="L97" s="257">
        <f>IFERROR('Input| Projects'!O97*'Input| Escalations'!$K$19,"")</f>
        <v>0</v>
      </c>
      <c r="M97" s="206" t="str">
        <f>IF(ABS(SUM(F97:L97)-(SUM('Input| Projects'!I97:O97)*'Input| Escalations'!$K$19))&lt;0.0000001,"",1)</f>
        <v/>
      </c>
      <c r="N97" s="259">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1</v>
      </c>
      <c r="O97" s="259">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1</v>
      </c>
      <c r="P97" s="259">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1</v>
      </c>
      <c r="Q97" s="259">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v>
      </c>
      <c r="R97" s="259">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v>
      </c>
      <c r="S97" s="259">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v>
      </c>
      <c r="T97" s="259">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v>
      </c>
      <c r="U97" s="142"/>
      <c r="V97" s="253">
        <f t="shared" si="49"/>
        <v>0</v>
      </c>
      <c r="W97" s="253">
        <f t="shared" si="50"/>
        <v>0</v>
      </c>
      <c r="X97" s="253">
        <f t="shared" si="51"/>
        <v>0</v>
      </c>
      <c r="Y97" s="253">
        <f t="shared" si="34"/>
        <v>0</v>
      </c>
      <c r="Z97" s="253">
        <f t="shared" si="35"/>
        <v>0</v>
      </c>
      <c r="AA97" s="253">
        <f t="shared" si="36"/>
        <v>0</v>
      </c>
      <c r="AB97" s="253">
        <f t="shared" si="37"/>
        <v>0</v>
      </c>
      <c r="AC97" s="142"/>
      <c r="AD97" s="253">
        <f>'Input| Projects'!Q97*N97*'Input| Escalations'!$K$19</f>
        <v>0</v>
      </c>
      <c r="AE97" s="253">
        <f>'Input| Projects'!R97*O97*'Input| Escalations'!$K$19</f>
        <v>0</v>
      </c>
      <c r="AF97" s="253">
        <f>'Input| Projects'!S97*P97*'Input| Escalations'!$K$19</f>
        <v>0</v>
      </c>
      <c r="AG97" s="253">
        <f>'Input| Projects'!T97*Q97*'Input| Escalations'!$K$19</f>
        <v>0</v>
      </c>
      <c r="AH97" s="253">
        <f>'Input| Projects'!U97*R97*'Input| Escalations'!$K$19</f>
        <v>0</v>
      </c>
      <c r="AI97" s="253">
        <f>'Input| Projects'!V97*S97*'Input| Escalations'!$K$19</f>
        <v>0</v>
      </c>
      <c r="AJ97" s="253">
        <f>'Input| Projects'!W97*T97*'Input| Escalations'!$K$19</f>
        <v>0</v>
      </c>
      <c r="AK97" s="142"/>
      <c r="AL97" s="253">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253">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253">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0</v>
      </c>
      <c r="AO97" s="253">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0</v>
      </c>
      <c r="AP97" s="253">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0</v>
      </c>
      <c r="AQ97" s="253">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0</v>
      </c>
      <c r="AR97" s="253">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0</v>
      </c>
      <c r="AS97" s="142"/>
      <c r="AT97" s="253">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253">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253">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253">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253">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253">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253">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42"/>
      <c r="BB97" s="253">
        <f t="shared" si="52"/>
        <v>0</v>
      </c>
      <c r="BC97" s="253">
        <f t="shared" si="53"/>
        <v>0</v>
      </c>
      <c r="BD97" s="253">
        <f t="shared" si="54"/>
        <v>0</v>
      </c>
      <c r="BE97" s="253">
        <f t="shared" si="38"/>
        <v>0</v>
      </c>
      <c r="BF97" s="253">
        <f t="shared" si="39"/>
        <v>0</v>
      </c>
      <c r="BG97" s="253">
        <f t="shared" si="40"/>
        <v>0</v>
      </c>
      <c r="BH97" s="253">
        <f t="shared" si="41"/>
        <v>0</v>
      </c>
      <c r="BI97" s="144"/>
      <c r="BJ97" s="253"/>
      <c r="BK97" s="253"/>
      <c r="BL97" s="253"/>
      <c r="BM97" s="253"/>
      <c r="BN97" s="253"/>
      <c r="BO97" s="253"/>
      <c r="BP97" s="253"/>
      <c r="BQ97" s="144"/>
      <c r="BR97" s="253">
        <f t="shared" si="42"/>
        <v>0</v>
      </c>
      <c r="BS97" s="253">
        <f t="shared" si="43"/>
        <v>0</v>
      </c>
      <c r="BT97" s="253">
        <f t="shared" si="44"/>
        <v>0</v>
      </c>
      <c r="BU97" s="253">
        <f t="shared" si="45"/>
        <v>0</v>
      </c>
      <c r="BV97" s="253">
        <f t="shared" si="46"/>
        <v>0</v>
      </c>
      <c r="BW97" s="253">
        <f t="shared" si="47"/>
        <v>0</v>
      </c>
      <c r="BX97" s="253">
        <f t="shared" si="48"/>
        <v>0</v>
      </c>
      <c r="BY97" s="142"/>
      <c r="BZ97" s="264" t="str">
        <f>IF(SUMIF('Input| Projects'!$AR$8:$CO$8,"Dx",'Input| Projects'!$AR97:$CO97)=0,"",SUMIF('Input| Projects'!$AR$8:$CO$8,"Dx",'Input| Projects'!$AR97:$CO97))</f>
        <v/>
      </c>
      <c r="CA97" s="264" t="str">
        <f>IF(SUMIF('Input| Projects'!$AR$8:$CO$8,"Tx",'Input| Projects'!$AR97:$CO97)=0,"",SUMIF('Input| Projects'!$AR$8:$CO$8,"Tx",'Input| Projects'!$AR97:$CO97))</f>
        <v/>
      </c>
      <c r="CB97" s="206" t="str">
        <f t="shared" si="55"/>
        <v/>
      </c>
    </row>
    <row r="98" spans="2:80" x14ac:dyDescent="0.3">
      <c r="B98" s="268">
        <f>IFERROR('Input| Projects'!B98,"")</f>
        <v>89</v>
      </c>
      <c r="C98" s="57" t="str">
        <f>IFERROR(IF('Input| Projects'!C98="","",'Input| Projects'!C98),"")</f>
        <v/>
      </c>
      <c r="D98" s="57" t="str">
        <f>IFERROR(IF('Input| Projects'!D98="","",'Input| Projects'!D98),"")</f>
        <v/>
      </c>
      <c r="E98" s="140"/>
      <c r="F98" s="257">
        <f>IFERROR('Input| Projects'!I98*'Input| Escalations'!$K$19,"")</f>
        <v>0</v>
      </c>
      <c r="G98" s="257">
        <f>IFERROR('Input| Projects'!J98*'Input| Escalations'!$K$19,"")</f>
        <v>0</v>
      </c>
      <c r="H98" s="257">
        <f>IFERROR('Input| Projects'!K98*'Input| Escalations'!$K$19,"")</f>
        <v>0</v>
      </c>
      <c r="I98" s="257">
        <f>IFERROR('Input| Projects'!L98*'Input| Escalations'!$K$19,"")</f>
        <v>0</v>
      </c>
      <c r="J98" s="257">
        <f>IFERROR('Input| Projects'!M98*'Input| Escalations'!$K$19,"")</f>
        <v>0</v>
      </c>
      <c r="K98" s="257">
        <f>IFERROR('Input| Projects'!N98*'Input| Escalations'!$K$19,"")</f>
        <v>0</v>
      </c>
      <c r="L98" s="257">
        <f>IFERROR('Input| Projects'!O98*'Input| Escalations'!$K$19,"")</f>
        <v>0</v>
      </c>
      <c r="M98" s="206" t="str">
        <f>IF(ABS(SUM(F98:L98)-(SUM('Input| Projects'!I98:O98)*'Input| Escalations'!$K$19))&lt;0.0000001,"",1)</f>
        <v/>
      </c>
      <c r="N98" s="259">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1</v>
      </c>
      <c r="O98" s="259">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1</v>
      </c>
      <c r="P98" s="259">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1</v>
      </c>
      <c r="Q98" s="259">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v>
      </c>
      <c r="R98" s="259">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v>
      </c>
      <c r="S98" s="259">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v>
      </c>
      <c r="T98" s="259">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v>
      </c>
      <c r="U98" s="142"/>
      <c r="V98" s="253">
        <f t="shared" si="49"/>
        <v>0</v>
      </c>
      <c r="W98" s="253">
        <f t="shared" si="50"/>
        <v>0</v>
      </c>
      <c r="X98" s="253">
        <f t="shared" si="51"/>
        <v>0</v>
      </c>
      <c r="Y98" s="253">
        <f t="shared" si="34"/>
        <v>0</v>
      </c>
      <c r="Z98" s="253">
        <f t="shared" si="35"/>
        <v>0</v>
      </c>
      <c r="AA98" s="253">
        <f t="shared" si="36"/>
        <v>0</v>
      </c>
      <c r="AB98" s="253">
        <f t="shared" si="37"/>
        <v>0</v>
      </c>
      <c r="AC98" s="142"/>
      <c r="AD98" s="253">
        <f>'Input| Projects'!Q98*N98*'Input| Escalations'!$K$19</f>
        <v>0</v>
      </c>
      <c r="AE98" s="253">
        <f>'Input| Projects'!R98*O98*'Input| Escalations'!$K$19</f>
        <v>0</v>
      </c>
      <c r="AF98" s="253">
        <f>'Input| Projects'!S98*P98*'Input| Escalations'!$K$19</f>
        <v>0</v>
      </c>
      <c r="AG98" s="253">
        <f>'Input| Projects'!T98*Q98*'Input| Escalations'!$K$19</f>
        <v>0</v>
      </c>
      <c r="AH98" s="253">
        <f>'Input| Projects'!U98*R98*'Input| Escalations'!$K$19</f>
        <v>0</v>
      </c>
      <c r="AI98" s="253">
        <f>'Input| Projects'!V98*S98*'Input| Escalations'!$K$19</f>
        <v>0</v>
      </c>
      <c r="AJ98" s="253">
        <f>'Input| Projects'!W98*T98*'Input| Escalations'!$K$19</f>
        <v>0</v>
      </c>
      <c r="AK98" s="142"/>
      <c r="AL98" s="253">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253">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253">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0</v>
      </c>
      <c r="AO98" s="253">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0</v>
      </c>
      <c r="AP98" s="253">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0</v>
      </c>
      <c r="AQ98" s="253">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0</v>
      </c>
      <c r="AR98" s="253">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0</v>
      </c>
      <c r="AS98" s="142"/>
      <c r="AT98" s="253">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253">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253">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253">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253">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253">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253">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42"/>
      <c r="BB98" s="253">
        <f t="shared" si="52"/>
        <v>0</v>
      </c>
      <c r="BC98" s="253">
        <f t="shared" si="53"/>
        <v>0</v>
      </c>
      <c r="BD98" s="253">
        <f t="shared" si="54"/>
        <v>0</v>
      </c>
      <c r="BE98" s="253">
        <f t="shared" si="38"/>
        <v>0</v>
      </c>
      <c r="BF98" s="253">
        <f t="shared" si="39"/>
        <v>0</v>
      </c>
      <c r="BG98" s="253">
        <f t="shared" si="40"/>
        <v>0</v>
      </c>
      <c r="BH98" s="253">
        <f t="shared" si="41"/>
        <v>0</v>
      </c>
      <c r="BI98" s="144"/>
      <c r="BJ98" s="253"/>
      <c r="BK98" s="253"/>
      <c r="BL98" s="253"/>
      <c r="BM98" s="253"/>
      <c r="BN98" s="253"/>
      <c r="BO98" s="253"/>
      <c r="BP98" s="253"/>
      <c r="BQ98" s="144"/>
      <c r="BR98" s="253">
        <f t="shared" si="42"/>
        <v>0</v>
      </c>
      <c r="BS98" s="253">
        <f t="shared" si="43"/>
        <v>0</v>
      </c>
      <c r="BT98" s="253">
        <f t="shared" si="44"/>
        <v>0</v>
      </c>
      <c r="BU98" s="253">
        <f t="shared" si="45"/>
        <v>0</v>
      </c>
      <c r="BV98" s="253">
        <f t="shared" si="46"/>
        <v>0</v>
      </c>
      <c r="BW98" s="253">
        <f t="shared" si="47"/>
        <v>0</v>
      </c>
      <c r="BX98" s="253">
        <f t="shared" si="48"/>
        <v>0</v>
      </c>
      <c r="BY98" s="142"/>
      <c r="BZ98" s="264" t="str">
        <f>IF(SUMIF('Input| Projects'!$AR$8:$CO$8,"Dx",'Input| Projects'!$AR98:$CO98)=0,"",SUMIF('Input| Projects'!$AR$8:$CO$8,"Dx",'Input| Projects'!$AR98:$CO98))</f>
        <v/>
      </c>
      <c r="CA98" s="264" t="str">
        <f>IF(SUMIF('Input| Projects'!$AR$8:$CO$8,"Tx",'Input| Projects'!$AR98:$CO98)=0,"",SUMIF('Input| Projects'!$AR$8:$CO$8,"Tx",'Input| Projects'!$AR98:$CO98))</f>
        <v/>
      </c>
      <c r="CB98" s="206" t="str">
        <f t="shared" si="55"/>
        <v/>
      </c>
    </row>
    <row r="99" spans="2:80" x14ac:dyDescent="0.3">
      <c r="B99" s="268">
        <f>IFERROR('Input| Projects'!B99,"")</f>
        <v>90</v>
      </c>
      <c r="C99" s="57" t="str">
        <f>IFERROR(IF('Input| Projects'!C99="","",'Input| Projects'!C99),"")</f>
        <v/>
      </c>
      <c r="D99" s="57" t="str">
        <f>IFERROR(IF('Input| Projects'!D99="","",'Input| Projects'!D99),"")</f>
        <v/>
      </c>
      <c r="E99" s="140"/>
      <c r="F99" s="257">
        <f>IFERROR('Input| Projects'!I99*'Input| Escalations'!$K$19,"")</f>
        <v>0</v>
      </c>
      <c r="G99" s="257">
        <f>IFERROR('Input| Projects'!J99*'Input| Escalations'!$K$19,"")</f>
        <v>0</v>
      </c>
      <c r="H99" s="257">
        <f>IFERROR('Input| Projects'!K99*'Input| Escalations'!$K$19,"")</f>
        <v>0</v>
      </c>
      <c r="I99" s="257">
        <f>IFERROR('Input| Projects'!L99*'Input| Escalations'!$K$19,"")</f>
        <v>0</v>
      </c>
      <c r="J99" s="257">
        <f>IFERROR('Input| Projects'!M99*'Input| Escalations'!$K$19,"")</f>
        <v>0</v>
      </c>
      <c r="K99" s="257">
        <f>IFERROR('Input| Projects'!N99*'Input| Escalations'!$K$19,"")</f>
        <v>0</v>
      </c>
      <c r="L99" s="257">
        <f>IFERROR('Input| Projects'!O99*'Input| Escalations'!$K$19,"")</f>
        <v>0</v>
      </c>
      <c r="M99" s="206" t="str">
        <f>IF(ABS(SUM(F99:L99)-(SUM('Input| Projects'!I99:O99)*'Input| Escalations'!$K$19))&lt;0.0000001,"",1)</f>
        <v/>
      </c>
      <c r="N99" s="259">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1</v>
      </c>
      <c r="O99" s="259">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1</v>
      </c>
      <c r="P99" s="259">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1</v>
      </c>
      <c r="Q99" s="259">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v>
      </c>
      <c r="R99" s="259">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v>
      </c>
      <c r="S99" s="259">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v>
      </c>
      <c r="T99" s="259">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v>
      </c>
      <c r="U99" s="142"/>
      <c r="V99" s="253">
        <f t="shared" si="49"/>
        <v>0</v>
      </c>
      <c r="W99" s="253">
        <f t="shared" si="50"/>
        <v>0</v>
      </c>
      <c r="X99" s="253">
        <f t="shared" si="51"/>
        <v>0</v>
      </c>
      <c r="Y99" s="253">
        <f t="shared" si="34"/>
        <v>0</v>
      </c>
      <c r="Z99" s="253">
        <f t="shared" si="35"/>
        <v>0</v>
      </c>
      <c r="AA99" s="253">
        <f t="shared" si="36"/>
        <v>0</v>
      </c>
      <c r="AB99" s="253">
        <f t="shared" si="37"/>
        <v>0</v>
      </c>
      <c r="AC99" s="142"/>
      <c r="AD99" s="253">
        <f>'Input| Projects'!Q99*N99*'Input| Escalations'!$K$19</f>
        <v>0</v>
      </c>
      <c r="AE99" s="253">
        <f>'Input| Projects'!R99*O99*'Input| Escalations'!$K$19</f>
        <v>0</v>
      </c>
      <c r="AF99" s="253">
        <f>'Input| Projects'!S99*P99*'Input| Escalations'!$K$19</f>
        <v>0</v>
      </c>
      <c r="AG99" s="253">
        <f>'Input| Projects'!T99*Q99*'Input| Escalations'!$K$19</f>
        <v>0</v>
      </c>
      <c r="AH99" s="253">
        <f>'Input| Projects'!U99*R99*'Input| Escalations'!$K$19</f>
        <v>0</v>
      </c>
      <c r="AI99" s="253">
        <f>'Input| Projects'!V99*S99*'Input| Escalations'!$K$19</f>
        <v>0</v>
      </c>
      <c r="AJ99" s="253">
        <f>'Input| Projects'!W99*T99*'Input| Escalations'!$K$19</f>
        <v>0</v>
      </c>
      <c r="AK99" s="142"/>
      <c r="AL99" s="253">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253">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253">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0</v>
      </c>
      <c r="AO99" s="253">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0</v>
      </c>
      <c r="AP99" s="253">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0</v>
      </c>
      <c r="AQ99" s="253">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0</v>
      </c>
      <c r="AR99" s="253">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0</v>
      </c>
      <c r="AS99" s="142"/>
      <c r="AT99" s="253">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253">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253">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253">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253">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253">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253">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42"/>
      <c r="BB99" s="253">
        <f t="shared" si="52"/>
        <v>0</v>
      </c>
      <c r="BC99" s="253">
        <f t="shared" si="53"/>
        <v>0</v>
      </c>
      <c r="BD99" s="253">
        <f t="shared" si="54"/>
        <v>0</v>
      </c>
      <c r="BE99" s="253">
        <f t="shared" si="38"/>
        <v>0</v>
      </c>
      <c r="BF99" s="253">
        <f t="shared" si="39"/>
        <v>0</v>
      </c>
      <c r="BG99" s="253">
        <f t="shared" si="40"/>
        <v>0</v>
      </c>
      <c r="BH99" s="253">
        <f t="shared" si="41"/>
        <v>0</v>
      </c>
      <c r="BI99" s="144"/>
      <c r="BJ99" s="253"/>
      <c r="BK99" s="253"/>
      <c r="BL99" s="253"/>
      <c r="BM99" s="253"/>
      <c r="BN99" s="253"/>
      <c r="BO99" s="253"/>
      <c r="BP99" s="253"/>
      <c r="BQ99" s="144"/>
      <c r="BR99" s="253">
        <f t="shared" si="42"/>
        <v>0</v>
      </c>
      <c r="BS99" s="253">
        <f t="shared" si="43"/>
        <v>0</v>
      </c>
      <c r="BT99" s="253">
        <f t="shared" si="44"/>
        <v>0</v>
      </c>
      <c r="BU99" s="253">
        <f t="shared" si="45"/>
        <v>0</v>
      </c>
      <c r="BV99" s="253">
        <f t="shared" si="46"/>
        <v>0</v>
      </c>
      <c r="BW99" s="253">
        <f t="shared" si="47"/>
        <v>0</v>
      </c>
      <c r="BX99" s="253">
        <f t="shared" si="48"/>
        <v>0</v>
      </c>
      <c r="BY99" s="142"/>
      <c r="BZ99" s="264" t="str">
        <f>IF(SUMIF('Input| Projects'!$AR$8:$CO$8,"Dx",'Input| Projects'!$AR99:$CO99)=0,"",SUMIF('Input| Projects'!$AR$8:$CO$8,"Dx",'Input| Projects'!$AR99:$CO99))</f>
        <v/>
      </c>
      <c r="CA99" s="264" t="str">
        <f>IF(SUMIF('Input| Projects'!$AR$8:$CO$8,"Tx",'Input| Projects'!$AR99:$CO99)=0,"",SUMIF('Input| Projects'!$AR$8:$CO$8,"Tx",'Input| Projects'!$AR99:$CO99))</f>
        <v/>
      </c>
      <c r="CB99" s="206" t="str">
        <f t="shared" si="55"/>
        <v/>
      </c>
    </row>
    <row r="100" spans="2:80" x14ac:dyDescent="0.3">
      <c r="B100" s="268">
        <f>IFERROR('Input| Projects'!B100,"")</f>
        <v>91</v>
      </c>
      <c r="C100" s="57" t="str">
        <f>IFERROR(IF('Input| Projects'!C100="","",'Input| Projects'!C100),"")</f>
        <v/>
      </c>
      <c r="D100" s="57" t="str">
        <f>IFERROR(IF('Input| Projects'!D100="","",'Input| Projects'!D100),"")</f>
        <v/>
      </c>
      <c r="E100" s="140"/>
      <c r="F100" s="257">
        <f>IFERROR('Input| Projects'!I100*'Input| Escalations'!$K$19,"")</f>
        <v>0</v>
      </c>
      <c r="G100" s="257">
        <f>IFERROR('Input| Projects'!J100*'Input| Escalations'!$K$19,"")</f>
        <v>0</v>
      </c>
      <c r="H100" s="257">
        <f>IFERROR('Input| Projects'!K100*'Input| Escalations'!$K$19,"")</f>
        <v>0</v>
      </c>
      <c r="I100" s="257">
        <f>IFERROR('Input| Projects'!L100*'Input| Escalations'!$K$19,"")</f>
        <v>0</v>
      </c>
      <c r="J100" s="257">
        <f>IFERROR('Input| Projects'!M100*'Input| Escalations'!$K$19,"")</f>
        <v>0</v>
      </c>
      <c r="K100" s="257">
        <f>IFERROR('Input| Projects'!N100*'Input| Escalations'!$K$19,"")</f>
        <v>0</v>
      </c>
      <c r="L100" s="257">
        <f>IFERROR('Input| Projects'!O100*'Input| Escalations'!$K$19,"")</f>
        <v>0</v>
      </c>
      <c r="M100" s="206" t="str">
        <f>IF(ABS(SUM(F100:L100)-(SUM('Input| Projects'!I100:O100)*'Input| Escalations'!$K$19))&lt;0.0000001,"",1)</f>
        <v/>
      </c>
      <c r="N100" s="259">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1</v>
      </c>
      <c r="O100" s="259">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1</v>
      </c>
      <c r="P100" s="259">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1</v>
      </c>
      <c r="Q100" s="259">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v>
      </c>
      <c r="R100" s="259">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v>
      </c>
      <c r="S100" s="259">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v>
      </c>
      <c r="T100" s="259">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v>
      </c>
      <c r="U100" s="142"/>
      <c r="V100" s="253">
        <f t="shared" si="49"/>
        <v>0</v>
      </c>
      <c r="W100" s="253">
        <f t="shared" si="50"/>
        <v>0</v>
      </c>
      <c r="X100" s="253">
        <f t="shared" si="51"/>
        <v>0</v>
      </c>
      <c r="Y100" s="253">
        <f t="shared" si="34"/>
        <v>0</v>
      </c>
      <c r="Z100" s="253">
        <f t="shared" si="35"/>
        <v>0</v>
      </c>
      <c r="AA100" s="253">
        <f t="shared" si="36"/>
        <v>0</v>
      </c>
      <c r="AB100" s="253">
        <f t="shared" si="37"/>
        <v>0</v>
      </c>
      <c r="AC100" s="142"/>
      <c r="AD100" s="253">
        <f>'Input| Projects'!Q100*N100*'Input| Escalations'!$K$19</f>
        <v>0</v>
      </c>
      <c r="AE100" s="253">
        <f>'Input| Projects'!R100*O100*'Input| Escalations'!$K$19</f>
        <v>0</v>
      </c>
      <c r="AF100" s="253">
        <f>'Input| Projects'!S100*P100*'Input| Escalations'!$K$19</f>
        <v>0</v>
      </c>
      <c r="AG100" s="253">
        <f>'Input| Projects'!T100*Q100*'Input| Escalations'!$K$19</f>
        <v>0</v>
      </c>
      <c r="AH100" s="253">
        <f>'Input| Projects'!U100*R100*'Input| Escalations'!$K$19</f>
        <v>0</v>
      </c>
      <c r="AI100" s="253">
        <f>'Input| Projects'!V100*S100*'Input| Escalations'!$K$19</f>
        <v>0</v>
      </c>
      <c r="AJ100" s="253">
        <f>'Input| Projects'!W100*T100*'Input| Escalations'!$K$19</f>
        <v>0</v>
      </c>
      <c r="AK100" s="142"/>
      <c r="AL100" s="253">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253">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253">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0</v>
      </c>
      <c r="AO100" s="253">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0</v>
      </c>
      <c r="AP100" s="253">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0</v>
      </c>
      <c r="AQ100" s="253">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0</v>
      </c>
      <c r="AR100" s="253">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0</v>
      </c>
      <c r="AS100" s="142"/>
      <c r="AT100" s="253">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253">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253">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253">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253">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253">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253">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42"/>
      <c r="BB100" s="253">
        <f t="shared" si="52"/>
        <v>0</v>
      </c>
      <c r="BC100" s="253">
        <f t="shared" si="53"/>
        <v>0</v>
      </c>
      <c r="BD100" s="253">
        <f t="shared" si="54"/>
        <v>0</v>
      </c>
      <c r="BE100" s="253">
        <f t="shared" si="38"/>
        <v>0</v>
      </c>
      <c r="BF100" s="253">
        <f t="shared" si="39"/>
        <v>0</v>
      </c>
      <c r="BG100" s="253">
        <f t="shared" si="40"/>
        <v>0</v>
      </c>
      <c r="BH100" s="253">
        <f t="shared" si="41"/>
        <v>0</v>
      </c>
      <c r="BI100" s="144"/>
      <c r="BJ100" s="253"/>
      <c r="BK100" s="253"/>
      <c r="BL100" s="253"/>
      <c r="BM100" s="253"/>
      <c r="BN100" s="253"/>
      <c r="BO100" s="253"/>
      <c r="BP100" s="253"/>
      <c r="BQ100" s="144"/>
      <c r="BR100" s="253">
        <f t="shared" si="42"/>
        <v>0</v>
      </c>
      <c r="BS100" s="253">
        <f t="shared" si="43"/>
        <v>0</v>
      </c>
      <c r="BT100" s="253">
        <f t="shared" si="44"/>
        <v>0</v>
      </c>
      <c r="BU100" s="253">
        <f t="shared" si="45"/>
        <v>0</v>
      </c>
      <c r="BV100" s="253">
        <f t="shared" si="46"/>
        <v>0</v>
      </c>
      <c r="BW100" s="253">
        <f t="shared" si="47"/>
        <v>0</v>
      </c>
      <c r="BX100" s="253">
        <f t="shared" si="48"/>
        <v>0</v>
      </c>
      <c r="BY100" s="142"/>
      <c r="BZ100" s="264" t="str">
        <f>IF(SUMIF('Input| Projects'!$AR$8:$CO$8,"Dx",'Input| Projects'!$AR100:$CO100)=0,"",SUMIF('Input| Projects'!$AR$8:$CO$8,"Dx",'Input| Projects'!$AR100:$CO100))</f>
        <v/>
      </c>
      <c r="CA100" s="264" t="str">
        <f>IF(SUMIF('Input| Projects'!$AR$8:$CO$8,"Tx",'Input| Projects'!$AR100:$CO100)=0,"",SUMIF('Input| Projects'!$AR$8:$CO$8,"Tx",'Input| Projects'!$AR100:$CO100))</f>
        <v/>
      </c>
      <c r="CB100" s="206" t="str">
        <f t="shared" si="55"/>
        <v/>
      </c>
    </row>
    <row r="101" spans="2:80" x14ac:dyDescent="0.3">
      <c r="B101" s="268">
        <f>IFERROR('Input| Projects'!B101,"")</f>
        <v>92</v>
      </c>
      <c r="C101" s="57" t="str">
        <f>IFERROR(IF('Input| Projects'!C101="","",'Input| Projects'!C101),"")</f>
        <v/>
      </c>
      <c r="D101" s="57" t="str">
        <f>IFERROR(IF('Input| Projects'!D101="","",'Input| Projects'!D101),"")</f>
        <v/>
      </c>
      <c r="E101" s="140"/>
      <c r="F101" s="257">
        <f>IFERROR('Input| Projects'!I101*'Input| Escalations'!$K$19,"")</f>
        <v>0</v>
      </c>
      <c r="G101" s="257">
        <f>IFERROR('Input| Projects'!J101*'Input| Escalations'!$K$19,"")</f>
        <v>0</v>
      </c>
      <c r="H101" s="257">
        <f>IFERROR('Input| Projects'!K101*'Input| Escalations'!$K$19,"")</f>
        <v>0</v>
      </c>
      <c r="I101" s="257">
        <f>IFERROR('Input| Projects'!L101*'Input| Escalations'!$K$19,"")</f>
        <v>0</v>
      </c>
      <c r="J101" s="257">
        <f>IFERROR('Input| Projects'!M101*'Input| Escalations'!$K$19,"")</f>
        <v>0</v>
      </c>
      <c r="K101" s="257">
        <f>IFERROR('Input| Projects'!N101*'Input| Escalations'!$K$19,"")</f>
        <v>0</v>
      </c>
      <c r="L101" s="257">
        <f>IFERROR('Input| Projects'!O101*'Input| Escalations'!$K$19,"")</f>
        <v>0</v>
      </c>
      <c r="M101" s="206" t="str">
        <f>IF(ABS(SUM(F101:L101)-(SUM('Input| Projects'!I101:O101)*'Input| Escalations'!$K$19))&lt;0.0000001,"",1)</f>
        <v/>
      </c>
      <c r="N101" s="259">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1</v>
      </c>
      <c r="O101" s="259">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1</v>
      </c>
      <c r="P101" s="259">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1</v>
      </c>
      <c r="Q101" s="259">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v>
      </c>
      <c r="R101" s="259">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v>
      </c>
      <c r="S101" s="259">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v>
      </c>
      <c r="T101" s="259">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v>
      </c>
      <c r="U101" s="142"/>
      <c r="V101" s="253">
        <f t="shared" si="49"/>
        <v>0</v>
      </c>
      <c r="W101" s="253">
        <f t="shared" si="50"/>
        <v>0</v>
      </c>
      <c r="X101" s="253">
        <f t="shared" si="51"/>
        <v>0</v>
      </c>
      <c r="Y101" s="253">
        <f t="shared" si="34"/>
        <v>0</v>
      </c>
      <c r="Z101" s="253">
        <f t="shared" si="35"/>
        <v>0</v>
      </c>
      <c r="AA101" s="253">
        <f t="shared" si="36"/>
        <v>0</v>
      </c>
      <c r="AB101" s="253">
        <f t="shared" si="37"/>
        <v>0</v>
      </c>
      <c r="AC101" s="142"/>
      <c r="AD101" s="253">
        <f>'Input| Projects'!Q101*N101*'Input| Escalations'!$K$19</f>
        <v>0</v>
      </c>
      <c r="AE101" s="253">
        <f>'Input| Projects'!R101*O101*'Input| Escalations'!$K$19</f>
        <v>0</v>
      </c>
      <c r="AF101" s="253">
        <f>'Input| Projects'!S101*P101*'Input| Escalations'!$K$19</f>
        <v>0</v>
      </c>
      <c r="AG101" s="253">
        <f>'Input| Projects'!T101*Q101*'Input| Escalations'!$K$19</f>
        <v>0</v>
      </c>
      <c r="AH101" s="253">
        <f>'Input| Projects'!U101*R101*'Input| Escalations'!$K$19</f>
        <v>0</v>
      </c>
      <c r="AI101" s="253">
        <f>'Input| Projects'!V101*S101*'Input| Escalations'!$K$19</f>
        <v>0</v>
      </c>
      <c r="AJ101" s="253">
        <f>'Input| Projects'!W101*T101*'Input| Escalations'!$K$19</f>
        <v>0</v>
      </c>
      <c r="AK101" s="142"/>
      <c r="AL101" s="253">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253">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253">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0</v>
      </c>
      <c r="AO101" s="253">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0</v>
      </c>
      <c r="AP101" s="253">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0</v>
      </c>
      <c r="AQ101" s="253">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0</v>
      </c>
      <c r="AR101" s="253">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0</v>
      </c>
      <c r="AS101" s="142"/>
      <c r="AT101" s="253">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253">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253">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253">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253">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253">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253">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42"/>
      <c r="BB101" s="253">
        <f t="shared" si="52"/>
        <v>0</v>
      </c>
      <c r="BC101" s="253">
        <f t="shared" si="53"/>
        <v>0</v>
      </c>
      <c r="BD101" s="253">
        <f t="shared" si="54"/>
        <v>0</v>
      </c>
      <c r="BE101" s="253">
        <f t="shared" si="38"/>
        <v>0</v>
      </c>
      <c r="BF101" s="253">
        <f t="shared" si="39"/>
        <v>0</v>
      </c>
      <c r="BG101" s="253">
        <f t="shared" si="40"/>
        <v>0</v>
      </c>
      <c r="BH101" s="253">
        <f t="shared" si="41"/>
        <v>0</v>
      </c>
      <c r="BI101" s="144"/>
      <c r="BJ101" s="253"/>
      <c r="BK101" s="253"/>
      <c r="BL101" s="253"/>
      <c r="BM101" s="253"/>
      <c r="BN101" s="253"/>
      <c r="BO101" s="253"/>
      <c r="BP101" s="253"/>
      <c r="BQ101" s="144"/>
      <c r="BR101" s="253">
        <f t="shared" si="42"/>
        <v>0</v>
      </c>
      <c r="BS101" s="253">
        <f t="shared" si="43"/>
        <v>0</v>
      </c>
      <c r="BT101" s="253">
        <f t="shared" si="44"/>
        <v>0</v>
      </c>
      <c r="BU101" s="253">
        <f t="shared" si="45"/>
        <v>0</v>
      </c>
      <c r="BV101" s="253">
        <f t="shared" si="46"/>
        <v>0</v>
      </c>
      <c r="BW101" s="253">
        <f t="shared" si="47"/>
        <v>0</v>
      </c>
      <c r="BX101" s="253">
        <f t="shared" si="48"/>
        <v>0</v>
      </c>
      <c r="BY101" s="142"/>
      <c r="BZ101" s="264" t="str">
        <f>IF(SUMIF('Input| Projects'!$AR$8:$CO$8,"Dx",'Input| Projects'!$AR101:$CO101)=0,"",SUMIF('Input| Projects'!$AR$8:$CO$8,"Dx",'Input| Projects'!$AR101:$CO101))</f>
        <v/>
      </c>
      <c r="CA101" s="264" t="str">
        <f>IF(SUMIF('Input| Projects'!$AR$8:$CO$8,"Tx",'Input| Projects'!$AR101:$CO101)=0,"",SUMIF('Input| Projects'!$AR$8:$CO$8,"Tx",'Input| Projects'!$AR101:$CO101))</f>
        <v/>
      </c>
      <c r="CB101" s="206" t="str">
        <f t="shared" si="55"/>
        <v/>
      </c>
    </row>
    <row r="102" spans="2:80" x14ac:dyDescent="0.3">
      <c r="B102" s="268">
        <f>IFERROR('Input| Projects'!B102,"")</f>
        <v>93</v>
      </c>
      <c r="C102" s="57" t="str">
        <f>IFERROR(IF('Input| Projects'!C102="","",'Input| Projects'!C102),"")</f>
        <v/>
      </c>
      <c r="D102" s="57" t="str">
        <f>IFERROR(IF('Input| Projects'!D102="","",'Input| Projects'!D102),"")</f>
        <v/>
      </c>
      <c r="E102" s="140"/>
      <c r="F102" s="257">
        <f>IFERROR('Input| Projects'!I102*'Input| Escalations'!$K$19,"")</f>
        <v>0</v>
      </c>
      <c r="G102" s="257">
        <f>IFERROR('Input| Projects'!J102*'Input| Escalations'!$K$19,"")</f>
        <v>0</v>
      </c>
      <c r="H102" s="257">
        <f>IFERROR('Input| Projects'!K102*'Input| Escalations'!$K$19,"")</f>
        <v>0</v>
      </c>
      <c r="I102" s="257">
        <f>IFERROR('Input| Projects'!L102*'Input| Escalations'!$K$19,"")</f>
        <v>0</v>
      </c>
      <c r="J102" s="257">
        <f>IFERROR('Input| Projects'!M102*'Input| Escalations'!$K$19,"")</f>
        <v>0</v>
      </c>
      <c r="K102" s="257">
        <f>IFERROR('Input| Projects'!N102*'Input| Escalations'!$K$19,"")</f>
        <v>0</v>
      </c>
      <c r="L102" s="257">
        <f>IFERROR('Input| Projects'!O102*'Input| Escalations'!$K$19,"")</f>
        <v>0</v>
      </c>
      <c r="M102" s="206" t="str">
        <f>IF(ABS(SUM(F102:L102)-(SUM('Input| Projects'!I102:O102)*'Input| Escalations'!$K$19))&lt;0.0000001,"",1)</f>
        <v/>
      </c>
      <c r="N102" s="259">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1</v>
      </c>
      <c r="O102" s="259">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1</v>
      </c>
      <c r="P102" s="259">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1</v>
      </c>
      <c r="Q102" s="259">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v>
      </c>
      <c r="R102" s="259">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v>
      </c>
      <c r="S102" s="259">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v>
      </c>
      <c r="T102" s="259">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v>
      </c>
      <c r="U102" s="142"/>
      <c r="V102" s="253">
        <f t="shared" si="49"/>
        <v>0</v>
      </c>
      <c r="W102" s="253">
        <f t="shared" si="50"/>
        <v>0</v>
      </c>
      <c r="X102" s="253">
        <f t="shared" si="51"/>
        <v>0</v>
      </c>
      <c r="Y102" s="253">
        <f t="shared" si="34"/>
        <v>0</v>
      </c>
      <c r="Z102" s="253">
        <f t="shared" si="35"/>
        <v>0</v>
      </c>
      <c r="AA102" s="253">
        <f t="shared" si="36"/>
        <v>0</v>
      </c>
      <c r="AB102" s="253">
        <f t="shared" si="37"/>
        <v>0</v>
      </c>
      <c r="AC102" s="142"/>
      <c r="AD102" s="253">
        <f>'Input| Projects'!Q102*N102*'Input| Escalations'!$K$19</f>
        <v>0</v>
      </c>
      <c r="AE102" s="253">
        <f>'Input| Projects'!R102*O102*'Input| Escalations'!$K$19</f>
        <v>0</v>
      </c>
      <c r="AF102" s="253">
        <f>'Input| Projects'!S102*P102*'Input| Escalations'!$K$19</f>
        <v>0</v>
      </c>
      <c r="AG102" s="253">
        <f>'Input| Projects'!T102*Q102*'Input| Escalations'!$K$19</f>
        <v>0</v>
      </c>
      <c r="AH102" s="253">
        <f>'Input| Projects'!U102*R102*'Input| Escalations'!$K$19</f>
        <v>0</v>
      </c>
      <c r="AI102" s="253">
        <f>'Input| Projects'!V102*S102*'Input| Escalations'!$K$19</f>
        <v>0</v>
      </c>
      <c r="AJ102" s="253">
        <f>'Input| Projects'!W102*T102*'Input| Escalations'!$K$19</f>
        <v>0</v>
      </c>
      <c r="AK102" s="142"/>
      <c r="AL102" s="253">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253">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253">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0</v>
      </c>
      <c r="AO102" s="253">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0</v>
      </c>
      <c r="AP102" s="253">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0</v>
      </c>
      <c r="AQ102" s="253">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0</v>
      </c>
      <c r="AR102" s="253">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0</v>
      </c>
      <c r="AS102" s="142"/>
      <c r="AT102" s="253">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253">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253">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253">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253">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253">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253">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42"/>
      <c r="BB102" s="253">
        <f t="shared" si="52"/>
        <v>0</v>
      </c>
      <c r="BC102" s="253">
        <f t="shared" si="53"/>
        <v>0</v>
      </c>
      <c r="BD102" s="253">
        <f t="shared" si="54"/>
        <v>0</v>
      </c>
      <c r="BE102" s="253">
        <f t="shared" si="38"/>
        <v>0</v>
      </c>
      <c r="BF102" s="253">
        <f t="shared" si="39"/>
        <v>0</v>
      </c>
      <c r="BG102" s="253">
        <f t="shared" si="40"/>
        <v>0</v>
      </c>
      <c r="BH102" s="253">
        <f t="shared" si="41"/>
        <v>0</v>
      </c>
      <c r="BI102" s="144"/>
      <c r="BJ102" s="253"/>
      <c r="BK102" s="253"/>
      <c r="BL102" s="253"/>
      <c r="BM102" s="253"/>
      <c r="BN102" s="253"/>
      <c r="BO102" s="253"/>
      <c r="BP102" s="253"/>
      <c r="BQ102" s="144"/>
      <c r="BR102" s="253">
        <f t="shared" si="42"/>
        <v>0</v>
      </c>
      <c r="BS102" s="253">
        <f t="shared" si="43"/>
        <v>0</v>
      </c>
      <c r="BT102" s="253">
        <f t="shared" si="44"/>
        <v>0</v>
      </c>
      <c r="BU102" s="253">
        <f t="shared" si="45"/>
        <v>0</v>
      </c>
      <c r="BV102" s="253">
        <f t="shared" si="46"/>
        <v>0</v>
      </c>
      <c r="BW102" s="253">
        <f t="shared" si="47"/>
        <v>0</v>
      </c>
      <c r="BX102" s="253">
        <f t="shared" si="48"/>
        <v>0</v>
      </c>
      <c r="BY102" s="142"/>
      <c r="BZ102" s="264" t="str">
        <f>IF(SUMIF('Input| Projects'!$AR$8:$CO$8,"Dx",'Input| Projects'!$AR102:$CO102)=0,"",SUMIF('Input| Projects'!$AR$8:$CO$8,"Dx",'Input| Projects'!$AR102:$CO102))</f>
        <v/>
      </c>
      <c r="CA102" s="264" t="str">
        <f>IF(SUMIF('Input| Projects'!$AR$8:$CO$8,"Tx",'Input| Projects'!$AR102:$CO102)=0,"",SUMIF('Input| Projects'!$AR$8:$CO$8,"Tx",'Input| Projects'!$AR102:$CO102))</f>
        <v/>
      </c>
      <c r="CB102" s="206" t="str">
        <f t="shared" si="55"/>
        <v/>
      </c>
    </row>
    <row r="103" spans="2:80" x14ac:dyDescent="0.3">
      <c r="B103" s="268">
        <f>IFERROR('Input| Projects'!B103,"")</f>
        <v>94</v>
      </c>
      <c r="C103" s="57" t="str">
        <f>IFERROR(IF('Input| Projects'!C103="","",'Input| Projects'!C103),"")</f>
        <v/>
      </c>
      <c r="D103" s="57" t="str">
        <f>IFERROR(IF('Input| Projects'!D103="","",'Input| Projects'!D103),"")</f>
        <v/>
      </c>
      <c r="E103" s="140"/>
      <c r="F103" s="257">
        <f>IFERROR('Input| Projects'!I103*'Input| Escalations'!$K$19,"")</f>
        <v>0</v>
      </c>
      <c r="G103" s="257">
        <f>IFERROR('Input| Projects'!J103*'Input| Escalations'!$K$19,"")</f>
        <v>0</v>
      </c>
      <c r="H103" s="257">
        <f>IFERROR('Input| Projects'!K103*'Input| Escalations'!$K$19,"")</f>
        <v>0</v>
      </c>
      <c r="I103" s="257">
        <f>IFERROR('Input| Projects'!L103*'Input| Escalations'!$K$19,"")</f>
        <v>0</v>
      </c>
      <c r="J103" s="257">
        <f>IFERROR('Input| Projects'!M103*'Input| Escalations'!$K$19,"")</f>
        <v>0</v>
      </c>
      <c r="K103" s="257">
        <f>IFERROR('Input| Projects'!N103*'Input| Escalations'!$K$19,"")</f>
        <v>0</v>
      </c>
      <c r="L103" s="257">
        <f>IFERROR('Input| Projects'!O103*'Input| Escalations'!$K$19,"")</f>
        <v>0</v>
      </c>
      <c r="M103" s="206" t="str">
        <f>IF(ABS(SUM(F103:L103)-(SUM('Input| Projects'!I103:O103)*'Input| Escalations'!$K$19))&lt;0.0000001,"",1)</f>
        <v/>
      </c>
      <c r="N103" s="259">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1</v>
      </c>
      <c r="O103" s="259">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1</v>
      </c>
      <c r="P103" s="259">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1</v>
      </c>
      <c r="Q103" s="259">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v>
      </c>
      <c r="R103" s="259">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v>
      </c>
      <c r="S103" s="259">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v>
      </c>
      <c r="T103" s="259">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v>
      </c>
      <c r="U103" s="142"/>
      <c r="V103" s="253">
        <f t="shared" si="49"/>
        <v>0</v>
      </c>
      <c r="W103" s="253">
        <f t="shared" si="50"/>
        <v>0</v>
      </c>
      <c r="X103" s="253">
        <f t="shared" si="51"/>
        <v>0</v>
      </c>
      <c r="Y103" s="253">
        <f t="shared" si="34"/>
        <v>0</v>
      </c>
      <c r="Z103" s="253">
        <f t="shared" si="35"/>
        <v>0</v>
      </c>
      <c r="AA103" s="253">
        <f t="shared" si="36"/>
        <v>0</v>
      </c>
      <c r="AB103" s="253">
        <f t="shared" si="37"/>
        <v>0</v>
      </c>
      <c r="AC103" s="142"/>
      <c r="AD103" s="253">
        <f>'Input| Projects'!Q103*N103*'Input| Escalations'!$K$19</f>
        <v>0</v>
      </c>
      <c r="AE103" s="253">
        <f>'Input| Projects'!R103*O103*'Input| Escalations'!$K$19</f>
        <v>0</v>
      </c>
      <c r="AF103" s="253">
        <f>'Input| Projects'!S103*P103*'Input| Escalations'!$K$19</f>
        <v>0</v>
      </c>
      <c r="AG103" s="253">
        <f>'Input| Projects'!T103*Q103*'Input| Escalations'!$K$19</f>
        <v>0</v>
      </c>
      <c r="AH103" s="253">
        <f>'Input| Projects'!U103*R103*'Input| Escalations'!$K$19</f>
        <v>0</v>
      </c>
      <c r="AI103" s="253">
        <f>'Input| Projects'!V103*S103*'Input| Escalations'!$K$19</f>
        <v>0</v>
      </c>
      <c r="AJ103" s="253">
        <f>'Input| Projects'!W103*T103*'Input| Escalations'!$K$19</f>
        <v>0</v>
      </c>
      <c r="AK103" s="142"/>
      <c r="AL103" s="253">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253">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253">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0</v>
      </c>
      <c r="AO103" s="253">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0</v>
      </c>
      <c r="AP103" s="253">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0</v>
      </c>
      <c r="AQ103" s="253">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0</v>
      </c>
      <c r="AR103" s="253">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0</v>
      </c>
      <c r="AS103" s="142"/>
      <c r="AT103" s="253">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253">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253">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253">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253">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253">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253">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42"/>
      <c r="BB103" s="253">
        <f t="shared" si="52"/>
        <v>0</v>
      </c>
      <c r="BC103" s="253">
        <f t="shared" si="53"/>
        <v>0</v>
      </c>
      <c r="BD103" s="253">
        <f t="shared" si="54"/>
        <v>0</v>
      </c>
      <c r="BE103" s="253">
        <f t="shared" si="38"/>
        <v>0</v>
      </c>
      <c r="BF103" s="253">
        <f t="shared" si="39"/>
        <v>0</v>
      </c>
      <c r="BG103" s="253">
        <f t="shared" si="40"/>
        <v>0</v>
      </c>
      <c r="BH103" s="253">
        <f t="shared" si="41"/>
        <v>0</v>
      </c>
      <c r="BI103" s="144"/>
      <c r="BJ103" s="253"/>
      <c r="BK103" s="253"/>
      <c r="BL103" s="253"/>
      <c r="BM103" s="253"/>
      <c r="BN103" s="253"/>
      <c r="BO103" s="253"/>
      <c r="BP103" s="253"/>
      <c r="BQ103" s="144"/>
      <c r="BR103" s="253">
        <f t="shared" si="42"/>
        <v>0</v>
      </c>
      <c r="BS103" s="253">
        <f t="shared" si="43"/>
        <v>0</v>
      </c>
      <c r="BT103" s="253">
        <f t="shared" si="44"/>
        <v>0</v>
      </c>
      <c r="BU103" s="253">
        <f t="shared" si="45"/>
        <v>0</v>
      </c>
      <c r="BV103" s="253">
        <f t="shared" si="46"/>
        <v>0</v>
      </c>
      <c r="BW103" s="253">
        <f t="shared" si="47"/>
        <v>0</v>
      </c>
      <c r="BX103" s="253">
        <f t="shared" si="48"/>
        <v>0</v>
      </c>
      <c r="BY103" s="142"/>
      <c r="BZ103" s="264" t="str">
        <f>IF(SUMIF('Input| Projects'!$AR$8:$CO$8,"Dx",'Input| Projects'!$AR103:$CO103)=0,"",SUMIF('Input| Projects'!$AR$8:$CO$8,"Dx",'Input| Projects'!$AR103:$CO103))</f>
        <v/>
      </c>
      <c r="CA103" s="264" t="str">
        <f>IF(SUMIF('Input| Projects'!$AR$8:$CO$8,"Tx",'Input| Projects'!$AR103:$CO103)=0,"",SUMIF('Input| Projects'!$AR$8:$CO$8,"Tx",'Input| Projects'!$AR103:$CO103))</f>
        <v/>
      </c>
      <c r="CB103" s="206" t="str">
        <f t="shared" si="55"/>
        <v/>
      </c>
    </row>
    <row r="104" spans="2:80" x14ac:dyDescent="0.3">
      <c r="B104" s="268">
        <f>IFERROR('Input| Projects'!B104,"")</f>
        <v>95</v>
      </c>
      <c r="C104" s="57" t="str">
        <f>IFERROR(IF('Input| Projects'!C104="","",'Input| Projects'!C104),"")</f>
        <v/>
      </c>
      <c r="D104" s="57" t="str">
        <f>IFERROR(IF('Input| Projects'!D104="","",'Input| Projects'!D104),"")</f>
        <v/>
      </c>
      <c r="E104" s="140"/>
      <c r="F104" s="257">
        <f>IFERROR('Input| Projects'!I104*'Input| Escalations'!$K$19,"")</f>
        <v>0</v>
      </c>
      <c r="G104" s="257">
        <f>IFERROR('Input| Projects'!J104*'Input| Escalations'!$K$19,"")</f>
        <v>0</v>
      </c>
      <c r="H104" s="257">
        <f>IFERROR('Input| Projects'!K104*'Input| Escalations'!$K$19,"")</f>
        <v>0</v>
      </c>
      <c r="I104" s="257">
        <f>IFERROR('Input| Projects'!L104*'Input| Escalations'!$K$19,"")</f>
        <v>0</v>
      </c>
      <c r="J104" s="257">
        <f>IFERROR('Input| Projects'!M104*'Input| Escalations'!$K$19,"")</f>
        <v>0</v>
      </c>
      <c r="K104" s="257">
        <f>IFERROR('Input| Projects'!N104*'Input| Escalations'!$K$19,"")</f>
        <v>0</v>
      </c>
      <c r="L104" s="257">
        <f>IFERROR('Input| Projects'!O104*'Input| Escalations'!$K$19,"")</f>
        <v>0</v>
      </c>
      <c r="M104" s="206" t="str">
        <f>IF(ABS(SUM(F104:L104)-(SUM('Input| Projects'!I104:O104)*'Input| Escalations'!$K$19))&lt;0.0000001,"",1)</f>
        <v/>
      </c>
      <c r="N104" s="259">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1</v>
      </c>
      <c r="O104" s="259">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1</v>
      </c>
      <c r="P104" s="259">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1</v>
      </c>
      <c r="Q104" s="259">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v>
      </c>
      <c r="R104" s="259">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v>
      </c>
      <c r="S104" s="259">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v>
      </c>
      <c r="T104" s="259">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v>
      </c>
      <c r="U104" s="142"/>
      <c r="V104" s="253">
        <f t="shared" si="49"/>
        <v>0</v>
      </c>
      <c r="W104" s="253">
        <f t="shared" si="50"/>
        <v>0</v>
      </c>
      <c r="X104" s="253">
        <f t="shared" si="51"/>
        <v>0</v>
      </c>
      <c r="Y104" s="253">
        <f t="shared" si="34"/>
        <v>0</v>
      </c>
      <c r="Z104" s="253">
        <f t="shared" si="35"/>
        <v>0</v>
      </c>
      <c r="AA104" s="253">
        <f t="shared" si="36"/>
        <v>0</v>
      </c>
      <c r="AB104" s="253">
        <f t="shared" si="37"/>
        <v>0</v>
      </c>
      <c r="AC104" s="142"/>
      <c r="AD104" s="253">
        <f>'Input| Projects'!Q104*N104*'Input| Escalations'!$K$19</f>
        <v>0</v>
      </c>
      <c r="AE104" s="253">
        <f>'Input| Projects'!R104*O104*'Input| Escalations'!$K$19</f>
        <v>0</v>
      </c>
      <c r="AF104" s="253">
        <f>'Input| Projects'!S104*P104*'Input| Escalations'!$K$19</f>
        <v>0</v>
      </c>
      <c r="AG104" s="253">
        <f>'Input| Projects'!T104*Q104*'Input| Escalations'!$K$19</f>
        <v>0</v>
      </c>
      <c r="AH104" s="253">
        <f>'Input| Projects'!U104*R104*'Input| Escalations'!$K$19</f>
        <v>0</v>
      </c>
      <c r="AI104" s="253">
        <f>'Input| Projects'!V104*S104*'Input| Escalations'!$K$19</f>
        <v>0</v>
      </c>
      <c r="AJ104" s="253">
        <f>'Input| Projects'!W104*T104*'Input| Escalations'!$K$19</f>
        <v>0</v>
      </c>
      <c r="AK104" s="142"/>
      <c r="AL104" s="253">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253">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253">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0</v>
      </c>
      <c r="AO104" s="253">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0</v>
      </c>
      <c r="AP104" s="253">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0</v>
      </c>
      <c r="AQ104" s="253">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0</v>
      </c>
      <c r="AR104" s="253">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0</v>
      </c>
      <c r="AS104" s="142"/>
      <c r="AT104" s="253">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253">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253">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253">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253">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253">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253">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42"/>
      <c r="BB104" s="253">
        <f t="shared" si="52"/>
        <v>0</v>
      </c>
      <c r="BC104" s="253">
        <f t="shared" si="53"/>
        <v>0</v>
      </c>
      <c r="BD104" s="253">
        <f t="shared" si="54"/>
        <v>0</v>
      </c>
      <c r="BE104" s="253">
        <f t="shared" si="38"/>
        <v>0</v>
      </c>
      <c r="BF104" s="253">
        <f t="shared" si="39"/>
        <v>0</v>
      </c>
      <c r="BG104" s="253">
        <f t="shared" si="40"/>
        <v>0</v>
      </c>
      <c r="BH104" s="253">
        <f t="shared" si="41"/>
        <v>0</v>
      </c>
      <c r="BI104" s="144"/>
      <c r="BJ104" s="253"/>
      <c r="BK104" s="253"/>
      <c r="BL104" s="253"/>
      <c r="BM104" s="253"/>
      <c r="BN104" s="253"/>
      <c r="BO104" s="253"/>
      <c r="BP104" s="253"/>
      <c r="BQ104" s="144"/>
      <c r="BR104" s="253">
        <f t="shared" si="42"/>
        <v>0</v>
      </c>
      <c r="BS104" s="253">
        <f t="shared" si="43"/>
        <v>0</v>
      </c>
      <c r="BT104" s="253">
        <f t="shared" si="44"/>
        <v>0</v>
      </c>
      <c r="BU104" s="253">
        <f t="shared" si="45"/>
        <v>0</v>
      </c>
      <c r="BV104" s="253">
        <f t="shared" si="46"/>
        <v>0</v>
      </c>
      <c r="BW104" s="253">
        <f t="shared" si="47"/>
        <v>0</v>
      </c>
      <c r="BX104" s="253">
        <f t="shared" si="48"/>
        <v>0</v>
      </c>
      <c r="BY104" s="142"/>
      <c r="BZ104" s="264" t="str">
        <f>IF(SUMIF('Input| Projects'!$AR$8:$CO$8,"Dx",'Input| Projects'!$AR104:$CO104)=0,"",SUMIF('Input| Projects'!$AR$8:$CO$8,"Dx",'Input| Projects'!$AR104:$CO104))</f>
        <v/>
      </c>
      <c r="CA104" s="264" t="str">
        <f>IF(SUMIF('Input| Projects'!$AR$8:$CO$8,"Tx",'Input| Projects'!$AR104:$CO104)=0,"",SUMIF('Input| Projects'!$AR$8:$CO$8,"Tx",'Input| Projects'!$AR104:$CO104))</f>
        <v/>
      </c>
      <c r="CB104" s="206" t="str">
        <f t="shared" si="55"/>
        <v/>
      </c>
    </row>
    <row r="105" spans="2:80" x14ac:dyDescent="0.3">
      <c r="B105" s="268">
        <f>IFERROR('Input| Projects'!B105,"")</f>
        <v>96</v>
      </c>
      <c r="C105" s="57" t="str">
        <f>IFERROR(IF('Input| Projects'!C105="","",'Input| Projects'!C105),"")</f>
        <v/>
      </c>
      <c r="D105" s="57" t="str">
        <f>IFERROR(IF('Input| Projects'!D105="","",'Input| Projects'!D105),"")</f>
        <v/>
      </c>
      <c r="E105" s="140"/>
      <c r="F105" s="257">
        <f>IFERROR('Input| Projects'!I105*'Input| Escalations'!$K$19,"")</f>
        <v>0</v>
      </c>
      <c r="G105" s="257">
        <f>IFERROR('Input| Projects'!J105*'Input| Escalations'!$K$19,"")</f>
        <v>0</v>
      </c>
      <c r="H105" s="257">
        <f>IFERROR('Input| Projects'!K105*'Input| Escalations'!$K$19,"")</f>
        <v>0</v>
      </c>
      <c r="I105" s="257">
        <f>IFERROR('Input| Projects'!L105*'Input| Escalations'!$K$19,"")</f>
        <v>0</v>
      </c>
      <c r="J105" s="257">
        <f>IFERROR('Input| Projects'!M105*'Input| Escalations'!$K$19,"")</f>
        <v>0</v>
      </c>
      <c r="K105" s="257">
        <f>IFERROR('Input| Projects'!N105*'Input| Escalations'!$K$19,"")</f>
        <v>0</v>
      </c>
      <c r="L105" s="257">
        <f>IFERROR('Input| Projects'!O105*'Input| Escalations'!$K$19,"")</f>
        <v>0</v>
      </c>
      <c r="M105" s="206" t="str">
        <f>IF(ABS(SUM(F105:L105)-(SUM('Input| Projects'!I105:O105)*'Input| Escalations'!$K$19))&lt;0.0000001,"",1)</f>
        <v/>
      </c>
      <c r="N105" s="259">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1</v>
      </c>
      <c r="O105" s="259">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1</v>
      </c>
      <c r="P105" s="259">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1</v>
      </c>
      <c r="Q105" s="259">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v>
      </c>
      <c r="R105" s="259">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v>
      </c>
      <c r="S105" s="259">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v>
      </c>
      <c r="T105" s="259">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v>
      </c>
      <c r="U105" s="142"/>
      <c r="V105" s="253">
        <f t="shared" si="49"/>
        <v>0</v>
      </c>
      <c r="W105" s="253">
        <f t="shared" si="50"/>
        <v>0</v>
      </c>
      <c r="X105" s="253">
        <f t="shared" si="51"/>
        <v>0</v>
      </c>
      <c r="Y105" s="253">
        <f t="shared" si="34"/>
        <v>0</v>
      </c>
      <c r="Z105" s="253">
        <f t="shared" si="35"/>
        <v>0</v>
      </c>
      <c r="AA105" s="253">
        <f t="shared" si="36"/>
        <v>0</v>
      </c>
      <c r="AB105" s="253">
        <f t="shared" si="37"/>
        <v>0</v>
      </c>
      <c r="AC105" s="142"/>
      <c r="AD105" s="253">
        <f>'Input| Projects'!Q105*N105*'Input| Escalations'!$K$19</f>
        <v>0</v>
      </c>
      <c r="AE105" s="253">
        <f>'Input| Projects'!R105*O105*'Input| Escalations'!$K$19</f>
        <v>0</v>
      </c>
      <c r="AF105" s="253">
        <f>'Input| Projects'!S105*P105*'Input| Escalations'!$K$19</f>
        <v>0</v>
      </c>
      <c r="AG105" s="253">
        <f>'Input| Projects'!T105*Q105*'Input| Escalations'!$K$19</f>
        <v>0</v>
      </c>
      <c r="AH105" s="253">
        <f>'Input| Projects'!U105*R105*'Input| Escalations'!$K$19</f>
        <v>0</v>
      </c>
      <c r="AI105" s="253">
        <f>'Input| Projects'!V105*S105*'Input| Escalations'!$K$19</f>
        <v>0</v>
      </c>
      <c r="AJ105" s="253">
        <f>'Input| Projects'!W105*T105*'Input| Escalations'!$K$19</f>
        <v>0</v>
      </c>
      <c r="AK105" s="142"/>
      <c r="AL105" s="253">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253">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253">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0</v>
      </c>
      <c r="AO105" s="253">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0</v>
      </c>
      <c r="AP105" s="253">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0</v>
      </c>
      <c r="AQ105" s="253">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0</v>
      </c>
      <c r="AR105" s="253">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0</v>
      </c>
      <c r="AS105" s="142"/>
      <c r="AT105" s="253">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253">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253">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253">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253">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253">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253">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42"/>
      <c r="BB105" s="253">
        <f t="shared" si="52"/>
        <v>0</v>
      </c>
      <c r="BC105" s="253">
        <f t="shared" si="53"/>
        <v>0</v>
      </c>
      <c r="BD105" s="253">
        <f t="shared" si="54"/>
        <v>0</v>
      </c>
      <c r="BE105" s="253">
        <f t="shared" si="38"/>
        <v>0</v>
      </c>
      <c r="BF105" s="253">
        <f t="shared" si="39"/>
        <v>0</v>
      </c>
      <c r="BG105" s="253">
        <f t="shared" si="40"/>
        <v>0</v>
      </c>
      <c r="BH105" s="253">
        <f t="shared" si="41"/>
        <v>0</v>
      </c>
      <c r="BI105" s="144"/>
      <c r="BJ105" s="253"/>
      <c r="BK105" s="253"/>
      <c r="BL105" s="253"/>
      <c r="BM105" s="253"/>
      <c r="BN105" s="253"/>
      <c r="BO105" s="253"/>
      <c r="BP105" s="253"/>
      <c r="BQ105" s="144"/>
      <c r="BR105" s="253">
        <f t="shared" si="42"/>
        <v>0</v>
      </c>
      <c r="BS105" s="253">
        <f t="shared" si="43"/>
        <v>0</v>
      </c>
      <c r="BT105" s="253">
        <f t="shared" si="44"/>
        <v>0</v>
      </c>
      <c r="BU105" s="253">
        <f t="shared" si="45"/>
        <v>0</v>
      </c>
      <c r="BV105" s="253">
        <f t="shared" si="46"/>
        <v>0</v>
      </c>
      <c r="BW105" s="253">
        <f t="shared" si="47"/>
        <v>0</v>
      </c>
      <c r="BX105" s="253">
        <f t="shared" si="48"/>
        <v>0</v>
      </c>
      <c r="BY105" s="142"/>
      <c r="BZ105" s="264" t="str">
        <f>IF(SUMIF('Input| Projects'!$AR$8:$CO$8,"Dx",'Input| Projects'!$AR105:$CO105)=0,"",SUMIF('Input| Projects'!$AR$8:$CO$8,"Dx",'Input| Projects'!$AR105:$CO105))</f>
        <v/>
      </c>
      <c r="CA105" s="264" t="str">
        <f>IF(SUMIF('Input| Projects'!$AR$8:$CO$8,"Tx",'Input| Projects'!$AR105:$CO105)=0,"",SUMIF('Input| Projects'!$AR$8:$CO$8,"Tx",'Input| Projects'!$AR105:$CO105))</f>
        <v/>
      </c>
      <c r="CB105" s="206" t="str">
        <f t="shared" si="55"/>
        <v/>
      </c>
    </row>
    <row r="106" spans="2:80" x14ac:dyDescent="0.3">
      <c r="B106" s="268">
        <f>IFERROR('Input| Projects'!B106,"")</f>
        <v>97</v>
      </c>
      <c r="C106" s="57" t="str">
        <f>IFERROR(IF('Input| Projects'!C106="","",'Input| Projects'!C106),"")</f>
        <v/>
      </c>
      <c r="D106" s="57" t="str">
        <f>IFERROR(IF('Input| Projects'!D106="","",'Input| Projects'!D106),"")</f>
        <v/>
      </c>
      <c r="E106" s="140"/>
      <c r="F106" s="257">
        <f>IFERROR('Input| Projects'!I106*'Input| Escalations'!$K$19,"")</f>
        <v>0</v>
      </c>
      <c r="G106" s="257">
        <f>IFERROR('Input| Projects'!J106*'Input| Escalations'!$K$19,"")</f>
        <v>0</v>
      </c>
      <c r="H106" s="257">
        <f>IFERROR('Input| Projects'!K106*'Input| Escalations'!$K$19,"")</f>
        <v>0</v>
      </c>
      <c r="I106" s="257">
        <f>IFERROR('Input| Projects'!L106*'Input| Escalations'!$K$19,"")</f>
        <v>0</v>
      </c>
      <c r="J106" s="257">
        <f>IFERROR('Input| Projects'!M106*'Input| Escalations'!$K$19,"")</f>
        <v>0</v>
      </c>
      <c r="K106" s="257">
        <f>IFERROR('Input| Projects'!N106*'Input| Escalations'!$K$19,"")</f>
        <v>0</v>
      </c>
      <c r="L106" s="257">
        <f>IFERROR('Input| Projects'!O106*'Input| Escalations'!$K$19,"")</f>
        <v>0</v>
      </c>
      <c r="M106" s="206" t="str">
        <f>IF(ABS(SUM(F106:L106)-(SUM('Input| Projects'!I106:O106)*'Input| Escalations'!$K$19))&lt;0.0000001,"",1)</f>
        <v/>
      </c>
      <c r="N106" s="259">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1</v>
      </c>
      <c r="O106" s="259">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1</v>
      </c>
      <c r="P106" s="259">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1</v>
      </c>
      <c r="Q106" s="259">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v>
      </c>
      <c r="R106" s="259">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v>
      </c>
      <c r="S106" s="259">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v>
      </c>
      <c r="T106" s="259">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v>
      </c>
      <c r="U106" s="142"/>
      <c r="V106" s="253">
        <f t="shared" si="49"/>
        <v>0</v>
      </c>
      <c r="W106" s="253">
        <f t="shared" si="50"/>
        <v>0</v>
      </c>
      <c r="X106" s="253">
        <f t="shared" si="51"/>
        <v>0</v>
      </c>
      <c r="Y106" s="253">
        <f t="shared" si="34"/>
        <v>0</v>
      </c>
      <c r="Z106" s="253">
        <f t="shared" si="35"/>
        <v>0</v>
      </c>
      <c r="AA106" s="253">
        <f t="shared" si="36"/>
        <v>0</v>
      </c>
      <c r="AB106" s="253">
        <f t="shared" si="37"/>
        <v>0</v>
      </c>
      <c r="AC106" s="142"/>
      <c r="AD106" s="253">
        <f>'Input| Projects'!Q106*N106*'Input| Escalations'!$K$19</f>
        <v>0</v>
      </c>
      <c r="AE106" s="253">
        <f>'Input| Projects'!R106*O106*'Input| Escalations'!$K$19</f>
        <v>0</v>
      </c>
      <c r="AF106" s="253">
        <f>'Input| Projects'!S106*P106*'Input| Escalations'!$K$19</f>
        <v>0</v>
      </c>
      <c r="AG106" s="253">
        <f>'Input| Projects'!T106*Q106*'Input| Escalations'!$K$19</f>
        <v>0</v>
      </c>
      <c r="AH106" s="253">
        <f>'Input| Projects'!U106*R106*'Input| Escalations'!$K$19</f>
        <v>0</v>
      </c>
      <c r="AI106" s="253">
        <f>'Input| Projects'!V106*S106*'Input| Escalations'!$K$19</f>
        <v>0</v>
      </c>
      <c r="AJ106" s="253">
        <f>'Input| Projects'!W106*T106*'Input| Escalations'!$K$19</f>
        <v>0</v>
      </c>
      <c r="AK106" s="142"/>
      <c r="AL106" s="253">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253">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253">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0</v>
      </c>
      <c r="AO106" s="253">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0</v>
      </c>
      <c r="AP106" s="253">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0</v>
      </c>
      <c r="AQ106" s="253">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0</v>
      </c>
      <c r="AR106" s="253">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0</v>
      </c>
      <c r="AS106" s="142"/>
      <c r="AT106" s="253">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253">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253">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253">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253">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253">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253">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42"/>
      <c r="BB106" s="253">
        <f t="shared" si="52"/>
        <v>0</v>
      </c>
      <c r="BC106" s="253">
        <f t="shared" si="53"/>
        <v>0</v>
      </c>
      <c r="BD106" s="253">
        <f t="shared" si="54"/>
        <v>0</v>
      </c>
      <c r="BE106" s="253">
        <f t="shared" si="38"/>
        <v>0</v>
      </c>
      <c r="BF106" s="253">
        <f t="shared" si="39"/>
        <v>0</v>
      </c>
      <c r="BG106" s="253">
        <f t="shared" si="40"/>
        <v>0</v>
      </c>
      <c r="BH106" s="253">
        <f t="shared" si="41"/>
        <v>0</v>
      </c>
      <c r="BI106" s="144"/>
      <c r="BJ106" s="253"/>
      <c r="BK106" s="253"/>
      <c r="BL106" s="253"/>
      <c r="BM106" s="253"/>
      <c r="BN106" s="253"/>
      <c r="BO106" s="253"/>
      <c r="BP106" s="253"/>
      <c r="BQ106" s="144"/>
      <c r="BR106" s="253">
        <f t="shared" si="42"/>
        <v>0</v>
      </c>
      <c r="BS106" s="253">
        <f t="shared" si="43"/>
        <v>0</v>
      </c>
      <c r="BT106" s="253">
        <f t="shared" si="44"/>
        <v>0</v>
      </c>
      <c r="BU106" s="253">
        <f t="shared" si="45"/>
        <v>0</v>
      </c>
      <c r="BV106" s="253">
        <f t="shared" si="46"/>
        <v>0</v>
      </c>
      <c r="BW106" s="253">
        <f t="shared" si="47"/>
        <v>0</v>
      </c>
      <c r="BX106" s="253">
        <f t="shared" si="48"/>
        <v>0</v>
      </c>
      <c r="BY106" s="142"/>
      <c r="BZ106" s="264" t="str">
        <f>IF(SUMIF('Input| Projects'!$AR$8:$CO$8,"Dx",'Input| Projects'!$AR106:$CO106)=0,"",SUMIF('Input| Projects'!$AR$8:$CO$8,"Dx",'Input| Projects'!$AR106:$CO106))</f>
        <v/>
      </c>
      <c r="CA106" s="264" t="str">
        <f>IF(SUMIF('Input| Projects'!$AR$8:$CO$8,"Tx",'Input| Projects'!$AR106:$CO106)=0,"",SUMIF('Input| Projects'!$AR$8:$CO$8,"Tx",'Input| Projects'!$AR106:$CO106))</f>
        <v/>
      </c>
      <c r="CB106" s="206" t="str">
        <f t="shared" si="55"/>
        <v/>
      </c>
    </row>
    <row r="107" spans="2:80" x14ac:dyDescent="0.3">
      <c r="B107" s="268">
        <f>IFERROR('Input| Projects'!B107,"")</f>
        <v>98</v>
      </c>
      <c r="C107" s="57" t="str">
        <f>IFERROR(IF('Input| Projects'!C107="","",'Input| Projects'!C107),"")</f>
        <v/>
      </c>
      <c r="D107" s="57" t="str">
        <f>IFERROR(IF('Input| Projects'!D107="","",'Input| Projects'!D107),"")</f>
        <v/>
      </c>
      <c r="E107" s="140"/>
      <c r="F107" s="257">
        <f>IFERROR('Input| Projects'!I107*'Input| Escalations'!$K$19,"")</f>
        <v>0</v>
      </c>
      <c r="G107" s="257">
        <f>IFERROR('Input| Projects'!J107*'Input| Escalations'!$K$19,"")</f>
        <v>0</v>
      </c>
      <c r="H107" s="257">
        <f>IFERROR('Input| Projects'!K107*'Input| Escalations'!$K$19,"")</f>
        <v>0</v>
      </c>
      <c r="I107" s="257">
        <f>IFERROR('Input| Projects'!L107*'Input| Escalations'!$K$19,"")</f>
        <v>0</v>
      </c>
      <c r="J107" s="257">
        <f>IFERROR('Input| Projects'!M107*'Input| Escalations'!$K$19,"")</f>
        <v>0</v>
      </c>
      <c r="K107" s="257">
        <f>IFERROR('Input| Projects'!N107*'Input| Escalations'!$K$19,"")</f>
        <v>0</v>
      </c>
      <c r="L107" s="257">
        <f>IFERROR('Input| Projects'!O107*'Input| Escalations'!$K$19,"")</f>
        <v>0</v>
      </c>
      <c r="M107" s="206" t="str">
        <f>IF(ABS(SUM(F107:L107)-(SUM('Input| Projects'!I107:O107)*'Input| Escalations'!$K$19))&lt;0.0000001,"",1)</f>
        <v/>
      </c>
      <c r="N107" s="259">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1</v>
      </c>
      <c r="O107" s="259">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1</v>
      </c>
      <c r="P107" s="259">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1</v>
      </c>
      <c r="Q107" s="259">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v>
      </c>
      <c r="R107" s="259">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v>
      </c>
      <c r="S107" s="259">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v>
      </c>
      <c r="T107" s="259">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v>
      </c>
      <c r="U107" s="142"/>
      <c r="V107" s="253">
        <f t="shared" si="49"/>
        <v>0</v>
      </c>
      <c r="W107" s="253">
        <f t="shared" si="50"/>
        <v>0</v>
      </c>
      <c r="X107" s="253">
        <f t="shared" si="51"/>
        <v>0</v>
      </c>
      <c r="Y107" s="253">
        <f t="shared" si="34"/>
        <v>0</v>
      </c>
      <c r="Z107" s="253">
        <f t="shared" si="35"/>
        <v>0</v>
      </c>
      <c r="AA107" s="253">
        <f t="shared" si="36"/>
        <v>0</v>
      </c>
      <c r="AB107" s="253">
        <f t="shared" si="37"/>
        <v>0</v>
      </c>
      <c r="AC107" s="142"/>
      <c r="AD107" s="253">
        <f>'Input| Projects'!Q107*N107*'Input| Escalations'!$K$19</f>
        <v>0</v>
      </c>
      <c r="AE107" s="253">
        <f>'Input| Projects'!R107*O107*'Input| Escalations'!$K$19</f>
        <v>0</v>
      </c>
      <c r="AF107" s="253">
        <f>'Input| Projects'!S107*P107*'Input| Escalations'!$K$19</f>
        <v>0</v>
      </c>
      <c r="AG107" s="253">
        <f>'Input| Projects'!T107*Q107*'Input| Escalations'!$K$19</f>
        <v>0</v>
      </c>
      <c r="AH107" s="253">
        <f>'Input| Projects'!U107*R107*'Input| Escalations'!$K$19</f>
        <v>0</v>
      </c>
      <c r="AI107" s="253">
        <f>'Input| Projects'!V107*S107*'Input| Escalations'!$K$19</f>
        <v>0</v>
      </c>
      <c r="AJ107" s="253">
        <f>'Input| Projects'!W107*T107*'Input| Escalations'!$K$19</f>
        <v>0</v>
      </c>
      <c r="AK107" s="142"/>
      <c r="AL107" s="253">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253">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253">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0</v>
      </c>
      <c r="AO107" s="253">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0</v>
      </c>
      <c r="AP107" s="253">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0</v>
      </c>
      <c r="AQ107" s="253">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0</v>
      </c>
      <c r="AR107" s="253">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0</v>
      </c>
      <c r="AS107" s="142"/>
      <c r="AT107" s="253">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253">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253">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253">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253">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253">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253">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42"/>
      <c r="BB107" s="253">
        <f t="shared" si="52"/>
        <v>0</v>
      </c>
      <c r="BC107" s="253">
        <f t="shared" si="53"/>
        <v>0</v>
      </c>
      <c r="BD107" s="253">
        <f t="shared" si="54"/>
        <v>0</v>
      </c>
      <c r="BE107" s="253">
        <f t="shared" si="38"/>
        <v>0</v>
      </c>
      <c r="BF107" s="253">
        <f t="shared" si="39"/>
        <v>0</v>
      </c>
      <c r="BG107" s="253">
        <f t="shared" si="40"/>
        <v>0</v>
      </c>
      <c r="BH107" s="253">
        <f t="shared" si="41"/>
        <v>0</v>
      </c>
      <c r="BI107" s="144"/>
      <c r="BJ107" s="253"/>
      <c r="BK107" s="253"/>
      <c r="BL107" s="253"/>
      <c r="BM107" s="253"/>
      <c r="BN107" s="253"/>
      <c r="BO107" s="253"/>
      <c r="BP107" s="253"/>
      <c r="BQ107" s="144"/>
      <c r="BR107" s="253">
        <f t="shared" si="42"/>
        <v>0</v>
      </c>
      <c r="BS107" s="253">
        <f t="shared" si="43"/>
        <v>0</v>
      </c>
      <c r="BT107" s="253">
        <f t="shared" si="44"/>
        <v>0</v>
      </c>
      <c r="BU107" s="253">
        <f t="shared" si="45"/>
        <v>0</v>
      </c>
      <c r="BV107" s="253">
        <f t="shared" si="46"/>
        <v>0</v>
      </c>
      <c r="BW107" s="253">
        <f t="shared" si="47"/>
        <v>0</v>
      </c>
      <c r="BX107" s="253">
        <f t="shared" si="48"/>
        <v>0</v>
      </c>
      <c r="BY107" s="142"/>
      <c r="BZ107" s="264" t="str">
        <f>IF(SUMIF('Input| Projects'!$AR$8:$CO$8,"Dx",'Input| Projects'!$AR107:$CO107)=0,"",SUMIF('Input| Projects'!$AR$8:$CO$8,"Dx",'Input| Projects'!$AR107:$CO107))</f>
        <v/>
      </c>
      <c r="CA107" s="264" t="str">
        <f>IF(SUMIF('Input| Projects'!$AR$8:$CO$8,"Tx",'Input| Projects'!$AR107:$CO107)=0,"",SUMIF('Input| Projects'!$AR$8:$CO$8,"Tx",'Input| Projects'!$AR107:$CO107))</f>
        <v/>
      </c>
      <c r="CB107" s="206" t="str">
        <f t="shared" si="55"/>
        <v/>
      </c>
    </row>
    <row r="108" spans="2:80" x14ac:dyDescent="0.3">
      <c r="B108" s="268">
        <f>IFERROR('Input| Projects'!B108,"")</f>
        <v>99</v>
      </c>
      <c r="C108" s="57" t="str">
        <f>IFERROR(IF('Input| Projects'!C108="","",'Input| Projects'!C108),"")</f>
        <v/>
      </c>
      <c r="D108" s="57" t="str">
        <f>IFERROR(IF('Input| Projects'!D108="","",'Input| Projects'!D108),"")</f>
        <v/>
      </c>
      <c r="E108" s="140"/>
      <c r="F108" s="257">
        <f>IFERROR('Input| Projects'!I108*'Input| Escalations'!$K$19,"")</f>
        <v>0</v>
      </c>
      <c r="G108" s="257">
        <f>IFERROR('Input| Projects'!J108*'Input| Escalations'!$K$19,"")</f>
        <v>0</v>
      </c>
      <c r="H108" s="257">
        <f>IFERROR('Input| Projects'!K108*'Input| Escalations'!$K$19,"")</f>
        <v>0</v>
      </c>
      <c r="I108" s="257">
        <f>IFERROR('Input| Projects'!L108*'Input| Escalations'!$K$19,"")</f>
        <v>0</v>
      </c>
      <c r="J108" s="257">
        <f>IFERROR('Input| Projects'!M108*'Input| Escalations'!$K$19,"")</f>
        <v>0</v>
      </c>
      <c r="K108" s="257">
        <f>IFERROR('Input| Projects'!N108*'Input| Escalations'!$K$19,"")</f>
        <v>0</v>
      </c>
      <c r="L108" s="257">
        <f>IFERROR('Input| Projects'!O108*'Input| Escalations'!$K$19,"")</f>
        <v>0</v>
      </c>
      <c r="M108" s="206" t="str">
        <f>IF(ABS(SUM(F108:L108)-(SUM('Input| Projects'!I108:O108)*'Input| Escalations'!$K$19))&lt;0.0000001,"",1)</f>
        <v/>
      </c>
      <c r="N108" s="259">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1</v>
      </c>
      <c r="O108" s="259">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1</v>
      </c>
      <c r="P108" s="259">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1</v>
      </c>
      <c r="Q108" s="259">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v>
      </c>
      <c r="R108" s="259">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v>
      </c>
      <c r="S108" s="259">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v>
      </c>
      <c r="T108" s="259">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v>
      </c>
      <c r="U108" s="142"/>
      <c r="V108" s="253">
        <f t="shared" si="49"/>
        <v>0</v>
      </c>
      <c r="W108" s="253">
        <f t="shared" si="50"/>
        <v>0</v>
      </c>
      <c r="X108" s="253">
        <f t="shared" si="51"/>
        <v>0</v>
      </c>
      <c r="Y108" s="253">
        <f t="shared" si="34"/>
        <v>0</v>
      </c>
      <c r="Z108" s="253">
        <f t="shared" si="35"/>
        <v>0</v>
      </c>
      <c r="AA108" s="253">
        <f t="shared" si="36"/>
        <v>0</v>
      </c>
      <c r="AB108" s="253">
        <f t="shared" si="37"/>
        <v>0</v>
      </c>
      <c r="AC108" s="142"/>
      <c r="AD108" s="253">
        <f>'Input| Projects'!Q108*N108*'Input| Escalations'!$K$19</f>
        <v>0</v>
      </c>
      <c r="AE108" s="253">
        <f>'Input| Projects'!R108*O108*'Input| Escalations'!$K$19</f>
        <v>0</v>
      </c>
      <c r="AF108" s="253">
        <f>'Input| Projects'!S108*P108*'Input| Escalations'!$K$19</f>
        <v>0</v>
      </c>
      <c r="AG108" s="253">
        <f>'Input| Projects'!T108*Q108*'Input| Escalations'!$K$19</f>
        <v>0</v>
      </c>
      <c r="AH108" s="253">
        <f>'Input| Projects'!U108*R108*'Input| Escalations'!$K$19</f>
        <v>0</v>
      </c>
      <c r="AI108" s="253">
        <f>'Input| Projects'!V108*S108*'Input| Escalations'!$K$19</f>
        <v>0</v>
      </c>
      <c r="AJ108" s="253">
        <f>'Input| Projects'!W108*T108*'Input| Escalations'!$K$19</f>
        <v>0</v>
      </c>
      <c r="AK108" s="142"/>
      <c r="AL108" s="253">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253">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253">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0</v>
      </c>
      <c r="AO108" s="253">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0</v>
      </c>
      <c r="AP108" s="253">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0</v>
      </c>
      <c r="AQ108" s="253">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0</v>
      </c>
      <c r="AR108" s="253">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0</v>
      </c>
      <c r="AS108" s="142"/>
      <c r="AT108" s="253">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253">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253">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253">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253">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253">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253">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42"/>
      <c r="BB108" s="253">
        <f t="shared" si="52"/>
        <v>0</v>
      </c>
      <c r="BC108" s="253">
        <f t="shared" si="53"/>
        <v>0</v>
      </c>
      <c r="BD108" s="253">
        <f t="shared" si="54"/>
        <v>0</v>
      </c>
      <c r="BE108" s="253">
        <f t="shared" si="38"/>
        <v>0</v>
      </c>
      <c r="BF108" s="253">
        <f t="shared" si="39"/>
        <v>0</v>
      </c>
      <c r="BG108" s="253">
        <f t="shared" si="40"/>
        <v>0</v>
      </c>
      <c r="BH108" s="253">
        <f t="shared" si="41"/>
        <v>0</v>
      </c>
      <c r="BI108" s="144"/>
      <c r="BJ108" s="253"/>
      <c r="BK108" s="253"/>
      <c r="BL108" s="253"/>
      <c r="BM108" s="253"/>
      <c r="BN108" s="253"/>
      <c r="BO108" s="253"/>
      <c r="BP108" s="253"/>
      <c r="BQ108" s="144"/>
      <c r="BR108" s="253">
        <f t="shared" si="42"/>
        <v>0</v>
      </c>
      <c r="BS108" s="253">
        <f t="shared" si="43"/>
        <v>0</v>
      </c>
      <c r="BT108" s="253">
        <f t="shared" si="44"/>
        <v>0</v>
      </c>
      <c r="BU108" s="253">
        <f t="shared" si="45"/>
        <v>0</v>
      </c>
      <c r="BV108" s="253">
        <f t="shared" si="46"/>
        <v>0</v>
      </c>
      <c r="BW108" s="253">
        <f t="shared" si="47"/>
        <v>0</v>
      </c>
      <c r="BX108" s="253">
        <f t="shared" si="48"/>
        <v>0</v>
      </c>
      <c r="BY108" s="142"/>
      <c r="BZ108" s="264" t="str">
        <f>IF(SUMIF('Input| Projects'!$AR$8:$CO$8,"Dx",'Input| Projects'!$AR108:$CO108)=0,"",SUMIF('Input| Projects'!$AR$8:$CO$8,"Dx",'Input| Projects'!$AR108:$CO108))</f>
        <v/>
      </c>
      <c r="CA108" s="264" t="str">
        <f>IF(SUMIF('Input| Projects'!$AR$8:$CO$8,"Tx",'Input| Projects'!$AR108:$CO108)=0,"",SUMIF('Input| Projects'!$AR$8:$CO$8,"Tx",'Input| Projects'!$AR108:$CO108))</f>
        <v/>
      </c>
      <c r="CB108" s="206" t="str">
        <f t="shared" si="55"/>
        <v/>
      </c>
    </row>
    <row r="109" spans="2:80" x14ac:dyDescent="0.3">
      <c r="B109" s="268">
        <f>IFERROR('Input| Projects'!B109,"")</f>
        <v>100</v>
      </c>
      <c r="C109" s="57" t="str">
        <f>IFERROR(IF('Input| Projects'!C109="","",'Input| Projects'!C109),"")</f>
        <v/>
      </c>
      <c r="D109" s="57" t="str">
        <f>IFERROR(IF('Input| Projects'!D109="","",'Input| Projects'!D109),"")</f>
        <v/>
      </c>
      <c r="E109" s="140"/>
      <c r="F109" s="257">
        <f>IFERROR('Input| Projects'!I109*'Input| Escalations'!$K$19,"")</f>
        <v>0</v>
      </c>
      <c r="G109" s="257">
        <f>IFERROR('Input| Projects'!J109*'Input| Escalations'!$K$19,"")</f>
        <v>0</v>
      </c>
      <c r="H109" s="257">
        <f>IFERROR('Input| Projects'!K109*'Input| Escalations'!$K$19,"")</f>
        <v>0</v>
      </c>
      <c r="I109" s="257">
        <f>IFERROR('Input| Projects'!L109*'Input| Escalations'!$K$19,"")</f>
        <v>0</v>
      </c>
      <c r="J109" s="257">
        <f>IFERROR('Input| Projects'!M109*'Input| Escalations'!$K$19,"")</f>
        <v>0</v>
      </c>
      <c r="K109" s="257">
        <f>IFERROR('Input| Projects'!N109*'Input| Escalations'!$K$19,"")</f>
        <v>0</v>
      </c>
      <c r="L109" s="257">
        <f>IFERROR('Input| Projects'!O109*'Input| Escalations'!$K$19,"")</f>
        <v>0</v>
      </c>
      <c r="M109" s="206" t="str">
        <f>IF(ABS(SUM(F109:L109)-(SUM('Input| Projects'!I109:O109)*'Input| Escalations'!$K$19))&lt;0.0000001,"",1)</f>
        <v/>
      </c>
      <c r="N109" s="259">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1</v>
      </c>
      <c r="O109" s="259">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1</v>
      </c>
      <c r="P109" s="259">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1</v>
      </c>
      <c r="Q109" s="259">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v>
      </c>
      <c r="R109" s="259">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v>
      </c>
      <c r="S109" s="259">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v>
      </c>
      <c r="T109" s="259">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v>
      </c>
      <c r="U109" s="142"/>
      <c r="V109" s="253">
        <f t="shared" si="49"/>
        <v>0</v>
      </c>
      <c r="W109" s="253">
        <f t="shared" si="50"/>
        <v>0</v>
      </c>
      <c r="X109" s="253">
        <f t="shared" si="51"/>
        <v>0</v>
      </c>
      <c r="Y109" s="253">
        <f t="shared" si="34"/>
        <v>0</v>
      </c>
      <c r="Z109" s="253">
        <f t="shared" si="35"/>
        <v>0</v>
      </c>
      <c r="AA109" s="253">
        <f t="shared" si="36"/>
        <v>0</v>
      </c>
      <c r="AB109" s="253">
        <f t="shared" si="37"/>
        <v>0</v>
      </c>
      <c r="AC109" s="142"/>
      <c r="AD109" s="253">
        <f>'Input| Projects'!Q109*N109*'Input| Escalations'!$K$19</f>
        <v>0</v>
      </c>
      <c r="AE109" s="253">
        <f>'Input| Projects'!R109*O109*'Input| Escalations'!$K$19</f>
        <v>0</v>
      </c>
      <c r="AF109" s="253">
        <f>'Input| Projects'!S109*P109*'Input| Escalations'!$K$19</f>
        <v>0</v>
      </c>
      <c r="AG109" s="253">
        <f>'Input| Projects'!T109*Q109*'Input| Escalations'!$K$19</f>
        <v>0</v>
      </c>
      <c r="AH109" s="253">
        <f>'Input| Projects'!U109*R109*'Input| Escalations'!$K$19</f>
        <v>0</v>
      </c>
      <c r="AI109" s="253">
        <f>'Input| Projects'!V109*S109*'Input| Escalations'!$K$19</f>
        <v>0</v>
      </c>
      <c r="AJ109" s="253">
        <f>'Input| Projects'!W109*T109*'Input| Escalations'!$K$19</f>
        <v>0</v>
      </c>
      <c r="AK109" s="142"/>
      <c r="AL109" s="253">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253">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253">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0</v>
      </c>
      <c r="AO109" s="253">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0</v>
      </c>
      <c r="AP109" s="253">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0</v>
      </c>
      <c r="AQ109" s="253">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0</v>
      </c>
      <c r="AR109" s="253">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0</v>
      </c>
      <c r="AS109" s="142"/>
      <c r="AT109" s="253">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253">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253">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253">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253">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253">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253">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42"/>
      <c r="BB109" s="253">
        <f t="shared" si="52"/>
        <v>0</v>
      </c>
      <c r="BC109" s="253">
        <f t="shared" si="53"/>
        <v>0</v>
      </c>
      <c r="BD109" s="253">
        <f t="shared" si="54"/>
        <v>0</v>
      </c>
      <c r="BE109" s="253">
        <f t="shared" si="38"/>
        <v>0</v>
      </c>
      <c r="BF109" s="253">
        <f t="shared" si="39"/>
        <v>0</v>
      </c>
      <c r="BG109" s="253">
        <f t="shared" si="40"/>
        <v>0</v>
      </c>
      <c r="BH109" s="253">
        <f t="shared" si="41"/>
        <v>0</v>
      </c>
      <c r="BI109" s="144"/>
      <c r="BJ109" s="253"/>
      <c r="BK109" s="253"/>
      <c r="BL109" s="253"/>
      <c r="BM109" s="253"/>
      <c r="BN109" s="253"/>
      <c r="BO109" s="253"/>
      <c r="BP109" s="253"/>
      <c r="BQ109" s="144"/>
      <c r="BR109" s="253">
        <f t="shared" si="42"/>
        <v>0</v>
      </c>
      <c r="BS109" s="253">
        <f t="shared" si="43"/>
        <v>0</v>
      </c>
      <c r="BT109" s="253">
        <f t="shared" si="44"/>
        <v>0</v>
      </c>
      <c r="BU109" s="253">
        <f t="shared" si="45"/>
        <v>0</v>
      </c>
      <c r="BV109" s="253">
        <f t="shared" si="46"/>
        <v>0</v>
      </c>
      <c r="BW109" s="253">
        <f t="shared" si="47"/>
        <v>0</v>
      </c>
      <c r="BX109" s="253">
        <f t="shared" si="48"/>
        <v>0</v>
      </c>
      <c r="BY109" s="142"/>
      <c r="BZ109" s="264" t="str">
        <f>IF(SUMIF('Input| Projects'!$AR$8:$CO$8,"Dx",'Input| Projects'!$AR109:$CO109)=0,"",SUMIF('Input| Projects'!$AR$8:$CO$8,"Dx",'Input| Projects'!$AR109:$CO109))</f>
        <v/>
      </c>
      <c r="CA109" s="264" t="str">
        <f>IF(SUMIF('Input| Projects'!$AR$8:$CO$8,"Tx",'Input| Projects'!$AR109:$CO109)=0,"",SUMIF('Input| Projects'!$AR$8:$CO$8,"Tx",'Input| Projects'!$AR109:$CO109))</f>
        <v/>
      </c>
      <c r="CB109" s="206" t="str">
        <f t="shared" si="55"/>
        <v/>
      </c>
    </row>
    <row r="110" spans="2:80" x14ac:dyDescent="0.3">
      <c r="B110" s="268">
        <f>IFERROR('Input| Projects'!B110,"")</f>
        <v>101</v>
      </c>
      <c r="C110" s="57" t="str">
        <f>IFERROR(IF('Input| Projects'!C110="","",'Input| Projects'!C110),"")</f>
        <v/>
      </c>
      <c r="D110" s="57" t="str">
        <f>IFERROR(IF('Input| Projects'!D110="","",'Input| Projects'!D110),"")</f>
        <v/>
      </c>
      <c r="E110" s="140"/>
      <c r="F110" s="257">
        <f>IFERROR('Input| Projects'!I110*'Input| Escalations'!$K$19,"")</f>
        <v>0</v>
      </c>
      <c r="G110" s="257">
        <f>IFERROR('Input| Projects'!J110*'Input| Escalations'!$K$19,"")</f>
        <v>0</v>
      </c>
      <c r="H110" s="257">
        <f>IFERROR('Input| Projects'!K110*'Input| Escalations'!$K$19,"")</f>
        <v>0</v>
      </c>
      <c r="I110" s="257">
        <f>IFERROR('Input| Projects'!L110*'Input| Escalations'!$K$19,"")</f>
        <v>0</v>
      </c>
      <c r="J110" s="257">
        <f>IFERROR('Input| Projects'!M110*'Input| Escalations'!$K$19,"")</f>
        <v>0</v>
      </c>
      <c r="K110" s="257">
        <f>IFERROR('Input| Projects'!N110*'Input| Escalations'!$K$19,"")</f>
        <v>0</v>
      </c>
      <c r="L110" s="257">
        <f>IFERROR('Input| Projects'!O110*'Input| Escalations'!$K$19,"")</f>
        <v>0</v>
      </c>
      <c r="M110" s="206" t="str">
        <f>IF(ABS(SUM(F110:L110)-(SUM('Input| Projects'!I110:O110)*'Input| Escalations'!$K$19))&lt;0.0000001,"",1)</f>
        <v/>
      </c>
      <c r="N110" s="259">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1</v>
      </c>
      <c r="O110" s="259">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1</v>
      </c>
      <c r="P110" s="259">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1</v>
      </c>
      <c r="Q110" s="259">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v>
      </c>
      <c r="R110" s="259">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v>
      </c>
      <c r="S110" s="259">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v>
      </c>
      <c r="T110" s="259">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v>
      </c>
      <c r="U110" s="142"/>
      <c r="V110" s="253">
        <f t="shared" si="49"/>
        <v>0</v>
      </c>
      <c r="W110" s="253">
        <f t="shared" si="50"/>
        <v>0</v>
      </c>
      <c r="X110" s="253">
        <f t="shared" si="51"/>
        <v>0</v>
      </c>
      <c r="Y110" s="253">
        <f t="shared" si="34"/>
        <v>0</v>
      </c>
      <c r="Z110" s="253">
        <f t="shared" si="35"/>
        <v>0</v>
      </c>
      <c r="AA110" s="253">
        <f t="shared" si="36"/>
        <v>0</v>
      </c>
      <c r="AB110" s="253">
        <f t="shared" si="37"/>
        <v>0</v>
      </c>
      <c r="AC110" s="142"/>
      <c r="AD110" s="253">
        <f>'Input| Projects'!Q110*N110*'Input| Escalations'!$K$19</f>
        <v>0</v>
      </c>
      <c r="AE110" s="253">
        <f>'Input| Projects'!R110*O110*'Input| Escalations'!$K$19</f>
        <v>0</v>
      </c>
      <c r="AF110" s="253">
        <f>'Input| Projects'!S110*P110*'Input| Escalations'!$K$19</f>
        <v>0</v>
      </c>
      <c r="AG110" s="253">
        <f>'Input| Projects'!T110*Q110*'Input| Escalations'!$K$19</f>
        <v>0</v>
      </c>
      <c r="AH110" s="253">
        <f>'Input| Projects'!U110*R110*'Input| Escalations'!$K$19</f>
        <v>0</v>
      </c>
      <c r="AI110" s="253">
        <f>'Input| Projects'!V110*S110*'Input| Escalations'!$K$19</f>
        <v>0</v>
      </c>
      <c r="AJ110" s="253">
        <f>'Input| Projects'!W110*T110*'Input| Escalations'!$K$19</f>
        <v>0</v>
      </c>
      <c r="AK110" s="142"/>
      <c r="AL110" s="253">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253">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253">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0</v>
      </c>
      <c r="AO110" s="253">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0</v>
      </c>
      <c r="AP110" s="253">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0</v>
      </c>
      <c r="AQ110" s="253">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0</v>
      </c>
      <c r="AR110" s="253">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0</v>
      </c>
      <c r="AS110" s="142"/>
      <c r="AT110" s="253">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253">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253">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253">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253">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253">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253">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42"/>
      <c r="BB110" s="253">
        <f t="shared" si="52"/>
        <v>0</v>
      </c>
      <c r="BC110" s="253">
        <f t="shared" si="53"/>
        <v>0</v>
      </c>
      <c r="BD110" s="253">
        <f t="shared" si="54"/>
        <v>0</v>
      </c>
      <c r="BE110" s="253">
        <f t="shared" si="38"/>
        <v>0</v>
      </c>
      <c r="BF110" s="253">
        <f t="shared" si="39"/>
        <v>0</v>
      </c>
      <c r="BG110" s="253">
        <f t="shared" si="40"/>
        <v>0</v>
      </c>
      <c r="BH110" s="253">
        <f t="shared" si="41"/>
        <v>0</v>
      </c>
      <c r="BI110" s="144"/>
      <c r="BJ110" s="253"/>
      <c r="BK110" s="253"/>
      <c r="BL110" s="253"/>
      <c r="BM110" s="253"/>
      <c r="BN110" s="253"/>
      <c r="BO110" s="253"/>
      <c r="BP110" s="253"/>
      <c r="BQ110" s="144"/>
      <c r="BR110" s="253">
        <f t="shared" si="42"/>
        <v>0</v>
      </c>
      <c r="BS110" s="253">
        <f t="shared" si="43"/>
        <v>0</v>
      </c>
      <c r="BT110" s="253">
        <f t="shared" si="44"/>
        <v>0</v>
      </c>
      <c r="BU110" s="253">
        <f t="shared" si="45"/>
        <v>0</v>
      </c>
      <c r="BV110" s="253">
        <f t="shared" si="46"/>
        <v>0</v>
      </c>
      <c r="BW110" s="253">
        <f t="shared" si="47"/>
        <v>0</v>
      </c>
      <c r="BX110" s="253">
        <f t="shared" si="48"/>
        <v>0</v>
      </c>
      <c r="BY110" s="142"/>
      <c r="BZ110" s="264" t="str">
        <f>IF(SUMIF('Input| Projects'!$AR$8:$CO$8,"Dx",'Input| Projects'!$AR110:$CO110)=0,"",SUMIF('Input| Projects'!$AR$8:$CO$8,"Dx",'Input| Projects'!$AR110:$CO110))</f>
        <v/>
      </c>
      <c r="CA110" s="264" t="str">
        <f>IF(SUMIF('Input| Projects'!$AR$8:$CO$8,"Tx",'Input| Projects'!$AR110:$CO110)=0,"",SUMIF('Input| Projects'!$AR$8:$CO$8,"Tx",'Input| Projects'!$AR110:$CO110))</f>
        <v/>
      </c>
      <c r="CB110" s="206" t="str">
        <f t="shared" si="55"/>
        <v/>
      </c>
    </row>
    <row r="111" spans="2:80" x14ac:dyDescent="0.3">
      <c r="B111" s="268">
        <f>IFERROR('Input| Projects'!B111,"")</f>
        <v>102</v>
      </c>
      <c r="C111" s="57" t="str">
        <f>IFERROR(IF('Input| Projects'!C111="","",'Input| Projects'!C111),"")</f>
        <v/>
      </c>
      <c r="D111" s="57" t="str">
        <f>IFERROR(IF('Input| Projects'!D111="","",'Input| Projects'!D111),"")</f>
        <v/>
      </c>
      <c r="E111" s="140"/>
      <c r="F111" s="257">
        <f>IFERROR('Input| Projects'!I111*'Input| Escalations'!$K$19,"")</f>
        <v>0</v>
      </c>
      <c r="G111" s="257">
        <f>IFERROR('Input| Projects'!J111*'Input| Escalations'!$K$19,"")</f>
        <v>0</v>
      </c>
      <c r="H111" s="257">
        <f>IFERROR('Input| Projects'!K111*'Input| Escalations'!$K$19,"")</f>
        <v>0</v>
      </c>
      <c r="I111" s="257">
        <f>IFERROR('Input| Projects'!L111*'Input| Escalations'!$K$19,"")</f>
        <v>0</v>
      </c>
      <c r="J111" s="257">
        <f>IFERROR('Input| Projects'!M111*'Input| Escalations'!$K$19,"")</f>
        <v>0</v>
      </c>
      <c r="K111" s="257">
        <f>IFERROR('Input| Projects'!N111*'Input| Escalations'!$K$19,"")</f>
        <v>0</v>
      </c>
      <c r="L111" s="257">
        <f>IFERROR('Input| Projects'!O111*'Input| Escalations'!$K$19,"")</f>
        <v>0</v>
      </c>
      <c r="M111" s="206" t="str">
        <f>IF(ABS(SUM(F111:L111)-(SUM('Input| Projects'!I111:O111)*'Input| Escalations'!$K$19))&lt;0.0000001,"",1)</f>
        <v/>
      </c>
      <c r="N111" s="259">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1</v>
      </c>
      <c r="O111" s="259">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1</v>
      </c>
      <c r="P111" s="259">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1</v>
      </c>
      <c r="Q111" s="259">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v>
      </c>
      <c r="R111" s="259">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v>
      </c>
      <c r="S111" s="259">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v>
      </c>
      <c r="T111" s="259">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v>
      </c>
      <c r="U111" s="142"/>
      <c r="V111" s="253">
        <f t="shared" si="49"/>
        <v>0</v>
      </c>
      <c r="W111" s="253">
        <f t="shared" si="50"/>
        <v>0</v>
      </c>
      <c r="X111" s="253">
        <f t="shared" si="51"/>
        <v>0</v>
      </c>
      <c r="Y111" s="253">
        <f t="shared" si="34"/>
        <v>0</v>
      </c>
      <c r="Z111" s="253">
        <f t="shared" si="35"/>
        <v>0</v>
      </c>
      <c r="AA111" s="253">
        <f t="shared" si="36"/>
        <v>0</v>
      </c>
      <c r="AB111" s="253">
        <f t="shared" si="37"/>
        <v>0</v>
      </c>
      <c r="AC111" s="142"/>
      <c r="AD111" s="253">
        <f>'Input| Projects'!Q111*N111*'Input| Escalations'!$K$19</f>
        <v>0</v>
      </c>
      <c r="AE111" s="253">
        <f>'Input| Projects'!R111*O111*'Input| Escalations'!$K$19</f>
        <v>0</v>
      </c>
      <c r="AF111" s="253">
        <f>'Input| Projects'!S111*P111*'Input| Escalations'!$K$19</f>
        <v>0</v>
      </c>
      <c r="AG111" s="253">
        <f>'Input| Projects'!T111*Q111*'Input| Escalations'!$K$19</f>
        <v>0</v>
      </c>
      <c r="AH111" s="253">
        <f>'Input| Projects'!U111*R111*'Input| Escalations'!$K$19</f>
        <v>0</v>
      </c>
      <c r="AI111" s="253">
        <f>'Input| Projects'!V111*S111*'Input| Escalations'!$K$19</f>
        <v>0</v>
      </c>
      <c r="AJ111" s="253">
        <f>'Input| Projects'!W111*T111*'Input| Escalations'!$K$19</f>
        <v>0</v>
      </c>
      <c r="AK111" s="142"/>
      <c r="AL111" s="253">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253">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253">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0</v>
      </c>
      <c r="AO111" s="253">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0</v>
      </c>
      <c r="AP111" s="253">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0</v>
      </c>
      <c r="AQ111" s="253">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0</v>
      </c>
      <c r="AR111" s="253">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0</v>
      </c>
      <c r="AS111" s="142"/>
      <c r="AT111" s="253">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253">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253">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253">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253">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253">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253">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42"/>
      <c r="BB111" s="253">
        <f t="shared" si="52"/>
        <v>0</v>
      </c>
      <c r="BC111" s="253">
        <f t="shared" si="53"/>
        <v>0</v>
      </c>
      <c r="BD111" s="253">
        <f t="shared" si="54"/>
        <v>0</v>
      </c>
      <c r="BE111" s="253">
        <f t="shared" si="38"/>
        <v>0</v>
      </c>
      <c r="BF111" s="253">
        <f t="shared" si="39"/>
        <v>0</v>
      </c>
      <c r="BG111" s="253">
        <f t="shared" si="40"/>
        <v>0</v>
      </c>
      <c r="BH111" s="253">
        <f t="shared" si="41"/>
        <v>0</v>
      </c>
      <c r="BI111" s="144"/>
      <c r="BJ111" s="253"/>
      <c r="BK111" s="253"/>
      <c r="BL111" s="253"/>
      <c r="BM111" s="253"/>
      <c r="BN111" s="253"/>
      <c r="BO111" s="253"/>
      <c r="BP111" s="253"/>
      <c r="BQ111" s="144"/>
      <c r="BR111" s="253">
        <f t="shared" si="42"/>
        <v>0</v>
      </c>
      <c r="BS111" s="253">
        <f t="shared" si="43"/>
        <v>0</v>
      </c>
      <c r="BT111" s="253">
        <f t="shared" si="44"/>
        <v>0</v>
      </c>
      <c r="BU111" s="253">
        <f t="shared" si="45"/>
        <v>0</v>
      </c>
      <c r="BV111" s="253">
        <f t="shared" si="46"/>
        <v>0</v>
      </c>
      <c r="BW111" s="253">
        <f t="shared" si="47"/>
        <v>0</v>
      </c>
      <c r="BX111" s="253">
        <f t="shared" si="48"/>
        <v>0</v>
      </c>
      <c r="BY111" s="142"/>
      <c r="BZ111" s="264" t="str">
        <f>IF(SUMIF('Input| Projects'!$AR$8:$CO$8,"Dx",'Input| Projects'!$AR111:$CO111)=0,"",SUMIF('Input| Projects'!$AR$8:$CO$8,"Dx",'Input| Projects'!$AR111:$CO111))</f>
        <v/>
      </c>
      <c r="CA111" s="264" t="str">
        <f>IF(SUMIF('Input| Projects'!$AR$8:$CO$8,"Tx",'Input| Projects'!$AR111:$CO111)=0,"",SUMIF('Input| Projects'!$AR$8:$CO$8,"Tx",'Input| Projects'!$AR111:$CO111))</f>
        <v/>
      </c>
      <c r="CB111" s="206" t="str">
        <f t="shared" si="55"/>
        <v/>
      </c>
    </row>
    <row r="112" spans="2:80" x14ac:dyDescent="0.3">
      <c r="B112" s="268">
        <f>IFERROR('Input| Projects'!B112,"")</f>
        <v>103</v>
      </c>
      <c r="C112" s="57" t="str">
        <f>IFERROR(IF('Input| Projects'!C112="","",'Input| Projects'!C112),"")</f>
        <v/>
      </c>
      <c r="D112" s="57" t="str">
        <f>IFERROR(IF('Input| Projects'!D112="","",'Input| Projects'!D112),"")</f>
        <v/>
      </c>
      <c r="E112" s="140"/>
      <c r="F112" s="257">
        <f>IFERROR('Input| Projects'!I112*'Input| Escalations'!$K$19,"")</f>
        <v>0</v>
      </c>
      <c r="G112" s="257">
        <f>IFERROR('Input| Projects'!J112*'Input| Escalations'!$K$19,"")</f>
        <v>0</v>
      </c>
      <c r="H112" s="257">
        <f>IFERROR('Input| Projects'!K112*'Input| Escalations'!$K$19,"")</f>
        <v>0</v>
      </c>
      <c r="I112" s="257">
        <f>IFERROR('Input| Projects'!L112*'Input| Escalations'!$K$19,"")</f>
        <v>0</v>
      </c>
      <c r="J112" s="257">
        <f>IFERROR('Input| Projects'!M112*'Input| Escalations'!$K$19,"")</f>
        <v>0</v>
      </c>
      <c r="K112" s="257">
        <f>IFERROR('Input| Projects'!N112*'Input| Escalations'!$K$19,"")</f>
        <v>0</v>
      </c>
      <c r="L112" s="257">
        <f>IFERROR('Input| Projects'!O112*'Input| Escalations'!$K$19,"")</f>
        <v>0</v>
      </c>
      <c r="M112" s="206" t="str">
        <f>IF(ABS(SUM(F112:L112)-(SUM('Input| Projects'!I112:O112)*'Input| Escalations'!$K$19))&lt;0.0000001,"",1)</f>
        <v/>
      </c>
      <c r="N112" s="259">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1</v>
      </c>
      <c r="O112" s="259">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1</v>
      </c>
      <c r="P112" s="259">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1</v>
      </c>
      <c r="Q112" s="259">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v>
      </c>
      <c r="R112" s="259">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v>
      </c>
      <c r="S112" s="259">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v>
      </c>
      <c r="T112" s="259">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v>
      </c>
      <c r="U112" s="142"/>
      <c r="V112" s="253">
        <f t="shared" si="49"/>
        <v>0</v>
      </c>
      <c r="W112" s="253">
        <f t="shared" si="50"/>
        <v>0</v>
      </c>
      <c r="X112" s="253">
        <f t="shared" si="51"/>
        <v>0</v>
      </c>
      <c r="Y112" s="253">
        <f t="shared" si="34"/>
        <v>0</v>
      </c>
      <c r="Z112" s="253">
        <f t="shared" si="35"/>
        <v>0</v>
      </c>
      <c r="AA112" s="253">
        <f t="shared" si="36"/>
        <v>0</v>
      </c>
      <c r="AB112" s="253">
        <f t="shared" si="37"/>
        <v>0</v>
      </c>
      <c r="AC112" s="142"/>
      <c r="AD112" s="253">
        <f>'Input| Projects'!Q112*N112*'Input| Escalations'!$K$19</f>
        <v>0</v>
      </c>
      <c r="AE112" s="253">
        <f>'Input| Projects'!R112*O112*'Input| Escalations'!$K$19</f>
        <v>0</v>
      </c>
      <c r="AF112" s="253">
        <f>'Input| Projects'!S112*P112*'Input| Escalations'!$K$19</f>
        <v>0</v>
      </c>
      <c r="AG112" s="253">
        <f>'Input| Projects'!T112*Q112*'Input| Escalations'!$K$19</f>
        <v>0</v>
      </c>
      <c r="AH112" s="253">
        <f>'Input| Projects'!U112*R112*'Input| Escalations'!$K$19</f>
        <v>0</v>
      </c>
      <c r="AI112" s="253">
        <f>'Input| Projects'!V112*S112*'Input| Escalations'!$K$19</f>
        <v>0</v>
      </c>
      <c r="AJ112" s="253">
        <f>'Input| Projects'!W112*T112*'Input| Escalations'!$K$19</f>
        <v>0</v>
      </c>
      <c r="AK112" s="142"/>
      <c r="AL112" s="253">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253">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253">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0</v>
      </c>
      <c r="AO112" s="253">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0</v>
      </c>
      <c r="AP112" s="253">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0</v>
      </c>
      <c r="AQ112" s="253">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0</v>
      </c>
      <c r="AR112" s="253">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0</v>
      </c>
      <c r="AS112" s="142"/>
      <c r="AT112" s="253">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253">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253">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253">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253">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253">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253">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42"/>
      <c r="BB112" s="253">
        <f t="shared" si="52"/>
        <v>0</v>
      </c>
      <c r="BC112" s="253">
        <f t="shared" si="53"/>
        <v>0</v>
      </c>
      <c r="BD112" s="253">
        <f t="shared" si="54"/>
        <v>0</v>
      </c>
      <c r="BE112" s="253">
        <f t="shared" si="38"/>
        <v>0</v>
      </c>
      <c r="BF112" s="253">
        <f t="shared" si="39"/>
        <v>0</v>
      </c>
      <c r="BG112" s="253">
        <f t="shared" si="40"/>
        <v>0</v>
      </c>
      <c r="BH112" s="253">
        <f t="shared" si="41"/>
        <v>0</v>
      </c>
      <c r="BI112" s="144"/>
      <c r="BJ112" s="253"/>
      <c r="BK112" s="253"/>
      <c r="BL112" s="253"/>
      <c r="BM112" s="253"/>
      <c r="BN112" s="253"/>
      <c r="BO112" s="253"/>
      <c r="BP112" s="253"/>
      <c r="BQ112" s="144"/>
      <c r="BR112" s="253">
        <f t="shared" si="42"/>
        <v>0</v>
      </c>
      <c r="BS112" s="253">
        <f t="shared" si="43"/>
        <v>0</v>
      </c>
      <c r="BT112" s="253">
        <f t="shared" si="44"/>
        <v>0</v>
      </c>
      <c r="BU112" s="253">
        <f t="shared" si="45"/>
        <v>0</v>
      </c>
      <c r="BV112" s="253">
        <f t="shared" si="46"/>
        <v>0</v>
      </c>
      <c r="BW112" s="253">
        <f t="shared" si="47"/>
        <v>0</v>
      </c>
      <c r="BX112" s="253">
        <f t="shared" si="48"/>
        <v>0</v>
      </c>
      <c r="BY112" s="142"/>
      <c r="BZ112" s="264" t="str">
        <f>IF(SUMIF('Input| Projects'!$AR$8:$CO$8,"Dx",'Input| Projects'!$AR112:$CO112)=0,"",SUMIF('Input| Projects'!$AR$8:$CO$8,"Dx",'Input| Projects'!$AR112:$CO112))</f>
        <v/>
      </c>
      <c r="CA112" s="264" t="str">
        <f>IF(SUMIF('Input| Projects'!$AR$8:$CO$8,"Tx",'Input| Projects'!$AR112:$CO112)=0,"",SUMIF('Input| Projects'!$AR$8:$CO$8,"Tx",'Input| Projects'!$AR112:$CO112))</f>
        <v/>
      </c>
      <c r="CB112" s="206" t="str">
        <f t="shared" si="55"/>
        <v/>
      </c>
    </row>
    <row r="113" spans="2:80" x14ac:dyDescent="0.3">
      <c r="B113" s="268">
        <f>IFERROR('Input| Projects'!B113,"")</f>
        <v>104</v>
      </c>
      <c r="C113" s="57" t="str">
        <f>IFERROR(IF('Input| Projects'!C113="","",'Input| Projects'!C113),"")</f>
        <v/>
      </c>
      <c r="D113" s="57" t="str">
        <f>IFERROR(IF('Input| Projects'!D113="","",'Input| Projects'!D113),"")</f>
        <v/>
      </c>
      <c r="E113" s="140"/>
      <c r="F113" s="257">
        <f>IFERROR('Input| Projects'!I113*'Input| Escalations'!$K$19,"")</f>
        <v>0</v>
      </c>
      <c r="G113" s="257">
        <f>IFERROR('Input| Projects'!J113*'Input| Escalations'!$K$19,"")</f>
        <v>0</v>
      </c>
      <c r="H113" s="257">
        <f>IFERROR('Input| Projects'!K113*'Input| Escalations'!$K$19,"")</f>
        <v>0</v>
      </c>
      <c r="I113" s="257">
        <f>IFERROR('Input| Projects'!L113*'Input| Escalations'!$K$19,"")</f>
        <v>0</v>
      </c>
      <c r="J113" s="257">
        <f>IFERROR('Input| Projects'!M113*'Input| Escalations'!$K$19,"")</f>
        <v>0</v>
      </c>
      <c r="K113" s="257">
        <f>IFERROR('Input| Projects'!N113*'Input| Escalations'!$K$19,"")</f>
        <v>0</v>
      </c>
      <c r="L113" s="257">
        <f>IFERROR('Input| Projects'!O113*'Input| Escalations'!$K$19,"")</f>
        <v>0</v>
      </c>
      <c r="M113" s="206" t="str">
        <f>IF(ABS(SUM(F113:L113)-(SUM('Input| Projects'!I113:O113)*'Input| Escalations'!$K$19))&lt;0.0000001,"",1)</f>
        <v/>
      </c>
      <c r="N113" s="259">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1</v>
      </c>
      <c r="O113" s="259">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1</v>
      </c>
      <c r="P113" s="259">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1</v>
      </c>
      <c r="Q113" s="259">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v>
      </c>
      <c r="R113" s="259">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v>
      </c>
      <c r="S113" s="259">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v>
      </c>
      <c r="T113" s="259">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v>
      </c>
      <c r="U113" s="142"/>
      <c r="V113" s="253">
        <f t="shared" si="49"/>
        <v>0</v>
      </c>
      <c r="W113" s="253">
        <f t="shared" si="50"/>
        <v>0</v>
      </c>
      <c r="X113" s="253">
        <f t="shared" si="51"/>
        <v>0</v>
      </c>
      <c r="Y113" s="253">
        <f t="shared" si="34"/>
        <v>0</v>
      </c>
      <c r="Z113" s="253">
        <f t="shared" si="35"/>
        <v>0</v>
      </c>
      <c r="AA113" s="253">
        <f t="shared" si="36"/>
        <v>0</v>
      </c>
      <c r="AB113" s="253">
        <f t="shared" si="37"/>
        <v>0</v>
      </c>
      <c r="AC113" s="142"/>
      <c r="AD113" s="253">
        <f>'Input| Projects'!Q113*N113*'Input| Escalations'!$K$19</f>
        <v>0</v>
      </c>
      <c r="AE113" s="253">
        <f>'Input| Projects'!R113*O113*'Input| Escalations'!$K$19</f>
        <v>0</v>
      </c>
      <c r="AF113" s="253">
        <f>'Input| Projects'!S113*P113*'Input| Escalations'!$K$19</f>
        <v>0</v>
      </c>
      <c r="AG113" s="253">
        <f>'Input| Projects'!T113*Q113*'Input| Escalations'!$K$19</f>
        <v>0</v>
      </c>
      <c r="AH113" s="253">
        <f>'Input| Projects'!U113*R113*'Input| Escalations'!$K$19</f>
        <v>0</v>
      </c>
      <c r="AI113" s="253">
        <f>'Input| Projects'!V113*S113*'Input| Escalations'!$K$19</f>
        <v>0</v>
      </c>
      <c r="AJ113" s="253">
        <f>'Input| Projects'!W113*T113*'Input| Escalations'!$K$19</f>
        <v>0</v>
      </c>
      <c r="AK113" s="142"/>
      <c r="AL113" s="253">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253">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253">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0</v>
      </c>
      <c r="AO113" s="253">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0</v>
      </c>
      <c r="AP113" s="253">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0</v>
      </c>
      <c r="AQ113" s="253">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0</v>
      </c>
      <c r="AR113" s="253">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0</v>
      </c>
      <c r="AS113" s="142"/>
      <c r="AT113" s="253">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253">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253">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253">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253">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253">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253">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42"/>
      <c r="BB113" s="253">
        <f t="shared" si="52"/>
        <v>0</v>
      </c>
      <c r="BC113" s="253">
        <f t="shared" si="53"/>
        <v>0</v>
      </c>
      <c r="BD113" s="253">
        <f t="shared" si="54"/>
        <v>0</v>
      </c>
      <c r="BE113" s="253">
        <f t="shared" si="38"/>
        <v>0</v>
      </c>
      <c r="BF113" s="253">
        <f t="shared" si="39"/>
        <v>0</v>
      </c>
      <c r="BG113" s="253">
        <f t="shared" si="40"/>
        <v>0</v>
      </c>
      <c r="BH113" s="253">
        <f t="shared" si="41"/>
        <v>0</v>
      </c>
      <c r="BI113" s="144"/>
      <c r="BJ113" s="253"/>
      <c r="BK113" s="253"/>
      <c r="BL113" s="253"/>
      <c r="BM113" s="253"/>
      <c r="BN113" s="253"/>
      <c r="BO113" s="253"/>
      <c r="BP113" s="253"/>
      <c r="BQ113" s="144"/>
      <c r="BR113" s="253">
        <f t="shared" si="42"/>
        <v>0</v>
      </c>
      <c r="BS113" s="253">
        <f t="shared" si="43"/>
        <v>0</v>
      </c>
      <c r="BT113" s="253">
        <f t="shared" si="44"/>
        <v>0</v>
      </c>
      <c r="BU113" s="253">
        <f t="shared" si="45"/>
        <v>0</v>
      </c>
      <c r="BV113" s="253">
        <f t="shared" si="46"/>
        <v>0</v>
      </c>
      <c r="BW113" s="253">
        <f t="shared" si="47"/>
        <v>0</v>
      </c>
      <c r="BX113" s="253">
        <f t="shared" si="48"/>
        <v>0</v>
      </c>
      <c r="BY113" s="142"/>
      <c r="BZ113" s="264" t="str">
        <f>IF(SUMIF('Input| Projects'!$AR$8:$CO$8,"Dx",'Input| Projects'!$AR113:$CO113)=0,"",SUMIF('Input| Projects'!$AR$8:$CO$8,"Dx",'Input| Projects'!$AR113:$CO113))</f>
        <v/>
      </c>
      <c r="CA113" s="264" t="str">
        <f>IF(SUMIF('Input| Projects'!$AR$8:$CO$8,"Tx",'Input| Projects'!$AR113:$CO113)=0,"",SUMIF('Input| Projects'!$AR$8:$CO$8,"Tx",'Input| Projects'!$AR113:$CO113))</f>
        <v/>
      </c>
      <c r="CB113" s="206" t="str">
        <f t="shared" si="55"/>
        <v/>
      </c>
    </row>
    <row r="114" spans="2:80" x14ac:dyDescent="0.3">
      <c r="B114" s="268">
        <f>IFERROR('Input| Projects'!B114,"")</f>
        <v>105</v>
      </c>
      <c r="C114" s="57" t="str">
        <f>IFERROR(IF('Input| Projects'!C114="","",'Input| Projects'!C114),"")</f>
        <v/>
      </c>
      <c r="D114" s="57" t="str">
        <f>IFERROR(IF('Input| Projects'!D114="","",'Input| Projects'!D114),"")</f>
        <v/>
      </c>
      <c r="E114" s="140"/>
      <c r="F114" s="257">
        <f>IFERROR('Input| Projects'!I114*'Input| Escalations'!$K$19,"")</f>
        <v>0</v>
      </c>
      <c r="G114" s="257">
        <f>IFERROR('Input| Projects'!J114*'Input| Escalations'!$K$19,"")</f>
        <v>0</v>
      </c>
      <c r="H114" s="257">
        <f>IFERROR('Input| Projects'!K114*'Input| Escalations'!$K$19,"")</f>
        <v>0</v>
      </c>
      <c r="I114" s="257">
        <f>IFERROR('Input| Projects'!L114*'Input| Escalations'!$K$19,"")</f>
        <v>0</v>
      </c>
      <c r="J114" s="257">
        <f>IFERROR('Input| Projects'!M114*'Input| Escalations'!$K$19,"")</f>
        <v>0</v>
      </c>
      <c r="K114" s="257">
        <f>IFERROR('Input| Projects'!N114*'Input| Escalations'!$K$19,"")</f>
        <v>0</v>
      </c>
      <c r="L114" s="257">
        <f>IFERROR('Input| Projects'!O114*'Input| Escalations'!$K$19,"")</f>
        <v>0</v>
      </c>
      <c r="M114" s="206" t="str">
        <f>IF(ABS(SUM(F114:L114)-(SUM('Input| Projects'!I114:O114)*'Input| Escalations'!$K$19))&lt;0.0000001,"",1)</f>
        <v/>
      </c>
      <c r="N114" s="259">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1</v>
      </c>
      <c r="O114" s="259">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1</v>
      </c>
      <c r="P114" s="259">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1</v>
      </c>
      <c r="Q114" s="259">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v>
      </c>
      <c r="R114" s="259">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v>
      </c>
      <c r="S114" s="259">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v>
      </c>
      <c r="T114" s="259">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v>
      </c>
      <c r="U114" s="142"/>
      <c r="V114" s="253">
        <f t="shared" si="49"/>
        <v>0</v>
      </c>
      <c r="W114" s="253">
        <f t="shared" si="50"/>
        <v>0</v>
      </c>
      <c r="X114" s="253">
        <f t="shared" si="51"/>
        <v>0</v>
      </c>
      <c r="Y114" s="253">
        <f t="shared" si="34"/>
        <v>0</v>
      </c>
      <c r="Z114" s="253">
        <f t="shared" si="35"/>
        <v>0</v>
      </c>
      <c r="AA114" s="253">
        <f t="shared" si="36"/>
        <v>0</v>
      </c>
      <c r="AB114" s="253">
        <f t="shared" si="37"/>
        <v>0</v>
      </c>
      <c r="AC114" s="142"/>
      <c r="AD114" s="253">
        <f>'Input| Projects'!Q114*N114*'Input| Escalations'!$K$19</f>
        <v>0</v>
      </c>
      <c r="AE114" s="253">
        <f>'Input| Projects'!R114*O114*'Input| Escalations'!$K$19</f>
        <v>0</v>
      </c>
      <c r="AF114" s="253">
        <f>'Input| Projects'!S114*P114*'Input| Escalations'!$K$19</f>
        <v>0</v>
      </c>
      <c r="AG114" s="253">
        <f>'Input| Projects'!T114*Q114*'Input| Escalations'!$K$19</f>
        <v>0</v>
      </c>
      <c r="AH114" s="253">
        <f>'Input| Projects'!U114*R114*'Input| Escalations'!$K$19</f>
        <v>0</v>
      </c>
      <c r="AI114" s="253">
        <f>'Input| Projects'!V114*S114*'Input| Escalations'!$K$19</f>
        <v>0</v>
      </c>
      <c r="AJ114" s="253">
        <f>'Input| Projects'!W114*T114*'Input| Escalations'!$K$19</f>
        <v>0</v>
      </c>
      <c r="AK114" s="142"/>
      <c r="AL114" s="253">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253">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253">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0</v>
      </c>
      <c r="AO114" s="253">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0</v>
      </c>
      <c r="AP114" s="253">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0</v>
      </c>
      <c r="AQ114" s="253">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0</v>
      </c>
      <c r="AR114" s="253">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0</v>
      </c>
      <c r="AS114" s="142"/>
      <c r="AT114" s="253">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253">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253">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253">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253">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253">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253">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42"/>
      <c r="BB114" s="253">
        <f t="shared" si="52"/>
        <v>0</v>
      </c>
      <c r="BC114" s="253">
        <f t="shared" si="53"/>
        <v>0</v>
      </c>
      <c r="BD114" s="253">
        <f t="shared" si="54"/>
        <v>0</v>
      </c>
      <c r="BE114" s="253">
        <f t="shared" si="38"/>
        <v>0</v>
      </c>
      <c r="BF114" s="253">
        <f t="shared" si="39"/>
        <v>0</v>
      </c>
      <c r="BG114" s="253">
        <f t="shared" si="40"/>
        <v>0</v>
      </c>
      <c r="BH114" s="253">
        <f t="shared" si="41"/>
        <v>0</v>
      </c>
      <c r="BI114" s="144"/>
      <c r="BJ114" s="253"/>
      <c r="BK114" s="253"/>
      <c r="BL114" s="253"/>
      <c r="BM114" s="253"/>
      <c r="BN114" s="253"/>
      <c r="BO114" s="253"/>
      <c r="BP114" s="253"/>
      <c r="BQ114" s="144"/>
      <c r="BR114" s="253">
        <f t="shared" si="42"/>
        <v>0</v>
      </c>
      <c r="BS114" s="253">
        <f t="shared" si="43"/>
        <v>0</v>
      </c>
      <c r="BT114" s="253">
        <f t="shared" si="44"/>
        <v>0</v>
      </c>
      <c r="BU114" s="253">
        <f t="shared" si="45"/>
        <v>0</v>
      </c>
      <c r="BV114" s="253">
        <f t="shared" si="46"/>
        <v>0</v>
      </c>
      <c r="BW114" s="253">
        <f t="shared" si="47"/>
        <v>0</v>
      </c>
      <c r="BX114" s="253">
        <f t="shared" si="48"/>
        <v>0</v>
      </c>
      <c r="BY114" s="142"/>
      <c r="BZ114" s="264" t="str">
        <f>IF(SUMIF('Input| Projects'!$AR$8:$CO$8,"Dx",'Input| Projects'!$AR114:$CO114)=0,"",SUMIF('Input| Projects'!$AR$8:$CO$8,"Dx",'Input| Projects'!$AR114:$CO114))</f>
        <v/>
      </c>
      <c r="CA114" s="264" t="str">
        <f>IF(SUMIF('Input| Projects'!$AR$8:$CO$8,"Tx",'Input| Projects'!$AR114:$CO114)=0,"",SUMIF('Input| Projects'!$AR$8:$CO$8,"Tx",'Input| Projects'!$AR114:$CO114))</f>
        <v/>
      </c>
      <c r="CB114" s="206" t="str">
        <f t="shared" si="55"/>
        <v/>
      </c>
    </row>
    <row r="115" spans="2:80" x14ac:dyDescent="0.3">
      <c r="B115" s="268">
        <f>IFERROR('Input| Projects'!B115,"")</f>
        <v>106</v>
      </c>
      <c r="C115" s="57" t="str">
        <f>IFERROR(IF('Input| Projects'!C115="","",'Input| Projects'!C115),"")</f>
        <v/>
      </c>
      <c r="D115" s="57" t="str">
        <f>IFERROR(IF('Input| Projects'!D115="","",'Input| Projects'!D115),"")</f>
        <v/>
      </c>
      <c r="E115" s="140"/>
      <c r="F115" s="257">
        <f>IFERROR('Input| Projects'!I115*'Input| Escalations'!$K$19,"")</f>
        <v>0</v>
      </c>
      <c r="G115" s="257">
        <f>IFERROR('Input| Projects'!J115*'Input| Escalations'!$K$19,"")</f>
        <v>0</v>
      </c>
      <c r="H115" s="257">
        <f>IFERROR('Input| Projects'!K115*'Input| Escalations'!$K$19,"")</f>
        <v>0</v>
      </c>
      <c r="I115" s="257">
        <f>IFERROR('Input| Projects'!L115*'Input| Escalations'!$K$19,"")</f>
        <v>0</v>
      </c>
      <c r="J115" s="257">
        <f>IFERROR('Input| Projects'!M115*'Input| Escalations'!$K$19,"")</f>
        <v>0</v>
      </c>
      <c r="K115" s="257">
        <f>IFERROR('Input| Projects'!N115*'Input| Escalations'!$K$19,"")</f>
        <v>0</v>
      </c>
      <c r="L115" s="257">
        <f>IFERROR('Input| Projects'!O115*'Input| Escalations'!$K$19,"")</f>
        <v>0</v>
      </c>
      <c r="M115" s="206" t="str">
        <f>IF(ABS(SUM(F115:L115)-(SUM('Input| Projects'!I115:O115)*'Input| Escalations'!$K$19))&lt;0.0000001,"",1)</f>
        <v/>
      </c>
      <c r="N115" s="259">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1</v>
      </c>
      <c r="O115" s="259">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1</v>
      </c>
      <c r="P115" s="259">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1</v>
      </c>
      <c r="Q115" s="259">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v>
      </c>
      <c r="R115" s="259">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v>
      </c>
      <c r="S115" s="259">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v>
      </c>
      <c r="T115" s="259">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v>
      </c>
      <c r="U115" s="142"/>
      <c r="V115" s="253">
        <f t="shared" si="49"/>
        <v>0</v>
      </c>
      <c r="W115" s="253">
        <f t="shared" si="50"/>
        <v>0</v>
      </c>
      <c r="X115" s="253">
        <f t="shared" si="51"/>
        <v>0</v>
      </c>
      <c r="Y115" s="253">
        <f t="shared" si="34"/>
        <v>0</v>
      </c>
      <c r="Z115" s="253">
        <f t="shared" si="35"/>
        <v>0</v>
      </c>
      <c r="AA115" s="253">
        <f t="shared" si="36"/>
        <v>0</v>
      </c>
      <c r="AB115" s="253">
        <f t="shared" si="37"/>
        <v>0</v>
      </c>
      <c r="AC115" s="142"/>
      <c r="AD115" s="253">
        <f>'Input| Projects'!Q115*N115*'Input| Escalations'!$K$19</f>
        <v>0</v>
      </c>
      <c r="AE115" s="253">
        <f>'Input| Projects'!R115*O115*'Input| Escalations'!$K$19</f>
        <v>0</v>
      </c>
      <c r="AF115" s="253">
        <f>'Input| Projects'!S115*P115*'Input| Escalations'!$K$19</f>
        <v>0</v>
      </c>
      <c r="AG115" s="253">
        <f>'Input| Projects'!T115*Q115*'Input| Escalations'!$K$19</f>
        <v>0</v>
      </c>
      <c r="AH115" s="253">
        <f>'Input| Projects'!U115*R115*'Input| Escalations'!$K$19</f>
        <v>0</v>
      </c>
      <c r="AI115" s="253">
        <f>'Input| Projects'!V115*S115*'Input| Escalations'!$K$19</f>
        <v>0</v>
      </c>
      <c r="AJ115" s="253">
        <f>'Input| Projects'!W115*T115*'Input| Escalations'!$K$19</f>
        <v>0</v>
      </c>
      <c r="AK115" s="142"/>
      <c r="AL115" s="253">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253">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253">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v>
      </c>
      <c r="AO115" s="253">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v>
      </c>
      <c r="AP115" s="253">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v>
      </c>
      <c r="AQ115" s="253">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v>
      </c>
      <c r="AR115" s="253">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v>
      </c>
      <c r="AS115" s="142"/>
      <c r="AT115" s="253">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253">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253">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253">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253">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253">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253">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42"/>
      <c r="BB115" s="253">
        <f t="shared" si="52"/>
        <v>0</v>
      </c>
      <c r="BC115" s="253">
        <f t="shared" si="53"/>
        <v>0</v>
      </c>
      <c r="BD115" s="253">
        <f t="shared" si="54"/>
        <v>0</v>
      </c>
      <c r="BE115" s="253">
        <f t="shared" si="38"/>
        <v>0</v>
      </c>
      <c r="BF115" s="253">
        <f t="shared" si="39"/>
        <v>0</v>
      </c>
      <c r="BG115" s="253">
        <f t="shared" si="40"/>
        <v>0</v>
      </c>
      <c r="BH115" s="253">
        <f t="shared" si="41"/>
        <v>0</v>
      </c>
      <c r="BI115" s="144"/>
      <c r="BJ115" s="253"/>
      <c r="BK115" s="253"/>
      <c r="BL115" s="253"/>
      <c r="BM115" s="253"/>
      <c r="BN115" s="253"/>
      <c r="BO115" s="253"/>
      <c r="BP115" s="253"/>
      <c r="BQ115" s="144"/>
      <c r="BR115" s="253">
        <f t="shared" si="42"/>
        <v>0</v>
      </c>
      <c r="BS115" s="253">
        <f t="shared" si="43"/>
        <v>0</v>
      </c>
      <c r="BT115" s="253">
        <f t="shared" si="44"/>
        <v>0</v>
      </c>
      <c r="BU115" s="253">
        <f t="shared" si="45"/>
        <v>0</v>
      </c>
      <c r="BV115" s="253">
        <f t="shared" si="46"/>
        <v>0</v>
      </c>
      <c r="BW115" s="253">
        <f t="shared" si="47"/>
        <v>0</v>
      </c>
      <c r="BX115" s="253">
        <f t="shared" si="48"/>
        <v>0</v>
      </c>
      <c r="BY115" s="142"/>
      <c r="BZ115" s="264" t="str">
        <f>IF(SUMIF('Input| Projects'!$AR$8:$CO$8,"Dx",'Input| Projects'!$AR115:$CO115)=0,"",SUMIF('Input| Projects'!$AR$8:$CO$8,"Dx",'Input| Projects'!$AR115:$CO115))</f>
        <v/>
      </c>
      <c r="CA115" s="264" t="str">
        <f>IF(SUMIF('Input| Projects'!$AR$8:$CO$8,"Tx",'Input| Projects'!$AR115:$CO115)=0,"",SUMIF('Input| Projects'!$AR$8:$CO$8,"Tx",'Input| Projects'!$AR115:$CO115))</f>
        <v/>
      </c>
      <c r="CB115" s="206" t="str">
        <f t="shared" si="55"/>
        <v/>
      </c>
    </row>
    <row r="116" spans="2:80" x14ac:dyDescent="0.3">
      <c r="B116" s="268">
        <f>IFERROR('Input| Projects'!B116,"")</f>
        <v>107</v>
      </c>
      <c r="C116" s="57" t="str">
        <f>IFERROR(IF('Input| Projects'!C116="","",'Input| Projects'!C116),"")</f>
        <v/>
      </c>
      <c r="D116" s="57" t="str">
        <f>IFERROR(IF('Input| Projects'!D116="","",'Input| Projects'!D116),"")</f>
        <v/>
      </c>
      <c r="E116" s="140"/>
      <c r="F116" s="257">
        <f>IFERROR('Input| Projects'!I116*'Input| Escalations'!$K$19,"")</f>
        <v>0</v>
      </c>
      <c r="G116" s="257">
        <f>IFERROR('Input| Projects'!J116*'Input| Escalations'!$K$19,"")</f>
        <v>0</v>
      </c>
      <c r="H116" s="257">
        <f>IFERROR('Input| Projects'!K116*'Input| Escalations'!$K$19,"")</f>
        <v>0</v>
      </c>
      <c r="I116" s="257">
        <f>IFERROR('Input| Projects'!L116*'Input| Escalations'!$K$19,"")</f>
        <v>0</v>
      </c>
      <c r="J116" s="257">
        <f>IFERROR('Input| Projects'!M116*'Input| Escalations'!$K$19,"")</f>
        <v>0</v>
      </c>
      <c r="K116" s="257">
        <f>IFERROR('Input| Projects'!N116*'Input| Escalations'!$K$19,"")</f>
        <v>0</v>
      </c>
      <c r="L116" s="257">
        <f>IFERROR('Input| Projects'!O116*'Input| Escalations'!$K$19,"")</f>
        <v>0</v>
      </c>
      <c r="M116" s="206" t="str">
        <f>IF(ABS(SUM(F116:L116)-(SUM('Input| Projects'!I116:O116)*'Input| Escalations'!$K$19))&lt;0.0000001,"",1)</f>
        <v/>
      </c>
      <c r="N116" s="259">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1</v>
      </c>
      <c r="O116" s="259">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1</v>
      </c>
      <c r="P116" s="259">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1</v>
      </c>
      <c r="Q116" s="259">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v>
      </c>
      <c r="R116" s="259">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v>
      </c>
      <c r="S116" s="259">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v>
      </c>
      <c r="T116" s="259">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v>
      </c>
      <c r="U116" s="142"/>
      <c r="V116" s="253">
        <f t="shared" si="49"/>
        <v>0</v>
      </c>
      <c r="W116" s="253">
        <f t="shared" si="50"/>
        <v>0</v>
      </c>
      <c r="X116" s="253">
        <f t="shared" si="51"/>
        <v>0</v>
      </c>
      <c r="Y116" s="253">
        <f t="shared" si="34"/>
        <v>0</v>
      </c>
      <c r="Z116" s="253">
        <f t="shared" si="35"/>
        <v>0</v>
      </c>
      <c r="AA116" s="253">
        <f t="shared" si="36"/>
        <v>0</v>
      </c>
      <c r="AB116" s="253">
        <f t="shared" si="37"/>
        <v>0</v>
      </c>
      <c r="AC116" s="142"/>
      <c r="AD116" s="253">
        <f>'Input| Projects'!Q116*N116*'Input| Escalations'!$K$19</f>
        <v>0</v>
      </c>
      <c r="AE116" s="253">
        <f>'Input| Projects'!R116*O116*'Input| Escalations'!$K$19</f>
        <v>0</v>
      </c>
      <c r="AF116" s="253">
        <f>'Input| Projects'!S116*P116*'Input| Escalations'!$K$19</f>
        <v>0</v>
      </c>
      <c r="AG116" s="253">
        <f>'Input| Projects'!T116*Q116*'Input| Escalations'!$K$19</f>
        <v>0</v>
      </c>
      <c r="AH116" s="253">
        <f>'Input| Projects'!U116*R116*'Input| Escalations'!$K$19</f>
        <v>0</v>
      </c>
      <c r="AI116" s="253">
        <f>'Input| Projects'!V116*S116*'Input| Escalations'!$K$19</f>
        <v>0</v>
      </c>
      <c r="AJ116" s="253">
        <f>'Input| Projects'!W116*T116*'Input| Escalations'!$K$19</f>
        <v>0</v>
      </c>
      <c r="AK116" s="142"/>
      <c r="AL116" s="253">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253">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253">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0</v>
      </c>
      <c r="AO116" s="253">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0</v>
      </c>
      <c r="AP116" s="253">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253">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253">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42"/>
      <c r="AT116" s="253">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253">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253">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253">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253">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253">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253">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42"/>
      <c r="BB116" s="253">
        <f t="shared" si="52"/>
        <v>0</v>
      </c>
      <c r="BC116" s="253">
        <f t="shared" si="53"/>
        <v>0</v>
      </c>
      <c r="BD116" s="253">
        <f t="shared" si="54"/>
        <v>0</v>
      </c>
      <c r="BE116" s="253">
        <f t="shared" si="38"/>
        <v>0</v>
      </c>
      <c r="BF116" s="253">
        <f t="shared" si="39"/>
        <v>0</v>
      </c>
      <c r="BG116" s="253">
        <f t="shared" si="40"/>
        <v>0</v>
      </c>
      <c r="BH116" s="253">
        <f t="shared" si="41"/>
        <v>0</v>
      </c>
      <c r="BI116" s="144"/>
      <c r="BJ116" s="253"/>
      <c r="BK116" s="253"/>
      <c r="BL116" s="253"/>
      <c r="BM116" s="253"/>
      <c r="BN116" s="253"/>
      <c r="BO116" s="253"/>
      <c r="BP116" s="253"/>
      <c r="BQ116" s="144"/>
      <c r="BR116" s="253">
        <f t="shared" si="42"/>
        <v>0</v>
      </c>
      <c r="BS116" s="253">
        <f t="shared" si="43"/>
        <v>0</v>
      </c>
      <c r="BT116" s="253">
        <f t="shared" si="44"/>
        <v>0</v>
      </c>
      <c r="BU116" s="253">
        <f t="shared" si="45"/>
        <v>0</v>
      </c>
      <c r="BV116" s="253">
        <f t="shared" si="46"/>
        <v>0</v>
      </c>
      <c r="BW116" s="253">
        <f t="shared" si="47"/>
        <v>0</v>
      </c>
      <c r="BX116" s="253">
        <f t="shared" si="48"/>
        <v>0</v>
      </c>
      <c r="BY116" s="142"/>
      <c r="BZ116" s="264" t="str">
        <f>IF(SUMIF('Input| Projects'!$AR$8:$CO$8,"Dx",'Input| Projects'!$AR116:$CO116)=0,"",SUMIF('Input| Projects'!$AR$8:$CO$8,"Dx",'Input| Projects'!$AR116:$CO116))</f>
        <v/>
      </c>
      <c r="CA116" s="264" t="str">
        <f>IF(SUMIF('Input| Projects'!$AR$8:$CO$8,"Tx",'Input| Projects'!$AR116:$CO116)=0,"",SUMIF('Input| Projects'!$AR$8:$CO$8,"Tx",'Input| Projects'!$AR116:$CO116))</f>
        <v/>
      </c>
      <c r="CB116" s="206" t="str">
        <f t="shared" si="55"/>
        <v/>
      </c>
    </row>
    <row r="117" spans="2:80" x14ac:dyDescent="0.3">
      <c r="B117" s="268">
        <f>IFERROR('Input| Projects'!B117,"")</f>
        <v>108</v>
      </c>
      <c r="C117" s="57" t="str">
        <f>IFERROR(IF('Input| Projects'!C117="","",'Input| Projects'!C117),"")</f>
        <v/>
      </c>
      <c r="D117" s="57" t="str">
        <f>IFERROR(IF('Input| Projects'!D117="","",'Input| Projects'!D117),"")</f>
        <v/>
      </c>
      <c r="E117" s="140"/>
      <c r="F117" s="257">
        <f>IFERROR('Input| Projects'!I117*'Input| Escalations'!$K$19,"")</f>
        <v>0</v>
      </c>
      <c r="G117" s="257">
        <f>IFERROR('Input| Projects'!J117*'Input| Escalations'!$K$19,"")</f>
        <v>0</v>
      </c>
      <c r="H117" s="257">
        <f>IFERROR('Input| Projects'!K117*'Input| Escalations'!$K$19,"")</f>
        <v>0</v>
      </c>
      <c r="I117" s="257">
        <f>IFERROR('Input| Projects'!L117*'Input| Escalations'!$K$19,"")</f>
        <v>0</v>
      </c>
      <c r="J117" s="257">
        <f>IFERROR('Input| Projects'!M117*'Input| Escalations'!$K$19,"")</f>
        <v>0</v>
      </c>
      <c r="K117" s="257">
        <f>IFERROR('Input| Projects'!N117*'Input| Escalations'!$K$19,"")</f>
        <v>0</v>
      </c>
      <c r="L117" s="257">
        <f>IFERROR('Input| Projects'!O117*'Input| Escalations'!$K$19,"")</f>
        <v>0</v>
      </c>
      <c r="M117" s="206" t="str">
        <f>IF(ABS(SUM(F117:L117)-(SUM('Input| Projects'!I117:O117)*'Input| Escalations'!$K$19))&lt;0.0000001,"",1)</f>
        <v/>
      </c>
      <c r="N117" s="259">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1</v>
      </c>
      <c r="O117" s="259">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1</v>
      </c>
      <c r="P117" s="259">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1</v>
      </c>
      <c r="Q117" s="259">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v>
      </c>
      <c r="R117" s="259">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v>
      </c>
      <c r="S117" s="259">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v>
      </c>
      <c r="T117" s="259">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v>
      </c>
      <c r="U117" s="142"/>
      <c r="V117" s="253">
        <f t="shared" si="49"/>
        <v>0</v>
      </c>
      <c r="W117" s="253">
        <f t="shared" si="50"/>
        <v>0</v>
      </c>
      <c r="X117" s="253">
        <f t="shared" si="51"/>
        <v>0</v>
      </c>
      <c r="Y117" s="253">
        <f t="shared" si="34"/>
        <v>0</v>
      </c>
      <c r="Z117" s="253">
        <f t="shared" si="35"/>
        <v>0</v>
      </c>
      <c r="AA117" s="253">
        <f t="shared" si="36"/>
        <v>0</v>
      </c>
      <c r="AB117" s="253">
        <f t="shared" si="37"/>
        <v>0</v>
      </c>
      <c r="AC117" s="142"/>
      <c r="AD117" s="253">
        <f>'Input| Projects'!Q117*N117*'Input| Escalations'!$K$19</f>
        <v>0</v>
      </c>
      <c r="AE117" s="253">
        <f>'Input| Projects'!R117*O117*'Input| Escalations'!$K$19</f>
        <v>0</v>
      </c>
      <c r="AF117" s="253">
        <f>'Input| Projects'!S117*P117*'Input| Escalations'!$K$19</f>
        <v>0</v>
      </c>
      <c r="AG117" s="253">
        <f>'Input| Projects'!T117*Q117*'Input| Escalations'!$K$19</f>
        <v>0</v>
      </c>
      <c r="AH117" s="253">
        <f>'Input| Projects'!U117*R117*'Input| Escalations'!$K$19</f>
        <v>0</v>
      </c>
      <c r="AI117" s="253">
        <f>'Input| Projects'!V117*S117*'Input| Escalations'!$K$19</f>
        <v>0</v>
      </c>
      <c r="AJ117" s="253">
        <f>'Input| Projects'!W117*T117*'Input| Escalations'!$K$19</f>
        <v>0</v>
      </c>
      <c r="AK117" s="142"/>
      <c r="AL117" s="253">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253">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253">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0</v>
      </c>
      <c r="AO117" s="253">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0</v>
      </c>
      <c r="AP117" s="253">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0</v>
      </c>
      <c r="AQ117" s="253">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0</v>
      </c>
      <c r="AR117" s="253">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0</v>
      </c>
      <c r="AS117" s="142"/>
      <c r="AT117" s="253">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253">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253">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253">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253">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253">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253">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42"/>
      <c r="BB117" s="253">
        <f t="shared" si="52"/>
        <v>0</v>
      </c>
      <c r="BC117" s="253">
        <f t="shared" si="53"/>
        <v>0</v>
      </c>
      <c r="BD117" s="253">
        <f t="shared" si="54"/>
        <v>0</v>
      </c>
      <c r="BE117" s="253">
        <f t="shared" si="38"/>
        <v>0</v>
      </c>
      <c r="BF117" s="253">
        <f t="shared" si="39"/>
        <v>0</v>
      </c>
      <c r="BG117" s="253">
        <f t="shared" si="40"/>
        <v>0</v>
      </c>
      <c r="BH117" s="253">
        <f t="shared" si="41"/>
        <v>0</v>
      </c>
      <c r="BI117" s="144"/>
      <c r="BJ117" s="253"/>
      <c r="BK117" s="253"/>
      <c r="BL117" s="253"/>
      <c r="BM117" s="253"/>
      <c r="BN117" s="253"/>
      <c r="BO117" s="253"/>
      <c r="BP117" s="253"/>
      <c r="BQ117" s="144"/>
      <c r="BR117" s="253">
        <f t="shared" si="42"/>
        <v>0</v>
      </c>
      <c r="BS117" s="253">
        <f t="shared" si="43"/>
        <v>0</v>
      </c>
      <c r="BT117" s="253">
        <f t="shared" si="44"/>
        <v>0</v>
      </c>
      <c r="BU117" s="253">
        <f t="shared" si="45"/>
        <v>0</v>
      </c>
      <c r="BV117" s="253">
        <f t="shared" si="46"/>
        <v>0</v>
      </c>
      <c r="BW117" s="253">
        <f t="shared" si="47"/>
        <v>0</v>
      </c>
      <c r="BX117" s="253">
        <f t="shared" si="48"/>
        <v>0</v>
      </c>
      <c r="BY117" s="142"/>
      <c r="BZ117" s="264" t="str">
        <f>IF(SUMIF('Input| Projects'!$AR$8:$CO$8,"Dx",'Input| Projects'!$AR117:$CO117)=0,"",SUMIF('Input| Projects'!$AR$8:$CO$8,"Dx",'Input| Projects'!$AR117:$CO117))</f>
        <v/>
      </c>
      <c r="CA117" s="264" t="str">
        <f>IF(SUMIF('Input| Projects'!$AR$8:$CO$8,"Tx",'Input| Projects'!$AR117:$CO117)=0,"",SUMIF('Input| Projects'!$AR$8:$CO$8,"Tx",'Input| Projects'!$AR117:$CO117))</f>
        <v/>
      </c>
      <c r="CB117" s="206" t="str">
        <f t="shared" si="55"/>
        <v/>
      </c>
    </row>
    <row r="118" spans="2:80" x14ac:dyDescent="0.3">
      <c r="B118" s="268">
        <f>IFERROR('Input| Projects'!B118,"")</f>
        <v>109</v>
      </c>
      <c r="C118" s="57" t="str">
        <f>IFERROR(IF('Input| Projects'!C118="","",'Input| Projects'!C118),"")</f>
        <v/>
      </c>
      <c r="D118" s="57" t="str">
        <f>IFERROR(IF('Input| Projects'!D118="","",'Input| Projects'!D118),"")</f>
        <v/>
      </c>
      <c r="E118" s="140"/>
      <c r="F118" s="257">
        <f>IFERROR('Input| Projects'!I118*'Input| Escalations'!$K$19,"")</f>
        <v>0</v>
      </c>
      <c r="G118" s="257">
        <f>IFERROR('Input| Projects'!J118*'Input| Escalations'!$K$19,"")</f>
        <v>0</v>
      </c>
      <c r="H118" s="257">
        <f>IFERROR('Input| Projects'!K118*'Input| Escalations'!$K$19,"")</f>
        <v>0</v>
      </c>
      <c r="I118" s="257">
        <f>IFERROR('Input| Projects'!L118*'Input| Escalations'!$K$19,"")</f>
        <v>0</v>
      </c>
      <c r="J118" s="257">
        <f>IFERROR('Input| Projects'!M118*'Input| Escalations'!$K$19,"")</f>
        <v>0</v>
      </c>
      <c r="K118" s="257">
        <f>IFERROR('Input| Projects'!N118*'Input| Escalations'!$K$19,"")</f>
        <v>0</v>
      </c>
      <c r="L118" s="257">
        <f>IFERROR('Input| Projects'!O118*'Input| Escalations'!$K$19,"")</f>
        <v>0</v>
      </c>
      <c r="M118" s="206" t="str">
        <f>IF(ABS(SUM(F118:L118)-(SUM('Input| Projects'!I118:O118)*'Input| Escalations'!$K$19))&lt;0.0000001,"",1)</f>
        <v/>
      </c>
      <c r="N118" s="259">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1</v>
      </c>
      <c r="O118" s="259">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1</v>
      </c>
      <c r="P118" s="259">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1</v>
      </c>
      <c r="Q118" s="259">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v>
      </c>
      <c r="R118" s="259">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v>
      </c>
      <c r="S118" s="259">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v>
      </c>
      <c r="T118" s="259">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v>
      </c>
      <c r="U118" s="142"/>
      <c r="V118" s="253">
        <f t="shared" si="49"/>
        <v>0</v>
      </c>
      <c r="W118" s="253">
        <f t="shared" si="50"/>
        <v>0</v>
      </c>
      <c r="X118" s="253">
        <f t="shared" si="51"/>
        <v>0</v>
      </c>
      <c r="Y118" s="253">
        <f t="shared" si="34"/>
        <v>0</v>
      </c>
      <c r="Z118" s="253">
        <f t="shared" si="35"/>
        <v>0</v>
      </c>
      <c r="AA118" s="253">
        <f t="shared" si="36"/>
        <v>0</v>
      </c>
      <c r="AB118" s="253">
        <f t="shared" si="37"/>
        <v>0</v>
      </c>
      <c r="AC118" s="142"/>
      <c r="AD118" s="253">
        <f>'Input| Projects'!Q118*N118*'Input| Escalations'!$K$19</f>
        <v>0</v>
      </c>
      <c r="AE118" s="253">
        <f>'Input| Projects'!R118*O118*'Input| Escalations'!$K$19</f>
        <v>0</v>
      </c>
      <c r="AF118" s="253">
        <f>'Input| Projects'!S118*P118*'Input| Escalations'!$K$19</f>
        <v>0</v>
      </c>
      <c r="AG118" s="253">
        <f>'Input| Projects'!T118*Q118*'Input| Escalations'!$K$19</f>
        <v>0</v>
      </c>
      <c r="AH118" s="253">
        <f>'Input| Projects'!U118*R118*'Input| Escalations'!$K$19</f>
        <v>0</v>
      </c>
      <c r="AI118" s="253">
        <f>'Input| Projects'!V118*S118*'Input| Escalations'!$K$19</f>
        <v>0</v>
      </c>
      <c r="AJ118" s="253">
        <f>'Input| Projects'!W118*T118*'Input| Escalations'!$K$19</f>
        <v>0</v>
      </c>
      <c r="AK118" s="142"/>
      <c r="AL118" s="253">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253">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253">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0</v>
      </c>
      <c r="AO118" s="253">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0</v>
      </c>
      <c r="AP118" s="253">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0</v>
      </c>
      <c r="AQ118" s="253">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0</v>
      </c>
      <c r="AR118" s="253">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0</v>
      </c>
      <c r="AS118" s="142"/>
      <c r="AT118" s="253">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253">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253">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253">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253">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253">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253">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42"/>
      <c r="BB118" s="253">
        <f t="shared" si="52"/>
        <v>0</v>
      </c>
      <c r="BC118" s="253">
        <f t="shared" si="53"/>
        <v>0</v>
      </c>
      <c r="BD118" s="253">
        <f t="shared" si="54"/>
        <v>0</v>
      </c>
      <c r="BE118" s="253">
        <f t="shared" si="38"/>
        <v>0</v>
      </c>
      <c r="BF118" s="253">
        <f t="shared" si="39"/>
        <v>0</v>
      </c>
      <c r="BG118" s="253">
        <f t="shared" si="40"/>
        <v>0</v>
      </c>
      <c r="BH118" s="253">
        <f t="shared" si="41"/>
        <v>0</v>
      </c>
      <c r="BI118" s="144"/>
      <c r="BJ118" s="253"/>
      <c r="BK118" s="253"/>
      <c r="BL118" s="253"/>
      <c r="BM118" s="253"/>
      <c r="BN118" s="253"/>
      <c r="BO118" s="253"/>
      <c r="BP118" s="253"/>
      <c r="BQ118" s="144"/>
      <c r="BR118" s="253">
        <f t="shared" si="42"/>
        <v>0</v>
      </c>
      <c r="BS118" s="253">
        <f t="shared" si="43"/>
        <v>0</v>
      </c>
      <c r="BT118" s="253">
        <f t="shared" si="44"/>
        <v>0</v>
      </c>
      <c r="BU118" s="253">
        <f t="shared" si="45"/>
        <v>0</v>
      </c>
      <c r="BV118" s="253">
        <f t="shared" si="46"/>
        <v>0</v>
      </c>
      <c r="BW118" s="253">
        <f t="shared" si="47"/>
        <v>0</v>
      </c>
      <c r="BX118" s="253">
        <f t="shared" si="48"/>
        <v>0</v>
      </c>
      <c r="BY118" s="142"/>
      <c r="BZ118" s="264" t="str">
        <f>IF(SUMIF('Input| Projects'!$AR$8:$CO$8,"Dx",'Input| Projects'!$AR118:$CO118)=0,"",SUMIF('Input| Projects'!$AR$8:$CO$8,"Dx",'Input| Projects'!$AR118:$CO118))</f>
        <v/>
      </c>
      <c r="CA118" s="264" t="str">
        <f>IF(SUMIF('Input| Projects'!$AR$8:$CO$8,"Tx",'Input| Projects'!$AR118:$CO118)=0,"",SUMIF('Input| Projects'!$AR$8:$CO$8,"Tx",'Input| Projects'!$AR118:$CO118))</f>
        <v/>
      </c>
      <c r="CB118" s="206" t="str">
        <f t="shared" si="55"/>
        <v/>
      </c>
    </row>
    <row r="119" spans="2:80" x14ac:dyDescent="0.3">
      <c r="B119" s="268">
        <f>IFERROR('Input| Projects'!B119,"")</f>
        <v>110</v>
      </c>
      <c r="C119" s="57" t="str">
        <f>IFERROR(IF('Input| Projects'!C119="","",'Input| Projects'!C119),"")</f>
        <v/>
      </c>
      <c r="D119" s="57" t="str">
        <f>IFERROR(IF('Input| Projects'!D119="","",'Input| Projects'!D119),"")</f>
        <v/>
      </c>
      <c r="E119" s="140"/>
      <c r="F119" s="257">
        <f>IFERROR('Input| Projects'!I119*'Input| Escalations'!$K$19,"")</f>
        <v>0</v>
      </c>
      <c r="G119" s="257">
        <f>IFERROR('Input| Projects'!J119*'Input| Escalations'!$K$19,"")</f>
        <v>0</v>
      </c>
      <c r="H119" s="257">
        <f>IFERROR('Input| Projects'!K119*'Input| Escalations'!$K$19,"")</f>
        <v>0</v>
      </c>
      <c r="I119" s="257">
        <f>IFERROR('Input| Projects'!L119*'Input| Escalations'!$K$19,"")</f>
        <v>0</v>
      </c>
      <c r="J119" s="257">
        <f>IFERROR('Input| Projects'!M119*'Input| Escalations'!$K$19,"")</f>
        <v>0</v>
      </c>
      <c r="K119" s="257">
        <f>IFERROR('Input| Projects'!N119*'Input| Escalations'!$K$19,"")</f>
        <v>0</v>
      </c>
      <c r="L119" s="257">
        <f>IFERROR('Input| Projects'!O119*'Input| Escalations'!$K$19,"")</f>
        <v>0</v>
      </c>
      <c r="M119" s="206" t="str">
        <f>IF(ABS(SUM(F119:L119)-(SUM('Input| Projects'!I119:O119)*'Input| Escalations'!$K$19))&lt;0.0000001,"",1)</f>
        <v/>
      </c>
      <c r="N119" s="259">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1</v>
      </c>
      <c r="O119" s="259">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1</v>
      </c>
      <c r="P119" s="259">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1</v>
      </c>
      <c r="Q119" s="259">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v>
      </c>
      <c r="R119" s="259">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v>
      </c>
      <c r="S119" s="259">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v>
      </c>
      <c r="T119" s="259">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v>
      </c>
      <c r="U119" s="142"/>
      <c r="V119" s="253">
        <f t="shared" si="49"/>
        <v>0</v>
      </c>
      <c r="W119" s="253">
        <f t="shared" si="50"/>
        <v>0</v>
      </c>
      <c r="X119" s="253">
        <f t="shared" si="51"/>
        <v>0</v>
      </c>
      <c r="Y119" s="253">
        <f t="shared" si="34"/>
        <v>0</v>
      </c>
      <c r="Z119" s="253">
        <f t="shared" si="35"/>
        <v>0</v>
      </c>
      <c r="AA119" s="253">
        <f t="shared" si="36"/>
        <v>0</v>
      </c>
      <c r="AB119" s="253">
        <f t="shared" si="37"/>
        <v>0</v>
      </c>
      <c r="AC119" s="142"/>
      <c r="AD119" s="253">
        <f>'Input| Projects'!Q119*N119*'Input| Escalations'!$K$19</f>
        <v>0</v>
      </c>
      <c r="AE119" s="253">
        <f>'Input| Projects'!R119*O119*'Input| Escalations'!$K$19</f>
        <v>0</v>
      </c>
      <c r="AF119" s="253">
        <f>'Input| Projects'!S119*P119*'Input| Escalations'!$K$19</f>
        <v>0</v>
      </c>
      <c r="AG119" s="253">
        <f>'Input| Projects'!T119*Q119*'Input| Escalations'!$K$19</f>
        <v>0</v>
      </c>
      <c r="AH119" s="253">
        <f>'Input| Projects'!U119*R119*'Input| Escalations'!$K$19</f>
        <v>0</v>
      </c>
      <c r="AI119" s="253">
        <f>'Input| Projects'!V119*S119*'Input| Escalations'!$K$19</f>
        <v>0</v>
      </c>
      <c r="AJ119" s="253">
        <f>'Input| Projects'!W119*T119*'Input| Escalations'!$K$19</f>
        <v>0</v>
      </c>
      <c r="AK119" s="142"/>
      <c r="AL119" s="253">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253">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253">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0</v>
      </c>
      <c r="AO119" s="253">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0</v>
      </c>
      <c r="AP119" s="253">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0</v>
      </c>
      <c r="AQ119" s="253">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0</v>
      </c>
      <c r="AR119" s="253">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0</v>
      </c>
      <c r="AS119" s="142"/>
      <c r="AT119" s="253">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253">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253">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253">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253">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253">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253">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42"/>
      <c r="BB119" s="253">
        <f t="shared" si="52"/>
        <v>0</v>
      </c>
      <c r="BC119" s="253">
        <f t="shared" si="53"/>
        <v>0</v>
      </c>
      <c r="BD119" s="253">
        <f t="shared" si="54"/>
        <v>0</v>
      </c>
      <c r="BE119" s="253">
        <f t="shared" si="38"/>
        <v>0</v>
      </c>
      <c r="BF119" s="253">
        <f t="shared" si="39"/>
        <v>0</v>
      </c>
      <c r="BG119" s="253">
        <f t="shared" si="40"/>
        <v>0</v>
      </c>
      <c r="BH119" s="253">
        <f t="shared" si="41"/>
        <v>0</v>
      </c>
      <c r="BI119" s="144"/>
      <c r="BJ119" s="253"/>
      <c r="BK119" s="253"/>
      <c r="BL119" s="253"/>
      <c r="BM119" s="253"/>
      <c r="BN119" s="253"/>
      <c r="BO119" s="253"/>
      <c r="BP119" s="253"/>
      <c r="BQ119" s="144"/>
      <c r="BR119" s="253">
        <f t="shared" si="42"/>
        <v>0</v>
      </c>
      <c r="BS119" s="253">
        <f t="shared" si="43"/>
        <v>0</v>
      </c>
      <c r="BT119" s="253">
        <f t="shared" si="44"/>
        <v>0</v>
      </c>
      <c r="BU119" s="253">
        <f t="shared" si="45"/>
        <v>0</v>
      </c>
      <c r="BV119" s="253">
        <f t="shared" si="46"/>
        <v>0</v>
      </c>
      <c r="BW119" s="253">
        <f t="shared" si="47"/>
        <v>0</v>
      </c>
      <c r="BX119" s="253">
        <f t="shared" si="48"/>
        <v>0</v>
      </c>
      <c r="BY119" s="142"/>
      <c r="BZ119" s="264" t="str">
        <f>IF(SUMIF('Input| Projects'!$AR$8:$CO$8,"Dx",'Input| Projects'!$AR119:$CO119)=0,"",SUMIF('Input| Projects'!$AR$8:$CO$8,"Dx",'Input| Projects'!$AR119:$CO119))</f>
        <v/>
      </c>
      <c r="CA119" s="264" t="str">
        <f>IF(SUMIF('Input| Projects'!$AR$8:$CO$8,"Tx",'Input| Projects'!$AR119:$CO119)=0,"",SUMIF('Input| Projects'!$AR$8:$CO$8,"Tx",'Input| Projects'!$AR119:$CO119))</f>
        <v/>
      </c>
      <c r="CB119" s="206" t="str">
        <f t="shared" si="55"/>
        <v/>
      </c>
    </row>
    <row r="120" spans="2:80" x14ac:dyDescent="0.3">
      <c r="B120" s="268">
        <f>IFERROR('Input| Projects'!B120,"")</f>
        <v>111</v>
      </c>
      <c r="C120" s="57" t="str">
        <f>IFERROR(IF('Input| Projects'!C120="","",'Input| Projects'!C120),"")</f>
        <v/>
      </c>
      <c r="D120" s="57" t="str">
        <f>IFERROR(IF('Input| Projects'!D120="","",'Input| Projects'!D120),"")</f>
        <v/>
      </c>
      <c r="E120" s="140"/>
      <c r="F120" s="257">
        <f>IFERROR('Input| Projects'!I120*'Input| Escalations'!$K$19,"")</f>
        <v>0</v>
      </c>
      <c r="G120" s="257">
        <f>IFERROR('Input| Projects'!J120*'Input| Escalations'!$K$19,"")</f>
        <v>0</v>
      </c>
      <c r="H120" s="257">
        <f>IFERROR('Input| Projects'!K120*'Input| Escalations'!$K$19,"")</f>
        <v>0</v>
      </c>
      <c r="I120" s="257">
        <f>IFERROR('Input| Projects'!L120*'Input| Escalations'!$K$19,"")</f>
        <v>0</v>
      </c>
      <c r="J120" s="257">
        <f>IFERROR('Input| Projects'!M120*'Input| Escalations'!$K$19,"")</f>
        <v>0</v>
      </c>
      <c r="K120" s="257">
        <f>IFERROR('Input| Projects'!N120*'Input| Escalations'!$K$19,"")</f>
        <v>0</v>
      </c>
      <c r="L120" s="257">
        <f>IFERROR('Input| Projects'!O120*'Input| Escalations'!$K$19,"")</f>
        <v>0</v>
      </c>
      <c r="M120" s="206" t="str">
        <f>IF(ABS(SUM(F120:L120)-(SUM('Input| Projects'!I120:O120)*'Input| Escalations'!$K$19))&lt;0.0000001,"",1)</f>
        <v/>
      </c>
      <c r="N120" s="259">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1</v>
      </c>
      <c r="O120" s="259">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1</v>
      </c>
      <c r="P120" s="259">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1</v>
      </c>
      <c r="Q120" s="259">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v>
      </c>
      <c r="R120" s="259">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v>
      </c>
      <c r="S120" s="259">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v>
      </c>
      <c r="T120" s="259">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v>
      </c>
      <c r="U120" s="142"/>
      <c r="V120" s="253">
        <f t="shared" si="49"/>
        <v>0</v>
      </c>
      <c r="W120" s="253">
        <f t="shared" si="50"/>
        <v>0</v>
      </c>
      <c r="X120" s="253">
        <f t="shared" si="51"/>
        <v>0</v>
      </c>
      <c r="Y120" s="253">
        <f t="shared" si="34"/>
        <v>0</v>
      </c>
      <c r="Z120" s="253">
        <f t="shared" si="35"/>
        <v>0</v>
      </c>
      <c r="AA120" s="253">
        <f t="shared" si="36"/>
        <v>0</v>
      </c>
      <c r="AB120" s="253">
        <f t="shared" si="37"/>
        <v>0</v>
      </c>
      <c r="AC120" s="142"/>
      <c r="AD120" s="253">
        <f>'Input| Projects'!Q120*N120*'Input| Escalations'!$K$19</f>
        <v>0</v>
      </c>
      <c r="AE120" s="253">
        <f>'Input| Projects'!R120*O120*'Input| Escalations'!$K$19</f>
        <v>0</v>
      </c>
      <c r="AF120" s="253">
        <f>'Input| Projects'!S120*P120*'Input| Escalations'!$K$19</f>
        <v>0</v>
      </c>
      <c r="AG120" s="253">
        <f>'Input| Projects'!T120*Q120*'Input| Escalations'!$K$19</f>
        <v>0</v>
      </c>
      <c r="AH120" s="253">
        <f>'Input| Projects'!U120*R120*'Input| Escalations'!$K$19</f>
        <v>0</v>
      </c>
      <c r="AI120" s="253">
        <f>'Input| Projects'!V120*S120*'Input| Escalations'!$K$19</f>
        <v>0</v>
      </c>
      <c r="AJ120" s="253">
        <f>'Input| Projects'!W120*T120*'Input| Escalations'!$K$19</f>
        <v>0</v>
      </c>
      <c r="AK120" s="142"/>
      <c r="AL120" s="253">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253">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253">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0</v>
      </c>
      <c r="AO120" s="253">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0</v>
      </c>
      <c r="AP120" s="253">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0</v>
      </c>
      <c r="AQ120" s="253">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0</v>
      </c>
      <c r="AR120" s="253">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0</v>
      </c>
      <c r="AS120" s="142"/>
      <c r="AT120" s="253">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253">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253">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253">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253">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253">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253">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42"/>
      <c r="BB120" s="253">
        <f t="shared" si="52"/>
        <v>0</v>
      </c>
      <c r="BC120" s="253">
        <f t="shared" si="53"/>
        <v>0</v>
      </c>
      <c r="BD120" s="253">
        <f t="shared" si="54"/>
        <v>0</v>
      </c>
      <c r="BE120" s="253">
        <f t="shared" si="38"/>
        <v>0</v>
      </c>
      <c r="BF120" s="253">
        <f t="shared" si="39"/>
        <v>0</v>
      </c>
      <c r="BG120" s="253">
        <f t="shared" si="40"/>
        <v>0</v>
      </c>
      <c r="BH120" s="253">
        <f t="shared" si="41"/>
        <v>0</v>
      </c>
      <c r="BI120" s="144"/>
      <c r="BJ120" s="253"/>
      <c r="BK120" s="253"/>
      <c r="BL120" s="253"/>
      <c r="BM120" s="253"/>
      <c r="BN120" s="253"/>
      <c r="BO120" s="253"/>
      <c r="BP120" s="253"/>
      <c r="BQ120" s="144"/>
      <c r="BR120" s="253">
        <f t="shared" si="42"/>
        <v>0</v>
      </c>
      <c r="BS120" s="253">
        <f t="shared" si="43"/>
        <v>0</v>
      </c>
      <c r="BT120" s="253">
        <f t="shared" si="44"/>
        <v>0</v>
      </c>
      <c r="BU120" s="253">
        <f t="shared" si="45"/>
        <v>0</v>
      </c>
      <c r="BV120" s="253">
        <f t="shared" si="46"/>
        <v>0</v>
      </c>
      <c r="BW120" s="253">
        <f t="shared" si="47"/>
        <v>0</v>
      </c>
      <c r="BX120" s="253">
        <f t="shared" si="48"/>
        <v>0</v>
      </c>
      <c r="BY120" s="142"/>
      <c r="BZ120" s="264" t="str">
        <f>IF(SUMIF('Input| Projects'!$AR$8:$CO$8,"Dx",'Input| Projects'!$AR120:$CO120)=0,"",SUMIF('Input| Projects'!$AR$8:$CO$8,"Dx",'Input| Projects'!$AR120:$CO120))</f>
        <v/>
      </c>
      <c r="CA120" s="264" t="str">
        <f>IF(SUMIF('Input| Projects'!$AR$8:$CO$8,"Tx",'Input| Projects'!$AR120:$CO120)=0,"",SUMIF('Input| Projects'!$AR$8:$CO$8,"Tx",'Input| Projects'!$AR120:$CO120))</f>
        <v/>
      </c>
      <c r="CB120" s="206" t="str">
        <f t="shared" si="55"/>
        <v/>
      </c>
    </row>
    <row r="121" spans="2:80" x14ac:dyDescent="0.3">
      <c r="B121" s="268">
        <f>IFERROR('Input| Projects'!B121,"")</f>
        <v>112</v>
      </c>
      <c r="C121" s="57" t="str">
        <f>IFERROR(IF('Input| Projects'!C121="","",'Input| Projects'!C121),"")</f>
        <v/>
      </c>
      <c r="D121" s="57" t="str">
        <f>IFERROR(IF('Input| Projects'!D121="","",'Input| Projects'!D121),"")</f>
        <v/>
      </c>
      <c r="E121" s="140"/>
      <c r="F121" s="257">
        <f>IFERROR('Input| Projects'!I121*'Input| Escalations'!$K$19,"")</f>
        <v>0</v>
      </c>
      <c r="G121" s="257">
        <f>IFERROR('Input| Projects'!J121*'Input| Escalations'!$K$19,"")</f>
        <v>0</v>
      </c>
      <c r="H121" s="257">
        <f>IFERROR('Input| Projects'!K121*'Input| Escalations'!$K$19,"")</f>
        <v>0</v>
      </c>
      <c r="I121" s="257">
        <f>IFERROR('Input| Projects'!L121*'Input| Escalations'!$K$19,"")</f>
        <v>0</v>
      </c>
      <c r="J121" s="257">
        <f>IFERROR('Input| Projects'!M121*'Input| Escalations'!$K$19,"")</f>
        <v>0</v>
      </c>
      <c r="K121" s="257">
        <f>IFERROR('Input| Projects'!N121*'Input| Escalations'!$K$19,"")</f>
        <v>0</v>
      </c>
      <c r="L121" s="257">
        <f>IFERROR('Input| Projects'!O121*'Input| Escalations'!$K$19,"")</f>
        <v>0</v>
      </c>
      <c r="M121" s="206" t="str">
        <f>IF(ABS(SUM(F121:L121)-(SUM('Input| Projects'!I121:O121)*'Input| Escalations'!$K$19))&lt;0.0000001,"",1)</f>
        <v/>
      </c>
      <c r="N121" s="259">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1</v>
      </c>
      <c r="O121" s="259">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1</v>
      </c>
      <c r="P121" s="259">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1</v>
      </c>
      <c r="Q121" s="259">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v>
      </c>
      <c r="R121" s="259">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v>
      </c>
      <c r="S121" s="259">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v>
      </c>
      <c r="T121" s="259">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v>
      </c>
      <c r="U121" s="142"/>
      <c r="V121" s="253">
        <f t="shared" si="49"/>
        <v>0</v>
      </c>
      <c r="W121" s="253">
        <f t="shared" si="50"/>
        <v>0</v>
      </c>
      <c r="X121" s="253">
        <f t="shared" si="51"/>
        <v>0</v>
      </c>
      <c r="Y121" s="253">
        <f t="shared" si="34"/>
        <v>0</v>
      </c>
      <c r="Z121" s="253">
        <f t="shared" si="35"/>
        <v>0</v>
      </c>
      <c r="AA121" s="253">
        <f t="shared" si="36"/>
        <v>0</v>
      </c>
      <c r="AB121" s="253">
        <f t="shared" si="37"/>
        <v>0</v>
      </c>
      <c r="AC121" s="142"/>
      <c r="AD121" s="253">
        <f>'Input| Projects'!Q121*N121*'Input| Escalations'!$K$19</f>
        <v>0</v>
      </c>
      <c r="AE121" s="253">
        <f>'Input| Projects'!R121*O121*'Input| Escalations'!$K$19</f>
        <v>0</v>
      </c>
      <c r="AF121" s="253">
        <f>'Input| Projects'!S121*P121*'Input| Escalations'!$K$19</f>
        <v>0</v>
      </c>
      <c r="AG121" s="253">
        <f>'Input| Projects'!T121*Q121*'Input| Escalations'!$K$19</f>
        <v>0</v>
      </c>
      <c r="AH121" s="253">
        <f>'Input| Projects'!U121*R121*'Input| Escalations'!$K$19</f>
        <v>0</v>
      </c>
      <c r="AI121" s="253">
        <f>'Input| Projects'!V121*S121*'Input| Escalations'!$K$19</f>
        <v>0</v>
      </c>
      <c r="AJ121" s="253">
        <f>'Input| Projects'!W121*T121*'Input| Escalations'!$K$19</f>
        <v>0</v>
      </c>
      <c r="AK121" s="142"/>
      <c r="AL121" s="253">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253">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253">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0</v>
      </c>
      <c r="AO121" s="253">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0</v>
      </c>
      <c r="AP121" s="253">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0</v>
      </c>
      <c r="AQ121" s="253">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0</v>
      </c>
      <c r="AR121" s="253">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0</v>
      </c>
      <c r="AS121" s="142"/>
      <c r="AT121" s="253">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253">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253">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253">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253">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253">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253">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42"/>
      <c r="BB121" s="253">
        <f t="shared" si="52"/>
        <v>0</v>
      </c>
      <c r="BC121" s="253">
        <f t="shared" si="53"/>
        <v>0</v>
      </c>
      <c r="BD121" s="253">
        <f t="shared" si="54"/>
        <v>0</v>
      </c>
      <c r="BE121" s="253">
        <f t="shared" si="38"/>
        <v>0</v>
      </c>
      <c r="BF121" s="253">
        <f t="shared" si="39"/>
        <v>0</v>
      </c>
      <c r="BG121" s="253">
        <f t="shared" si="40"/>
        <v>0</v>
      </c>
      <c r="BH121" s="253">
        <f t="shared" si="41"/>
        <v>0</v>
      </c>
      <c r="BI121" s="144"/>
      <c r="BJ121" s="253"/>
      <c r="BK121" s="253"/>
      <c r="BL121" s="253"/>
      <c r="BM121" s="253"/>
      <c r="BN121" s="253"/>
      <c r="BO121" s="253"/>
      <c r="BP121" s="253"/>
      <c r="BQ121" s="144"/>
      <c r="BR121" s="253">
        <f t="shared" si="42"/>
        <v>0</v>
      </c>
      <c r="BS121" s="253">
        <f t="shared" si="43"/>
        <v>0</v>
      </c>
      <c r="BT121" s="253">
        <f t="shared" si="44"/>
        <v>0</v>
      </c>
      <c r="BU121" s="253">
        <f t="shared" si="45"/>
        <v>0</v>
      </c>
      <c r="BV121" s="253">
        <f t="shared" si="46"/>
        <v>0</v>
      </c>
      <c r="BW121" s="253">
        <f t="shared" si="47"/>
        <v>0</v>
      </c>
      <c r="BX121" s="253">
        <f t="shared" si="48"/>
        <v>0</v>
      </c>
      <c r="BY121" s="142"/>
      <c r="BZ121" s="264" t="str">
        <f>IF(SUMIF('Input| Projects'!$AR$8:$CO$8,"Dx",'Input| Projects'!$AR121:$CO121)=0,"",SUMIF('Input| Projects'!$AR$8:$CO$8,"Dx",'Input| Projects'!$AR121:$CO121))</f>
        <v/>
      </c>
      <c r="CA121" s="264" t="str">
        <f>IF(SUMIF('Input| Projects'!$AR$8:$CO$8,"Tx",'Input| Projects'!$AR121:$CO121)=0,"",SUMIF('Input| Projects'!$AR$8:$CO$8,"Tx",'Input| Projects'!$AR121:$CO121))</f>
        <v/>
      </c>
      <c r="CB121" s="206" t="str">
        <f t="shared" si="55"/>
        <v/>
      </c>
    </row>
    <row r="122" spans="2:80" x14ac:dyDescent="0.3">
      <c r="B122" s="268">
        <f>IFERROR('Input| Projects'!B122,"")</f>
        <v>113</v>
      </c>
      <c r="C122" s="57" t="str">
        <f>IFERROR(IF('Input| Projects'!C122="","",'Input| Projects'!C122),"")</f>
        <v/>
      </c>
      <c r="D122" s="57" t="str">
        <f>IFERROR(IF('Input| Projects'!D122="","",'Input| Projects'!D122),"")</f>
        <v/>
      </c>
      <c r="E122" s="140"/>
      <c r="F122" s="257">
        <f>IFERROR('Input| Projects'!I122*'Input| Escalations'!$K$19,"")</f>
        <v>0</v>
      </c>
      <c r="G122" s="257">
        <f>IFERROR('Input| Projects'!J122*'Input| Escalations'!$K$19,"")</f>
        <v>0</v>
      </c>
      <c r="H122" s="257">
        <f>IFERROR('Input| Projects'!K122*'Input| Escalations'!$K$19,"")</f>
        <v>0</v>
      </c>
      <c r="I122" s="257">
        <f>IFERROR('Input| Projects'!L122*'Input| Escalations'!$K$19,"")</f>
        <v>0</v>
      </c>
      <c r="J122" s="257">
        <f>IFERROR('Input| Projects'!M122*'Input| Escalations'!$K$19,"")</f>
        <v>0</v>
      </c>
      <c r="K122" s="257">
        <f>IFERROR('Input| Projects'!N122*'Input| Escalations'!$K$19,"")</f>
        <v>0</v>
      </c>
      <c r="L122" s="257">
        <f>IFERROR('Input| Projects'!O122*'Input| Escalations'!$K$19,"")</f>
        <v>0</v>
      </c>
      <c r="M122" s="206" t="str">
        <f>IF(ABS(SUM(F122:L122)-(SUM('Input| Projects'!I122:O122)*'Input| Escalations'!$K$19))&lt;0.0000001,"",1)</f>
        <v/>
      </c>
      <c r="N122" s="259">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1</v>
      </c>
      <c r="O122" s="259">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1</v>
      </c>
      <c r="P122" s="259">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1</v>
      </c>
      <c r="Q122" s="259">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v>
      </c>
      <c r="R122" s="259">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v>
      </c>
      <c r="S122" s="259">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v>
      </c>
      <c r="T122" s="259">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v>
      </c>
      <c r="U122" s="142"/>
      <c r="V122" s="253">
        <f t="shared" si="49"/>
        <v>0</v>
      </c>
      <c r="W122" s="253">
        <f t="shared" si="50"/>
        <v>0</v>
      </c>
      <c r="X122" s="253">
        <f t="shared" si="51"/>
        <v>0</v>
      </c>
      <c r="Y122" s="253">
        <f t="shared" si="34"/>
        <v>0</v>
      </c>
      <c r="Z122" s="253">
        <f t="shared" si="35"/>
        <v>0</v>
      </c>
      <c r="AA122" s="253">
        <f t="shared" si="36"/>
        <v>0</v>
      </c>
      <c r="AB122" s="253">
        <f t="shared" si="37"/>
        <v>0</v>
      </c>
      <c r="AC122" s="142"/>
      <c r="AD122" s="253">
        <f>'Input| Projects'!Q122*N122*'Input| Escalations'!$K$19</f>
        <v>0</v>
      </c>
      <c r="AE122" s="253">
        <f>'Input| Projects'!R122*O122*'Input| Escalations'!$K$19</f>
        <v>0</v>
      </c>
      <c r="AF122" s="253">
        <f>'Input| Projects'!S122*P122*'Input| Escalations'!$K$19</f>
        <v>0</v>
      </c>
      <c r="AG122" s="253">
        <f>'Input| Projects'!T122*Q122*'Input| Escalations'!$K$19</f>
        <v>0</v>
      </c>
      <c r="AH122" s="253">
        <f>'Input| Projects'!U122*R122*'Input| Escalations'!$K$19</f>
        <v>0</v>
      </c>
      <c r="AI122" s="253">
        <f>'Input| Projects'!V122*S122*'Input| Escalations'!$K$19</f>
        <v>0</v>
      </c>
      <c r="AJ122" s="253">
        <f>'Input| Projects'!W122*T122*'Input| Escalations'!$K$19</f>
        <v>0</v>
      </c>
      <c r="AK122" s="142"/>
      <c r="AL122" s="253">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253">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253">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0</v>
      </c>
      <c r="AO122" s="253">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0</v>
      </c>
      <c r="AP122" s="253">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0</v>
      </c>
      <c r="AQ122" s="253">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0</v>
      </c>
      <c r="AR122" s="253">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0</v>
      </c>
      <c r="AS122" s="142"/>
      <c r="AT122" s="253">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253">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253">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253">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253">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253">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253">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42"/>
      <c r="BB122" s="253">
        <f t="shared" si="52"/>
        <v>0</v>
      </c>
      <c r="BC122" s="253">
        <f t="shared" si="53"/>
        <v>0</v>
      </c>
      <c r="BD122" s="253">
        <f t="shared" si="54"/>
        <v>0</v>
      </c>
      <c r="BE122" s="253">
        <f t="shared" si="38"/>
        <v>0</v>
      </c>
      <c r="BF122" s="253">
        <f t="shared" si="39"/>
        <v>0</v>
      </c>
      <c r="BG122" s="253">
        <f t="shared" si="40"/>
        <v>0</v>
      </c>
      <c r="BH122" s="253">
        <f t="shared" si="41"/>
        <v>0</v>
      </c>
      <c r="BI122" s="144"/>
      <c r="BJ122" s="253"/>
      <c r="BK122" s="253"/>
      <c r="BL122" s="253"/>
      <c r="BM122" s="253"/>
      <c r="BN122" s="253"/>
      <c r="BO122" s="253"/>
      <c r="BP122" s="253"/>
      <c r="BQ122" s="144"/>
      <c r="BR122" s="253">
        <f t="shared" si="42"/>
        <v>0</v>
      </c>
      <c r="BS122" s="253">
        <f t="shared" si="43"/>
        <v>0</v>
      </c>
      <c r="BT122" s="253">
        <f t="shared" si="44"/>
        <v>0</v>
      </c>
      <c r="BU122" s="253">
        <f t="shared" si="45"/>
        <v>0</v>
      </c>
      <c r="BV122" s="253">
        <f t="shared" si="46"/>
        <v>0</v>
      </c>
      <c r="BW122" s="253">
        <f t="shared" si="47"/>
        <v>0</v>
      </c>
      <c r="BX122" s="253">
        <f t="shared" si="48"/>
        <v>0</v>
      </c>
      <c r="BY122" s="142"/>
      <c r="BZ122" s="264" t="str">
        <f>IF(SUMIF('Input| Projects'!$AR$8:$CO$8,"Dx",'Input| Projects'!$AR122:$CO122)=0,"",SUMIF('Input| Projects'!$AR$8:$CO$8,"Dx",'Input| Projects'!$AR122:$CO122))</f>
        <v/>
      </c>
      <c r="CA122" s="264" t="str">
        <f>IF(SUMIF('Input| Projects'!$AR$8:$CO$8,"Tx",'Input| Projects'!$AR122:$CO122)=0,"",SUMIF('Input| Projects'!$AR$8:$CO$8,"Tx",'Input| Projects'!$AR122:$CO122))</f>
        <v/>
      </c>
      <c r="CB122" s="206" t="str">
        <f t="shared" si="55"/>
        <v/>
      </c>
    </row>
    <row r="123" spans="2:80" x14ac:dyDescent="0.3">
      <c r="B123" s="268">
        <f>IFERROR('Input| Projects'!B123,"")</f>
        <v>114</v>
      </c>
      <c r="C123" s="57" t="str">
        <f>IFERROR(IF('Input| Projects'!C123="","",'Input| Projects'!C123),"")</f>
        <v/>
      </c>
      <c r="D123" s="57" t="str">
        <f>IFERROR(IF('Input| Projects'!D123="","",'Input| Projects'!D123),"")</f>
        <v/>
      </c>
      <c r="E123" s="140"/>
      <c r="F123" s="257">
        <f>IFERROR('Input| Projects'!I123*'Input| Escalations'!$K$19,"")</f>
        <v>0</v>
      </c>
      <c r="G123" s="257">
        <f>IFERROR('Input| Projects'!J123*'Input| Escalations'!$K$19,"")</f>
        <v>0</v>
      </c>
      <c r="H123" s="257">
        <f>IFERROR('Input| Projects'!K123*'Input| Escalations'!$K$19,"")</f>
        <v>0</v>
      </c>
      <c r="I123" s="257">
        <f>IFERROR('Input| Projects'!L123*'Input| Escalations'!$K$19,"")</f>
        <v>0</v>
      </c>
      <c r="J123" s="257">
        <f>IFERROR('Input| Projects'!M123*'Input| Escalations'!$K$19,"")</f>
        <v>0</v>
      </c>
      <c r="K123" s="257">
        <f>IFERROR('Input| Projects'!N123*'Input| Escalations'!$K$19,"")</f>
        <v>0</v>
      </c>
      <c r="L123" s="257">
        <f>IFERROR('Input| Projects'!O123*'Input| Escalations'!$K$19,"")</f>
        <v>0</v>
      </c>
      <c r="M123" s="206" t="str">
        <f>IF(ABS(SUM(F123:L123)-(SUM('Input| Projects'!I123:O123)*'Input| Escalations'!$K$19))&lt;0.0000001,"",1)</f>
        <v/>
      </c>
      <c r="N123" s="259">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1</v>
      </c>
      <c r="O123" s="259">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1</v>
      </c>
      <c r="P123" s="259">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1</v>
      </c>
      <c r="Q123" s="259">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v>
      </c>
      <c r="R123" s="259">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v>
      </c>
      <c r="S123" s="259">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v>
      </c>
      <c r="T123" s="259">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v>
      </c>
      <c r="U123" s="142"/>
      <c r="V123" s="253">
        <f t="shared" si="49"/>
        <v>0</v>
      </c>
      <c r="W123" s="253">
        <f t="shared" si="50"/>
        <v>0</v>
      </c>
      <c r="X123" s="253">
        <f t="shared" si="51"/>
        <v>0</v>
      </c>
      <c r="Y123" s="253">
        <f t="shared" si="34"/>
        <v>0</v>
      </c>
      <c r="Z123" s="253">
        <f t="shared" si="35"/>
        <v>0</v>
      </c>
      <c r="AA123" s="253">
        <f t="shared" si="36"/>
        <v>0</v>
      </c>
      <c r="AB123" s="253">
        <f t="shared" si="37"/>
        <v>0</v>
      </c>
      <c r="AC123" s="142"/>
      <c r="AD123" s="253">
        <f>'Input| Projects'!Q123*N123*'Input| Escalations'!$K$19</f>
        <v>0</v>
      </c>
      <c r="AE123" s="253">
        <f>'Input| Projects'!R123*O123*'Input| Escalations'!$K$19</f>
        <v>0</v>
      </c>
      <c r="AF123" s="253">
        <f>'Input| Projects'!S123*P123*'Input| Escalations'!$K$19</f>
        <v>0</v>
      </c>
      <c r="AG123" s="253">
        <f>'Input| Projects'!T123*Q123*'Input| Escalations'!$K$19</f>
        <v>0</v>
      </c>
      <c r="AH123" s="253">
        <f>'Input| Projects'!U123*R123*'Input| Escalations'!$K$19</f>
        <v>0</v>
      </c>
      <c r="AI123" s="253">
        <f>'Input| Projects'!V123*S123*'Input| Escalations'!$K$19</f>
        <v>0</v>
      </c>
      <c r="AJ123" s="253">
        <f>'Input| Projects'!W123*T123*'Input| Escalations'!$K$19</f>
        <v>0</v>
      </c>
      <c r="AK123" s="142"/>
      <c r="AL123" s="253">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253">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253">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0</v>
      </c>
      <c r="AO123" s="253">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0</v>
      </c>
      <c r="AP123" s="253">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0</v>
      </c>
      <c r="AQ123" s="253">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0</v>
      </c>
      <c r="AR123" s="253">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0</v>
      </c>
      <c r="AS123" s="142"/>
      <c r="AT123" s="253">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253">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253">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253">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253">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253">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253">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42"/>
      <c r="BB123" s="253">
        <f t="shared" si="52"/>
        <v>0</v>
      </c>
      <c r="BC123" s="253">
        <f t="shared" si="53"/>
        <v>0</v>
      </c>
      <c r="BD123" s="253">
        <f t="shared" si="54"/>
        <v>0</v>
      </c>
      <c r="BE123" s="253">
        <f t="shared" si="38"/>
        <v>0</v>
      </c>
      <c r="BF123" s="253">
        <f t="shared" si="39"/>
        <v>0</v>
      </c>
      <c r="BG123" s="253">
        <f t="shared" si="40"/>
        <v>0</v>
      </c>
      <c r="BH123" s="253">
        <f t="shared" si="41"/>
        <v>0</v>
      </c>
      <c r="BI123" s="144"/>
      <c r="BJ123" s="253"/>
      <c r="BK123" s="253"/>
      <c r="BL123" s="253"/>
      <c r="BM123" s="253"/>
      <c r="BN123" s="253"/>
      <c r="BO123" s="253"/>
      <c r="BP123" s="253"/>
      <c r="BQ123" s="144"/>
      <c r="BR123" s="253">
        <f t="shared" si="42"/>
        <v>0</v>
      </c>
      <c r="BS123" s="253">
        <f t="shared" si="43"/>
        <v>0</v>
      </c>
      <c r="BT123" s="253">
        <f t="shared" si="44"/>
        <v>0</v>
      </c>
      <c r="BU123" s="253">
        <f t="shared" si="45"/>
        <v>0</v>
      </c>
      <c r="BV123" s="253">
        <f t="shared" si="46"/>
        <v>0</v>
      </c>
      <c r="BW123" s="253">
        <f t="shared" si="47"/>
        <v>0</v>
      </c>
      <c r="BX123" s="253">
        <f t="shared" si="48"/>
        <v>0</v>
      </c>
      <c r="BY123" s="142"/>
      <c r="BZ123" s="264" t="str">
        <f>IF(SUMIF('Input| Projects'!$AR$8:$CO$8,"Dx",'Input| Projects'!$AR123:$CO123)=0,"",SUMIF('Input| Projects'!$AR$8:$CO$8,"Dx",'Input| Projects'!$AR123:$CO123))</f>
        <v/>
      </c>
      <c r="CA123" s="264" t="str">
        <f>IF(SUMIF('Input| Projects'!$AR$8:$CO$8,"Tx",'Input| Projects'!$AR123:$CO123)=0,"",SUMIF('Input| Projects'!$AR$8:$CO$8,"Tx",'Input| Projects'!$AR123:$CO123))</f>
        <v/>
      </c>
      <c r="CB123" s="206" t="str">
        <f t="shared" si="55"/>
        <v/>
      </c>
    </row>
    <row r="124" spans="2:80" x14ac:dyDescent="0.3">
      <c r="B124" s="268">
        <f>IFERROR('Input| Projects'!B124,"")</f>
        <v>115</v>
      </c>
      <c r="C124" s="57" t="str">
        <f>IFERROR(IF('Input| Projects'!C124="","",'Input| Projects'!C124),"")</f>
        <v/>
      </c>
      <c r="D124" s="57" t="str">
        <f>IFERROR(IF('Input| Projects'!D124="","",'Input| Projects'!D124),"")</f>
        <v/>
      </c>
      <c r="E124" s="140"/>
      <c r="F124" s="257">
        <f>IFERROR('Input| Projects'!I124*'Input| Escalations'!$K$19,"")</f>
        <v>0</v>
      </c>
      <c r="G124" s="257">
        <f>IFERROR('Input| Projects'!J124*'Input| Escalations'!$K$19,"")</f>
        <v>0</v>
      </c>
      <c r="H124" s="257">
        <f>IFERROR('Input| Projects'!K124*'Input| Escalations'!$K$19,"")</f>
        <v>0</v>
      </c>
      <c r="I124" s="257">
        <f>IFERROR('Input| Projects'!L124*'Input| Escalations'!$K$19,"")</f>
        <v>0</v>
      </c>
      <c r="J124" s="257">
        <f>IFERROR('Input| Projects'!M124*'Input| Escalations'!$K$19,"")</f>
        <v>0</v>
      </c>
      <c r="K124" s="257">
        <f>IFERROR('Input| Projects'!N124*'Input| Escalations'!$K$19,"")</f>
        <v>0</v>
      </c>
      <c r="L124" s="257">
        <f>IFERROR('Input| Projects'!O124*'Input| Escalations'!$K$19,"")</f>
        <v>0</v>
      </c>
      <c r="M124" s="206" t="str">
        <f>IF(ABS(SUM(F124:L124)-(SUM('Input| Projects'!I124:O124)*'Input| Escalations'!$K$19))&lt;0.0000001,"",1)</f>
        <v/>
      </c>
      <c r="N124" s="259">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1</v>
      </c>
      <c r="O124" s="259">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1</v>
      </c>
      <c r="P124" s="259">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1</v>
      </c>
      <c r="Q124" s="259">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v>
      </c>
      <c r="R124" s="259">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v>
      </c>
      <c r="S124" s="259">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v>
      </c>
      <c r="T124" s="259">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v>
      </c>
      <c r="U124" s="142"/>
      <c r="V124" s="253">
        <f t="shared" si="49"/>
        <v>0</v>
      </c>
      <c r="W124" s="253">
        <f t="shared" si="50"/>
        <v>0</v>
      </c>
      <c r="X124" s="253">
        <f t="shared" si="51"/>
        <v>0</v>
      </c>
      <c r="Y124" s="253">
        <f t="shared" si="34"/>
        <v>0</v>
      </c>
      <c r="Z124" s="253">
        <f t="shared" si="35"/>
        <v>0</v>
      </c>
      <c r="AA124" s="253">
        <f t="shared" si="36"/>
        <v>0</v>
      </c>
      <c r="AB124" s="253">
        <f t="shared" si="37"/>
        <v>0</v>
      </c>
      <c r="AC124" s="142"/>
      <c r="AD124" s="253">
        <f>'Input| Projects'!Q124*N124*'Input| Escalations'!$K$19</f>
        <v>0</v>
      </c>
      <c r="AE124" s="253">
        <f>'Input| Projects'!R124*O124*'Input| Escalations'!$K$19</f>
        <v>0</v>
      </c>
      <c r="AF124" s="253">
        <f>'Input| Projects'!S124*P124*'Input| Escalations'!$K$19</f>
        <v>0</v>
      </c>
      <c r="AG124" s="253">
        <f>'Input| Projects'!T124*Q124*'Input| Escalations'!$K$19</f>
        <v>0</v>
      </c>
      <c r="AH124" s="253">
        <f>'Input| Projects'!U124*R124*'Input| Escalations'!$K$19</f>
        <v>0</v>
      </c>
      <c r="AI124" s="253">
        <f>'Input| Projects'!V124*S124*'Input| Escalations'!$K$19</f>
        <v>0</v>
      </c>
      <c r="AJ124" s="253">
        <f>'Input| Projects'!W124*T124*'Input| Escalations'!$K$19</f>
        <v>0</v>
      </c>
      <c r="AK124" s="142"/>
      <c r="AL124" s="253">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253">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253">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0</v>
      </c>
      <c r="AO124" s="253">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0</v>
      </c>
      <c r="AP124" s="253">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0</v>
      </c>
      <c r="AQ124" s="253">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0</v>
      </c>
      <c r="AR124" s="253">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0</v>
      </c>
      <c r="AS124" s="142"/>
      <c r="AT124" s="253">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253">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253">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253">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253">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253">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253">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42"/>
      <c r="BB124" s="253">
        <f t="shared" si="52"/>
        <v>0</v>
      </c>
      <c r="BC124" s="253">
        <f t="shared" si="53"/>
        <v>0</v>
      </c>
      <c r="BD124" s="253">
        <f t="shared" si="54"/>
        <v>0</v>
      </c>
      <c r="BE124" s="253">
        <f t="shared" si="38"/>
        <v>0</v>
      </c>
      <c r="BF124" s="253">
        <f t="shared" si="39"/>
        <v>0</v>
      </c>
      <c r="BG124" s="253">
        <f t="shared" si="40"/>
        <v>0</v>
      </c>
      <c r="BH124" s="253">
        <f t="shared" si="41"/>
        <v>0</v>
      </c>
      <c r="BI124" s="144"/>
      <c r="BJ124" s="253"/>
      <c r="BK124" s="253"/>
      <c r="BL124" s="253"/>
      <c r="BM124" s="253"/>
      <c r="BN124" s="253"/>
      <c r="BO124" s="253"/>
      <c r="BP124" s="253"/>
      <c r="BQ124" s="144"/>
      <c r="BR124" s="253">
        <f t="shared" si="42"/>
        <v>0</v>
      </c>
      <c r="BS124" s="253">
        <f t="shared" si="43"/>
        <v>0</v>
      </c>
      <c r="BT124" s="253">
        <f t="shared" si="44"/>
        <v>0</v>
      </c>
      <c r="BU124" s="253">
        <f t="shared" si="45"/>
        <v>0</v>
      </c>
      <c r="BV124" s="253">
        <f t="shared" si="46"/>
        <v>0</v>
      </c>
      <c r="BW124" s="253">
        <f t="shared" si="47"/>
        <v>0</v>
      </c>
      <c r="BX124" s="253">
        <f t="shared" si="48"/>
        <v>0</v>
      </c>
      <c r="BY124" s="142"/>
      <c r="BZ124" s="264" t="str">
        <f>IF(SUMIF('Input| Projects'!$AR$8:$CO$8,"Dx",'Input| Projects'!$AR124:$CO124)=0,"",SUMIF('Input| Projects'!$AR$8:$CO$8,"Dx",'Input| Projects'!$AR124:$CO124))</f>
        <v/>
      </c>
      <c r="CA124" s="264" t="str">
        <f>IF(SUMIF('Input| Projects'!$AR$8:$CO$8,"Tx",'Input| Projects'!$AR124:$CO124)=0,"",SUMIF('Input| Projects'!$AR$8:$CO$8,"Tx",'Input| Projects'!$AR124:$CO124))</f>
        <v/>
      </c>
      <c r="CB124" s="206" t="str">
        <f t="shared" si="55"/>
        <v/>
      </c>
    </row>
    <row r="125" spans="2:80" x14ac:dyDescent="0.3">
      <c r="B125" s="268">
        <f>IFERROR('Input| Projects'!B125,"")</f>
        <v>116</v>
      </c>
      <c r="C125" s="57" t="str">
        <f>IFERROR(IF('Input| Projects'!C125="","",'Input| Projects'!C125),"")</f>
        <v/>
      </c>
      <c r="D125" s="57" t="str">
        <f>IFERROR(IF('Input| Projects'!D125="","",'Input| Projects'!D125),"")</f>
        <v/>
      </c>
      <c r="E125" s="140"/>
      <c r="F125" s="257">
        <f>IFERROR('Input| Projects'!I125*'Input| Escalations'!$K$19,"")</f>
        <v>0</v>
      </c>
      <c r="G125" s="257">
        <f>IFERROR('Input| Projects'!J125*'Input| Escalations'!$K$19,"")</f>
        <v>0</v>
      </c>
      <c r="H125" s="257">
        <f>IFERROR('Input| Projects'!K125*'Input| Escalations'!$K$19,"")</f>
        <v>0</v>
      </c>
      <c r="I125" s="257">
        <f>IFERROR('Input| Projects'!L125*'Input| Escalations'!$K$19,"")</f>
        <v>0</v>
      </c>
      <c r="J125" s="257">
        <f>IFERROR('Input| Projects'!M125*'Input| Escalations'!$K$19,"")</f>
        <v>0</v>
      </c>
      <c r="K125" s="257">
        <f>IFERROR('Input| Projects'!N125*'Input| Escalations'!$K$19,"")</f>
        <v>0</v>
      </c>
      <c r="L125" s="257">
        <f>IFERROR('Input| Projects'!O125*'Input| Escalations'!$K$19,"")</f>
        <v>0</v>
      </c>
      <c r="M125" s="206" t="str">
        <f>IF(ABS(SUM(F125:L125)-(SUM('Input| Projects'!I125:O125)*'Input| Escalations'!$K$19))&lt;0.0000001,"",1)</f>
        <v/>
      </c>
      <c r="N125" s="259">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1</v>
      </c>
      <c r="O125" s="259">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1</v>
      </c>
      <c r="P125" s="259">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1</v>
      </c>
      <c r="Q125" s="259">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v>
      </c>
      <c r="R125" s="259">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v>
      </c>
      <c r="S125" s="259">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v>
      </c>
      <c r="T125" s="259">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v>
      </c>
      <c r="U125" s="142"/>
      <c r="V125" s="253">
        <f t="shared" si="49"/>
        <v>0</v>
      </c>
      <c r="W125" s="253">
        <f t="shared" si="50"/>
        <v>0</v>
      </c>
      <c r="X125" s="253">
        <f t="shared" si="51"/>
        <v>0</v>
      </c>
      <c r="Y125" s="253">
        <f t="shared" si="34"/>
        <v>0</v>
      </c>
      <c r="Z125" s="253">
        <f t="shared" si="35"/>
        <v>0</v>
      </c>
      <c r="AA125" s="253">
        <f t="shared" si="36"/>
        <v>0</v>
      </c>
      <c r="AB125" s="253">
        <f t="shared" si="37"/>
        <v>0</v>
      </c>
      <c r="AC125" s="142"/>
      <c r="AD125" s="253">
        <f>'Input| Projects'!Q125*N125*'Input| Escalations'!$K$19</f>
        <v>0</v>
      </c>
      <c r="AE125" s="253">
        <f>'Input| Projects'!R125*O125*'Input| Escalations'!$K$19</f>
        <v>0</v>
      </c>
      <c r="AF125" s="253">
        <f>'Input| Projects'!S125*P125*'Input| Escalations'!$K$19</f>
        <v>0</v>
      </c>
      <c r="AG125" s="253">
        <f>'Input| Projects'!T125*Q125*'Input| Escalations'!$K$19</f>
        <v>0</v>
      </c>
      <c r="AH125" s="253">
        <f>'Input| Projects'!U125*R125*'Input| Escalations'!$K$19</f>
        <v>0</v>
      </c>
      <c r="AI125" s="253">
        <f>'Input| Projects'!V125*S125*'Input| Escalations'!$K$19</f>
        <v>0</v>
      </c>
      <c r="AJ125" s="253">
        <f>'Input| Projects'!W125*T125*'Input| Escalations'!$K$19</f>
        <v>0</v>
      </c>
      <c r="AK125" s="142"/>
      <c r="AL125" s="253">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253">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253">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0</v>
      </c>
      <c r="AO125" s="253">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0</v>
      </c>
      <c r="AP125" s="253">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0</v>
      </c>
      <c r="AQ125" s="253">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0</v>
      </c>
      <c r="AR125" s="253">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0</v>
      </c>
      <c r="AS125" s="142"/>
      <c r="AT125" s="253">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253">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253">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253">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253">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253">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253">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42"/>
      <c r="BB125" s="253">
        <f t="shared" si="52"/>
        <v>0</v>
      </c>
      <c r="BC125" s="253">
        <f t="shared" si="53"/>
        <v>0</v>
      </c>
      <c r="BD125" s="253">
        <f t="shared" si="54"/>
        <v>0</v>
      </c>
      <c r="BE125" s="253">
        <f t="shared" si="38"/>
        <v>0</v>
      </c>
      <c r="BF125" s="253">
        <f t="shared" si="39"/>
        <v>0</v>
      </c>
      <c r="BG125" s="253">
        <f t="shared" si="40"/>
        <v>0</v>
      </c>
      <c r="BH125" s="253">
        <f t="shared" si="41"/>
        <v>0</v>
      </c>
      <c r="BI125" s="144"/>
      <c r="BJ125" s="253"/>
      <c r="BK125" s="253"/>
      <c r="BL125" s="253"/>
      <c r="BM125" s="253"/>
      <c r="BN125" s="253"/>
      <c r="BO125" s="253"/>
      <c r="BP125" s="253"/>
      <c r="BQ125" s="144"/>
      <c r="BR125" s="253">
        <f t="shared" si="42"/>
        <v>0</v>
      </c>
      <c r="BS125" s="253">
        <f t="shared" si="43"/>
        <v>0</v>
      </c>
      <c r="BT125" s="253">
        <f t="shared" si="44"/>
        <v>0</v>
      </c>
      <c r="BU125" s="253">
        <f t="shared" si="45"/>
        <v>0</v>
      </c>
      <c r="BV125" s="253">
        <f t="shared" si="46"/>
        <v>0</v>
      </c>
      <c r="BW125" s="253">
        <f t="shared" si="47"/>
        <v>0</v>
      </c>
      <c r="BX125" s="253">
        <f t="shared" si="48"/>
        <v>0</v>
      </c>
      <c r="BY125" s="142"/>
      <c r="BZ125" s="264" t="str">
        <f>IF(SUMIF('Input| Projects'!$AR$8:$CO$8,"Dx",'Input| Projects'!$AR125:$CO125)=0,"",SUMIF('Input| Projects'!$AR$8:$CO$8,"Dx",'Input| Projects'!$AR125:$CO125))</f>
        <v/>
      </c>
      <c r="CA125" s="264" t="str">
        <f>IF(SUMIF('Input| Projects'!$AR$8:$CO$8,"Tx",'Input| Projects'!$AR125:$CO125)=0,"",SUMIF('Input| Projects'!$AR$8:$CO$8,"Tx",'Input| Projects'!$AR125:$CO125))</f>
        <v/>
      </c>
      <c r="CB125" s="206" t="str">
        <f t="shared" si="55"/>
        <v/>
      </c>
    </row>
    <row r="126" spans="2:80" x14ac:dyDescent="0.3">
      <c r="B126" s="268">
        <f>IFERROR('Input| Projects'!B126,"")</f>
        <v>117</v>
      </c>
      <c r="C126" s="57" t="str">
        <f>IFERROR(IF('Input| Projects'!C126="","",'Input| Projects'!C126),"")</f>
        <v/>
      </c>
      <c r="D126" s="57" t="str">
        <f>IFERROR(IF('Input| Projects'!D126="","",'Input| Projects'!D126),"")</f>
        <v/>
      </c>
      <c r="E126" s="140"/>
      <c r="F126" s="257">
        <f>IFERROR('Input| Projects'!I126*'Input| Escalations'!$K$19,"")</f>
        <v>0</v>
      </c>
      <c r="G126" s="257">
        <f>IFERROR('Input| Projects'!J126*'Input| Escalations'!$K$19,"")</f>
        <v>0</v>
      </c>
      <c r="H126" s="257">
        <f>IFERROR('Input| Projects'!K126*'Input| Escalations'!$K$19,"")</f>
        <v>0</v>
      </c>
      <c r="I126" s="257">
        <f>IFERROR('Input| Projects'!L126*'Input| Escalations'!$K$19,"")</f>
        <v>0</v>
      </c>
      <c r="J126" s="257">
        <f>IFERROR('Input| Projects'!M126*'Input| Escalations'!$K$19,"")</f>
        <v>0</v>
      </c>
      <c r="K126" s="257">
        <f>IFERROR('Input| Projects'!N126*'Input| Escalations'!$K$19,"")</f>
        <v>0</v>
      </c>
      <c r="L126" s="257">
        <f>IFERROR('Input| Projects'!O126*'Input| Escalations'!$K$19,"")</f>
        <v>0</v>
      </c>
      <c r="M126" s="206" t="str">
        <f>IF(ABS(SUM(F126:L126)-(SUM('Input| Projects'!I126:O126)*'Input| Escalations'!$K$19))&lt;0.0000001,"",1)</f>
        <v/>
      </c>
      <c r="N126" s="259">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1</v>
      </c>
      <c r="O126" s="259">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1</v>
      </c>
      <c r="P126" s="259">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1</v>
      </c>
      <c r="Q126" s="259">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v>
      </c>
      <c r="R126" s="259">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v>
      </c>
      <c r="S126" s="259">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v>
      </c>
      <c r="T126" s="259">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v>
      </c>
      <c r="U126" s="142"/>
      <c r="V126" s="253">
        <f t="shared" si="49"/>
        <v>0</v>
      </c>
      <c r="W126" s="253">
        <f t="shared" si="50"/>
        <v>0</v>
      </c>
      <c r="X126" s="253">
        <f t="shared" si="51"/>
        <v>0</v>
      </c>
      <c r="Y126" s="253">
        <f t="shared" si="34"/>
        <v>0</v>
      </c>
      <c r="Z126" s="253">
        <f t="shared" si="35"/>
        <v>0</v>
      </c>
      <c r="AA126" s="253">
        <f t="shared" si="36"/>
        <v>0</v>
      </c>
      <c r="AB126" s="253">
        <f t="shared" si="37"/>
        <v>0</v>
      </c>
      <c r="AC126" s="142"/>
      <c r="AD126" s="253">
        <f>'Input| Projects'!Q126*N126*'Input| Escalations'!$K$19</f>
        <v>0</v>
      </c>
      <c r="AE126" s="253">
        <f>'Input| Projects'!R126*O126*'Input| Escalations'!$K$19</f>
        <v>0</v>
      </c>
      <c r="AF126" s="253">
        <f>'Input| Projects'!S126*P126*'Input| Escalations'!$K$19</f>
        <v>0</v>
      </c>
      <c r="AG126" s="253">
        <f>'Input| Projects'!T126*Q126*'Input| Escalations'!$K$19</f>
        <v>0</v>
      </c>
      <c r="AH126" s="253">
        <f>'Input| Projects'!U126*R126*'Input| Escalations'!$K$19</f>
        <v>0</v>
      </c>
      <c r="AI126" s="253">
        <f>'Input| Projects'!V126*S126*'Input| Escalations'!$K$19</f>
        <v>0</v>
      </c>
      <c r="AJ126" s="253">
        <f>'Input| Projects'!W126*T126*'Input| Escalations'!$K$19</f>
        <v>0</v>
      </c>
      <c r="AK126" s="142"/>
      <c r="AL126" s="253">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253">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253">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253">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253">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253">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253">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42"/>
      <c r="AT126" s="253">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253">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253">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253">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253">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253">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253">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42"/>
      <c r="BB126" s="253">
        <f t="shared" si="52"/>
        <v>0</v>
      </c>
      <c r="BC126" s="253">
        <f t="shared" si="53"/>
        <v>0</v>
      </c>
      <c r="BD126" s="253">
        <f t="shared" si="54"/>
        <v>0</v>
      </c>
      <c r="BE126" s="253">
        <f t="shared" si="38"/>
        <v>0</v>
      </c>
      <c r="BF126" s="253">
        <f t="shared" si="39"/>
        <v>0</v>
      </c>
      <c r="BG126" s="253">
        <f t="shared" si="40"/>
        <v>0</v>
      </c>
      <c r="BH126" s="253">
        <f t="shared" si="41"/>
        <v>0</v>
      </c>
      <c r="BI126" s="144"/>
      <c r="BJ126" s="253"/>
      <c r="BK126" s="253"/>
      <c r="BL126" s="253"/>
      <c r="BM126" s="253"/>
      <c r="BN126" s="253"/>
      <c r="BO126" s="253"/>
      <c r="BP126" s="253"/>
      <c r="BQ126" s="144"/>
      <c r="BR126" s="253">
        <f t="shared" si="42"/>
        <v>0</v>
      </c>
      <c r="BS126" s="253">
        <f t="shared" si="43"/>
        <v>0</v>
      </c>
      <c r="BT126" s="253">
        <f t="shared" si="44"/>
        <v>0</v>
      </c>
      <c r="BU126" s="253">
        <f t="shared" si="45"/>
        <v>0</v>
      </c>
      <c r="BV126" s="253">
        <f t="shared" si="46"/>
        <v>0</v>
      </c>
      <c r="BW126" s="253">
        <f t="shared" si="47"/>
        <v>0</v>
      </c>
      <c r="BX126" s="253">
        <f t="shared" si="48"/>
        <v>0</v>
      </c>
      <c r="BY126" s="142"/>
      <c r="BZ126" s="264" t="str">
        <f>IF(SUMIF('Input| Projects'!$AR$8:$CO$8,"Dx",'Input| Projects'!$AR126:$CO126)=0,"",SUMIF('Input| Projects'!$AR$8:$CO$8,"Dx",'Input| Projects'!$AR126:$CO126))</f>
        <v/>
      </c>
      <c r="CA126" s="264" t="str">
        <f>IF(SUMIF('Input| Projects'!$AR$8:$CO$8,"Tx",'Input| Projects'!$AR126:$CO126)=0,"",SUMIF('Input| Projects'!$AR$8:$CO$8,"Tx",'Input| Projects'!$AR126:$CO126))</f>
        <v/>
      </c>
      <c r="CB126" s="206" t="str">
        <f t="shared" si="55"/>
        <v/>
      </c>
    </row>
    <row r="127" spans="2:80" x14ac:dyDescent="0.3">
      <c r="B127" s="268">
        <f>IFERROR('Input| Projects'!B127,"")</f>
        <v>118</v>
      </c>
      <c r="C127" s="57" t="str">
        <f>IFERROR(IF('Input| Projects'!C127="","",'Input| Projects'!C127),"")</f>
        <v/>
      </c>
      <c r="D127" s="57" t="str">
        <f>IFERROR(IF('Input| Projects'!D127="","",'Input| Projects'!D127),"")</f>
        <v/>
      </c>
      <c r="E127" s="140"/>
      <c r="F127" s="257">
        <f>IFERROR('Input| Projects'!I127*'Input| Escalations'!$K$19,"")</f>
        <v>0</v>
      </c>
      <c r="G127" s="257">
        <f>IFERROR('Input| Projects'!J127*'Input| Escalations'!$K$19,"")</f>
        <v>0</v>
      </c>
      <c r="H127" s="257">
        <f>IFERROR('Input| Projects'!K127*'Input| Escalations'!$K$19,"")</f>
        <v>0</v>
      </c>
      <c r="I127" s="257">
        <f>IFERROR('Input| Projects'!L127*'Input| Escalations'!$K$19,"")</f>
        <v>0</v>
      </c>
      <c r="J127" s="257">
        <f>IFERROR('Input| Projects'!M127*'Input| Escalations'!$K$19,"")</f>
        <v>0</v>
      </c>
      <c r="K127" s="257">
        <f>IFERROR('Input| Projects'!N127*'Input| Escalations'!$K$19,"")</f>
        <v>0</v>
      </c>
      <c r="L127" s="257">
        <f>IFERROR('Input| Projects'!O127*'Input| Escalations'!$K$19,"")</f>
        <v>0</v>
      </c>
      <c r="M127" s="206" t="str">
        <f>IF(ABS(SUM(F127:L127)-(SUM('Input| Projects'!I127:O127)*'Input| Escalations'!$K$19))&lt;0.0000001,"",1)</f>
        <v/>
      </c>
      <c r="N127" s="259">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1</v>
      </c>
      <c r="O127" s="259">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1</v>
      </c>
      <c r="P127" s="259">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1</v>
      </c>
      <c r="Q127" s="259">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v>
      </c>
      <c r="R127" s="259">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v>
      </c>
      <c r="S127" s="259">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v>
      </c>
      <c r="T127" s="259">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v>
      </c>
      <c r="U127" s="142"/>
      <c r="V127" s="253">
        <f t="shared" si="49"/>
        <v>0</v>
      </c>
      <c r="W127" s="253">
        <f t="shared" si="50"/>
        <v>0</v>
      </c>
      <c r="X127" s="253">
        <f t="shared" si="51"/>
        <v>0</v>
      </c>
      <c r="Y127" s="253">
        <f t="shared" si="34"/>
        <v>0</v>
      </c>
      <c r="Z127" s="253">
        <f t="shared" si="35"/>
        <v>0</v>
      </c>
      <c r="AA127" s="253">
        <f t="shared" si="36"/>
        <v>0</v>
      </c>
      <c r="AB127" s="253">
        <f t="shared" si="37"/>
        <v>0</v>
      </c>
      <c r="AC127" s="142"/>
      <c r="AD127" s="253">
        <f>'Input| Projects'!Q127*N127*'Input| Escalations'!$K$19</f>
        <v>0</v>
      </c>
      <c r="AE127" s="253">
        <f>'Input| Projects'!R127*O127*'Input| Escalations'!$K$19</f>
        <v>0</v>
      </c>
      <c r="AF127" s="253">
        <f>'Input| Projects'!S127*P127*'Input| Escalations'!$K$19</f>
        <v>0</v>
      </c>
      <c r="AG127" s="253">
        <f>'Input| Projects'!T127*Q127*'Input| Escalations'!$K$19</f>
        <v>0</v>
      </c>
      <c r="AH127" s="253">
        <f>'Input| Projects'!U127*R127*'Input| Escalations'!$K$19</f>
        <v>0</v>
      </c>
      <c r="AI127" s="253">
        <f>'Input| Projects'!V127*S127*'Input| Escalations'!$K$19</f>
        <v>0</v>
      </c>
      <c r="AJ127" s="253">
        <f>'Input| Projects'!W127*T127*'Input| Escalations'!$K$19</f>
        <v>0</v>
      </c>
      <c r="AK127" s="142"/>
      <c r="AL127" s="253">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253">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253">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0</v>
      </c>
      <c r="AO127" s="253">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0</v>
      </c>
      <c r="AP127" s="253">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0</v>
      </c>
      <c r="AQ127" s="253">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0</v>
      </c>
      <c r="AR127" s="253">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0</v>
      </c>
      <c r="AS127" s="142"/>
      <c r="AT127" s="253">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253">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253">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253">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253">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253">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253">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42"/>
      <c r="BB127" s="253">
        <f t="shared" si="52"/>
        <v>0</v>
      </c>
      <c r="BC127" s="253">
        <f t="shared" si="53"/>
        <v>0</v>
      </c>
      <c r="BD127" s="253">
        <f t="shared" si="54"/>
        <v>0</v>
      </c>
      <c r="BE127" s="253">
        <f t="shared" si="38"/>
        <v>0</v>
      </c>
      <c r="BF127" s="253">
        <f t="shared" si="39"/>
        <v>0</v>
      </c>
      <c r="BG127" s="253">
        <f t="shared" si="40"/>
        <v>0</v>
      </c>
      <c r="BH127" s="253">
        <f t="shared" si="41"/>
        <v>0</v>
      </c>
      <c r="BI127" s="144"/>
      <c r="BJ127" s="253"/>
      <c r="BK127" s="253"/>
      <c r="BL127" s="253"/>
      <c r="BM127" s="253"/>
      <c r="BN127" s="253"/>
      <c r="BO127" s="253"/>
      <c r="BP127" s="253"/>
      <c r="BQ127" s="144"/>
      <c r="BR127" s="253">
        <f t="shared" si="42"/>
        <v>0</v>
      </c>
      <c r="BS127" s="253">
        <f t="shared" si="43"/>
        <v>0</v>
      </c>
      <c r="BT127" s="253">
        <f t="shared" si="44"/>
        <v>0</v>
      </c>
      <c r="BU127" s="253">
        <f t="shared" si="45"/>
        <v>0</v>
      </c>
      <c r="BV127" s="253">
        <f t="shared" si="46"/>
        <v>0</v>
      </c>
      <c r="BW127" s="253">
        <f t="shared" si="47"/>
        <v>0</v>
      </c>
      <c r="BX127" s="253">
        <f t="shared" si="48"/>
        <v>0</v>
      </c>
      <c r="BY127" s="142"/>
      <c r="BZ127" s="264" t="str">
        <f>IF(SUMIF('Input| Projects'!$AR$8:$CO$8,"Dx",'Input| Projects'!$AR127:$CO127)=0,"",SUMIF('Input| Projects'!$AR$8:$CO$8,"Dx",'Input| Projects'!$AR127:$CO127))</f>
        <v/>
      </c>
      <c r="CA127" s="264" t="str">
        <f>IF(SUMIF('Input| Projects'!$AR$8:$CO$8,"Tx",'Input| Projects'!$AR127:$CO127)=0,"",SUMIF('Input| Projects'!$AR$8:$CO$8,"Tx",'Input| Projects'!$AR127:$CO127))</f>
        <v/>
      </c>
      <c r="CB127" s="206" t="str">
        <f t="shared" si="55"/>
        <v/>
      </c>
    </row>
    <row r="128" spans="2:80" x14ac:dyDescent="0.3">
      <c r="B128" s="268">
        <f>IFERROR('Input| Projects'!B128,"")</f>
        <v>119</v>
      </c>
      <c r="C128" s="57" t="str">
        <f>IFERROR(IF('Input| Projects'!C128="","",'Input| Projects'!C128),"")</f>
        <v/>
      </c>
      <c r="D128" s="57" t="str">
        <f>IFERROR(IF('Input| Projects'!D128="","",'Input| Projects'!D128),"")</f>
        <v/>
      </c>
      <c r="E128" s="140"/>
      <c r="F128" s="257">
        <f>IFERROR('Input| Projects'!I128*'Input| Escalations'!$K$19,"")</f>
        <v>0</v>
      </c>
      <c r="G128" s="257">
        <f>IFERROR('Input| Projects'!J128*'Input| Escalations'!$K$19,"")</f>
        <v>0</v>
      </c>
      <c r="H128" s="257">
        <f>IFERROR('Input| Projects'!K128*'Input| Escalations'!$K$19,"")</f>
        <v>0</v>
      </c>
      <c r="I128" s="257">
        <f>IFERROR('Input| Projects'!L128*'Input| Escalations'!$K$19,"")</f>
        <v>0</v>
      </c>
      <c r="J128" s="257">
        <f>IFERROR('Input| Projects'!M128*'Input| Escalations'!$K$19,"")</f>
        <v>0</v>
      </c>
      <c r="K128" s="257">
        <f>IFERROR('Input| Projects'!N128*'Input| Escalations'!$K$19,"")</f>
        <v>0</v>
      </c>
      <c r="L128" s="257">
        <f>IFERROR('Input| Projects'!O128*'Input| Escalations'!$K$19,"")</f>
        <v>0</v>
      </c>
      <c r="M128" s="206" t="str">
        <f>IF(ABS(SUM(F128:L128)-(SUM('Input| Projects'!I128:O128)*'Input| Escalations'!$K$19))&lt;0.0000001,"",1)</f>
        <v/>
      </c>
      <c r="N128" s="259">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1</v>
      </c>
      <c r="O128" s="259">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1</v>
      </c>
      <c r="P128" s="259">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1</v>
      </c>
      <c r="Q128" s="259">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v>
      </c>
      <c r="R128" s="259">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v>
      </c>
      <c r="S128" s="259">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v>
      </c>
      <c r="T128" s="259">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v>
      </c>
      <c r="U128" s="142"/>
      <c r="V128" s="253">
        <f t="shared" si="49"/>
        <v>0</v>
      </c>
      <c r="W128" s="253">
        <f t="shared" si="50"/>
        <v>0</v>
      </c>
      <c r="X128" s="253">
        <f t="shared" si="51"/>
        <v>0</v>
      </c>
      <c r="Y128" s="253">
        <f t="shared" si="34"/>
        <v>0</v>
      </c>
      <c r="Z128" s="253">
        <f t="shared" si="35"/>
        <v>0</v>
      </c>
      <c r="AA128" s="253">
        <f t="shared" si="36"/>
        <v>0</v>
      </c>
      <c r="AB128" s="253">
        <f t="shared" si="37"/>
        <v>0</v>
      </c>
      <c r="AC128" s="142"/>
      <c r="AD128" s="253">
        <f>'Input| Projects'!Q128*N128*'Input| Escalations'!$K$19</f>
        <v>0</v>
      </c>
      <c r="AE128" s="253">
        <f>'Input| Projects'!R128*O128*'Input| Escalations'!$K$19</f>
        <v>0</v>
      </c>
      <c r="AF128" s="253">
        <f>'Input| Projects'!S128*P128*'Input| Escalations'!$K$19</f>
        <v>0</v>
      </c>
      <c r="AG128" s="253">
        <f>'Input| Projects'!T128*Q128*'Input| Escalations'!$K$19</f>
        <v>0</v>
      </c>
      <c r="AH128" s="253">
        <f>'Input| Projects'!U128*R128*'Input| Escalations'!$K$19</f>
        <v>0</v>
      </c>
      <c r="AI128" s="253">
        <f>'Input| Projects'!V128*S128*'Input| Escalations'!$K$19</f>
        <v>0</v>
      </c>
      <c r="AJ128" s="253">
        <f>'Input| Projects'!W128*T128*'Input| Escalations'!$K$19</f>
        <v>0</v>
      </c>
      <c r="AK128" s="142"/>
      <c r="AL128" s="253">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253">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253">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0</v>
      </c>
      <c r="AO128" s="253">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0</v>
      </c>
      <c r="AP128" s="253">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0</v>
      </c>
      <c r="AQ128" s="253">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0</v>
      </c>
      <c r="AR128" s="253">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0</v>
      </c>
      <c r="AS128" s="142"/>
      <c r="AT128" s="253">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253">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253">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253">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253">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253">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253">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42"/>
      <c r="BB128" s="253">
        <f t="shared" si="52"/>
        <v>0</v>
      </c>
      <c r="BC128" s="253">
        <f t="shared" si="53"/>
        <v>0</v>
      </c>
      <c r="BD128" s="253">
        <f t="shared" si="54"/>
        <v>0</v>
      </c>
      <c r="BE128" s="253">
        <f t="shared" si="38"/>
        <v>0</v>
      </c>
      <c r="BF128" s="253">
        <f t="shared" si="39"/>
        <v>0</v>
      </c>
      <c r="BG128" s="253">
        <f t="shared" si="40"/>
        <v>0</v>
      </c>
      <c r="BH128" s="253">
        <f t="shared" si="41"/>
        <v>0</v>
      </c>
      <c r="BI128" s="144"/>
      <c r="BJ128" s="253"/>
      <c r="BK128" s="253"/>
      <c r="BL128" s="253"/>
      <c r="BM128" s="253"/>
      <c r="BN128" s="253"/>
      <c r="BO128" s="253"/>
      <c r="BP128" s="253"/>
      <c r="BQ128" s="144"/>
      <c r="BR128" s="253">
        <f t="shared" si="42"/>
        <v>0</v>
      </c>
      <c r="BS128" s="253">
        <f t="shared" si="43"/>
        <v>0</v>
      </c>
      <c r="BT128" s="253">
        <f t="shared" si="44"/>
        <v>0</v>
      </c>
      <c r="BU128" s="253">
        <f t="shared" si="45"/>
        <v>0</v>
      </c>
      <c r="BV128" s="253">
        <f t="shared" si="46"/>
        <v>0</v>
      </c>
      <c r="BW128" s="253">
        <f t="shared" si="47"/>
        <v>0</v>
      </c>
      <c r="BX128" s="253">
        <f t="shared" si="48"/>
        <v>0</v>
      </c>
      <c r="BY128" s="142"/>
      <c r="BZ128" s="264" t="str">
        <f>IF(SUMIF('Input| Projects'!$AR$8:$CO$8,"Dx",'Input| Projects'!$AR128:$CO128)=0,"",SUMIF('Input| Projects'!$AR$8:$CO$8,"Dx",'Input| Projects'!$AR128:$CO128))</f>
        <v/>
      </c>
      <c r="CA128" s="264" t="str">
        <f>IF(SUMIF('Input| Projects'!$AR$8:$CO$8,"Tx",'Input| Projects'!$AR128:$CO128)=0,"",SUMIF('Input| Projects'!$AR$8:$CO$8,"Tx",'Input| Projects'!$AR128:$CO128))</f>
        <v/>
      </c>
      <c r="CB128" s="206" t="str">
        <f t="shared" si="55"/>
        <v/>
      </c>
    </row>
    <row r="129" spans="2:80" x14ac:dyDescent="0.3">
      <c r="B129" s="268">
        <f>IFERROR('Input| Projects'!B129,"")</f>
        <v>120</v>
      </c>
      <c r="C129" s="57" t="str">
        <f>IFERROR(IF('Input| Projects'!C129="","",'Input| Projects'!C129),"")</f>
        <v/>
      </c>
      <c r="D129" s="57" t="str">
        <f>IFERROR(IF('Input| Projects'!D129="","",'Input| Projects'!D129),"")</f>
        <v/>
      </c>
      <c r="E129" s="140"/>
      <c r="F129" s="257">
        <f>IFERROR('Input| Projects'!I129*'Input| Escalations'!$K$19,"")</f>
        <v>0</v>
      </c>
      <c r="G129" s="257">
        <f>IFERROR('Input| Projects'!J129*'Input| Escalations'!$K$19,"")</f>
        <v>0</v>
      </c>
      <c r="H129" s="257">
        <f>IFERROR('Input| Projects'!K129*'Input| Escalations'!$K$19,"")</f>
        <v>0</v>
      </c>
      <c r="I129" s="257">
        <f>IFERROR('Input| Projects'!L129*'Input| Escalations'!$K$19,"")</f>
        <v>0</v>
      </c>
      <c r="J129" s="257">
        <f>IFERROR('Input| Projects'!M129*'Input| Escalations'!$K$19,"")</f>
        <v>0</v>
      </c>
      <c r="K129" s="257">
        <f>IFERROR('Input| Projects'!N129*'Input| Escalations'!$K$19,"")</f>
        <v>0</v>
      </c>
      <c r="L129" s="257">
        <f>IFERROR('Input| Projects'!O129*'Input| Escalations'!$K$19,"")</f>
        <v>0</v>
      </c>
      <c r="M129" s="206" t="str">
        <f>IF(ABS(SUM(F129:L129)-(SUM('Input| Projects'!I129:O129)*'Input| Escalations'!$K$19))&lt;0.0000001,"",1)</f>
        <v/>
      </c>
      <c r="N129" s="259">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1</v>
      </c>
      <c r="O129" s="259">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1</v>
      </c>
      <c r="P129" s="259">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1</v>
      </c>
      <c r="Q129" s="259">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v>
      </c>
      <c r="R129" s="259">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v>
      </c>
      <c r="S129" s="259">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v>
      </c>
      <c r="T129" s="259">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v>
      </c>
      <c r="U129" s="142"/>
      <c r="V129" s="253">
        <f t="shared" si="49"/>
        <v>0</v>
      </c>
      <c r="W129" s="253">
        <f t="shared" si="50"/>
        <v>0</v>
      </c>
      <c r="X129" s="253">
        <f t="shared" si="51"/>
        <v>0</v>
      </c>
      <c r="Y129" s="253">
        <f t="shared" si="34"/>
        <v>0</v>
      </c>
      <c r="Z129" s="253">
        <f t="shared" si="35"/>
        <v>0</v>
      </c>
      <c r="AA129" s="253">
        <f t="shared" si="36"/>
        <v>0</v>
      </c>
      <c r="AB129" s="253">
        <f t="shared" si="37"/>
        <v>0</v>
      </c>
      <c r="AC129" s="142"/>
      <c r="AD129" s="253">
        <f>'Input| Projects'!Q129*N129*'Input| Escalations'!$K$19</f>
        <v>0</v>
      </c>
      <c r="AE129" s="253">
        <f>'Input| Projects'!R129*O129*'Input| Escalations'!$K$19</f>
        <v>0</v>
      </c>
      <c r="AF129" s="253">
        <f>'Input| Projects'!S129*P129*'Input| Escalations'!$K$19</f>
        <v>0</v>
      </c>
      <c r="AG129" s="253">
        <f>'Input| Projects'!T129*Q129*'Input| Escalations'!$K$19</f>
        <v>0</v>
      </c>
      <c r="AH129" s="253">
        <f>'Input| Projects'!U129*R129*'Input| Escalations'!$K$19</f>
        <v>0</v>
      </c>
      <c r="AI129" s="253">
        <f>'Input| Projects'!V129*S129*'Input| Escalations'!$K$19</f>
        <v>0</v>
      </c>
      <c r="AJ129" s="253">
        <f>'Input| Projects'!W129*T129*'Input| Escalations'!$K$19</f>
        <v>0</v>
      </c>
      <c r="AK129" s="142"/>
      <c r="AL129" s="253">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253">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253">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0</v>
      </c>
      <c r="AO129" s="253">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0</v>
      </c>
      <c r="AP129" s="253">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0</v>
      </c>
      <c r="AQ129" s="253">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0</v>
      </c>
      <c r="AR129" s="253">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0</v>
      </c>
      <c r="AS129" s="142"/>
      <c r="AT129" s="253">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253">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253">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253">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253">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253">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253">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42"/>
      <c r="BB129" s="253">
        <f t="shared" si="52"/>
        <v>0</v>
      </c>
      <c r="BC129" s="253">
        <f t="shared" si="53"/>
        <v>0</v>
      </c>
      <c r="BD129" s="253">
        <f t="shared" si="54"/>
        <v>0</v>
      </c>
      <c r="BE129" s="253">
        <f t="shared" si="38"/>
        <v>0</v>
      </c>
      <c r="BF129" s="253">
        <f t="shared" si="39"/>
        <v>0</v>
      </c>
      <c r="BG129" s="253">
        <f t="shared" si="40"/>
        <v>0</v>
      </c>
      <c r="BH129" s="253">
        <f t="shared" si="41"/>
        <v>0</v>
      </c>
      <c r="BI129" s="144"/>
      <c r="BJ129" s="253"/>
      <c r="BK129" s="253"/>
      <c r="BL129" s="253"/>
      <c r="BM129" s="253"/>
      <c r="BN129" s="253"/>
      <c r="BO129" s="253"/>
      <c r="BP129" s="253"/>
      <c r="BQ129" s="144"/>
      <c r="BR129" s="253">
        <f t="shared" si="42"/>
        <v>0</v>
      </c>
      <c r="BS129" s="253">
        <f t="shared" si="43"/>
        <v>0</v>
      </c>
      <c r="BT129" s="253">
        <f t="shared" si="44"/>
        <v>0</v>
      </c>
      <c r="BU129" s="253">
        <f t="shared" si="45"/>
        <v>0</v>
      </c>
      <c r="BV129" s="253">
        <f t="shared" si="46"/>
        <v>0</v>
      </c>
      <c r="BW129" s="253">
        <f t="shared" si="47"/>
        <v>0</v>
      </c>
      <c r="BX129" s="253">
        <f t="shared" si="48"/>
        <v>0</v>
      </c>
      <c r="BY129" s="142"/>
      <c r="BZ129" s="264" t="str">
        <f>IF(SUMIF('Input| Projects'!$AR$8:$CO$8,"Dx",'Input| Projects'!$AR129:$CO129)=0,"",SUMIF('Input| Projects'!$AR$8:$CO$8,"Dx",'Input| Projects'!$AR129:$CO129))</f>
        <v/>
      </c>
      <c r="CA129" s="264" t="str">
        <f>IF(SUMIF('Input| Projects'!$AR$8:$CO$8,"Tx",'Input| Projects'!$AR129:$CO129)=0,"",SUMIF('Input| Projects'!$AR$8:$CO$8,"Tx",'Input| Projects'!$AR129:$CO129))</f>
        <v/>
      </c>
      <c r="CB129" s="206" t="str">
        <f t="shared" si="55"/>
        <v/>
      </c>
    </row>
    <row r="130" spans="2:80" x14ac:dyDescent="0.3">
      <c r="B130" s="268">
        <f>IFERROR('Input| Projects'!B130,"")</f>
        <v>121</v>
      </c>
      <c r="C130" s="57" t="str">
        <f>IFERROR(IF('Input| Projects'!C130="","",'Input| Projects'!C130),"")</f>
        <v/>
      </c>
      <c r="D130" s="57" t="str">
        <f>IFERROR(IF('Input| Projects'!D130="","",'Input| Projects'!D130),"")</f>
        <v/>
      </c>
      <c r="E130" s="140"/>
      <c r="F130" s="257">
        <f>IFERROR('Input| Projects'!I130*'Input| Escalations'!$K$19,"")</f>
        <v>0</v>
      </c>
      <c r="G130" s="257">
        <f>IFERROR('Input| Projects'!J130*'Input| Escalations'!$K$19,"")</f>
        <v>0</v>
      </c>
      <c r="H130" s="257">
        <f>IFERROR('Input| Projects'!K130*'Input| Escalations'!$K$19,"")</f>
        <v>0</v>
      </c>
      <c r="I130" s="257">
        <f>IFERROR('Input| Projects'!L130*'Input| Escalations'!$K$19,"")</f>
        <v>0</v>
      </c>
      <c r="J130" s="257">
        <f>IFERROR('Input| Projects'!M130*'Input| Escalations'!$K$19,"")</f>
        <v>0</v>
      </c>
      <c r="K130" s="257">
        <f>IFERROR('Input| Projects'!N130*'Input| Escalations'!$K$19,"")</f>
        <v>0</v>
      </c>
      <c r="L130" s="257">
        <f>IFERROR('Input| Projects'!O130*'Input| Escalations'!$K$19,"")</f>
        <v>0</v>
      </c>
      <c r="M130" s="206" t="str">
        <f>IF(ABS(SUM(F130:L130)-(SUM('Input| Projects'!I130:O130)*'Input| Escalations'!$K$19))&lt;0.0000001,"",1)</f>
        <v/>
      </c>
      <c r="N130" s="259">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1</v>
      </c>
      <c r="O130" s="259">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1</v>
      </c>
      <c r="P130" s="259">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1</v>
      </c>
      <c r="Q130" s="259">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v>
      </c>
      <c r="R130" s="259">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v>
      </c>
      <c r="S130" s="259">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v>
      </c>
      <c r="T130" s="259">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v>
      </c>
      <c r="U130" s="142"/>
      <c r="V130" s="253">
        <f t="shared" si="49"/>
        <v>0</v>
      </c>
      <c r="W130" s="253">
        <f t="shared" si="50"/>
        <v>0</v>
      </c>
      <c r="X130" s="253">
        <f t="shared" si="51"/>
        <v>0</v>
      </c>
      <c r="Y130" s="253">
        <f t="shared" si="34"/>
        <v>0</v>
      </c>
      <c r="Z130" s="253">
        <f t="shared" si="35"/>
        <v>0</v>
      </c>
      <c r="AA130" s="253">
        <f t="shared" si="36"/>
        <v>0</v>
      </c>
      <c r="AB130" s="253">
        <f t="shared" si="37"/>
        <v>0</v>
      </c>
      <c r="AC130" s="142"/>
      <c r="AD130" s="253">
        <f>'Input| Projects'!Q130*N130*'Input| Escalations'!$K$19</f>
        <v>0</v>
      </c>
      <c r="AE130" s="253">
        <f>'Input| Projects'!R130*O130*'Input| Escalations'!$K$19</f>
        <v>0</v>
      </c>
      <c r="AF130" s="253">
        <f>'Input| Projects'!S130*P130*'Input| Escalations'!$K$19</f>
        <v>0</v>
      </c>
      <c r="AG130" s="253">
        <f>'Input| Projects'!T130*Q130*'Input| Escalations'!$K$19</f>
        <v>0</v>
      </c>
      <c r="AH130" s="253">
        <f>'Input| Projects'!U130*R130*'Input| Escalations'!$K$19</f>
        <v>0</v>
      </c>
      <c r="AI130" s="253">
        <f>'Input| Projects'!V130*S130*'Input| Escalations'!$K$19</f>
        <v>0</v>
      </c>
      <c r="AJ130" s="253">
        <f>'Input| Projects'!W130*T130*'Input| Escalations'!$K$19</f>
        <v>0</v>
      </c>
      <c r="AK130" s="142"/>
      <c r="AL130" s="253">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253">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253">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0</v>
      </c>
      <c r="AO130" s="253">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0</v>
      </c>
      <c r="AP130" s="253">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0</v>
      </c>
      <c r="AQ130" s="253">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0</v>
      </c>
      <c r="AR130" s="253">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0</v>
      </c>
      <c r="AS130" s="142"/>
      <c r="AT130" s="253">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253">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253">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253">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253">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253">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253">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42"/>
      <c r="BB130" s="253">
        <f t="shared" si="52"/>
        <v>0</v>
      </c>
      <c r="BC130" s="253">
        <f t="shared" si="53"/>
        <v>0</v>
      </c>
      <c r="BD130" s="253">
        <f t="shared" si="54"/>
        <v>0</v>
      </c>
      <c r="BE130" s="253">
        <f t="shared" si="38"/>
        <v>0</v>
      </c>
      <c r="BF130" s="253">
        <f t="shared" si="39"/>
        <v>0</v>
      </c>
      <c r="BG130" s="253">
        <f t="shared" si="40"/>
        <v>0</v>
      </c>
      <c r="BH130" s="253">
        <f t="shared" si="41"/>
        <v>0</v>
      </c>
      <c r="BI130" s="144"/>
      <c r="BJ130" s="253"/>
      <c r="BK130" s="253"/>
      <c r="BL130" s="253"/>
      <c r="BM130" s="253"/>
      <c r="BN130" s="253"/>
      <c r="BO130" s="253"/>
      <c r="BP130" s="253"/>
      <c r="BQ130" s="144"/>
      <c r="BR130" s="253">
        <f t="shared" si="42"/>
        <v>0</v>
      </c>
      <c r="BS130" s="253">
        <f t="shared" si="43"/>
        <v>0</v>
      </c>
      <c r="BT130" s="253">
        <f t="shared" si="44"/>
        <v>0</v>
      </c>
      <c r="BU130" s="253">
        <f t="shared" si="45"/>
        <v>0</v>
      </c>
      <c r="BV130" s="253">
        <f t="shared" si="46"/>
        <v>0</v>
      </c>
      <c r="BW130" s="253">
        <f t="shared" si="47"/>
        <v>0</v>
      </c>
      <c r="BX130" s="253">
        <f t="shared" si="48"/>
        <v>0</v>
      </c>
      <c r="BY130" s="142"/>
      <c r="BZ130" s="264" t="str">
        <f>IF(SUMIF('Input| Projects'!$AR$8:$CO$8,"Dx",'Input| Projects'!$AR130:$CO130)=0,"",SUMIF('Input| Projects'!$AR$8:$CO$8,"Dx",'Input| Projects'!$AR130:$CO130))</f>
        <v/>
      </c>
      <c r="CA130" s="264" t="str">
        <f>IF(SUMIF('Input| Projects'!$AR$8:$CO$8,"Tx",'Input| Projects'!$AR130:$CO130)=0,"",SUMIF('Input| Projects'!$AR$8:$CO$8,"Tx",'Input| Projects'!$AR130:$CO130))</f>
        <v/>
      </c>
      <c r="CB130" s="206" t="str">
        <f t="shared" si="55"/>
        <v/>
      </c>
    </row>
    <row r="131" spans="2:80" x14ac:dyDescent="0.3">
      <c r="B131" s="268">
        <f>IFERROR('Input| Projects'!B131,"")</f>
        <v>122</v>
      </c>
      <c r="C131" s="57" t="str">
        <f>IFERROR(IF('Input| Projects'!C131="","",'Input| Projects'!C131),"")</f>
        <v/>
      </c>
      <c r="D131" s="57" t="str">
        <f>IFERROR(IF('Input| Projects'!D131="","",'Input| Projects'!D131),"")</f>
        <v/>
      </c>
      <c r="E131" s="140"/>
      <c r="F131" s="257">
        <f>IFERROR('Input| Projects'!I131*'Input| Escalations'!$K$19,"")</f>
        <v>0</v>
      </c>
      <c r="G131" s="257">
        <f>IFERROR('Input| Projects'!J131*'Input| Escalations'!$K$19,"")</f>
        <v>0</v>
      </c>
      <c r="H131" s="257">
        <f>IFERROR('Input| Projects'!K131*'Input| Escalations'!$K$19,"")</f>
        <v>0</v>
      </c>
      <c r="I131" s="257">
        <f>IFERROR('Input| Projects'!L131*'Input| Escalations'!$K$19,"")</f>
        <v>0</v>
      </c>
      <c r="J131" s="257">
        <f>IFERROR('Input| Projects'!M131*'Input| Escalations'!$K$19,"")</f>
        <v>0</v>
      </c>
      <c r="K131" s="257">
        <f>IFERROR('Input| Projects'!N131*'Input| Escalations'!$K$19,"")</f>
        <v>0</v>
      </c>
      <c r="L131" s="257">
        <f>IFERROR('Input| Projects'!O131*'Input| Escalations'!$K$19,"")</f>
        <v>0</v>
      </c>
      <c r="M131" s="206" t="str">
        <f>IF(ABS(SUM(F131:L131)-(SUM('Input| Projects'!I131:O131)*'Input| Escalations'!$K$19))&lt;0.0000001,"",1)</f>
        <v/>
      </c>
      <c r="N131" s="259">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1</v>
      </c>
      <c r="O131" s="259">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1</v>
      </c>
      <c r="P131" s="259">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1</v>
      </c>
      <c r="Q131" s="259">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v>
      </c>
      <c r="R131" s="259">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v>
      </c>
      <c r="S131" s="259">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v>
      </c>
      <c r="T131" s="259">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v>
      </c>
      <c r="U131" s="142"/>
      <c r="V131" s="253">
        <f t="shared" si="49"/>
        <v>0</v>
      </c>
      <c r="W131" s="253">
        <f t="shared" si="50"/>
        <v>0</v>
      </c>
      <c r="X131" s="253">
        <f t="shared" si="51"/>
        <v>0</v>
      </c>
      <c r="Y131" s="253">
        <f t="shared" si="34"/>
        <v>0</v>
      </c>
      <c r="Z131" s="253">
        <f t="shared" si="35"/>
        <v>0</v>
      </c>
      <c r="AA131" s="253">
        <f t="shared" si="36"/>
        <v>0</v>
      </c>
      <c r="AB131" s="253">
        <f t="shared" si="37"/>
        <v>0</v>
      </c>
      <c r="AC131" s="142"/>
      <c r="AD131" s="253">
        <f>'Input| Projects'!Q131*N131*'Input| Escalations'!$K$19</f>
        <v>0</v>
      </c>
      <c r="AE131" s="253">
        <f>'Input| Projects'!R131*O131*'Input| Escalations'!$K$19</f>
        <v>0</v>
      </c>
      <c r="AF131" s="253">
        <f>'Input| Projects'!S131*P131*'Input| Escalations'!$K$19</f>
        <v>0</v>
      </c>
      <c r="AG131" s="253">
        <f>'Input| Projects'!T131*Q131*'Input| Escalations'!$K$19</f>
        <v>0</v>
      </c>
      <c r="AH131" s="253">
        <f>'Input| Projects'!U131*R131*'Input| Escalations'!$K$19</f>
        <v>0</v>
      </c>
      <c r="AI131" s="253">
        <f>'Input| Projects'!V131*S131*'Input| Escalations'!$K$19</f>
        <v>0</v>
      </c>
      <c r="AJ131" s="253">
        <f>'Input| Projects'!W131*T131*'Input| Escalations'!$K$19</f>
        <v>0</v>
      </c>
      <c r="AK131" s="142"/>
      <c r="AL131" s="253">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253">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253">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0</v>
      </c>
      <c r="AO131" s="253">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0</v>
      </c>
      <c r="AP131" s="253">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0</v>
      </c>
      <c r="AQ131" s="253">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0</v>
      </c>
      <c r="AR131" s="253">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0</v>
      </c>
      <c r="AS131" s="142"/>
      <c r="AT131" s="253">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253">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253">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253">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253">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253">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253">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42"/>
      <c r="BB131" s="253">
        <f t="shared" si="52"/>
        <v>0</v>
      </c>
      <c r="BC131" s="253">
        <f t="shared" si="53"/>
        <v>0</v>
      </c>
      <c r="BD131" s="253">
        <f t="shared" si="54"/>
        <v>0</v>
      </c>
      <c r="BE131" s="253">
        <f t="shared" si="38"/>
        <v>0</v>
      </c>
      <c r="BF131" s="253">
        <f t="shared" si="39"/>
        <v>0</v>
      </c>
      <c r="BG131" s="253">
        <f t="shared" si="40"/>
        <v>0</v>
      </c>
      <c r="BH131" s="253">
        <f t="shared" si="41"/>
        <v>0</v>
      </c>
      <c r="BI131" s="144"/>
      <c r="BJ131" s="253"/>
      <c r="BK131" s="253"/>
      <c r="BL131" s="253"/>
      <c r="BM131" s="253"/>
      <c r="BN131" s="253"/>
      <c r="BO131" s="253"/>
      <c r="BP131" s="253"/>
      <c r="BQ131" s="144"/>
      <c r="BR131" s="253">
        <f t="shared" si="42"/>
        <v>0</v>
      </c>
      <c r="BS131" s="253">
        <f t="shared" si="43"/>
        <v>0</v>
      </c>
      <c r="BT131" s="253">
        <f t="shared" si="44"/>
        <v>0</v>
      </c>
      <c r="BU131" s="253">
        <f t="shared" si="45"/>
        <v>0</v>
      </c>
      <c r="BV131" s="253">
        <f t="shared" si="46"/>
        <v>0</v>
      </c>
      <c r="BW131" s="253">
        <f t="shared" si="47"/>
        <v>0</v>
      </c>
      <c r="BX131" s="253">
        <f t="shared" si="48"/>
        <v>0</v>
      </c>
      <c r="BY131" s="142"/>
      <c r="BZ131" s="264" t="str">
        <f>IF(SUMIF('Input| Projects'!$AR$8:$CO$8,"Dx",'Input| Projects'!$AR131:$CO131)=0,"",SUMIF('Input| Projects'!$AR$8:$CO$8,"Dx",'Input| Projects'!$AR131:$CO131))</f>
        <v/>
      </c>
      <c r="CA131" s="264" t="str">
        <f>IF(SUMIF('Input| Projects'!$AR$8:$CO$8,"Tx",'Input| Projects'!$AR131:$CO131)=0,"",SUMIF('Input| Projects'!$AR$8:$CO$8,"Tx",'Input| Projects'!$AR131:$CO131))</f>
        <v/>
      </c>
      <c r="CB131" s="206" t="str">
        <f t="shared" si="55"/>
        <v/>
      </c>
    </row>
    <row r="132" spans="2:80" x14ac:dyDescent="0.3">
      <c r="B132" s="268">
        <f>IFERROR('Input| Projects'!B132,"")</f>
        <v>123</v>
      </c>
      <c r="C132" s="57" t="str">
        <f>IFERROR(IF('Input| Projects'!C132="","",'Input| Projects'!C132),"")</f>
        <v/>
      </c>
      <c r="D132" s="57" t="str">
        <f>IFERROR(IF('Input| Projects'!D132="","",'Input| Projects'!D132),"")</f>
        <v/>
      </c>
      <c r="E132" s="140"/>
      <c r="F132" s="257">
        <f>IFERROR('Input| Projects'!I132*'Input| Escalations'!$K$19,"")</f>
        <v>0</v>
      </c>
      <c r="G132" s="257">
        <f>IFERROR('Input| Projects'!J132*'Input| Escalations'!$K$19,"")</f>
        <v>0</v>
      </c>
      <c r="H132" s="257">
        <f>IFERROR('Input| Projects'!K132*'Input| Escalations'!$K$19,"")</f>
        <v>0</v>
      </c>
      <c r="I132" s="257">
        <f>IFERROR('Input| Projects'!L132*'Input| Escalations'!$K$19,"")</f>
        <v>0</v>
      </c>
      <c r="J132" s="257">
        <f>IFERROR('Input| Projects'!M132*'Input| Escalations'!$K$19,"")</f>
        <v>0</v>
      </c>
      <c r="K132" s="257">
        <f>IFERROR('Input| Projects'!N132*'Input| Escalations'!$K$19,"")</f>
        <v>0</v>
      </c>
      <c r="L132" s="257">
        <f>IFERROR('Input| Projects'!O132*'Input| Escalations'!$K$19,"")</f>
        <v>0</v>
      </c>
      <c r="M132" s="206" t="str">
        <f>IF(ABS(SUM(F132:L132)-(SUM('Input| Projects'!I132:O132)*'Input| Escalations'!$K$19))&lt;0.0000001,"",1)</f>
        <v/>
      </c>
      <c r="N132" s="259">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1</v>
      </c>
      <c r="O132" s="259">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1</v>
      </c>
      <c r="P132" s="259">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1</v>
      </c>
      <c r="Q132" s="259">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v>
      </c>
      <c r="R132" s="259">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v>
      </c>
      <c r="S132" s="259">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v>
      </c>
      <c r="T132" s="259">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v>
      </c>
      <c r="U132" s="142"/>
      <c r="V132" s="253">
        <f t="shared" si="49"/>
        <v>0</v>
      </c>
      <c r="W132" s="253">
        <f t="shared" si="50"/>
        <v>0</v>
      </c>
      <c r="X132" s="253">
        <f t="shared" si="51"/>
        <v>0</v>
      </c>
      <c r="Y132" s="253">
        <f t="shared" si="34"/>
        <v>0</v>
      </c>
      <c r="Z132" s="253">
        <f t="shared" si="35"/>
        <v>0</v>
      </c>
      <c r="AA132" s="253">
        <f t="shared" si="36"/>
        <v>0</v>
      </c>
      <c r="AB132" s="253">
        <f t="shared" si="37"/>
        <v>0</v>
      </c>
      <c r="AC132" s="142"/>
      <c r="AD132" s="253">
        <f>'Input| Projects'!Q132*N132*'Input| Escalations'!$K$19</f>
        <v>0</v>
      </c>
      <c r="AE132" s="253">
        <f>'Input| Projects'!R132*O132*'Input| Escalations'!$K$19</f>
        <v>0</v>
      </c>
      <c r="AF132" s="253">
        <f>'Input| Projects'!S132*P132*'Input| Escalations'!$K$19</f>
        <v>0</v>
      </c>
      <c r="AG132" s="253">
        <f>'Input| Projects'!T132*Q132*'Input| Escalations'!$K$19</f>
        <v>0</v>
      </c>
      <c r="AH132" s="253">
        <f>'Input| Projects'!U132*R132*'Input| Escalations'!$K$19</f>
        <v>0</v>
      </c>
      <c r="AI132" s="253">
        <f>'Input| Projects'!V132*S132*'Input| Escalations'!$K$19</f>
        <v>0</v>
      </c>
      <c r="AJ132" s="253">
        <f>'Input| Projects'!W132*T132*'Input| Escalations'!$K$19</f>
        <v>0</v>
      </c>
      <c r="AK132" s="142"/>
      <c r="AL132" s="253">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253">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253">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0</v>
      </c>
      <c r="AO132" s="253">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0</v>
      </c>
      <c r="AP132" s="253">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0</v>
      </c>
      <c r="AQ132" s="253">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0</v>
      </c>
      <c r="AR132" s="253">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0</v>
      </c>
      <c r="AS132" s="142"/>
      <c r="AT132" s="253">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253">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253">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253">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253">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253">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253">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42"/>
      <c r="BB132" s="253">
        <f t="shared" si="52"/>
        <v>0</v>
      </c>
      <c r="BC132" s="253">
        <f t="shared" si="53"/>
        <v>0</v>
      </c>
      <c r="BD132" s="253">
        <f t="shared" si="54"/>
        <v>0</v>
      </c>
      <c r="BE132" s="253">
        <f t="shared" si="38"/>
        <v>0</v>
      </c>
      <c r="BF132" s="253">
        <f t="shared" si="39"/>
        <v>0</v>
      </c>
      <c r="BG132" s="253">
        <f t="shared" si="40"/>
        <v>0</v>
      </c>
      <c r="BH132" s="253">
        <f t="shared" si="41"/>
        <v>0</v>
      </c>
      <c r="BI132" s="144"/>
      <c r="BJ132" s="253"/>
      <c r="BK132" s="253"/>
      <c r="BL132" s="253"/>
      <c r="BM132" s="253"/>
      <c r="BN132" s="253"/>
      <c r="BO132" s="253"/>
      <c r="BP132" s="253"/>
      <c r="BQ132" s="144"/>
      <c r="BR132" s="253">
        <f t="shared" si="42"/>
        <v>0</v>
      </c>
      <c r="BS132" s="253">
        <f t="shared" si="43"/>
        <v>0</v>
      </c>
      <c r="BT132" s="253">
        <f t="shared" si="44"/>
        <v>0</v>
      </c>
      <c r="BU132" s="253">
        <f t="shared" si="45"/>
        <v>0</v>
      </c>
      <c r="BV132" s="253">
        <f t="shared" si="46"/>
        <v>0</v>
      </c>
      <c r="BW132" s="253">
        <f t="shared" si="47"/>
        <v>0</v>
      </c>
      <c r="BX132" s="253">
        <f t="shared" si="48"/>
        <v>0</v>
      </c>
      <c r="BY132" s="142"/>
      <c r="BZ132" s="264" t="str">
        <f>IF(SUMIF('Input| Projects'!$AR$8:$CO$8,"Dx",'Input| Projects'!$AR132:$CO132)=0,"",SUMIF('Input| Projects'!$AR$8:$CO$8,"Dx",'Input| Projects'!$AR132:$CO132))</f>
        <v/>
      </c>
      <c r="CA132" s="264" t="str">
        <f>IF(SUMIF('Input| Projects'!$AR$8:$CO$8,"Tx",'Input| Projects'!$AR132:$CO132)=0,"",SUMIF('Input| Projects'!$AR$8:$CO$8,"Tx",'Input| Projects'!$AR132:$CO132))</f>
        <v/>
      </c>
      <c r="CB132" s="206" t="str">
        <f t="shared" si="55"/>
        <v/>
      </c>
    </row>
    <row r="133" spans="2:80" x14ac:dyDescent="0.3">
      <c r="B133" s="268">
        <f>IFERROR('Input| Projects'!B133,"")</f>
        <v>124</v>
      </c>
      <c r="C133" s="57" t="str">
        <f>IFERROR(IF('Input| Projects'!C133="","",'Input| Projects'!C133),"")</f>
        <v/>
      </c>
      <c r="D133" s="57" t="str">
        <f>IFERROR(IF('Input| Projects'!D133="","",'Input| Projects'!D133),"")</f>
        <v/>
      </c>
      <c r="E133" s="140"/>
      <c r="F133" s="257">
        <f>IFERROR('Input| Projects'!I133*'Input| Escalations'!$K$19,"")</f>
        <v>0</v>
      </c>
      <c r="G133" s="257">
        <f>IFERROR('Input| Projects'!J133*'Input| Escalations'!$K$19,"")</f>
        <v>0</v>
      </c>
      <c r="H133" s="257">
        <f>IFERROR('Input| Projects'!K133*'Input| Escalations'!$K$19,"")</f>
        <v>0</v>
      </c>
      <c r="I133" s="257">
        <f>IFERROR('Input| Projects'!L133*'Input| Escalations'!$K$19,"")</f>
        <v>0</v>
      </c>
      <c r="J133" s="257">
        <f>IFERROR('Input| Projects'!M133*'Input| Escalations'!$K$19,"")</f>
        <v>0</v>
      </c>
      <c r="K133" s="257">
        <f>IFERROR('Input| Projects'!N133*'Input| Escalations'!$K$19,"")</f>
        <v>0</v>
      </c>
      <c r="L133" s="257">
        <f>IFERROR('Input| Projects'!O133*'Input| Escalations'!$K$19,"")</f>
        <v>0</v>
      </c>
      <c r="M133" s="206" t="str">
        <f>IF(ABS(SUM(F133:L133)-(SUM('Input| Projects'!I133:O133)*'Input| Escalations'!$K$19))&lt;0.0000001,"",1)</f>
        <v/>
      </c>
      <c r="N133" s="259">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1</v>
      </c>
      <c r="O133" s="259">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1</v>
      </c>
      <c r="P133" s="259">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1</v>
      </c>
      <c r="Q133" s="259">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v>
      </c>
      <c r="R133" s="259">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v>
      </c>
      <c r="S133" s="259">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v>
      </c>
      <c r="T133" s="259">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v>
      </c>
      <c r="U133" s="142"/>
      <c r="V133" s="253">
        <f t="shared" si="49"/>
        <v>0</v>
      </c>
      <c r="W133" s="253">
        <f t="shared" si="50"/>
        <v>0</v>
      </c>
      <c r="X133" s="253">
        <f t="shared" si="51"/>
        <v>0</v>
      </c>
      <c r="Y133" s="253">
        <f t="shared" si="34"/>
        <v>0</v>
      </c>
      <c r="Z133" s="253">
        <f t="shared" si="35"/>
        <v>0</v>
      </c>
      <c r="AA133" s="253">
        <f t="shared" si="36"/>
        <v>0</v>
      </c>
      <c r="AB133" s="253">
        <f t="shared" si="37"/>
        <v>0</v>
      </c>
      <c r="AC133" s="142"/>
      <c r="AD133" s="253">
        <f>'Input| Projects'!Q133*N133*'Input| Escalations'!$K$19</f>
        <v>0</v>
      </c>
      <c r="AE133" s="253">
        <f>'Input| Projects'!R133*O133*'Input| Escalations'!$K$19</f>
        <v>0</v>
      </c>
      <c r="AF133" s="253">
        <f>'Input| Projects'!S133*P133*'Input| Escalations'!$K$19</f>
        <v>0</v>
      </c>
      <c r="AG133" s="253">
        <f>'Input| Projects'!T133*Q133*'Input| Escalations'!$K$19</f>
        <v>0</v>
      </c>
      <c r="AH133" s="253">
        <f>'Input| Projects'!U133*R133*'Input| Escalations'!$K$19</f>
        <v>0</v>
      </c>
      <c r="AI133" s="253">
        <f>'Input| Projects'!V133*S133*'Input| Escalations'!$K$19</f>
        <v>0</v>
      </c>
      <c r="AJ133" s="253">
        <f>'Input| Projects'!W133*T133*'Input| Escalations'!$K$19</f>
        <v>0</v>
      </c>
      <c r="AK133" s="142"/>
      <c r="AL133" s="253">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253">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253">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0</v>
      </c>
      <c r="AO133" s="253">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0</v>
      </c>
      <c r="AP133" s="253">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0</v>
      </c>
      <c r="AQ133" s="253">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0</v>
      </c>
      <c r="AR133" s="253">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0</v>
      </c>
      <c r="AS133" s="142"/>
      <c r="AT133" s="253">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253">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253">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253">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253">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253">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253">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42"/>
      <c r="BB133" s="253">
        <f t="shared" si="52"/>
        <v>0</v>
      </c>
      <c r="BC133" s="253">
        <f t="shared" si="53"/>
        <v>0</v>
      </c>
      <c r="BD133" s="253">
        <f t="shared" si="54"/>
        <v>0</v>
      </c>
      <c r="BE133" s="253">
        <f t="shared" si="38"/>
        <v>0</v>
      </c>
      <c r="BF133" s="253">
        <f t="shared" si="39"/>
        <v>0</v>
      </c>
      <c r="BG133" s="253">
        <f t="shared" si="40"/>
        <v>0</v>
      </c>
      <c r="BH133" s="253">
        <f t="shared" si="41"/>
        <v>0</v>
      </c>
      <c r="BI133" s="144"/>
      <c r="BJ133" s="253"/>
      <c r="BK133" s="253"/>
      <c r="BL133" s="253"/>
      <c r="BM133" s="253"/>
      <c r="BN133" s="253"/>
      <c r="BO133" s="253"/>
      <c r="BP133" s="253"/>
      <c r="BQ133" s="144"/>
      <c r="BR133" s="253">
        <f t="shared" si="42"/>
        <v>0</v>
      </c>
      <c r="BS133" s="253">
        <f t="shared" si="43"/>
        <v>0</v>
      </c>
      <c r="BT133" s="253">
        <f t="shared" si="44"/>
        <v>0</v>
      </c>
      <c r="BU133" s="253">
        <f t="shared" si="45"/>
        <v>0</v>
      </c>
      <c r="BV133" s="253">
        <f t="shared" si="46"/>
        <v>0</v>
      </c>
      <c r="BW133" s="253">
        <f t="shared" si="47"/>
        <v>0</v>
      </c>
      <c r="BX133" s="253">
        <f t="shared" si="48"/>
        <v>0</v>
      </c>
      <c r="BY133" s="142"/>
      <c r="BZ133" s="264" t="str">
        <f>IF(SUMIF('Input| Projects'!$AR$8:$CO$8,"Dx",'Input| Projects'!$AR133:$CO133)=0,"",SUMIF('Input| Projects'!$AR$8:$CO$8,"Dx",'Input| Projects'!$AR133:$CO133))</f>
        <v/>
      </c>
      <c r="CA133" s="264" t="str">
        <f>IF(SUMIF('Input| Projects'!$AR$8:$CO$8,"Tx",'Input| Projects'!$AR133:$CO133)=0,"",SUMIF('Input| Projects'!$AR$8:$CO$8,"Tx",'Input| Projects'!$AR133:$CO133))</f>
        <v/>
      </c>
      <c r="CB133" s="206" t="str">
        <f t="shared" si="55"/>
        <v/>
      </c>
    </row>
    <row r="134" spans="2:80" x14ac:dyDescent="0.3">
      <c r="B134" s="268">
        <f>IFERROR('Input| Projects'!B134,"")</f>
        <v>125</v>
      </c>
      <c r="C134" s="57" t="str">
        <f>IFERROR(IF('Input| Projects'!C134="","",'Input| Projects'!C134),"")</f>
        <v/>
      </c>
      <c r="D134" s="57" t="str">
        <f>IFERROR(IF('Input| Projects'!D134="","",'Input| Projects'!D134),"")</f>
        <v/>
      </c>
      <c r="E134" s="140"/>
      <c r="F134" s="257">
        <f>IFERROR('Input| Projects'!I134*'Input| Escalations'!$K$19,"")</f>
        <v>0</v>
      </c>
      <c r="G134" s="257">
        <f>IFERROR('Input| Projects'!J134*'Input| Escalations'!$K$19,"")</f>
        <v>0</v>
      </c>
      <c r="H134" s="257">
        <f>IFERROR('Input| Projects'!K134*'Input| Escalations'!$K$19,"")</f>
        <v>0</v>
      </c>
      <c r="I134" s="257">
        <f>IFERROR('Input| Projects'!L134*'Input| Escalations'!$K$19,"")</f>
        <v>0</v>
      </c>
      <c r="J134" s="257">
        <f>IFERROR('Input| Projects'!M134*'Input| Escalations'!$K$19,"")</f>
        <v>0</v>
      </c>
      <c r="K134" s="257">
        <f>IFERROR('Input| Projects'!N134*'Input| Escalations'!$K$19,"")</f>
        <v>0</v>
      </c>
      <c r="L134" s="257">
        <f>IFERROR('Input| Projects'!O134*'Input| Escalations'!$K$19,"")</f>
        <v>0</v>
      </c>
      <c r="M134" s="206" t="str">
        <f>IF(ABS(SUM(F134:L134)-(SUM('Input| Projects'!I134:O134)*'Input| Escalations'!$K$19))&lt;0.0000001,"",1)</f>
        <v/>
      </c>
      <c r="N134" s="259">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1</v>
      </c>
      <c r="O134" s="259">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1</v>
      </c>
      <c r="P134" s="259">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1</v>
      </c>
      <c r="Q134" s="259">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v>
      </c>
      <c r="R134" s="259">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v>
      </c>
      <c r="S134" s="259">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v>
      </c>
      <c r="T134" s="259">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v>
      </c>
      <c r="U134" s="142"/>
      <c r="V134" s="253">
        <f t="shared" si="49"/>
        <v>0</v>
      </c>
      <c r="W134" s="253">
        <f t="shared" si="50"/>
        <v>0</v>
      </c>
      <c r="X134" s="253">
        <f t="shared" si="51"/>
        <v>0</v>
      </c>
      <c r="Y134" s="253">
        <f t="shared" si="34"/>
        <v>0</v>
      </c>
      <c r="Z134" s="253">
        <f t="shared" si="35"/>
        <v>0</v>
      </c>
      <c r="AA134" s="253">
        <f t="shared" si="36"/>
        <v>0</v>
      </c>
      <c r="AB134" s="253">
        <f t="shared" si="37"/>
        <v>0</v>
      </c>
      <c r="AC134" s="142"/>
      <c r="AD134" s="253">
        <f>'Input| Projects'!Q134*N134*'Input| Escalations'!$K$19</f>
        <v>0</v>
      </c>
      <c r="AE134" s="253">
        <f>'Input| Projects'!R134*O134*'Input| Escalations'!$K$19</f>
        <v>0</v>
      </c>
      <c r="AF134" s="253">
        <f>'Input| Projects'!S134*P134*'Input| Escalations'!$K$19</f>
        <v>0</v>
      </c>
      <c r="AG134" s="253">
        <f>'Input| Projects'!T134*Q134*'Input| Escalations'!$K$19</f>
        <v>0</v>
      </c>
      <c r="AH134" s="253">
        <f>'Input| Projects'!U134*R134*'Input| Escalations'!$K$19</f>
        <v>0</v>
      </c>
      <c r="AI134" s="253">
        <f>'Input| Projects'!V134*S134*'Input| Escalations'!$K$19</f>
        <v>0</v>
      </c>
      <c r="AJ134" s="253">
        <f>'Input| Projects'!W134*T134*'Input| Escalations'!$K$19</f>
        <v>0</v>
      </c>
      <c r="AK134" s="142"/>
      <c r="AL134" s="253">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253">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253">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0</v>
      </c>
      <c r="AO134" s="253">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0</v>
      </c>
      <c r="AP134" s="253">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0</v>
      </c>
      <c r="AQ134" s="253">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0</v>
      </c>
      <c r="AR134" s="253">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0</v>
      </c>
      <c r="AS134" s="142"/>
      <c r="AT134" s="253">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253">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253">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253">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253">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253">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253">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42"/>
      <c r="BB134" s="253">
        <f t="shared" si="52"/>
        <v>0</v>
      </c>
      <c r="BC134" s="253">
        <f t="shared" si="53"/>
        <v>0</v>
      </c>
      <c r="BD134" s="253">
        <f t="shared" si="54"/>
        <v>0</v>
      </c>
      <c r="BE134" s="253">
        <f t="shared" si="38"/>
        <v>0</v>
      </c>
      <c r="BF134" s="253">
        <f t="shared" si="39"/>
        <v>0</v>
      </c>
      <c r="BG134" s="253">
        <f t="shared" si="40"/>
        <v>0</v>
      </c>
      <c r="BH134" s="253">
        <f t="shared" si="41"/>
        <v>0</v>
      </c>
      <c r="BI134" s="144"/>
      <c r="BJ134" s="253"/>
      <c r="BK134" s="253"/>
      <c r="BL134" s="253"/>
      <c r="BM134" s="253"/>
      <c r="BN134" s="253"/>
      <c r="BO134" s="253"/>
      <c r="BP134" s="253"/>
      <c r="BQ134" s="144"/>
      <c r="BR134" s="253">
        <f t="shared" si="42"/>
        <v>0</v>
      </c>
      <c r="BS134" s="253">
        <f t="shared" si="43"/>
        <v>0</v>
      </c>
      <c r="BT134" s="253">
        <f t="shared" si="44"/>
        <v>0</v>
      </c>
      <c r="BU134" s="253">
        <f t="shared" si="45"/>
        <v>0</v>
      </c>
      <c r="BV134" s="253">
        <f t="shared" si="46"/>
        <v>0</v>
      </c>
      <c r="BW134" s="253">
        <f t="shared" si="47"/>
        <v>0</v>
      </c>
      <c r="BX134" s="253">
        <f t="shared" si="48"/>
        <v>0</v>
      </c>
      <c r="BY134" s="142"/>
      <c r="BZ134" s="264" t="str">
        <f>IF(SUMIF('Input| Projects'!$AR$8:$CO$8,"Dx",'Input| Projects'!$AR134:$CO134)=0,"",SUMIF('Input| Projects'!$AR$8:$CO$8,"Dx",'Input| Projects'!$AR134:$CO134))</f>
        <v/>
      </c>
      <c r="CA134" s="264" t="str">
        <f>IF(SUMIF('Input| Projects'!$AR$8:$CO$8,"Tx",'Input| Projects'!$AR134:$CO134)=0,"",SUMIF('Input| Projects'!$AR$8:$CO$8,"Tx",'Input| Projects'!$AR134:$CO134))</f>
        <v/>
      </c>
      <c r="CB134" s="206" t="str">
        <f t="shared" si="55"/>
        <v/>
      </c>
    </row>
    <row r="135" spans="2:80" x14ac:dyDescent="0.3">
      <c r="B135" s="268">
        <f>IFERROR('Input| Projects'!B135,"")</f>
        <v>126</v>
      </c>
      <c r="C135" s="57" t="str">
        <f>IFERROR(IF('Input| Projects'!C135="","",'Input| Projects'!C135),"")</f>
        <v/>
      </c>
      <c r="D135" s="57" t="str">
        <f>IFERROR(IF('Input| Projects'!D135="","",'Input| Projects'!D135),"")</f>
        <v/>
      </c>
      <c r="E135" s="140"/>
      <c r="F135" s="257">
        <f>IFERROR('Input| Projects'!I135*'Input| Escalations'!$K$19,"")</f>
        <v>0</v>
      </c>
      <c r="G135" s="257">
        <f>IFERROR('Input| Projects'!J135*'Input| Escalations'!$K$19,"")</f>
        <v>0</v>
      </c>
      <c r="H135" s="257">
        <f>IFERROR('Input| Projects'!K135*'Input| Escalations'!$K$19,"")</f>
        <v>0</v>
      </c>
      <c r="I135" s="257">
        <f>IFERROR('Input| Projects'!L135*'Input| Escalations'!$K$19,"")</f>
        <v>0</v>
      </c>
      <c r="J135" s="257">
        <f>IFERROR('Input| Projects'!M135*'Input| Escalations'!$K$19,"")</f>
        <v>0</v>
      </c>
      <c r="K135" s="257">
        <f>IFERROR('Input| Projects'!N135*'Input| Escalations'!$K$19,"")</f>
        <v>0</v>
      </c>
      <c r="L135" s="257">
        <f>IFERROR('Input| Projects'!O135*'Input| Escalations'!$K$19,"")</f>
        <v>0</v>
      </c>
      <c r="M135" s="206" t="str">
        <f>IF(ABS(SUM(F135:L135)-(SUM('Input| Projects'!I135:O135)*'Input| Escalations'!$K$19))&lt;0.0000001,"",1)</f>
        <v/>
      </c>
      <c r="N135" s="259">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1</v>
      </c>
      <c r="O135" s="259">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1</v>
      </c>
      <c r="P135" s="259">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1</v>
      </c>
      <c r="Q135" s="259">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v>
      </c>
      <c r="R135" s="259">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v>
      </c>
      <c r="S135" s="259">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v>
      </c>
      <c r="T135" s="259">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v>
      </c>
      <c r="U135" s="142"/>
      <c r="V135" s="253">
        <f t="shared" si="49"/>
        <v>0</v>
      </c>
      <c r="W135" s="253">
        <f t="shared" si="50"/>
        <v>0</v>
      </c>
      <c r="X135" s="253">
        <f t="shared" si="51"/>
        <v>0</v>
      </c>
      <c r="Y135" s="253">
        <f t="shared" si="34"/>
        <v>0</v>
      </c>
      <c r="Z135" s="253">
        <f t="shared" si="35"/>
        <v>0</v>
      </c>
      <c r="AA135" s="253">
        <f t="shared" si="36"/>
        <v>0</v>
      </c>
      <c r="AB135" s="253">
        <f t="shared" si="37"/>
        <v>0</v>
      </c>
      <c r="AC135" s="142"/>
      <c r="AD135" s="253">
        <f>'Input| Projects'!Q135*N135*'Input| Escalations'!$K$19</f>
        <v>0</v>
      </c>
      <c r="AE135" s="253">
        <f>'Input| Projects'!R135*O135*'Input| Escalations'!$K$19</f>
        <v>0</v>
      </c>
      <c r="AF135" s="253">
        <f>'Input| Projects'!S135*P135*'Input| Escalations'!$K$19</f>
        <v>0</v>
      </c>
      <c r="AG135" s="253">
        <f>'Input| Projects'!T135*Q135*'Input| Escalations'!$K$19</f>
        <v>0</v>
      </c>
      <c r="AH135" s="253">
        <f>'Input| Projects'!U135*R135*'Input| Escalations'!$K$19</f>
        <v>0</v>
      </c>
      <c r="AI135" s="253">
        <f>'Input| Projects'!V135*S135*'Input| Escalations'!$K$19</f>
        <v>0</v>
      </c>
      <c r="AJ135" s="253">
        <f>'Input| Projects'!W135*T135*'Input| Escalations'!$K$19</f>
        <v>0</v>
      </c>
      <c r="AK135" s="142"/>
      <c r="AL135" s="253">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253">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253">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0</v>
      </c>
      <c r="AO135" s="253">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0</v>
      </c>
      <c r="AP135" s="253">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0</v>
      </c>
      <c r="AQ135" s="253">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0</v>
      </c>
      <c r="AR135" s="253">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0</v>
      </c>
      <c r="AS135" s="142"/>
      <c r="AT135" s="253">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253">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253">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253">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253">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253">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253">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42"/>
      <c r="BB135" s="253">
        <f t="shared" si="52"/>
        <v>0</v>
      </c>
      <c r="BC135" s="253">
        <f t="shared" si="53"/>
        <v>0</v>
      </c>
      <c r="BD135" s="253">
        <f t="shared" si="54"/>
        <v>0</v>
      </c>
      <c r="BE135" s="253">
        <f t="shared" si="38"/>
        <v>0</v>
      </c>
      <c r="BF135" s="253">
        <f t="shared" si="39"/>
        <v>0</v>
      </c>
      <c r="BG135" s="253">
        <f t="shared" si="40"/>
        <v>0</v>
      </c>
      <c r="BH135" s="253">
        <f t="shared" si="41"/>
        <v>0</v>
      </c>
      <c r="BI135" s="144"/>
      <c r="BJ135" s="253"/>
      <c r="BK135" s="253"/>
      <c r="BL135" s="253"/>
      <c r="BM135" s="253"/>
      <c r="BN135" s="253"/>
      <c r="BO135" s="253"/>
      <c r="BP135" s="253"/>
      <c r="BQ135" s="144"/>
      <c r="BR135" s="253">
        <f t="shared" si="42"/>
        <v>0</v>
      </c>
      <c r="BS135" s="253">
        <f t="shared" si="43"/>
        <v>0</v>
      </c>
      <c r="BT135" s="253">
        <f t="shared" si="44"/>
        <v>0</v>
      </c>
      <c r="BU135" s="253">
        <f t="shared" si="45"/>
        <v>0</v>
      </c>
      <c r="BV135" s="253">
        <f t="shared" si="46"/>
        <v>0</v>
      </c>
      <c r="BW135" s="253">
        <f t="shared" si="47"/>
        <v>0</v>
      </c>
      <c r="BX135" s="253">
        <f t="shared" si="48"/>
        <v>0</v>
      </c>
      <c r="BY135" s="142"/>
      <c r="BZ135" s="264" t="str">
        <f>IF(SUMIF('Input| Projects'!$AR$8:$CO$8,"Dx",'Input| Projects'!$AR135:$CO135)=0,"",SUMIF('Input| Projects'!$AR$8:$CO$8,"Dx",'Input| Projects'!$AR135:$CO135))</f>
        <v/>
      </c>
      <c r="CA135" s="264" t="str">
        <f>IF(SUMIF('Input| Projects'!$AR$8:$CO$8,"Tx",'Input| Projects'!$AR135:$CO135)=0,"",SUMIF('Input| Projects'!$AR$8:$CO$8,"Tx",'Input| Projects'!$AR135:$CO135))</f>
        <v/>
      </c>
      <c r="CB135" s="206" t="str">
        <f t="shared" si="55"/>
        <v/>
      </c>
    </row>
    <row r="136" spans="2:80" x14ac:dyDescent="0.3">
      <c r="B136" s="268">
        <f>IFERROR('Input| Projects'!B136,"")</f>
        <v>127</v>
      </c>
      <c r="C136" s="57" t="str">
        <f>IFERROR(IF('Input| Projects'!C136="","",'Input| Projects'!C136),"")</f>
        <v/>
      </c>
      <c r="D136" s="57" t="str">
        <f>IFERROR(IF('Input| Projects'!D136="","",'Input| Projects'!D136),"")</f>
        <v/>
      </c>
      <c r="E136" s="140"/>
      <c r="F136" s="257">
        <f>IFERROR('Input| Projects'!I136*'Input| Escalations'!$K$19,"")</f>
        <v>0</v>
      </c>
      <c r="G136" s="257">
        <f>IFERROR('Input| Projects'!J136*'Input| Escalations'!$K$19,"")</f>
        <v>0</v>
      </c>
      <c r="H136" s="257">
        <f>IFERROR('Input| Projects'!K136*'Input| Escalations'!$K$19,"")</f>
        <v>0</v>
      </c>
      <c r="I136" s="257">
        <f>IFERROR('Input| Projects'!L136*'Input| Escalations'!$K$19,"")</f>
        <v>0</v>
      </c>
      <c r="J136" s="257">
        <f>IFERROR('Input| Projects'!M136*'Input| Escalations'!$K$19,"")</f>
        <v>0</v>
      </c>
      <c r="K136" s="257">
        <f>IFERROR('Input| Projects'!N136*'Input| Escalations'!$K$19,"")</f>
        <v>0</v>
      </c>
      <c r="L136" s="257">
        <f>IFERROR('Input| Projects'!O136*'Input| Escalations'!$K$19,"")</f>
        <v>0</v>
      </c>
      <c r="M136" s="206" t="str">
        <f>IF(ABS(SUM(F136:L136)-(SUM('Input| Projects'!I136:O136)*'Input| Escalations'!$K$19))&lt;0.0000001,"",1)</f>
        <v/>
      </c>
      <c r="N136" s="259">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1</v>
      </c>
      <c r="O136" s="259">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1</v>
      </c>
      <c r="P136" s="259">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1</v>
      </c>
      <c r="Q136" s="259">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v>
      </c>
      <c r="R136" s="259">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v>
      </c>
      <c r="S136" s="259">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v>
      </c>
      <c r="T136" s="259">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v>
      </c>
      <c r="U136" s="142"/>
      <c r="V136" s="253">
        <f t="shared" si="49"/>
        <v>0</v>
      </c>
      <c r="W136" s="253">
        <f t="shared" si="50"/>
        <v>0</v>
      </c>
      <c r="X136" s="253">
        <f t="shared" si="51"/>
        <v>0</v>
      </c>
      <c r="Y136" s="253">
        <f t="shared" si="34"/>
        <v>0</v>
      </c>
      <c r="Z136" s="253">
        <f t="shared" si="35"/>
        <v>0</v>
      </c>
      <c r="AA136" s="253">
        <f t="shared" si="36"/>
        <v>0</v>
      </c>
      <c r="AB136" s="253">
        <f t="shared" si="37"/>
        <v>0</v>
      </c>
      <c r="AC136" s="142"/>
      <c r="AD136" s="253">
        <f>'Input| Projects'!Q136*N136*'Input| Escalations'!$K$19</f>
        <v>0</v>
      </c>
      <c r="AE136" s="253">
        <f>'Input| Projects'!R136*O136*'Input| Escalations'!$K$19</f>
        <v>0</v>
      </c>
      <c r="AF136" s="253">
        <f>'Input| Projects'!S136*P136*'Input| Escalations'!$K$19</f>
        <v>0</v>
      </c>
      <c r="AG136" s="253">
        <f>'Input| Projects'!T136*Q136*'Input| Escalations'!$K$19</f>
        <v>0</v>
      </c>
      <c r="AH136" s="253">
        <f>'Input| Projects'!U136*R136*'Input| Escalations'!$K$19</f>
        <v>0</v>
      </c>
      <c r="AI136" s="253">
        <f>'Input| Projects'!V136*S136*'Input| Escalations'!$K$19</f>
        <v>0</v>
      </c>
      <c r="AJ136" s="253">
        <f>'Input| Projects'!W136*T136*'Input| Escalations'!$K$19</f>
        <v>0</v>
      </c>
      <c r="AK136" s="142"/>
      <c r="AL136" s="253">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253">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253">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0</v>
      </c>
      <c r="AO136" s="253">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0</v>
      </c>
      <c r="AP136" s="253">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0</v>
      </c>
      <c r="AQ136" s="253">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0</v>
      </c>
      <c r="AR136" s="253">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0</v>
      </c>
      <c r="AS136" s="142"/>
      <c r="AT136" s="253">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253">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253">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253">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253">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253">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253">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42"/>
      <c r="BB136" s="253">
        <f t="shared" si="52"/>
        <v>0</v>
      </c>
      <c r="BC136" s="253">
        <f t="shared" si="53"/>
        <v>0</v>
      </c>
      <c r="BD136" s="253">
        <f t="shared" si="54"/>
        <v>0</v>
      </c>
      <c r="BE136" s="253">
        <f t="shared" si="38"/>
        <v>0</v>
      </c>
      <c r="BF136" s="253">
        <f t="shared" si="39"/>
        <v>0</v>
      </c>
      <c r="BG136" s="253">
        <f t="shared" si="40"/>
        <v>0</v>
      </c>
      <c r="BH136" s="253">
        <f t="shared" si="41"/>
        <v>0</v>
      </c>
      <c r="BI136" s="144"/>
      <c r="BJ136" s="253"/>
      <c r="BK136" s="253"/>
      <c r="BL136" s="253"/>
      <c r="BM136" s="253"/>
      <c r="BN136" s="253"/>
      <c r="BO136" s="253"/>
      <c r="BP136" s="253"/>
      <c r="BQ136" s="144"/>
      <c r="BR136" s="253">
        <f t="shared" si="42"/>
        <v>0</v>
      </c>
      <c r="BS136" s="253">
        <f t="shared" si="43"/>
        <v>0</v>
      </c>
      <c r="BT136" s="253">
        <f t="shared" si="44"/>
        <v>0</v>
      </c>
      <c r="BU136" s="253">
        <f t="shared" si="45"/>
        <v>0</v>
      </c>
      <c r="BV136" s="253">
        <f t="shared" si="46"/>
        <v>0</v>
      </c>
      <c r="BW136" s="253">
        <f t="shared" si="47"/>
        <v>0</v>
      </c>
      <c r="BX136" s="253">
        <f t="shared" si="48"/>
        <v>0</v>
      </c>
      <c r="BY136" s="142"/>
      <c r="BZ136" s="264" t="str">
        <f>IF(SUMIF('Input| Projects'!$AR$8:$CO$8,"Dx",'Input| Projects'!$AR136:$CO136)=0,"",SUMIF('Input| Projects'!$AR$8:$CO$8,"Dx",'Input| Projects'!$AR136:$CO136))</f>
        <v/>
      </c>
      <c r="CA136" s="264" t="str">
        <f>IF(SUMIF('Input| Projects'!$AR$8:$CO$8,"Tx",'Input| Projects'!$AR136:$CO136)=0,"",SUMIF('Input| Projects'!$AR$8:$CO$8,"Tx",'Input| Projects'!$AR136:$CO136))</f>
        <v/>
      </c>
      <c r="CB136" s="206" t="str">
        <f t="shared" si="55"/>
        <v/>
      </c>
    </row>
    <row r="137" spans="2:80" x14ac:dyDescent="0.3">
      <c r="B137" s="268">
        <f>IFERROR('Input| Projects'!B137,"")</f>
        <v>128</v>
      </c>
      <c r="C137" s="57" t="str">
        <f>IFERROR(IF('Input| Projects'!C137="","",'Input| Projects'!C137),"")</f>
        <v/>
      </c>
      <c r="D137" s="57" t="str">
        <f>IFERROR(IF('Input| Projects'!D137="","",'Input| Projects'!D137),"")</f>
        <v/>
      </c>
      <c r="E137" s="140"/>
      <c r="F137" s="257">
        <f>IFERROR('Input| Projects'!I137*'Input| Escalations'!$K$19,"")</f>
        <v>0</v>
      </c>
      <c r="G137" s="257">
        <f>IFERROR('Input| Projects'!J137*'Input| Escalations'!$K$19,"")</f>
        <v>0</v>
      </c>
      <c r="H137" s="257">
        <f>IFERROR('Input| Projects'!K137*'Input| Escalations'!$K$19,"")</f>
        <v>0</v>
      </c>
      <c r="I137" s="257">
        <f>IFERROR('Input| Projects'!L137*'Input| Escalations'!$K$19,"")</f>
        <v>0</v>
      </c>
      <c r="J137" s="257">
        <f>IFERROR('Input| Projects'!M137*'Input| Escalations'!$K$19,"")</f>
        <v>0</v>
      </c>
      <c r="K137" s="257">
        <f>IFERROR('Input| Projects'!N137*'Input| Escalations'!$K$19,"")</f>
        <v>0</v>
      </c>
      <c r="L137" s="257">
        <f>IFERROR('Input| Projects'!O137*'Input| Escalations'!$K$19,"")</f>
        <v>0</v>
      </c>
      <c r="M137" s="206" t="str">
        <f>IF(ABS(SUM(F137:L137)-(SUM('Input| Projects'!I137:O137)*'Input| Escalations'!$K$19))&lt;0.0000001,"",1)</f>
        <v/>
      </c>
      <c r="N137" s="259">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1</v>
      </c>
      <c r="O137" s="259">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1</v>
      </c>
      <c r="P137" s="259">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1</v>
      </c>
      <c r="Q137" s="259">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v>
      </c>
      <c r="R137" s="259">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v>
      </c>
      <c r="S137" s="259">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v>
      </c>
      <c r="T137" s="259">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v>
      </c>
      <c r="U137" s="142"/>
      <c r="V137" s="253">
        <f t="shared" si="49"/>
        <v>0</v>
      </c>
      <c r="W137" s="253">
        <f t="shared" si="50"/>
        <v>0</v>
      </c>
      <c r="X137" s="253">
        <f t="shared" si="51"/>
        <v>0</v>
      </c>
      <c r="Y137" s="253">
        <f t="shared" si="34"/>
        <v>0</v>
      </c>
      <c r="Z137" s="253">
        <f t="shared" si="35"/>
        <v>0</v>
      </c>
      <c r="AA137" s="253">
        <f t="shared" si="36"/>
        <v>0</v>
      </c>
      <c r="AB137" s="253">
        <f t="shared" si="37"/>
        <v>0</v>
      </c>
      <c r="AC137" s="142"/>
      <c r="AD137" s="253">
        <f>'Input| Projects'!Q137*N137*'Input| Escalations'!$K$19</f>
        <v>0</v>
      </c>
      <c r="AE137" s="253">
        <f>'Input| Projects'!R137*O137*'Input| Escalations'!$K$19</f>
        <v>0</v>
      </c>
      <c r="AF137" s="253">
        <f>'Input| Projects'!S137*P137*'Input| Escalations'!$K$19</f>
        <v>0</v>
      </c>
      <c r="AG137" s="253">
        <f>'Input| Projects'!T137*Q137*'Input| Escalations'!$K$19</f>
        <v>0</v>
      </c>
      <c r="AH137" s="253">
        <f>'Input| Projects'!U137*R137*'Input| Escalations'!$K$19</f>
        <v>0</v>
      </c>
      <c r="AI137" s="253">
        <f>'Input| Projects'!V137*S137*'Input| Escalations'!$K$19</f>
        <v>0</v>
      </c>
      <c r="AJ137" s="253">
        <f>'Input| Projects'!W137*T137*'Input| Escalations'!$K$19</f>
        <v>0</v>
      </c>
      <c r="AK137" s="142"/>
      <c r="AL137" s="253">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253">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253">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0</v>
      </c>
      <c r="AO137" s="253">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0</v>
      </c>
      <c r="AP137" s="253">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0</v>
      </c>
      <c r="AQ137" s="253">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0</v>
      </c>
      <c r="AR137" s="253">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0</v>
      </c>
      <c r="AS137" s="142"/>
      <c r="AT137" s="253">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253">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253">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253">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253">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253">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253">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42"/>
      <c r="BB137" s="253">
        <f t="shared" si="52"/>
        <v>0</v>
      </c>
      <c r="BC137" s="253">
        <f t="shared" si="53"/>
        <v>0</v>
      </c>
      <c r="BD137" s="253">
        <f t="shared" si="54"/>
        <v>0</v>
      </c>
      <c r="BE137" s="253">
        <f t="shared" si="38"/>
        <v>0</v>
      </c>
      <c r="BF137" s="253">
        <f t="shared" si="39"/>
        <v>0</v>
      </c>
      <c r="BG137" s="253">
        <f t="shared" si="40"/>
        <v>0</v>
      </c>
      <c r="BH137" s="253">
        <f t="shared" si="41"/>
        <v>0</v>
      </c>
      <c r="BI137" s="144"/>
      <c r="BJ137" s="253"/>
      <c r="BK137" s="253"/>
      <c r="BL137" s="253"/>
      <c r="BM137" s="253"/>
      <c r="BN137" s="253"/>
      <c r="BO137" s="253"/>
      <c r="BP137" s="253"/>
      <c r="BQ137" s="144"/>
      <c r="BR137" s="253">
        <f t="shared" si="42"/>
        <v>0</v>
      </c>
      <c r="BS137" s="253">
        <f t="shared" si="43"/>
        <v>0</v>
      </c>
      <c r="BT137" s="253">
        <f t="shared" si="44"/>
        <v>0</v>
      </c>
      <c r="BU137" s="253">
        <f t="shared" si="45"/>
        <v>0</v>
      </c>
      <c r="BV137" s="253">
        <f t="shared" si="46"/>
        <v>0</v>
      </c>
      <c r="BW137" s="253">
        <f t="shared" si="47"/>
        <v>0</v>
      </c>
      <c r="BX137" s="253">
        <f t="shared" si="48"/>
        <v>0</v>
      </c>
      <c r="BY137" s="142"/>
      <c r="BZ137" s="264" t="str">
        <f>IF(SUMIF('Input| Projects'!$AR$8:$CO$8,"Dx",'Input| Projects'!$AR137:$CO137)=0,"",SUMIF('Input| Projects'!$AR$8:$CO$8,"Dx",'Input| Projects'!$AR137:$CO137))</f>
        <v/>
      </c>
      <c r="CA137" s="264" t="str">
        <f>IF(SUMIF('Input| Projects'!$AR$8:$CO$8,"Tx",'Input| Projects'!$AR137:$CO137)=0,"",SUMIF('Input| Projects'!$AR$8:$CO$8,"Tx",'Input| Projects'!$AR137:$CO137))</f>
        <v/>
      </c>
      <c r="CB137" s="206" t="str">
        <f t="shared" si="55"/>
        <v/>
      </c>
    </row>
    <row r="138" spans="2:80" x14ac:dyDescent="0.3">
      <c r="B138" s="268">
        <f>IFERROR('Input| Projects'!B138,"")</f>
        <v>129</v>
      </c>
      <c r="C138" s="57" t="str">
        <f>IFERROR(IF('Input| Projects'!C138="","",'Input| Projects'!C138),"")</f>
        <v/>
      </c>
      <c r="D138" s="57" t="str">
        <f>IFERROR(IF('Input| Projects'!D138="","",'Input| Projects'!D138),"")</f>
        <v/>
      </c>
      <c r="E138" s="140"/>
      <c r="F138" s="257">
        <f>IFERROR('Input| Projects'!I138*'Input| Escalations'!$K$19,"")</f>
        <v>0</v>
      </c>
      <c r="G138" s="257">
        <f>IFERROR('Input| Projects'!J138*'Input| Escalations'!$K$19,"")</f>
        <v>0</v>
      </c>
      <c r="H138" s="257">
        <f>IFERROR('Input| Projects'!K138*'Input| Escalations'!$K$19,"")</f>
        <v>0</v>
      </c>
      <c r="I138" s="257">
        <f>IFERROR('Input| Projects'!L138*'Input| Escalations'!$K$19,"")</f>
        <v>0</v>
      </c>
      <c r="J138" s="257">
        <f>IFERROR('Input| Projects'!M138*'Input| Escalations'!$K$19,"")</f>
        <v>0</v>
      </c>
      <c r="K138" s="257">
        <f>IFERROR('Input| Projects'!N138*'Input| Escalations'!$K$19,"")</f>
        <v>0</v>
      </c>
      <c r="L138" s="257">
        <f>IFERROR('Input| Projects'!O138*'Input| Escalations'!$K$19,"")</f>
        <v>0</v>
      </c>
      <c r="M138" s="206" t="str">
        <f>IF(ABS(SUM(F138:L138)-(SUM('Input| Projects'!I138:O138)*'Input| Escalations'!$K$19))&lt;0.0000001,"",1)</f>
        <v/>
      </c>
      <c r="N138" s="259">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1</v>
      </c>
      <c r="O138" s="259">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1</v>
      </c>
      <c r="P138" s="259">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1</v>
      </c>
      <c r="Q138" s="259">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v>
      </c>
      <c r="R138" s="259">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v>
      </c>
      <c r="S138" s="259">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v>
      </c>
      <c r="T138" s="259">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v>
      </c>
      <c r="U138" s="142"/>
      <c r="V138" s="253">
        <f t="shared" si="49"/>
        <v>0</v>
      </c>
      <c r="W138" s="253">
        <f t="shared" si="50"/>
        <v>0</v>
      </c>
      <c r="X138" s="253">
        <f t="shared" si="51"/>
        <v>0</v>
      </c>
      <c r="Y138" s="253">
        <f t="shared" ref="Y138:Y201" si="56">IFERROR(I138*Q138,"")</f>
        <v>0</v>
      </c>
      <c r="Z138" s="253">
        <f t="shared" ref="Z138:Z201" si="57">IFERROR(J138*R138,"")</f>
        <v>0</v>
      </c>
      <c r="AA138" s="253">
        <f t="shared" ref="AA138:AA201" si="58">IFERROR(K138*S138,"")</f>
        <v>0</v>
      </c>
      <c r="AB138" s="253">
        <f t="shared" ref="AB138:AB201" si="59">IFERROR(L138*T138,"")</f>
        <v>0</v>
      </c>
      <c r="AC138" s="142"/>
      <c r="AD138" s="253">
        <f>'Input| Projects'!Q138*N138*'Input| Escalations'!$K$19</f>
        <v>0</v>
      </c>
      <c r="AE138" s="253">
        <f>'Input| Projects'!R138*O138*'Input| Escalations'!$K$19</f>
        <v>0</v>
      </c>
      <c r="AF138" s="253">
        <f>'Input| Projects'!S138*P138*'Input| Escalations'!$K$19</f>
        <v>0</v>
      </c>
      <c r="AG138" s="253">
        <f>'Input| Projects'!T138*Q138*'Input| Escalations'!$K$19</f>
        <v>0</v>
      </c>
      <c r="AH138" s="253">
        <f>'Input| Projects'!U138*R138*'Input| Escalations'!$K$19</f>
        <v>0</v>
      </c>
      <c r="AI138" s="253">
        <f>'Input| Projects'!V138*S138*'Input| Escalations'!$K$19</f>
        <v>0</v>
      </c>
      <c r="AJ138" s="253">
        <f>'Input| Projects'!W138*T138*'Input| Escalations'!$K$19</f>
        <v>0</v>
      </c>
      <c r="AK138" s="142"/>
      <c r="AL138" s="253">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253">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253">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253">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253">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253">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253">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42"/>
      <c r="AT138" s="253">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253">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253">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253">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253">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253">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253">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42"/>
      <c r="BB138" s="253">
        <f t="shared" si="52"/>
        <v>0</v>
      </c>
      <c r="BC138" s="253">
        <f t="shared" si="53"/>
        <v>0</v>
      </c>
      <c r="BD138" s="253">
        <f t="shared" si="54"/>
        <v>0</v>
      </c>
      <c r="BE138" s="253">
        <f t="shared" ref="BE138:BE201" si="60">IFERROR(SUM(AO138,AW138),"")</f>
        <v>0</v>
      </c>
      <c r="BF138" s="253">
        <f t="shared" ref="BF138:BF201" si="61">IFERROR(SUM(AP138,AX138),"")</f>
        <v>0</v>
      </c>
      <c r="BG138" s="253">
        <f t="shared" ref="BG138:BG201" si="62">IFERROR(SUM(AQ138,AY138),"")</f>
        <v>0</v>
      </c>
      <c r="BH138" s="253">
        <f t="shared" ref="BH138:BH201" si="63">IFERROR(SUM(AR138,AZ138),"")</f>
        <v>0</v>
      </c>
      <c r="BI138" s="144"/>
      <c r="BJ138" s="253"/>
      <c r="BK138" s="253"/>
      <c r="BL138" s="253"/>
      <c r="BM138" s="253"/>
      <c r="BN138" s="253"/>
      <c r="BO138" s="253"/>
      <c r="BP138" s="253"/>
      <c r="BQ138" s="144"/>
      <c r="BR138" s="253">
        <f t="shared" ref="BR138:BR201" si="64">IFERROR(V138+BB138,"")</f>
        <v>0</v>
      </c>
      <c r="BS138" s="253">
        <f t="shared" ref="BS138:BS201" si="65">IFERROR(W138+BC138,"")</f>
        <v>0</v>
      </c>
      <c r="BT138" s="253">
        <f t="shared" ref="BT138:BT201" si="66">IFERROR(X138+BD138,"")</f>
        <v>0</v>
      </c>
      <c r="BU138" s="253">
        <f t="shared" ref="BU138:BU201" si="67">IFERROR(Y138+BE138,"")</f>
        <v>0</v>
      </c>
      <c r="BV138" s="253">
        <f t="shared" ref="BV138:BV201" si="68">IFERROR(Z138+BF138,"")</f>
        <v>0</v>
      </c>
      <c r="BW138" s="253">
        <f t="shared" ref="BW138:BW201" si="69">IFERROR(AA138+BG138,"")</f>
        <v>0</v>
      </c>
      <c r="BX138" s="253">
        <f t="shared" ref="BX138:BX201" si="70">IFERROR(AB138+BH138,"")</f>
        <v>0</v>
      </c>
      <c r="BY138" s="142"/>
      <c r="BZ138" s="264" t="str">
        <f>IF(SUMIF('Input| Projects'!$AR$8:$CO$8,"Dx",'Input| Projects'!$AR138:$CO138)=0,"",SUMIF('Input| Projects'!$AR$8:$CO$8,"Dx",'Input| Projects'!$AR138:$CO138))</f>
        <v/>
      </c>
      <c r="CA138" s="264" t="str">
        <f>IF(SUMIF('Input| Projects'!$AR$8:$CO$8,"Tx",'Input| Projects'!$AR138:$CO138)=0,"",SUMIF('Input| Projects'!$AR$8:$CO$8,"Tx",'Input| Projects'!$AR138:$CO138))</f>
        <v/>
      </c>
      <c r="CB138" s="206" t="str">
        <f t="shared" si="55"/>
        <v/>
      </c>
    </row>
    <row r="139" spans="2:80" x14ac:dyDescent="0.3">
      <c r="B139" s="268">
        <f>IFERROR('Input| Projects'!B139,"")</f>
        <v>130</v>
      </c>
      <c r="C139" s="57" t="str">
        <f>IFERROR(IF('Input| Projects'!C139="","",'Input| Projects'!C139),"")</f>
        <v/>
      </c>
      <c r="D139" s="57" t="str">
        <f>IFERROR(IF('Input| Projects'!D139="","",'Input| Projects'!D139),"")</f>
        <v/>
      </c>
      <c r="E139" s="140"/>
      <c r="F139" s="257">
        <f>IFERROR('Input| Projects'!I139*'Input| Escalations'!$K$19,"")</f>
        <v>0</v>
      </c>
      <c r="G139" s="257">
        <f>IFERROR('Input| Projects'!J139*'Input| Escalations'!$K$19,"")</f>
        <v>0</v>
      </c>
      <c r="H139" s="257">
        <f>IFERROR('Input| Projects'!K139*'Input| Escalations'!$K$19,"")</f>
        <v>0</v>
      </c>
      <c r="I139" s="257">
        <f>IFERROR('Input| Projects'!L139*'Input| Escalations'!$K$19,"")</f>
        <v>0</v>
      </c>
      <c r="J139" s="257">
        <f>IFERROR('Input| Projects'!M139*'Input| Escalations'!$K$19,"")</f>
        <v>0</v>
      </c>
      <c r="K139" s="257">
        <f>IFERROR('Input| Projects'!N139*'Input| Escalations'!$K$19,"")</f>
        <v>0</v>
      </c>
      <c r="L139" s="257">
        <f>IFERROR('Input| Projects'!O139*'Input| Escalations'!$K$19,"")</f>
        <v>0</v>
      </c>
      <c r="M139" s="206" t="str">
        <f>IF(ABS(SUM(F139:L139)-(SUM('Input| Projects'!I139:O139)*'Input| Escalations'!$K$19))&lt;0.0000001,"",1)</f>
        <v/>
      </c>
      <c r="N139" s="259">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1</v>
      </c>
      <c r="O139" s="259">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1</v>
      </c>
      <c r="P139" s="259">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1</v>
      </c>
      <c r="Q139" s="259">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v>
      </c>
      <c r="R139" s="259">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v>
      </c>
      <c r="S139" s="259">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v>
      </c>
      <c r="T139" s="259">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v>
      </c>
      <c r="U139" s="142"/>
      <c r="V139" s="253">
        <f t="shared" ref="V139:V202" si="71">IFERROR(F139*N139,"")</f>
        <v>0</v>
      </c>
      <c r="W139" s="253">
        <f t="shared" ref="W139:W202" si="72">IFERROR(G139*O139,"")</f>
        <v>0</v>
      </c>
      <c r="X139" s="253">
        <f t="shared" ref="X139:X202" si="73">IFERROR(H139*P139,"")</f>
        <v>0</v>
      </c>
      <c r="Y139" s="253">
        <f t="shared" si="56"/>
        <v>0</v>
      </c>
      <c r="Z139" s="253">
        <f t="shared" si="57"/>
        <v>0</v>
      </c>
      <c r="AA139" s="253">
        <f t="shared" si="58"/>
        <v>0</v>
      </c>
      <c r="AB139" s="253">
        <f t="shared" si="59"/>
        <v>0</v>
      </c>
      <c r="AC139" s="142"/>
      <c r="AD139" s="253">
        <f>'Input| Projects'!Q139*N139*'Input| Escalations'!$K$19</f>
        <v>0</v>
      </c>
      <c r="AE139" s="253">
        <f>'Input| Projects'!R139*O139*'Input| Escalations'!$K$19</f>
        <v>0</v>
      </c>
      <c r="AF139" s="253">
        <f>'Input| Projects'!S139*P139*'Input| Escalations'!$K$19</f>
        <v>0</v>
      </c>
      <c r="AG139" s="253">
        <f>'Input| Projects'!T139*Q139*'Input| Escalations'!$K$19</f>
        <v>0</v>
      </c>
      <c r="AH139" s="253">
        <f>'Input| Projects'!U139*R139*'Input| Escalations'!$K$19</f>
        <v>0</v>
      </c>
      <c r="AI139" s="253">
        <f>'Input| Projects'!V139*S139*'Input| Escalations'!$K$19</f>
        <v>0</v>
      </c>
      <c r="AJ139" s="253">
        <f>'Input| Projects'!W139*T139*'Input| Escalations'!$K$19</f>
        <v>0</v>
      </c>
      <c r="AK139" s="142"/>
      <c r="AL139" s="253">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253">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253">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0</v>
      </c>
      <c r="AO139" s="253">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0</v>
      </c>
      <c r="AP139" s="253">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0</v>
      </c>
      <c r="AQ139" s="253">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0</v>
      </c>
      <c r="AR139" s="253">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0</v>
      </c>
      <c r="AS139" s="142"/>
      <c r="AT139" s="253">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253">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253">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253">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253">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253">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253">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42"/>
      <c r="BB139" s="253">
        <f t="shared" ref="BB139:BB202" si="74">IFERROR(SUM(AL139,AT139),"")</f>
        <v>0</v>
      </c>
      <c r="BC139" s="253">
        <f t="shared" ref="BC139:BC202" si="75">IFERROR(SUM(AM139,AU139),"")</f>
        <v>0</v>
      </c>
      <c r="BD139" s="253">
        <f t="shared" ref="BD139:BD202" si="76">IFERROR(SUM(AN139,AV139),"")</f>
        <v>0</v>
      </c>
      <c r="BE139" s="253">
        <f t="shared" si="60"/>
        <v>0</v>
      </c>
      <c r="BF139" s="253">
        <f t="shared" si="61"/>
        <v>0</v>
      </c>
      <c r="BG139" s="253">
        <f t="shared" si="62"/>
        <v>0</v>
      </c>
      <c r="BH139" s="253">
        <f t="shared" si="63"/>
        <v>0</v>
      </c>
      <c r="BI139" s="144"/>
      <c r="BJ139" s="253"/>
      <c r="BK139" s="253"/>
      <c r="BL139" s="253"/>
      <c r="BM139" s="253"/>
      <c r="BN139" s="253"/>
      <c r="BO139" s="253"/>
      <c r="BP139" s="253"/>
      <c r="BQ139" s="144"/>
      <c r="BR139" s="253">
        <f t="shared" si="64"/>
        <v>0</v>
      </c>
      <c r="BS139" s="253">
        <f t="shared" si="65"/>
        <v>0</v>
      </c>
      <c r="BT139" s="253">
        <f t="shared" si="66"/>
        <v>0</v>
      </c>
      <c r="BU139" s="253">
        <f t="shared" si="67"/>
        <v>0</v>
      </c>
      <c r="BV139" s="253">
        <f t="shared" si="68"/>
        <v>0</v>
      </c>
      <c r="BW139" s="253">
        <f t="shared" si="69"/>
        <v>0</v>
      </c>
      <c r="BX139" s="253">
        <f t="shared" si="70"/>
        <v>0</v>
      </c>
      <c r="BY139" s="142"/>
      <c r="BZ139" s="264" t="str">
        <f>IF(SUMIF('Input| Projects'!$AR$8:$CO$8,"Dx",'Input| Projects'!$AR139:$CO139)=0,"",SUMIF('Input| Projects'!$AR$8:$CO$8,"Dx",'Input| Projects'!$AR139:$CO139))</f>
        <v/>
      </c>
      <c r="CA139" s="264" t="str">
        <f>IF(SUMIF('Input| Projects'!$AR$8:$CO$8,"Tx",'Input| Projects'!$AR139:$CO139)=0,"",SUMIF('Input| Projects'!$AR$8:$CO$8,"Tx",'Input| Projects'!$AR139:$CO139))</f>
        <v/>
      </c>
      <c r="CB139" s="206" t="str">
        <f t="shared" ref="CB139:CB202" si="77">IF(SUM(BZ139:CA139,F139:L139)=0,"",IF(SUM(BZ139:CA139)=1,"",1))</f>
        <v/>
      </c>
    </row>
    <row r="140" spans="2:80" x14ac:dyDescent="0.3">
      <c r="B140" s="268">
        <f>IFERROR('Input| Projects'!B140,"")</f>
        <v>131</v>
      </c>
      <c r="C140" s="57" t="str">
        <f>IFERROR(IF('Input| Projects'!C140="","",'Input| Projects'!C140),"")</f>
        <v/>
      </c>
      <c r="D140" s="57" t="str">
        <f>IFERROR(IF('Input| Projects'!D140="","",'Input| Projects'!D140),"")</f>
        <v/>
      </c>
      <c r="E140" s="140"/>
      <c r="F140" s="257">
        <f>IFERROR('Input| Projects'!I140*'Input| Escalations'!$K$19,"")</f>
        <v>0</v>
      </c>
      <c r="G140" s="257">
        <f>IFERROR('Input| Projects'!J140*'Input| Escalations'!$K$19,"")</f>
        <v>0</v>
      </c>
      <c r="H140" s="257">
        <f>IFERROR('Input| Projects'!K140*'Input| Escalations'!$K$19,"")</f>
        <v>0</v>
      </c>
      <c r="I140" s="257">
        <f>IFERROR('Input| Projects'!L140*'Input| Escalations'!$K$19,"")</f>
        <v>0</v>
      </c>
      <c r="J140" s="257">
        <f>IFERROR('Input| Projects'!M140*'Input| Escalations'!$K$19,"")</f>
        <v>0</v>
      </c>
      <c r="K140" s="257">
        <f>IFERROR('Input| Projects'!N140*'Input| Escalations'!$K$19,"")</f>
        <v>0</v>
      </c>
      <c r="L140" s="257">
        <f>IFERROR('Input| Projects'!O140*'Input| Escalations'!$K$19,"")</f>
        <v>0</v>
      </c>
      <c r="M140" s="206" t="str">
        <f>IF(ABS(SUM(F140:L140)-(SUM('Input| Projects'!I140:O140)*'Input| Escalations'!$K$19))&lt;0.0000001,"",1)</f>
        <v/>
      </c>
      <c r="N140" s="259">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1</v>
      </c>
      <c r="O140" s="259">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1</v>
      </c>
      <c r="P140" s="259">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1</v>
      </c>
      <c r="Q140" s="259">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v>
      </c>
      <c r="R140" s="259">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v>
      </c>
      <c r="S140" s="259">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v>
      </c>
      <c r="T140" s="259">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v>
      </c>
      <c r="U140" s="142"/>
      <c r="V140" s="253">
        <f t="shared" si="71"/>
        <v>0</v>
      </c>
      <c r="W140" s="253">
        <f t="shared" si="72"/>
        <v>0</v>
      </c>
      <c r="X140" s="253">
        <f t="shared" si="73"/>
        <v>0</v>
      </c>
      <c r="Y140" s="253">
        <f t="shared" si="56"/>
        <v>0</v>
      </c>
      <c r="Z140" s="253">
        <f t="shared" si="57"/>
        <v>0</v>
      </c>
      <c r="AA140" s="253">
        <f t="shared" si="58"/>
        <v>0</v>
      </c>
      <c r="AB140" s="253">
        <f t="shared" si="59"/>
        <v>0</v>
      </c>
      <c r="AC140" s="142"/>
      <c r="AD140" s="253">
        <f>'Input| Projects'!Q140*N140*'Input| Escalations'!$K$19</f>
        <v>0</v>
      </c>
      <c r="AE140" s="253">
        <f>'Input| Projects'!R140*O140*'Input| Escalations'!$K$19</f>
        <v>0</v>
      </c>
      <c r="AF140" s="253">
        <f>'Input| Projects'!S140*P140*'Input| Escalations'!$K$19</f>
        <v>0</v>
      </c>
      <c r="AG140" s="253">
        <f>'Input| Projects'!T140*Q140*'Input| Escalations'!$K$19</f>
        <v>0</v>
      </c>
      <c r="AH140" s="253">
        <f>'Input| Projects'!U140*R140*'Input| Escalations'!$K$19</f>
        <v>0</v>
      </c>
      <c r="AI140" s="253">
        <f>'Input| Projects'!V140*S140*'Input| Escalations'!$K$19</f>
        <v>0</v>
      </c>
      <c r="AJ140" s="253">
        <f>'Input| Projects'!W140*T140*'Input| Escalations'!$K$19</f>
        <v>0</v>
      </c>
      <c r="AK140" s="142"/>
      <c r="AL140" s="253">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253">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253">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0</v>
      </c>
      <c r="AO140" s="253">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0</v>
      </c>
      <c r="AP140" s="253">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0</v>
      </c>
      <c r="AQ140" s="253">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0</v>
      </c>
      <c r="AR140" s="253">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0</v>
      </c>
      <c r="AS140" s="142"/>
      <c r="AT140" s="253">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253">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253">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253">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253">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253">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253">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42"/>
      <c r="BB140" s="253">
        <f t="shared" si="74"/>
        <v>0</v>
      </c>
      <c r="BC140" s="253">
        <f t="shared" si="75"/>
        <v>0</v>
      </c>
      <c r="BD140" s="253">
        <f t="shared" si="76"/>
        <v>0</v>
      </c>
      <c r="BE140" s="253">
        <f t="shared" si="60"/>
        <v>0</v>
      </c>
      <c r="BF140" s="253">
        <f t="shared" si="61"/>
        <v>0</v>
      </c>
      <c r="BG140" s="253">
        <f t="shared" si="62"/>
        <v>0</v>
      </c>
      <c r="BH140" s="253">
        <f t="shared" si="63"/>
        <v>0</v>
      </c>
      <c r="BI140" s="144"/>
      <c r="BJ140" s="253"/>
      <c r="BK140" s="253"/>
      <c r="BL140" s="253"/>
      <c r="BM140" s="253"/>
      <c r="BN140" s="253"/>
      <c r="BO140" s="253"/>
      <c r="BP140" s="253"/>
      <c r="BQ140" s="144"/>
      <c r="BR140" s="253">
        <f t="shared" si="64"/>
        <v>0</v>
      </c>
      <c r="BS140" s="253">
        <f t="shared" si="65"/>
        <v>0</v>
      </c>
      <c r="BT140" s="253">
        <f t="shared" si="66"/>
        <v>0</v>
      </c>
      <c r="BU140" s="253">
        <f t="shared" si="67"/>
        <v>0</v>
      </c>
      <c r="BV140" s="253">
        <f t="shared" si="68"/>
        <v>0</v>
      </c>
      <c r="BW140" s="253">
        <f t="shared" si="69"/>
        <v>0</v>
      </c>
      <c r="BX140" s="253">
        <f t="shared" si="70"/>
        <v>0</v>
      </c>
      <c r="BY140" s="142"/>
      <c r="BZ140" s="264" t="str">
        <f>IF(SUMIF('Input| Projects'!$AR$8:$CO$8,"Dx",'Input| Projects'!$AR140:$CO140)=0,"",SUMIF('Input| Projects'!$AR$8:$CO$8,"Dx",'Input| Projects'!$AR140:$CO140))</f>
        <v/>
      </c>
      <c r="CA140" s="264" t="str">
        <f>IF(SUMIF('Input| Projects'!$AR$8:$CO$8,"Tx",'Input| Projects'!$AR140:$CO140)=0,"",SUMIF('Input| Projects'!$AR$8:$CO$8,"Tx",'Input| Projects'!$AR140:$CO140))</f>
        <v/>
      </c>
      <c r="CB140" s="206" t="str">
        <f t="shared" si="77"/>
        <v/>
      </c>
    </row>
    <row r="141" spans="2:80" x14ac:dyDescent="0.3">
      <c r="B141" s="268">
        <f>IFERROR('Input| Projects'!B141,"")</f>
        <v>132</v>
      </c>
      <c r="C141" s="57" t="str">
        <f>IFERROR(IF('Input| Projects'!C141="","",'Input| Projects'!C141),"")</f>
        <v/>
      </c>
      <c r="D141" s="57" t="str">
        <f>IFERROR(IF('Input| Projects'!D141="","",'Input| Projects'!D141),"")</f>
        <v/>
      </c>
      <c r="E141" s="140"/>
      <c r="F141" s="257">
        <f>IFERROR('Input| Projects'!I141*'Input| Escalations'!$K$19,"")</f>
        <v>0</v>
      </c>
      <c r="G141" s="257">
        <f>IFERROR('Input| Projects'!J141*'Input| Escalations'!$K$19,"")</f>
        <v>0</v>
      </c>
      <c r="H141" s="257">
        <f>IFERROR('Input| Projects'!K141*'Input| Escalations'!$K$19,"")</f>
        <v>0</v>
      </c>
      <c r="I141" s="257">
        <f>IFERROR('Input| Projects'!L141*'Input| Escalations'!$K$19,"")</f>
        <v>0</v>
      </c>
      <c r="J141" s="257">
        <f>IFERROR('Input| Projects'!M141*'Input| Escalations'!$K$19,"")</f>
        <v>0</v>
      </c>
      <c r="K141" s="257">
        <f>IFERROR('Input| Projects'!N141*'Input| Escalations'!$K$19,"")</f>
        <v>0</v>
      </c>
      <c r="L141" s="257">
        <f>IFERROR('Input| Projects'!O141*'Input| Escalations'!$K$19,"")</f>
        <v>0</v>
      </c>
      <c r="M141" s="206" t="str">
        <f>IF(ABS(SUM(F141:L141)-(SUM('Input| Projects'!I141:O141)*'Input| Escalations'!$K$19))&lt;0.0000001,"",1)</f>
        <v/>
      </c>
      <c r="N141" s="259">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1</v>
      </c>
      <c r="O141" s="259">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1</v>
      </c>
      <c r="P141" s="259">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1</v>
      </c>
      <c r="Q141" s="259">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v>
      </c>
      <c r="R141" s="259">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v>
      </c>
      <c r="S141" s="259">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v>
      </c>
      <c r="T141" s="259">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v>
      </c>
      <c r="U141" s="142"/>
      <c r="V141" s="253">
        <f t="shared" si="71"/>
        <v>0</v>
      </c>
      <c r="W141" s="253">
        <f t="shared" si="72"/>
        <v>0</v>
      </c>
      <c r="X141" s="253">
        <f t="shared" si="73"/>
        <v>0</v>
      </c>
      <c r="Y141" s="253">
        <f t="shared" si="56"/>
        <v>0</v>
      </c>
      <c r="Z141" s="253">
        <f t="shared" si="57"/>
        <v>0</v>
      </c>
      <c r="AA141" s="253">
        <f t="shared" si="58"/>
        <v>0</v>
      </c>
      <c r="AB141" s="253">
        <f t="shared" si="59"/>
        <v>0</v>
      </c>
      <c r="AC141" s="142"/>
      <c r="AD141" s="253">
        <f>'Input| Projects'!Q141*N141*'Input| Escalations'!$K$19</f>
        <v>0</v>
      </c>
      <c r="AE141" s="253">
        <f>'Input| Projects'!R141*O141*'Input| Escalations'!$K$19</f>
        <v>0</v>
      </c>
      <c r="AF141" s="253">
        <f>'Input| Projects'!S141*P141*'Input| Escalations'!$K$19</f>
        <v>0</v>
      </c>
      <c r="AG141" s="253">
        <f>'Input| Projects'!T141*Q141*'Input| Escalations'!$K$19</f>
        <v>0</v>
      </c>
      <c r="AH141" s="253">
        <f>'Input| Projects'!U141*R141*'Input| Escalations'!$K$19</f>
        <v>0</v>
      </c>
      <c r="AI141" s="253">
        <f>'Input| Projects'!V141*S141*'Input| Escalations'!$K$19</f>
        <v>0</v>
      </c>
      <c r="AJ141" s="253">
        <f>'Input| Projects'!W141*T141*'Input| Escalations'!$K$19</f>
        <v>0</v>
      </c>
      <c r="AK141" s="142"/>
      <c r="AL141" s="253">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253">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253">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0</v>
      </c>
      <c r="AO141" s="253">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0</v>
      </c>
      <c r="AP141" s="253">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0</v>
      </c>
      <c r="AQ141" s="253">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0</v>
      </c>
      <c r="AR141" s="253">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0</v>
      </c>
      <c r="AS141" s="142"/>
      <c r="AT141" s="253">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253">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253">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253">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253">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253">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253">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42"/>
      <c r="BB141" s="253">
        <f t="shared" si="74"/>
        <v>0</v>
      </c>
      <c r="BC141" s="253">
        <f t="shared" si="75"/>
        <v>0</v>
      </c>
      <c r="BD141" s="253">
        <f t="shared" si="76"/>
        <v>0</v>
      </c>
      <c r="BE141" s="253">
        <f t="shared" si="60"/>
        <v>0</v>
      </c>
      <c r="BF141" s="253">
        <f t="shared" si="61"/>
        <v>0</v>
      </c>
      <c r="BG141" s="253">
        <f t="shared" si="62"/>
        <v>0</v>
      </c>
      <c r="BH141" s="253">
        <f t="shared" si="63"/>
        <v>0</v>
      </c>
      <c r="BI141" s="144"/>
      <c r="BJ141" s="253"/>
      <c r="BK141" s="253"/>
      <c r="BL141" s="253"/>
      <c r="BM141" s="253"/>
      <c r="BN141" s="253"/>
      <c r="BO141" s="253"/>
      <c r="BP141" s="253"/>
      <c r="BQ141" s="144"/>
      <c r="BR141" s="253">
        <f t="shared" si="64"/>
        <v>0</v>
      </c>
      <c r="BS141" s="253">
        <f t="shared" si="65"/>
        <v>0</v>
      </c>
      <c r="BT141" s="253">
        <f t="shared" si="66"/>
        <v>0</v>
      </c>
      <c r="BU141" s="253">
        <f t="shared" si="67"/>
        <v>0</v>
      </c>
      <c r="BV141" s="253">
        <f t="shared" si="68"/>
        <v>0</v>
      </c>
      <c r="BW141" s="253">
        <f t="shared" si="69"/>
        <v>0</v>
      </c>
      <c r="BX141" s="253">
        <f t="shared" si="70"/>
        <v>0</v>
      </c>
      <c r="BY141" s="142"/>
      <c r="BZ141" s="264" t="str">
        <f>IF(SUMIF('Input| Projects'!$AR$8:$CO$8,"Dx",'Input| Projects'!$AR141:$CO141)=0,"",SUMIF('Input| Projects'!$AR$8:$CO$8,"Dx",'Input| Projects'!$AR141:$CO141))</f>
        <v/>
      </c>
      <c r="CA141" s="264" t="str">
        <f>IF(SUMIF('Input| Projects'!$AR$8:$CO$8,"Tx",'Input| Projects'!$AR141:$CO141)=0,"",SUMIF('Input| Projects'!$AR$8:$CO$8,"Tx",'Input| Projects'!$AR141:$CO141))</f>
        <v/>
      </c>
      <c r="CB141" s="206" t="str">
        <f t="shared" si="77"/>
        <v/>
      </c>
    </row>
    <row r="142" spans="2:80" x14ac:dyDescent="0.3">
      <c r="B142" s="268">
        <f>IFERROR('Input| Projects'!B142,"")</f>
        <v>133</v>
      </c>
      <c r="C142" s="57" t="str">
        <f>IFERROR(IF('Input| Projects'!C142="","",'Input| Projects'!C142),"")</f>
        <v/>
      </c>
      <c r="D142" s="57" t="str">
        <f>IFERROR(IF('Input| Projects'!D142="","",'Input| Projects'!D142),"")</f>
        <v/>
      </c>
      <c r="E142" s="140"/>
      <c r="F142" s="257">
        <f>IFERROR('Input| Projects'!I142*'Input| Escalations'!$K$19,"")</f>
        <v>0</v>
      </c>
      <c r="G142" s="257">
        <f>IFERROR('Input| Projects'!J142*'Input| Escalations'!$K$19,"")</f>
        <v>0</v>
      </c>
      <c r="H142" s="257">
        <f>IFERROR('Input| Projects'!K142*'Input| Escalations'!$K$19,"")</f>
        <v>0</v>
      </c>
      <c r="I142" s="257">
        <f>IFERROR('Input| Projects'!L142*'Input| Escalations'!$K$19,"")</f>
        <v>0</v>
      </c>
      <c r="J142" s="257">
        <f>IFERROR('Input| Projects'!M142*'Input| Escalations'!$K$19,"")</f>
        <v>0</v>
      </c>
      <c r="K142" s="257">
        <f>IFERROR('Input| Projects'!N142*'Input| Escalations'!$K$19,"")</f>
        <v>0</v>
      </c>
      <c r="L142" s="257">
        <f>IFERROR('Input| Projects'!O142*'Input| Escalations'!$K$19,"")</f>
        <v>0</v>
      </c>
      <c r="M142" s="206" t="str">
        <f>IF(ABS(SUM(F142:L142)-(SUM('Input| Projects'!I142:O142)*'Input| Escalations'!$K$19))&lt;0.0000001,"",1)</f>
        <v/>
      </c>
      <c r="N142" s="259">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1</v>
      </c>
      <c r="O142" s="259">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1</v>
      </c>
      <c r="P142" s="259">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1</v>
      </c>
      <c r="Q142" s="259">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v>
      </c>
      <c r="R142" s="259">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v>
      </c>
      <c r="S142" s="259">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v>
      </c>
      <c r="T142" s="259">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v>
      </c>
      <c r="U142" s="142"/>
      <c r="V142" s="253">
        <f t="shared" si="71"/>
        <v>0</v>
      </c>
      <c r="W142" s="253">
        <f t="shared" si="72"/>
        <v>0</v>
      </c>
      <c r="X142" s="253">
        <f t="shared" si="73"/>
        <v>0</v>
      </c>
      <c r="Y142" s="253">
        <f t="shared" si="56"/>
        <v>0</v>
      </c>
      <c r="Z142" s="253">
        <f t="shared" si="57"/>
        <v>0</v>
      </c>
      <c r="AA142" s="253">
        <f t="shared" si="58"/>
        <v>0</v>
      </c>
      <c r="AB142" s="253">
        <f t="shared" si="59"/>
        <v>0</v>
      </c>
      <c r="AC142" s="142"/>
      <c r="AD142" s="253">
        <f>'Input| Projects'!Q142*N142*'Input| Escalations'!$K$19</f>
        <v>0</v>
      </c>
      <c r="AE142" s="253">
        <f>'Input| Projects'!R142*O142*'Input| Escalations'!$K$19</f>
        <v>0</v>
      </c>
      <c r="AF142" s="253">
        <f>'Input| Projects'!S142*P142*'Input| Escalations'!$K$19</f>
        <v>0</v>
      </c>
      <c r="AG142" s="253">
        <f>'Input| Projects'!T142*Q142*'Input| Escalations'!$K$19</f>
        <v>0</v>
      </c>
      <c r="AH142" s="253">
        <f>'Input| Projects'!U142*R142*'Input| Escalations'!$K$19</f>
        <v>0</v>
      </c>
      <c r="AI142" s="253">
        <f>'Input| Projects'!V142*S142*'Input| Escalations'!$K$19</f>
        <v>0</v>
      </c>
      <c r="AJ142" s="253">
        <f>'Input| Projects'!W142*T142*'Input| Escalations'!$K$19</f>
        <v>0</v>
      </c>
      <c r="AK142" s="142"/>
      <c r="AL142" s="253">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253">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253">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253">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0</v>
      </c>
      <c r="AP142" s="253">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0</v>
      </c>
      <c r="AQ142" s="253">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0</v>
      </c>
      <c r="AR142" s="253">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42"/>
      <c r="AT142" s="253">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253">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253">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253">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253">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253">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253">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42"/>
      <c r="BB142" s="253">
        <f t="shared" si="74"/>
        <v>0</v>
      </c>
      <c r="BC142" s="253">
        <f t="shared" si="75"/>
        <v>0</v>
      </c>
      <c r="BD142" s="253">
        <f t="shared" si="76"/>
        <v>0</v>
      </c>
      <c r="BE142" s="253">
        <f t="shared" si="60"/>
        <v>0</v>
      </c>
      <c r="BF142" s="253">
        <f t="shared" si="61"/>
        <v>0</v>
      </c>
      <c r="BG142" s="253">
        <f t="shared" si="62"/>
        <v>0</v>
      </c>
      <c r="BH142" s="253">
        <f t="shared" si="63"/>
        <v>0</v>
      </c>
      <c r="BI142" s="144"/>
      <c r="BJ142" s="253"/>
      <c r="BK142" s="253"/>
      <c r="BL142" s="253"/>
      <c r="BM142" s="253"/>
      <c r="BN142" s="253"/>
      <c r="BO142" s="253"/>
      <c r="BP142" s="253"/>
      <c r="BQ142" s="144"/>
      <c r="BR142" s="253">
        <f t="shared" si="64"/>
        <v>0</v>
      </c>
      <c r="BS142" s="253">
        <f t="shared" si="65"/>
        <v>0</v>
      </c>
      <c r="BT142" s="253">
        <f t="shared" si="66"/>
        <v>0</v>
      </c>
      <c r="BU142" s="253">
        <f t="shared" si="67"/>
        <v>0</v>
      </c>
      <c r="BV142" s="253">
        <f t="shared" si="68"/>
        <v>0</v>
      </c>
      <c r="BW142" s="253">
        <f t="shared" si="69"/>
        <v>0</v>
      </c>
      <c r="BX142" s="253">
        <f t="shared" si="70"/>
        <v>0</v>
      </c>
      <c r="BY142" s="142"/>
      <c r="BZ142" s="264" t="str">
        <f>IF(SUMIF('Input| Projects'!$AR$8:$CO$8,"Dx",'Input| Projects'!$AR142:$CO142)=0,"",SUMIF('Input| Projects'!$AR$8:$CO$8,"Dx",'Input| Projects'!$AR142:$CO142))</f>
        <v/>
      </c>
      <c r="CA142" s="264" t="str">
        <f>IF(SUMIF('Input| Projects'!$AR$8:$CO$8,"Tx",'Input| Projects'!$AR142:$CO142)=0,"",SUMIF('Input| Projects'!$AR$8:$CO$8,"Tx",'Input| Projects'!$AR142:$CO142))</f>
        <v/>
      </c>
      <c r="CB142" s="206" t="str">
        <f t="shared" si="77"/>
        <v/>
      </c>
    </row>
    <row r="143" spans="2:80" x14ac:dyDescent="0.3">
      <c r="B143" s="268">
        <f>IFERROR('Input| Projects'!B143,"")</f>
        <v>134</v>
      </c>
      <c r="C143" s="57" t="str">
        <f>IFERROR(IF('Input| Projects'!C143="","",'Input| Projects'!C143),"")</f>
        <v/>
      </c>
      <c r="D143" s="57" t="str">
        <f>IFERROR(IF('Input| Projects'!D143="","",'Input| Projects'!D143),"")</f>
        <v/>
      </c>
      <c r="E143" s="140"/>
      <c r="F143" s="257">
        <f>IFERROR('Input| Projects'!I143*'Input| Escalations'!$K$19,"")</f>
        <v>0</v>
      </c>
      <c r="G143" s="257">
        <f>IFERROR('Input| Projects'!J143*'Input| Escalations'!$K$19,"")</f>
        <v>0</v>
      </c>
      <c r="H143" s="257">
        <f>IFERROR('Input| Projects'!K143*'Input| Escalations'!$K$19,"")</f>
        <v>0</v>
      </c>
      <c r="I143" s="257">
        <f>IFERROR('Input| Projects'!L143*'Input| Escalations'!$K$19,"")</f>
        <v>0</v>
      </c>
      <c r="J143" s="257">
        <f>IFERROR('Input| Projects'!M143*'Input| Escalations'!$K$19,"")</f>
        <v>0</v>
      </c>
      <c r="K143" s="257">
        <f>IFERROR('Input| Projects'!N143*'Input| Escalations'!$K$19,"")</f>
        <v>0</v>
      </c>
      <c r="L143" s="257">
        <f>IFERROR('Input| Projects'!O143*'Input| Escalations'!$K$19,"")</f>
        <v>0</v>
      </c>
      <c r="M143" s="206" t="str">
        <f>IF(ABS(SUM(F143:L143)-(SUM('Input| Projects'!I143:O143)*'Input| Escalations'!$K$19))&lt;0.0000001,"",1)</f>
        <v/>
      </c>
      <c r="N143" s="259">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1</v>
      </c>
      <c r="O143" s="259">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1</v>
      </c>
      <c r="P143" s="259">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1</v>
      </c>
      <c r="Q143" s="259">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v>
      </c>
      <c r="R143" s="259">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v>
      </c>
      <c r="S143" s="259">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v>
      </c>
      <c r="T143" s="259">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v>
      </c>
      <c r="U143" s="142"/>
      <c r="V143" s="253">
        <f t="shared" si="71"/>
        <v>0</v>
      </c>
      <c r="W143" s="253">
        <f t="shared" si="72"/>
        <v>0</v>
      </c>
      <c r="X143" s="253">
        <f t="shared" si="73"/>
        <v>0</v>
      </c>
      <c r="Y143" s="253">
        <f t="shared" si="56"/>
        <v>0</v>
      </c>
      <c r="Z143" s="253">
        <f t="shared" si="57"/>
        <v>0</v>
      </c>
      <c r="AA143" s="253">
        <f t="shared" si="58"/>
        <v>0</v>
      </c>
      <c r="AB143" s="253">
        <f t="shared" si="59"/>
        <v>0</v>
      </c>
      <c r="AC143" s="142"/>
      <c r="AD143" s="253">
        <f>'Input| Projects'!Q143*N143*'Input| Escalations'!$K$19</f>
        <v>0</v>
      </c>
      <c r="AE143" s="253">
        <f>'Input| Projects'!R143*O143*'Input| Escalations'!$K$19</f>
        <v>0</v>
      </c>
      <c r="AF143" s="253">
        <f>'Input| Projects'!S143*P143*'Input| Escalations'!$K$19</f>
        <v>0</v>
      </c>
      <c r="AG143" s="253">
        <f>'Input| Projects'!T143*Q143*'Input| Escalations'!$K$19</f>
        <v>0</v>
      </c>
      <c r="AH143" s="253">
        <f>'Input| Projects'!U143*R143*'Input| Escalations'!$K$19</f>
        <v>0</v>
      </c>
      <c r="AI143" s="253">
        <f>'Input| Projects'!V143*S143*'Input| Escalations'!$K$19</f>
        <v>0</v>
      </c>
      <c r="AJ143" s="253">
        <f>'Input| Projects'!W143*T143*'Input| Escalations'!$K$19</f>
        <v>0</v>
      </c>
      <c r="AK143" s="142"/>
      <c r="AL143" s="253">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253">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253">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0</v>
      </c>
      <c r="AO143" s="253">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0</v>
      </c>
      <c r="AP143" s="253">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0</v>
      </c>
      <c r="AQ143" s="253">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0</v>
      </c>
      <c r="AR143" s="253">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0</v>
      </c>
      <c r="AS143" s="142"/>
      <c r="AT143" s="253">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253">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253">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253">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253">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253">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253">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42"/>
      <c r="BB143" s="253">
        <f t="shared" si="74"/>
        <v>0</v>
      </c>
      <c r="BC143" s="253">
        <f t="shared" si="75"/>
        <v>0</v>
      </c>
      <c r="BD143" s="253">
        <f t="shared" si="76"/>
        <v>0</v>
      </c>
      <c r="BE143" s="253">
        <f t="shared" si="60"/>
        <v>0</v>
      </c>
      <c r="BF143" s="253">
        <f t="shared" si="61"/>
        <v>0</v>
      </c>
      <c r="BG143" s="253">
        <f t="shared" si="62"/>
        <v>0</v>
      </c>
      <c r="BH143" s="253">
        <f t="shared" si="63"/>
        <v>0</v>
      </c>
      <c r="BI143" s="144"/>
      <c r="BJ143" s="253"/>
      <c r="BK143" s="253"/>
      <c r="BL143" s="253"/>
      <c r="BM143" s="253"/>
      <c r="BN143" s="253"/>
      <c r="BO143" s="253"/>
      <c r="BP143" s="253"/>
      <c r="BQ143" s="144"/>
      <c r="BR143" s="253">
        <f t="shared" si="64"/>
        <v>0</v>
      </c>
      <c r="BS143" s="253">
        <f t="shared" si="65"/>
        <v>0</v>
      </c>
      <c r="BT143" s="253">
        <f t="shared" si="66"/>
        <v>0</v>
      </c>
      <c r="BU143" s="253">
        <f t="shared" si="67"/>
        <v>0</v>
      </c>
      <c r="BV143" s="253">
        <f t="shared" si="68"/>
        <v>0</v>
      </c>
      <c r="BW143" s="253">
        <f t="shared" si="69"/>
        <v>0</v>
      </c>
      <c r="BX143" s="253">
        <f t="shared" si="70"/>
        <v>0</v>
      </c>
      <c r="BY143" s="142"/>
      <c r="BZ143" s="264" t="str">
        <f>IF(SUMIF('Input| Projects'!$AR$8:$CO$8,"Dx",'Input| Projects'!$AR143:$CO143)=0,"",SUMIF('Input| Projects'!$AR$8:$CO$8,"Dx",'Input| Projects'!$AR143:$CO143))</f>
        <v/>
      </c>
      <c r="CA143" s="264" t="str">
        <f>IF(SUMIF('Input| Projects'!$AR$8:$CO$8,"Tx",'Input| Projects'!$AR143:$CO143)=0,"",SUMIF('Input| Projects'!$AR$8:$CO$8,"Tx",'Input| Projects'!$AR143:$CO143))</f>
        <v/>
      </c>
      <c r="CB143" s="206" t="str">
        <f t="shared" si="77"/>
        <v/>
      </c>
    </row>
    <row r="144" spans="2:80" x14ac:dyDescent="0.3">
      <c r="B144" s="268">
        <f>IFERROR('Input| Projects'!B144,"")</f>
        <v>135</v>
      </c>
      <c r="C144" s="57" t="str">
        <f>IFERROR(IF('Input| Projects'!C144="","",'Input| Projects'!C144),"")</f>
        <v/>
      </c>
      <c r="D144" s="57" t="str">
        <f>IFERROR(IF('Input| Projects'!D144="","",'Input| Projects'!D144),"")</f>
        <v/>
      </c>
      <c r="E144" s="140"/>
      <c r="F144" s="257">
        <f>IFERROR('Input| Projects'!I144*'Input| Escalations'!$K$19,"")</f>
        <v>0</v>
      </c>
      <c r="G144" s="257">
        <f>IFERROR('Input| Projects'!J144*'Input| Escalations'!$K$19,"")</f>
        <v>0</v>
      </c>
      <c r="H144" s="257">
        <f>IFERROR('Input| Projects'!K144*'Input| Escalations'!$K$19,"")</f>
        <v>0</v>
      </c>
      <c r="I144" s="257">
        <f>IFERROR('Input| Projects'!L144*'Input| Escalations'!$K$19,"")</f>
        <v>0</v>
      </c>
      <c r="J144" s="257">
        <f>IFERROR('Input| Projects'!M144*'Input| Escalations'!$K$19,"")</f>
        <v>0</v>
      </c>
      <c r="K144" s="257">
        <f>IFERROR('Input| Projects'!N144*'Input| Escalations'!$K$19,"")</f>
        <v>0</v>
      </c>
      <c r="L144" s="257">
        <f>IFERROR('Input| Projects'!O144*'Input| Escalations'!$K$19,"")</f>
        <v>0</v>
      </c>
      <c r="M144" s="206" t="str">
        <f>IF(ABS(SUM(F144:L144)-(SUM('Input| Projects'!I144:O144)*'Input| Escalations'!$K$19))&lt;0.0000001,"",1)</f>
        <v/>
      </c>
      <c r="N144" s="259">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1</v>
      </c>
      <c r="O144" s="259">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1</v>
      </c>
      <c r="P144" s="259">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1</v>
      </c>
      <c r="Q144" s="259">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v>
      </c>
      <c r="R144" s="259">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v>
      </c>
      <c r="S144" s="259">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v>
      </c>
      <c r="T144" s="259">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v>
      </c>
      <c r="U144" s="142"/>
      <c r="V144" s="253">
        <f t="shared" si="71"/>
        <v>0</v>
      </c>
      <c r="W144" s="253">
        <f t="shared" si="72"/>
        <v>0</v>
      </c>
      <c r="X144" s="253">
        <f t="shared" si="73"/>
        <v>0</v>
      </c>
      <c r="Y144" s="253">
        <f t="shared" si="56"/>
        <v>0</v>
      </c>
      <c r="Z144" s="253">
        <f t="shared" si="57"/>
        <v>0</v>
      </c>
      <c r="AA144" s="253">
        <f t="shared" si="58"/>
        <v>0</v>
      </c>
      <c r="AB144" s="253">
        <f t="shared" si="59"/>
        <v>0</v>
      </c>
      <c r="AC144" s="142"/>
      <c r="AD144" s="253">
        <f>'Input| Projects'!Q144*N144*'Input| Escalations'!$K$19</f>
        <v>0</v>
      </c>
      <c r="AE144" s="253">
        <f>'Input| Projects'!R144*O144*'Input| Escalations'!$K$19</f>
        <v>0</v>
      </c>
      <c r="AF144" s="253">
        <f>'Input| Projects'!S144*P144*'Input| Escalations'!$K$19</f>
        <v>0</v>
      </c>
      <c r="AG144" s="253">
        <f>'Input| Projects'!T144*Q144*'Input| Escalations'!$K$19</f>
        <v>0</v>
      </c>
      <c r="AH144" s="253">
        <f>'Input| Projects'!U144*R144*'Input| Escalations'!$K$19</f>
        <v>0</v>
      </c>
      <c r="AI144" s="253">
        <f>'Input| Projects'!V144*S144*'Input| Escalations'!$K$19</f>
        <v>0</v>
      </c>
      <c r="AJ144" s="253">
        <f>'Input| Projects'!W144*T144*'Input| Escalations'!$K$19</f>
        <v>0</v>
      </c>
      <c r="AK144" s="142"/>
      <c r="AL144" s="253">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253">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253">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0</v>
      </c>
      <c r="AO144" s="253">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0</v>
      </c>
      <c r="AP144" s="253">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0</v>
      </c>
      <c r="AQ144" s="253">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0</v>
      </c>
      <c r="AR144" s="253">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0</v>
      </c>
      <c r="AS144" s="142"/>
      <c r="AT144" s="253">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253">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253">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253">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253">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253">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253">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42"/>
      <c r="BB144" s="253">
        <f t="shared" si="74"/>
        <v>0</v>
      </c>
      <c r="BC144" s="253">
        <f t="shared" si="75"/>
        <v>0</v>
      </c>
      <c r="BD144" s="253">
        <f t="shared" si="76"/>
        <v>0</v>
      </c>
      <c r="BE144" s="253">
        <f t="shared" si="60"/>
        <v>0</v>
      </c>
      <c r="BF144" s="253">
        <f t="shared" si="61"/>
        <v>0</v>
      </c>
      <c r="BG144" s="253">
        <f t="shared" si="62"/>
        <v>0</v>
      </c>
      <c r="BH144" s="253">
        <f t="shared" si="63"/>
        <v>0</v>
      </c>
      <c r="BI144" s="144"/>
      <c r="BJ144" s="253"/>
      <c r="BK144" s="253"/>
      <c r="BL144" s="253"/>
      <c r="BM144" s="253"/>
      <c r="BN144" s="253"/>
      <c r="BO144" s="253"/>
      <c r="BP144" s="253"/>
      <c r="BQ144" s="144"/>
      <c r="BR144" s="253">
        <f t="shared" si="64"/>
        <v>0</v>
      </c>
      <c r="BS144" s="253">
        <f t="shared" si="65"/>
        <v>0</v>
      </c>
      <c r="BT144" s="253">
        <f t="shared" si="66"/>
        <v>0</v>
      </c>
      <c r="BU144" s="253">
        <f t="shared" si="67"/>
        <v>0</v>
      </c>
      <c r="BV144" s="253">
        <f t="shared" si="68"/>
        <v>0</v>
      </c>
      <c r="BW144" s="253">
        <f t="shared" si="69"/>
        <v>0</v>
      </c>
      <c r="BX144" s="253">
        <f t="shared" si="70"/>
        <v>0</v>
      </c>
      <c r="BY144" s="142"/>
      <c r="BZ144" s="264" t="str">
        <f>IF(SUMIF('Input| Projects'!$AR$8:$CO$8,"Dx",'Input| Projects'!$AR144:$CO144)=0,"",SUMIF('Input| Projects'!$AR$8:$CO$8,"Dx",'Input| Projects'!$AR144:$CO144))</f>
        <v/>
      </c>
      <c r="CA144" s="264" t="str">
        <f>IF(SUMIF('Input| Projects'!$AR$8:$CO$8,"Tx",'Input| Projects'!$AR144:$CO144)=0,"",SUMIF('Input| Projects'!$AR$8:$CO$8,"Tx",'Input| Projects'!$AR144:$CO144))</f>
        <v/>
      </c>
      <c r="CB144" s="206" t="str">
        <f t="shared" si="77"/>
        <v/>
      </c>
    </row>
    <row r="145" spans="2:80" x14ac:dyDescent="0.3">
      <c r="B145" s="268">
        <f>IFERROR('Input| Projects'!B145,"")</f>
        <v>136</v>
      </c>
      <c r="C145" s="57" t="str">
        <f>IFERROR(IF('Input| Projects'!C145="","",'Input| Projects'!C145),"")</f>
        <v/>
      </c>
      <c r="D145" s="57" t="str">
        <f>IFERROR(IF('Input| Projects'!D145="","",'Input| Projects'!D145),"")</f>
        <v/>
      </c>
      <c r="E145" s="140"/>
      <c r="F145" s="257">
        <f>IFERROR('Input| Projects'!I145*'Input| Escalations'!$K$19,"")</f>
        <v>0</v>
      </c>
      <c r="G145" s="257">
        <f>IFERROR('Input| Projects'!J145*'Input| Escalations'!$K$19,"")</f>
        <v>0</v>
      </c>
      <c r="H145" s="257">
        <f>IFERROR('Input| Projects'!K145*'Input| Escalations'!$K$19,"")</f>
        <v>0</v>
      </c>
      <c r="I145" s="257">
        <f>IFERROR('Input| Projects'!L145*'Input| Escalations'!$K$19,"")</f>
        <v>0</v>
      </c>
      <c r="J145" s="257">
        <f>IFERROR('Input| Projects'!M145*'Input| Escalations'!$K$19,"")</f>
        <v>0</v>
      </c>
      <c r="K145" s="257">
        <f>IFERROR('Input| Projects'!N145*'Input| Escalations'!$K$19,"")</f>
        <v>0</v>
      </c>
      <c r="L145" s="257">
        <f>IFERROR('Input| Projects'!O145*'Input| Escalations'!$K$19,"")</f>
        <v>0</v>
      </c>
      <c r="M145" s="206" t="str">
        <f>IF(ABS(SUM(F145:L145)-(SUM('Input| Projects'!I145:O145)*'Input| Escalations'!$K$19))&lt;0.0000001,"",1)</f>
        <v/>
      </c>
      <c r="N145" s="259">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1</v>
      </c>
      <c r="O145" s="259">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1</v>
      </c>
      <c r="P145" s="259">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1</v>
      </c>
      <c r="Q145" s="259">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v>
      </c>
      <c r="R145" s="259">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v>
      </c>
      <c r="S145" s="259">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v>
      </c>
      <c r="T145" s="259">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v>
      </c>
      <c r="U145" s="142"/>
      <c r="V145" s="253">
        <f t="shared" si="71"/>
        <v>0</v>
      </c>
      <c r="W145" s="253">
        <f t="shared" si="72"/>
        <v>0</v>
      </c>
      <c r="X145" s="253">
        <f t="shared" si="73"/>
        <v>0</v>
      </c>
      <c r="Y145" s="253">
        <f t="shared" si="56"/>
        <v>0</v>
      </c>
      <c r="Z145" s="253">
        <f t="shared" si="57"/>
        <v>0</v>
      </c>
      <c r="AA145" s="253">
        <f t="shared" si="58"/>
        <v>0</v>
      </c>
      <c r="AB145" s="253">
        <f t="shared" si="59"/>
        <v>0</v>
      </c>
      <c r="AC145" s="142"/>
      <c r="AD145" s="253">
        <f>'Input| Projects'!Q145*N145*'Input| Escalations'!$K$19</f>
        <v>0</v>
      </c>
      <c r="AE145" s="253">
        <f>'Input| Projects'!R145*O145*'Input| Escalations'!$K$19</f>
        <v>0</v>
      </c>
      <c r="AF145" s="253">
        <f>'Input| Projects'!S145*P145*'Input| Escalations'!$K$19</f>
        <v>0</v>
      </c>
      <c r="AG145" s="253">
        <f>'Input| Projects'!T145*Q145*'Input| Escalations'!$K$19</f>
        <v>0</v>
      </c>
      <c r="AH145" s="253">
        <f>'Input| Projects'!U145*R145*'Input| Escalations'!$K$19</f>
        <v>0</v>
      </c>
      <c r="AI145" s="253">
        <f>'Input| Projects'!V145*S145*'Input| Escalations'!$K$19</f>
        <v>0</v>
      </c>
      <c r="AJ145" s="253">
        <f>'Input| Projects'!W145*T145*'Input| Escalations'!$K$19</f>
        <v>0</v>
      </c>
      <c r="AK145" s="142"/>
      <c r="AL145" s="253">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253">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253">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0</v>
      </c>
      <c r="AO145" s="253">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0</v>
      </c>
      <c r="AP145" s="253">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0</v>
      </c>
      <c r="AQ145" s="253">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0</v>
      </c>
      <c r="AR145" s="253">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0</v>
      </c>
      <c r="AS145" s="142"/>
      <c r="AT145" s="253">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253">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253">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253">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253">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253">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253">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42"/>
      <c r="BB145" s="253">
        <f t="shared" si="74"/>
        <v>0</v>
      </c>
      <c r="BC145" s="253">
        <f t="shared" si="75"/>
        <v>0</v>
      </c>
      <c r="BD145" s="253">
        <f t="shared" si="76"/>
        <v>0</v>
      </c>
      <c r="BE145" s="253">
        <f t="shared" si="60"/>
        <v>0</v>
      </c>
      <c r="BF145" s="253">
        <f t="shared" si="61"/>
        <v>0</v>
      </c>
      <c r="BG145" s="253">
        <f t="shared" si="62"/>
        <v>0</v>
      </c>
      <c r="BH145" s="253">
        <f t="shared" si="63"/>
        <v>0</v>
      </c>
      <c r="BI145" s="144"/>
      <c r="BJ145" s="253"/>
      <c r="BK145" s="253"/>
      <c r="BL145" s="253"/>
      <c r="BM145" s="253"/>
      <c r="BN145" s="253"/>
      <c r="BO145" s="253"/>
      <c r="BP145" s="253"/>
      <c r="BQ145" s="144"/>
      <c r="BR145" s="253">
        <f t="shared" si="64"/>
        <v>0</v>
      </c>
      <c r="BS145" s="253">
        <f t="shared" si="65"/>
        <v>0</v>
      </c>
      <c r="BT145" s="253">
        <f t="shared" si="66"/>
        <v>0</v>
      </c>
      <c r="BU145" s="253">
        <f t="shared" si="67"/>
        <v>0</v>
      </c>
      <c r="BV145" s="253">
        <f t="shared" si="68"/>
        <v>0</v>
      </c>
      <c r="BW145" s="253">
        <f t="shared" si="69"/>
        <v>0</v>
      </c>
      <c r="BX145" s="253">
        <f t="shared" si="70"/>
        <v>0</v>
      </c>
      <c r="BY145" s="142"/>
      <c r="BZ145" s="264" t="str">
        <f>IF(SUMIF('Input| Projects'!$AR$8:$CO$8,"Dx",'Input| Projects'!$AR145:$CO145)=0,"",SUMIF('Input| Projects'!$AR$8:$CO$8,"Dx",'Input| Projects'!$AR145:$CO145))</f>
        <v/>
      </c>
      <c r="CA145" s="264" t="str">
        <f>IF(SUMIF('Input| Projects'!$AR$8:$CO$8,"Tx",'Input| Projects'!$AR145:$CO145)=0,"",SUMIF('Input| Projects'!$AR$8:$CO$8,"Tx",'Input| Projects'!$AR145:$CO145))</f>
        <v/>
      </c>
      <c r="CB145" s="206" t="str">
        <f t="shared" si="77"/>
        <v/>
      </c>
    </row>
    <row r="146" spans="2:80" x14ac:dyDescent="0.3">
      <c r="B146" s="268">
        <f>IFERROR('Input| Projects'!B146,"")</f>
        <v>137</v>
      </c>
      <c r="C146" s="57" t="str">
        <f>IFERROR(IF('Input| Projects'!C146="","",'Input| Projects'!C146),"")</f>
        <v/>
      </c>
      <c r="D146" s="57" t="str">
        <f>IFERROR(IF('Input| Projects'!D146="","",'Input| Projects'!D146),"")</f>
        <v/>
      </c>
      <c r="E146" s="140"/>
      <c r="F146" s="257">
        <f>IFERROR('Input| Projects'!I146*'Input| Escalations'!$K$19,"")</f>
        <v>0</v>
      </c>
      <c r="G146" s="257">
        <f>IFERROR('Input| Projects'!J146*'Input| Escalations'!$K$19,"")</f>
        <v>0</v>
      </c>
      <c r="H146" s="257">
        <f>IFERROR('Input| Projects'!K146*'Input| Escalations'!$K$19,"")</f>
        <v>0</v>
      </c>
      <c r="I146" s="257">
        <f>IFERROR('Input| Projects'!L146*'Input| Escalations'!$K$19,"")</f>
        <v>0</v>
      </c>
      <c r="J146" s="257">
        <f>IFERROR('Input| Projects'!M146*'Input| Escalations'!$K$19,"")</f>
        <v>0</v>
      </c>
      <c r="K146" s="257">
        <f>IFERROR('Input| Projects'!N146*'Input| Escalations'!$K$19,"")</f>
        <v>0</v>
      </c>
      <c r="L146" s="257">
        <f>IFERROR('Input| Projects'!O146*'Input| Escalations'!$K$19,"")</f>
        <v>0</v>
      </c>
      <c r="M146" s="206" t="str">
        <f>IF(ABS(SUM(F146:L146)-(SUM('Input| Projects'!I146:O146)*'Input| Escalations'!$K$19))&lt;0.0000001,"",1)</f>
        <v/>
      </c>
      <c r="N146" s="259">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259">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259">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259">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259">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259">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259">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42"/>
      <c r="V146" s="253">
        <f t="shared" si="71"/>
        <v>0</v>
      </c>
      <c r="W146" s="253">
        <f t="shared" si="72"/>
        <v>0</v>
      </c>
      <c r="X146" s="253">
        <f t="shared" si="73"/>
        <v>0</v>
      </c>
      <c r="Y146" s="253">
        <f t="shared" si="56"/>
        <v>0</v>
      </c>
      <c r="Z146" s="253">
        <f t="shared" si="57"/>
        <v>0</v>
      </c>
      <c r="AA146" s="253">
        <f t="shared" si="58"/>
        <v>0</v>
      </c>
      <c r="AB146" s="253">
        <f t="shared" si="59"/>
        <v>0</v>
      </c>
      <c r="AC146" s="142"/>
      <c r="AD146" s="253">
        <f>'Input| Projects'!Q146*N146*'Input| Escalations'!$K$19</f>
        <v>0</v>
      </c>
      <c r="AE146" s="253">
        <f>'Input| Projects'!R146*O146*'Input| Escalations'!$K$19</f>
        <v>0</v>
      </c>
      <c r="AF146" s="253">
        <f>'Input| Projects'!S146*P146*'Input| Escalations'!$K$19</f>
        <v>0</v>
      </c>
      <c r="AG146" s="253">
        <f>'Input| Projects'!T146*Q146*'Input| Escalations'!$K$19</f>
        <v>0</v>
      </c>
      <c r="AH146" s="253">
        <f>'Input| Projects'!U146*R146*'Input| Escalations'!$K$19</f>
        <v>0</v>
      </c>
      <c r="AI146" s="253">
        <f>'Input| Projects'!V146*S146*'Input| Escalations'!$K$19</f>
        <v>0</v>
      </c>
      <c r="AJ146" s="253">
        <f>'Input| Projects'!W146*T146*'Input| Escalations'!$K$19</f>
        <v>0</v>
      </c>
      <c r="AK146" s="142"/>
      <c r="AL146" s="253">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253">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253">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0</v>
      </c>
      <c r="AO146" s="253">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0</v>
      </c>
      <c r="AP146" s="253">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0</v>
      </c>
      <c r="AQ146" s="253">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0</v>
      </c>
      <c r="AR146" s="253">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0</v>
      </c>
      <c r="AS146" s="142"/>
      <c r="AT146" s="253">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253">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253">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253">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253">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253">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253">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42"/>
      <c r="BB146" s="253">
        <f t="shared" si="74"/>
        <v>0</v>
      </c>
      <c r="BC146" s="253">
        <f t="shared" si="75"/>
        <v>0</v>
      </c>
      <c r="BD146" s="253">
        <f t="shared" si="76"/>
        <v>0</v>
      </c>
      <c r="BE146" s="253">
        <f t="shared" si="60"/>
        <v>0</v>
      </c>
      <c r="BF146" s="253">
        <f t="shared" si="61"/>
        <v>0</v>
      </c>
      <c r="BG146" s="253">
        <f t="shared" si="62"/>
        <v>0</v>
      </c>
      <c r="BH146" s="253">
        <f t="shared" si="63"/>
        <v>0</v>
      </c>
      <c r="BI146" s="144"/>
      <c r="BJ146" s="253"/>
      <c r="BK146" s="253"/>
      <c r="BL146" s="253"/>
      <c r="BM146" s="253"/>
      <c r="BN146" s="253"/>
      <c r="BO146" s="253"/>
      <c r="BP146" s="253"/>
      <c r="BQ146" s="144"/>
      <c r="BR146" s="253">
        <f t="shared" si="64"/>
        <v>0</v>
      </c>
      <c r="BS146" s="253">
        <f t="shared" si="65"/>
        <v>0</v>
      </c>
      <c r="BT146" s="253">
        <f t="shared" si="66"/>
        <v>0</v>
      </c>
      <c r="BU146" s="253">
        <f t="shared" si="67"/>
        <v>0</v>
      </c>
      <c r="BV146" s="253">
        <f t="shared" si="68"/>
        <v>0</v>
      </c>
      <c r="BW146" s="253">
        <f t="shared" si="69"/>
        <v>0</v>
      </c>
      <c r="BX146" s="253">
        <f t="shared" si="70"/>
        <v>0</v>
      </c>
      <c r="BY146" s="142"/>
      <c r="BZ146" s="264" t="str">
        <f>IF(SUMIF('Input| Projects'!$AR$8:$CO$8,"Dx",'Input| Projects'!$AR146:$CO146)=0,"",SUMIF('Input| Projects'!$AR$8:$CO$8,"Dx",'Input| Projects'!$AR146:$CO146))</f>
        <v/>
      </c>
      <c r="CA146" s="264" t="str">
        <f>IF(SUMIF('Input| Projects'!$AR$8:$CO$8,"Tx",'Input| Projects'!$AR146:$CO146)=0,"",SUMIF('Input| Projects'!$AR$8:$CO$8,"Tx",'Input| Projects'!$AR146:$CO146))</f>
        <v/>
      </c>
      <c r="CB146" s="206" t="str">
        <f t="shared" si="77"/>
        <v/>
      </c>
    </row>
    <row r="147" spans="2:80" x14ac:dyDescent="0.3">
      <c r="B147" s="268">
        <f>IFERROR('Input| Projects'!B147,"")</f>
        <v>138</v>
      </c>
      <c r="C147" s="57" t="str">
        <f>IFERROR(IF('Input| Projects'!C147="","",'Input| Projects'!C147),"")</f>
        <v/>
      </c>
      <c r="D147" s="57" t="str">
        <f>IFERROR(IF('Input| Projects'!D147="","",'Input| Projects'!D147),"")</f>
        <v/>
      </c>
      <c r="E147" s="140"/>
      <c r="F147" s="257">
        <f>IFERROR('Input| Projects'!I147*'Input| Escalations'!$K$19,"")</f>
        <v>0</v>
      </c>
      <c r="G147" s="257">
        <f>IFERROR('Input| Projects'!J147*'Input| Escalations'!$K$19,"")</f>
        <v>0</v>
      </c>
      <c r="H147" s="257">
        <f>IFERROR('Input| Projects'!K147*'Input| Escalations'!$K$19,"")</f>
        <v>0</v>
      </c>
      <c r="I147" s="257">
        <f>IFERROR('Input| Projects'!L147*'Input| Escalations'!$K$19,"")</f>
        <v>0</v>
      </c>
      <c r="J147" s="257">
        <f>IFERROR('Input| Projects'!M147*'Input| Escalations'!$K$19,"")</f>
        <v>0</v>
      </c>
      <c r="K147" s="257">
        <f>IFERROR('Input| Projects'!N147*'Input| Escalations'!$K$19,"")</f>
        <v>0</v>
      </c>
      <c r="L147" s="257">
        <f>IFERROR('Input| Projects'!O147*'Input| Escalations'!$K$19,"")</f>
        <v>0</v>
      </c>
      <c r="M147" s="206" t="str">
        <f>IF(ABS(SUM(F147:L147)-(SUM('Input| Projects'!I147:O147)*'Input| Escalations'!$K$19))&lt;0.0000001,"",1)</f>
        <v/>
      </c>
      <c r="N147" s="259">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1</v>
      </c>
      <c r="O147" s="259">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1</v>
      </c>
      <c r="P147" s="259">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1</v>
      </c>
      <c r="Q147" s="259">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v>
      </c>
      <c r="R147" s="259">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v>
      </c>
      <c r="S147" s="259">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v>
      </c>
      <c r="T147" s="259">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v>
      </c>
      <c r="U147" s="142"/>
      <c r="V147" s="253">
        <f t="shared" si="71"/>
        <v>0</v>
      </c>
      <c r="W147" s="253">
        <f t="shared" si="72"/>
        <v>0</v>
      </c>
      <c r="X147" s="253">
        <f t="shared" si="73"/>
        <v>0</v>
      </c>
      <c r="Y147" s="253">
        <f t="shared" si="56"/>
        <v>0</v>
      </c>
      <c r="Z147" s="253">
        <f t="shared" si="57"/>
        <v>0</v>
      </c>
      <c r="AA147" s="253">
        <f t="shared" si="58"/>
        <v>0</v>
      </c>
      <c r="AB147" s="253">
        <f t="shared" si="59"/>
        <v>0</v>
      </c>
      <c r="AC147" s="142"/>
      <c r="AD147" s="253">
        <f>'Input| Projects'!Q147*N147*'Input| Escalations'!$K$19</f>
        <v>0</v>
      </c>
      <c r="AE147" s="253">
        <f>'Input| Projects'!R147*O147*'Input| Escalations'!$K$19</f>
        <v>0</v>
      </c>
      <c r="AF147" s="253">
        <f>'Input| Projects'!S147*P147*'Input| Escalations'!$K$19</f>
        <v>0</v>
      </c>
      <c r="AG147" s="253">
        <f>'Input| Projects'!T147*Q147*'Input| Escalations'!$K$19</f>
        <v>0</v>
      </c>
      <c r="AH147" s="253">
        <f>'Input| Projects'!U147*R147*'Input| Escalations'!$K$19</f>
        <v>0</v>
      </c>
      <c r="AI147" s="253">
        <f>'Input| Projects'!V147*S147*'Input| Escalations'!$K$19</f>
        <v>0</v>
      </c>
      <c r="AJ147" s="253">
        <f>'Input| Projects'!W147*T147*'Input| Escalations'!$K$19</f>
        <v>0</v>
      </c>
      <c r="AK147" s="142"/>
      <c r="AL147" s="253">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253">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253">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0</v>
      </c>
      <c r="AO147" s="253">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0</v>
      </c>
      <c r="AP147" s="253">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0</v>
      </c>
      <c r="AQ147" s="253">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0</v>
      </c>
      <c r="AR147" s="253">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0</v>
      </c>
      <c r="AS147" s="142"/>
      <c r="AT147" s="253">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253">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253">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253">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253">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253">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253">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42"/>
      <c r="BB147" s="253">
        <f t="shared" si="74"/>
        <v>0</v>
      </c>
      <c r="BC147" s="253">
        <f t="shared" si="75"/>
        <v>0</v>
      </c>
      <c r="BD147" s="253">
        <f t="shared" si="76"/>
        <v>0</v>
      </c>
      <c r="BE147" s="253">
        <f t="shared" si="60"/>
        <v>0</v>
      </c>
      <c r="BF147" s="253">
        <f t="shared" si="61"/>
        <v>0</v>
      </c>
      <c r="BG147" s="253">
        <f t="shared" si="62"/>
        <v>0</v>
      </c>
      <c r="BH147" s="253">
        <f t="shared" si="63"/>
        <v>0</v>
      </c>
      <c r="BI147" s="144"/>
      <c r="BJ147" s="253"/>
      <c r="BK147" s="253"/>
      <c r="BL147" s="253"/>
      <c r="BM147" s="253"/>
      <c r="BN147" s="253"/>
      <c r="BO147" s="253"/>
      <c r="BP147" s="253"/>
      <c r="BQ147" s="144"/>
      <c r="BR147" s="253">
        <f t="shared" si="64"/>
        <v>0</v>
      </c>
      <c r="BS147" s="253">
        <f t="shared" si="65"/>
        <v>0</v>
      </c>
      <c r="BT147" s="253">
        <f t="shared" si="66"/>
        <v>0</v>
      </c>
      <c r="BU147" s="253">
        <f t="shared" si="67"/>
        <v>0</v>
      </c>
      <c r="BV147" s="253">
        <f t="shared" si="68"/>
        <v>0</v>
      </c>
      <c r="BW147" s="253">
        <f t="shared" si="69"/>
        <v>0</v>
      </c>
      <c r="BX147" s="253">
        <f t="shared" si="70"/>
        <v>0</v>
      </c>
      <c r="BY147" s="142"/>
      <c r="BZ147" s="264" t="str">
        <f>IF(SUMIF('Input| Projects'!$AR$8:$CO$8,"Dx",'Input| Projects'!$AR147:$CO147)=0,"",SUMIF('Input| Projects'!$AR$8:$CO$8,"Dx",'Input| Projects'!$AR147:$CO147))</f>
        <v/>
      </c>
      <c r="CA147" s="264" t="str">
        <f>IF(SUMIF('Input| Projects'!$AR$8:$CO$8,"Tx",'Input| Projects'!$AR147:$CO147)=0,"",SUMIF('Input| Projects'!$AR$8:$CO$8,"Tx",'Input| Projects'!$AR147:$CO147))</f>
        <v/>
      </c>
      <c r="CB147" s="206" t="str">
        <f t="shared" si="77"/>
        <v/>
      </c>
    </row>
    <row r="148" spans="2:80" x14ac:dyDescent="0.3">
      <c r="B148" s="268">
        <f>IFERROR('Input| Projects'!B148,"")</f>
        <v>139</v>
      </c>
      <c r="C148" s="57" t="str">
        <f>IFERROR(IF('Input| Projects'!C148="","",'Input| Projects'!C148),"")</f>
        <v/>
      </c>
      <c r="D148" s="57" t="str">
        <f>IFERROR(IF('Input| Projects'!D148="","",'Input| Projects'!D148),"")</f>
        <v/>
      </c>
      <c r="E148" s="140"/>
      <c r="F148" s="257">
        <f>IFERROR('Input| Projects'!I148*'Input| Escalations'!$K$19,"")</f>
        <v>0</v>
      </c>
      <c r="G148" s="257">
        <f>IFERROR('Input| Projects'!J148*'Input| Escalations'!$K$19,"")</f>
        <v>0</v>
      </c>
      <c r="H148" s="257">
        <f>IFERROR('Input| Projects'!K148*'Input| Escalations'!$K$19,"")</f>
        <v>0</v>
      </c>
      <c r="I148" s="257">
        <f>IFERROR('Input| Projects'!L148*'Input| Escalations'!$K$19,"")</f>
        <v>0</v>
      </c>
      <c r="J148" s="257">
        <f>IFERROR('Input| Projects'!M148*'Input| Escalations'!$K$19,"")</f>
        <v>0</v>
      </c>
      <c r="K148" s="257">
        <f>IFERROR('Input| Projects'!N148*'Input| Escalations'!$K$19,"")</f>
        <v>0</v>
      </c>
      <c r="L148" s="257">
        <f>IFERROR('Input| Projects'!O148*'Input| Escalations'!$K$19,"")</f>
        <v>0</v>
      </c>
      <c r="M148" s="206" t="str">
        <f>IF(ABS(SUM(F148:L148)-(SUM('Input| Projects'!I148:O148)*'Input| Escalations'!$K$19))&lt;0.0000001,"",1)</f>
        <v/>
      </c>
      <c r="N148" s="259">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259">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259">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259">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259">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259">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259">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42"/>
      <c r="V148" s="253">
        <f t="shared" si="71"/>
        <v>0</v>
      </c>
      <c r="W148" s="253">
        <f t="shared" si="72"/>
        <v>0</v>
      </c>
      <c r="X148" s="253">
        <f t="shared" si="73"/>
        <v>0</v>
      </c>
      <c r="Y148" s="253">
        <f t="shared" si="56"/>
        <v>0</v>
      </c>
      <c r="Z148" s="253">
        <f t="shared" si="57"/>
        <v>0</v>
      </c>
      <c r="AA148" s="253">
        <f t="shared" si="58"/>
        <v>0</v>
      </c>
      <c r="AB148" s="253">
        <f t="shared" si="59"/>
        <v>0</v>
      </c>
      <c r="AC148" s="142"/>
      <c r="AD148" s="253">
        <f>'Input| Projects'!Q148*N148*'Input| Escalations'!$K$19</f>
        <v>0</v>
      </c>
      <c r="AE148" s="253">
        <f>'Input| Projects'!R148*O148*'Input| Escalations'!$K$19</f>
        <v>0</v>
      </c>
      <c r="AF148" s="253">
        <f>'Input| Projects'!S148*P148*'Input| Escalations'!$K$19</f>
        <v>0</v>
      </c>
      <c r="AG148" s="253">
        <f>'Input| Projects'!T148*Q148*'Input| Escalations'!$K$19</f>
        <v>0</v>
      </c>
      <c r="AH148" s="253">
        <f>'Input| Projects'!U148*R148*'Input| Escalations'!$K$19</f>
        <v>0</v>
      </c>
      <c r="AI148" s="253">
        <f>'Input| Projects'!V148*S148*'Input| Escalations'!$K$19</f>
        <v>0</v>
      </c>
      <c r="AJ148" s="253">
        <f>'Input| Projects'!W148*T148*'Input| Escalations'!$K$19</f>
        <v>0</v>
      </c>
      <c r="AK148" s="142"/>
      <c r="AL148" s="253">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253">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253">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253">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253">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253">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253">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42"/>
      <c r="AT148" s="253">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253">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253">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253">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253">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253">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253">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42"/>
      <c r="BB148" s="253">
        <f t="shared" si="74"/>
        <v>0</v>
      </c>
      <c r="BC148" s="253">
        <f t="shared" si="75"/>
        <v>0</v>
      </c>
      <c r="BD148" s="253">
        <f t="shared" si="76"/>
        <v>0</v>
      </c>
      <c r="BE148" s="253">
        <f t="shared" si="60"/>
        <v>0</v>
      </c>
      <c r="BF148" s="253">
        <f t="shared" si="61"/>
        <v>0</v>
      </c>
      <c r="BG148" s="253">
        <f t="shared" si="62"/>
        <v>0</v>
      </c>
      <c r="BH148" s="253">
        <f t="shared" si="63"/>
        <v>0</v>
      </c>
      <c r="BI148" s="144"/>
      <c r="BJ148" s="253"/>
      <c r="BK148" s="253"/>
      <c r="BL148" s="253"/>
      <c r="BM148" s="253"/>
      <c r="BN148" s="253"/>
      <c r="BO148" s="253"/>
      <c r="BP148" s="253"/>
      <c r="BQ148" s="144"/>
      <c r="BR148" s="253">
        <f t="shared" si="64"/>
        <v>0</v>
      </c>
      <c r="BS148" s="253">
        <f t="shared" si="65"/>
        <v>0</v>
      </c>
      <c r="BT148" s="253">
        <f t="shared" si="66"/>
        <v>0</v>
      </c>
      <c r="BU148" s="253">
        <f t="shared" si="67"/>
        <v>0</v>
      </c>
      <c r="BV148" s="253">
        <f t="shared" si="68"/>
        <v>0</v>
      </c>
      <c r="BW148" s="253">
        <f t="shared" si="69"/>
        <v>0</v>
      </c>
      <c r="BX148" s="253">
        <f t="shared" si="70"/>
        <v>0</v>
      </c>
      <c r="BY148" s="142"/>
      <c r="BZ148" s="264" t="str">
        <f>IF(SUMIF('Input| Projects'!$AR$8:$CO$8,"Dx",'Input| Projects'!$AR148:$CO148)=0,"",SUMIF('Input| Projects'!$AR$8:$CO$8,"Dx",'Input| Projects'!$AR148:$CO148))</f>
        <v/>
      </c>
      <c r="CA148" s="264" t="str">
        <f>IF(SUMIF('Input| Projects'!$AR$8:$CO$8,"Tx",'Input| Projects'!$AR148:$CO148)=0,"",SUMIF('Input| Projects'!$AR$8:$CO$8,"Tx",'Input| Projects'!$AR148:$CO148))</f>
        <v/>
      </c>
      <c r="CB148" s="206" t="str">
        <f t="shared" si="77"/>
        <v/>
      </c>
    </row>
    <row r="149" spans="2:80" x14ac:dyDescent="0.3">
      <c r="B149" s="268">
        <f>IFERROR('Input| Projects'!B149,"")</f>
        <v>140</v>
      </c>
      <c r="C149" s="57" t="str">
        <f>IFERROR(IF('Input| Projects'!C149="","",'Input| Projects'!C149),"")</f>
        <v/>
      </c>
      <c r="D149" s="57" t="str">
        <f>IFERROR(IF('Input| Projects'!D149="","",'Input| Projects'!D149),"")</f>
        <v/>
      </c>
      <c r="E149" s="140"/>
      <c r="F149" s="257">
        <f>IFERROR('Input| Projects'!I149*'Input| Escalations'!$K$19,"")</f>
        <v>0</v>
      </c>
      <c r="G149" s="257">
        <f>IFERROR('Input| Projects'!J149*'Input| Escalations'!$K$19,"")</f>
        <v>0</v>
      </c>
      <c r="H149" s="257">
        <f>IFERROR('Input| Projects'!K149*'Input| Escalations'!$K$19,"")</f>
        <v>0</v>
      </c>
      <c r="I149" s="257">
        <f>IFERROR('Input| Projects'!L149*'Input| Escalations'!$K$19,"")</f>
        <v>0</v>
      </c>
      <c r="J149" s="257">
        <f>IFERROR('Input| Projects'!M149*'Input| Escalations'!$K$19,"")</f>
        <v>0</v>
      </c>
      <c r="K149" s="257">
        <f>IFERROR('Input| Projects'!N149*'Input| Escalations'!$K$19,"")</f>
        <v>0</v>
      </c>
      <c r="L149" s="257">
        <f>IFERROR('Input| Projects'!O149*'Input| Escalations'!$K$19,"")</f>
        <v>0</v>
      </c>
      <c r="M149" s="206" t="str">
        <f>IF(ABS(SUM(F149:L149)-(SUM('Input| Projects'!I149:O149)*'Input| Escalations'!$K$19))&lt;0.0000001,"",1)</f>
        <v/>
      </c>
      <c r="N149" s="259">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259">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259">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259">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259">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259">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259">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42"/>
      <c r="V149" s="253">
        <f t="shared" si="71"/>
        <v>0</v>
      </c>
      <c r="W149" s="253">
        <f t="shared" si="72"/>
        <v>0</v>
      </c>
      <c r="X149" s="253">
        <f t="shared" si="73"/>
        <v>0</v>
      </c>
      <c r="Y149" s="253">
        <f t="shared" si="56"/>
        <v>0</v>
      </c>
      <c r="Z149" s="253">
        <f t="shared" si="57"/>
        <v>0</v>
      </c>
      <c r="AA149" s="253">
        <f t="shared" si="58"/>
        <v>0</v>
      </c>
      <c r="AB149" s="253">
        <f t="shared" si="59"/>
        <v>0</v>
      </c>
      <c r="AC149" s="142"/>
      <c r="AD149" s="253">
        <f>'Input| Projects'!Q149*N149*'Input| Escalations'!$K$19</f>
        <v>0</v>
      </c>
      <c r="AE149" s="253">
        <f>'Input| Projects'!R149*O149*'Input| Escalations'!$K$19</f>
        <v>0</v>
      </c>
      <c r="AF149" s="253">
        <f>'Input| Projects'!S149*P149*'Input| Escalations'!$K$19</f>
        <v>0</v>
      </c>
      <c r="AG149" s="253">
        <f>'Input| Projects'!T149*Q149*'Input| Escalations'!$K$19</f>
        <v>0</v>
      </c>
      <c r="AH149" s="253">
        <f>'Input| Projects'!U149*R149*'Input| Escalations'!$K$19</f>
        <v>0</v>
      </c>
      <c r="AI149" s="253">
        <f>'Input| Projects'!V149*S149*'Input| Escalations'!$K$19</f>
        <v>0</v>
      </c>
      <c r="AJ149" s="253">
        <f>'Input| Projects'!W149*T149*'Input| Escalations'!$K$19</f>
        <v>0</v>
      </c>
      <c r="AK149" s="142"/>
      <c r="AL149" s="253">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253">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253">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253">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253">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253">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253">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42"/>
      <c r="AT149" s="253">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253">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253">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253">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253">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253">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253">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42"/>
      <c r="BB149" s="253">
        <f t="shared" si="74"/>
        <v>0</v>
      </c>
      <c r="BC149" s="253">
        <f t="shared" si="75"/>
        <v>0</v>
      </c>
      <c r="BD149" s="253">
        <f t="shared" si="76"/>
        <v>0</v>
      </c>
      <c r="BE149" s="253">
        <f t="shared" si="60"/>
        <v>0</v>
      </c>
      <c r="BF149" s="253">
        <f t="shared" si="61"/>
        <v>0</v>
      </c>
      <c r="BG149" s="253">
        <f t="shared" si="62"/>
        <v>0</v>
      </c>
      <c r="BH149" s="253">
        <f t="shared" si="63"/>
        <v>0</v>
      </c>
      <c r="BI149" s="144"/>
      <c r="BJ149" s="253"/>
      <c r="BK149" s="253"/>
      <c r="BL149" s="253"/>
      <c r="BM149" s="253"/>
      <c r="BN149" s="253"/>
      <c r="BO149" s="253"/>
      <c r="BP149" s="253"/>
      <c r="BQ149" s="144"/>
      <c r="BR149" s="253">
        <f t="shared" si="64"/>
        <v>0</v>
      </c>
      <c r="BS149" s="253">
        <f t="shared" si="65"/>
        <v>0</v>
      </c>
      <c r="BT149" s="253">
        <f t="shared" si="66"/>
        <v>0</v>
      </c>
      <c r="BU149" s="253">
        <f t="shared" si="67"/>
        <v>0</v>
      </c>
      <c r="BV149" s="253">
        <f t="shared" si="68"/>
        <v>0</v>
      </c>
      <c r="BW149" s="253">
        <f t="shared" si="69"/>
        <v>0</v>
      </c>
      <c r="BX149" s="253">
        <f t="shared" si="70"/>
        <v>0</v>
      </c>
      <c r="BY149" s="142"/>
      <c r="BZ149" s="264" t="str">
        <f>IF(SUMIF('Input| Projects'!$AR$8:$CO$8,"Dx",'Input| Projects'!$AR149:$CO149)=0,"",SUMIF('Input| Projects'!$AR$8:$CO$8,"Dx",'Input| Projects'!$AR149:$CO149))</f>
        <v/>
      </c>
      <c r="CA149" s="264" t="str">
        <f>IF(SUMIF('Input| Projects'!$AR$8:$CO$8,"Tx",'Input| Projects'!$AR149:$CO149)=0,"",SUMIF('Input| Projects'!$AR$8:$CO$8,"Tx",'Input| Projects'!$AR149:$CO149))</f>
        <v/>
      </c>
      <c r="CB149" s="206" t="str">
        <f t="shared" si="77"/>
        <v/>
      </c>
    </row>
    <row r="150" spans="2:80" x14ac:dyDescent="0.3">
      <c r="B150" s="268">
        <f>IFERROR('Input| Projects'!B150,"")</f>
        <v>141</v>
      </c>
      <c r="C150" s="57" t="str">
        <f>IFERROR(IF('Input| Projects'!C150="","",'Input| Projects'!C150),"")</f>
        <v/>
      </c>
      <c r="D150" s="57" t="str">
        <f>IFERROR(IF('Input| Projects'!D150="","",'Input| Projects'!D150),"")</f>
        <v/>
      </c>
      <c r="E150" s="140"/>
      <c r="F150" s="257">
        <f>IFERROR('Input| Projects'!I150*'Input| Escalations'!$K$19,"")</f>
        <v>0</v>
      </c>
      <c r="G150" s="257">
        <f>IFERROR('Input| Projects'!J150*'Input| Escalations'!$K$19,"")</f>
        <v>0</v>
      </c>
      <c r="H150" s="257">
        <f>IFERROR('Input| Projects'!K150*'Input| Escalations'!$K$19,"")</f>
        <v>0</v>
      </c>
      <c r="I150" s="257">
        <f>IFERROR('Input| Projects'!L150*'Input| Escalations'!$K$19,"")</f>
        <v>0</v>
      </c>
      <c r="J150" s="257">
        <f>IFERROR('Input| Projects'!M150*'Input| Escalations'!$K$19,"")</f>
        <v>0</v>
      </c>
      <c r="K150" s="257">
        <f>IFERROR('Input| Projects'!N150*'Input| Escalations'!$K$19,"")</f>
        <v>0</v>
      </c>
      <c r="L150" s="257">
        <f>IFERROR('Input| Projects'!O150*'Input| Escalations'!$K$19,"")</f>
        <v>0</v>
      </c>
      <c r="M150" s="206" t="str">
        <f>IF(ABS(SUM(F150:L150)-(SUM('Input| Projects'!I150:O150)*'Input| Escalations'!$K$19))&lt;0.0000001,"",1)</f>
        <v/>
      </c>
      <c r="N150" s="259">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259">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259">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259">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259">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259">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259">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42"/>
      <c r="V150" s="253">
        <f t="shared" si="71"/>
        <v>0</v>
      </c>
      <c r="W150" s="253">
        <f t="shared" si="72"/>
        <v>0</v>
      </c>
      <c r="X150" s="253">
        <f t="shared" si="73"/>
        <v>0</v>
      </c>
      <c r="Y150" s="253">
        <f t="shared" si="56"/>
        <v>0</v>
      </c>
      <c r="Z150" s="253">
        <f t="shared" si="57"/>
        <v>0</v>
      </c>
      <c r="AA150" s="253">
        <f t="shared" si="58"/>
        <v>0</v>
      </c>
      <c r="AB150" s="253">
        <f t="shared" si="59"/>
        <v>0</v>
      </c>
      <c r="AC150" s="142"/>
      <c r="AD150" s="253">
        <f>'Input| Projects'!Q150*N150*'Input| Escalations'!$K$19</f>
        <v>0</v>
      </c>
      <c r="AE150" s="253">
        <f>'Input| Projects'!R150*O150*'Input| Escalations'!$K$19</f>
        <v>0</v>
      </c>
      <c r="AF150" s="253">
        <f>'Input| Projects'!S150*P150*'Input| Escalations'!$K$19</f>
        <v>0</v>
      </c>
      <c r="AG150" s="253">
        <f>'Input| Projects'!T150*Q150*'Input| Escalations'!$K$19</f>
        <v>0</v>
      </c>
      <c r="AH150" s="253">
        <f>'Input| Projects'!U150*R150*'Input| Escalations'!$K$19</f>
        <v>0</v>
      </c>
      <c r="AI150" s="253">
        <f>'Input| Projects'!V150*S150*'Input| Escalations'!$K$19</f>
        <v>0</v>
      </c>
      <c r="AJ150" s="253">
        <f>'Input| Projects'!W150*T150*'Input| Escalations'!$K$19</f>
        <v>0</v>
      </c>
      <c r="AK150" s="142"/>
      <c r="AL150" s="253">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253">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253">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253">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253">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253">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253">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42"/>
      <c r="AT150" s="253">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253">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253">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253">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253">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253">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253">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42"/>
      <c r="BB150" s="253">
        <f t="shared" si="74"/>
        <v>0</v>
      </c>
      <c r="BC150" s="253">
        <f t="shared" si="75"/>
        <v>0</v>
      </c>
      <c r="BD150" s="253">
        <f t="shared" si="76"/>
        <v>0</v>
      </c>
      <c r="BE150" s="253">
        <f t="shared" si="60"/>
        <v>0</v>
      </c>
      <c r="BF150" s="253">
        <f t="shared" si="61"/>
        <v>0</v>
      </c>
      <c r="BG150" s="253">
        <f t="shared" si="62"/>
        <v>0</v>
      </c>
      <c r="BH150" s="253">
        <f t="shared" si="63"/>
        <v>0</v>
      </c>
      <c r="BI150" s="144"/>
      <c r="BJ150" s="253"/>
      <c r="BK150" s="253"/>
      <c r="BL150" s="253"/>
      <c r="BM150" s="253"/>
      <c r="BN150" s="253"/>
      <c r="BO150" s="253"/>
      <c r="BP150" s="253"/>
      <c r="BQ150" s="144"/>
      <c r="BR150" s="253">
        <f t="shared" si="64"/>
        <v>0</v>
      </c>
      <c r="BS150" s="253">
        <f t="shared" si="65"/>
        <v>0</v>
      </c>
      <c r="BT150" s="253">
        <f t="shared" si="66"/>
        <v>0</v>
      </c>
      <c r="BU150" s="253">
        <f t="shared" si="67"/>
        <v>0</v>
      </c>
      <c r="BV150" s="253">
        <f t="shared" si="68"/>
        <v>0</v>
      </c>
      <c r="BW150" s="253">
        <f t="shared" si="69"/>
        <v>0</v>
      </c>
      <c r="BX150" s="253">
        <f t="shared" si="70"/>
        <v>0</v>
      </c>
      <c r="BY150" s="142"/>
      <c r="BZ150" s="264" t="str">
        <f>IF(SUMIF('Input| Projects'!$AR$8:$CO$8,"Dx",'Input| Projects'!$AR150:$CO150)=0,"",SUMIF('Input| Projects'!$AR$8:$CO$8,"Dx",'Input| Projects'!$AR150:$CO150))</f>
        <v/>
      </c>
      <c r="CA150" s="264" t="str">
        <f>IF(SUMIF('Input| Projects'!$AR$8:$CO$8,"Tx",'Input| Projects'!$AR150:$CO150)=0,"",SUMIF('Input| Projects'!$AR$8:$CO$8,"Tx",'Input| Projects'!$AR150:$CO150))</f>
        <v/>
      </c>
      <c r="CB150" s="206" t="str">
        <f t="shared" si="77"/>
        <v/>
      </c>
    </row>
    <row r="151" spans="2:80" x14ac:dyDescent="0.3">
      <c r="B151" s="268">
        <f>IFERROR('Input| Projects'!B151,"")</f>
        <v>142</v>
      </c>
      <c r="C151" s="57" t="str">
        <f>IFERROR(IF('Input| Projects'!C151="","",'Input| Projects'!C151),"")</f>
        <v/>
      </c>
      <c r="D151" s="57" t="str">
        <f>IFERROR(IF('Input| Projects'!D151="","",'Input| Projects'!D151),"")</f>
        <v/>
      </c>
      <c r="E151" s="140"/>
      <c r="F151" s="257">
        <f>IFERROR('Input| Projects'!I151*'Input| Escalations'!$K$19,"")</f>
        <v>0</v>
      </c>
      <c r="G151" s="257">
        <f>IFERROR('Input| Projects'!J151*'Input| Escalations'!$K$19,"")</f>
        <v>0</v>
      </c>
      <c r="H151" s="257">
        <f>IFERROR('Input| Projects'!K151*'Input| Escalations'!$K$19,"")</f>
        <v>0</v>
      </c>
      <c r="I151" s="257">
        <f>IFERROR('Input| Projects'!L151*'Input| Escalations'!$K$19,"")</f>
        <v>0</v>
      </c>
      <c r="J151" s="257">
        <f>IFERROR('Input| Projects'!M151*'Input| Escalations'!$K$19,"")</f>
        <v>0</v>
      </c>
      <c r="K151" s="257">
        <f>IFERROR('Input| Projects'!N151*'Input| Escalations'!$K$19,"")</f>
        <v>0</v>
      </c>
      <c r="L151" s="257">
        <f>IFERROR('Input| Projects'!O151*'Input| Escalations'!$K$19,"")</f>
        <v>0</v>
      </c>
      <c r="M151" s="206" t="str">
        <f>IF(ABS(SUM(F151:L151)-(SUM('Input| Projects'!I151:O151)*'Input| Escalations'!$K$19))&lt;0.0000001,"",1)</f>
        <v/>
      </c>
      <c r="N151" s="259">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259">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259">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259">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259">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259">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259">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42"/>
      <c r="V151" s="253">
        <f t="shared" si="71"/>
        <v>0</v>
      </c>
      <c r="W151" s="253">
        <f t="shared" si="72"/>
        <v>0</v>
      </c>
      <c r="X151" s="253">
        <f t="shared" si="73"/>
        <v>0</v>
      </c>
      <c r="Y151" s="253">
        <f t="shared" si="56"/>
        <v>0</v>
      </c>
      <c r="Z151" s="253">
        <f t="shared" si="57"/>
        <v>0</v>
      </c>
      <c r="AA151" s="253">
        <f t="shared" si="58"/>
        <v>0</v>
      </c>
      <c r="AB151" s="253">
        <f t="shared" si="59"/>
        <v>0</v>
      </c>
      <c r="AC151" s="142"/>
      <c r="AD151" s="253">
        <f>'Input| Projects'!Q151*N151*'Input| Escalations'!$K$19</f>
        <v>0</v>
      </c>
      <c r="AE151" s="253">
        <f>'Input| Projects'!R151*O151*'Input| Escalations'!$K$19</f>
        <v>0</v>
      </c>
      <c r="AF151" s="253">
        <f>'Input| Projects'!S151*P151*'Input| Escalations'!$K$19</f>
        <v>0</v>
      </c>
      <c r="AG151" s="253">
        <f>'Input| Projects'!T151*Q151*'Input| Escalations'!$K$19</f>
        <v>0</v>
      </c>
      <c r="AH151" s="253">
        <f>'Input| Projects'!U151*R151*'Input| Escalations'!$K$19</f>
        <v>0</v>
      </c>
      <c r="AI151" s="253">
        <f>'Input| Projects'!V151*S151*'Input| Escalations'!$K$19</f>
        <v>0</v>
      </c>
      <c r="AJ151" s="253">
        <f>'Input| Projects'!W151*T151*'Input| Escalations'!$K$19</f>
        <v>0</v>
      </c>
      <c r="AK151" s="142"/>
      <c r="AL151" s="253">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253">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253">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253">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253">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253">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253">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42"/>
      <c r="AT151" s="253">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253">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253">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253">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253">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253">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253">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42"/>
      <c r="BB151" s="253">
        <f t="shared" si="74"/>
        <v>0</v>
      </c>
      <c r="BC151" s="253">
        <f t="shared" si="75"/>
        <v>0</v>
      </c>
      <c r="BD151" s="253">
        <f t="shared" si="76"/>
        <v>0</v>
      </c>
      <c r="BE151" s="253">
        <f t="shared" si="60"/>
        <v>0</v>
      </c>
      <c r="BF151" s="253">
        <f t="shared" si="61"/>
        <v>0</v>
      </c>
      <c r="BG151" s="253">
        <f t="shared" si="62"/>
        <v>0</v>
      </c>
      <c r="BH151" s="253">
        <f t="shared" si="63"/>
        <v>0</v>
      </c>
      <c r="BI151" s="144"/>
      <c r="BJ151" s="253"/>
      <c r="BK151" s="253"/>
      <c r="BL151" s="253"/>
      <c r="BM151" s="253"/>
      <c r="BN151" s="253"/>
      <c r="BO151" s="253"/>
      <c r="BP151" s="253"/>
      <c r="BQ151" s="144"/>
      <c r="BR151" s="253">
        <f t="shared" si="64"/>
        <v>0</v>
      </c>
      <c r="BS151" s="253">
        <f t="shared" si="65"/>
        <v>0</v>
      </c>
      <c r="BT151" s="253">
        <f t="shared" si="66"/>
        <v>0</v>
      </c>
      <c r="BU151" s="253">
        <f t="shared" si="67"/>
        <v>0</v>
      </c>
      <c r="BV151" s="253">
        <f t="shared" si="68"/>
        <v>0</v>
      </c>
      <c r="BW151" s="253">
        <f t="shared" si="69"/>
        <v>0</v>
      </c>
      <c r="BX151" s="253">
        <f t="shared" si="70"/>
        <v>0</v>
      </c>
      <c r="BY151" s="142"/>
      <c r="BZ151" s="264" t="str">
        <f>IF(SUMIF('Input| Projects'!$AR$8:$CO$8,"Dx",'Input| Projects'!$AR151:$CO151)=0,"",SUMIF('Input| Projects'!$AR$8:$CO$8,"Dx",'Input| Projects'!$AR151:$CO151))</f>
        <v/>
      </c>
      <c r="CA151" s="264" t="str">
        <f>IF(SUMIF('Input| Projects'!$AR$8:$CO$8,"Tx",'Input| Projects'!$AR151:$CO151)=0,"",SUMIF('Input| Projects'!$AR$8:$CO$8,"Tx",'Input| Projects'!$AR151:$CO151))</f>
        <v/>
      </c>
      <c r="CB151" s="206" t="str">
        <f t="shared" si="77"/>
        <v/>
      </c>
    </row>
    <row r="152" spans="2:80" x14ac:dyDescent="0.3">
      <c r="B152" s="268">
        <f>IFERROR('Input| Projects'!B152,"")</f>
        <v>143</v>
      </c>
      <c r="C152" s="57" t="str">
        <f>IFERROR(IF('Input| Projects'!C152="","",'Input| Projects'!C152),"")</f>
        <v/>
      </c>
      <c r="D152" s="57" t="str">
        <f>IFERROR(IF('Input| Projects'!D152="","",'Input| Projects'!D152),"")</f>
        <v/>
      </c>
      <c r="E152" s="140"/>
      <c r="F152" s="257">
        <f>IFERROR('Input| Projects'!I152*'Input| Escalations'!$K$19,"")</f>
        <v>0</v>
      </c>
      <c r="G152" s="257">
        <f>IFERROR('Input| Projects'!J152*'Input| Escalations'!$K$19,"")</f>
        <v>0</v>
      </c>
      <c r="H152" s="257">
        <f>IFERROR('Input| Projects'!K152*'Input| Escalations'!$K$19,"")</f>
        <v>0</v>
      </c>
      <c r="I152" s="257">
        <f>IFERROR('Input| Projects'!L152*'Input| Escalations'!$K$19,"")</f>
        <v>0</v>
      </c>
      <c r="J152" s="257">
        <f>IFERROR('Input| Projects'!M152*'Input| Escalations'!$K$19,"")</f>
        <v>0</v>
      </c>
      <c r="K152" s="257">
        <f>IFERROR('Input| Projects'!N152*'Input| Escalations'!$K$19,"")</f>
        <v>0</v>
      </c>
      <c r="L152" s="257">
        <f>IFERROR('Input| Projects'!O152*'Input| Escalations'!$K$19,"")</f>
        <v>0</v>
      </c>
      <c r="M152" s="206" t="str">
        <f>IF(ABS(SUM(F152:L152)-(SUM('Input| Projects'!I152:O152)*'Input| Escalations'!$K$19))&lt;0.0000001,"",1)</f>
        <v/>
      </c>
      <c r="N152" s="259">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1</v>
      </c>
      <c r="O152" s="259">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1</v>
      </c>
      <c r="P152" s="259">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1</v>
      </c>
      <c r="Q152" s="259">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v>
      </c>
      <c r="R152" s="259">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v>
      </c>
      <c r="S152" s="259">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v>
      </c>
      <c r="T152" s="259">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v>
      </c>
      <c r="U152" s="142"/>
      <c r="V152" s="253">
        <f t="shared" si="71"/>
        <v>0</v>
      </c>
      <c r="W152" s="253">
        <f t="shared" si="72"/>
        <v>0</v>
      </c>
      <c r="X152" s="253">
        <f t="shared" si="73"/>
        <v>0</v>
      </c>
      <c r="Y152" s="253">
        <f t="shared" si="56"/>
        <v>0</v>
      </c>
      <c r="Z152" s="253">
        <f t="shared" si="57"/>
        <v>0</v>
      </c>
      <c r="AA152" s="253">
        <f t="shared" si="58"/>
        <v>0</v>
      </c>
      <c r="AB152" s="253">
        <f t="shared" si="59"/>
        <v>0</v>
      </c>
      <c r="AC152" s="142"/>
      <c r="AD152" s="253">
        <f>'Input| Projects'!Q152*N152*'Input| Escalations'!$K$19</f>
        <v>0</v>
      </c>
      <c r="AE152" s="253">
        <f>'Input| Projects'!R152*O152*'Input| Escalations'!$K$19</f>
        <v>0</v>
      </c>
      <c r="AF152" s="253">
        <f>'Input| Projects'!S152*P152*'Input| Escalations'!$K$19</f>
        <v>0</v>
      </c>
      <c r="AG152" s="253">
        <f>'Input| Projects'!T152*Q152*'Input| Escalations'!$K$19</f>
        <v>0</v>
      </c>
      <c r="AH152" s="253">
        <f>'Input| Projects'!U152*R152*'Input| Escalations'!$K$19</f>
        <v>0</v>
      </c>
      <c r="AI152" s="253">
        <f>'Input| Projects'!V152*S152*'Input| Escalations'!$K$19</f>
        <v>0</v>
      </c>
      <c r="AJ152" s="253">
        <f>'Input| Projects'!W152*T152*'Input| Escalations'!$K$19</f>
        <v>0</v>
      </c>
      <c r="AK152" s="142"/>
      <c r="AL152" s="253">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253">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253">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253">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253">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253">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253">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42"/>
      <c r="AT152" s="253">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253">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253">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253">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253">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253">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253">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42"/>
      <c r="BB152" s="253">
        <f t="shared" si="74"/>
        <v>0</v>
      </c>
      <c r="BC152" s="253">
        <f t="shared" si="75"/>
        <v>0</v>
      </c>
      <c r="BD152" s="253">
        <f t="shared" si="76"/>
        <v>0</v>
      </c>
      <c r="BE152" s="253">
        <f t="shared" si="60"/>
        <v>0</v>
      </c>
      <c r="BF152" s="253">
        <f t="shared" si="61"/>
        <v>0</v>
      </c>
      <c r="BG152" s="253">
        <f t="shared" si="62"/>
        <v>0</v>
      </c>
      <c r="BH152" s="253">
        <f t="shared" si="63"/>
        <v>0</v>
      </c>
      <c r="BI152" s="144"/>
      <c r="BJ152" s="253"/>
      <c r="BK152" s="253"/>
      <c r="BL152" s="253"/>
      <c r="BM152" s="253"/>
      <c r="BN152" s="253"/>
      <c r="BO152" s="253"/>
      <c r="BP152" s="253"/>
      <c r="BQ152" s="144"/>
      <c r="BR152" s="253">
        <f t="shared" si="64"/>
        <v>0</v>
      </c>
      <c r="BS152" s="253">
        <f t="shared" si="65"/>
        <v>0</v>
      </c>
      <c r="BT152" s="253">
        <f t="shared" si="66"/>
        <v>0</v>
      </c>
      <c r="BU152" s="253">
        <f t="shared" si="67"/>
        <v>0</v>
      </c>
      <c r="BV152" s="253">
        <f t="shared" si="68"/>
        <v>0</v>
      </c>
      <c r="BW152" s="253">
        <f t="shared" si="69"/>
        <v>0</v>
      </c>
      <c r="BX152" s="253">
        <f t="shared" si="70"/>
        <v>0</v>
      </c>
      <c r="BY152" s="142"/>
      <c r="BZ152" s="264" t="str">
        <f>IF(SUMIF('Input| Projects'!$AR$8:$CO$8,"Dx",'Input| Projects'!$AR152:$CO152)=0,"",SUMIF('Input| Projects'!$AR$8:$CO$8,"Dx",'Input| Projects'!$AR152:$CO152))</f>
        <v/>
      </c>
      <c r="CA152" s="264" t="str">
        <f>IF(SUMIF('Input| Projects'!$AR$8:$CO$8,"Tx",'Input| Projects'!$AR152:$CO152)=0,"",SUMIF('Input| Projects'!$AR$8:$CO$8,"Tx",'Input| Projects'!$AR152:$CO152))</f>
        <v/>
      </c>
      <c r="CB152" s="206" t="str">
        <f t="shared" si="77"/>
        <v/>
      </c>
    </row>
    <row r="153" spans="2:80" x14ac:dyDescent="0.3">
      <c r="B153" s="268">
        <f>IFERROR('Input| Projects'!B153,"")</f>
        <v>144</v>
      </c>
      <c r="C153" s="57" t="str">
        <f>IFERROR(IF('Input| Projects'!C153="","",'Input| Projects'!C153),"")</f>
        <v/>
      </c>
      <c r="D153" s="57" t="str">
        <f>IFERROR(IF('Input| Projects'!D153="","",'Input| Projects'!D153),"")</f>
        <v/>
      </c>
      <c r="E153" s="140"/>
      <c r="F153" s="257">
        <f>IFERROR('Input| Projects'!I153*'Input| Escalations'!$K$19,"")</f>
        <v>0</v>
      </c>
      <c r="G153" s="257">
        <f>IFERROR('Input| Projects'!J153*'Input| Escalations'!$K$19,"")</f>
        <v>0</v>
      </c>
      <c r="H153" s="257">
        <f>IFERROR('Input| Projects'!K153*'Input| Escalations'!$K$19,"")</f>
        <v>0</v>
      </c>
      <c r="I153" s="257">
        <f>IFERROR('Input| Projects'!L153*'Input| Escalations'!$K$19,"")</f>
        <v>0</v>
      </c>
      <c r="J153" s="257">
        <f>IFERROR('Input| Projects'!M153*'Input| Escalations'!$K$19,"")</f>
        <v>0</v>
      </c>
      <c r="K153" s="257">
        <f>IFERROR('Input| Projects'!N153*'Input| Escalations'!$K$19,"")</f>
        <v>0</v>
      </c>
      <c r="L153" s="257">
        <f>IFERROR('Input| Projects'!O153*'Input| Escalations'!$K$19,"")</f>
        <v>0</v>
      </c>
      <c r="M153" s="206" t="str">
        <f>IF(ABS(SUM(F153:L153)-(SUM('Input| Projects'!I153:O153)*'Input| Escalations'!$K$19))&lt;0.0000001,"",1)</f>
        <v/>
      </c>
      <c r="N153" s="259">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259">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259">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259">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259">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259">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259">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42"/>
      <c r="V153" s="253">
        <f t="shared" si="71"/>
        <v>0</v>
      </c>
      <c r="W153" s="253">
        <f t="shared" si="72"/>
        <v>0</v>
      </c>
      <c r="X153" s="253">
        <f t="shared" si="73"/>
        <v>0</v>
      </c>
      <c r="Y153" s="253">
        <f t="shared" si="56"/>
        <v>0</v>
      </c>
      <c r="Z153" s="253">
        <f t="shared" si="57"/>
        <v>0</v>
      </c>
      <c r="AA153" s="253">
        <f t="shared" si="58"/>
        <v>0</v>
      </c>
      <c r="AB153" s="253">
        <f t="shared" si="59"/>
        <v>0</v>
      </c>
      <c r="AC153" s="142"/>
      <c r="AD153" s="253">
        <f>'Input| Projects'!Q153*N153*'Input| Escalations'!$K$19</f>
        <v>0</v>
      </c>
      <c r="AE153" s="253">
        <f>'Input| Projects'!R153*O153*'Input| Escalations'!$K$19</f>
        <v>0</v>
      </c>
      <c r="AF153" s="253">
        <f>'Input| Projects'!S153*P153*'Input| Escalations'!$K$19</f>
        <v>0</v>
      </c>
      <c r="AG153" s="253">
        <f>'Input| Projects'!T153*Q153*'Input| Escalations'!$K$19</f>
        <v>0</v>
      </c>
      <c r="AH153" s="253">
        <f>'Input| Projects'!U153*R153*'Input| Escalations'!$K$19</f>
        <v>0</v>
      </c>
      <c r="AI153" s="253">
        <f>'Input| Projects'!V153*S153*'Input| Escalations'!$K$19</f>
        <v>0</v>
      </c>
      <c r="AJ153" s="253">
        <f>'Input| Projects'!W153*T153*'Input| Escalations'!$K$19</f>
        <v>0</v>
      </c>
      <c r="AK153" s="142"/>
      <c r="AL153" s="253">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253">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253">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253">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253">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253">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253">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42"/>
      <c r="AT153" s="253">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253">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253">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253">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253">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253">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253">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42"/>
      <c r="BB153" s="253">
        <f t="shared" si="74"/>
        <v>0</v>
      </c>
      <c r="BC153" s="253">
        <f t="shared" si="75"/>
        <v>0</v>
      </c>
      <c r="BD153" s="253">
        <f t="shared" si="76"/>
        <v>0</v>
      </c>
      <c r="BE153" s="253">
        <f t="shared" si="60"/>
        <v>0</v>
      </c>
      <c r="BF153" s="253">
        <f t="shared" si="61"/>
        <v>0</v>
      </c>
      <c r="BG153" s="253">
        <f t="shared" si="62"/>
        <v>0</v>
      </c>
      <c r="BH153" s="253">
        <f t="shared" si="63"/>
        <v>0</v>
      </c>
      <c r="BI153" s="144"/>
      <c r="BJ153" s="253"/>
      <c r="BK153" s="253"/>
      <c r="BL153" s="253"/>
      <c r="BM153" s="253"/>
      <c r="BN153" s="253"/>
      <c r="BO153" s="253"/>
      <c r="BP153" s="253"/>
      <c r="BQ153" s="144"/>
      <c r="BR153" s="253">
        <f t="shared" si="64"/>
        <v>0</v>
      </c>
      <c r="BS153" s="253">
        <f t="shared" si="65"/>
        <v>0</v>
      </c>
      <c r="BT153" s="253">
        <f t="shared" si="66"/>
        <v>0</v>
      </c>
      <c r="BU153" s="253">
        <f t="shared" si="67"/>
        <v>0</v>
      </c>
      <c r="BV153" s="253">
        <f t="shared" si="68"/>
        <v>0</v>
      </c>
      <c r="BW153" s="253">
        <f t="shared" si="69"/>
        <v>0</v>
      </c>
      <c r="BX153" s="253">
        <f t="shared" si="70"/>
        <v>0</v>
      </c>
      <c r="BY153" s="142"/>
      <c r="BZ153" s="264" t="str">
        <f>IF(SUMIF('Input| Projects'!$AR$8:$CO$8,"Dx",'Input| Projects'!$AR153:$CO153)=0,"",SUMIF('Input| Projects'!$AR$8:$CO$8,"Dx",'Input| Projects'!$AR153:$CO153))</f>
        <v/>
      </c>
      <c r="CA153" s="264" t="str">
        <f>IF(SUMIF('Input| Projects'!$AR$8:$CO$8,"Tx",'Input| Projects'!$AR153:$CO153)=0,"",SUMIF('Input| Projects'!$AR$8:$CO$8,"Tx",'Input| Projects'!$AR153:$CO153))</f>
        <v/>
      </c>
      <c r="CB153" s="206" t="str">
        <f t="shared" si="77"/>
        <v/>
      </c>
    </row>
    <row r="154" spans="2:80" x14ac:dyDescent="0.3">
      <c r="B154" s="268">
        <f>IFERROR('Input| Projects'!B154,"")</f>
        <v>145</v>
      </c>
      <c r="C154" s="57" t="str">
        <f>IFERROR(IF('Input| Projects'!C154="","",'Input| Projects'!C154),"")</f>
        <v/>
      </c>
      <c r="D154" s="57" t="str">
        <f>IFERROR(IF('Input| Projects'!D154="","",'Input| Projects'!D154),"")</f>
        <v/>
      </c>
      <c r="E154" s="140"/>
      <c r="F154" s="257">
        <f>IFERROR('Input| Projects'!I154*'Input| Escalations'!$K$19,"")</f>
        <v>0</v>
      </c>
      <c r="G154" s="257">
        <f>IFERROR('Input| Projects'!J154*'Input| Escalations'!$K$19,"")</f>
        <v>0</v>
      </c>
      <c r="H154" s="257">
        <f>IFERROR('Input| Projects'!K154*'Input| Escalations'!$K$19,"")</f>
        <v>0</v>
      </c>
      <c r="I154" s="257">
        <f>IFERROR('Input| Projects'!L154*'Input| Escalations'!$K$19,"")</f>
        <v>0</v>
      </c>
      <c r="J154" s="257">
        <f>IFERROR('Input| Projects'!M154*'Input| Escalations'!$K$19,"")</f>
        <v>0</v>
      </c>
      <c r="K154" s="257">
        <f>IFERROR('Input| Projects'!N154*'Input| Escalations'!$K$19,"")</f>
        <v>0</v>
      </c>
      <c r="L154" s="257">
        <f>IFERROR('Input| Projects'!O154*'Input| Escalations'!$K$19,"")</f>
        <v>0</v>
      </c>
      <c r="M154" s="206" t="str">
        <f>IF(ABS(SUM(F154:L154)-(SUM('Input| Projects'!I154:O154)*'Input| Escalations'!$K$19))&lt;0.0000001,"",1)</f>
        <v/>
      </c>
      <c r="N154" s="259">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259">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259">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259">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259">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259">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259">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42"/>
      <c r="V154" s="253">
        <f t="shared" si="71"/>
        <v>0</v>
      </c>
      <c r="W154" s="253">
        <f t="shared" si="72"/>
        <v>0</v>
      </c>
      <c r="X154" s="253">
        <f t="shared" si="73"/>
        <v>0</v>
      </c>
      <c r="Y154" s="253">
        <f t="shared" si="56"/>
        <v>0</v>
      </c>
      <c r="Z154" s="253">
        <f t="shared" si="57"/>
        <v>0</v>
      </c>
      <c r="AA154" s="253">
        <f t="shared" si="58"/>
        <v>0</v>
      </c>
      <c r="AB154" s="253">
        <f t="shared" si="59"/>
        <v>0</v>
      </c>
      <c r="AC154" s="142"/>
      <c r="AD154" s="253">
        <f>'Input| Projects'!Q154*N154*'Input| Escalations'!$K$19</f>
        <v>0</v>
      </c>
      <c r="AE154" s="253">
        <f>'Input| Projects'!R154*O154*'Input| Escalations'!$K$19</f>
        <v>0</v>
      </c>
      <c r="AF154" s="253">
        <f>'Input| Projects'!S154*P154*'Input| Escalations'!$K$19</f>
        <v>0</v>
      </c>
      <c r="AG154" s="253">
        <f>'Input| Projects'!T154*Q154*'Input| Escalations'!$K$19</f>
        <v>0</v>
      </c>
      <c r="AH154" s="253">
        <f>'Input| Projects'!U154*R154*'Input| Escalations'!$K$19</f>
        <v>0</v>
      </c>
      <c r="AI154" s="253">
        <f>'Input| Projects'!V154*S154*'Input| Escalations'!$K$19</f>
        <v>0</v>
      </c>
      <c r="AJ154" s="253">
        <f>'Input| Projects'!W154*T154*'Input| Escalations'!$K$19</f>
        <v>0</v>
      </c>
      <c r="AK154" s="142"/>
      <c r="AL154" s="253">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253">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253">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253">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253">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253">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253">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42"/>
      <c r="AT154" s="253">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253">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253">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253">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253">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253">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253">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42"/>
      <c r="BB154" s="253">
        <f t="shared" si="74"/>
        <v>0</v>
      </c>
      <c r="BC154" s="253">
        <f t="shared" si="75"/>
        <v>0</v>
      </c>
      <c r="BD154" s="253">
        <f t="shared" si="76"/>
        <v>0</v>
      </c>
      <c r="BE154" s="253">
        <f t="shared" si="60"/>
        <v>0</v>
      </c>
      <c r="BF154" s="253">
        <f t="shared" si="61"/>
        <v>0</v>
      </c>
      <c r="BG154" s="253">
        <f t="shared" si="62"/>
        <v>0</v>
      </c>
      <c r="BH154" s="253">
        <f t="shared" si="63"/>
        <v>0</v>
      </c>
      <c r="BI154" s="144"/>
      <c r="BJ154" s="253"/>
      <c r="BK154" s="253"/>
      <c r="BL154" s="253"/>
      <c r="BM154" s="253"/>
      <c r="BN154" s="253"/>
      <c r="BO154" s="253"/>
      <c r="BP154" s="253"/>
      <c r="BQ154" s="144"/>
      <c r="BR154" s="253">
        <f t="shared" si="64"/>
        <v>0</v>
      </c>
      <c r="BS154" s="253">
        <f t="shared" si="65"/>
        <v>0</v>
      </c>
      <c r="BT154" s="253">
        <f t="shared" si="66"/>
        <v>0</v>
      </c>
      <c r="BU154" s="253">
        <f t="shared" si="67"/>
        <v>0</v>
      </c>
      <c r="BV154" s="253">
        <f t="shared" si="68"/>
        <v>0</v>
      </c>
      <c r="BW154" s="253">
        <f t="shared" si="69"/>
        <v>0</v>
      </c>
      <c r="BX154" s="253">
        <f t="shared" si="70"/>
        <v>0</v>
      </c>
      <c r="BY154" s="142"/>
      <c r="BZ154" s="264" t="str">
        <f>IF(SUMIF('Input| Projects'!$AR$8:$CO$8,"Dx",'Input| Projects'!$AR154:$CO154)=0,"",SUMIF('Input| Projects'!$AR$8:$CO$8,"Dx",'Input| Projects'!$AR154:$CO154))</f>
        <v/>
      </c>
      <c r="CA154" s="264" t="str">
        <f>IF(SUMIF('Input| Projects'!$AR$8:$CO$8,"Tx",'Input| Projects'!$AR154:$CO154)=0,"",SUMIF('Input| Projects'!$AR$8:$CO$8,"Tx",'Input| Projects'!$AR154:$CO154))</f>
        <v/>
      </c>
      <c r="CB154" s="206" t="str">
        <f t="shared" si="77"/>
        <v/>
      </c>
    </row>
    <row r="155" spans="2:80" x14ac:dyDescent="0.3">
      <c r="B155" s="268">
        <f>IFERROR('Input| Projects'!B155,"")</f>
        <v>146</v>
      </c>
      <c r="C155" s="57" t="str">
        <f>IFERROR(IF('Input| Projects'!C155="","",'Input| Projects'!C155),"")</f>
        <v/>
      </c>
      <c r="D155" s="57" t="str">
        <f>IFERROR(IF('Input| Projects'!D155="","",'Input| Projects'!D155),"")</f>
        <v/>
      </c>
      <c r="E155" s="140"/>
      <c r="F155" s="257">
        <f>IFERROR('Input| Projects'!I155*'Input| Escalations'!$K$19,"")</f>
        <v>0</v>
      </c>
      <c r="G155" s="257">
        <f>IFERROR('Input| Projects'!J155*'Input| Escalations'!$K$19,"")</f>
        <v>0</v>
      </c>
      <c r="H155" s="257">
        <f>IFERROR('Input| Projects'!K155*'Input| Escalations'!$K$19,"")</f>
        <v>0</v>
      </c>
      <c r="I155" s="257">
        <f>IFERROR('Input| Projects'!L155*'Input| Escalations'!$K$19,"")</f>
        <v>0</v>
      </c>
      <c r="J155" s="257">
        <f>IFERROR('Input| Projects'!M155*'Input| Escalations'!$K$19,"")</f>
        <v>0</v>
      </c>
      <c r="K155" s="257">
        <f>IFERROR('Input| Projects'!N155*'Input| Escalations'!$K$19,"")</f>
        <v>0</v>
      </c>
      <c r="L155" s="257">
        <f>IFERROR('Input| Projects'!O155*'Input| Escalations'!$K$19,"")</f>
        <v>0</v>
      </c>
      <c r="M155" s="206" t="str">
        <f>IF(ABS(SUM(F155:L155)-(SUM('Input| Projects'!I155:O155)*'Input| Escalations'!$K$19))&lt;0.0000001,"",1)</f>
        <v/>
      </c>
      <c r="N155" s="259">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259">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259">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259">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259">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259">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259">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42"/>
      <c r="V155" s="253">
        <f t="shared" si="71"/>
        <v>0</v>
      </c>
      <c r="W155" s="253">
        <f t="shared" si="72"/>
        <v>0</v>
      </c>
      <c r="X155" s="253">
        <f t="shared" si="73"/>
        <v>0</v>
      </c>
      <c r="Y155" s="253">
        <f t="shared" si="56"/>
        <v>0</v>
      </c>
      <c r="Z155" s="253">
        <f t="shared" si="57"/>
        <v>0</v>
      </c>
      <c r="AA155" s="253">
        <f t="shared" si="58"/>
        <v>0</v>
      </c>
      <c r="AB155" s="253">
        <f t="shared" si="59"/>
        <v>0</v>
      </c>
      <c r="AC155" s="142"/>
      <c r="AD155" s="253">
        <f>'Input| Projects'!Q155*N155*'Input| Escalations'!$K$19</f>
        <v>0</v>
      </c>
      <c r="AE155" s="253">
        <f>'Input| Projects'!R155*O155*'Input| Escalations'!$K$19</f>
        <v>0</v>
      </c>
      <c r="AF155" s="253">
        <f>'Input| Projects'!S155*P155*'Input| Escalations'!$K$19</f>
        <v>0</v>
      </c>
      <c r="AG155" s="253">
        <f>'Input| Projects'!T155*Q155*'Input| Escalations'!$K$19</f>
        <v>0</v>
      </c>
      <c r="AH155" s="253">
        <f>'Input| Projects'!U155*R155*'Input| Escalations'!$K$19</f>
        <v>0</v>
      </c>
      <c r="AI155" s="253">
        <f>'Input| Projects'!V155*S155*'Input| Escalations'!$K$19</f>
        <v>0</v>
      </c>
      <c r="AJ155" s="253">
        <f>'Input| Projects'!W155*T155*'Input| Escalations'!$K$19</f>
        <v>0</v>
      </c>
      <c r="AK155" s="142"/>
      <c r="AL155" s="253">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253">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253">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253">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253">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253">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253">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42"/>
      <c r="AT155" s="253">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253">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253">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253">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253">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253">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253">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42"/>
      <c r="BB155" s="253">
        <f t="shared" si="74"/>
        <v>0</v>
      </c>
      <c r="BC155" s="253">
        <f t="shared" si="75"/>
        <v>0</v>
      </c>
      <c r="BD155" s="253">
        <f t="shared" si="76"/>
        <v>0</v>
      </c>
      <c r="BE155" s="253">
        <f t="shared" si="60"/>
        <v>0</v>
      </c>
      <c r="BF155" s="253">
        <f t="shared" si="61"/>
        <v>0</v>
      </c>
      <c r="BG155" s="253">
        <f t="shared" si="62"/>
        <v>0</v>
      </c>
      <c r="BH155" s="253">
        <f t="shared" si="63"/>
        <v>0</v>
      </c>
      <c r="BI155" s="144"/>
      <c r="BJ155" s="253"/>
      <c r="BK155" s="253"/>
      <c r="BL155" s="253"/>
      <c r="BM155" s="253"/>
      <c r="BN155" s="253"/>
      <c r="BO155" s="253"/>
      <c r="BP155" s="253"/>
      <c r="BQ155" s="144"/>
      <c r="BR155" s="253">
        <f t="shared" si="64"/>
        <v>0</v>
      </c>
      <c r="BS155" s="253">
        <f t="shared" si="65"/>
        <v>0</v>
      </c>
      <c r="BT155" s="253">
        <f t="shared" si="66"/>
        <v>0</v>
      </c>
      <c r="BU155" s="253">
        <f t="shared" si="67"/>
        <v>0</v>
      </c>
      <c r="BV155" s="253">
        <f t="shared" si="68"/>
        <v>0</v>
      </c>
      <c r="BW155" s="253">
        <f t="shared" si="69"/>
        <v>0</v>
      </c>
      <c r="BX155" s="253">
        <f t="shared" si="70"/>
        <v>0</v>
      </c>
      <c r="BY155" s="142"/>
      <c r="BZ155" s="264" t="str">
        <f>IF(SUMIF('Input| Projects'!$AR$8:$CO$8,"Dx",'Input| Projects'!$AR155:$CO155)=0,"",SUMIF('Input| Projects'!$AR$8:$CO$8,"Dx",'Input| Projects'!$AR155:$CO155))</f>
        <v/>
      </c>
      <c r="CA155" s="264" t="str">
        <f>IF(SUMIF('Input| Projects'!$AR$8:$CO$8,"Tx",'Input| Projects'!$AR155:$CO155)=0,"",SUMIF('Input| Projects'!$AR$8:$CO$8,"Tx",'Input| Projects'!$AR155:$CO155))</f>
        <v/>
      </c>
      <c r="CB155" s="206" t="str">
        <f t="shared" si="77"/>
        <v/>
      </c>
    </row>
    <row r="156" spans="2:80" x14ac:dyDescent="0.3">
      <c r="B156" s="268">
        <f>IFERROR('Input| Projects'!B156,"")</f>
        <v>147</v>
      </c>
      <c r="C156" s="57" t="str">
        <f>IFERROR(IF('Input| Projects'!C156="","",'Input| Projects'!C156),"")</f>
        <v/>
      </c>
      <c r="D156" s="57" t="str">
        <f>IFERROR(IF('Input| Projects'!D156="","",'Input| Projects'!D156),"")</f>
        <v/>
      </c>
      <c r="E156" s="140"/>
      <c r="F156" s="257">
        <f>IFERROR('Input| Projects'!I156*'Input| Escalations'!$K$19,"")</f>
        <v>0</v>
      </c>
      <c r="G156" s="257">
        <f>IFERROR('Input| Projects'!J156*'Input| Escalations'!$K$19,"")</f>
        <v>0</v>
      </c>
      <c r="H156" s="257">
        <f>IFERROR('Input| Projects'!K156*'Input| Escalations'!$K$19,"")</f>
        <v>0</v>
      </c>
      <c r="I156" s="257">
        <f>IFERROR('Input| Projects'!L156*'Input| Escalations'!$K$19,"")</f>
        <v>0</v>
      </c>
      <c r="J156" s="257">
        <f>IFERROR('Input| Projects'!M156*'Input| Escalations'!$K$19,"")</f>
        <v>0</v>
      </c>
      <c r="K156" s="257">
        <f>IFERROR('Input| Projects'!N156*'Input| Escalations'!$K$19,"")</f>
        <v>0</v>
      </c>
      <c r="L156" s="257">
        <f>IFERROR('Input| Projects'!O156*'Input| Escalations'!$K$19,"")</f>
        <v>0</v>
      </c>
      <c r="M156" s="206" t="str">
        <f>IF(ABS(SUM(F156:L156)-(SUM('Input| Projects'!I156:O156)*'Input| Escalations'!$K$19))&lt;0.0000001,"",1)</f>
        <v/>
      </c>
      <c r="N156" s="259">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1</v>
      </c>
      <c r="O156" s="259">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1</v>
      </c>
      <c r="P156" s="259">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1</v>
      </c>
      <c r="Q156" s="259">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v>
      </c>
      <c r="R156" s="259">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v>
      </c>
      <c r="S156" s="259">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v>
      </c>
      <c r="T156" s="259">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v>
      </c>
      <c r="U156" s="142"/>
      <c r="V156" s="253">
        <f t="shared" si="71"/>
        <v>0</v>
      </c>
      <c r="W156" s="253">
        <f t="shared" si="72"/>
        <v>0</v>
      </c>
      <c r="X156" s="253">
        <f t="shared" si="73"/>
        <v>0</v>
      </c>
      <c r="Y156" s="253">
        <f t="shared" si="56"/>
        <v>0</v>
      </c>
      <c r="Z156" s="253">
        <f t="shared" si="57"/>
        <v>0</v>
      </c>
      <c r="AA156" s="253">
        <f t="shared" si="58"/>
        <v>0</v>
      </c>
      <c r="AB156" s="253">
        <f t="shared" si="59"/>
        <v>0</v>
      </c>
      <c r="AC156" s="142"/>
      <c r="AD156" s="253">
        <f>'Input| Projects'!Q156*N156*'Input| Escalations'!$K$19</f>
        <v>0</v>
      </c>
      <c r="AE156" s="253">
        <f>'Input| Projects'!R156*O156*'Input| Escalations'!$K$19</f>
        <v>0</v>
      </c>
      <c r="AF156" s="253">
        <f>'Input| Projects'!S156*P156*'Input| Escalations'!$K$19</f>
        <v>0</v>
      </c>
      <c r="AG156" s="253">
        <f>'Input| Projects'!T156*Q156*'Input| Escalations'!$K$19</f>
        <v>0</v>
      </c>
      <c r="AH156" s="253">
        <f>'Input| Projects'!U156*R156*'Input| Escalations'!$K$19</f>
        <v>0</v>
      </c>
      <c r="AI156" s="253">
        <f>'Input| Projects'!V156*S156*'Input| Escalations'!$K$19</f>
        <v>0</v>
      </c>
      <c r="AJ156" s="253">
        <f>'Input| Projects'!W156*T156*'Input| Escalations'!$K$19</f>
        <v>0</v>
      </c>
      <c r="AK156" s="142"/>
      <c r="AL156" s="253">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253">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253">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253">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253">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253">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253">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42"/>
      <c r="AT156" s="253">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253">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253">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253">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253">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253">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253">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42"/>
      <c r="BB156" s="253">
        <f t="shared" si="74"/>
        <v>0</v>
      </c>
      <c r="BC156" s="253">
        <f t="shared" si="75"/>
        <v>0</v>
      </c>
      <c r="BD156" s="253">
        <f t="shared" si="76"/>
        <v>0</v>
      </c>
      <c r="BE156" s="253">
        <f t="shared" si="60"/>
        <v>0</v>
      </c>
      <c r="BF156" s="253">
        <f t="shared" si="61"/>
        <v>0</v>
      </c>
      <c r="BG156" s="253">
        <f t="shared" si="62"/>
        <v>0</v>
      </c>
      <c r="BH156" s="253">
        <f t="shared" si="63"/>
        <v>0</v>
      </c>
      <c r="BI156" s="144"/>
      <c r="BJ156" s="253"/>
      <c r="BK156" s="253"/>
      <c r="BL156" s="253"/>
      <c r="BM156" s="253"/>
      <c r="BN156" s="253"/>
      <c r="BO156" s="253"/>
      <c r="BP156" s="253"/>
      <c r="BQ156" s="144"/>
      <c r="BR156" s="253">
        <f t="shared" si="64"/>
        <v>0</v>
      </c>
      <c r="BS156" s="253">
        <f t="shared" si="65"/>
        <v>0</v>
      </c>
      <c r="BT156" s="253">
        <f t="shared" si="66"/>
        <v>0</v>
      </c>
      <c r="BU156" s="253">
        <f t="shared" si="67"/>
        <v>0</v>
      </c>
      <c r="BV156" s="253">
        <f t="shared" si="68"/>
        <v>0</v>
      </c>
      <c r="BW156" s="253">
        <f t="shared" si="69"/>
        <v>0</v>
      </c>
      <c r="BX156" s="253">
        <f t="shared" si="70"/>
        <v>0</v>
      </c>
      <c r="BY156" s="142"/>
      <c r="BZ156" s="264" t="str">
        <f>IF(SUMIF('Input| Projects'!$AR$8:$CO$8,"Dx",'Input| Projects'!$AR156:$CO156)=0,"",SUMIF('Input| Projects'!$AR$8:$CO$8,"Dx",'Input| Projects'!$AR156:$CO156))</f>
        <v/>
      </c>
      <c r="CA156" s="264" t="str">
        <f>IF(SUMIF('Input| Projects'!$AR$8:$CO$8,"Tx",'Input| Projects'!$AR156:$CO156)=0,"",SUMIF('Input| Projects'!$AR$8:$CO$8,"Tx",'Input| Projects'!$AR156:$CO156))</f>
        <v/>
      </c>
      <c r="CB156" s="206" t="str">
        <f t="shared" si="77"/>
        <v/>
      </c>
    </row>
    <row r="157" spans="2:80" x14ac:dyDescent="0.3">
      <c r="B157" s="268">
        <f>IFERROR('Input| Projects'!B157,"")</f>
        <v>148</v>
      </c>
      <c r="C157" s="57" t="str">
        <f>IFERROR(IF('Input| Projects'!C157="","",'Input| Projects'!C157),"")</f>
        <v/>
      </c>
      <c r="D157" s="57" t="str">
        <f>IFERROR(IF('Input| Projects'!D157="","",'Input| Projects'!D157),"")</f>
        <v/>
      </c>
      <c r="E157" s="140"/>
      <c r="F157" s="257">
        <f>IFERROR('Input| Projects'!I157*'Input| Escalations'!$K$19,"")</f>
        <v>0</v>
      </c>
      <c r="G157" s="257">
        <f>IFERROR('Input| Projects'!J157*'Input| Escalations'!$K$19,"")</f>
        <v>0</v>
      </c>
      <c r="H157" s="257">
        <f>IFERROR('Input| Projects'!K157*'Input| Escalations'!$K$19,"")</f>
        <v>0</v>
      </c>
      <c r="I157" s="257">
        <f>IFERROR('Input| Projects'!L157*'Input| Escalations'!$K$19,"")</f>
        <v>0</v>
      </c>
      <c r="J157" s="257">
        <f>IFERROR('Input| Projects'!M157*'Input| Escalations'!$K$19,"")</f>
        <v>0</v>
      </c>
      <c r="K157" s="257">
        <f>IFERROR('Input| Projects'!N157*'Input| Escalations'!$K$19,"")</f>
        <v>0</v>
      </c>
      <c r="L157" s="257">
        <f>IFERROR('Input| Projects'!O157*'Input| Escalations'!$K$19,"")</f>
        <v>0</v>
      </c>
      <c r="M157" s="206" t="str">
        <f>IF(ABS(SUM(F157:L157)-(SUM('Input| Projects'!I157:O157)*'Input| Escalations'!$K$19))&lt;0.0000001,"",1)</f>
        <v/>
      </c>
      <c r="N157" s="259">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259">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259">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259">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259">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259">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259">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42"/>
      <c r="V157" s="253">
        <f t="shared" si="71"/>
        <v>0</v>
      </c>
      <c r="W157" s="253">
        <f t="shared" si="72"/>
        <v>0</v>
      </c>
      <c r="X157" s="253">
        <f t="shared" si="73"/>
        <v>0</v>
      </c>
      <c r="Y157" s="253">
        <f t="shared" si="56"/>
        <v>0</v>
      </c>
      <c r="Z157" s="253">
        <f t="shared" si="57"/>
        <v>0</v>
      </c>
      <c r="AA157" s="253">
        <f t="shared" si="58"/>
        <v>0</v>
      </c>
      <c r="AB157" s="253">
        <f t="shared" si="59"/>
        <v>0</v>
      </c>
      <c r="AC157" s="142"/>
      <c r="AD157" s="253">
        <f>'Input| Projects'!Q157*N157*'Input| Escalations'!$K$19</f>
        <v>0</v>
      </c>
      <c r="AE157" s="253">
        <f>'Input| Projects'!R157*O157*'Input| Escalations'!$K$19</f>
        <v>0</v>
      </c>
      <c r="AF157" s="253">
        <f>'Input| Projects'!S157*P157*'Input| Escalations'!$K$19</f>
        <v>0</v>
      </c>
      <c r="AG157" s="253">
        <f>'Input| Projects'!T157*Q157*'Input| Escalations'!$K$19</f>
        <v>0</v>
      </c>
      <c r="AH157" s="253">
        <f>'Input| Projects'!U157*R157*'Input| Escalations'!$K$19</f>
        <v>0</v>
      </c>
      <c r="AI157" s="253">
        <f>'Input| Projects'!V157*S157*'Input| Escalations'!$K$19</f>
        <v>0</v>
      </c>
      <c r="AJ157" s="253">
        <f>'Input| Projects'!W157*T157*'Input| Escalations'!$K$19</f>
        <v>0</v>
      </c>
      <c r="AK157" s="142"/>
      <c r="AL157" s="253">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253">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253">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0</v>
      </c>
      <c r="AO157" s="253">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0</v>
      </c>
      <c r="AP157" s="253">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0</v>
      </c>
      <c r="AQ157" s="253">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0</v>
      </c>
      <c r="AR157" s="253">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0</v>
      </c>
      <c r="AS157" s="142"/>
      <c r="AT157" s="253">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253">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253">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253">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253">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253">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253">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42"/>
      <c r="BB157" s="253">
        <f t="shared" si="74"/>
        <v>0</v>
      </c>
      <c r="BC157" s="253">
        <f t="shared" si="75"/>
        <v>0</v>
      </c>
      <c r="BD157" s="253">
        <f t="shared" si="76"/>
        <v>0</v>
      </c>
      <c r="BE157" s="253">
        <f t="shared" si="60"/>
        <v>0</v>
      </c>
      <c r="BF157" s="253">
        <f t="shared" si="61"/>
        <v>0</v>
      </c>
      <c r="BG157" s="253">
        <f t="shared" si="62"/>
        <v>0</v>
      </c>
      <c r="BH157" s="253">
        <f t="shared" si="63"/>
        <v>0</v>
      </c>
      <c r="BI157" s="144"/>
      <c r="BJ157" s="253"/>
      <c r="BK157" s="253"/>
      <c r="BL157" s="253"/>
      <c r="BM157" s="253"/>
      <c r="BN157" s="253"/>
      <c r="BO157" s="253"/>
      <c r="BP157" s="253"/>
      <c r="BQ157" s="144"/>
      <c r="BR157" s="253">
        <f t="shared" si="64"/>
        <v>0</v>
      </c>
      <c r="BS157" s="253">
        <f t="shared" si="65"/>
        <v>0</v>
      </c>
      <c r="BT157" s="253">
        <f t="shared" si="66"/>
        <v>0</v>
      </c>
      <c r="BU157" s="253">
        <f t="shared" si="67"/>
        <v>0</v>
      </c>
      <c r="BV157" s="253">
        <f t="shared" si="68"/>
        <v>0</v>
      </c>
      <c r="BW157" s="253">
        <f t="shared" si="69"/>
        <v>0</v>
      </c>
      <c r="BX157" s="253">
        <f t="shared" si="70"/>
        <v>0</v>
      </c>
      <c r="BY157" s="142"/>
      <c r="BZ157" s="264" t="str">
        <f>IF(SUMIF('Input| Projects'!$AR$8:$CO$8,"Dx",'Input| Projects'!$AR157:$CO157)=0,"",SUMIF('Input| Projects'!$AR$8:$CO$8,"Dx",'Input| Projects'!$AR157:$CO157))</f>
        <v/>
      </c>
      <c r="CA157" s="264" t="str">
        <f>IF(SUMIF('Input| Projects'!$AR$8:$CO$8,"Tx",'Input| Projects'!$AR157:$CO157)=0,"",SUMIF('Input| Projects'!$AR$8:$CO$8,"Tx",'Input| Projects'!$AR157:$CO157))</f>
        <v/>
      </c>
      <c r="CB157" s="206" t="str">
        <f t="shared" si="77"/>
        <v/>
      </c>
    </row>
    <row r="158" spans="2:80" x14ac:dyDescent="0.3">
      <c r="B158" s="268">
        <f>IFERROR('Input| Projects'!B158,"")</f>
        <v>149</v>
      </c>
      <c r="C158" s="57" t="str">
        <f>IFERROR(IF('Input| Projects'!C158="","",'Input| Projects'!C158),"")</f>
        <v/>
      </c>
      <c r="D158" s="57" t="str">
        <f>IFERROR(IF('Input| Projects'!D158="","",'Input| Projects'!D158),"")</f>
        <v/>
      </c>
      <c r="E158" s="140"/>
      <c r="F158" s="257">
        <f>IFERROR('Input| Projects'!I158*'Input| Escalations'!$K$19,"")</f>
        <v>0</v>
      </c>
      <c r="G158" s="257">
        <f>IFERROR('Input| Projects'!J158*'Input| Escalations'!$K$19,"")</f>
        <v>0</v>
      </c>
      <c r="H158" s="257">
        <f>IFERROR('Input| Projects'!K158*'Input| Escalations'!$K$19,"")</f>
        <v>0</v>
      </c>
      <c r="I158" s="257">
        <f>IFERROR('Input| Projects'!L158*'Input| Escalations'!$K$19,"")</f>
        <v>0</v>
      </c>
      <c r="J158" s="257">
        <f>IFERROR('Input| Projects'!M158*'Input| Escalations'!$K$19,"")</f>
        <v>0</v>
      </c>
      <c r="K158" s="257">
        <f>IFERROR('Input| Projects'!N158*'Input| Escalations'!$K$19,"")</f>
        <v>0</v>
      </c>
      <c r="L158" s="257">
        <f>IFERROR('Input| Projects'!O158*'Input| Escalations'!$K$19,"")</f>
        <v>0</v>
      </c>
      <c r="M158" s="206" t="str">
        <f>IF(ABS(SUM(F158:L158)-(SUM('Input| Projects'!I158:O158)*'Input| Escalations'!$K$19))&lt;0.0000001,"",1)</f>
        <v/>
      </c>
      <c r="N158" s="259">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1</v>
      </c>
      <c r="O158" s="259">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1</v>
      </c>
      <c r="P158" s="259">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1</v>
      </c>
      <c r="Q158" s="259">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v>
      </c>
      <c r="R158" s="259">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v>
      </c>
      <c r="S158" s="259">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v>
      </c>
      <c r="T158" s="259">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v>
      </c>
      <c r="U158" s="142"/>
      <c r="V158" s="253">
        <f t="shared" si="71"/>
        <v>0</v>
      </c>
      <c r="W158" s="253">
        <f t="shared" si="72"/>
        <v>0</v>
      </c>
      <c r="X158" s="253">
        <f t="shared" si="73"/>
        <v>0</v>
      </c>
      <c r="Y158" s="253">
        <f t="shared" si="56"/>
        <v>0</v>
      </c>
      <c r="Z158" s="253">
        <f t="shared" si="57"/>
        <v>0</v>
      </c>
      <c r="AA158" s="253">
        <f t="shared" si="58"/>
        <v>0</v>
      </c>
      <c r="AB158" s="253">
        <f t="shared" si="59"/>
        <v>0</v>
      </c>
      <c r="AC158" s="142"/>
      <c r="AD158" s="253">
        <f>'Input| Projects'!Q158*N158*'Input| Escalations'!$K$19</f>
        <v>0</v>
      </c>
      <c r="AE158" s="253">
        <f>'Input| Projects'!R158*O158*'Input| Escalations'!$K$19</f>
        <v>0</v>
      </c>
      <c r="AF158" s="253">
        <f>'Input| Projects'!S158*P158*'Input| Escalations'!$K$19</f>
        <v>0</v>
      </c>
      <c r="AG158" s="253">
        <f>'Input| Projects'!T158*Q158*'Input| Escalations'!$K$19</f>
        <v>0</v>
      </c>
      <c r="AH158" s="253">
        <f>'Input| Projects'!U158*R158*'Input| Escalations'!$K$19</f>
        <v>0</v>
      </c>
      <c r="AI158" s="253">
        <f>'Input| Projects'!V158*S158*'Input| Escalations'!$K$19</f>
        <v>0</v>
      </c>
      <c r="AJ158" s="253">
        <f>'Input| Projects'!W158*T158*'Input| Escalations'!$K$19</f>
        <v>0</v>
      </c>
      <c r="AK158" s="142"/>
      <c r="AL158" s="253">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253">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253">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0</v>
      </c>
      <c r="AO158" s="253">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0</v>
      </c>
      <c r="AP158" s="253">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0</v>
      </c>
      <c r="AQ158" s="253">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0</v>
      </c>
      <c r="AR158" s="253">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0</v>
      </c>
      <c r="AS158" s="142"/>
      <c r="AT158" s="253">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253">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253">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253">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253">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253">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253">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42"/>
      <c r="BB158" s="253">
        <f t="shared" si="74"/>
        <v>0</v>
      </c>
      <c r="BC158" s="253">
        <f t="shared" si="75"/>
        <v>0</v>
      </c>
      <c r="BD158" s="253">
        <f t="shared" si="76"/>
        <v>0</v>
      </c>
      <c r="BE158" s="253">
        <f t="shared" si="60"/>
        <v>0</v>
      </c>
      <c r="BF158" s="253">
        <f t="shared" si="61"/>
        <v>0</v>
      </c>
      <c r="BG158" s="253">
        <f t="shared" si="62"/>
        <v>0</v>
      </c>
      <c r="BH158" s="253">
        <f t="shared" si="63"/>
        <v>0</v>
      </c>
      <c r="BI158" s="144"/>
      <c r="BJ158" s="253"/>
      <c r="BK158" s="253"/>
      <c r="BL158" s="253"/>
      <c r="BM158" s="253"/>
      <c r="BN158" s="253"/>
      <c r="BO158" s="253"/>
      <c r="BP158" s="253"/>
      <c r="BQ158" s="144"/>
      <c r="BR158" s="253">
        <f t="shared" si="64"/>
        <v>0</v>
      </c>
      <c r="BS158" s="253">
        <f t="shared" si="65"/>
        <v>0</v>
      </c>
      <c r="BT158" s="253">
        <f t="shared" si="66"/>
        <v>0</v>
      </c>
      <c r="BU158" s="253">
        <f t="shared" si="67"/>
        <v>0</v>
      </c>
      <c r="BV158" s="253">
        <f t="shared" si="68"/>
        <v>0</v>
      </c>
      <c r="BW158" s="253">
        <f t="shared" si="69"/>
        <v>0</v>
      </c>
      <c r="BX158" s="253">
        <f t="shared" si="70"/>
        <v>0</v>
      </c>
      <c r="BY158" s="142"/>
      <c r="BZ158" s="264" t="str">
        <f>IF(SUMIF('Input| Projects'!$AR$8:$CO$8,"Dx",'Input| Projects'!$AR158:$CO158)=0,"",SUMIF('Input| Projects'!$AR$8:$CO$8,"Dx",'Input| Projects'!$AR158:$CO158))</f>
        <v/>
      </c>
      <c r="CA158" s="264" t="str">
        <f>IF(SUMIF('Input| Projects'!$AR$8:$CO$8,"Tx",'Input| Projects'!$AR158:$CO158)=0,"",SUMIF('Input| Projects'!$AR$8:$CO$8,"Tx",'Input| Projects'!$AR158:$CO158))</f>
        <v/>
      </c>
      <c r="CB158" s="206" t="str">
        <f t="shared" si="77"/>
        <v/>
      </c>
    </row>
    <row r="159" spans="2:80" x14ac:dyDescent="0.3">
      <c r="B159" s="268">
        <f>IFERROR('Input| Projects'!B159,"")</f>
        <v>150</v>
      </c>
      <c r="C159" s="57" t="str">
        <f>IFERROR(IF('Input| Projects'!C159="","",'Input| Projects'!C159),"")</f>
        <v/>
      </c>
      <c r="D159" s="57" t="str">
        <f>IFERROR(IF('Input| Projects'!D159="","",'Input| Projects'!D159),"")</f>
        <v/>
      </c>
      <c r="E159" s="140"/>
      <c r="F159" s="257">
        <f>IFERROR('Input| Projects'!I159*'Input| Escalations'!$K$19,"")</f>
        <v>0</v>
      </c>
      <c r="G159" s="257">
        <f>IFERROR('Input| Projects'!J159*'Input| Escalations'!$K$19,"")</f>
        <v>0</v>
      </c>
      <c r="H159" s="257">
        <f>IFERROR('Input| Projects'!K159*'Input| Escalations'!$K$19,"")</f>
        <v>0</v>
      </c>
      <c r="I159" s="257">
        <f>IFERROR('Input| Projects'!L159*'Input| Escalations'!$K$19,"")</f>
        <v>0</v>
      </c>
      <c r="J159" s="257">
        <f>IFERROR('Input| Projects'!M159*'Input| Escalations'!$K$19,"")</f>
        <v>0</v>
      </c>
      <c r="K159" s="257">
        <f>IFERROR('Input| Projects'!N159*'Input| Escalations'!$K$19,"")</f>
        <v>0</v>
      </c>
      <c r="L159" s="257">
        <f>IFERROR('Input| Projects'!O159*'Input| Escalations'!$K$19,"")</f>
        <v>0</v>
      </c>
      <c r="M159" s="206" t="str">
        <f>IF(ABS(SUM(F159:L159)-(SUM('Input| Projects'!I159:O159)*'Input| Escalations'!$K$19))&lt;0.0000001,"",1)</f>
        <v/>
      </c>
      <c r="N159" s="259">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259">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259">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259">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259">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259">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259">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42"/>
      <c r="V159" s="253">
        <f t="shared" si="71"/>
        <v>0</v>
      </c>
      <c r="W159" s="253">
        <f t="shared" si="72"/>
        <v>0</v>
      </c>
      <c r="X159" s="253">
        <f t="shared" si="73"/>
        <v>0</v>
      </c>
      <c r="Y159" s="253">
        <f t="shared" si="56"/>
        <v>0</v>
      </c>
      <c r="Z159" s="253">
        <f t="shared" si="57"/>
        <v>0</v>
      </c>
      <c r="AA159" s="253">
        <f t="shared" si="58"/>
        <v>0</v>
      </c>
      <c r="AB159" s="253">
        <f t="shared" si="59"/>
        <v>0</v>
      </c>
      <c r="AC159" s="142"/>
      <c r="AD159" s="253">
        <f>'Input| Projects'!Q159*N159*'Input| Escalations'!$K$19</f>
        <v>0</v>
      </c>
      <c r="AE159" s="253">
        <f>'Input| Projects'!R159*O159*'Input| Escalations'!$K$19</f>
        <v>0</v>
      </c>
      <c r="AF159" s="253">
        <f>'Input| Projects'!S159*P159*'Input| Escalations'!$K$19</f>
        <v>0</v>
      </c>
      <c r="AG159" s="253">
        <f>'Input| Projects'!T159*Q159*'Input| Escalations'!$K$19</f>
        <v>0</v>
      </c>
      <c r="AH159" s="253">
        <f>'Input| Projects'!U159*R159*'Input| Escalations'!$K$19</f>
        <v>0</v>
      </c>
      <c r="AI159" s="253">
        <f>'Input| Projects'!V159*S159*'Input| Escalations'!$K$19</f>
        <v>0</v>
      </c>
      <c r="AJ159" s="253">
        <f>'Input| Projects'!W159*T159*'Input| Escalations'!$K$19</f>
        <v>0</v>
      </c>
      <c r="AK159" s="142"/>
      <c r="AL159" s="253">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253">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253">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253">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253">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253">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253">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42"/>
      <c r="AT159" s="253">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253">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253">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253">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253">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253">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253">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42"/>
      <c r="BB159" s="253">
        <f t="shared" si="74"/>
        <v>0</v>
      </c>
      <c r="BC159" s="253">
        <f t="shared" si="75"/>
        <v>0</v>
      </c>
      <c r="BD159" s="253">
        <f t="shared" si="76"/>
        <v>0</v>
      </c>
      <c r="BE159" s="253">
        <f t="shared" si="60"/>
        <v>0</v>
      </c>
      <c r="BF159" s="253">
        <f t="shared" si="61"/>
        <v>0</v>
      </c>
      <c r="BG159" s="253">
        <f t="shared" si="62"/>
        <v>0</v>
      </c>
      <c r="BH159" s="253">
        <f t="shared" si="63"/>
        <v>0</v>
      </c>
      <c r="BI159" s="144"/>
      <c r="BJ159" s="253"/>
      <c r="BK159" s="253"/>
      <c r="BL159" s="253"/>
      <c r="BM159" s="253"/>
      <c r="BN159" s="253"/>
      <c r="BO159" s="253"/>
      <c r="BP159" s="253"/>
      <c r="BQ159" s="144"/>
      <c r="BR159" s="253">
        <f t="shared" si="64"/>
        <v>0</v>
      </c>
      <c r="BS159" s="253">
        <f t="shared" si="65"/>
        <v>0</v>
      </c>
      <c r="BT159" s="253">
        <f t="shared" si="66"/>
        <v>0</v>
      </c>
      <c r="BU159" s="253">
        <f t="shared" si="67"/>
        <v>0</v>
      </c>
      <c r="BV159" s="253">
        <f t="shared" si="68"/>
        <v>0</v>
      </c>
      <c r="BW159" s="253">
        <f t="shared" si="69"/>
        <v>0</v>
      </c>
      <c r="BX159" s="253">
        <f t="shared" si="70"/>
        <v>0</v>
      </c>
      <c r="BY159" s="142"/>
      <c r="BZ159" s="264" t="str">
        <f>IF(SUMIF('Input| Projects'!$AR$8:$CO$8,"Dx",'Input| Projects'!$AR159:$CO159)=0,"",SUMIF('Input| Projects'!$AR$8:$CO$8,"Dx",'Input| Projects'!$AR159:$CO159))</f>
        <v/>
      </c>
      <c r="CA159" s="264" t="str">
        <f>IF(SUMIF('Input| Projects'!$AR$8:$CO$8,"Tx",'Input| Projects'!$AR159:$CO159)=0,"",SUMIF('Input| Projects'!$AR$8:$CO$8,"Tx",'Input| Projects'!$AR159:$CO159))</f>
        <v/>
      </c>
      <c r="CB159" s="206" t="str">
        <f t="shared" si="77"/>
        <v/>
      </c>
    </row>
    <row r="160" spans="2:80" x14ac:dyDescent="0.3">
      <c r="B160" s="268">
        <f>IFERROR('Input| Projects'!B160,"")</f>
        <v>151</v>
      </c>
      <c r="C160" s="57" t="str">
        <f>IFERROR(IF('Input| Projects'!C160="","",'Input| Projects'!C160),"")</f>
        <v/>
      </c>
      <c r="D160" s="57" t="str">
        <f>IFERROR(IF('Input| Projects'!D160="","",'Input| Projects'!D160),"")</f>
        <v/>
      </c>
      <c r="E160" s="140"/>
      <c r="F160" s="257">
        <f>IFERROR('Input| Projects'!I160*'Input| Escalations'!$K$19,"")</f>
        <v>0</v>
      </c>
      <c r="G160" s="257">
        <f>IFERROR('Input| Projects'!J160*'Input| Escalations'!$K$19,"")</f>
        <v>0</v>
      </c>
      <c r="H160" s="257">
        <f>IFERROR('Input| Projects'!K160*'Input| Escalations'!$K$19,"")</f>
        <v>0</v>
      </c>
      <c r="I160" s="257">
        <f>IFERROR('Input| Projects'!L160*'Input| Escalations'!$K$19,"")</f>
        <v>0</v>
      </c>
      <c r="J160" s="257">
        <f>IFERROR('Input| Projects'!M160*'Input| Escalations'!$K$19,"")</f>
        <v>0</v>
      </c>
      <c r="K160" s="257">
        <f>IFERROR('Input| Projects'!N160*'Input| Escalations'!$K$19,"")</f>
        <v>0</v>
      </c>
      <c r="L160" s="257">
        <f>IFERROR('Input| Projects'!O160*'Input| Escalations'!$K$19,"")</f>
        <v>0</v>
      </c>
      <c r="M160" s="206" t="str">
        <f>IF(ABS(SUM(F160:L160)-(SUM('Input| Projects'!I160:O160)*'Input| Escalations'!$K$19))&lt;0.0000001,"",1)</f>
        <v/>
      </c>
      <c r="N160" s="259">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259">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259">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259">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259">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259">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259">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42"/>
      <c r="V160" s="253">
        <f t="shared" si="71"/>
        <v>0</v>
      </c>
      <c r="W160" s="253">
        <f t="shared" si="72"/>
        <v>0</v>
      </c>
      <c r="X160" s="253">
        <f t="shared" si="73"/>
        <v>0</v>
      </c>
      <c r="Y160" s="253">
        <f t="shared" si="56"/>
        <v>0</v>
      </c>
      <c r="Z160" s="253">
        <f t="shared" si="57"/>
        <v>0</v>
      </c>
      <c r="AA160" s="253">
        <f t="shared" si="58"/>
        <v>0</v>
      </c>
      <c r="AB160" s="253">
        <f t="shared" si="59"/>
        <v>0</v>
      </c>
      <c r="AC160" s="142"/>
      <c r="AD160" s="253">
        <f>'Input| Projects'!Q160*N160*'Input| Escalations'!$K$19</f>
        <v>0</v>
      </c>
      <c r="AE160" s="253">
        <f>'Input| Projects'!R160*O160*'Input| Escalations'!$K$19</f>
        <v>0</v>
      </c>
      <c r="AF160" s="253">
        <f>'Input| Projects'!S160*P160*'Input| Escalations'!$K$19</f>
        <v>0</v>
      </c>
      <c r="AG160" s="253">
        <f>'Input| Projects'!T160*Q160*'Input| Escalations'!$K$19</f>
        <v>0</v>
      </c>
      <c r="AH160" s="253">
        <f>'Input| Projects'!U160*R160*'Input| Escalations'!$K$19</f>
        <v>0</v>
      </c>
      <c r="AI160" s="253">
        <f>'Input| Projects'!V160*S160*'Input| Escalations'!$K$19</f>
        <v>0</v>
      </c>
      <c r="AJ160" s="253">
        <f>'Input| Projects'!W160*T160*'Input| Escalations'!$K$19</f>
        <v>0</v>
      </c>
      <c r="AK160" s="142"/>
      <c r="AL160" s="253">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253">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253">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253">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253">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253">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253">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42"/>
      <c r="AT160" s="253">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253">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253">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253">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253">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253">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253">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42"/>
      <c r="BB160" s="253">
        <f t="shared" si="74"/>
        <v>0</v>
      </c>
      <c r="BC160" s="253">
        <f t="shared" si="75"/>
        <v>0</v>
      </c>
      <c r="BD160" s="253">
        <f t="shared" si="76"/>
        <v>0</v>
      </c>
      <c r="BE160" s="253">
        <f t="shared" si="60"/>
        <v>0</v>
      </c>
      <c r="BF160" s="253">
        <f t="shared" si="61"/>
        <v>0</v>
      </c>
      <c r="BG160" s="253">
        <f t="shared" si="62"/>
        <v>0</v>
      </c>
      <c r="BH160" s="253">
        <f t="shared" si="63"/>
        <v>0</v>
      </c>
      <c r="BI160" s="144"/>
      <c r="BJ160" s="253"/>
      <c r="BK160" s="253"/>
      <c r="BL160" s="253"/>
      <c r="BM160" s="253"/>
      <c r="BN160" s="253"/>
      <c r="BO160" s="253"/>
      <c r="BP160" s="253"/>
      <c r="BQ160" s="144"/>
      <c r="BR160" s="253">
        <f t="shared" si="64"/>
        <v>0</v>
      </c>
      <c r="BS160" s="253">
        <f t="shared" si="65"/>
        <v>0</v>
      </c>
      <c r="BT160" s="253">
        <f t="shared" si="66"/>
        <v>0</v>
      </c>
      <c r="BU160" s="253">
        <f t="shared" si="67"/>
        <v>0</v>
      </c>
      <c r="BV160" s="253">
        <f t="shared" si="68"/>
        <v>0</v>
      </c>
      <c r="BW160" s="253">
        <f t="shared" si="69"/>
        <v>0</v>
      </c>
      <c r="BX160" s="253">
        <f t="shared" si="70"/>
        <v>0</v>
      </c>
      <c r="BY160" s="142"/>
      <c r="BZ160" s="264" t="str">
        <f>IF(SUMIF('Input| Projects'!$AR$8:$CO$8,"Dx",'Input| Projects'!$AR160:$CO160)=0,"",SUMIF('Input| Projects'!$AR$8:$CO$8,"Dx",'Input| Projects'!$AR160:$CO160))</f>
        <v/>
      </c>
      <c r="CA160" s="264" t="str">
        <f>IF(SUMIF('Input| Projects'!$AR$8:$CO$8,"Tx",'Input| Projects'!$AR160:$CO160)=0,"",SUMIF('Input| Projects'!$AR$8:$CO$8,"Tx",'Input| Projects'!$AR160:$CO160))</f>
        <v/>
      </c>
      <c r="CB160" s="206" t="str">
        <f t="shared" si="77"/>
        <v/>
      </c>
    </row>
    <row r="161" spans="2:80" x14ac:dyDescent="0.3">
      <c r="B161" s="268">
        <f>IFERROR('Input| Projects'!B161,"")</f>
        <v>152</v>
      </c>
      <c r="C161" s="57" t="str">
        <f>IFERROR(IF('Input| Projects'!C161="","",'Input| Projects'!C161),"")</f>
        <v/>
      </c>
      <c r="D161" s="57" t="str">
        <f>IFERROR(IF('Input| Projects'!D161="","",'Input| Projects'!D161),"")</f>
        <v/>
      </c>
      <c r="E161" s="140"/>
      <c r="F161" s="257">
        <f>IFERROR('Input| Projects'!I161*'Input| Escalations'!$K$19,"")</f>
        <v>0</v>
      </c>
      <c r="G161" s="257">
        <f>IFERROR('Input| Projects'!J161*'Input| Escalations'!$K$19,"")</f>
        <v>0</v>
      </c>
      <c r="H161" s="257">
        <f>IFERROR('Input| Projects'!K161*'Input| Escalations'!$K$19,"")</f>
        <v>0</v>
      </c>
      <c r="I161" s="257">
        <f>IFERROR('Input| Projects'!L161*'Input| Escalations'!$K$19,"")</f>
        <v>0</v>
      </c>
      <c r="J161" s="257">
        <f>IFERROR('Input| Projects'!M161*'Input| Escalations'!$K$19,"")</f>
        <v>0</v>
      </c>
      <c r="K161" s="257">
        <f>IFERROR('Input| Projects'!N161*'Input| Escalations'!$K$19,"")</f>
        <v>0</v>
      </c>
      <c r="L161" s="257">
        <f>IFERROR('Input| Projects'!O161*'Input| Escalations'!$K$19,"")</f>
        <v>0</v>
      </c>
      <c r="M161" s="206" t="str">
        <f>IF(ABS(SUM(F161:L161)-(SUM('Input| Projects'!I161:O161)*'Input| Escalations'!$K$19))&lt;0.0000001,"",1)</f>
        <v/>
      </c>
      <c r="N161" s="259">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259">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259">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259">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259">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259">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259">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42"/>
      <c r="V161" s="253">
        <f t="shared" si="71"/>
        <v>0</v>
      </c>
      <c r="W161" s="253">
        <f t="shared" si="72"/>
        <v>0</v>
      </c>
      <c r="X161" s="253">
        <f t="shared" si="73"/>
        <v>0</v>
      </c>
      <c r="Y161" s="253">
        <f t="shared" si="56"/>
        <v>0</v>
      </c>
      <c r="Z161" s="253">
        <f t="shared" si="57"/>
        <v>0</v>
      </c>
      <c r="AA161" s="253">
        <f t="shared" si="58"/>
        <v>0</v>
      </c>
      <c r="AB161" s="253">
        <f t="shared" si="59"/>
        <v>0</v>
      </c>
      <c r="AC161" s="142"/>
      <c r="AD161" s="253">
        <f>'Input| Projects'!Q161*N161*'Input| Escalations'!$K$19</f>
        <v>0</v>
      </c>
      <c r="AE161" s="253">
        <f>'Input| Projects'!R161*O161*'Input| Escalations'!$K$19</f>
        <v>0</v>
      </c>
      <c r="AF161" s="253">
        <f>'Input| Projects'!S161*P161*'Input| Escalations'!$K$19</f>
        <v>0</v>
      </c>
      <c r="AG161" s="253">
        <f>'Input| Projects'!T161*Q161*'Input| Escalations'!$K$19</f>
        <v>0</v>
      </c>
      <c r="AH161" s="253">
        <f>'Input| Projects'!U161*R161*'Input| Escalations'!$K$19</f>
        <v>0</v>
      </c>
      <c r="AI161" s="253">
        <f>'Input| Projects'!V161*S161*'Input| Escalations'!$K$19</f>
        <v>0</v>
      </c>
      <c r="AJ161" s="253">
        <f>'Input| Projects'!W161*T161*'Input| Escalations'!$K$19</f>
        <v>0</v>
      </c>
      <c r="AK161" s="142"/>
      <c r="AL161" s="253">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253">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253">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253">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253">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253">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253">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42"/>
      <c r="AT161" s="253">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253">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253">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253">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253">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253">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253">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42"/>
      <c r="BB161" s="253">
        <f t="shared" si="74"/>
        <v>0</v>
      </c>
      <c r="BC161" s="253">
        <f t="shared" si="75"/>
        <v>0</v>
      </c>
      <c r="BD161" s="253">
        <f t="shared" si="76"/>
        <v>0</v>
      </c>
      <c r="BE161" s="253">
        <f t="shared" si="60"/>
        <v>0</v>
      </c>
      <c r="BF161" s="253">
        <f t="shared" si="61"/>
        <v>0</v>
      </c>
      <c r="BG161" s="253">
        <f t="shared" si="62"/>
        <v>0</v>
      </c>
      <c r="BH161" s="253">
        <f t="shared" si="63"/>
        <v>0</v>
      </c>
      <c r="BI161" s="144"/>
      <c r="BJ161" s="253"/>
      <c r="BK161" s="253"/>
      <c r="BL161" s="253"/>
      <c r="BM161" s="253"/>
      <c r="BN161" s="253"/>
      <c r="BO161" s="253"/>
      <c r="BP161" s="253"/>
      <c r="BQ161" s="144"/>
      <c r="BR161" s="253">
        <f t="shared" si="64"/>
        <v>0</v>
      </c>
      <c r="BS161" s="253">
        <f t="shared" si="65"/>
        <v>0</v>
      </c>
      <c r="BT161" s="253">
        <f t="shared" si="66"/>
        <v>0</v>
      </c>
      <c r="BU161" s="253">
        <f t="shared" si="67"/>
        <v>0</v>
      </c>
      <c r="BV161" s="253">
        <f t="shared" si="68"/>
        <v>0</v>
      </c>
      <c r="BW161" s="253">
        <f t="shared" si="69"/>
        <v>0</v>
      </c>
      <c r="BX161" s="253">
        <f t="shared" si="70"/>
        <v>0</v>
      </c>
      <c r="BY161" s="142"/>
      <c r="BZ161" s="264" t="str">
        <f>IF(SUMIF('Input| Projects'!$AR$8:$CO$8,"Dx",'Input| Projects'!$AR161:$CO161)=0,"",SUMIF('Input| Projects'!$AR$8:$CO$8,"Dx",'Input| Projects'!$AR161:$CO161))</f>
        <v/>
      </c>
      <c r="CA161" s="264" t="str">
        <f>IF(SUMIF('Input| Projects'!$AR$8:$CO$8,"Tx",'Input| Projects'!$AR161:$CO161)=0,"",SUMIF('Input| Projects'!$AR$8:$CO$8,"Tx",'Input| Projects'!$AR161:$CO161))</f>
        <v/>
      </c>
      <c r="CB161" s="206" t="str">
        <f t="shared" si="77"/>
        <v/>
      </c>
    </row>
    <row r="162" spans="2:80" x14ac:dyDescent="0.3">
      <c r="B162" s="268">
        <f>IFERROR('Input| Projects'!B162,"")</f>
        <v>153</v>
      </c>
      <c r="C162" s="57" t="str">
        <f>IFERROR(IF('Input| Projects'!C162="","",'Input| Projects'!C162),"")</f>
        <v/>
      </c>
      <c r="D162" s="57" t="str">
        <f>IFERROR(IF('Input| Projects'!D162="","",'Input| Projects'!D162),"")</f>
        <v/>
      </c>
      <c r="E162" s="140"/>
      <c r="F162" s="257">
        <f>IFERROR('Input| Projects'!I162*'Input| Escalations'!$K$19,"")</f>
        <v>0</v>
      </c>
      <c r="G162" s="257">
        <f>IFERROR('Input| Projects'!J162*'Input| Escalations'!$K$19,"")</f>
        <v>0</v>
      </c>
      <c r="H162" s="257">
        <f>IFERROR('Input| Projects'!K162*'Input| Escalations'!$K$19,"")</f>
        <v>0</v>
      </c>
      <c r="I162" s="257">
        <f>IFERROR('Input| Projects'!L162*'Input| Escalations'!$K$19,"")</f>
        <v>0</v>
      </c>
      <c r="J162" s="257">
        <f>IFERROR('Input| Projects'!M162*'Input| Escalations'!$K$19,"")</f>
        <v>0</v>
      </c>
      <c r="K162" s="257">
        <f>IFERROR('Input| Projects'!N162*'Input| Escalations'!$K$19,"")</f>
        <v>0</v>
      </c>
      <c r="L162" s="257">
        <f>IFERROR('Input| Projects'!O162*'Input| Escalations'!$K$19,"")</f>
        <v>0</v>
      </c>
      <c r="M162" s="206" t="str">
        <f>IF(ABS(SUM(F162:L162)-(SUM('Input| Projects'!I162:O162)*'Input| Escalations'!$K$19))&lt;0.0000001,"",1)</f>
        <v/>
      </c>
      <c r="N162" s="259">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1</v>
      </c>
      <c r="O162" s="259">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1</v>
      </c>
      <c r="P162" s="259">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1</v>
      </c>
      <c r="Q162" s="259">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v>
      </c>
      <c r="R162" s="259">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v>
      </c>
      <c r="S162" s="259">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v>
      </c>
      <c r="T162" s="259">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v>
      </c>
      <c r="U162" s="142"/>
      <c r="V162" s="253">
        <f t="shared" si="71"/>
        <v>0</v>
      </c>
      <c r="W162" s="253">
        <f t="shared" si="72"/>
        <v>0</v>
      </c>
      <c r="X162" s="253">
        <f t="shared" si="73"/>
        <v>0</v>
      </c>
      <c r="Y162" s="253">
        <f t="shared" si="56"/>
        <v>0</v>
      </c>
      <c r="Z162" s="253">
        <f t="shared" si="57"/>
        <v>0</v>
      </c>
      <c r="AA162" s="253">
        <f t="shared" si="58"/>
        <v>0</v>
      </c>
      <c r="AB162" s="253">
        <f t="shared" si="59"/>
        <v>0</v>
      </c>
      <c r="AC162" s="142"/>
      <c r="AD162" s="253">
        <f>'Input| Projects'!Q162*N162*'Input| Escalations'!$K$19</f>
        <v>0</v>
      </c>
      <c r="AE162" s="253">
        <f>'Input| Projects'!R162*O162*'Input| Escalations'!$K$19</f>
        <v>0</v>
      </c>
      <c r="AF162" s="253">
        <f>'Input| Projects'!S162*P162*'Input| Escalations'!$K$19</f>
        <v>0</v>
      </c>
      <c r="AG162" s="253">
        <f>'Input| Projects'!T162*Q162*'Input| Escalations'!$K$19</f>
        <v>0</v>
      </c>
      <c r="AH162" s="253">
        <f>'Input| Projects'!U162*R162*'Input| Escalations'!$K$19</f>
        <v>0</v>
      </c>
      <c r="AI162" s="253">
        <f>'Input| Projects'!V162*S162*'Input| Escalations'!$K$19</f>
        <v>0</v>
      </c>
      <c r="AJ162" s="253">
        <f>'Input| Projects'!W162*T162*'Input| Escalations'!$K$19</f>
        <v>0</v>
      </c>
      <c r="AK162" s="142"/>
      <c r="AL162" s="253">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253">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253">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253">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253">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253">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253">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42"/>
      <c r="AT162" s="253">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253">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253">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253">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253">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253">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253">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42"/>
      <c r="BB162" s="253">
        <f t="shared" si="74"/>
        <v>0</v>
      </c>
      <c r="BC162" s="253">
        <f t="shared" si="75"/>
        <v>0</v>
      </c>
      <c r="BD162" s="253">
        <f t="shared" si="76"/>
        <v>0</v>
      </c>
      <c r="BE162" s="253">
        <f t="shared" si="60"/>
        <v>0</v>
      </c>
      <c r="BF162" s="253">
        <f t="shared" si="61"/>
        <v>0</v>
      </c>
      <c r="BG162" s="253">
        <f t="shared" si="62"/>
        <v>0</v>
      </c>
      <c r="BH162" s="253">
        <f t="shared" si="63"/>
        <v>0</v>
      </c>
      <c r="BI162" s="144"/>
      <c r="BJ162" s="253"/>
      <c r="BK162" s="253"/>
      <c r="BL162" s="253"/>
      <c r="BM162" s="253"/>
      <c r="BN162" s="253"/>
      <c r="BO162" s="253"/>
      <c r="BP162" s="253"/>
      <c r="BQ162" s="144"/>
      <c r="BR162" s="253">
        <f t="shared" si="64"/>
        <v>0</v>
      </c>
      <c r="BS162" s="253">
        <f t="shared" si="65"/>
        <v>0</v>
      </c>
      <c r="BT162" s="253">
        <f t="shared" si="66"/>
        <v>0</v>
      </c>
      <c r="BU162" s="253">
        <f t="shared" si="67"/>
        <v>0</v>
      </c>
      <c r="BV162" s="253">
        <f t="shared" si="68"/>
        <v>0</v>
      </c>
      <c r="BW162" s="253">
        <f t="shared" si="69"/>
        <v>0</v>
      </c>
      <c r="BX162" s="253">
        <f t="shared" si="70"/>
        <v>0</v>
      </c>
      <c r="BY162" s="142"/>
      <c r="BZ162" s="264" t="str">
        <f>IF(SUMIF('Input| Projects'!$AR$8:$CO$8,"Dx",'Input| Projects'!$AR162:$CO162)=0,"",SUMIF('Input| Projects'!$AR$8:$CO$8,"Dx",'Input| Projects'!$AR162:$CO162))</f>
        <v/>
      </c>
      <c r="CA162" s="264" t="str">
        <f>IF(SUMIF('Input| Projects'!$AR$8:$CO$8,"Tx",'Input| Projects'!$AR162:$CO162)=0,"",SUMIF('Input| Projects'!$AR$8:$CO$8,"Tx",'Input| Projects'!$AR162:$CO162))</f>
        <v/>
      </c>
      <c r="CB162" s="206" t="str">
        <f t="shared" si="77"/>
        <v/>
      </c>
    </row>
    <row r="163" spans="2:80" x14ac:dyDescent="0.3">
      <c r="B163" s="268">
        <f>IFERROR('Input| Projects'!B163,"")</f>
        <v>154</v>
      </c>
      <c r="C163" s="57" t="str">
        <f>IFERROR(IF('Input| Projects'!C163="","",'Input| Projects'!C163),"")</f>
        <v/>
      </c>
      <c r="D163" s="57" t="str">
        <f>IFERROR(IF('Input| Projects'!D163="","",'Input| Projects'!D163),"")</f>
        <v/>
      </c>
      <c r="E163" s="140"/>
      <c r="F163" s="257">
        <f>IFERROR('Input| Projects'!I163*'Input| Escalations'!$K$19,"")</f>
        <v>0</v>
      </c>
      <c r="G163" s="257">
        <f>IFERROR('Input| Projects'!J163*'Input| Escalations'!$K$19,"")</f>
        <v>0</v>
      </c>
      <c r="H163" s="257">
        <f>IFERROR('Input| Projects'!K163*'Input| Escalations'!$K$19,"")</f>
        <v>0</v>
      </c>
      <c r="I163" s="257">
        <f>IFERROR('Input| Projects'!L163*'Input| Escalations'!$K$19,"")</f>
        <v>0</v>
      </c>
      <c r="J163" s="257">
        <f>IFERROR('Input| Projects'!M163*'Input| Escalations'!$K$19,"")</f>
        <v>0</v>
      </c>
      <c r="K163" s="257">
        <f>IFERROR('Input| Projects'!N163*'Input| Escalations'!$K$19,"")</f>
        <v>0</v>
      </c>
      <c r="L163" s="257">
        <f>IFERROR('Input| Projects'!O163*'Input| Escalations'!$K$19,"")</f>
        <v>0</v>
      </c>
      <c r="M163" s="206" t="str">
        <f>IF(ABS(SUM(F163:L163)-(SUM('Input| Projects'!I163:O163)*'Input| Escalations'!$K$19))&lt;0.0000001,"",1)</f>
        <v/>
      </c>
      <c r="N163" s="259">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1</v>
      </c>
      <c r="O163" s="259">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1</v>
      </c>
      <c r="P163" s="259">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1</v>
      </c>
      <c r="Q163" s="259">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v>
      </c>
      <c r="R163" s="259">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v>
      </c>
      <c r="S163" s="259">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v>
      </c>
      <c r="T163" s="259">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v>
      </c>
      <c r="U163" s="142"/>
      <c r="V163" s="253">
        <f t="shared" si="71"/>
        <v>0</v>
      </c>
      <c r="W163" s="253">
        <f t="shared" si="72"/>
        <v>0</v>
      </c>
      <c r="X163" s="253">
        <f t="shared" si="73"/>
        <v>0</v>
      </c>
      <c r="Y163" s="253">
        <f t="shared" si="56"/>
        <v>0</v>
      </c>
      <c r="Z163" s="253">
        <f t="shared" si="57"/>
        <v>0</v>
      </c>
      <c r="AA163" s="253">
        <f t="shared" si="58"/>
        <v>0</v>
      </c>
      <c r="AB163" s="253">
        <f t="shared" si="59"/>
        <v>0</v>
      </c>
      <c r="AC163" s="142"/>
      <c r="AD163" s="253">
        <f>'Input| Projects'!Q163*N163*'Input| Escalations'!$K$19</f>
        <v>0</v>
      </c>
      <c r="AE163" s="253">
        <f>'Input| Projects'!R163*O163*'Input| Escalations'!$K$19</f>
        <v>0</v>
      </c>
      <c r="AF163" s="253">
        <f>'Input| Projects'!S163*P163*'Input| Escalations'!$K$19</f>
        <v>0</v>
      </c>
      <c r="AG163" s="253">
        <f>'Input| Projects'!T163*Q163*'Input| Escalations'!$K$19</f>
        <v>0</v>
      </c>
      <c r="AH163" s="253">
        <f>'Input| Projects'!U163*R163*'Input| Escalations'!$K$19</f>
        <v>0</v>
      </c>
      <c r="AI163" s="253">
        <f>'Input| Projects'!V163*S163*'Input| Escalations'!$K$19</f>
        <v>0</v>
      </c>
      <c r="AJ163" s="253">
        <f>'Input| Projects'!W163*T163*'Input| Escalations'!$K$19</f>
        <v>0</v>
      </c>
      <c r="AK163" s="142"/>
      <c r="AL163" s="253">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253">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253">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253">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253">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253">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253">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42"/>
      <c r="AT163" s="253">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253">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253">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253">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253">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253">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253">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42"/>
      <c r="BB163" s="253">
        <f t="shared" si="74"/>
        <v>0</v>
      </c>
      <c r="BC163" s="253">
        <f t="shared" si="75"/>
        <v>0</v>
      </c>
      <c r="BD163" s="253">
        <f t="shared" si="76"/>
        <v>0</v>
      </c>
      <c r="BE163" s="253">
        <f t="shared" si="60"/>
        <v>0</v>
      </c>
      <c r="BF163" s="253">
        <f t="shared" si="61"/>
        <v>0</v>
      </c>
      <c r="BG163" s="253">
        <f t="shared" si="62"/>
        <v>0</v>
      </c>
      <c r="BH163" s="253">
        <f t="shared" si="63"/>
        <v>0</v>
      </c>
      <c r="BI163" s="144"/>
      <c r="BJ163" s="253"/>
      <c r="BK163" s="253"/>
      <c r="BL163" s="253"/>
      <c r="BM163" s="253"/>
      <c r="BN163" s="253"/>
      <c r="BO163" s="253"/>
      <c r="BP163" s="253"/>
      <c r="BQ163" s="144"/>
      <c r="BR163" s="253">
        <f t="shared" si="64"/>
        <v>0</v>
      </c>
      <c r="BS163" s="253">
        <f t="shared" si="65"/>
        <v>0</v>
      </c>
      <c r="BT163" s="253">
        <f t="shared" si="66"/>
        <v>0</v>
      </c>
      <c r="BU163" s="253">
        <f t="shared" si="67"/>
        <v>0</v>
      </c>
      <c r="BV163" s="253">
        <f t="shared" si="68"/>
        <v>0</v>
      </c>
      <c r="BW163" s="253">
        <f t="shared" si="69"/>
        <v>0</v>
      </c>
      <c r="BX163" s="253">
        <f t="shared" si="70"/>
        <v>0</v>
      </c>
      <c r="BY163" s="142"/>
      <c r="BZ163" s="264" t="str">
        <f>IF(SUMIF('Input| Projects'!$AR$8:$CO$8,"Dx",'Input| Projects'!$AR163:$CO163)=0,"",SUMIF('Input| Projects'!$AR$8:$CO$8,"Dx",'Input| Projects'!$AR163:$CO163))</f>
        <v/>
      </c>
      <c r="CA163" s="264" t="str">
        <f>IF(SUMIF('Input| Projects'!$AR$8:$CO$8,"Tx",'Input| Projects'!$AR163:$CO163)=0,"",SUMIF('Input| Projects'!$AR$8:$CO$8,"Tx",'Input| Projects'!$AR163:$CO163))</f>
        <v/>
      </c>
      <c r="CB163" s="206" t="str">
        <f t="shared" si="77"/>
        <v/>
      </c>
    </row>
    <row r="164" spans="2:80" x14ac:dyDescent="0.3">
      <c r="B164" s="268">
        <f>IFERROR('Input| Projects'!B164,"")</f>
        <v>155</v>
      </c>
      <c r="C164" s="57" t="str">
        <f>IFERROR(IF('Input| Projects'!C164="","",'Input| Projects'!C164),"")</f>
        <v/>
      </c>
      <c r="D164" s="57" t="str">
        <f>IFERROR(IF('Input| Projects'!D164="","",'Input| Projects'!D164),"")</f>
        <v/>
      </c>
      <c r="E164" s="140"/>
      <c r="F164" s="257">
        <f>IFERROR('Input| Projects'!I164*'Input| Escalations'!$K$19,"")</f>
        <v>0</v>
      </c>
      <c r="G164" s="257">
        <f>IFERROR('Input| Projects'!J164*'Input| Escalations'!$K$19,"")</f>
        <v>0</v>
      </c>
      <c r="H164" s="257">
        <f>IFERROR('Input| Projects'!K164*'Input| Escalations'!$K$19,"")</f>
        <v>0</v>
      </c>
      <c r="I164" s="257">
        <f>IFERROR('Input| Projects'!L164*'Input| Escalations'!$K$19,"")</f>
        <v>0</v>
      </c>
      <c r="J164" s="257">
        <f>IFERROR('Input| Projects'!M164*'Input| Escalations'!$K$19,"")</f>
        <v>0</v>
      </c>
      <c r="K164" s="257">
        <f>IFERROR('Input| Projects'!N164*'Input| Escalations'!$K$19,"")</f>
        <v>0</v>
      </c>
      <c r="L164" s="257">
        <f>IFERROR('Input| Projects'!O164*'Input| Escalations'!$K$19,"")</f>
        <v>0</v>
      </c>
      <c r="M164" s="206" t="str">
        <f>IF(ABS(SUM(F164:L164)-(SUM('Input| Projects'!I164:O164)*'Input| Escalations'!$K$19))&lt;0.0000001,"",1)</f>
        <v/>
      </c>
      <c r="N164" s="259">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1</v>
      </c>
      <c r="O164" s="259">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1</v>
      </c>
      <c r="P164" s="259">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1</v>
      </c>
      <c r="Q164" s="259">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v>
      </c>
      <c r="R164" s="259">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v>
      </c>
      <c r="S164" s="259">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v>
      </c>
      <c r="T164" s="259">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v>
      </c>
      <c r="U164" s="142"/>
      <c r="V164" s="253">
        <f t="shared" si="71"/>
        <v>0</v>
      </c>
      <c r="W164" s="253">
        <f t="shared" si="72"/>
        <v>0</v>
      </c>
      <c r="X164" s="253">
        <f t="shared" si="73"/>
        <v>0</v>
      </c>
      <c r="Y164" s="253">
        <f t="shared" si="56"/>
        <v>0</v>
      </c>
      <c r="Z164" s="253">
        <f t="shared" si="57"/>
        <v>0</v>
      </c>
      <c r="AA164" s="253">
        <f t="shared" si="58"/>
        <v>0</v>
      </c>
      <c r="AB164" s="253">
        <f t="shared" si="59"/>
        <v>0</v>
      </c>
      <c r="AC164" s="142"/>
      <c r="AD164" s="253">
        <f>'Input| Projects'!Q164*N164*'Input| Escalations'!$K$19</f>
        <v>0</v>
      </c>
      <c r="AE164" s="253">
        <f>'Input| Projects'!R164*O164*'Input| Escalations'!$K$19</f>
        <v>0</v>
      </c>
      <c r="AF164" s="253">
        <f>'Input| Projects'!S164*P164*'Input| Escalations'!$K$19</f>
        <v>0</v>
      </c>
      <c r="AG164" s="253">
        <f>'Input| Projects'!T164*Q164*'Input| Escalations'!$K$19</f>
        <v>0</v>
      </c>
      <c r="AH164" s="253">
        <f>'Input| Projects'!U164*R164*'Input| Escalations'!$K$19</f>
        <v>0</v>
      </c>
      <c r="AI164" s="253">
        <f>'Input| Projects'!V164*S164*'Input| Escalations'!$K$19</f>
        <v>0</v>
      </c>
      <c r="AJ164" s="253">
        <f>'Input| Projects'!W164*T164*'Input| Escalations'!$K$19</f>
        <v>0</v>
      </c>
      <c r="AK164" s="142"/>
      <c r="AL164" s="253">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253">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253">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253">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253">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253">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253">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42"/>
      <c r="AT164" s="253">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253">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253">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253">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253">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253">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253">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42"/>
      <c r="BB164" s="253">
        <f t="shared" si="74"/>
        <v>0</v>
      </c>
      <c r="BC164" s="253">
        <f t="shared" si="75"/>
        <v>0</v>
      </c>
      <c r="BD164" s="253">
        <f t="shared" si="76"/>
        <v>0</v>
      </c>
      <c r="BE164" s="253">
        <f t="shared" si="60"/>
        <v>0</v>
      </c>
      <c r="BF164" s="253">
        <f t="shared" si="61"/>
        <v>0</v>
      </c>
      <c r="BG164" s="253">
        <f t="shared" si="62"/>
        <v>0</v>
      </c>
      <c r="BH164" s="253">
        <f t="shared" si="63"/>
        <v>0</v>
      </c>
      <c r="BI164" s="144"/>
      <c r="BJ164" s="253"/>
      <c r="BK164" s="253"/>
      <c r="BL164" s="253"/>
      <c r="BM164" s="253"/>
      <c r="BN164" s="253"/>
      <c r="BO164" s="253"/>
      <c r="BP164" s="253"/>
      <c r="BQ164" s="144"/>
      <c r="BR164" s="253">
        <f t="shared" si="64"/>
        <v>0</v>
      </c>
      <c r="BS164" s="253">
        <f t="shared" si="65"/>
        <v>0</v>
      </c>
      <c r="BT164" s="253">
        <f t="shared" si="66"/>
        <v>0</v>
      </c>
      <c r="BU164" s="253">
        <f t="shared" si="67"/>
        <v>0</v>
      </c>
      <c r="BV164" s="253">
        <f t="shared" si="68"/>
        <v>0</v>
      </c>
      <c r="BW164" s="253">
        <f t="shared" si="69"/>
        <v>0</v>
      </c>
      <c r="BX164" s="253">
        <f t="shared" si="70"/>
        <v>0</v>
      </c>
      <c r="BY164" s="142"/>
      <c r="BZ164" s="264" t="str">
        <f>IF(SUMIF('Input| Projects'!$AR$8:$CO$8,"Dx",'Input| Projects'!$AR164:$CO164)=0,"",SUMIF('Input| Projects'!$AR$8:$CO$8,"Dx",'Input| Projects'!$AR164:$CO164))</f>
        <v/>
      </c>
      <c r="CA164" s="264" t="str">
        <f>IF(SUMIF('Input| Projects'!$AR$8:$CO$8,"Tx",'Input| Projects'!$AR164:$CO164)=0,"",SUMIF('Input| Projects'!$AR$8:$CO$8,"Tx",'Input| Projects'!$AR164:$CO164))</f>
        <v/>
      </c>
      <c r="CB164" s="206" t="str">
        <f t="shared" si="77"/>
        <v/>
      </c>
    </row>
    <row r="165" spans="2:80" x14ac:dyDescent="0.3">
      <c r="B165" s="268">
        <f>IFERROR('Input| Projects'!B165,"")</f>
        <v>156</v>
      </c>
      <c r="C165" s="57" t="str">
        <f>IFERROR(IF('Input| Projects'!C165="","",'Input| Projects'!C165),"")</f>
        <v/>
      </c>
      <c r="D165" s="57" t="str">
        <f>IFERROR(IF('Input| Projects'!D165="","",'Input| Projects'!D165),"")</f>
        <v/>
      </c>
      <c r="E165" s="140"/>
      <c r="F165" s="257">
        <f>IFERROR('Input| Projects'!I165*'Input| Escalations'!$K$19,"")</f>
        <v>0</v>
      </c>
      <c r="G165" s="257">
        <f>IFERROR('Input| Projects'!J165*'Input| Escalations'!$K$19,"")</f>
        <v>0</v>
      </c>
      <c r="H165" s="257">
        <f>IFERROR('Input| Projects'!K165*'Input| Escalations'!$K$19,"")</f>
        <v>0</v>
      </c>
      <c r="I165" s="257">
        <f>IFERROR('Input| Projects'!L165*'Input| Escalations'!$K$19,"")</f>
        <v>0</v>
      </c>
      <c r="J165" s="257">
        <f>IFERROR('Input| Projects'!M165*'Input| Escalations'!$K$19,"")</f>
        <v>0</v>
      </c>
      <c r="K165" s="257">
        <f>IFERROR('Input| Projects'!N165*'Input| Escalations'!$K$19,"")</f>
        <v>0</v>
      </c>
      <c r="L165" s="257">
        <f>IFERROR('Input| Projects'!O165*'Input| Escalations'!$K$19,"")</f>
        <v>0</v>
      </c>
      <c r="M165" s="206" t="str">
        <f>IF(ABS(SUM(F165:L165)-(SUM('Input| Projects'!I165:O165)*'Input| Escalations'!$K$19))&lt;0.0000001,"",1)</f>
        <v/>
      </c>
      <c r="N165" s="259">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1</v>
      </c>
      <c r="O165" s="259">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1</v>
      </c>
      <c r="P165" s="259">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1</v>
      </c>
      <c r="Q165" s="259">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v>
      </c>
      <c r="R165" s="259">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v>
      </c>
      <c r="S165" s="259">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v>
      </c>
      <c r="T165" s="259">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v>
      </c>
      <c r="U165" s="142"/>
      <c r="V165" s="253">
        <f t="shared" si="71"/>
        <v>0</v>
      </c>
      <c r="W165" s="253">
        <f t="shared" si="72"/>
        <v>0</v>
      </c>
      <c r="X165" s="253">
        <f t="shared" si="73"/>
        <v>0</v>
      </c>
      <c r="Y165" s="253">
        <f t="shared" si="56"/>
        <v>0</v>
      </c>
      <c r="Z165" s="253">
        <f t="shared" si="57"/>
        <v>0</v>
      </c>
      <c r="AA165" s="253">
        <f t="shared" si="58"/>
        <v>0</v>
      </c>
      <c r="AB165" s="253">
        <f t="shared" si="59"/>
        <v>0</v>
      </c>
      <c r="AC165" s="142"/>
      <c r="AD165" s="253">
        <f>'Input| Projects'!Q165*N165*'Input| Escalations'!$K$19</f>
        <v>0</v>
      </c>
      <c r="AE165" s="253">
        <f>'Input| Projects'!R165*O165*'Input| Escalations'!$K$19</f>
        <v>0</v>
      </c>
      <c r="AF165" s="253">
        <f>'Input| Projects'!S165*P165*'Input| Escalations'!$K$19</f>
        <v>0</v>
      </c>
      <c r="AG165" s="253">
        <f>'Input| Projects'!T165*Q165*'Input| Escalations'!$K$19</f>
        <v>0</v>
      </c>
      <c r="AH165" s="253">
        <f>'Input| Projects'!U165*R165*'Input| Escalations'!$K$19</f>
        <v>0</v>
      </c>
      <c r="AI165" s="253">
        <f>'Input| Projects'!V165*S165*'Input| Escalations'!$K$19</f>
        <v>0</v>
      </c>
      <c r="AJ165" s="253">
        <f>'Input| Projects'!W165*T165*'Input| Escalations'!$K$19</f>
        <v>0</v>
      </c>
      <c r="AK165" s="142"/>
      <c r="AL165" s="253">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253">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253">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253">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253">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253">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253">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42"/>
      <c r="AT165" s="253">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253">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253">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253">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253">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253">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253">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42"/>
      <c r="BB165" s="253">
        <f t="shared" si="74"/>
        <v>0</v>
      </c>
      <c r="BC165" s="253">
        <f t="shared" si="75"/>
        <v>0</v>
      </c>
      <c r="BD165" s="253">
        <f t="shared" si="76"/>
        <v>0</v>
      </c>
      <c r="BE165" s="253">
        <f t="shared" si="60"/>
        <v>0</v>
      </c>
      <c r="BF165" s="253">
        <f t="shared" si="61"/>
        <v>0</v>
      </c>
      <c r="BG165" s="253">
        <f t="shared" si="62"/>
        <v>0</v>
      </c>
      <c r="BH165" s="253">
        <f t="shared" si="63"/>
        <v>0</v>
      </c>
      <c r="BI165" s="144"/>
      <c r="BJ165" s="253"/>
      <c r="BK165" s="253"/>
      <c r="BL165" s="253"/>
      <c r="BM165" s="253"/>
      <c r="BN165" s="253"/>
      <c r="BO165" s="253"/>
      <c r="BP165" s="253"/>
      <c r="BQ165" s="144"/>
      <c r="BR165" s="253">
        <f t="shared" si="64"/>
        <v>0</v>
      </c>
      <c r="BS165" s="253">
        <f t="shared" si="65"/>
        <v>0</v>
      </c>
      <c r="BT165" s="253">
        <f t="shared" si="66"/>
        <v>0</v>
      </c>
      <c r="BU165" s="253">
        <f t="shared" si="67"/>
        <v>0</v>
      </c>
      <c r="BV165" s="253">
        <f t="shared" si="68"/>
        <v>0</v>
      </c>
      <c r="BW165" s="253">
        <f t="shared" si="69"/>
        <v>0</v>
      </c>
      <c r="BX165" s="253">
        <f t="shared" si="70"/>
        <v>0</v>
      </c>
      <c r="BY165" s="142"/>
      <c r="BZ165" s="264" t="str">
        <f>IF(SUMIF('Input| Projects'!$AR$8:$CO$8,"Dx",'Input| Projects'!$AR165:$CO165)=0,"",SUMIF('Input| Projects'!$AR$8:$CO$8,"Dx",'Input| Projects'!$AR165:$CO165))</f>
        <v/>
      </c>
      <c r="CA165" s="264" t="str">
        <f>IF(SUMIF('Input| Projects'!$AR$8:$CO$8,"Tx",'Input| Projects'!$AR165:$CO165)=0,"",SUMIF('Input| Projects'!$AR$8:$CO$8,"Tx",'Input| Projects'!$AR165:$CO165))</f>
        <v/>
      </c>
      <c r="CB165" s="206" t="str">
        <f t="shared" si="77"/>
        <v/>
      </c>
    </row>
    <row r="166" spans="2:80" x14ac:dyDescent="0.3">
      <c r="B166" s="268">
        <f>IFERROR('Input| Projects'!B166,"")</f>
        <v>157</v>
      </c>
      <c r="C166" s="57" t="str">
        <f>IFERROR(IF('Input| Projects'!C166="","",'Input| Projects'!C166),"")</f>
        <v/>
      </c>
      <c r="D166" s="57" t="str">
        <f>IFERROR(IF('Input| Projects'!D166="","",'Input| Projects'!D166),"")</f>
        <v/>
      </c>
      <c r="E166" s="140"/>
      <c r="F166" s="257">
        <f>IFERROR('Input| Projects'!I166*'Input| Escalations'!$K$19,"")</f>
        <v>0</v>
      </c>
      <c r="G166" s="257">
        <f>IFERROR('Input| Projects'!J166*'Input| Escalations'!$K$19,"")</f>
        <v>0</v>
      </c>
      <c r="H166" s="257">
        <f>IFERROR('Input| Projects'!K166*'Input| Escalations'!$K$19,"")</f>
        <v>0</v>
      </c>
      <c r="I166" s="257">
        <f>IFERROR('Input| Projects'!L166*'Input| Escalations'!$K$19,"")</f>
        <v>0</v>
      </c>
      <c r="J166" s="257">
        <f>IFERROR('Input| Projects'!M166*'Input| Escalations'!$K$19,"")</f>
        <v>0</v>
      </c>
      <c r="K166" s="257">
        <f>IFERROR('Input| Projects'!N166*'Input| Escalations'!$K$19,"")</f>
        <v>0</v>
      </c>
      <c r="L166" s="257">
        <f>IFERROR('Input| Projects'!O166*'Input| Escalations'!$K$19,"")</f>
        <v>0</v>
      </c>
      <c r="M166" s="206" t="str">
        <f>IF(ABS(SUM(F166:L166)-(SUM('Input| Projects'!I166:O166)*'Input| Escalations'!$K$19))&lt;0.0000001,"",1)</f>
        <v/>
      </c>
      <c r="N166" s="259">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1</v>
      </c>
      <c r="O166" s="259">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1</v>
      </c>
      <c r="P166" s="259">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1</v>
      </c>
      <c r="Q166" s="259">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v>
      </c>
      <c r="R166" s="259">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v>
      </c>
      <c r="S166" s="259">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v>
      </c>
      <c r="T166" s="259">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v>
      </c>
      <c r="U166" s="142"/>
      <c r="V166" s="253">
        <f t="shared" si="71"/>
        <v>0</v>
      </c>
      <c r="W166" s="253">
        <f t="shared" si="72"/>
        <v>0</v>
      </c>
      <c r="X166" s="253">
        <f t="shared" si="73"/>
        <v>0</v>
      </c>
      <c r="Y166" s="253">
        <f t="shared" si="56"/>
        <v>0</v>
      </c>
      <c r="Z166" s="253">
        <f t="shared" si="57"/>
        <v>0</v>
      </c>
      <c r="AA166" s="253">
        <f t="shared" si="58"/>
        <v>0</v>
      </c>
      <c r="AB166" s="253">
        <f t="shared" si="59"/>
        <v>0</v>
      </c>
      <c r="AC166" s="142"/>
      <c r="AD166" s="253">
        <f>'Input| Projects'!Q166*N166*'Input| Escalations'!$K$19</f>
        <v>0</v>
      </c>
      <c r="AE166" s="253">
        <f>'Input| Projects'!R166*O166*'Input| Escalations'!$K$19</f>
        <v>0</v>
      </c>
      <c r="AF166" s="253">
        <f>'Input| Projects'!S166*P166*'Input| Escalations'!$K$19</f>
        <v>0</v>
      </c>
      <c r="AG166" s="253">
        <f>'Input| Projects'!T166*Q166*'Input| Escalations'!$K$19</f>
        <v>0</v>
      </c>
      <c r="AH166" s="253">
        <f>'Input| Projects'!U166*R166*'Input| Escalations'!$K$19</f>
        <v>0</v>
      </c>
      <c r="AI166" s="253">
        <f>'Input| Projects'!V166*S166*'Input| Escalations'!$K$19</f>
        <v>0</v>
      </c>
      <c r="AJ166" s="253">
        <f>'Input| Projects'!W166*T166*'Input| Escalations'!$K$19</f>
        <v>0</v>
      </c>
      <c r="AK166" s="142"/>
      <c r="AL166" s="253">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253">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253">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253">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253">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253">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253">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42"/>
      <c r="AT166" s="253">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253">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253">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253">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253">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253">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253">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42"/>
      <c r="BB166" s="253">
        <f t="shared" si="74"/>
        <v>0</v>
      </c>
      <c r="BC166" s="253">
        <f t="shared" si="75"/>
        <v>0</v>
      </c>
      <c r="BD166" s="253">
        <f t="shared" si="76"/>
        <v>0</v>
      </c>
      <c r="BE166" s="253">
        <f t="shared" si="60"/>
        <v>0</v>
      </c>
      <c r="BF166" s="253">
        <f t="shared" si="61"/>
        <v>0</v>
      </c>
      <c r="BG166" s="253">
        <f t="shared" si="62"/>
        <v>0</v>
      </c>
      <c r="BH166" s="253">
        <f t="shared" si="63"/>
        <v>0</v>
      </c>
      <c r="BI166" s="144"/>
      <c r="BJ166" s="253"/>
      <c r="BK166" s="253"/>
      <c r="BL166" s="253"/>
      <c r="BM166" s="253"/>
      <c r="BN166" s="253"/>
      <c r="BO166" s="253"/>
      <c r="BP166" s="253"/>
      <c r="BQ166" s="144"/>
      <c r="BR166" s="253">
        <f t="shared" si="64"/>
        <v>0</v>
      </c>
      <c r="BS166" s="253">
        <f t="shared" si="65"/>
        <v>0</v>
      </c>
      <c r="BT166" s="253">
        <f t="shared" si="66"/>
        <v>0</v>
      </c>
      <c r="BU166" s="253">
        <f t="shared" si="67"/>
        <v>0</v>
      </c>
      <c r="BV166" s="253">
        <f t="shared" si="68"/>
        <v>0</v>
      </c>
      <c r="BW166" s="253">
        <f t="shared" si="69"/>
        <v>0</v>
      </c>
      <c r="BX166" s="253">
        <f t="shared" si="70"/>
        <v>0</v>
      </c>
      <c r="BY166" s="142"/>
      <c r="BZ166" s="264" t="str">
        <f>IF(SUMIF('Input| Projects'!$AR$8:$CO$8,"Dx",'Input| Projects'!$AR166:$CO166)=0,"",SUMIF('Input| Projects'!$AR$8:$CO$8,"Dx",'Input| Projects'!$AR166:$CO166))</f>
        <v/>
      </c>
      <c r="CA166" s="264" t="str">
        <f>IF(SUMIF('Input| Projects'!$AR$8:$CO$8,"Tx",'Input| Projects'!$AR166:$CO166)=0,"",SUMIF('Input| Projects'!$AR$8:$CO$8,"Tx",'Input| Projects'!$AR166:$CO166))</f>
        <v/>
      </c>
      <c r="CB166" s="206" t="str">
        <f t="shared" si="77"/>
        <v/>
      </c>
    </row>
    <row r="167" spans="2:80" x14ac:dyDescent="0.3">
      <c r="B167" s="268">
        <f>IFERROR('Input| Projects'!B167,"")</f>
        <v>158</v>
      </c>
      <c r="C167" s="57" t="str">
        <f>IFERROR(IF('Input| Projects'!C167="","",'Input| Projects'!C167),"")</f>
        <v/>
      </c>
      <c r="D167" s="57" t="str">
        <f>IFERROR(IF('Input| Projects'!D167="","",'Input| Projects'!D167),"")</f>
        <v/>
      </c>
      <c r="E167" s="140"/>
      <c r="F167" s="257">
        <f>IFERROR('Input| Projects'!I167*'Input| Escalations'!$K$19,"")</f>
        <v>0</v>
      </c>
      <c r="G167" s="257">
        <f>IFERROR('Input| Projects'!J167*'Input| Escalations'!$K$19,"")</f>
        <v>0</v>
      </c>
      <c r="H167" s="257">
        <f>IFERROR('Input| Projects'!K167*'Input| Escalations'!$K$19,"")</f>
        <v>0</v>
      </c>
      <c r="I167" s="257">
        <f>IFERROR('Input| Projects'!L167*'Input| Escalations'!$K$19,"")</f>
        <v>0</v>
      </c>
      <c r="J167" s="257">
        <f>IFERROR('Input| Projects'!M167*'Input| Escalations'!$K$19,"")</f>
        <v>0</v>
      </c>
      <c r="K167" s="257">
        <f>IFERROR('Input| Projects'!N167*'Input| Escalations'!$K$19,"")</f>
        <v>0</v>
      </c>
      <c r="L167" s="257">
        <f>IFERROR('Input| Projects'!O167*'Input| Escalations'!$K$19,"")</f>
        <v>0</v>
      </c>
      <c r="M167" s="206" t="str">
        <f>IF(ABS(SUM(F167:L167)-(SUM('Input| Projects'!I167:O167)*'Input| Escalations'!$K$19))&lt;0.0000001,"",1)</f>
        <v/>
      </c>
      <c r="N167" s="259">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1</v>
      </c>
      <c r="O167" s="259">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1</v>
      </c>
      <c r="P167" s="259">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1</v>
      </c>
      <c r="Q167" s="259">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v>
      </c>
      <c r="R167" s="259">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v>
      </c>
      <c r="S167" s="259">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v>
      </c>
      <c r="T167" s="259">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v>
      </c>
      <c r="U167" s="142"/>
      <c r="V167" s="253">
        <f t="shared" si="71"/>
        <v>0</v>
      </c>
      <c r="W167" s="253">
        <f t="shared" si="72"/>
        <v>0</v>
      </c>
      <c r="X167" s="253">
        <f t="shared" si="73"/>
        <v>0</v>
      </c>
      <c r="Y167" s="253">
        <f t="shared" si="56"/>
        <v>0</v>
      </c>
      <c r="Z167" s="253">
        <f t="shared" si="57"/>
        <v>0</v>
      </c>
      <c r="AA167" s="253">
        <f t="shared" si="58"/>
        <v>0</v>
      </c>
      <c r="AB167" s="253">
        <f t="shared" si="59"/>
        <v>0</v>
      </c>
      <c r="AC167" s="142"/>
      <c r="AD167" s="253">
        <f>'Input| Projects'!Q167*N167*'Input| Escalations'!$K$19</f>
        <v>0</v>
      </c>
      <c r="AE167" s="253">
        <f>'Input| Projects'!R167*O167*'Input| Escalations'!$K$19</f>
        <v>0</v>
      </c>
      <c r="AF167" s="253">
        <f>'Input| Projects'!S167*P167*'Input| Escalations'!$K$19</f>
        <v>0</v>
      </c>
      <c r="AG167" s="253">
        <f>'Input| Projects'!T167*Q167*'Input| Escalations'!$K$19</f>
        <v>0</v>
      </c>
      <c r="AH167" s="253">
        <f>'Input| Projects'!U167*R167*'Input| Escalations'!$K$19</f>
        <v>0</v>
      </c>
      <c r="AI167" s="253">
        <f>'Input| Projects'!V167*S167*'Input| Escalations'!$K$19</f>
        <v>0</v>
      </c>
      <c r="AJ167" s="253">
        <f>'Input| Projects'!W167*T167*'Input| Escalations'!$K$19</f>
        <v>0</v>
      </c>
      <c r="AK167" s="142"/>
      <c r="AL167" s="253">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253">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253">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253">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253">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253">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253">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42"/>
      <c r="AT167" s="253">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253">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253">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253">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253">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253">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253">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42"/>
      <c r="BB167" s="253">
        <f t="shared" si="74"/>
        <v>0</v>
      </c>
      <c r="BC167" s="253">
        <f t="shared" si="75"/>
        <v>0</v>
      </c>
      <c r="BD167" s="253">
        <f t="shared" si="76"/>
        <v>0</v>
      </c>
      <c r="BE167" s="253">
        <f t="shared" si="60"/>
        <v>0</v>
      </c>
      <c r="BF167" s="253">
        <f t="shared" si="61"/>
        <v>0</v>
      </c>
      <c r="BG167" s="253">
        <f t="shared" si="62"/>
        <v>0</v>
      </c>
      <c r="BH167" s="253">
        <f t="shared" si="63"/>
        <v>0</v>
      </c>
      <c r="BI167" s="144"/>
      <c r="BJ167" s="253"/>
      <c r="BK167" s="253"/>
      <c r="BL167" s="253"/>
      <c r="BM167" s="253"/>
      <c r="BN167" s="253"/>
      <c r="BO167" s="253"/>
      <c r="BP167" s="253"/>
      <c r="BQ167" s="144"/>
      <c r="BR167" s="253">
        <f t="shared" si="64"/>
        <v>0</v>
      </c>
      <c r="BS167" s="253">
        <f t="shared" si="65"/>
        <v>0</v>
      </c>
      <c r="BT167" s="253">
        <f t="shared" si="66"/>
        <v>0</v>
      </c>
      <c r="BU167" s="253">
        <f t="shared" si="67"/>
        <v>0</v>
      </c>
      <c r="BV167" s="253">
        <f t="shared" si="68"/>
        <v>0</v>
      </c>
      <c r="BW167" s="253">
        <f t="shared" si="69"/>
        <v>0</v>
      </c>
      <c r="BX167" s="253">
        <f t="shared" si="70"/>
        <v>0</v>
      </c>
      <c r="BY167" s="142"/>
      <c r="BZ167" s="264" t="str">
        <f>IF(SUMIF('Input| Projects'!$AR$8:$CO$8,"Dx",'Input| Projects'!$AR167:$CO167)=0,"",SUMIF('Input| Projects'!$AR$8:$CO$8,"Dx",'Input| Projects'!$AR167:$CO167))</f>
        <v/>
      </c>
      <c r="CA167" s="264" t="str">
        <f>IF(SUMIF('Input| Projects'!$AR$8:$CO$8,"Tx",'Input| Projects'!$AR167:$CO167)=0,"",SUMIF('Input| Projects'!$AR$8:$CO$8,"Tx",'Input| Projects'!$AR167:$CO167))</f>
        <v/>
      </c>
      <c r="CB167" s="206" t="str">
        <f t="shared" si="77"/>
        <v/>
      </c>
    </row>
    <row r="168" spans="2:80" x14ac:dyDescent="0.3">
      <c r="B168" s="268">
        <f>IFERROR('Input| Projects'!B168,"")</f>
        <v>159</v>
      </c>
      <c r="C168" s="57" t="str">
        <f>IFERROR(IF('Input| Projects'!C168="","",'Input| Projects'!C168),"")</f>
        <v/>
      </c>
      <c r="D168" s="57" t="str">
        <f>IFERROR(IF('Input| Projects'!D168="","",'Input| Projects'!D168),"")</f>
        <v/>
      </c>
      <c r="E168" s="140"/>
      <c r="F168" s="257">
        <f>IFERROR('Input| Projects'!I168*'Input| Escalations'!$K$19,"")</f>
        <v>0</v>
      </c>
      <c r="G168" s="257">
        <f>IFERROR('Input| Projects'!J168*'Input| Escalations'!$K$19,"")</f>
        <v>0</v>
      </c>
      <c r="H168" s="257">
        <f>IFERROR('Input| Projects'!K168*'Input| Escalations'!$K$19,"")</f>
        <v>0</v>
      </c>
      <c r="I168" s="257">
        <f>IFERROR('Input| Projects'!L168*'Input| Escalations'!$K$19,"")</f>
        <v>0</v>
      </c>
      <c r="J168" s="257">
        <f>IFERROR('Input| Projects'!M168*'Input| Escalations'!$K$19,"")</f>
        <v>0</v>
      </c>
      <c r="K168" s="257">
        <f>IFERROR('Input| Projects'!N168*'Input| Escalations'!$K$19,"")</f>
        <v>0</v>
      </c>
      <c r="L168" s="257">
        <f>IFERROR('Input| Projects'!O168*'Input| Escalations'!$K$19,"")</f>
        <v>0</v>
      </c>
      <c r="M168" s="206" t="str">
        <f>IF(ABS(SUM(F168:L168)-(SUM('Input| Projects'!I168:O168)*'Input| Escalations'!$K$19))&lt;0.0000001,"",1)</f>
        <v/>
      </c>
      <c r="N168" s="259">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1</v>
      </c>
      <c r="O168" s="259">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1</v>
      </c>
      <c r="P168" s="259">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1</v>
      </c>
      <c r="Q168" s="259">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v>
      </c>
      <c r="R168" s="259">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v>
      </c>
      <c r="S168" s="259">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v>
      </c>
      <c r="T168" s="259">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v>
      </c>
      <c r="U168" s="142"/>
      <c r="V168" s="253">
        <f t="shared" si="71"/>
        <v>0</v>
      </c>
      <c r="W168" s="253">
        <f t="shared" si="72"/>
        <v>0</v>
      </c>
      <c r="X168" s="253">
        <f t="shared" si="73"/>
        <v>0</v>
      </c>
      <c r="Y168" s="253">
        <f t="shared" si="56"/>
        <v>0</v>
      </c>
      <c r="Z168" s="253">
        <f t="shared" si="57"/>
        <v>0</v>
      </c>
      <c r="AA168" s="253">
        <f t="shared" si="58"/>
        <v>0</v>
      </c>
      <c r="AB168" s="253">
        <f t="shared" si="59"/>
        <v>0</v>
      </c>
      <c r="AC168" s="142"/>
      <c r="AD168" s="253">
        <f>'Input| Projects'!Q168*N168*'Input| Escalations'!$K$19</f>
        <v>0</v>
      </c>
      <c r="AE168" s="253">
        <f>'Input| Projects'!R168*O168*'Input| Escalations'!$K$19</f>
        <v>0</v>
      </c>
      <c r="AF168" s="253">
        <f>'Input| Projects'!S168*P168*'Input| Escalations'!$K$19</f>
        <v>0</v>
      </c>
      <c r="AG168" s="253">
        <f>'Input| Projects'!T168*Q168*'Input| Escalations'!$K$19</f>
        <v>0</v>
      </c>
      <c r="AH168" s="253">
        <f>'Input| Projects'!U168*R168*'Input| Escalations'!$K$19</f>
        <v>0</v>
      </c>
      <c r="AI168" s="253">
        <f>'Input| Projects'!V168*S168*'Input| Escalations'!$K$19</f>
        <v>0</v>
      </c>
      <c r="AJ168" s="253">
        <f>'Input| Projects'!W168*T168*'Input| Escalations'!$K$19</f>
        <v>0</v>
      </c>
      <c r="AK168" s="142"/>
      <c r="AL168" s="253">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253">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253">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253">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253">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253">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253">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42"/>
      <c r="AT168" s="253">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253">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253">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253">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253">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253">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253">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42"/>
      <c r="BB168" s="253">
        <f t="shared" si="74"/>
        <v>0</v>
      </c>
      <c r="BC168" s="253">
        <f t="shared" si="75"/>
        <v>0</v>
      </c>
      <c r="BD168" s="253">
        <f t="shared" si="76"/>
        <v>0</v>
      </c>
      <c r="BE168" s="253">
        <f t="shared" si="60"/>
        <v>0</v>
      </c>
      <c r="BF168" s="253">
        <f t="shared" si="61"/>
        <v>0</v>
      </c>
      <c r="BG168" s="253">
        <f t="shared" si="62"/>
        <v>0</v>
      </c>
      <c r="BH168" s="253">
        <f t="shared" si="63"/>
        <v>0</v>
      </c>
      <c r="BI168" s="144"/>
      <c r="BJ168" s="253"/>
      <c r="BK168" s="253"/>
      <c r="BL168" s="253"/>
      <c r="BM168" s="253"/>
      <c r="BN168" s="253"/>
      <c r="BO168" s="253"/>
      <c r="BP168" s="253"/>
      <c r="BQ168" s="144"/>
      <c r="BR168" s="253">
        <f t="shared" si="64"/>
        <v>0</v>
      </c>
      <c r="BS168" s="253">
        <f t="shared" si="65"/>
        <v>0</v>
      </c>
      <c r="BT168" s="253">
        <f t="shared" si="66"/>
        <v>0</v>
      </c>
      <c r="BU168" s="253">
        <f t="shared" si="67"/>
        <v>0</v>
      </c>
      <c r="BV168" s="253">
        <f t="shared" si="68"/>
        <v>0</v>
      </c>
      <c r="BW168" s="253">
        <f t="shared" si="69"/>
        <v>0</v>
      </c>
      <c r="BX168" s="253">
        <f t="shared" si="70"/>
        <v>0</v>
      </c>
      <c r="BY168" s="142"/>
      <c r="BZ168" s="264" t="str">
        <f>IF(SUMIF('Input| Projects'!$AR$8:$CO$8,"Dx",'Input| Projects'!$AR168:$CO168)=0,"",SUMIF('Input| Projects'!$AR$8:$CO$8,"Dx",'Input| Projects'!$AR168:$CO168))</f>
        <v/>
      </c>
      <c r="CA168" s="264" t="str">
        <f>IF(SUMIF('Input| Projects'!$AR$8:$CO$8,"Tx",'Input| Projects'!$AR168:$CO168)=0,"",SUMIF('Input| Projects'!$AR$8:$CO$8,"Tx",'Input| Projects'!$AR168:$CO168))</f>
        <v/>
      </c>
      <c r="CB168" s="206" t="str">
        <f t="shared" si="77"/>
        <v/>
      </c>
    </row>
    <row r="169" spans="2:80" x14ac:dyDescent="0.3">
      <c r="B169" s="268">
        <f>IFERROR('Input| Projects'!B169,"")</f>
        <v>160</v>
      </c>
      <c r="C169" s="57" t="str">
        <f>IFERROR(IF('Input| Projects'!C169="","",'Input| Projects'!C169),"")</f>
        <v/>
      </c>
      <c r="D169" s="57" t="str">
        <f>IFERROR(IF('Input| Projects'!D169="","",'Input| Projects'!D169),"")</f>
        <v/>
      </c>
      <c r="E169" s="140"/>
      <c r="F169" s="257">
        <f>IFERROR('Input| Projects'!I169*'Input| Escalations'!$K$19,"")</f>
        <v>0</v>
      </c>
      <c r="G169" s="257">
        <f>IFERROR('Input| Projects'!J169*'Input| Escalations'!$K$19,"")</f>
        <v>0</v>
      </c>
      <c r="H169" s="257">
        <f>IFERROR('Input| Projects'!K169*'Input| Escalations'!$K$19,"")</f>
        <v>0</v>
      </c>
      <c r="I169" s="257">
        <f>IFERROR('Input| Projects'!L169*'Input| Escalations'!$K$19,"")</f>
        <v>0</v>
      </c>
      <c r="J169" s="257">
        <f>IFERROR('Input| Projects'!M169*'Input| Escalations'!$K$19,"")</f>
        <v>0</v>
      </c>
      <c r="K169" s="257">
        <f>IFERROR('Input| Projects'!N169*'Input| Escalations'!$K$19,"")</f>
        <v>0</v>
      </c>
      <c r="L169" s="257">
        <f>IFERROR('Input| Projects'!O169*'Input| Escalations'!$K$19,"")</f>
        <v>0</v>
      </c>
      <c r="M169" s="206" t="str">
        <f>IF(ABS(SUM(F169:L169)-(SUM('Input| Projects'!I169:O169)*'Input| Escalations'!$K$19))&lt;0.0000001,"",1)</f>
        <v/>
      </c>
      <c r="N169" s="259">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1</v>
      </c>
      <c r="O169" s="259">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1</v>
      </c>
      <c r="P169" s="259">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1</v>
      </c>
      <c r="Q169" s="259">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v>
      </c>
      <c r="R169" s="259">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v>
      </c>
      <c r="S169" s="259">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v>
      </c>
      <c r="T169" s="259">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v>
      </c>
      <c r="U169" s="142"/>
      <c r="V169" s="253">
        <f t="shared" si="71"/>
        <v>0</v>
      </c>
      <c r="W169" s="253">
        <f t="shared" si="72"/>
        <v>0</v>
      </c>
      <c r="X169" s="253">
        <f t="shared" si="73"/>
        <v>0</v>
      </c>
      <c r="Y169" s="253">
        <f t="shared" si="56"/>
        <v>0</v>
      </c>
      <c r="Z169" s="253">
        <f t="shared" si="57"/>
        <v>0</v>
      </c>
      <c r="AA169" s="253">
        <f t="shared" si="58"/>
        <v>0</v>
      </c>
      <c r="AB169" s="253">
        <f t="shared" si="59"/>
        <v>0</v>
      </c>
      <c r="AC169" s="142"/>
      <c r="AD169" s="253">
        <f>'Input| Projects'!Q169*N169*'Input| Escalations'!$K$19</f>
        <v>0</v>
      </c>
      <c r="AE169" s="253">
        <f>'Input| Projects'!R169*O169*'Input| Escalations'!$K$19</f>
        <v>0</v>
      </c>
      <c r="AF169" s="253">
        <f>'Input| Projects'!S169*P169*'Input| Escalations'!$K$19</f>
        <v>0</v>
      </c>
      <c r="AG169" s="253">
        <f>'Input| Projects'!T169*Q169*'Input| Escalations'!$K$19</f>
        <v>0</v>
      </c>
      <c r="AH169" s="253">
        <f>'Input| Projects'!U169*R169*'Input| Escalations'!$K$19</f>
        <v>0</v>
      </c>
      <c r="AI169" s="253">
        <f>'Input| Projects'!V169*S169*'Input| Escalations'!$K$19</f>
        <v>0</v>
      </c>
      <c r="AJ169" s="253">
        <f>'Input| Projects'!W169*T169*'Input| Escalations'!$K$19</f>
        <v>0</v>
      </c>
      <c r="AK169" s="142"/>
      <c r="AL169" s="253">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253">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253">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253">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253">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253">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253">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42"/>
      <c r="AT169" s="253">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253">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253">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253">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253">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253">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253">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42"/>
      <c r="BB169" s="253">
        <f t="shared" si="74"/>
        <v>0</v>
      </c>
      <c r="BC169" s="253">
        <f t="shared" si="75"/>
        <v>0</v>
      </c>
      <c r="BD169" s="253">
        <f t="shared" si="76"/>
        <v>0</v>
      </c>
      <c r="BE169" s="253">
        <f t="shared" si="60"/>
        <v>0</v>
      </c>
      <c r="BF169" s="253">
        <f t="shared" si="61"/>
        <v>0</v>
      </c>
      <c r="BG169" s="253">
        <f t="shared" si="62"/>
        <v>0</v>
      </c>
      <c r="BH169" s="253">
        <f t="shared" si="63"/>
        <v>0</v>
      </c>
      <c r="BI169" s="144"/>
      <c r="BJ169" s="253"/>
      <c r="BK169" s="253"/>
      <c r="BL169" s="253"/>
      <c r="BM169" s="253"/>
      <c r="BN169" s="253"/>
      <c r="BO169" s="253"/>
      <c r="BP169" s="253"/>
      <c r="BQ169" s="144"/>
      <c r="BR169" s="253">
        <f t="shared" si="64"/>
        <v>0</v>
      </c>
      <c r="BS169" s="253">
        <f t="shared" si="65"/>
        <v>0</v>
      </c>
      <c r="BT169" s="253">
        <f t="shared" si="66"/>
        <v>0</v>
      </c>
      <c r="BU169" s="253">
        <f t="shared" si="67"/>
        <v>0</v>
      </c>
      <c r="BV169" s="253">
        <f t="shared" si="68"/>
        <v>0</v>
      </c>
      <c r="BW169" s="253">
        <f t="shared" si="69"/>
        <v>0</v>
      </c>
      <c r="BX169" s="253">
        <f t="shared" si="70"/>
        <v>0</v>
      </c>
      <c r="BY169" s="142"/>
      <c r="BZ169" s="264" t="str">
        <f>IF(SUMIF('Input| Projects'!$AR$8:$CO$8,"Dx",'Input| Projects'!$AR169:$CO169)=0,"",SUMIF('Input| Projects'!$AR$8:$CO$8,"Dx",'Input| Projects'!$AR169:$CO169))</f>
        <v/>
      </c>
      <c r="CA169" s="264" t="str">
        <f>IF(SUMIF('Input| Projects'!$AR$8:$CO$8,"Tx",'Input| Projects'!$AR169:$CO169)=0,"",SUMIF('Input| Projects'!$AR$8:$CO$8,"Tx",'Input| Projects'!$AR169:$CO169))</f>
        <v/>
      </c>
      <c r="CB169" s="206" t="str">
        <f t="shared" si="77"/>
        <v/>
      </c>
    </row>
    <row r="170" spans="2:80" x14ac:dyDescent="0.3">
      <c r="B170" s="268">
        <f>IFERROR('Input| Projects'!B170,"")</f>
        <v>161</v>
      </c>
      <c r="C170" s="57" t="str">
        <f>IFERROR(IF('Input| Projects'!C170="","",'Input| Projects'!C170),"")</f>
        <v/>
      </c>
      <c r="D170" s="57" t="str">
        <f>IFERROR(IF('Input| Projects'!D170="","",'Input| Projects'!D170),"")</f>
        <v/>
      </c>
      <c r="E170" s="140"/>
      <c r="F170" s="257">
        <f>IFERROR('Input| Projects'!I170*'Input| Escalations'!$K$19,"")</f>
        <v>0</v>
      </c>
      <c r="G170" s="257">
        <f>IFERROR('Input| Projects'!J170*'Input| Escalations'!$K$19,"")</f>
        <v>0</v>
      </c>
      <c r="H170" s="257">
        <f>IFERROR('Input| Projects'!K170*'Input| Escalations'!$K$19,"")</f>
        <v>0</v>
      </c>
      <c r="I170" s="257">
        <f>IFERROR('Input| Projects'!L170*'Input| Escalations'!$K$19,"")</f>
        <v>0</v>
      </c>
      <c r="J170" s="257">
        <f>IFERROR('Input| Projects'!M170*'Input| Escalations'!$K$19,"")</f>
        <v>0</v>
      </c>
      <c r="K170" s="257">
        <f>IFERROR('Input| Projects'!N170*'Input| Escalations'!$K$19,"")</f>
        <v>0</v>
      </c>
      <c r="L170" s="257">
        <f>IFERROR('Input| Projects'!O170*'Input| Escalations'!$K$19,"")</f>
        <v>0</v>
      </c>
      <c r="M170" s="206" t="str">
        <f>IF(ABS(SUM(F170:L170)-(SUM('Input| Projects'!I170:O170)*'Input| Escalations'!$K$19))&lt;0.0000001,"",1)</f>
        <v/>
      </c>
      <c r="N170" s="259">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1</v>
      </c>
      <c r="O170" s="259">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1</v>
      </c>
      <c r="P170" s="259">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1</v>
      </c>
      <c r="Q170" s="259">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v>
      </c>
      <c r="R170" s="259">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v>
      </c>
      <c r="S170" s="259">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v>
      </c>
      <c r="T170" s="259">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v>
      </c>
      <c r="U170" s="142"/>
      <c r="V170" s="253">
        <f t="shared" si="71"/>
        <v>0</v>
      </c>
      <c r="W170" s="253">
        <f t="shared" si="72"/>
        <v>0</v>
      </c>
      <c r="X170" s="253">
        <f t="shared" si="73"/>
        <v>0</v>
      </c>
      <c r="Y170" s="253">
        <f t="shared" si="56"/>
        <v>0</v>
      </c>
      <c r="Z170" s="253">
        <f t="shared" si="57"/>
        <v>0</v>
      </c>
      <c r="AA170" s="253">
        <f t="shared" si="58"/>
        <v>0</v>
      </c>
      <c r="AB170" s="253">
        <f t="shared" si="59"/>
        <v>0</v>
      </c>
      <c r="AC170" s="142"/>
      <c r="AD170" s="253">
        <f>'Input| Projects'!Q170*N170*'Input| Escalations'!$K$19</f>
        <v>0</v>
      </c>
      <c r="AE170" s="253">
        <f>'Input| Projects'!R170*O170*'Input| Escalations'!$K$19</f>
        <v>0</v>
      </c>
      <c r="AF170" s="253">
        <f>'Input| Projects'!S170*P170*'Input| Escalations'!$K$19</f>
        <v>0</v>
      </c>
      <c r="AG170" s="253">
        <f>'Input| Projects'!T170*Q170*'Input| Escalations'!$K$19</f>
        <v>0</v>
      </c>
      <c r="AH170" s="253">
        <f>'Input| Projects'!U170*R170*'Input| Escalations'!$K$19</f>
        <v>0</v>
      </c>
      <c r="AI170" s="253">
        <f>'Input| Projects'!V170*S170*'Input| Escalations'!$K$19</f>
        <v>0</v>
      </c>
      <c r="AJ170" s="253">
        <f>'Input| Projects'!W170*T170*'Input| Escalations'!$K$19</f>
        <v>0</v>
      </c>
      <c r="AK170" s="142"/>
      <c r="AL170" s="253">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253">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253">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253">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253">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253">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253">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42"/>
      <c r="AT170" s="253">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253">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253">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253">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253">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253">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253">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42"/>
      <c r="BB170" s="253">
        <f t="shared" si="74"/>
        <v>0</v>
      </c>
      <c r="BC170" s="253">
        <f t="shared" si="75"/>
        <v>0</v>
      </c>
      <c r="BD170" s="253">
        <f t="shared" si="76"/>
        <v>0</v>
      </c>
      <c r="BE170" s="253">
        <f t="shared" si="60"/>
        <v>0</v>
      </c>
      <c r="BF170" s="253">
        <f t="shared" si="61"/>
        <v>0</v>
      </c>
      <c r="BG170" s="253">
        <f t="shared" si="62"/>
        <v>0</v>
      </c>
      <c r="BH170" s="253">
        <f t="shared" si="63"/>
        <v>0</v>
      </c>
      <c r="BI170" s="144"/>
      <c r="BJ170" s="253"/>
      <c r="BK170" s="253"/>
      <c r="BL170" s="253"/>
      <c r="BM170" s="253"/>
      <c r="BN170" s="253"/>
      <c r="BO170" s="253"/>
      <c r="BP170" s="253"/>
      <c r="BQ170" s="144"/>
      <c r="BR170" s="253">
        <f t="shared" si="64"/>
        <v>0</v>
      </c>
      <c r="BS170" s="253">
        <f t="shared" si="65"/>
        <v>0</v>
      </c>
      <c r="BT170" s="253">
        <f t="shared" si="66"/>
        <v>0</v>
      </c>
      <c r="BU170" s="253">
        <f t="shared" si="67"/>
        <v>0</v>
      </c>
      <c r="BV170" s="253">
        <f t="shared" si="68"/>
        <v>0</v>
      </c>
      <c r="BW170" s="253">
        <f t="shared" si="69"/>
        <v>0</v>
      </c>
      <c r="BX170" s="253">
        <f t="shared" si="70"/>
        <v>0</v>
      </c>
      <c r="BY170" s="142"/>
      <c r="BZ170" s="264" t="str">
        <f>IF(SUMIF('Input| Projects'!$AR$8:$CO$8,"Dx",'Input| Projects'!$AR170:$CO170)=0,"",SUMIF('Input| Projects'!$AR$8:$CO$8,"Dx",'Input| Projects'!$AR170:$CO170))</f>
        <v/>
      </c>
      <c r="CA170" s="264" t="str">
        <f>IF(SUMIF('Input| Projects'!$AR$8:$CO$8,"Tx",'Input| Projects'!$AR170:$CO170)=0,"",SUMIF('Input| Projects'!$AR$8:$CO$8,"Tx",'Input| Projects'!$AR170:$CO170))</f>
        <v/>
      </c>
      <c r="CB170" s="206" t="str">
        <f t="shared" si="77"/>
        <v/>
      </c>
    </row>
    <row r="171" spans="2:80" x14ac:dyDescent="0.3">
      <c r="B171" s="268">
        <f>IFERROR('Input| Projects'!B171,"")</f>
        <v>162</v>
      </c>
      <c r="C171" s="57" t="str">
        <f>IFERROR(IF('Input| Projects'!C171="","",'Input| Projects'!C171),"")</f>
        <v/>
      </c>
      <c r="D171" s="57" t="str">
        <f>IFERROR(IF('Input| Projects'!D171="","",'Input| Projects'!D171),"")</f>
        <v/>
      </c>
      <c r="E171" s="140"/>
      <c r="F171" s="257">
        <f>IFERROR('Input| Projects'!I171*'Input| Escalations'!$K$19,"")</f>
        <v>0</v>
      </c>
      <c r="G171" s="257">
        <f>IFERROR('Input| Projects'!J171*'Input| Escalations'!$K$19,"")</f>
        <v>0</v>
      </c>
      <c r="H171" s="257">
        <f>IFERROR('Input| Projects'!K171*'Input| Escalations'!$K$19,"")</f>
        <v>0</v>
      </c>
      <c r="I171" s="257">
        <f>IFERROR('Input| Projects'!L171*'Input| Escalations'!$K$19,"")</f>
        <v>0</v>
      </c>
      <c r="J171" s="257">
        <f>IFERROR('Input| Projects'!M171*'Input| Escalations'!$K$19,"")</f>
        <v>0</v>
      </c>
      <c r="K171" s="257">
        <f>IFERROR('Input| Projects'!N171*'Input| Escalations'!$K$19,"")</f>
        <v>0</v>
      </c>
      <c r="L171" s="257">
        <f>IFERROR('Input| Projects'!O171*'Input| Escalations'!$K$19,"")</f>
        <v>0</v>
      </c>
      <c r="M171" s="206" t="str">
        <f>IF(ABS(SUM(F171:L171)-(SUM('Input| Projects'!I171:O171)*'Input| Escalations'!$K$19))&lt;0.0000001,"",1)</f>
        <v/>
      </c>
      <c r="N171" s="259">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1</v>
      </c>
      <c r="O171" s="259">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1</v>
      </c>
      <c r="P171" s="259">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1</v>
      </c>
      <c r="Q171" s="259">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v>
      </c>
      <c r="R171" s="259">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v>
      </c>
      <c r="S171" s="259">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v>
      </c>
      <c r="T171" s="259">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v>
      </c>
      <c r="U171" s="142"/>
      <c r="V171" s="253">
        <f t="shared" si="71"/>
        <v>0</v>
      </c>
      <c r="W171" s="253">
        <f t="shared" si="72"/>
        <v>0</v>
      </c>
      <c r="X171" s="253">
        <f t="shared" si="73"/>
        <v>0</v>
      </c>
      <c r="Y171" s="253">
        <f t="shared" si="56"/>
        <v>0</v>
      </c>
      <c r="Z171" s="253">
        <f t="shared" si="57"/>
        <v>0</v>
      </c>
      <c r="AA171" s="253">
        <f t="shared" si="58"/>
        <v>0</v>
      </c>
      <c r="AB171" s="253">
        <f t="shared" si="59"/>
        <v>0</v>
      </c>
      <c r="AC171" s="142"/>
      <c r="AD171" s="253">
        <f>'Input| Projects'!Q171*N171*'Input| Escalations'!$K$19</f>
        <v>0</v>
      </c>
      <c r="AE171" s="253">
        <f>'Input| Projects'!R171*O171*'Input| Escalations'!$K$19</f>
        <v>0</v>
      </c>
      <c r="AF171" s="253">
        <f>'Input| Projects'!S171*P171*'Input| Escalations'!$K$19</f>
        <v>0</v>
      </c>
      <c r="AG171" s="253">
        <f>'Input| Projects'!T171*Q171*'Input| Escalations'!$K$19</f>
        <v>0</v>
      </c>
      <c r="AH171" s="253">
        <f>'Input| Projects'!U171*R171*'Input| Escalations'!$K$19</f>
        <v>0</v>
      </c>
      <c r="AI171" s="253">
        <f>'Input| Projects'!V171*S171*'Input| Escalations'!$K$19</f>
        <v>0</v>
      </c>
      <c r="AJ171" s="253">
        <f>'Input| Projects'!W171*T171*'Input| Escalations'!$K$19</f>
        <v>0</v>
      </c>
      <c r="AK171" s="142"/>
      <c r="AL171" s="253">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253">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253">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253">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253">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253">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253">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42"/>
      <c r="AT171" s="253">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253">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253">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253">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253">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253">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253">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42"/>
      <c r="BB171" s="253">
        <f t="shared" si="74"/>
        <v>0</v>
      </c>
      <c r="BC171" s="253">
        <f t="shared" si="75"/>
        <v>0</v>
      </c>
      <c r="BD171" s="253">
        <f t="shared" si="76"/>
        <v>0</v>
      </c>
      <c r="BE171" s="253">
        <f t="shared" si="60"/>
        <v>0</v>
      </c>
      <c r="BF171" s="253">
        <f t="shared" si="61"/>
        <v>0</v>
      </c>
      <c r="BG171" s="253">
        <f t="shared" si="62"/>
        <v>0</v>
      </c>
      <c r="BH171" s="253">
        <f t="shared" si="63"/>
        <v>0</v>
      </c>
      <c r="BI171" s="144"/>
      <c r="BJ171" s="253"/>
      <c r="BK171" s="253"/>
      <c r="BL171" s="253"/>
      <c r="BM171" s="253"/>
      <c r="BN171" s="253"/>
      <c r="BO171" s="253"/>
      <c r="BP171" s="253"/>
      <c r="BQ171" s="144"/>
      <c r="BR171" s="253">
        <f t="shared" si="64"/>
        <v>0</v>
      </c>
      <c r="BS171" s="253">
        <f t="shared" si="65"/>
        <v>0</v>
      </c>
      <c r="BT171" s="253">
        <f t="shared" si="66"/>
        <v>0</v>
      </c>
      <c r="BU171" s="253">
        <f t="shared" si="67"/>
        <v>0</v>
      </c>
      <c r="BV171" s="253">
        <f t="shared" si="68"/>
        <v>0</v>
      </c>
      <c r="BW171" s="253">
        <f t="shared" si="69"/>
        <v>0</v>
      </c>
      <c r="BX171" s="253">
        <f t="shared" si="70"/>
        <v>0</v>
      </c>
      <c r="BY171" s="142"/>
      <c r="BZ171" s="264" t="str">
        <f>IF(SUMIF('Input| Projects'!$AR$8:$CO$8,"Dx",'Input| Projects'!$AR171:$CO171)=0,"",SUMIF('Input| Projects'!$AR$8:$CO$8,"Dx",'Input| Projects'!$AR171:$CO171))</f>
        <v/>
      </c>
      <c r="CA171" s="264" t="str">
        <f>IF(SUMIF('Input| Projects'!$AR$8:$CO$8,"Tx",'Input| Projects'!$AR171:$CO171)=0,"",SUMIF('Input| Projects'!$AR$8:$CO$8,"Tx",'Input| Projects'!$AR171:$CO171))</f>
        <v/>
      </c>
      <c r="CB171" s="206" t="str">
        <f t="shared" si="77"/>
        <v/>
      </c>
    </row>
    <row r="172" spans="2:80" x14ac:dyDescent="0.3">
      <c r="B172" s="268">
        <f>IFERROR('Input| Projects'!B172,"")</f>
        <v>163</v>
      </c>
      <c r="C172" s="57" t="str">
        <f>IFERROR(IF('Input| Projects'!C172="","",'Input| Projects'!C172),"")</f>
        <v/>
      </c>
      <c r="D172" s="57" t="str">
        <f>IFERROR(IF('Input| Projects'!D172="","",'Input| Projects'!D172),"")</f>
        <v/>
      </c>
      <c r="E172" s="140"/>
      <c r="F172" s="257">
        <f>IFERROR('Input| Projects'!I172*'Input| Escalations'!$K$19,"")</f>
        <v>0</v>
      </c>
      <c r="G172" s="257">
        <f>IFERROR('Input| Projects'!J172*'Input| Escalations'!$K$19,"")</f>
        <v>0</v>
      </c>
      <c r="H172" s="257">
        <f>IFERROR('Input| Projects'!K172*'Input| Escalations'!$K$19,"")</f>
        <v>0</v>
      </c>
      <c r="I172" s="257">
        <f>IFERROR('Input| Projects'!L172*'Input| Escalations'!$K$19,"")</f>
        <v>0</v>
      </c>
      <c r="J172" s="257">
        <f>IFERROR('Input| Projects'!M172*'Input| Escalations'!$K$19,"")</f>
        <v>0</v>
      </c>
      <c r="K172" s="257">
        <f>IFERROR('Input| Projects'!N172*'Input| Escalations'!$K$19,"")</f>
        <v>0</v>
      </c>
      <c r="L172" s="257">
        <f>IFERROR('Input| Projects'!O172*'Input| Escalations'!$K$19,"")</f>
        <v>0</v>
      </c>
      <c r="M172" s="206" t="str">
        <f>IF(ABS(SUM(F172:L172)-(SUM('Input| Projects'!I172:O172)*'Input| Escalations'!$K$19))&lt;0.0000001,"",1)</f>
        <v/>
      </c>
      <c r="N172" s="259">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1</v>
      </c>
      <c r="O172" s="259">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1</v>
      </c>
      <c r="P172" s="259">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1</v>
      </c>
      <c r="Q172" s="259">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v>
      </c>
      <c r="R172" s="259">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v>
      </c>
      <c r="S172" s="259">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v>
      </c>
      <c r="T172" s="259">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v>
      </c>
      <c r="U172" s="142"/>
      <c r="V172" s="253">
        <f t="shared" si="71"/>
        <v>0</v>
      </c>
      <c r="W172" s="253">
        <f t="shared" si="72"/>
        <v>0</v>
      </c>
      <c r="X172" s="253">
        <f t="shared" si="73"/>
        <v>0</v>
      </c>
      <c r="Y172" s="253">
        <f t="shared" si="56"/>
        <v>0</v>
      </c>
      <c r="Z172" s="253">
        <f t="shared" si="57"/>
        <v>0</v>
      </c>
      <c r="AA172" s="253">
        <f t="shared" si="58"/>
        <v>0</v>
      </c>
      <c r="AB172" s="253">
        <f t="shared" si="59"/>
        <v>0</v>
      </c>
      <c r="AC172" s="142"/>
      <c r="AD172" s="253">
        <f>'Input| Projects'!Q172*N172*'Input| Escalations'!$K$19</f>
        <v>0</v>
      </c>
      <c r="AE172" s="253">
        <f>'Input| Projects'!R172*O172*'Input| Escalations'!$K$19</f>
        <v>0</v>
      </c>
      <c r="AF172" s="253">
        <f>'Input| Projects'!S172*P172*'Input| Escalations'!$K$19</f>
        <v>0</v>
      </c>
      <c r="AG172" s="253">
        <f>'Input| Projects'!T172*Q172*'Input| Escalations'!$K$19</f>
        <v>0</v>
      </c>
      <c r="AH172" s="253">
        <f>'Input| Projects'!U172*R172*'Input| Escalations'!$K$19</f>
        <v>0</v>
      </c>
      <c r="AI172" s="253">
        <f>'Input| Projects'!V172*S172*'Input| Escalations'!$K$19</f>
        <v>0</v>
      </c>
      <c r="AJ172" s="253">
        <f>'Input| Projects'!W172*T172*'Input| Escalations'!$K$19</f>
        <v>0</v>
      </c>
      <c r="AK172" s="142"/>
      <c r="AL172" s="253">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253">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253">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253">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253">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253">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253">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42"/>
      <c r="AT172" s="253">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253">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253">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253">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253">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253">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253">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42"/>
      <c r="BB172" s="253">
        <f t="shared" si="74"/>
        <v>0</v>
      </c>
      <c r="BC172" s="253">
        <f t="shared" si="75"/>
        <v>0</v>
      </c>
      <c r="BD172" s="253">
        <f t="shared" si="76"/>
        <v>0</v>
      </c>
      <c r="BE172" s="253">
        <f t="shared" si="60"/>
        <v>0</v>
      </c>
      <c r="BF172" s="253">
        <f t="shared" si="61"/>
        <v>0</v>
      </c>
      <c r="BG172" s="253">
        <f t="shared" si="62"/>
        <v>0</v>
      </c>
      <c r="BH172" s="253">
        <f t="shared" si="63"/>
        <v>0</v>
      </c>
      <c r="BI172" s="144"/>
      <c r="BJ172" s="253"/>
      <c r="BK172" s="253"/>
      <c r="BL172" s="253"/>
      <c r="BM172" s="253"/>
      <c r="BN172" s="253"/>
      <c r="BO172" s="253"/>
      <c r="BP172" s="253"/>
      <c r="BQ172" s="144"/>
      <c r="BR172" s="253">
        <f t="shared" si="64"/>
        <v>0</v>
      </c>
      <c r="BS172" s="253">
        <f t="shared" si="65"/>
        <v>0</v>
      </c>
      <c r="BT172" s="253">
        <f t="shared" si="66"/>
        <v>0</v>
      </c>
      <c r="BU172" s="253">
        <f t="shared" si="67"/>
        <v>0</v>
      </c>
      <c r="BV172" s="253">
        <f t="shared" si="68"/>
        <v>0</v>
      </c>
      <c r="BW172" s="253">
        <f t="shared" si="69"/>
        <v>0</v>
      </c>
      <c r="BX172" s="253">
        <f t="shared" si="70"/>
        <v>0</v>
      </c>
      <c r="BY172" s="142"/>
      <c r="BZ172" s="264" t="str">
        <f>IF(SUMIF('Input| Projects'!$AR$8:$CO$8,"Dx",'Input| Projects'!$AR172:$CO172)=0,"",SUMIF('Input| Projects'!$AR$8:$CO$8,"Dx",'Input| Projects'!$AR172:$CO172))</f>
        <v/>
      </c>
      <c r="CA172" s="264" t="str">
        <f>IF(SUMIF('Input| Projects'!$AR$8:$CO$8,"Tx",'Input| Projects'!$AR172:$CO172)=0,"",SUMIF('Input| Projects'!$AR$8:$CO$8,"Tx",'Input| Projects'!$AR172:$CO172))</f>
        <v/>
      </c>
      <c r="CB172" s="206" t="str">
        <f t="shared" si="77"/>
        <v/>
      </c>
    </row>
    <row r="173" spans="2:80" x14ac:dyDescent="0.3">
      <c r="B173" s="268">
        <f>IFERROR('Input| Projects'!B173,"")</f>
        <v>164</v>
      </c>
      <c r="C173" s="57" t="str">
        <f>IFERROR(IF('Input| Projects'!C173="","",'Input| Projects'!C173),"")</f>
        <v/>
      </c>
      <c r="D173" s="57" t="str">
        <f>IFERROR(IF('Input| Projects'!D173="","",'Input| Projects'!D173),"")</f>
        <v/>
      </c>
      <c r="E173" s="140"/>
      <c r="F173" s="257">
        <f>IFERROR('Input| Projects'!I173*'Input| Escalations'!$K$19,"")</f>
        <v>0</v>
      </c>
      <c r="G173" s="257">
        <f>IFERROR('Input| Projects'!J173*'Input| Escalations'!$K$19,"")</f>
        <v>0</v>
      </c>
      <c r="H173" s="257">
        <f>IFERROR('Input| Projects'!K173*'Input| Escalations'!$K$19,"")</f>
        <v>0</v>
      </c>
      <c r="I173" s="257">
        <f>IFERROR('Input| Projects'!L173*'Input| Escalations'!$K$19,"")</f>
        <v>0</v>
      </c>
      <c r="J173" s="257">
        <f>IFERROR('Input| Projects'!M173*'Input| Escalations'!$K$19,"")</f>
        <v>0</v>
      </c>
      <c r="K173" s="257">
        <f>IFERROR('Input| Projects'!N173*'Input| Escalations'!$K$19,"")</f>
        <v>0</v>
      </c>
      <c r="L173" s="257">
        <f>IFERROR('Input| Projects'!O173*'Input| Escalations'!$K$19,"")</f>
        <v>0</v>
      </c>
      <c r="M173" s="206" t="str">
        <f>IF(ABS(SUM(F173:L173)-(SUM('Input| Projects'!I173:O173)*'Input| Escalations'!$K$19))&lt;0.0000001,"",1)</f>
        <v/>
      </c>
      <c r="N173" s="259">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1</v>
      </c>
      <c r="O173" s="259">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1</v>
      </c>
      <c r="P173" s="259">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1</v>
      </c>
      <c r="Q173" s="259">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v>
      </c>
      <c r="R173" s="259">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v>
      </c>
      <c r="S173" s="259">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v>
      </c>
      <c r="T173" s="259">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v>
      </c>
      <c r="U173" s="142"/>
      <c r="V173" s="253">
        <f t="shared" si="71"/>
        <v>0</v>
      </c>
      <c r="W173" s="253">
        <f t="shared" si="72"/>
        <v>0</v>
      </c>
      <c r="X173" s="253">
        <f t="shared" si="73"/>
        <v>0</v>
      </c>
      <c r="Y173" s="253">
        <f t="shared" si="56"/>
        <v>0</v>
      </c>
      <c r="Z173" s="253">
        <f t="shared" si="57"/>
        <v>0</v>
      </c>
      <c r="AA173" s="253">
        <f t="shared" si="58"/>
        <v>0</v>
      </c>
      <c r="AB173" s="253">
        <f t="shared" si="59"/>
        <v>0</v>
      </c>
      <c r="AC173" s="142"/>
      <c r="AD173" s="253">
        <f>'Input| Projects'!Q173*N173*'Input| Escalations'!$K$19</f>
        <v>0</v>
      </c>
      <c r="AE173" s="253">
        <f>'Input| Projects'!R173*O173*'Input| Escalations'!$K$19</f>
        <v>0</v>
      </c>
      <c r="AF173" s="253">
        <f>'Input| Projects'!S173*P173*'Input| Escalations'!$K$19</f>
        <v>0</v>
      </c>
      <c r="AG173" s="253">
        <f>'Input| Projects'!T173*Q173*'Input| Escalations'!$K$19</f>
        <v>0</v>
      </c>
      <c r="AH173" s="253">
        <f>'Input| Projects'!U173*R173*'Input| Escalations'!$K$19</f>
        <v>0</v>
      </c>
      <c r="AI173" s="253">
        <f>'Input| Projects'!V173*S173*'Input| Escalations'!$K$19</f>
        <v>0</v>
      </c>
      <c r="AJ173" s="253">
        <f>'Input| Projects'!W173*T173*'Input| Escalations'!$K$19</f>
        <v>0</v>
      </c>
      <c r="AK173" s="142"/>
      <c r="AL173" s="253">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253">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253">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253">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253">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253">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253">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42"/>
      <c r="AT173" s="253">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253">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253">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253">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253">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253">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253">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42"/>
      <c r="BB173" s="253">
        <f t="shared" si="74"/>
        <v>0</v>
      </c>
      <c r="BC173" s="253">
        <f t="shared" si="75"/>
        <v>0</v>
      </c>
      <c r="BD173" s="253">
        <f t="shared" si="76"/>
        <v>0</v>
      </c>
      <c r="BE173" s="253">
        <f t="shared" si="60"/>
        <v>0</v>
      </c>
      <c r="BF173" s="253">
        <f t="shared" si="61"/>
        <v>0</v>
      </c>
      <c r="BG173" s="253">
        <f t="shared" si="62"/>
        <v>0</v>
      </c>
      <c r="BH173" s="253">
        <f t="shared" si="63"/>
        <v>0</v>
      </c>
      <c r="BI173" s="144"/>
      <c r="BJ173" s="253"/>
      <c r="BK173" s="253"/>
      <c r="BL173" s="253"/>
      <c r="BM173" s="253"/>
      <c r="BN173" s="253"/>
      <c r="BO173" s="253"/>
      <c r="BP173" s="253"/>
      <c r="BQ173" s="144"/>
      <c r="BR173" s="253">
        <f t="shared" si="64"/>
        <v>0</v>
      </c>
      <c r="BS173" s="253">
        <f t="shared" si="65"/>
        <v>0</v>
      </c>
      <c r="BT173" s="253">
        <f t="shared" si="66"/>
        <v>0</v>
      </c>
      <c r="BU173" s="253">
        <f t="shared" si="67"/>
        <v>0</v>
      </c>
      <c r="BV173" s="253">
        <f t="shared" si="68"/>
        <v>0</v>
      </c>
      <c r="BW173" s="253">
        <f t="shared" si="69"/>
        <v>0</v>
      </c>
      <c r="BX173" s="253">
        <f t="shared" si="70"/>
        <v>0</v>
      </c>
      <c r="BY173" s="142"/>
      <c r="BZ173" s="264" t="str">
        <f>IF(SUMIF('Input| Projects'!$AR$8:$CO$8,"Dx",'Input| Projects'!$AR173:$CO173)=0,"",SUMIF('Input| Projects'!$AR$8:$CO$8,"Dx",'Input| Projects'!$AR173:$CO173))</f>
        <v/>
      </c>
      <c r="CA173" s="264" t="str">
        <f>IF(SUMIF('Input| Projects'!$AR$8:$CO$8,"Tx",'Input| Projects'!$AR173:$CO173)=0,"",SUMIF('Input| Projects'!$AR$8:$CO$8,"Tx",'Input| Projects'!$AR173:$CO173))</f>
        <v/>
      </c>
      <c r="CB173" s="206" t="str">
        <f t="shared" si="77"/>
        <v/>
      </c>
    </row>
    <row r="174" spans="2:80" x14ac:dyDescent="0.3">
      <c r="B174" s="268">
        <f>IFERROR('Input| Projects'!B174,"")</f>
        <v>165</v>
      </c>
      <c r="C174" s="57" t="str">
        <f>IFERROR(IF('Input| Projects'!C174="","",'Input| Projects'!C174),"")</f>
        <v/>
      </c>
      <c r="D174" s="57" t="str">
        <f>IFERROR(IF('Input| Projects'!D174="","",'Input| Projects'!D174),"")</f>
        <v/>
      </c>
      <c r="E174" s="140"/>
      <c r="F174" s="257">
        <f>IFERROR('Input| Projects'!I174*'Input| Escalations'!$K$19,"")</f>
        <v>0</v>
      </c>
      <c r="G174" s="257">
        <f>IFERROR('Input| Projects'!J174*'Input| Escalations'!$K$19,"")</f>
        <v>0</v>
      </c>
      <c r="H174" s="257">
        <f>IFERROR('Input| Projects'!K174*'Input| Escalations'!$K$19,"")</f>
        <v>0</v>
      </c>
      <c r="I174" s="257">
        <f>IFERROR('Input| Projects'!L174*'Input| Escalations'!$K$19,"")</f>
        <v>0</v>
      </c>
      <c r="J174" s="257">
        <f>IFERROR('Input| Projects'!M174*'Input| Escalations'!$K$19,"")</f>
        <v>0</v>
      </c>
      <c r="K174" s="257">
        <f>IFERROR('Input| Projects'!N174*'Input| Escalations'!$K$19,"")</f>
        <v>0</v>
      </c>
      <c r="L174" s="257">
        <f>IFERROR('Input| Projects'!O174*'Input| Escalations'!$K$19,"")</f>
        <v>0</v>
      </c>
      <c r="M174" s="206" t="str">
        <f>IF(ABS(SUM(F174:L174)-(SUM('Input| Projects'!I174:O174)*'Input| Escalations'!$K$19))&lt;0.0000001,"",1)</f>
        <v/>
      </c>
      <c r="N174" s="259">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1</v>
      </c>
      <c r="O174" s="259">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1</v>
      </c>
      <c r="P174" s="259">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1</v>
      </c>
      <c r="Q174" s="259">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v>
      </c>
      <c r="R174" s="259">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v>
      </c>
      <c r="S174" s="259">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v>
      </c>
      <c r="T174" s="259">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v>
      </c>
      <c r="U174" s="142"/>
      <c r="V174" s="253">
        <f t="shared" si="71"/>
        <v>0</v>
      </c>
      <c r="W174" s="253">
        <f t="shared" si="72"/>
        <v>0</v>
      </c>
      <c r="X174" s="253">
        <f t="shared" si="73"/>
        <v>0</v>
      </c>
      <c r="Y174" s="253">
        <f t="shared" si="56"/>
        <v>0</v>
      </c>
      <c r="Z174" s="253">
        <f t="shared" si="57"/>
        <v>0</v>
      </c>
      <c r="AA174" s="253">
        <f t="shared" si="58"/>
        <v>0</v>
      </c>
      <c r="AB174" s="253">
        <f t="shared" si="59"/>
        <v>0</v>
      </c>
      <c r="AC174" s="142"/>
      <c r="AD174" s="253">
        <f>'Input| Projects'!Q174*N174*'Input| Escalations'!$K$19</f>
        <v>0</v>
      </c>
      <c r="AE174" s="253">
        <f>'Input| Projects'!R174*O174*'Input| Escalations'!$K$19</f>
        <v>0</v>
      </c>
      <c r="AF174" s="253">
        <f>'Input| Projects'!S174*P174*'Input| Escalations'!$K$19</f>
        <v>0</v>
      </c>
      <c r="AG174" s="253">
        <f>'Input| Projects'!T174*Q174*'Input| Escalations'!$K$19</f>
        <v>0</v>
      </c>
      <c r="AH174" s="253">
        <f>'Input| Projects'!U174*R174*'Input| Escalations'!$K$19</f>
        <v>0</v>
      </c>
      <c r="AI174" s="253">
        <f>'Input| Projects'!V174*S174*'Input| Escalations'!$K$19</f>
        <v>0</v>
      </c>
      <c r="AJ174" s="253">
        <f>'Input| Projects'!W174*T174*'Input| Escalations'!$K$19</f>
        <v>0</v>
      </c>
      <c r="AK174" s="142"/>
      <c r="AL174" s="253">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253">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253">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253">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253">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253">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253">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42"/>
      <c r="AT174" s="253">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253">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253">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253">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253">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253">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253">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42"/>
      <c r="BB174" s="253">
        <f t="shared" si="74"/>
        <v>0</v>
      </c>
      <c r="BC174" s="253">
        <f t="shared" si="75"/>
        <v>0</v>
      </c>
      <c r="BD174" s="253">
        <f t="shared" si="76"/>
        <v>0</v>
      </c>
      <c r="BE174" s="253">
        <f t="shared" si="60"/>
        <v>0</v>
      </c>
      <c r="BF174" s="253">
        <f t="shared" si="61"/>
        <v>0</v>
      </c>
      <c r="BG174" s="253">
        <f t="shared" si="62"/>
        <v>0</v>
      </c>
      <c r="BH174" s="253">
        <f t="shared" si="63"/>
        <v>0</v>
      </c>
      <c r="BI174" s="144"/>
      <c r="BJ174" s="253"/>
      <c r="BK174" s="253"/>
      <c r="BL174" s="253"/>
      <c r="BM174" s="253"/>
      <c r="BN174" s="253"/>
      <c r="BO174" s="253"/>
      <c r="BP174" s="253"/>
      <c r="BQ174" s="144"/>
      <c r="BR174" s="253">
        <f t="shared" si="64"/>
        <v>0</v>
      </c>
      <c r="BS174" s="253">
        <f t="shared" si="65"/>
        <v>0</v>
      </c>
      <c r="BT174" s="253">
        <f t="shared" si="66"/>
        <v>0</v>
      </c>
      <c r="BU174" s="253">
        <f t="shared" si="67"/>
        <v>0</v>
      </c>
      <c r="BV174" s="253">
        <f t="shared" si="68"/>
        <v>0</v>
      </c>
      <c r="BW174" s="253">
        <f t="shared" si="69"/>
        <v>0</v>
      </c>
      <c r="BX174" s="253">
        <f t="shared" si="70"/>
        <v>0</v>
      </c>
      <c r="BY174" s="142"/>
      <c r="BZ174" s="264" t="str">
        <f>IF(SUMIF('Input| Projects'!$AR$8:$CO$8,"Dx",'Input| Projects'!$AR174:$CO174)=0,"",SUMIF('Input| Projects'!$AR$8:$CO$8,"Dx",'Input| Projects'!$AR174:$CO174))</f>
        <v/>
      </c>
      <c r="CA174" s="264" t="str">
        <f>IF(SUMIF('Input| Projects'!$AR$8:$CO$8,"Tx",'Input| Projects'!$AR174:$CO174)=0,"",SUMIF('Input| Projects'!$AR$8:$CO$8,"Tx",'Input| Projects'!$AR174:$CO174))</f>
        <v/>
      </c>
      <c r="CB174" s="206" t="str">
        <f t="shared" si="77"/>
        <v/>
      </c>
    </row>
    <row r="175" spans="2:80" x14ac:dyDescent="0.3">
      <c r="B175" s="268">
        <f>IFERROR('Input| Projects'!B175,"")</f>
        <v>166</v>
      </c>
      <c r="C175" s="57" t="str">
        <f>IFERROR(IF('Input| Projects'!C175="","",'Input| Projects'!C175),"")</f>
        <v/>
      </c>
      <c r="D175" s="57" t="str">
        <f>IFERROR(IF('Input| Projects'!D175="","",'Input| Projects'!D175),"")</f>
        <v/>
      </c>
      <c r="E175" s="140"/>
      <c r="F175" s="257">
        <f>IFERROR('Input| Projects'!I175*'Input| Escalations'!$K$19,"")</f>
        <v>0</v>
      </c>
      <c r="G175" s="257">
        <f>IFERROR('Input| Projects'!J175*'Input| Escalations'!$K$19,"")</f>
        <v>0</v>
      </c>
      <c r="H175" s="257">
        <f>IFERROR('Input| Projects'!K175*'Input| Escalations'!$K$19,"")</f>
        <v>0</v>
      </c>
      <c r="I175" s="257">
        <f>IFERROR('Input| Projects'!L175*'Input| Escalations'!$K$19,"")</f>
        <v>0</v>
      </c>
      <c r="J175" s="257">
        <f>IFERROR('Input| Projects'!M175*'Input| Escalations'!$K$19,"")</f>
        <v>0</v>
      </c>
      <c r="K175" s="257">
        <f>IFERROR('Input| Projects'!N175*'Input| Escalations'!$K$19,"")</f>
        <v>0</v>
      </c>
      <c r="L175" s="257">
        <f>IFERROR('Input| Projects'!O175*'Input| Escalations'!$K$19,"")</f>
        <v>0</v>
      </c>
      <c r="M175" s="206" t="str">
        <f>IF(ABS(SUM(F175:L175)-(SUM('Input| Projects'!I175:O175)*'Input| Escalations'!$K$19))&lt;0.0000001,"",1)</f>
        <v/>
      </c>
      <c r="N175" s="259">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1</v>
      </c>
      <c r="O175" s="259">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1</v>
      </c>
      <c r="P175" s="259">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1</v>
      </c>
      <c r="Q175" s="259">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v>
      </c>
      <c r="R175" s="259">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v>
      </c>
      <c r="S175" s="259">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v>
      </c>
      <c r="T175" s="259">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v>
      </c>
      <c r="U175" s="142"/>
      <c r="V175" s="253">
        <f t="shared" si="71"/>
        <v>0</v>
      </c>
      <c r="W175" s="253">
        <f t="shared" si="72"/>
        <v>0</v>
      </c>
      <c r="X175" s="253">
        <f t="shared" si="73"/>
        <v>0</v>
      </c>
      <c r="Y175" s="253">
        <f t="shared" si="56"/>
        <v>0</v>
      </c>
      <c r="Z175" s="253">
        <f t="shared" si="57"/>
        <v>0</v>
      </c>
      <c r="AA175" s="253">
        <f t="shared" si="58"/>
        <v>0</v>
      </c>
      <c r="AB175" s="253">
        <f t="shared" si="59"/>
        <v>0</v>
      </c>
      <c r="AC175" s="142"/>
      <c r="AD175" s="253">
        <f>'Input| Projects'!Q175*N175*'Input| Escalations'!$K$19</f>
        <v>0</v>
      </c>
      <c r="AE175" s="253">
        <f>'Input| Projects'!R175*O175*'Input| Escalations'!$K$19</f>
        <v>0</v>
      </c>
      <c r="AF175" s="253">
        <f>'Input| Projects'!S175*P175*'Input| Escalations'!$K$19</f>
        <v>0</v>
      </c>
      <c r="AG175" s="253">
        <f>'Input| Projects'!T175*Q175*'Input| Escalations'!$K$19</f>
        <v>0</v>
      </c>
      <c r="AH175" s="253">
        <f>'Input| Projects'!U175*R175*'Input| Escalations'!$K$19</f>
        <v>0</v>
      </c>
      <c r="AI175" s="253">
        <f>'Input| Projects'!V175*S175*'Input| Escalations'!$K$19</f>
        <v>0</v>
      </c>
      <c r="AJ175" s="253">
        <f>'Input| Projects'!W175*T175*'Input| Escalations'!$K$19</f>
        <v>0</v>
      </c>
      <c r="AK175" s="142"/>
      <c r="AL175" s="253">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253">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253">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253">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253">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253">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253">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42"/>
      <c r="AT175" s="253">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253">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253">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253">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253">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253">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253">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42"/>
      <c r="BB175" s="253">
        <f t="shared" si="74"/>
        <v>0</v>
      </c>
      <c r="BC175" s="253">
        <f t="shared" si="75"/>
        <v>0</v>
      </c>
      <c r="BD175" s="253">
        <f t="shared" si="76"/>
        <v>0</v>
      </c>
      <c r="BE175" s="253">
        <f t="shared" si="60"/>
        <v>0</v>
      </c>
      <c r="BF175" s="253">
        <f t="shared" si="61"/>
        <v>0</v>
      </c>
      <c r="BG175" s="253">
        <f t="shared" si="62"/>
        <v>0</v>
      </c>
      <c r="BH175" s="253">
        <f t="shared" si="63"/>
        <v>0</v>
      </c>
      <c r="BI175" s="144"/>
      <c r="BJ175" s="253"/>
      <c r="BK175" s="253"/>
      <c r="BL175" s="253"/>
      <c r="BM175" s="253"/>
      <c r="BN175" s="253"/>
      <c r="BO175" s="253"/>
      <c r="BP175" s="253"/>
      <c r="BQ175" s="144"/>
      <c r="BR175" s="253">
        <f t="shared" si="64"/>
        <v>0</v>
      </c>
      <c r="BS175" s="253">
        <f t="shared" si="65"/>
        <v>0</v>
      </c>
      <c r="BT175" s="253">
        <f t="shared" si="66"/>
        <v>0</v>
      </c>
      <c r="BU175" s="253">
        <f t="shared" si="67"/>
        <v>0</v>
      </c>
      <c r="BV175" s="253">
        <f t="shared" si="68"/>
        <v>0</v>
      </c>
      <c r="BW175" s="253">
        <f t="shared" si="69"/>
        <v>0</v>
      </c>
      <c r="BX175" s="253">
        <f t="shared" si="70"/>
        <v>0</v>
      </c>
      <c r="BY175" s="142"/>
      <c r="BZ175" s="264" t="str">
        <f>IF(SUMIF('Input| Projects'!$AR$8:$CO$8,"Dx",'Input| Projects'!$AR175:$CO175)=0,"",SUMIF('Input| Projects'!$AR$8:$CO$8,"Dx",'Input| Projects'!$AR175:$CO175))</f>
        <v/>
      </c>
      <c r="CA175" s="264" t="str">
        <f>IF(SUMIF('Input| Projects'!$AR$8:$CO$8,"Tx",'Input| Projects'!$AR175:$CO175)=0,"",SUMIF('Input| Projects'!$AR$8:$CO$8,"Tx",'Input| Projects'!$AR175:$CO175))</f>
        <v/>
      </c>
      <c r="CB175" s="206" t="str">
        <f t="shared" si="77"/>
        <v/>
      </c>
    </row>
    <row r="176" spans="2:80" x14ac:dyDescent="0.3">
      <c r="B176" s="268">
        <f>IFERROR('Input| Projects'!B176,"")</f>
        <v>167</v>
      </c>
      <c r="C176" s="57" t="str">
        <f>IFERROR(IF('Input| Projects'!C176="","",'Input| Projects'!C176),"")</f>
        <v/>
      </c>
      <c r="D176" s="57" t="str">
        <f>IFERROR(IF('Input| Projects'!D176="","",'Input| Projects'!D176),"")</f>
        <v/>
      </c>
      <c r="E176" s="140"/>
      <c r="F176" s="257">
        <f>IFERROR('Input| Projects'!I176*'Input| Escalations'!$K$19,"")</f>
        <v>0</v>
      </c>
      <c r="G176" s="257">
        <f>IFERROR('Input| Projects'!J176*'Input| Escalations'!$K$19,"")</f>
        <v>0</v>
      </c>
      <c r="H176" s="257">
        <f>IFERROR('Input| Projects'!K176*'Input| Escalations'!$K$19,"")</f>
        <v>0</v>
      </c>
      <c r="I176" s="257">
        <f>IFERROR('Input| Projects'!L176*'Input| Escalations'!$K$19,"")</f>
        <v>0</v>
      </c>
      <c r="J176" s="257">
        <f>IFERROR('Input| Projects'!M176*'Input| Escalations'!$K$19,"")</f>
        <v>0</v>
      </c>
      <c r="K176" s="257">
        <f>IFERROR('Input| Projects'!N176*'Input| Escalations'!$K$19,"")</f>
        <v>0</v>
      </c>
      <c r="L176" s="257">
        <f>IFERROR('Input| Projects'!O176*'Input| Escalations'!$K$19,"")</f>
        <v>0</v>
      </c>
      <c r="M176" s="206" t="str">
        <f>IF(ABS(SUM(F176:L176)-(SUM('Input| Projects'!I176:O176)*'Input| Escalations'!$K$19))&lt;0.0000001,"",1)</f>
        <v/>
      </c>
      <c r="N176" s="259">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1</v>
      </c>
      <c r="O176" s="259">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1</v>
      </c>
      <c r="P176" s="259">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1</v>
      </c>
      <c r="Q176" s="259">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v>
      </c>
      <c r="R176" s="259">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v>
      </c>
      <c r="S176" s="259">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v>
      </c>
      <c r="T176" s="259">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v>
      </c>
      <c r="U176" s="142"/>
      <c r="V176" s="253">
        <f t="shared" si="71"/>
        <v>0</v>
      </c>
      <c r="W176" s="253">
        <f t="shared" si="72"/>
        <v>0</v>
      </c>
      <c r="X176" s="253">
        <f t="shared" si="73"/>
        <v>0</v>
      </c>
      <c r="Y176" s="253">
        <f t="shared" si="56"/>
        <v>0</v>
      </c>
      <c r="Z176" s="253">
        <f t="shared" si="57"/>
        <v>0</v>
      </c>
      <c r="AA176" s="253">
        <f t="shared" si="58"/>
        <v>0</v>
      </c>
      <c r="AB176" s="253">
        <f t="shared" si="59"/>
        <v>0</v>
      </c>
      <c r="AC176" s="142"/>
      <c r="AD176" s="253">
        <f>'Input| Projects'!Q176*N176*'Input| Escalations'!$K$19</f>
        <v>0</v>
      </c>
      <c r="AE176" s="253">
        <f>'Input| Projects'!R176*O176*'Input| Escalations'!$K$19</f>
        <v>0</v>
      </c>
      <c r="AF176" s="253">
        <f>'Input| Projects'!S176*P176*'Input| Escalations'!$K$19</f>
        <v>0</v>
      </c>
      <c r="AG176" s="253">
        <f>'Input| Projects'!T176*Q176*'Input| Escalations'!$K$19</f>
        <v>0</v>
      </c>
      <c r="AH176" s="253">
        <f>'Input| Projects'!U176*R176*'Input| Escalations'!$K$19</f>
        <v>0</v>
      </c>
      <c r="AI176" s="253">
        <f>'Input| Projects'!V176*S176*'Input| Escalations'!$K$19</f>
        <v>0</v>
      </c>
      <c r="AJ176" s="253">
        <f>'Input| Projects'!W176*T176*'Input| Escalations'!$K$19</f>
        <v>0</v>
      </c>
      <c r="AK176" s="142"/>
      <c r="AL176" s="253">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253">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253">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253">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253">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253">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253">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42"/>
      <c r="AT176" s="253">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253">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253">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253">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253">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253">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253">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42"/>
      <c r="BB176" s="253">
        <f t="shared" si="74"/>
        <v>0</v>
      </c>
      <c r="BC176" s="253">
        <f t="shared" si="75"/>
        <v>0</v>
      </c>
      <c r="BD176" s="253">
        <f t="shared" si="76"/>
        <v>0</v>
      </c>
      <c r="BE176" s="253">
        <f t="shared" si="60"/>
        <v>0</v>
      </c>
      <c r="BF176" s="253">
        <f t="shared" si="61"/>
        <v>0</v>
      </c>
      <c r="BG176" s="253">
        <f t="shared" si="62"/>
        <v>0</v>
      </c>
      <c r="BH176" s="253">
        <f t="shared" si="63"/>
        <v>0</v>
      </c>
      <c r="BI176" s="144"/>
      <c r="BJ176" s="253"/>
      <c r="BK176" s="253"/>
      <c r="BL176" s="253"/>
      <c r="BM176" s="253"/>
      <c r="BN176" s="253"/>
      <c r="BO176" s="253"/>
      <c r="BP176" s="253"/>
      <c r="BQ176" s="144"/>
      <c r="BR176" s="253">
        <f t="shared" si="64"/>
        <v>0</v>
      </c>
      <c r="BS176" s="253">
        <f t="shared" si="65"/>
        <v>0</v>
      </c>
      <c r="BT176" s="253">
        <f t="shared" si="66"/>
        <v>0</v>
      </c>
      <c r="BU176" s="253">
        <f t="shared" si="67"/>
        <v>0</v>
      </c>
      <c r="BV176" s="253">
        <f t="shared" si="68"/>
        <v>0</v>
      </c>
      <c r="BW176" s="253">
        <f t="shared" si="69"/>
        <v>0</v>
      </c>
      <c r="BX176" s="253">
        <f t="shared" si="70"/>
        <v>0</v>
      </c>
      <c r="BY176" s="142"/>
      <c r="BZ176" s="264" t="str">
        <f>IF(SUMIF('Input| Projects'!$AR$8:$CO$8,"Dx",'Input| Projects'!$AR176:$CO176)=0,"",SUMIF('Input| Projects'!$AR$8:$CO$8,"Dx",'Input| Projects'!$AR176:$CO176))</f>
        <v/>
      </c>
      <c r="CA176" s="264" t="str">
        <f>IF(SUMIF('Input| Projects'!$AR$8:$CO$8,"Tx",'Input| Projects'!$AR176:$CO176)=0,"",SUMIF('Input| Projects'!$AR$8:$CO$8,"Tx",'Input| Projects'!$AR176:$CO176))</f>
        <v/>
      </c>
      <c r="CB176" s="206" t="str">
        <f t="shared" si="77"/>
        <v/>
      </c>
    </row>
    <row r="177" spans="2:80" x14ac:dyDescent="0.3">
      <c r="B177" s="268">
        <f>IFERROR('Input| Projects'!B177,"")</f>
        <v>168</v>
      </c>
      <c r="C177" s="57" t="str">
        <f>IFERROR(IF('Input| Projects'!C177="","",'Input| Projects'!C177),"")</f>
        <v/>
      </c>
      <c r="D177" s="57" t="str">
        <f>IFERROR(IF('Input| Projects'!D177="","",'Input| Projects'!D177),"")</f>
        <v/>
      </c>
      <c r="E177" s="140"/>
      <c r="F177" s="257">
        <f>IFERROR('Input| Projects'!I177*'Input| Escalations'!$K$19,"")</f>
        <v>0</v>
      </c>
      <c r="G177" s="257">
        <f>IFERROR('Input| Projects'!J177*'Input| Escalations'!$K$19,"")</f>
        <v>0</v>
      </c>
      <c r="H177" s="257">
        <f>IFERROR('Input| Projects'!K177*'Input| Escalations'!$K$19,"")</f>
        <v>0</v>
      </c>
      <c r="I177" s="257">
        <f>IFERROR('Input| Projects'!L177*'Input| Escalations'!$K$19,"")</f>
        <v>0</v>
      </c>
      <c r="J177" s="257">
        <f>IFERROR('Input| Projects'!M177*'Input| Escalations'!$K$19,"")</f>
        <v>0</v>
      </c>
      <c r="K177" s="257">
        <f>IFERROR('Input| Projects'!N177*'Input| Escalations'!$K$19,"")</f>
        <v>0</v>
      </c>
      <c r="L177" s="257">
        <f>IFERROR('Input| Projects'!O177*'Input| Escalations'!$K$19,"")</f>
        <v>0</v>
      </c>
      <c r="M177" s="206" t="str">
        <f>IF(ABS(SUM(F177:L177)-(SUM('Input| Projects'!I177:O177)*'Input| Escalations'!$K$19))&lt;0.0000001,"",1)</f>
        <v/>
      </c>
      <c r="N177" s="259">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1</v>
      </c>
      <c r="O177" s="259">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1</v>
      </c>
      <c r="P177" s="259">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1</v>
      </c>
      <c r="Q177" s="259">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v>
      </c>
      <c r="R177" s="259">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v>
      </c>
      <c r="S177" s="259">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v>
      </c>
      <c r="T177" s="259">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v>
      </c>
      <c r="U177" s="142"/>
      <c r="V177" s="253">
        <f t="shared" si="71"/>
        <v>0</v>
      </c>
      <c r="W177" s="253">
        <f t="shared" si="72"/>
        <v>0</v>
      </c>
      <c r="X177" s="253">
        <f t="shared" si="73"/>
        <v>0</v>
      </c>
      <c r="Y177" s="253">
        <f t="shared" si="56"/>
        <v>0</v>
      </c>
      <c r="Z177" s="253">
        <f t="shared" si="57"/>
        <v>0</v>
      </c>
      <c r="AA177" s="253">
        <f t="shared" si="58"/>
        <v>0</v>
      </c>
      <c r="AB177" s="253">
        <f t="shared" si="59"/>
        <v>0</v>
      </c>
      <c r="AC177" s="142"/>
      <c r="AD177" s="253">
        <f>'Input| Projects'!Q177*N177*'Input| Escalations'!$K$19</f>
        <v>0</v>
      </c>
      <c r="AE177" s="253">
        <f>'Input| Projects'!R177*O177*'Input| Escalations'!$K$19</f>
        <v>0</v>
      </c>
      <c r="AF177" s="253">
        <f>'Input| Projects'!S177*P177*'Input| Escalations'!$K$19</f>
        <v>0</v>
      </c>
      <c r="AG177" s="253">
        <f>'Input| Projects'!T177*Q177*'Input| Escalations'!$K$19</f>
        <v>0</v>
      </c>
      <c r="AH177" s="253">
        <f>'Input| Projects'!U177*R177*'Input| Escalations'!$K$19</f>
        <v>0</v>
      </c>
      <c r="AI177" s="253">
        <f>'Input| Projects'!V177*S177*'Input| Escalations'!$K$19</f>
        <v>0</v>
      </c>
      <c r="AJ177" s="253">
        <f>'Input| Projects'!W177*T177*'Input| Escalations'!$K$19</f>
        <v>0</v>
      </c>
      <c r="AK177" s="142"/>
      <c r="AL177" s="253">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253">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253">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253">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253">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253">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253">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42"/>
      <c r="AT177" s="253">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253">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253">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253">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253">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253">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253">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42"/>
      <c r="BB177" s="253">
        <f t="shared" si="74"/>
        <v>0</v>
      </c>
      <c r="BC177" s="253">
        <f t="shared" si="75"/>
        <v>0</v>
      </c>
      <c r="BD177" s="253">
        <f t="shared" si="76"/>
        <v>0</v>
      </c>
      <c r="BE177" s="253">
        <f t="shared" si="60"/>
        <v>0</v>
      </c>
      <c r="BF177" s="253">
        <f t="shared" si="61"/>
        <v>0</v>
      </c>
      <c r="BG177" s="253">
        <f t="shared" si="62"/>
        <v>0</v>
      </c>
      <c r="BH177" s="253">
        <f t="shared" si="63"/>
        <v>0</v>
      </c>
      <c r="BI177" s="144"/>
      <c r="BJ177" s="253"/>
      <c r="BK177" s="253"/>
      <c r="BL177" s="253"/>
      <c r="BM177" s="253"/>
      <c r="BN177" s="253"/>
      <c r="BO177" s="253"/>
      <c r="BP177" s="253"/>
      <c r="BQ177" s="144"/>
      <c r="BR177" s="253">
        <f t="shared" si="64"/>
        <v>0</v>
      </c>
      <c r="BS177" s="253">
        <f t="shared" si="65"/>
        <v>0</v>
      </c>
      <c r="BT177" s="253">
        <f t="shared" si="66"/>
        <v>0</v>
      </c>
      <c r="BU177" s="253">
        <f t="shared" si="67"/>
        <v>0</v>
      </c>
      <c r="BV177" s="253">
        <f t="shared" si="68"/>
        <v>0</v>
      </c>
      <c r="BW177" s="253">
        <f t="shared" si="69"/>
        <v>0</v>
      </c>
      <c r="BX177" s="253">
        <f t="shared" si="70"/>
        <v>0</v>
      </c>
      <c r="BY177" s="142"/>
      <c r="BZ177" s="264" t="str">
        <f>IF(SUMIF('Input| Projects'!$AR$8:$CO$8,"Dx",'Input| Projects'!$AR177:$CO177)=0,"",SUMIF('Input| Projects'!$AR$8:$CO$8,"Dx",'Input| Projects'!$AR177:$CO177))</f>
        <v/>
      </c>
      <c r="CA177" s="264" t="str">
        <f>IF(SUMIF('Input| Projects'!$AR$8:$CO$8,"Tx",'Input| Projects'!$AR177:$CO177)=0,"",SUMIF('Input| Projects'!$AR$8:$CO$8,"Tx",'Input| Projects'!$AR177:$CO177))</f>
        <v/>
      </c>
      <c r="CB177" s="206" t="str">
        <f t="shared" si="77"/>
        <v/>
      </c>
    </row>
    <row r="178" spans="2:80" x14ac:dyDescent="0.3">
      <c r="B178" s="268">
        <f>IFERROR('Input| Projects'!B178,"")</f>
        <v>169</v>
      </c>
      <c r="C178" s="57" t="str">
        <f>IFERROR(IF('Input| Projects'!C178="","",'Input| Projects'!C178),"")</f>
        <v/>
      </c>
      <c r="D178" s="57" t="str">
        <f>IFERROR(IF('Input| Projects'!D178="","",'Input| Projects'!D178),"")</f>
        <v/>
      </c>
      <c r="E178" s="140"/>
      <c r="F178" s="257">
        <f>IFERROR('Input| Projects'!I178*'Input| Escalations'!$K$19,"")</f>
        <v>0</v>
      </c>
      <c r="G178" s="257">
        <f>IFERROR('Input| Projects'!J178*'Input| Escalations'!$K$19,"")</f>
        <v>0</v>
      </c>
      <c r="H178" s="257">
        <f>IFERROR('Input| Projects'!K178*'Input| Escalations'!$K$19,"")</f>
        <v>0</v>
      </c>
      <c r="I178" s="257">
        <f>IFERROR('Input| Projects'!L178*'Input| Escalations'!$K$19,"")</f>
        <v>0</v>
      </c>
      <c r="J178" s="257">
        <f>IFERROR('Input| Projects'!M178*'Input| Escalations'!$K$19,"")</f>
        <v>0</v>
      </c>
      <c r="K178" s="257">
        <f>IFERROR('Input| Projects'!N178*'Input| Escalations'!$K$19,"")</f>
        <v>0</v>
      </c>
      <c r="L178" s="257">
        <f>IFERROR('Input| Projects'!O178*'Input| Escalations'!$K$19,"")</f>
        <v>0</v>
      </c>
      <c r="M178" s="206" t="str">
        <f>IF(ABS(SUM(F178:L178)-(SUM('Input| Projects'!I178:O178)*'Input| Escalations'!$K$19))&lt;0.0000001,"",1)</f>
        <v/>
      </c>
      <c r="N178" s="259">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1</v>
      </c>
      <c r="O178" s="259">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1</v>
      </c>
      <c r="P178" s="259">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1</v>
      </c>
      <c r="Q178" s="259">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v>
      </c>
      <c r="R178" s="259">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v>
      </c>
      <c r="S178" s="259">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v>
      </c>
      <c r="T178" s="259">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v>
      </c>
      <c r="U178" s="142"/>
      <c r="V178" s="253">
        <f t="shared" si="71"/>
        <v>0</v>
      </c>
      <c r="W178" s="253">
        <f t="shared" si="72"/>
        <v>0</v>
      </c>
      <c r="X178" s="253">
        <f t="shared" si="73"/>
        <v>0</v>
      </c>
      <c r="Y178" s="253">
        <f t="shared" si="56"/>
        <v>0</v>
      </c>
      <c r="Z178" s="253">
        <f t="shared" si="57"/>
        <v>0</v>
      </c>
      <c r="AA178" s="253">
        <f t="shared" si="58"/>
        <v>0</v>
      </c>
      <c r="AB178" s="253">
        <f t="shared" si="59"/>
        <v>0</v>
      </c>
      <c r="AC178" s="142"/>
      <c r="AD178" s="253">
        <f>'Input| Projects'!Q178*N178*'Input| Escalations'!$K$19</f>
        <v>0</v>
      </c>
      <c r="AE178" s="253">
        <f>'Input| Projects'!R178*O178*'Input| Escalations'!$K$19</f>
        <v>0</v>
      </c>
      <c r="AF178" s="253">
        <f>'Input| Projects'!S178*P178*'Input| Escalations'!$K$19</f>
        <v>0</v>
      </c>
      <c r="AG178" s="253">
        <f>'Input| Projects'!T178*Q178*'Input| Escalations'!$K$19</f>
        <v>0</v>
      </c>
      <c r="AH178" s="253">
        <f>'Input| Projects'!U178*R178*'Input| Escalations'!$K$19</f>
        <v>0</v>
      </c>
      <c r="AI178" s="253">
        <f>'Input| Projects'!V178*S178*'Input| Escalations'!$K$19</f>
        <v>0</v>
      </c>
      <c r="AJ178" s="253">
        <f>'Input| Projects'!W178*T178*'Input| Escalations'!$K$19</f>
        <v>0</v>
      </c>
      <c r="AK178" s="142"/>
      <c r="AL178" s="253">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253">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253">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253">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253">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253">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253">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42"/>
      <c r="AT178" s="253">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253">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253">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253">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253">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253">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253">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42"/>
      <c r="BB178" s="253">
        <f t="shared" si="74"/>
        <v>0</v>
      </c>
      <c r="BC178" s="253">
        <f t="shared" si="75"/>
        <v>0</v>
      </c>
      <c r="BD178" s="253">
        <f t="shared" si="76"/>
        <v>0</v>
      </c>
      <c r="BE178" s="253">
        <f t="shared" si="60"/>
        <v>0</v>
      </c>
      <c r="BF178" s="253">
        <f t="shared" si="61"/>
        <v>0</v>
      </c>
      <c r="BG178" s="253">
        <f t="shared" si="62"/>
        <v>0</v>
      </c>
      <c r="BH178" s="253">
        <f t="shared" si="63"/>
        <v>0</v>
      </c>
      <c r="BI178" s="144"/>
      <c r="BJ178" s="253"/>
      <c r="BK178" s="253"/>
      <c r="BL178" s="253"/>
      <c r="BM178" s="253"/>
      <c r="BN178" s="253"/>
      <c r="BO178" s="253"/>
      <c r="BP178" s="253"/>
      <c r="BQ178" s="144"/>
      <c r="BR178" s="253">
        <f t="shared" si="64"/>
        <v>0</v>
      </c>
      <c r="BS178" s="253">
        <f t="shared" si="65"/>
        <v>0</v>
      </c>
      <c r="BT178" s="253">
        <f t="shared" si="66"/>
        <v>0</v>
      </c>
      <c r="BU178" s="253">
        <f t="shared" si="67"/>
        <v>0</v>
      </c>
      <c r="BV178" s="253">
        <f t="shared" si="68"/>
        <v>0</v>
      </c>
      <c r="BW178" s="253">
        <f t="shared" si="69"/>
        <v>0</v>
      </c>
      <c r="BX178" s="253">
        <f t="shared" si="70"/>
        <v>0</v>
      </c>
      <c r="BY178" s="142"/>
      <c r="BZ178" s="264" t="str">
        <f>IF(SUMIF('Input| Projects'!$AR$8:$CO$8,"Dx",'Input| Projects'!$AR178:$CO178)=0,"",SUMIF('Input| Projects'!$AR$8:$CO$8,"Dx",'Input| Projects'!$AR178:$CO178))</f>
        <v/>
      </c>
      <c r="CA178" s="264" t="str">
        <f>IF(SUMIF('Input| Projects'!$AR$8:$CO$8,"Tx",'Input| Projects'!$AR178:$CO178)=0,"",SUMIF('Input| Projects'!$AR$8:$CO$8,"Tx",'Input| Projects'!$AR178:$CO178))</f>
        <v/>
      </c>
      <c r="CB178" s="206" t="str">
        <f t="shared" si="77"/>
        <v/>
      </c>
    </row>
    <row r="179" spans="2:80" x14ac:dyDescent="0.3">
      <c r="B179" s="268">
        <f>IFERROR('Input| Projects'!B179,"")</f>
        <v>170</v>
      </c>
      <c r="C179" s="57" t="str">
        <f>IFERROR(IF('Input| Projects'!C179="","",'Input| Projects'!C179),"")</f>
        <v/>
      </c>
      <c r="D179" s="57" t="str">
        <f>IFERROR(IF('Input| Projects'!D179="","",'Input| Projects'!D179),"")</f>
        <v/>
      </c>
      <c r="E179" s="140"/>
      <c r="F179" s="257">
        <f>IFERROR('Input| Projects'!I179*'Input| Escalations'!$K$19,"")</f>
        <v>0</v>
      </c>
      <c r="G179" s="257">
        <f>IFERROR('Input| Projects'!J179*'Input| Escalations'!$K$19,"")</f>
        <v>0</v>
      </c>
      <c r="H179" s="257">
        <f>IFERROR('Input| Projects'!K179*'Input| Escalations'!$K$19,"")</f>
        <v>0</v>
      </c>
      <c r="I179" s="257">
        <f>IFERROR('Input| Projects'!L179*'Input| Escalations'!$K$19,"")</f>
        <v>0</v>
      </c>
      <c r="J179" s="257">
        <f>IFERROR('Input| Projects'!M179*'Input| Escalations'!$K$19,"")</f>
        <v>0</v>
      </c>
      <c r="K179" s="257">
        <f>IFERROR('Input| Projects'!N179*'Input| Escalations'!$K$19,"")</f>
        <v>0</v>
      </c>
      <c r="L179" s="257">
        <f>IFERROR('Input| Projects'!O179*'Input| Escalations'!$K$19,"")</f>
        <v>0</v>
      </c>
      <c r="M179" s="206" t="str">
        <f>IF(ABS(SUM(F179:L179)-(SUM('Input| Projects'!I179:O179)*'Input| Escalations'!$K$19))&lt;0.0000001,"",1)</f>
        <v/>
      </c>
      <c r="N179" s="259">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1</v>
      </c>
      <c r="O179" s="259">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1</v>
      </c>
      <c r="P179" s="259">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1</v>
      </c>
      <c r="Q179" s="259">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v>
      </c>
      <c r="R179" s="259">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v>
      </c>
      <c r="S179" s="259">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v>
      </c>
      <c r="T179" s="259">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v>
      </c>
      <c r="U179" s="142"/>
      <c r="V179" s="253">
        <f t="shared" si="71"/>
        <v>0</v>
      </c>
      <c r="W179" s="253">
        <f t="shared" si="72"/>
        <v>0</v>
      </c>
      <c r="X179" s="253">
        <f t="shared" si="73"/>
        <v>0</v>
      </c>
      <c r="Y179" s="253">
        <f t="shared" si="56"/>
        <v>0</v>
      </c>
      <c r="Z179" s="253">
        <f t="shared" si="57"/>
        <v>0</v>
      </c>
      <c r="AA179" s="253">
        <f t="shared" si="58"/>
        <v>0</v>
      </c>
      <c r="AB179" s="253">
        <f t="shared" si="59"/>
        <v>0</v>
      </c>
      <c r="AC179" s="142"/>
      <c r="AD179" s="253">
        <f>'Input| Projects'!Q179*N179*'Input| Escalations'!$K$19</f>
        <v>0</v>
      </c>
      <c r="AE179" s="253">
        <f>'Input| Projects'!R179*O179*'Input| Escalations'!$K$19</f>
        <v>0</v>
      </c>
      <c r="AF179" s="253">
        <f>'Input| Projects'!S179*P179*'Input| Escalations'!$K$19</f>
        <v>0</v>
      </c>
      <c r="AG179" s="253">
        <f>'Input| Projects'!T179*Q179*'Input| Escalations'!$K$19</f>
        <v>0</v>
      </c>
      <c r="AH179" s="253">
        <f>'Input| Projects'!U179*R179*'Input| Escalations'!$K$19</f>
        <v>0</v>
      </c>
      <c r="AI179" s="253">
        <f>'Input| Projects'!V179*S179*'Input| Escalations'!$K$19</f>
        <v>0</v>
      </c>
      <c r="AJ179" s="253">
        <f>'Input| Projects'!W179*T179*'Input| Escalations'!$K$19</f>
        <v>0</v>
      </c>
      <c r="AK179" s="142"/>
      <c r="AL179" s="253">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253">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253">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253">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253">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253">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253">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42"/>
      <c r="AT179" s="253">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253">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253">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253">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253">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253">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253">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42"/>
      <c r="BB179" s="253">
        <f t="shared" si="74"/>
        <v>0</v>
      </c>
      <c r="BC179" s="253">
        <f t="shared" si="75"/>
        <v>0</v>
      </c>
      <c r="BD179" s="253">
        <f t="shared" si="76"/>
        <v>0</v>
      </c>
      <c r="BE179" s="253">
        <f t="shared" si="60"/>
        <v>0</v>
      </c>
      <c r="BF179" s="253">
        <f t="shared" si="61"/>
        <v>0</v>
      </c>
      <c r="BG179" s="253">
        <f t="shared" si="62"/>
        <v>0</v>
      </c>
      <c r="BH179" s="253">
        <f t="shared" si="63"/>
        <v>0</v>
      </c>
      <c r="BI179" s="144"/>
      <c r="BJ179" s="253"/>
      <c r="BK179" s="253"/>
      <c r="BL179" s="253"/>
      <c r="BM179" s="253"/>
      <c r="BN179" s="253"/>
      <c r="BO179" s="253"/>
      <c r="BP179" s="253"/>
      <c r="BQ179" s="144"/>
      <c r="BR179" s="253">
        <f t="shared" si="64"/>
        <v>0</v>
      </c>
      <c r="BS179" s="253">
        <f t="shared" si="65"/>
        <v>0</v>
      </c>
      <c r="BT179" s="253">
        <f t="shared" si="66"/>
        <v>0</v>
      </c>
      <c r="BU179" s="253">
        <f t="shared" si="67"/>
        <v>0</v>
      </c>
      <c r="BV179" s="253">
        <f t="shared" si="68"/>
        <v>0</v>
      </c>
      <c r="BW179" s="253">
        <f t="shared" si="69"/>
        <v>0</v>
      </c>
      <c r="BX179" s="253">
        <f t="shared" si="70"/>
        <v>0</v>
      </c>
      <c r="BY179" s="142"/>
      <c r="BZ179" s="264" t="str">
        <f>IF(SUMIF('Input| Projects'!$AR$8:$CO$8,"Dx",'Input| Projects'!$AR179:$CO179)=0,"",SUMIF('Input| Projects'!$AR$8:$CO$8,"Dx",'Input| Projects'!$AR179:$CO179))</f>
        <v/>
      </c>
      <c r="CA179" s="264" t="str">
        <f>IF(SUMIF('Input| Projects'!$AR$8:$CO$8,"Tx",'Input| Projects'!$AR179:$CO179)=0,"",SUMIF('Input| Projects'!$AR$8:$CO$8,"Tx",'Input| Projects'!$AR179:$CO179))</f>
        <v/>
      </c>
      <c r="CB179" s="206" t="str">
        <f t="shared" si="77"/>
        <v/>
      </c>
    </row>
    <row r="180" spans="2:80" x14ac:dyDescent="0.3">
      <c r="B180" s="268">
        <f>IFERROR('Input| Projects'!B180,"")</f>
        <v>171</v>
      </c>
      <c r="C180" s="57" t="str">
        <f>IFERROR(IF('Input| Projects'!C180="","",'Input| Projects'!C180),"")</f>
        <v/>
      </c>
      <c r="D180" s="57" t="str">
        <f>IFERROR(IF('Input| Projects'!D180="","",'Input| Projects'!D180),"")</f>
        <v/>
      </c>
      <c r="E180" s="140"/>
      <c r="F180" s="257">
        <f>IFERROR('Input| Projects'!I180*'Input| Escalations'!$K$19,"")</f>
        <v>0</v>
      </c>
      <c r="G180" s="257">
        <f>IFERROR('Input| Projects'!J180*'Input| Escalations'!$K$19,"")</f>
        <v>0</v>
      </c>
      <c r="H180" s="257">
        <f>IFERROR('Input| Projects'!K180*'Input| Escalations'!$K$19,"")</f>
        <v>0</v>
      </c>
      <c r="I180" s="257">
        <f>IFERROR('Input| Projects'!L180*'Input| Escalations'!$K$19,"")</f>
        <v>0</v>
      </c>
      <c r="J180" s="257">
        <f>IFERROR('Input| Projects'!M180*'Input| Escalations'!$K$19,"")</f>
        <v>0</v>
      </c>
      <c r="K180" s="257">
        <f>IFERROR('Input| Projects'!N180*'Input| Escalations'!$K$19,"")</f>
        <v>0</v>
      </c>
      <c r="L180" s="257">
        <f>IFERROR('Input| Projects'!O180*'Input| Escalations'!$K$19,"")</f>
        <v>0</v>
      </c>
      <c r="M180" s="206" t="str">
        <f>IF(ABS(SUM(F180:L180)-(SUM('Input| Projects'!I180:O180)*'Input| Escalations'!$K$19))&lt;0.0000001,"",1)</f>
        <v/>
      </c>
      <c r="N180" s="259">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1</v>
      </c>
      <c r="O180" s="259">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1</v>
      </c>
      <c r="P180" s="259">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1</v>
      </c>
      <c r="Q180" s="259">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v>
      </c>
      <c r="R180" s="259">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v>
      </c>
      <c r="S180" s="259">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v>
      </c>
      <c r="T180" s="259">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v>
      </c>
      <c r="U180" s="142"/>
      <c r="V180" s="253">
        <f t="shared" si="71"/>
        <v>0</v>
      </c>
      <c r="W180" s="253">
        <f t="shared" si="72"/>
        <v>0</v>
      </c>
      <c r="X180" s="253">
        <f t="shared" si="73"/>
        <v>0</v>
      </c>
      <c r="Y180" s="253">
        <f t="shared" si="56"/>
        <v>0</v>
      </c>
      <c r="Z180" s="253">
        <f t="shared" si="57"/>
        <v>0</v>
      </c>
      <c r="AA180" s="253">
        <f t="shared" si="58"/>
        <v>0</v>
      </c>
      <c r="AB180" s="253">
        <f t="shared" si="59"/>
        <v>0</v>
      </c>
      <c r="AC180" s="142"/>
      <c r="AD180" s="253">
        <f>'Input| Projects'!Q180*N180*'Input| Escalations'!$K$19</f>
        <v>0</v>
      </c>
      <c r="AE180" s="253">
        <f>'Input| Projects'!R180*O180*'Input| Escalations'!$K$19</f>
        <v>0</v>
      </c>
      <c r="AF180" s="253">
        <f>'Input| Projects'!S180*P180*'Input| Escalations'!$K$19</f>
        <v>0</v>
      </c>
      <c r="AG180" s="253">
        <f>'Input| Projects'!T180*Q180*'Input| Escalations'!$K$19</f>
        <v>0</v>
      </c>
      <c r="AH180" s="253">
        <f>'Input| Projects'!U180*R180*'Input| Escalations'!$K$19</f>
        <v>0</v>
      </c>
      <c r="AI180" s="253">
        <f>'Input| Projects'!V180*S180*'Input| Escalations'!$K$19</f>
        <v>0</v>
      </c>
      <c r="AJ180" s="253">
        <f>'Input| Projects'!W180*T180*'Input| Escalations'!$K$19</f>
        <v>0</v>
      </c>
      <c r="AK180" s="142"/>
      <c r="AL180" s="253">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253">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253">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253">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253">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253">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253">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42"/>
      <c r="AT180" s="253">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253">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253">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253">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253">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253">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253">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42"/>
      <c r="BB180" s="253">
        <f t="shared" si="74"/>
        <v>0</v>
      </c>
      <c r="BC180" s="253">
        <f t="shared" si="75"/>
        <v>0</v>
      </c>
      <c r="BD180" s="253">
        <f t="shared" si="76"/>
        <v>0</v>
      </c>
      <c r="BE180" s="253">
        <f t="shared" si="60"/>
        <v>0</v>
      </c>
      <c r="BF180" s="253">
        <f t="shared" si="61"/>
        <v>0</v>
      </c>
      <c r="BG180" s="253">
        <f t="shared" si="62"/>
        <v>0</v>
      </c>
      <c r="BH180" s="253">
        <f t="shared" si="63"/>
        <v>0</v>
      </c>
      <c r="BI180" s="144"/>
      <c r="BJ180" s="253"/>
      <c r="BK180" s="253"/>
      <c r="BL180" s="253"/>
      <c r="BM180" s="253"/>
      <c r="BN180" s="253"/>
      <c r="BO180" s="253"/>
      <c r="BP180" s="253"/>
      <c r="BQ180" s="144"/>
      <c r="BR180" s="253">
        <f t="shared" si="64"/>
        <v>0</v>
      </c>
      <c r="BS180" s="253">
        <f t="shared" si="65"/>
        <v>0</v>
      </c>
      <c r="BT180" s="253">
        <f t="shared" si="66"/>
        <v>0</v>
      </c>
      <c r="BU180" s="253">
        <f t="shared" si="67"/>
        <v>0</v>
      </c>
      <c r="BV180" s="253">
        <f t="shared" si="68"/>
        <v>0</v>
      </c>
      <c r="BW180" s="253">
        <f t="shared" si="69"/>
        <v>0</v>
      </c>
      <c r="BX180" s="253">
        <f t="shared" si="70"/>
        <v>0</v>
      </c>
      <c r="BY180" s="142"/>
      <c r="BZ180" s="264" t="str">
        <f>IF(SUMIF('Input| Projects'!$AR$8:$CO$8,"Dx",'Input| Projects'!$AR180:$CO180)=0,"",SUMIF('Input| Projects'!$AR$8:$CO$8,"Dx",'Input| Projects'!$AR180:$CO180))</f>
        <v/>
      </c>
      <c r="CA180" s="264" t="str">
        <f>IF(SUMIF('Input| Projects'!$AR$8:$CO$8,"Tx",'Input| Projects'!$AR180:$CO180)=0,"",SUMIF('Input| Projects'!$AR$8:$CO$8,"Tx",'Input| Projects'!$AR180:$CO180))</f>
        <v/>
      </c>
      <c r="CB180" s="206" t="str">
        <f t="shared" si="77"/>
        <v/>
      </c>
    </row>
    <row r="181" spans="2:80" x14ac:dyDescent="0.3">
      <c r="B181" s="268">
        <f>IFERROR('Input| Projects'!B181,"")</f>
        <v>172</v>
      </c>
      <c r="C181" s="57" t="str">
        <f>IFERROR(IF('Input| Projects'!C181="","",'Input| Projects'!C181),"")</f>
        <v/>
      </c>
      <c r="D181" s="57" t="str">
        <f>IFERROR(IF('Input| Projects'!D181="","",'Input| Projects'!D181),"")</f>
        <v/>
      </c>
      <c r="E181" s="140"/>
      <c r="F181" s="257">
        <f>IFERROR('Input| Projects'!I181*'Input| Escalations'!$K$19,"")</f>
        <v>0</v>
      </c>
      <c r="G181" s="257">
        <f>IFERROR('Input| Projects'!J181*'Input| Escalations'!$K$19,"")</f>
        <v>0</v>
      </c>
      <c r="H181" s="257">
        <f>IFERROR('Input| Projects'!K181*'Input| Escalations'!$K$19,"")</f>
        <v>0</v>
      </c>
      <c r="I181" s="257">
        <f>IFERROR('Input| Projects'!L181*'Input| Escalations'!$K$19,"")</f>
        <v>0</v>
      </c>
      <c r="J181" s="257">
        <f>IFERROR('Input| Projects'!M181*'Input| Escalations'!$K$19,"")</f>
        <v>0</v>
      </c>
      <c r="K181" s="257">
        <f>IFERROR('Input| Projects'!N181*'Input| Escalations'!$K$19,"")</f>
        <v>0</v>
      </c>
      <c r="L181" s="257">
        <f>IFERROR('Input| Projects'!O181*'Input| Escalations'!$K$19,"")</f>
        <v>0</v>
      </c>
      <c r="M181" s="206" t="str">
        <f>IF(ABS(SUM(F181:L181)-(SUM('Input| Projects'!I181:O181)*'Input| Escalations'!$K$19))&lt;0.0000001,"",1)</f>
        <v/>
      </c>
      <c r="N181" s="259">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1</v>
      </c>
      <c r="O181" s="259">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1</v>
      </c>
      <c r="P181" s="259">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1</v>
      </c>
      <c r="Q181" s="259">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v>
      </c>
      <c r="R181" s="259">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v>
      </c>
      <c r="S181" s="259">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v>
      </c>
      <c r="T181" s="259">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v>
      </c>
      <c r="U181" s="142"/>
      <c r="V181" s="253">
        <f t="shared" si="71"/>
        <v>0</v>
      </c>
      <c r="W181" s="253">
        <f t="shared" si="72"/>
        <v>0</v>
      </c>
      <c r="X181" s="253">
        <f t="shared" si="73"/>
        <v>0</v>
      </c>
      <c r="Y181" s="253">
        <f t="shared" si="56"/>
        <v>0</v>
      </c>
      <c r="Z181" s="253">
        <f t="shared" si="57"/>
        <v>0</v>
      </c>
      <c r="AA181" s="253">
        <f t="shared" si="58"/>
        <v>0</v>
      </c>
      <c r="AB181" s="253">
        <f t="shared" si="59"/>
        <v>0</v>
      </c>
      <c r="AC181" s="142"/>
      <c r="AD181" s="253">
        <f>'Input| Projects'!Q181*N181*'Input| Escalations'!$K$19</f>
        <v>0</v>
      </c>
      <c r="AE181" s="253">
        <f>'Input| Projects'!R181*O181*'Input| Escalations'!$K$19</f>
        <v>0</v>
      </c>
      <c r="AF181" s="253">
        <f>'Input| Projects'!S181*P181*'Input| Escalations'!$K$19</f>
        <v>0</v>
      </c>
      <c r="AG181" s="253">
        <f>'Input| Projects'!T181*Q181*'Input| Escalations'!$K$19</f>
        <v>0</v>
      </c>
      <c r="AH181" s="253">
        <f>'Input| Projects'!U181*R181*'Input| Escalations'!$K$19</f>
        <v>0</v>
      </c>
      <c r="AI181" s="253">
        <f>'Input| Projects'!V181*S181*'Input| Escalations'!$K$19</f>
        <v>0</v>
      </c>
      <c r="AJ181" s="253">
        <f>'Input| Projects'!W181*T181*'Input| Escalations'!$K$19</f>
        <v>0</v>
      </c>
      <c r="AK181" s="142"/>
      <c r="AL181" s="253">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253">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253">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253">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253">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253">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253">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42"/>
      <c r="AT181" s="253">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253">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253">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253">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253">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253">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253">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42"/>
      <c r="BB181" s="253">
        <f t="shared" si="74"/>
        <v>0</v>
      </c>
      <c r="BC181" s="253">
        <f t="shared" si="75"/>
        <v>0</v>
      </c>
      <c r="BD181" s="253">
        <f t="shared" si="76"/>
        <v>0</v>
      </c>
      <c r="BE181" s="253">
        <f t="shared" si="60"/>
        <v>0</v>
      </c>
      <c r="BF181" s="253">
        <f t="shared" si="61"/>
        <v>0</v>
      </c>
      <c r="BG181" s="253">
        <f t="shared" si="62"/>
        <v>0</v>
      </c>
      <c r="BH181" s="253">
        <f t="shared" si="63"/>
        <v>0</v>
      </c>
      <c r="BI181" s="144"/>
      <c r="BJ181" s="253"/>
      <c r="BK181" s="253"/>
      <c r="BL181" s="253"/>
      <c r="BM181" s="253"/>
      <c r="BN181" s="253"/>
      <c r="BO181" s="253"/>
      <c r="BP181" s="253"/>
      <c r="BQ181" s="144"/>
      <c r="BR181" s="253">
        <f t="shared" si="64"/>
        <v>0</v>
      </c>
      <c r="BS181" s="253">
        <f t="shared" si="65"/>
        <v>0</v>
      </c>
      <c r="BT181" s="253">
        <f t="shared" si="66"/>
        <v>0</v>
      </c>
      <c r="BU181" s="253">
        <f t="shared" si="67"/>
        <v>0</v>
      </c>
      <c r="BV181" s="253">
        <f t="shared" si="68"/>
        <v>0</v>
      </c>
      <c r="BW181" s="253">
        <f t="shared" si="69"/>
        <v>0</v>
      </c>
      <c r="BX181" s="253">
        <f t="shared" si="70"/>
        <v>0</v>
      </c>
      <c r="BY181" s="142"/>
      <c r="BZ181" s="264" t="str">
        <f>IF(SUMIF('Input| Projects'!$AR$8:$CO$8,"Dx",'Input| Projects'!$AR181:$CO181)=0,"",SUMIF('Input| Projects'!$AR$8:$CO$8,"Dx",'Input| Projects'!$AR181:$CO181))</f>
        <v/>
      </c>
      <c r="CA181" s="264" t="str">
        <f>IF(SUMIF('Input| Projects'!$AR$8:$CO$8,"Tx",'Input| Projects'!$AR181:$CO181)=0,"",SUMIF('Input| Projects'!$AR$8:$CO$8,"Tx",'Input| Projects'!$AR181:$CO181))</f>
        <v/>
      </c>
      <c r="CB181" s="206" t="str">
        <f t="shared" si="77"/>
        <v/>
      </c>
    </row>
    <row r="182" spans="2:80" x14ac:dyDescent="0.3">
      <c r="B182" s="268">
        <f>IFERROR('Input| Projects'!B182,"")</f>
        <v>173</v>
      </c>
      <c r="C182" s="57" t="str">
        <f>IFERROR(IF('Input| Projects'!C182="","",'Input| Projects'!C182),"")</f>
        <v/>
      </c>
      <c r="D182" s="57" t="str">
        <f>IFERROR(IF('Input| Projects'!D182="","",'Input| Projects'!D182),"")</f>
        <v/>
      </c>
      <c r="E182" s="140"/>
      <c r="F182" s="257">
        <f>IFERROR('Input| Projects'!I182*'Input| Escalations'!$K$19,"")</f>
        <v>0</v>
      </c>
      <c r="G182" s="257">
        <f>IFERROR('Input| Projects'!J182*'Input| Escalations'!$K$19,"")</f>
        <v>0</v>
      </c>
      <c r="H182" s="257">
        <f>IFERROR('Input| Projects'!K182*'Input| Escalations'!$K$19,"")</f>
        <v>0</v>
      </c>
      <c r="I182" s="257">
        <f>IFERROR('Input| Projects'!L182*'Input| Escalations'!$K$19,"")</f>
        <v>0</v>
      </c>
      <c r="J182" s="257">
        <f>IFERROR('Input| Projects'!M182*'Input| Escalations'!$K$19,"")</f>
        <v>0</v>
      </c>
      <c r="K182" s="257">
        <f>IFERROR('Input| Projects'!N182*'Input| Escalations'!$K$19,"")</f>
        <v>0</v>
      </c>
      <c r="L182" s="257">
        <f>IFERROR('Input| Projects'!O182*'Input| Escalations'!$K$19,"")</f>
        <v>0</v>
      </c>
      <c r="M182" s="206" t="str">
        <f>IF(ABS(SUM(F182:L182)-(SUM('Input| Projects'!I182:O182)*'Input| Escalations'!$K$19))&lt;0.0000001,"",1)</f>
        <v/>
      </c>
      <c r="N182" s="259">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1</v>
      </c>
      <c r="O182" s="259">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1</v>
      </c>
      <c r="P182" s="259">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1</v>
      </c>
      <c r="Q182" s="259">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v>
      </c>
      <c r="R182" s="259">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v>
      </c>
      <c r="S182" s="259">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v>
      </c>
      <c r="T182" s="259">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v>
      </c>
      <c r="U182" s="142"/>
      <c r="V182" s="253">
        <f t="shared" si="71"/>
        <v>0</v>
      </c>
      <c r="W182" s="253">
        <f t="shared" si="72"/>
        <v>0</v>
      </c>
      <c r="X182" s="253">
        <f t="shared" si="73"/>
        <v>0</v>
      </c>
      <c r="Y182" s="253">
        <f t="shared" si="56"/>
        <v>0</v>
      </c>
      <c r="Z182" s="253">
        <f t="shared" si="57"/>
        <v>0</v>
      </c>
      <c r="AA182" s="253">
        <f t="shared" si="58"/>
        <v>0</v>
      </c>
      <c r="AB182" s="253">
        <f t="shared" si="59"/>
        <v>0</v>
      </c>
      <c r="AC182" s="142"/>
      <c r="AD182" s="253">
        <f>'Input| Projects'!Q182*N182*'Input| Escalations'!$K$19</f>
        <v>0</v>
      </c>
      <c r="AE182" s="253">
        <f>'Input| Projects'!R182*O182*'Input| Escalations'!$K$19</f>
        <v>0</v>
      </c>
      <c r="AF182" s="253">
        <f>'Input| Projects'!S182*P182*'Input| Escalations'!$K$19</f>
        <v>0</v>
      </c>
      <c r="AG182" s="253">
        <f>'Input| Projects'!T182*Q182*'Input| Escalations'!$K$19</f>
        <v>0</v>
      </c>
      <c r="AH182" s="253">
        <f>'Input| Projects'!U182*R182*'Input| Escalations'!$K$19</f>
        <v>0</v>
      </c>
      <c r="AI182" s="253">
        <f>'Input| Projects'!V182*S182*'Input| Escalations'!$K$19</f>
        <v>0</v>
      </c>
      <c r="AJ182" s="253">
        <f>'Input| Projects'!W182*T182*'Input| Escalations'!$K$19</f>
        <v>0</v>
      </c>
      <c r="AK182" s="142"/>
      <c r="AL182" s="253">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253">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253">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253">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253">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253">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253">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42"/>
      <c r="AT182" s="253">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253">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253">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253">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253">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253">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253">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42"/>
      <c r="BB182" s="253">
        <f t="shared" si="74"/>
        <v>0</v>
      </c>
      <c r="BC182" s="253">
        <f t="shared" si="75"/>
        <v>0</v>
      </c>
      <c r="BD182" s="253">
        <f t="shared" si="76"/>
        <v>0</v>
      </c>
      <c r="BE182" s="253">
        <f t="shared" si="60"/>
        <v>0</v>
      </c>
      <c r="BF182" s="253">
        <f t="shared" si="61"/>
        <v>0</v>
      </c>
      <c r="BG182" s="253">
        <f t="shared" si="62"/>
        <v>0</v>
      </c>
      <c r="BH182" s="253">
        <f t="shared" si="63"/>
        <v>0</v>
      </c>
      <c r="BI182" s="144"/>
      <c r="BJ182" s="253"/>
      <c r="BK182" s="253"/>
      <c r="BL182" s="253"/>
      <c r="BM182" s="253"/>
      <c r="BN182" s="253"/>
      <c r="BO182" s="253"/>
      <c r="BP182" s="253"/>
      <c r="BQ182" s="144"/>
      <c r="BR182" s="253">
        <f t="shared" si="64"/>
        <v>0</v>
      </c>
      <c r="BS182" s="253">
        <f t="shared" si="65"/>
        <v>0</v>
      </c>
      <c r="BT182" s="253">
        <f t="shared" si="66"/>
        <v>0</v>
      </c>
      <c r="BU182" s="253">
        <f t="shared" si="67"/>
        <v>0</v>
      </c>
      <c r="BV182" s="253">
        <f t="shared" si="68"/>
        <v>0</v>
      </c>
      <c r="BW182" s="253">
        <f t="shared" si="69"/>
        <v>0</v>
      </c>
      <c r="BX182" s="253">
        <f t="shared" si="70"/>
        <v>0</v>
      </c>
      <c r="BY182" s="142"/>
      <c r="BZ182" s="264" t="str">
        <f>IF(SUMIF('Input| Projects'!$AR$8:$CO$8,"Dx",'Input| Projects'!$AR182:$CO182)=0,"",SUMIF('Input| Projects'!$AR$8:$CO$8,"Dx",'Input| Projects'!$AR182:$CO182))</f>
        <v/>
      </c>
      <c r="CA182" s="264" t="str">
        <f>IF(SUMIF('Input| Projects'!$AR$8:$CO$8,"Tx",'Input| Projects'!$AR182:$CO182)=0,"",SUMIF('Input| Projects'!$AR$8:$CO$8,"Tx",'Input| Projects'!$AR182:$CO182))</f>
        <v/>
      </c>
      <c r="CB182" s="206" t="str">
        <f t="shared" si="77"/>
        <v/>
      </c>
    </row>
    <row r="183" spans="2:80" x14ac:dyDescent="0.3">
      <c r="B183" s="268">
        <f>IFERROR('Input| Projects'!B183,"")</f>
        <v>174</v>
      </c>
      <c r="C183" s="57" t="str">
        <f>IFERROR(IF('Input| Projects'!C183="","",'Input| Projects'!C183),"")</f>
        <v/>
      </c>
      <c r="D183" s="57" t="str">
        <f>IFERROR(IF('Input| Projects'!D183="","",'Input| Projects'!D183),"")</f>
        <v/>
      </c>
      <c r="E183" s="140"/>
      <c r="F183" s="257">
        <f>IFERROR('Input| Projects'!I183*'Input| Escalations'!$K$19,"")</f>
        <v>0</v>
      </c>
      <c r="G183" s="257">
        <f>IFERROR('Input| Projects'!J183*'Input| Escalations'!$K$19,"")</f>
        <v>0</v>
      </c>
      <c r="H183" s="257">
        <f>IFERROR('Input| Projects'!K183*'Input| Escalations'!$K$19,"")</f>
        <v>0</v>
      </c>
      <c r="I183" s="257">
        <f>IFERROR('Input| Projects'!L183*'Input| Escalations'!$K$19,"")</f>
        <v>0</v>
      </c>
      <c r="J183" s="257">
        <f>IFERROR('Input| Projects'!M183*'Input| Escalations'!$K$19,"")</f>
        <v>0</v>
      </c>
      <c r="K183" s="257">
        <f>IFERROR('Input| Projects'!N183*'Input| Escalations'!$K$19,"")</f>
        <v>0</v>
      </c>
      <c r="L183" s="257">
        <f>IFERROR('Input| Projects'!O183*'Input| Escalations'!$K$19,"")</f>
        <v>0</v>
      </c>
      <c r="M183" s="206" t="str">
        <f>IF(ABS(SUM(F183:L183)-(SUM('Input| Projects'!I183:O183)*'Input| Escalations'!$K$19))&lt;0.0000001,"",1)</f>
        <v/>
      </c>
      <c r="N183" s="259">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1</v>
      </c>
      <c r="O183" s="259">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1</v>
      </c>
      <c r="P183" s="259">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1</v>
      </c>
      <c r="Q183" s="259">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v>
      </c>
      <c r="R183" s="259">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v>
      </c>
      <c r="S183" s="259">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v>
      </c>
      <c r="T183" s="259">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v>
      </c>
      <c r="U183" s="142"/>
      <c r="V183" s="253">
        <f t="shared" si="71"/>
        <v>0</v>
      </c>
      <c r="W183" s="253">
        <f t="shared" si="72"/>
        <v>0</v>
      </c>
      <c r="X183" s="253">
        <f t="shared" si="73"/>
        <v>0</v>
      </c>
      <c r="Y183" s="253">
        <f t="shared" si="56"/>
        <v>0</v>
      </c>
      <c r="Z183" s="253">
        <f t="shared" si="57"/>
        <v>0</v>
      </c>
      <c r="AA183" s="253">
        <f t="shared" si="58"/>
        <v>0</v>
      </c>
      <c r="AB183" s="253">
        <f t="shared" si="59"/>
        <v>0</v>
      </c>
      <c r="AC183" s="142"/>
      <c r="AD183" s="253">
        <f>'Input| Projects'!Q183*N183*'Input| Escalations'!$K$19</f>
        <v>0</v>
      </c>
      <c r="AE183" s="253">
        <f>'Input| Projects'!R183*O183*'Input| Escalations'!$K$19</f>
        <v>0</v>
      </c>
      <c r="AF183" s="253">
        <f>'Input| Projects'!S183*P183*'Input| Escalations'!$K$19</f>
        <v>0</v>
      </c>
      <c r="AG183" s="253">
        <f>'Input| Projects'!T183*Q183*'Input| Escalations'!$K$19</f>
        <v>0</v>
      </c>
      <c r="AH183" s="253">
        <f>'Input| Projects'!U183*R183*'Input| Escalations'!$K$19</f>
        <v>0</v>
      </c>
      <c r="AI183" s="253">
        <f>'Input| Projects'!V183*S183*'Input| Escalations'!$K$19</f>
        <v>0</v>
      </c>
      <c r="AJ183" s="253">
        <f>'Input| Projects'!W183*T183*'Input| Escalations'!$K$19</f>
        <v>0</v>
      </c>
      <c r="AK183" s="142"/>
      <c r="AL183" s="253">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253">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253">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253">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253">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253">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253">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42"/>
      <c r="AT183" s="253">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253">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253">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253">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253">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253">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253">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42"/>
      <c r="BB183" s="253">
        <f t="shared" si="74"/>
        <v>0</v>
      </c>
      <c r="BC183" s="253">
        <f t="shared" si="75"/>
        <v>0</v>
      </c>
      <c r="BD183" s="253">
        <f t="shared" si="76"/>
        <v>0</v>
      </c>
      <c r="BE183" s="253">
        <f t="shared" si="60"/>
        <v>0</v>
      </c>
      <c r="BF183" s="253">
        <f t="shared" si="61"/>
        <v>0</v>
      </c>
      <c r="BG183" s="253">
        <f t="shared" si="62"/>
        <v>0</v>
      </c>
      <c r="BH183" s="253">
        <f t="shared" si="63"/>
        <v>0</v>
      </c>
      <c r="BI183" s="144"/>
      <c r="BJ183" s="253"/>
      <c r="BK183" s="253"/>
      <c r="BL183" s="253"/>
      <c r="BM183" s="253"/>
      <c r="BN183" s="253"/>
      <c r="BO183" s="253"/>
      <c r="BP183" s="253"/>
      <c r="BQ183" s="144"/>
      <c r="BR183" s="253">
        <f t="shared" si="64"/>
        <v>0</v>
      </c>
      <c r="BS183" s="253">
        <f t="shared" si="65"/>
        <v>0</v>
      </c>
      <c r="BT183" s="253">
        <f t="shared" si="66"/>
        <v>0</v>
      </c>
      <c r="BU183" s="253">
        <f t="shared" si="67"/>
        <v>0</v>
      </c>
      <c r="BV183" s="253">
        <f t="shared" si="68"/>
        <v>0</v>
      </c>
      <c r="BW183" s="253">
        <f t="shared" si="69"/>
        <v>0</v>
      </c>
      <c r="BX183" s="253">
        <f t="shared" si="70"/>
        <v>0</v>
      </c>
      <c r="BY183" s="142"/>
      <c r="BZ183" s="264" t="str">
        <f>IF(SUMIF('Input| Projects'!$AR$8:$CO$8,"Dx",'Input| Projects'!$AR183:$CO183)=0,"",SUMIF('Input| Projects'!$AR$8:$CO$8,"Dx",'Input| Projects'!$AR183:$CO183))</f>
        <v/>
      </c>
      <c r="CA183" s="264" t="str">
        <f>IF(SUMIF('Input| Projects'!$AR$8:$CO$8,"Tx",'Input| Projects'!$AR183:$CO183)=0,"",SUMIF('Input| Projects'!$AR$8:$CO$8,"Tx",'Input| Projects'!$AR183:$CO183))</f>
        <v/>
      </c>
      <c r="CB183" s="206" t="str">
        <f t="shared" si="77"/>
        <v/>
      </c>
    </row>
    <row r="184" spans="2:80" x14ac:dyDescent="0.3">
      <c r="B184" s="268">
        <f>IFERROR('Input| Projects'!B184,"")</f>
        <v>175</v>
      </c>
      <c r="C184" s="57" t="str">
        <f>IFERROR(IF('Input| Projects'!C184="","",'Input| Projects'!C184),"")</f>
        <v/>
      </c>
      <c r="D184" s="57" t="str">
        <f>IFERROR(IF('Input| Projects'!D184="","",'Input| Projects'!D184),"")</f>
        <v/>
      </c>
      <c r="E184" s="140"/>
      <c r="F184" s="257">
        <f>IFERROR('Input| Projects'!I184*'Input| Escalations'!$K$19,"")</f>
        <v>0</v>
      </c>
      <c r="G184" s="257">
        <f>IFERROR('Input| Projects'!J184*'Input| Escalations'!$K$19,"")</f>
        <v>0</v>
      </c>
      <c r="H184" s="257">
        <f>IFERROR('Input| Projects'!K184*'Input| Escalations'!$K$19,"")</f>
        <v>0</v>
      </c>
      <c r="I184" s="257">
        <f>IFERROR('Input| Projects'!L184*'Input| Escalations'!$K$19,"")</f>
        <v>0</v>
      </c>
      <c r="J184" s="257">
        <f>IFERROR('Input| Projects'!M184*'Input| Escalations'!$K$19,"")</f>
        <v>0</v>
      </c>
      <c r="K184" s="257">
        <f>IFERROR('Input| Projects'!N184*'Input| Escalations'!$K$19,"")</f>
        <v>0</v>
      </c>
      <c r="L184" s="257">
        <f>IFERROR('Input| Projects'!O184*'Input| Escalations'!$K$19,"")</f>
        <v>0</v>
      </c>
      <c r="M184" s="206" t="str">
        <f>IF(ABS(SUM(F184:L184)-(SUM('Input| Projects'!I184:O184)*'Input| Escalations'!$K$19))&lt;0.0000001,"",1)</f>
        <v/>
      </c>
      <c r="N184" s="259">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1</v>
      </c>
      <c r="O184" s="259">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1</v>
      </c>
      <c r="P184" s="259">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1</v>
      </c>
      <c r="Q184" s="259">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v>
      </c>
      <c r="R184" s="259">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v>
      </c>
      <c r="S184" s="259">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v>
      </c>
      <c r="T184" s="259">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v>
      </c>
      <c r="U184" s="142"/>
      <c r="V184" s="253">
        <f t="shared" si="71"/>
        <v>0</v>
      </c>
      <c r="W184" s="253">
        <f t="shared" si="72"/>
        <v>0</v>
      </c>
      <c r="X184" s="253">
        <f t="shared" si="73"/>
        <v>0</v>
      </c>
      <c r="Y184" s="253">
        <f t="shared" si="56"/>
        <v>0</v>
      </c>
      <c r="Z184" s="253">
        <f t="shared" si="57"/>
        <v>0</v>
      </c>
      <c r="AA184" s="253">
        <f t="shared" si="58"/>
        <v>0</v>
      </c>
      <c r="AB184" s="253">
        <f t="shared" si="59"/>
        <v>0</v>
      </c>
      <c r="AC184" s="142"/>
      <c r="AD184" s="253">
        <f>'Input| Projects'!Q184*N184*'Input| Escalations'!$K$19</f>
        <v>0</v>
      </c>
      <c r="AE184" s="253">
        <f>'Input| Projects'!R184*O184*'Input| Escalations'!$K$19</f>
        <v>0</v>
      </c>
      <c r="AF184" s="253">
        <f>'Input| Projects'!S184*P184*'Input| Escalations'!$K$19</f>
        <v>0</v>
      </c>
      <c r="AG184" s="253">
        <f>'Input| Projects'!T184*Q184*'Input| Escalations'!$K$19</f>
        <v>0</v>
      </c>
      <c r="AH184" s="253">
        <f>'Input| Projects'!U184*R184*'Input| Escalations'!$K$19</f>
        <v>0</v>
      </c>
      <c r="AI184" s="253">
        <f>'Input| Projects'!V184*S184*'Input| Escalations'!$K$19</f>
        <v>0</v>
      </c>
      <c r="AJ184" s="253">
        <f>'Input| Projects'!W184*T184*'Input| Escalations'!$K$19</f>
        <v>0</v>
      </c>
      <c r="AK184" s="142"/>
      <c r="AL184" s="253">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253">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253">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253">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253">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253">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253">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42"/>
      <c r="AT184" s="253">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253">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253">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253">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253">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253">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253">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42"/>
      <c r="BB184" s="253">
        <f t="shared" si="74"/>
        <v>0</v>
      </c>
      <c r="BC184" s="253">
        <f t="shared" si="75"/>
        <v>0</v>
      </c>
      <c r="BD184" s="253">
        <f t="shared" si="76"/>
        <v>0</v>
      </c>
      <c r="BE184" s="253">
        <f t="shared" si="60"/>
        <v>0</v>
      </c>
      <c r="BF184" s="253">
        <f t="shared" si="61"/>
        <v>0</v>
      </c>
      <c r="BG184" s="253">
        <f t="shared" si="62"/>
        <v>0</v>
      </c>
      <c r="BH184" s="253">
        <f t="shared" si="63"/>
        <v>0</v>
      </c>
      <c r="BI184" s="144"/>
      <c r="BJ184" s="253"/>
      <c r="BK184" s="253"/>
      <c r="BL184" s="253"/>
      <c r="BM184" s="253"/>
      <c r="BN184" s="253"/>
      <c r="BO184" s="253"/>
      <c r="BP184" s="253"/>
      <c r="BQ184" s="144"/>
      <c r="BR184" s="253">
        <f t="shared" si="64"/>
        <v>0</v>
      </c>
      <c r="BS184" s="253">
        <f t="shared" si="65"/>
        <v>0</v>
      </c>
      <c r="BT184" s="253">
        <f t="shared" si="66"/>
        <v>0</v>
      </c>
      <c r="BU184" s="253">
        <f t="shared" si="67"/>
        <v>0</v>
      </c>
      <c r="BV184" s="253">
        <f t="shared" si="68"/>
        <v>0</v>
      </c>
      <c r="BW184" s="253">
        <f t="shared" si="69"/>
        <v>0</v>
      </c>
      <c r="BX184" s="253">
        <f t="shared" si="70"/>
        <v>0</v>
      </c>
      <c r="BY184" s="142"/>
      <c r="BZ184" s="264" t="str">
        <f>IF(SUMIF('Input| Projects'!$AR$8:$CO$8,"Dx",'Input| Projects'!$AR184:$CO184)=0,"",SUMIF('Input| Projects'!$AR$8:$CO$8,"Dx",'Input| Projects'!$AR184:$CO184))</f>
        <v/>
      </c>
      <c r="CA184" s="264" t="str">
        <f>IF(SUMIF('Input| Projects'!$AR$8:$CO$8,"Tx",'Input| Projects'!$AR184:$CO184)=0,"",SUMIF('Input| Projects'!$AR$8:$CO$8,"Tx",'Input| Projects'!$AR184:$CO184))</f>
        <v/>
      </c>
      <c r="CB184" s="206" t="str">
        <f t="shared" si="77"/>
        <v/>
      </c>
    </row>
    <row r="185" spans="2:80" x14ac:dyDescent="0.3">
      <c r="B185" s="268">
        <f>IFERROR('Input| Projects'!B185,"")</f>
        <v>176</v>
      </c>
      <c r="C185" s="57" t="str">
        <f>IFERROR(IF('Input| Projects'!C185="","",'Input| Projects'!C185),"")</f>
        <v/>
      </c>
      <c r="D185" s="57" t="str">
        <f>IFERROR(IF('Input| Projects'!D185="","",'Input| Projects'!D185),"")</f>
        <v/>
      </c>
      <c r="E185" s="140"/>
      <c r="F185" s="257">
        <f>IFERROR('Input| Projects'!I185*'Input| Escalations'!$K$19,"")</f>
        <v>0</v>
      </c>
      <c r="G185" s="257">
        <f>IFERROR('Input| Projects'!J185*'Input| Escalations'!$K$19,"")</f>
        <v>0</v>
      </c>
      <c r="H185" s="257">
        <f>IFERROR('Input| Projects'!K185*'Input| Escalations'!$K$19,"")</f>
        <v>0</v>
      </c>
      <c r="I185" s="257">
        <f>IFERROR('Input| Projects'!L185*'Input| Escalations'!$K$19,"")</f>
        <v>0</v>
      </c>
      <c r="J185" s="257">
        <f>IFERROR('Input| Projects'!M185*'Input| Escalations'!$K$19,"")</f>
        <v>0</v>
      </c>
      <c r="K185" s="257">
        <f>IFERROR('Input| Projects'!N185*'Input| Escalations'!$K$19,"")</f>
        <v>0</v>
      </c>
      <c r="L185" s="257">
        <f>IFERROR('Input| Projects'!O185*'Input| Escalations'!$K$19,"")</f>
        <v>0</v>
      </c>
      <c r="M185" s="206" t="str">
        <f>IF(ABS(SUM(F185:L185)-(SUM('Input| Projects'!I185:O185)*'Input| Escalations'!$K$19))&lt;0.0000001,"",1)</f>
        <v/>
      </c>
      <c r="N185" s="259">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1</v>
      </c>
      <c r="O185" s="259">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1</v>
      </c>
      <c r="P185" s="259">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1</v>
      </c>
      <c r="Q185" s="259">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v>
      </c>
      <c r="R185" s="259">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v>
      </c>
      <c r="S185" s="259">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v>
      </c>
      <c r="T185" s="259">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v>
      </c>
      <c r="U185" s="142"/>
      <c r="V185" s="253">
        <f t="shared" si="71"/>
        <v>0</v>
      </c>
      <c r="W185" s="253">
        <f t="shared" si="72"/>
        <v>0</v>
      </c>
      <c r="X185" s="253">
        <f t="shared" si="73"/>
        <v>0</v>
      </c>
      <c r="Y185" s="253">
        <f t="shared" si="56"/>
        <v>0</v>
      </c>
      <c r="Z185" s="253">
        <f t="shared" si="57"/>
        <v>0</v>
      </c>
      <c r="AA185" s="253">
        <f t="shared" si="58"/>
        <v>0</v>
      </c>
      <c r="AB185" s="253">
        <f t="shared" si="59"/>
        <v>0</v>
      </c>
      <c r="AC185" s="142"/>
      <c r="AD185" s="253">
        <f>'Input| Projects'!Q185*N185*'Input| Escalations'!$K$19</f>
        <v>0</v>
      </c>
      <c r="AE185" s="253">
        <f>'Input| Projects'!R185*O185*'Input| Escalations'!$K$19</f>
        <v>0</v>
      </c>
      <c r="AF185" s="253">
        <f>'Input| Projects'!S185*P185*'Input| Escalations'!$K$19</f>
        <v>0</v>
      </c>
      <c r="AG185" s="253">
        <f>'Input| Projects'!T185*Q185*'Input| Escalations'!$K$19</f>
        <v>0</v>
      </c>
      <c r="AH185" s="253">
        <f>'Input| Projects'!U185*R185*'Input| Escalations'!$K$19</f>
        <v>0</v>
      </c>
      <c r="AI185" s="253">
        <f>'Input| Projects'!V185*S185*'Input| Escalations'!$K$19</f>
        <v>0</v>
      </c>
      <c r="AJ185" s="253">
        <f>'Input| Projects'!W185*T185*'Input| Escalations'!$K$19</f>
        <v>0</v>
      </c>
      <c r="AK185" s="142"/>
      <c r="AL185" s="253">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253">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253">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253">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253">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253">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253">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42"/>
      <c r="AT185" s="253">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253">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253">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253">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253">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253">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253">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42"/>
      <c r="BB185" s="253">
        <f t="shared" si="74"/>
        <v>0</v>
      </c>
      <c r="BC185" s="253">
        <f t="shared" si="75"/>
        <v>0</v>
      </c>
      <c r="BD185" s="253">
        <f t="shared" si="76"/>
        <v>0</v>
      </c>
      <c r="BE185" s="253">
        <f t="shared" si="60"/>
        <v>0</v>
      </c>
      <c r="BF185" s="253">
        <f t="shared" si="61"/>
        <v>0</v>
      </c>
      <c r="BG185" s="253">
        <f t="shared" si="62"/>
        <v>0</v>
      </c>
      <c r="BH185" s="253">
        <f t="shared" si="63"/>
        <v>0</v>
      </c>
      <c r="BI185" s="144"/>
      <c r="BJ185" s="253"/>
      <c r="BK185" s="253"/>
      <c r="BL185" s="253"/>
      <c r="BM185" s="253"/>
      <c r="BN185" s="253"/>
      <c r="BO185" s="253"/>
      <c r="BP185" s="253"/>
      <c r="BQ185" s="144"/>
      <c r="BR185" s="253">
        <f t="shared" si="64"/>
        <v>0</v>
      </c>
      <c r="BS185" s="253">
        <f t="shared" si="65"/>
        <v>0</v>
      </c>
      <c r="BT185" s="253">
        <f t="shared" si="66"/>
        <v>0</v>
      </c>
      <c r="BU185" s="253">
        <f t="shared" si="67"/>
        <v>0</v>
      </c>
      <c r="BV185" s="253">
        <f t="shared" si="68"/>
        <v>0</v>
      </c>
      <c r="BW185" s="253">
        <f t="shared" si="69"/>
        <v>0</v>
      </c>
      <c r="BX185" s="253">
        <f t="shared" si="70"/>
        <v>0</v>
      </c>
      <c r="BY185" s="142"/>
      <c r="BZ185" s="264" t="str">
        <f>IF(SUMIF('Input| Projects'!$AR$8:$CO$8,"Dx",'Input| Projects'!$AR185:$CO185)=0,"",SUMIF('Input| Projects'!$AR$8:$CO$8,"Dx",'Input| Projects'!$AR185:$CO185))</f>
        <v/>
      </c>
      <c r="CA185" s="264" t="str">
        <f>IF(SUMIF('Input| Projects'!$AR$8:$CO$8,"Tx",'Input| Projects'!$AR185:$CO185)=0,"",SUMIF('Input| Projects'!$AR$8:$CO$8,"Tx",'Input| Projects'!$AR185:$CO185))</f>
        <v/>
      </c>
      <c r="CB185" s="206" t="str">
        <f t="shared" si="77"/>
        <v/>
      </c>
    </row>
    <row r="186" spans="2:80" x14ac:dyDescent="0.3">
      <c r="B186" s="268">
        <f>IFERROR('Input| Projects'!B186,"")</f>
        <v>177</v>
      </c>
      <c r="C186" s="57" t="str">
        <f>IFERROR(IF('Input| Projects'!C186="","",'Input| Projects'!C186),"")</f>
        <v/>
      </c>
      <c r="D186" s="57" t="str">
        <f>IFERROR(IF('Input| Projects'!D186="","",'Input| Projects'!D186),"")</f>
        <v/>
      </c>
      <c r="E186" s="140"/>
      <c r="F186" s="257">
        <f>IFERROR('Input| Projects'!I186*'Input| Escalations'!$K$19,"")</f>
        <v>0</v>
      </c>
      <c r="G186" s="257">
        <f>IFERROR('Input| Projects'!J186*'Input| Escalations'!$K$19,"")</f>
        <v>0</v>
      </c>
      <c r="H186" s="257">
        <f>IFERROR('Input| Projects'!K186*'Input| Escalations'!$K$19,"")</f>
        <v>0</v>
      </c>
      <c r="I186" s="257">
        <f>IFERROR('Input| Projects'!L186*'Input| Escalations'!$K$19,"")</f>
        <v>0</v>
      </c>
      <c r="J186" s="257">
        <f>IFERROR('Input| Projects'!M186*'Input| Escalations'!$K$19,"")</f>
        <v>0</v>
      </c>
      <c r="K186" s="257">
        <f>IFERROR('Input| Projects'!N186*'Input| Escalations'!$K$19,"")</f>
        <v>0</v>
      </c>
      <c r="L186" s="257">
        <f>IFERROR('Input| Projects'!O186*'Input| Escalations'!$K$19,"")</f>
        <v>0</v>
      </c>
      <c r="M186" s="206" t="str">
        <f>IF(ABS(SUM(F186:L186)-(SUM('Input| Projects'!I186:O186)*'Input| Escalations'!$K$19))&lt;0.0000001,"",1)</f>
        <v/>
      </c>
      <c r="N186" s="259">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1</v>
      </c>
      <c r="O186" s="259">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1</v>
      </c>
      <c r="P186" s="259">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1</v>
      </c>
      <c r="Q186" s="259">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v>
      </c>
      <c r="R186" s="259">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v>
      </c>
      <c r="S186" s="259">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v>
      </c>
      <c r="T186" s="259">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v>
      </c>
      <c r="U186" s="142"/>
      <c r="V186" s="253">
        <f t="shared" si="71"/>
        <v>0</v>
      </c>
      <c r="W186" s="253">
        <f t="shared" si="72"/>
        <v>0</v>
      </c>
      <c r="X186" s="253">
        <f t="shared" si="73"/>
        <v>0</v>
      </c>
      <c r="Y186" s="253">
        <f t="shared" si="56"/>
        <v>0</v>
      </c>
      <c r="Z186" s="253">
        <f t="shared" si="57"/>
        <v>0</v>
      </c>
      <c r="AA186" s="253">
        <f t="shared" si="58"/>
        <v>0</v>
      </c>
      <c r="AB186" s="253">
        <f t="shared" si="59"/>
        <v>0</v>
      </c>
      <c r="AC186" s="142"/>
      <c r="AD186" s="253">
        <f>'Input| Projects'!Q186*N186*'Input| Escalations'!$K$19</f>
        <v>0</v>
      </c>
      <c r="AE186" s="253">
        <f>'Input| Projects'!R186*O186*'Input| Escalations'!$K$19</f>
        <v>0</v>
      </c>
      <c r="AF186" s="253">
        <f>'Input| Projects'!S186*P186*'Input| Escalations'!$K$19</f>
        <v>0</v>
      </c>
      <c r="AG186" s="253">
        <f>'Input| Projects'!T186*Q186*'Input| Escalations'!$K$19</f>
        <v>0</v>
      </c>
      <c r="AH186" s="253">
        <f>'Input| Projects'!U186*R186*'Input| Escalations'!$K$19</f>
        <v>0</v>
      </c>
      <c r="AI186" s="253">
        <f>'Input| Projects'!V186*S186*'Input| Escalations'!$K$19</f>
        <v>0</v>
      </c>
      <c r="AJ186" s="253">
        <f>'Input| Projects'!W186*T186*'Input| Escalations'!$K$19</f>
        <v>0</v>
      </c>
      <c r="AK186" s="142"/>
      <c r="AL186" s="253">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253">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253">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253">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253">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253">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253">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42"/>
      <c r="AT186" s="253">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253">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253">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253">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253">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253">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253">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42"/>
      <c r="BB186" s="253">
        <f t="shared" si="74"/>
        <v>0</v>
      </c>
      <c r="BC186" s="253">
        <f t="shared" si="75"/>
        <v>0</v>
      </c>
      <c r="BD186" s="253">
        <f t="shared" si="76"/>
        <v>0</v>
      </c>
      <c r="BE186" s="253">
        <f t="shared" si="60"/>
        <v>0</v>
      </c>
      <c r="BF186" s="253">
        <f t="shared" si="61"/>
        <v>0</v>
      </c>
      <c r="BG186" s="253">
        <f t="shared" si="62"/>
        <v>0</v>
      </c>
      <c r="BH186" s="253">
        <f t="shared" si="63"/>
        <v>0</v>
      </c>
      <c r="BI186" s="144"/>
      <c r="BJ186" s="253"/>
      <c r="BK186" s="253"/>
      <c r="BL186" s="253"/>
      <c r="BM186" s="253"/>
      <c r="BN186" s="253"/>
      <c r="BO186" s="253"/>
      <c r="BP186" s="253"/>
      <c r="BQ186" s="144"/>
      <c r="BR186" s="253">
        <f t="shared" si="64"/>
        <v>0</v>
      </c>
      <c r="BS186" s="253">
        <f t="shared" si="65"/>
        <v>0</v>
      </c>
      <c r="BT186" s="253">
        <f t="shared" si="66"/>
        <v>0</v>
      </c>
      <c r="BU186" s="253">
        <f t="shared" si="67"/>
        <v>0</v>
      </c>
      <c r="BV186" s="253">
        <f t="shared" si="68"/>
        <v>0</v>
      </c>
      <c r="BW186" s="253">
        <f t="shared" si="69"/>
        <v>0</v>
      </c>
      <c r="BX186" s="253">
        <f t="shared" si="70"/>
        <v>0</v>
      </c>
      <c r="BY186" s="142"/>
      <c r="BZ186" s="264" t="str">
        <f>IF(SUMIF('Input| Projects'!$AR$8:$CO$8,"Dx",'Input| Projects'!$AR186:$CO186)=0,"",SUMIF('Input| Projects'!$AR$8:$CO$8,"Dx",'Input| Projects'!$AR186:$CO186))</f>
        <v/>
      </c>
      <c r="CA186" s="264" t="str">
        <f>IF(SUMIF('Input| Projects'!$AR$8:$CO$8,"Tx",'Input| Projects'!$AR186:$CO186)=0,"",SUMIF('Input| Projects'!$AR$8:$CO$8,"Tx",'Input| Projects'!$AR186:$CO186))</f>
        <v/>
      </c>
      <c r="CB186" s="206" t="str">
        <f t="shared" si="77"/>
        <v/>
      </c>
    </row>
    <row r="187" spans="2:80" x14ac:dyDescent="0.3">
      <c r="B187" s="268">
        <f>IFERROR('Input| Projects'!B187,"")</f>
        <v>178</v>
      </c>
      <c r="C187" s="57" t="str">
        <f>IFERROR(IF('Input| Projects'!C187="","",'Input| Projects'!C187),"")</f>
        <v/>
      </c>
      <c r="D187" s="57" t="str">
        <f>IFERROR(IF('Input| Projects'!D187="","",'Input| Projects'!D187),"")</f>
        <v/>
      </c>
      <c r="E187" s="140"/>
      <c r="F187" s="257">
        <f>IFERROR('Input| Projects'!I187*'Input| Escalations'!$K$19,"")</f>
        <v>0</v>
      </c>
      <c r="G187" s="257">
        <f>IFERROR('Input| Projects'!J187*'Input| Escalations'!$K$19,"")</f>
        <v>0</v>
      </c>
      <c r="H187" s="257">
        <f>IFERROR('Input| Projects'!K187*'Input| Escalations'!$K$19,"")</f>
        <v>0</v>
      </c>
      <c r="I187" s="257">
        <f>IFERROR('Input| Projects'!L187*'Input| Escalations'!$K$19,"")</f>
        <v>0</v>
      </c>
      <c r="J187" s="257">
        <f>IFERROR('Input| Projects'!M187*'Input| Escalations'!$K$19,"")</f>
        <v>0</v>
      </c>
      <c r="K187" s="257">
        <f>IFERROR('Input| Projects'!N187*'Input| Escalations'!$K$19,"")</f>
        <v>0</v>
      </c>
      <c r="L187" s="257">
        <f>IFERROR('Input| Projects'!O187*'Input| Escalations'!$K$19,"")</f>
        <v>0</v>
      </c>
      <c r="M187" s="206" t="str">
        <f>IF(ABS(SUM(F187:L187)-(SUM('Input| Projects'!I187:O187)*'Input| Escalations'!$K$19))&lt;0.0000001,"",1)</f>
        <v/>
      </c>
      <c r="N187" s="259">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1</v>
      </c>
      <c r="O187" s="259">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1</v>
      </c>
      <c r="P187" s="259">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1</v>
      </c>
      <c r="Q187" s="259">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v>
      </c>
      <c r="R187" s="259">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v>
      </c>
      <c r="S187" s="259">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v>
      </c>
      <c r="T187" s="259">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v>
      </c>
      <c r="U187" s="142"/>
      <c r="V187" s="253">
        <f t="shared" si="71"/>
        <v>0</v>
      </c>
      <c r="W187" s="253">
        <f t="shared" si="72"/>
        <v>0</v>
      </c>
      <c r="X187" s="253">
        <f t="shared" si="73"/>
        <v>0</v>
      </c>
      <c r="Y187" s="253">
        <f t="shared" si="56"/>
        <v>0</v>
      </c>
      <c r="Z187" s="253">
        <f t="shared" si="57"/>
        <v>0</v>
      </c>
      <c r="AA187" s="253">
        <f t="shared" si="58"/>
        <v>0</v>
      </c>
      <c r="AB187" s="253">
        <f t="shared" si="59"/>
        <v>0</v>
      </c>
      <c r="AC187" s="142"/>
      <c r="AD187" s="253">
        <f>'Input| Projects'!Q187*N187*'Input| Escalations'!$K$19</f>
        <v>0</v>
      </c>
      <c r="AE187" s="253">
        <f>'Input| Projects'!R187*O187*'Input| Escalations'!$K$19</f>
        <v>0</v>
      </c>
      <c r="AF187" s="253">
        <f>'Input| Projects'!S187*P187*'Input| Escalations'!$K$19</f>
        <v>0</v>
      </c>
      <c r="AG187" s="253">
        <f>'Input| Projects'!T187*Q187*'Input| Escalations'!$K$19</f>
        <v>0</v>
      </c>
      <c r="AH187" s="253">
        <f>'Input| Projects'!U187*R187*'Input| Escalations'!$K$19</f>
        <v>0</v>
      </c>
      <c r="AI187" s="253">
        <f>'Input| Projects'!V187*S187*'Input| Escalations'!$K$19</f>
        <v>0</v>
      </c>
      <c r="AJ187" s="253">
        <f>'Input| Projects'!W187*T187*'Input| Escalations'!$K$19</f>
        <v>0</v>
      </c>
      <c r="AK187" s="142"/>
      <c r="AL187" s="253">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253">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253">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253">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253">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253">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253">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42"/>
      <c r="AT187" s="253">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253">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253">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253">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253">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253">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253">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42"/>
      <c r="BB187" s="253">
        <f t="shared" si="74"/>
        <v>0</v>
      </c>
      <c r="BC187" s="253">
        <f t="shared" si="75"/>
        <v>0</v>
      </c>
      <c r="BD187" s="253">
        <f t="shared" si="76"/>
        <v>0</v>
      </c>
      <c r="BE187" s="253">
        <f t="shared" si="60"/>
        <v>0</v>
      </c>
      <c r="BF187" s="253">
        <f t="shared" si="61"/>
        <v>0</v>
      </c>
      <c r="BG187" s="253">
        <f t="shared" si="62"/>
        <v>0</v>
      </c>
      <c r="BH187" s="253">
        <f t="shared" si="63"/>
        <v>0</v>
      </c>
      <c r="BI187" s="144"/>
      <c r="BJ187" s="253"/>
      <c r="BK187" s="253"/>
      <c r="BL187" s="253"/>
      <c r="BM187" s="253"/>
      <c r="BN187" s="253"/>
      <c r="BO187" s="253"/>
      <c r="BP187" s="253"/>
      <c r="BQ187" s="144"/>
      <c r="BR187" s="253">
        <f t="shared" si="64"/>
        <v>0</v>
      </c>
      <c r="BS187" s="253">
        <f t="shared" si="65"/>
        <v>0</v>
      </c>
      <c r="BT187" s="253">
        <f t="shared" si="66"/>
        <v>0</v>
      </c>
      <c r="BU187" s="253">
        <f t="shared" si="67"/>
        <v>0</v>
      </c>
      <c r="BV187" s="253">
        <f t="shared" si="68"/>
        <v>0</v>
      </c>
      <c r="BW187" s="253">
        <f t="shared" si="69"/>
        <v>0</v>
      </c>
      <c r="BX187" s="253">
        <f t="shared" si="70"/>
        <v>0</v>
      </c>
      <c r="BY187" s="142"/>
      <c r="BZ187" s="264" t="str">
        <f>IF(SUMIF('Input| Projects'!$AR$8:$CO$8,"Dx",'Input| Projects'!$AR187:$CO187)=0,"",SUMIF('Input| Projects'!$AR$8:$CO$8,"Dx",'Input| Projects'!$AR187:$CO187))</f>
        <v/>
      </c>
      <c r="CA187" s="264" t="str">
        <f>IF(SUMIF('Input| Projects'!$AR$8:$CO$8,"Tx",'Input| Projects'!$AR187:$CO187)=0,"",SUMIF('Input| Projects'!$AR$8:$CO$8,"Tx",'Input| Projects'!$AR187:$CO187))</f>
        <v/>
      </c>
      <c r="CB187" s="206" t="str">
        <f t="shared" si="77"/>
        <v/>
      </c>
    </row>
    <row r="188" spans="2:80" x14ac:dyDescent="0.3">
      <c r="B188" s="268">
        <f>IFERROR('Input| Projects'!B188,"")</f>
        <v>179</v>
      </c>
      <c r="C188" s="57" t="str">
        <f>IFERROR(IF('Input| Projects'!C188="","",'Input| Projects'!C188),"")</f>
        <v/>
      </c>
      <c r="D188" s="57" t="str">
        <f>IFERROR(IF('Input| Projects'!D188="","",'Input| Projects'!D188),"")</f>
        <v/>
      </c>
      <c r="E188" s="140"/>
      <c r="F188" s="257">
        <f>IFERROR('Input| Projects'!I188*'Input| Escalations'!$K$19,"")</f>
        <v>0</v>
      </c>
      <c r="G188" s="257">
        <f>IFERROR('Input| Projects'!J188*'Input| Escalations'!$K$19,"")</f>
        <v>0</v>
      </c>
      <c r="H188" s="257">
        <f>IFERROR('Input| Projects'!K188*'Input| Escalations'!$K$19,"")</f>
        <v>0</v>
      </c>
      <c r="I188" s="257">
        <f>IFERROR('Input| Projects'!L188*'Input| Escalations'!$K$19,"")</f>
        <v>0</v>
      </c>
      <c r="J188" s="257">
        <f>IFERROR('Input| Projects'!M188*'Input| Escalations'!$K$19,"")</f>
        <v>0</v>
      </c>
      <c r="K188" s="257">
        <f>IFERROR('Input| Projects'!N188*'Input| Escalations'!$K$19,"")</f>
        <v>0</v>
      </c>
      <c r="L188" s="257">
        <f>IFERROR('Input| Projects'!O188*'Input| Escalations'!$K$19,"")</f>
        <v>0</v>
      </c>
      <c r="M188" s="206" t="str">
        <f>IF(ABS(SUM(F188:L188)-(SUM('Input| Projects'!I188:O188)*'Input| Escalations'!$K$19))&lt;0.0000001,"",1)</f>
        <v/>
      </c>
      <c r="N188" s="259">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1</v>
      </c>
      <c r="O188" s="259">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1</v>
      </c>
      <c r="P188" s="259">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1</v>
      </c>
      <c r="Q188" s="259">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v>
      </c>
      <c r="R188" s="259">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v>
      </c>
      <c r="S188" s="259">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v>
      </c>
      <c r="T188" s="259">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v>
      </c>
      <c r="U188" s="142"/>
      <c r="V188" s="253">
        <f t="shared" si="71"/>
        <v>0</v>
      </c>
      <c r="W188" s="253">
        <f t="shared" si="72"/>
        <v>0</v>
      </c>
      <c r="X188" s="253">
        <f t="shared" si="73"/>
        <v>0</v>
      </c>
      <c r="Y188" s="253">
        <f t="shared" si="56"/>
        <v>0</v>
      </c>
      <c r="Z188" s="253">
        <f t="shared" si="57"/>
        <v>0</v>
      </c>
      <c r="AA188" s="253">
        <f t="shared" si="58"/>
        <v>0</v>
      </c>
      <c r="AB188" s="253">
        <f t="shared" si="59"/>
        <v>0</v>
      </c>
      <c r="AC188" s="142"/>
      <c r="AD188" s="253">
        <f>'Input| Projects'!Q188*N188*'Input| Escalations'!$K$19</f>
        <v>0</v>
      </c>
      <c r="AE188" s="253">
        <f>'Input| Projects'!R188*O188*'Input| Escalations'!$K$19</f>
        <v>0</v>
      </c>
      <c r="AF188" s="253">
        <f>'Input| Projects'!S188*P188*'Input| Escalations'!$K$19</f>
        <v>0</v>
      </c>
      <c r="AG188" s="253">
        <f>'Input| Projects'!T188*Q188*'Input| Escalations'!$K$19</f>
        <v>0</v>
      </c>
      <c r="AH188" s="253">
        <f>'Input| Projects'!U188*R188*'Input| Escalations'!$K$19</f>
        <v>0</v>
      </c>
      <c r="AI188" s="253">
        <f>'Input| Projects'!V188*S188*'Input| Escalations'!$K$19</f>
        <v>0</v>
      </c>
      <c r="AJ188" s="253">
        <f>'Input| Projects'!W188*T188*'Input| Escalations'!$K$19</f>
        <v>0</v>
      </c>
      <c r="AK188" s="142"/>
      <c r="AL188" s="253">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253">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253">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253">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253">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253">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253">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42"/>
      <c r="AT188" s="253">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253">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253">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253">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253">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253">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253">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42"/>
      <c r="BB188" s="253">
        <f t="shared" si="74"/>
        <v>0</v>
      </c>
      <c r="BC188" s="253">
        <f t="shared" si="75"/>
        <v>0</v>
      </c>
      <c r="BD188" s="253">
        <f t="shared" si="76"/>
        <v>0</v>
      </c>
      <c r="BE188" s="253">
        <f t="shared" si="60"/>
        <v>0</v>
      </c>
      <c r="BF188" s="253">
        <f t="shared" si="61"/>
        <v>0</v>
      </c>
      <c r="BG188" s="253">
        <f t="shared" si="62"/>
        <v>0</v>
      </c>
      <c r="BH188" s="253">
        <f t="shared" si="63"/>
        <v>0</v>
      </c>
      <c r="BI188" s="144"/>
      <c r="BJ188" s="253"/>
      <c r="BK188" s="253"/>
      <c r="BL188" s="253"/>
      <c r="BM188" s="253"/>
      <c r="BN188" s="253"/>
      <c r="BO188" s="253"/>
      <c r="BP188" s="253"/>
      <c r="BQ188" s="144"/>
      <c r="BR188" s="253">
        <f t="shared" si="64"/>
        <v>0</v>
      </c>
      <c r="BS188" s="253">
        <f t="shared" si="65"/>
        <v>0</v>
      </c>
      <c r="BT188" s="253">
        <f t="shared" si="66"/>
        <v>0</v>
      </c>
      <c r="BU188" s="253">
        <f t="shared" si="67"/>
        <v>0</v>
      </c>
      <c r="BV188" s="253">
        <f t="shared" si="68"/>
        <v>0</v>
      </c>
      <c r="BW188" s="253">
        <f t="shared" si="69"/>
        <v>0</v>
      </c>
      <c r="BX188" s="253">
        <f t="shared" si="70"/>
        <v>0</v>
      </c>
      <c r="BY188" s="142"/>
      <c r="BZ188" s="264" t="str">
        <f>IF(SUMIF('Input| Projects'!$AR$8:$CO$8,"Dx",'Input| Projects'!$AR188:$CO188)=0,"",SUMIF('Input| Projects'!$AR$8:$CO$8,"Dx",'Input| Projects'!$AR188:$CO188))</f>
        <v/>
      </c>
      <c r="CA188" s="264" t="str">
        <f>IF(SUMIF('Input| Projects'!$AR$8:$CO$8,"Tx",'Input| Projects'!$AR188:$CO188)=0,"",SUMIF('Input| Projects'!$AR$8:$CO$8,"Tx",'Input| Projects'!$AR188:$CO188))</f>
        <v/>
      </c>
      <c r="CB188" s="206" t="str">
        <f t="shared" si="77"/>
        <v/>
      </c>
    </row>
    <row r="189" spans="2:80" x14ac:dyDescent="0.3">
      <c r="B189" s="268">
        <f>IFERROR('Input| Projects'!B189,"")</f>
        <v>180</v>
      </c>
      <c r="C189" s="57" t="str">
        <f>IFERROR(IF('Input| Projects'!C189="","",'Input| Projects'!C189),"")</f>
        <v/>
      </c>
      <c r="D189" s="57" t="str">
        <f>IFERROR(IF('Input| Projects'!D189="","",'Input| Projects'!D189),"")</f>
        <v/>
      </c>
      <c r="E189" s="140"/>
      <c r="F189" s="257">
        <f>IFERROR('Input| Projects'!I189*'Input| Escalations'!$K$19,"")</f>
        <v>0</v>
      </c>
      <c r="G189" s="257">
        <f>IFERROR('Input| Projects'!J189*'Input| Escalations'!$K$19,"")</f>
        <v>0</v>
      </c>
      <c r="H189" s="257">
        <f>IFERROR('Input| Projects'!K189*'Input| Escalations'!$K$19,"")</f>
        <v>0</v>
      </c>
      <c r="I189" s="257">
        <f>IFERROR('Input| Projects'!L189*'Input| Escalations'!$K$19,"")</f>
        <v>0</v>
      </c>
      <c r="J189" s="257">
        <f>IFERROR('Input| Projects'!M189*'Input| Escalations'!$K$19,"")</f>
        <v>0</v>
      </c>
      <c r="K189" s="257">
        <f>IFERROR('Input| Projects'!N189*'Input| Escalations'!$K$19,"")</f>
        <v>0</v>
      </c>
      <c r="L189" s="257">
        <f>IFERROR('Input| Projects'!O189*'Input| Escalations'!$K$19,"")</f>
        <v>0</v>
      </c>
      <c r="M189" s="206" t="str">
        <f>IF(ABS(SUM(F189:L189)-(SUM('Input| Projects'!I189:O189)*'Input| Escalations'!$K$19))&lt;0.0000001,"",1)</f>
        <v/>
      </c>
      <c r="N189" s="259">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1</v>
      </c>
      <c r="O189" s="259">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1</v>
      </c>
      <c r="P189" s="259">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1</v>
      </c>
      <c r="Q189" s="259">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v>
      </c>
      <c r="R189" s="259">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v>
      </c>
      <c r="S189" s="259">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v>
      </c>
      <c r="T189" s="259">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v>
      </c>
      <c r="U189" s="142"/>
      <c r="V189" s="253">
        <f t="shared" si="71"/>
        <v>0</v>
      </c>
      <c r="W189" s="253">
        <f t="shared" si="72"/>
        <v>0</v>
      </c>
      <c r="X189" s="253">
        <f t="shared" si="73"/>
        <v>0</v>
      </c>
      <c r="Y189" s="253">
        <f t="shared" si="56"/>
        <v>0</v>
      </c>
      <c r="Z189" s="253">
        <f t="shared" si="57"/>
        <v>0</v>
      </c>
      <c r="AA189" s="253">
        <f t="shared" si="58"/>
        <v>0</v>
      </c>
      <c r="AB189" s="253">
        <f t="shared" si="59"/>
        <v>0</v>
      </c>
      <c r="AC189" s="142"/>
      <c r="AD189" s="253">
        <f>'Input| Projects'!Q189*N189*'Input| Escalations'!$K$19</f>
        <v>0</v>
      </c>
      <c r="AE189" s="253">
        <f>'Input| Projects'!R189*O189*'Input| Escalations'!$K$19</f>
        <v>0</v>
      </c>
      <c r="AF189" s="253">
        <f>'Input| Projects'!S189*P189*'Input| Escalations'!$K$19</f>
        <v>0</v>
      </c>
      <c r="AG189" s="253">
        <f>'Input| Projects'!T189*Q189*'Input| Escalations'!$K$19</f>
        <v>0</v>
      </c>
      <c r="AH189" s="253">
        <f>'Input| Projects'!U189*R189*'Input| Escalations'!$K$19</f>
        <v>0</v>
      </c>
      <c r="AI189" s="253">
        <f>'Input| Projects'!V189*S189*'Input| Escalations'!$K$19</f>
        <v>0</v>
      </c>
      <c r="AJ189" s="253">
        <f>'Input| Projects'!W189*T189*'Input| Escalations'!$K$19</f>
        <v>0</v>
      </c>
      <c r="AK189" s="142"/>
      <c r="AL189" s="253">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253">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253">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253">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253">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253">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253">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42"/>
      <c r="AT189" s="253">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253">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253">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253">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253">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253">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253">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42"/>
      <c r="BB189" s="253">
        <f t="shared" si="74"/>
        <v>0</v>
      </c>
      <c r="BC189" s="253">
        <f t="shared" si="75"/>
        <v>0</v>
      </c>
      <c r="BD189" s="253">
        <f t="shared" si="76"/>
        <v>0</v>
      </c>
      <c r="BE189" s="253">
        <f t="shared" si="60"/>
        <v>0</v>
      </c>
      <c r="BF189" s="253">
        <f t="shared" si="61"/>
        <v>0</v>
      </c>
      <c r="BG189" s="253">
        <f t="shared" si="62"/>
        <v>0</v>
      </c>
      <c r="BH189" s="253">
        <f t="shared" si="63"/>
        <v>0</v>
      </c>
      <c r="BI189" s="144"/>
      <c r="BJ189" s="253"/>
      <c r="BK189" s="253"/>
      <c r="BL189" s="253"/>
      <c r="BM189" s="253"/>
      <c r="BN189" s="253"/>
      <c r="BO189" s="253"/>
      <c r="BP189" s="253"/>
      <c r="BQ189" s="144"/>
      <c r="BR189" s="253">
        <f t="shared" si="64"/>
        <v>0</v>
      </c>
      <c r="BS189" s="253">
        <f t="shared" si="65"/>
        <v>0</v>
      </c>
      <c r="BT189" s="253">
        <f t="shared" si="66"/>
        <v>0</v>
      </c>
      <c r="BU189" s="253">
        <f t="shared" si="67"/>
        <v>0</v>
      </c>
      <c r="BV189" s="253">
        <f t="shared" si="68"/>
        <v>0</v>
      </c>
      <c r="BW189" s="253">
        <f t="shared" si="69"/>
        <v>0</v>
      </c>
      <c r="BX189" s="253">
        <f t="shared" si="70"/>
        <v>0</v>
      </c>
      <c r="BY189" s="142"/>
      <c r="BZ189" s="264" t="str">
        <f>IF(SUMIF('Input| Projects'!$AR$8:$CO$8,"Dx",'Input| Projects'!$AR189:$CO189)=0,"",SUMIF('Input| Projects'!$AR$8:$CO$8,"Dx",'Input| Projects'!$AR189:$CO189))</f>
        <v/>
      </c>
      <c r="CA189" s="264" t="str">
        <f>IF(SUMIF('Input| Projects'!$AR$8:$CO$8,"Tx",'Input| Projects'!$AR189:$CO189)=0,"",SUMIF('Input| Projects'!$AR$8:$CO$8,"Tx",'Input| Projects'!$AR189:$CO189))</f>
        <v/>
      </c>
      <c r="CB189" s="206" t="str">
        <f t="shared" si="77"/>
        <v/>
      </c>
    </row>
    <row r="190" spans="2:80" x14ac:dyDescent="0.3">
      <c r="B190" s="268">
        <f>IFERROR('Input| Projects'!B190,"")</f>
        <v>181</v>
      </c>
      <c r="C190" s="57" t="str">
        <f>IFERROR(IF('Input| Projects'!C190="","",'Input| Projects'!C190),"")</f>
        <v/>
      </c>
      <c r="D190" s="57" t="str">
        <f>IFERROR(IF('Input| Projects'!D190="","",'Input| Projects'!D190),"")</f>
        <v/>
      </c>
      <c r="E190" s="140"/>
      <c r="F190" s="257">
        <f>IFERROR('Input| Projects'!I190*'Input| Escalations'!$K$19,"")</f>
        <v>0</v>
      </c>
      <c r="G190" s="257">
        <f>IFERROR('Input| Projects'!J190*'Input| Escalations'!$K$19,"")</f>
        <v>0</v>
      </c>
      <c r="H190" s="257">
        <f>IFERROR('Input| Projects'!K190*'Input| Escalations'!$K$19,"")</f>
        <v>0</v>
      </c>
      <c r="I190" s="257">
        <f>IFERROR('Input| Projects'!L190*'Input| Escalations'!$K$19,"")</f>
        <v>0</v>
      </c>
      <c r="J190" s="257">
        <f>IFERROR('Input| Projects'!M190*'Input| Escalations'!$K$19,"")</f>
        <v>0</v>
      </c>
      <c r="K190" s="257">
        <f>IFERROR('Input| Projects'!N190*'Input| Escalations'!$K$19,"")</f>
        <v>0</v>
      </c>
      <c r="L190" s="257">
        <f>IFERROR('Input| Projects'!O190*'Input| Escalations'!$K$19,"")</f>
        <v>0</v>
      </c>
      <c r="M190" s="206" t="str">
        <f>IF(ABS(SUM(F190:L190)-(SUM('Input| Projects'!I190:O190)*'Input| Escalations'!$K$19))&lt;0.0000001,"",1)</f>
        <v/>
      </c>
      <c r="N190" s="259">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1</v>
      </c>
      <c r="O190" s="259">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1</v>
      </c>
      <c r="P190" s="259">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1</v>
      </c>
      <c r="Q190" s="259">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v>
      </c>
      <c r="R190" s="259">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v>
      </c>
      <c r="S190" s="259">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v>
      </c>
      <c r="T190" s="259">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v>
      </c>
      <c r="U190" s="142"/>
      <c r="V190" s="253">
        <f t="shared" si="71"/>
        <v>0</v>
      </c>
      <c r="W190" s="253">
        <f t="shared" si="72"/>
        <v>0</v>
      </c>
      <c r="X190" s="253">
        <f t="shared" si="73"/>
        <v>0</v>
      </c>
      <c r="Y190" s="253">
        <f t="shared" si="56"/>
        <v>0</v>
      </c>
      <c r="Z190" s="253">
        <f t="shared" si="57"/>
        <v>0</v>
      </c>
      <c r="AA190" s="253">
        <f t="shared" si="58"/>
        <v>0</v>
      </c>
      <c r="AB190" s="253">
        <f t="shared" si="59"/>
        <v>0</v>
      </c>
      <c r="AC190" s="142"/>
      <c r="AD190" s="253">
        <f>'Input| Projects'!Q190*N190*'Input| Escalations'!$K$19</f>
        <v>0</v>
      </c>
      <c r="AE190" s="253">
        <f>'Input| Projects'!R190*O190*'Input| Escalations'!$K$19</f>
        <v>0</v>
      </c>
      <c r="AF190" s="253">
        <f>'Input| Projects'!S190*P190*'Input| Escalations'!$K$19</f>
        <v>0</v>
      </c>
      <c r="AG190" s="253">
        <f>'Input| Projects'!T190*Q190*'Input| Escalations'!$K$19</f>
        <v>0</v>
      </c>
      <c r="AH190" s="253">
        <f>'Input| Projects'!U190*R190*'Input| Escalations'!$K$19</f>
        <v>0</v>
      </c>
      <c r="AI190" s="253">
        <f>'Input| Projects'!V190*S190*'Input| Escalations'!$K$19</f>
        <v>0</v>
      </c>
      <c r="AJ190" s="253">
        <f>'Input| Projects'!W190*T190*'Input| Escalations'!$K$19</f>
        <v>0</v>
      </c>
      <c r="AK190" s="142"/>
      <c r="AL190" s="253">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253">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253">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253">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253">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253">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253">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42"/>
      <c r="AT190" s="253">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253">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253">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253">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253">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253">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253">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42"/>
      <c r="BB190" s="253">
        <f t="shared" si="74"/>
        <v>0</v>
      </c>
      <c r="BC190" s="253">
        <f t="shared" si="75"/>
        <v>0</v>
      </c>
      <c r="BD190" s="253">
        <f t="shared" si="76"/>
        <v>0</v>
      </c>
      <c r="BE190" s="253">
        <f t="shared" si="60"/>
        <v>0</v>
      </c>
      <c r="BF190" s="253">
        <f t="shared" si="61"/>
        <v>0</v>
      </c>
      <c r="BG190" s="253">
        <f t="shared" si="62"/>
        <v>0</v>
      </c>
      <c r="BH190" s="253">
        <f t="shared" si="63"/>
        <v>0</v>
      </c>
      <c r="BI190" s="144"/>
      <c r="BJ190" s="253"/>
      <c r="BK190" s="253"/>
      <c r="BL190" s="253"/>
      <c r="BM190" s="253"/>
      <c r="BN190" s="253"/>
      <c r="BO190" s="253"/>
      <c r="BP190" s="253"/>
      <c r="BQ190" s="144"/>
      <c r="BR190" s="253">
        <f t="shared" si="64"/>
        <v>0</v>
      </c>
      <c r="BS190" s="253">
        <f t="shared" si="65"/>
        <v>0</v>
      </c>
      <c r="BT190" s="253">
        <f t="shared" si="66"/>
        <v>0</v>
      </c>
      <c r="BU190" s="253">
        <f t="shared" si="67"/>
        <v>0</v>
      </c>
      <c r="BV190" s="253">
        <f t="shared" si="68"/>
        <v>0</v>
      </c>
      <c r="BW190" s="253">
        <f t="shared" si="69"/>
        <v>0</v>
      </c>
      <c r="BX190" s="253">
        <f t="shared" si="70"/>
        <v>0</v>
      </c>
      <c r="BY190" s="142"/>
      <c r="BZ190" s="264" t="str">
        <f>IF(SUMIF('Input| Projects'!$AR$8:$CO$8,"Dx",'Input| Projects'!$AR190:$CO190)=0,"",SUMIF('Input| Projects'!$AR$8:$CO$8,"Dx",'Input| Projects'!$AR190:$CO190))</f>
        <v/>
      </c>
      <c r="CA190" s="264" t="str">
        <f>IF(SUMIF('Input| Projects'!$AR$8:$CO$8,"Tx",'Input| Projects'!$AR190:$CO190)=0,"",SUMIF('Input| Projects'!$AR$8:$CO$8,"Tx",'Input| Projects'!$AR190:$CO190))</f>
        <v/>
      </c>
      <c r="CB190" s="206" t="str">
        <f t="shared" si="77"/>
        <v/>
      </c>
    </row>
    <row r="191" spans="2:80" x14ac:dyDescent="0.3">
      <c r="B191" s="268">
        <f>IFERROR('Input| Projects'!B191,"")</f>
        <v>182</v>
      </c>
      <c r="C191" s="57" t="str">
        <f>IFERROR(IF('Input| Projects'!C191="","",'Input| Projects'!C191),"")</f>
        <v/>
      </c>
      <c r="D191" s="57" t="str">
        <f>IFERROR(IF('Input| Projects'!D191="","",'Input| Projects'!D191),"")</f>
        <v/>
      </c>
      <c r="E191" s="140"/>
      <c r="F191" s="257">
        <f>IFERROR('Input| Projects'!I191*'Input| Escalations'!$K$19,"")</f>
        <v>0</v>
      </c>
      <c r="G191" s="257">
        <f>IFERROR('Input| Projects'!J191*'Input| Escalations'!$K$19,"")</f>
        <v>0</v>
      </c>
      <c r="H191" s="257">
        <f>IFERROR('Input| Projects'!K191*'Input| Escalations'!$K$19,"")</f>
        <v>0</v>
      </c>
      <c r="I191" s="257">
        <f>IFERROR('Input| Projects'!L191*'Input| Escalations'!$K$19,"")</f>
        <v>0</v>
      </c>
      <c r="J191" s="257">
        <f>IFERROR('Input| Projects'!M191*'Input| Escalations'!$K$19,"")</f>
        <v>0</v>
      </c>
      <c r="K191" s="257">
        <f>IFERROR('Input| Projects'!N191*'Input| Escalations'!$K$19,"")</f>
        <v>0</v>
      </c>
      <c r="L191" s="257">
        <f>IFERROR('Input| Projects'!O191*'Input| Escalations'!$K$19,"")</f>
        <v>0</v>
      </c>
      <c r="M191" s="206" t="str">
        <f>IF(ABS(SUM(F191:L191)-(SUM('Input| Projects'!I191:O191)*'Input| Escalations'!$K$19))&lt;0.0000001,"",1)</f>
        <v/>
      </c>
      <c r="N191" s="259">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1</v>
      </c>
      <c r="O191" s="259">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1</v>
      </c>
      <c r="P191" s="259">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1</v>
      </c>
      <c r="Q191" s="259">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v>
      </c>
      <c r="R191" s="259">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v>
      </c>
      <c r="S191" s="259">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v>
      </c>
      <c r="T191" s="259">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v>
      </c>
      <c r="U191" s="142"/>
      <c r="V191" s="253">
        <f t="shared" si="71"/>
        <v>0</v>
      </c>
      <c r="W191" s="253">
        <f t="shared" si="72"/>
        <v>0</v>
      </c>
      <c r="X191" s="253">
        <f t="shared" si="73"/>
        <v>0</v>
      </c>
      <c r="Y191" s="253">
        <f t="shared" si="56"/>
        <v>0</v>
      </c>
      <c r="Z191" s="253">
        <f t="shared" si="57"/>
        <v>0</v>
      </c>
      <c r="AA191" s="253">
        <f t="shared" si="58"/>
        <v>0</v>
      </c>
      <c r="AB191" s="253">
        <f t="shared" si="59"/>
        <v>0</v>
      </c>
      <c r="AC191" s="142"/>
      <c r="AD191" s="253">
        <f>'Input| Projects'!Q191*N191*'Input| Escalations'!$K$19</f>
        <v>0</v>
      </c>
      <c r="AE191" s="253">
        <f>'Input| Projects'!R191*O191*'Input| Escalations'!$K$19</f>
        <v>0</v>
      </c>
      <c r="AF191" s="253">
        <f>'Input| Projects'!S191*P191*'Input| Escalations'!$K$19</f>
        <v>0</v>
      </c>
      <c r="AG191" s="253">
        <f>'Input| Projects'!T191*Q191*'Input| Escalations'!$K$19</f>
        <v>0</v>
      </c>
      <c r="AH191" s="253">
        <f>'Input| Projects'!U191*R191*'Input| Escalations'!$K$19</f>
        <v>0</v>
      </c>
      <c r="AI191" s="253">
        <f>'Input| Projects'!V191*S191*'Input| Escalations'!$K$19</f>
        <v>0</v>
      </c>
      <c r="AJ191" s="253">
        <f>'Input| Projects'!W191*T191*'Input| Escalations'!$K$19</f>
        <v>0</v>
      </c>
      <c r="AK191" s="142"/>
      <c r="AL191" s="253">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253">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253">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253">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253">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253">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253">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42"/>
      <c r="AT191" s="253">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253">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253">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253">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253">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253">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253">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42"/>
      <c r="BB191" s="253">
        <f t="shared" si="74"/>
        <v>0</v>
      </c>
      <c r="BC191" s="253">
        <f t="shared" si="75"/>
        <v>0</v>
      </c>
      <c r="BD191" s="253">
        <f t="shared" si="76"/>
        <v>0</v>
      </c>
      <c r="BE191" s="253">
        <f t="shared" si="60"/>
        <v>0</v>
      </c>
      <c r="BF191" s="253">
        <f t="shared" si="61"/>
        <v>0</v>
      </c>
      <c r="BG191" s="253">
        <f t="shared" si="62"/>
        <v>0</v>
      </c>
      <c r="BH191" s="253">
        <f t="shared" si="63"/>
        <v>0</v>
      </c>
      <c r="BI191" s="144"/>
      <c r="BJ191" s="253"/>
      <c r="BK191" s="253"/>
      <c r="BL191" s="253"/>
      <c r="BM191" s="253"/>
      <c r="BN191" s="253"/>
      <c r="BO191" s="253"/>
      <c r="BP191" s="253"/>
      <c r="BQ191" s="144"/>
      <c r="BR191" s="253">
        <f t="shared" si="64"/>
        <v>0</v>
      </c>
      <c r="BS191" s="253">
        <f t="shared" si="65"/>
        <v>0</v>
      </c>
      <c r="BT191" s="253">
        <f t="shared" si="66"/>
        <v>0</v>
      </c>
      <c r="BU191" s="253">
        <f t="shared" si="67"/>
        <v>0</v>
      </c>
      <c r="BV191" s="253">
        <f t="shared" si="68"/>
        <v>0</v>
      </c>
      <c r="BW191" s="253">
        <f t="shared" si="69"/>
        <v>0</v>
      </c>
      <c r="BX191" s="253">
        <f t="shared" si="70"/>
        <v>0</v>
      </c>
      <c r="BY191" s="142"/>
      <c r="BZ191" s="264" t="str">
        <f>IF(SUMIF('Input| Projects'!$AR$8:$CO$8,"Dx",'Input| Projects'!$AR191:$CO191)=0,"",SUMIF('Input| Projects'!$AR$8:$CO$8,"Dx",'Input| Projects'!$AR191:$CO191))</f>
        <v/>
      </c>
      <c r="CA191" s="264" t="str">
        <f>IF(SUMIF('Input| Projects'!$AR$8:$CO$8,"Tx",'Input| Projects'!$AR191:$CO191)=0,"",SUMIF('Input| Projects'!$AR$8:$CO$8,"Tx",'Input| Projects'!$AR191:$CO191))</f>
        <v/>
      </c>
      <c r="CB191" s="206" t="str">
        <f t="shared" si="77"/>
        <v/>
      </c>
    </row>
    <row r="192" spans="2:80" x14ac:dyDescent="0.3">
      <c r="B192" s="268">
        <f>IFERROR('Input| Projects'!B192,"")</f>
        <v>183</v>
      </c>
      <c r="C192" s="57" t="str">
        <f>IFERROR(IF('Input| Projects'!C192="","",'Input| Projects'!C192),"")</f>
        <v/>
      </c>
      <c r="D192" s="57" t="str">
        <f>IFERROR(IF('Input| Projects'!D192="","",'Input| Projects'!D192),"")</f>
        <v/>
      </c>
      <c r="E192" s="140"/>
      <c r="F192" s="257">
        <f>IFERROR('Input| Projects'!I192*'Input| Escalations'!$K$19,"")</f>
        <v>0</v>
      </c>
      <c r="G192" s="257">
        <f>IFERROR('Input| Projects'!J192*'Input| Escalations'!$K$19,"")</f>
        <v>0</v>
      </c>
      <c r="H192" s="257">
        <f>IFERROR('Input| Projects'!K192*'Input| Escalations'!$K$19,"")</f>
        <v>0</v>
      </c>
      <c r="I192" s="257">
        <f>IFERROR('Input| Projects'!L192*'Input| Escalations'!$K$19,"")</f>
        <v>0</v>
      </c>
      <c r="J192" s="257">
        <f>IFERROR('Input| Projects'!M192*'Input| Escalations'!$K$19,"")</f>
        <v>0</v>
      </c>
      <c r="K192" s="257">
        <f>IFERROR('Input| Projects'!N192*'Input| Escalations'!$K$19,"")</f>
        <v>0</v>
      </c>
      <c r="L192" s="257">
        <f>IFERROR('Input| Projects'!O192*'Input| Escalations'!$K$19,"")</f>
        <v>0</v>
      </c>
      <c r="M192" s="206" t="str">
        <f>IF(ABS(SUM(F192:L192)-(SUM('Input| Projects'!I192:O192)*'Input| Escalations'!$K$19))&lt;0.0000001,"",1)</f>
        <v/>
      </c>
      <c r="N192" s="259">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1</v>
      </c>
      <c r="O192" s="259">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1</v>
      </c>
      <c r="P192" s="259">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1</v>
      </c>
      <c r="Q192" s="259">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v>
      </c>
      <c r="R192" s="259">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v>
      </c>
      <c r="S192" s="259">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v>
      </c>
      <c r="T192" s="259">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v>
      </c>
      <c r="U192" s="142"/>
      <c r="V192" s="253">
        <f t="shared" si="71"/>
        <v>0</v>
      </c>
      <c r="W192" s="253">
        <f t="shared" si="72"/>
        <v>0</v>
      </c>
      <c r="X192" s="253">
        <f t="shared" si="73"/>
        <v>0</v>
      </c>
      <c r="Y192" s="253">
        <f t="shared" si="56"/>
        <v>0</v>
      </c>
      <c r="Z192" s="253">
        <f t="shared" si="57"/>
        <v>0</v>
      </c>
      <c r="AA192" s="253">
        <f t="shared" si="58"/>
        <v>0</v>
      </c>
      <c r="AB192" s="253">
        <f t="shared" si="59"/>
        <v>0</v>
      </c>
      <c r="AC192" s="142"/>
      <c r="AD192" s="253">
        <f>'Input| Projects'!Q192*N192*'Input| Escalations'!$K$19</f>
        <v>0</v>
      </c>
      <c r="AE192" s="253">
        <f>'Input| Projects'!R192*O192*'Input| Escalations'!$K$19</f>
        <v>0</v>
      </c>
      <c r="AF192" s="253">
        <f>'Input| Projects'!S192*P192*'Input| Escalations'!$K$19</f>
        <v>0</v>
      </c>
      <c r="AG192" s="253">
        <f>'Input| Projects'!T192*Q192*'Input| Escalations'!$K$19</f>
        <v>0</v>
      </c>
      <c r="AH192" s="253">
        <f>'Input| Projects'!U192*R192*'Input| Escalations'!$K$19</f>
        <v>0</v>
      </c>
      <c r="AI192" s="253">
        <f>'Input| Projects'!V192*S192*'Input| Escalations'!$K$19</f>
        <v>0</v>
      </c>
      <c r="AJ192" s="253">
        <f>'Input| Projects'!W192*T192*'Input| Escalations'!$K$19</f>
        <v>0</v>
      </c>
      <c r="AK192" s="142"/>
      <c r="AL192" s="253">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253">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253">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253">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253">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253">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253">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42"/>
      <c r="AT192" s="253">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253">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253">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253">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253">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253">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253">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42"/>
      <c r="BB192" s="253">
        <f t="shared" si="74"/>
        <v>0</v>
      </c>
      <c r="BC192" s="253">
        <f t="shared" si="75"/>
        <v>0</v>
      </c>
      <c r="BD192" s="253">
        <f t="shared" si="76"/>
        <v>0</v>
      </c>
      <c r="BE192" s="253">
        <f t="shared" si="60"/>
        <v>0</v>
      </c>
      <c r="BF192" s="253">
        <f t="shared" si="61"/>
        <v>0</v>
      </c>
      <c r="BG192" s="253">
        <f t="shared" si="62"/>
        <v>0</v>
      </c>
      <c r="BH192" s="253">
        <f t="shared" si="63"/>
        <v>0</v>
      </c>
      <c r="BI192" s="144"/>
      <c r="BJ192" s="253"/>
      <c r="BK192" s="253"/>
      <c r="BL192" s="253"/>
      <c r="BM192" s="253"/>
      <c r="BN192" s="253"/>
      <c r="BO192" s="253"/>
      <c r="BP192" s="253"/>
      <c r="BQ192" s="144"/>
      <c r="BR192" s="253">
        <f t="shared" si="64"/>
        <v>0</v>
      </c>
      <c r="BS192" s="253">
        <f t="shared" si="65"/>
        <v>0</v>
      </c>
      <c r="BT192" s="253">
        <f t="shared" si="66"/>
        <v>0</v>
      </c>
      <c r="BU192" s="253">
        <f t="shared" si="67"/>
        <v>0</v>
      </c>
      <c r="BV192" s="253">
        <f t="shared" si="68"/>
        <v>0</v>
      </c>
      <c r="BW192" s="253">
        <f t="shared" si="69"/>
        <v>0</v>
      </c>
      <c r="BX192" s="253">
        <f t="shared" si="70"/>
        <v>0</v>
      </c>
      <c r="BY192" s="142"/>
      <c r="BZ192" s="264" t="str">
        <f>IF(SUMIF('Input| Projects'!$AR$8:$CO$8,"Dx",'Input| Projects'!$AR192:$CO192)=0,"",SUMIF('Input| Projects'!$AR$8:$CO$8,"Dx",'Input| Projects'!$AR192:$CO192))</f>
        <v/>
      </c>
      <c r="CA192" s="264" t="str">
        <f>IF(SUMIF('Input| Projects'!$AR$8:$CO$8,"Tx",'Input| Projects'!$AR192:$CO192)=0,"",SUMIF('Input| Projects'!$AR$8:$CO$8,"Tx",'Input| Projects'!$AR192:$CO192))</f>
        <v/>
      </c>
      <c r="CB192" s="206" t="str">
        <f t="shared" si="77"/>
        <v/>
      </c>
    </row>
    <row r="193" spans="2:80" x14ac:dyDescent="0.3">
      <c r="B193" s="268">
        <f>IFERROR('Input| Projects'!B193,"")</f>
        <v>184</v>
      </c>
      <c r="C193" s="57" t="str">
        <f>IFERROR(IF('Input| Projects'!C193="","",'Input| Projects'!C193),"")</f>
        <v/>
      </c>
      <c r="D193" s="57" t="str">
        <f>IFERROR(IF('Input| Projects'!D193="","",'Input| Projects'!D193),"")</f>
        <v/>
      </c>
      <c r="E193" s="140"/>
      <c r="F193" s="257">
        <f>IFERROR('Input| Projects'!I193*'Input| Escalations'!$K$19,"")</f>
        <v>0</v>
      </c>
      <c r="G193" s="257">
        <f>IFERROR('Input| Projects'!J193*'Input| Escalations'!$K$19,"")</f>
        <v>0</v>
      </c>
      <c r="H193" s="257">
        <f>IFERROR('Input| Projects'!K193*'Input| Escalations'!$K$19,"")</f>
        <v>0</v>
      </c>
      <c r="I193" s="257">
        <f>IFERROR('Input| Projects'!L193*'Input| Escalations'!$K$19,"")</f>
        <v>0</v>
      </c>
      <c r="J193" s="257">
        <f>IFERROR('Input| Projects'!M193*'Input| Escalations'!$K$19,"")</f>
        <v>0</v>
      </c>
      <c r="K193" s="257">
        <f>IFERROR('Input| Projects'!N193*'Input| Escalations'!$K$19,"")</f>
        <v>0</v>
      </c>
      <c r="L193" s="257">
        <f>IFERROR('Input| Projects'!O193*'Input| Escalations'!$K$19,"")</f>
        <v>0</v>
      </c>
      <c r="M193" s="206" t="str">
        <f>IF(ABS(SUM(F193:L193)-(SUM('Input| Projects'!I193:O193)*'Input| Escalations'!$K$19))&lt;0.0000001,"",1)</f>
        <v/>
      </c>
      <c r="N193" s="259">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1</v>
      </c>
      <c r="O193" s="259">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1</v>
      </c>
      <c r="P193" s="259">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1</v>
      </c>
      <c r="Q193" s="259">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v>
      </c>
      <c r="R193" s="259">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v>
      </c>
      <c r="S193" s="259">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v>
      </c>
      <c r="T193" s="259">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v>
      </c>
      <c r="U193" s="142"/>
      <c r="V193" s="253">
        <f t="shared" si="71"/>
        <v>0</v>
      </c>
      <c r="W193" s="253">
        <f t="shared" si="72"/>
        <v>0</v>
      </c>
      <c r="X193" s="253">
        <f t="shared" si="73"/>
        <v>0</v>
      </c>
      <c r="Y193" s="253">
        <f t="shared" si="56"/>
        <v>0</v>
      </c>
      <c r="Z193" s="253">
        <f t="shared" si="57"/>
        <v>0</v>
      </c>
      <c r="AA193" s="253">
        <f t="shared" si="58"/>
        <v>0</v>
      </c>
      <c r="AB193" s="253">
        <f t="shared" si="59"/>
        <v>0</v>
      </c>
      <c r="AC193" s="142"/>
      <c r="AD193" s="253">
        <f>'Input| Projects'!Q193*N193*'Input| Escalations'!$K$19</f>
        <v>0</v>
      </c>
      <c r="AE193" s="253">
        <f>'Input| Projects'!R193*O193*'Input| Escalations'!$K$19</f>
        <v>0</v>
      </c>
      <c r="AF193" s="253">
        <f>'Input| Projects'!S193*P193*'Input| Escalations'!$K$19</f>
        <v>0</v>
      </c>
      <c r="AG193" s="253">
        <f>'Input| Projects'!T193*Q193*'Input| Escalations'!$K$19</f>
        <v>0</v>
      </c>
      <c r="AH193" s="253">
        <f>'Input| Projects'!U193*R193*'Input| Escalations'!$K$19</f>
        <v>0</v>
      </c>
      <c r="AI193" s="253">
        <f>'Input| Projects'!V193*S193*'Input| Escalations'!$K$19</f>
        <v>0</v>
      </c>
      <c r="AJ193" s="253">
        <f>'Input| Projects'!W193*T193*'Input| Escalations'!$K$19</f>
        <v>0</v>
      </c>
      <c r="AK193" s="142"/>
      <c r="AL193" s="253">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253">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253">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253">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253">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253">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253">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42"/>
      <c r="AT193" s="253">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253">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253">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253">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253">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253">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253">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42"/>
      <c r="BB193" s="253">
        <f t="shared" si="74"/>
        <v>0</v>
      </c>
      <c r="BC193" s="253">
        <f t="shared" si="75"/>
        <v>0</v>
      </c>
      <c r="BD193" s="253">
        <f t="shared" si="76"/>
        <v>0</v>
      </c>
      <c r="BE193" s="253">
        <f t="shared" si="60"/>
        <v>0</v>
      </c>
      <c r="BF193" s="253">
        <f t="shared" si="61"/>
        <v>0</v>
      </c>
      <c r="BG193" s="253">
        <f t="shared" si="62"/>
        <v>0</v>
      </c>
      <c r="BH193" s="253">
        <f t="shared" si="63"/>
        <v>0</v>
      </c>
      <c r="BI193" s="144"/>
      <c r="BJ193" s="253"/>
      <c r="BK193" s="253"/>
      <c r="BL193" s="253"/>
      <c r="BM193" s="253"/>
      <c r="BN193" s="253"/>
      <c r="BO193" s="253"/>
      <c r="BP193" s="253"/>
      <c r="BQ193" s="144"/>
      <c r="BR193" s="253">
        <f t="shared" si="64"/>
        <v>0</v>
      </c>
      <c r="BS193" s="253">
        <f t="shared" si="65"/>
        <v>0</v>
      </c>
      <c r="BT193" s="253">
        <f t="shared" si="66"/>
        <v>0</v>
      </c>
      <c r="BU193" s="253">
        <f t="shared" si="67"/>
        <v>0</v>
      </c>
      <c r="BV193" s="253">
        <f t="shared" si="68"/>
        <v>0</v>
      </c>
      <c r="BW193" s="253">
        <f t="shared" si="69"/>
        <v>0</v>
      </c>
      <c r="BX193" s="253">
        <f t="shared" si="70"/>
        <v>0</v>
      </c>
      <c r="BY193" s="142"/>
      <c r="BZ193" s="264" t="str">
        <f>IF(SUMIF('Input| Projects'!$AR$8:$CO$8,"Dx",'Input| Projects'!$AR193:$CO193)=0,"",SUMIF('Input| Projects'!$AR$8:$CO$8,"Dx",'Input| Projects'!$AR193:$CO193))</f>
        <v/>
      </c>
      <c r="CA193" s="264" t="str">
        <f>IF(SUMIF('Input| Projects'!$AR$8:$CO$8,"Tx",'Input| Projects'!$AR193:$CO193)=0,"",SUMIF('Input| Projects'!$AR$8:$CO$8,"Tx",'Input| Projects'!$AR193:$CO193))</f>
        <v/>
      </c>
      <c r="CB193" s="206" t="str">
        <f t="shared" si="77"/>
        <v/>
      </c>
    </row>
    <row r="194" spans="2:80" x14ac:dyDescent="0.3">
      <c r="B194" s="268">
        <f>IFERROR('Input| Projects'!B194,"")</f>
        <v>185</v>
      </c>
      <c r="C194" s="57" t="str">
        <f>IFERROR(IF('Input| Projects'!C194="","",'Input| Projects'!C194),"")</f>
        <v/>
      </c>
      <c r="D194" s="57" t="str">
        <f>IFERROR(IF('Input| Projects'!D194="","",'Input| Projects'!D194),"")</f>
        <v/>
      </c>
      <c r="E194" s="140"/>
      <c r="F194" s="257">
        <f>IFERROR('Input| Projects'!I194*'Input| Escalations'!$K$19,"")</f>
        <v>0</v>
      </c>
      <c r="G194" s="257">
        <f>IFERROR('Input| Projects'!J194*'Input| Escalations'!$K$19,"")</f>
        <v>0</v>
      </c>
      <c r="H194" s="257">
        <f>IFERROR('Input| Projects'!K194*'Input| Escalations'!$K$19,"")</f>
        <v>0</v>
      </c>
      <c r="I194" s="257">
        <f>IFERROR('Input| Projects'!L194*'Input| Escalations'!$K$19,"")</f>
        <v>0</v>
      </c>
      <c r="J194" s="257">
        <f>IFERROR('Input| Projects'!M194*'Input| Escalations'!$K$19,"")</f>
        <v>0</v>
      </c>
      <c r="K194" s="257">
        <f>IFERROR('Input| Projects'!N194*'Input| Escalations'!$K$19,"")</f>
        <v>0</v>
      </c>
      <c r="L194" s="257">
        <f>IFERROR('Input| Projects'!O194*'Input| Escalations'!$K$19,"")</f>
        <v>0</v>
      </c>
      <c r="M194" s="206" t="str">
        <f>IF(ABS(SUM(F194:L194)-(SUM('Input| Projects'!I194:O194)*'Input| Escalations'!$K$19))&lt;0.0000001,"",1)</f>
        <v/>
      </c>
      <c r="N194" s="259">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1</v>
      </c>
      <c r="O194" s="259">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1</v>
      </c>
      <c r="P194" s="259">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1</v>
      </c>
      <c r="Q194" s="259">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v>
      </c>
      <c r="R194" s="259">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v>
      </c>
      <c r="S194" s="259">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v>
      </c>
      <c r="T194" s="259">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v>
      </c>
      <c r="U194" s="142"/>
      <c r="V194" s="253">
        <f t="shared" si="71"/>
        <v>0</v>
      </c>
      <c r="W194" s="253">
        <f t="shared" si="72"/>
        <v>0</v>
      </c>
      <c r="X194" s="253">
        <f t="shared" si="73"/>
        <v>0</v>
      </c>
      <c r="Y194" s="253">
        <f t="shared" si="56"/>
        <v>0</v>
      </c>
      <c r="Z194" s="253">
        <f t="shared" si="57"/>
        <v>0</v>
      </c>
      <c r="AA194" s="253">
        <f t="shared" si="58"/>
        <v>0</v>
      </c>
      <c r="AB194" s="253">
        <f t="shared" si="59"/>
        <v>0</v>
      </c>
      <c r="AC194" s="142"/>
      <c r="AD194" s="253">
        <f>'Input| Projects'!Q194*N194*'Input| Escalations'!$K$19</f>
        <v>0</v>
      </c>
      <c r="AE194" s="253">
        <f>'Input| Projects'!R194*O194*'Input| Escalations'!$K$19</f>
        <v>0</v>
      </c>
      <c r="AF194" s="253">
        <f>'Input| Projects'!S194*P194*'Input| Escalations'!$K$19</f>
        <v>0</v>
      </c>
      <c r="AG194" s="253">
        <f>'Input| Projects'!T194*Q194*'Input| Escalations'!$K$19</f>
        <v>0</v>
      </c>
      <c r="AH194" s="253">
        <f>'Input| Projects'!U194*R194*'Input| Escalations'!$K$19</f>
        <v>0</v>
      </c>
      <c r="AI194" s="253">
        <f>'Input| Projects'!V194*S194*'Input| Escalations'!$K$19</f>
        <v>0</v>
      </c>
      <c r="AJ194" s="253">
        <f>'Input| Projects'!W194*T194*'Input| Escalations'!$K$19</f>
        <v>0</v>
      </c>
      <c r="AK194" s="142"/>
      <c r="AL194" s="253">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253">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253">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253">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253">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253">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253">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42"/>
      <c r="AT194" s="253">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253">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253">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253">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253">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253">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253">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42"/>
      <c r="BB194" s="253">
        <f t="shared" si="74"/>
        <v>0</v>
      </c>
      <c r="BC194" s="253">
        <f t="shared" si="75"/>
        <v>0</v>
      </c>
      <c r="BD194" s="253">
        <f t="shared" si="76"/>
        <v>0</v>
      </c>
      <c r="BE194" s="253">
        <f t="shared" si="60"/>
        <v>0</v>
      </c>
      <c r="BF194" s="253">
        <f t="shared" si="61"/>
        <v>0</v>
      </c>
      <c r="BG194" s="253">
        <f t="shared" si="62"/>
        <v>0</v>
      </c>
      <c r="BH194" s="253">
        <f t="shared" si="63"/>
        <v>0</v>
      </c>
      <c r="BI194" s="144"/>
      <c r="BJ194" s="253"/>
      <c r="BK194" s="253"/>
      <c r="BL194" s="253"/>
      <c r="BM194" s="253"/>
      <c r="BN194" s="253"/>
      <c r="BO194" s="253"/>
      <c r="BP194" s="253"/>
      <c r="BQ194" s="144"/>
      <c r="BR194" s="253">
        <f t="shared" si="64"/>
        <v>0</v>
      </c>
      <c r="BS194" s="253">
        <f t="shared" si="65"/>
        <v>0</v>
      </c>
      <c r="BT194" s="253">
        <f t="shared" si="66"/>
        <v>0</v>
      </c>
      <c r="BU194" s="253">
        <f t="shared" si="67"/>
        <v>0</v>
      </c>
      <c r="BV194" s="253">
        <f t="shared" si="68"/>
        <v>0</v>
      </c>
      <c r="BW194" s="253">
        <f t="shared" si="69"/>
        <v>0</v>
      </c>
      <c r="BX194" s="253">
        <f t="shared" si="70"/>
        <v>0</v>
      </c>
      <c r="BY194" s="142"/>
      <c r="BZ194" s="264" t="str">
        <f>IF(SUMIF('Input| Projects'!$AR$8:$CO$8,"Dx",'Input| Projects'!$AR194:$CO194)=0,"",SUMIF('Input| Projects'!$AR$8:$CO$8,"Dx",'Input| Projects'!$AR194:$CO194))</f>
        <v/>
      </c>
      <c r="CA194" s="264" t="str">
        <f>IF(SUMIF('Input| Projects'!$AR$8:$CO$8,"Tx",'Input| Projects'!$AR194:$CO194)=0,"",SUMIF('Input| Projects'!$AR$8:$CO$8,"Tx",'Input| Projects'!$AR194:$CO194))</f>
        <v/>
      </c>
      <c r="CB194" s="206" t="str">
        <f t="shared" si="77"/>
        <v/>
      </c>
    </row>
    <row r="195" spans="2:80" x14ac:dyDescent="0.3">
      <c r="B195" s="268">
        <f>IFERROR('Input| Projects'!B195,"")</f>
        <v>186</v>
      </c>
      <c r="C195" s="57" t="str">
        <f>IFERROR(IF('Input| Projects'!C195="","",'Input| Projects'!C195),"")</f>
        <v/>
      </c>
      <c r="D195" s="57" t="str">
        <f>IFERROR(IF('Input| Projects'!D195="","",'Input| Projects'!D195),"")</f>
        <v/>
      </c>
      <c r="E195" s="140"/>
      <c r="F195" s="257">
        <f>IFERROR('Input| Projects'!I195*'Input| Escalations'!$K$19,"")</f>
        <v>0</v>
      </c>
      <c r="G195" s="257">
        <f>IFERROR('Input| Projects'!J195*'Input| Escalations'!$K$19,"")</f>
        <v>0</v>
      </c>
      <c r="H195" s="257">
        <f>IFERROR('Input| Projects'!K195*'Input| Escalations'!$K$19,"")</f>
        <v>0</v>
      </c>
      <c r="I195" s="257">
        <f>IFERROR('Input| Projects'!L195*'Input| Escalations'!$K$19,"")</f>
        <v>0</v>
      </c>
      <c r="J195" s="257">
        <f>IFERROR('Input| Projects'!M195*'Input| Escalations'!$K$19,"")</f>
        <v>0</v>
      </c>
      <c r="K195" s="257">
        <f>IFERROR('Input| Projects'!N195*'Input| Escalations'!$K$19,"")</f>
        <v>0</v>
      </c>
      <c r="L195" s="257">
        <f>IFERROR('Input| Projects'!O195*'Input| Escalations'!$K$19,"")</f>
        <v>0</v>
      </c>
      <c r="M195" s="206" t="str">
        <f>IF(ABS(SUM(F195:L195)-(SUM('Input| Projects'!I195:O195)*'Input| Escalations'!$K$19))&lt;0.0000001,"",1)</f>
        <v/>
      </c>
      <c r="N195" s="259">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1</v>
      </c>
      <c r="O195" s="259">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1</v>
      </c>
      <c r="P195" s="259">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1</v>
      </c>
      <c r="Q195" s="259">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v>
      </c>
      <c r="R195" s="259">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v>
      </c>
      <c r="S195" s="259">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v>
      </c>
      <c r="T195" s="259">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v>
      </c>
      <c r="U195" s="142"/>
      <c r="V195" s="253">
        <f t="shared" si="71"/>
        <v>0</v>
      </c>
      <c r="W195" s="253">
        <f t="shared" si="72"/>
        <v>0</v>
      </c>
      <c r="X195" s="253">
        <f t="shared" si="73"/>
        <v>0</v>
      </c>
      <c r="Y195" s="253">
        <f t="shared" si="56"/>
        <v>0</v>
      </c>
      <c r="Z195" s="253">
        <f t="shared" si="57"/>
        <v>0</v>
      </c>
      <c r="AA195" s="253">
        <f t="shared" si="58"/>
        <v>0</v>
      </c>
      <c r="AB195" s="253">
        <f t="shared" si="59"/>
        <v>0</v>
      </c>
      <c r="AC195" s="142"/>
      <c r="AD195" s="253">
        <f>'Input| Projects'!Q195*N195*'Input| Escalations'!$K$19</f>
        <v>0</v>
      </c>
      <c r="AE195" s="253">
        <f>'Input| Projects'!R195*O195*'Input| Escalations'!$K$19</f>
        <v>0</v>
      </c>
      <c r="AF195" s="253">
        <f>'Input| Projects'!S195*P195*'Input| Escalations'!$K$19</f>
        <v>0</v>
      </c>
      <c r="AG195" s="253">
        <f>'Input| Projects'!T195*Q195*'Input| Escalations'!$K$19</f>
        <v>0</v>
      </c>
      <c r="AH195" s="253">
        <f>'Input| Projects'!U195*R195*'Input| Escalations'!$K$19</f>
        <v>0</v>
      </c>
      <c r="AI195" s="253">
        <f>'Input| Projects'!V195*S195*'Input| Escalations'!$K$19</f>
        <v>0</v>
      </c>
      <c r="AJ195" s="253">
        <f>'Input| Projects'!W195*T195*'Input| Escalations'!$K$19</f>
        <v>0</v>
      </c>
      <c r="AK195" s="142"/>
      <c r="AL195" s="253">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253">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253">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253">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253">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253">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253">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42"/>
      <c r="AT195" s="253">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253">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253">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253">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253">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253">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253">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42"/>
      <c r="BB195" s="253">
        <f t="shared" si="74"/>
        <v>0</v>
      </c>
      <c r="BC195" s="253">
        <f t="shared" si="75"/>
        <v>0</v>
      </c>
      <c r="BD195" s="253">
        <f t="shared" si="76"/>
        <v>0</v>
      </c>
      <c r="BE195" s="253">
        <f t="shared" si="60"/>
        <v>0</v>
      </c>
      <c r="BF195" s="253">
        <f t="shared" si="61"/>
        <v>0</v>
      </c>
      <c r="BG195" s="253">
        <f t="shared" si="62"/>
        <v>0</v>
      </c>
      <c r="BH195" s="253">
        <f t="shared" si="63"/>
        <v>0</v>
      </c>
      <c r="BI195" s="144"/>
      <c r="BJ195" s="253"/>
      <c r="BK195" s="253"/>
      <c r="BL195" s="253"/>
      <c r="BM195" s="253"/>
      <c r="BN195" s="253"/>
      <c r="BO195" s="253"/>
      <c r="BP195" s="253"/>
      <c r="BQ195" s="144"/>
      <c r="BR195" s="253">
        <f t="shared" si="64"/>
        <v>0</v>
      </c>
      <c r="BS195" s="253">
        <f t="shared" si="65"/>
        <v>0</v>
      </c>
      <c r="BT195" s="253">
        <f t="shared" si="66"/>
        <v>0</v>
      </c>
      <c r="BU195" s="253">
        <f t="shared" si="67"/>
        <v>0</v>
      </c>
      <c r="BV195" s="253">
        <f t="shared" si="68"/>
        <v>0</v>
      </c>
      <c r="BW195" s="253">
        <f t="shared" si="69"/>
        <v>0</v>
      </c>
      <c r="BX195" s="253">
        <f t="shared" si="70"/>
        <v>0</v>
      </c>
      <c r="BY195" s="142"/>
      <c r="BZ195" s="264" t="str">
        <f>IF(SUMIF('Input| Projects'!$AR$8:$CO$8,"Dx",'Input| Projects'!$AR195:$CO195)=0,"",SUMIF('Input| Projects'!$AR$8:$CO$8,"Dx",'Input| Projects'!$AR195:$CO195))</f>
        <v/>
      </c>
      <c r="CA195" s="264" t="str">
        <f>IF(SUMIF('Input| Projects'!$AR$8:$CO$8,"Tx",'Input| Projects'!$AR195:$CO195)=0,"",SUMIF('Input| Projects'!$AR$8:$CO$8,"Tx",'Input| Projects'!$AR195:$CO195))</f>
        <v/>
      </c>
      <c r="CB195" s="206" t="str">
        <f t="shared" si="77"/>
        <v/>
      </c>
    </row>
    <row r="196" spans="2:80" x14ac:dyDescent="0.3">
      <c r="B196" s="268">
        <f>IFERROR('Input| Projects'!B196,"")</f>
        <v>187</v>
      </c>
      <c r="C196" s="57" t="str">
        <f>IFERROR(IF('Input| Projects'!C196="","",'Input| Projects'!C196),"")</f>
        <v/>
      </c>
      <c r="D196" s="57" t="str">
        <f>IFERROR(IF('Input| Projects'!D196="","",'Input| Projects'!D196),"")</f>
        <v/>
      </c>
      <c r="E196" s="140"/>
      <c r="F196" s="257">
        <f>IFERROR('Input| Projects'!I196*'Input| Escalations'!$K$19,"")</f>
        <v>0</v>
      </c>
      <c r="G196" s="257">
        <f>IFERROR('Input| Projects'!J196*'Input| Escalations'!$K$19,"")</f>
        <v>0</v>
      </c>
      <c r="H196" s="257">
        <f>IFERROR('Input| Projects'!K196*'Input| Escalations'!$K$19,"")</f>
        <v>0</v>
      </c>
      <c r="I196" s="257">
        <f>IFERROR('Input| Projects'!L196*'Input| Escalations'!$K$19,"")</f>
        <v>0</v>
      </c>
      <c r="J196" s="257">
        <f>IFERROR('Input| Projects'!M196*'Input| Escalations'!$K$19,"")</f>
        <v>0</v>
      </c>
      <c r="K196" s="257">
        <f>IFERROR('Input| Projects'!N196*'Input| Escalations'!$K$19,"")</f>
        <v>0</v>
      </c>
      <c r="L196" s="257">
        <f>IFERROR('Input| Projects'!O196*'Input| Escalations'!$K$19,"")</f>
        <v>0</v>
      </c>
      <c r="M196" s="206" t="str">
        <f>IF(ABS(SUM(F196:L196)-(SUM('Input| Projects'!I196:O196)*'Input| Escalations'!$K$19))&lt;0.0000001,"",1)</f>
        <v/>
      </c>
      <c r="N196" s="259">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1</v>
      </c>
      <c r="O196" s="259">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1</v>
      </c>
      <c r="P196" s="259">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1</v>
      </c>
      <c r="Q196" s="259">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v>
      </c>
      <c r="R196" s="259">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v>
      </c>
      <c r="S196" s="259">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v>
      </c>
      <c r="T196" s="259">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v>
      </c>
      <c r="U196" s="142"/>
      <c r="V196" s="253">
        <f t="shared" si="71"/>
        <v>0</v>
      </c>
      <c r="W196" s="253">
        <f t="shared" si="72"/>
        <v>0</v>
      </c>
      <c r="X196" s="253">
        <f t="shared" si="73"/>
        <v>0</v>
      </c>
      <c r="Y196" s="253">
        <f t="shared" si="56"/>
        <v>0</v>
      </c>
      <c r="Z196" s="253">
        <f t="shared" si="57"/>
        <v>0</v>
      </c>
      <c r="AA196" s="253">
        <f t="shared" si="58"/>
        <v>0</v>
      </c>
      <c r="AB196" s="253">
        <f t="shared" si="59"/>
        <v>0</v>
      </c>
      <c r="AC196" s="142"/>
      <c r="AD196" s="253">
        <f>'Input| Projects'!Q196*N196*'Input| Escalations'!$K$19</f>
        <v>0</v>
      </c>
      <c r="AE196" s="253">
        <f>'Input| Projects'!R196*O196*'Input| Escalations'!$K$19</f>
        <v>0</v>
      </c>
      <c r="AF196" s="253">
        <f>'Input| Projects'!S196*P196*'Input| Escalations'!$K$19</f>
        <v>0</v>
      </c>
      <c r="AG196" s="253">
        <f>'Input| Projects'!T196*Q196*'Input| Escalations'!$K$19</f>
        <v>0</v>
      </c>
      <c r="AH196" s="253">
        <f>'Input| Projects'!U196*R196*'Input| Escalations'!$K$19</f>
        <v>0</v>
      </c>
      <c r="AI196" s="253">
        <f>'Input| Projects'!V196*S196*'Input| Escalations'!$K$19</f>
        <v>0</v>
      </c>
      <c r="AJ196" s="253">
        <f>'Input| Projects'!W196*T196*'Input| Escalations'!$K$19</f>
        <v>0</v>
      </c>
      <c r="AK196" s="142"/>
      <c r="AL196" s="253">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253">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253">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253">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253">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253">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253">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42"/>
      <c r="AT196" s="253">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253">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253">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253">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253">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253">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253">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42"/>
      <c r="BB196" s="253">
        <f t="shared" si="74"/>
        <v>0</v>
      </c>
      <c r="BC196" s="253">
        <f t="shared" si="75"/>
        <v>0</v>
      </c>
      <c r="BD196" s="253">
        <f t="shared" si="76"/>
        <v>0</v>
      </c>
      <c r="BE196" s="253">
        <f t="shared" si="60"/>
        <v>0</v>
      </c>
      <c r="BF196" s="253">
        <f t="shared" si="61"/>
        <v>0</v>
      </c>
      <c r="BG196" s="253">
        <f t="shared" si="62"/>
        <v>0</v>
      </c>
      <c r="BH196" s="253">
        <f t="shared" si="63"/>
        <v>0</v>
      </c>
      <c r="BI196" s="144"/>
      <c r="BJ196" s="253"/>
      <c r="BK196" s="253"/>
      <c r="BL196" s="253"/>
      <c r="BM196" s="253"/>
      <c r="BN196" s="253"/>
      <c r="BO196" s="253"/>
      <c r="BP196" s="253"/>
      <c r="BQ196" s="144"/>
      <c r="BR196" s="253">
        <f t="shared" si="64"/>
        <v>0</v>
      </c>
      <c r="BS196" s="253">
        <f t="shared" si="65"/>
        <v>0</v>
      </c>
      <c r="BT196" s="253">
        <f t="shared" si="66"/>
        <v>0</v>
      </c>
      <c r="BU196" s="253">
        <f t="shared" si="67"/>
        <v>0</v>
      </c>
      <c r="BV196" s="253">
        <f t="shared" si="68"/>
        <v>0</v>
      </c>
      <c r="BW196" s="253">
        <f t="shared" si="69"/>
        <v>0</v>
      </c>
      <c r="BX196" s="253">
        <f t="shared" si="70"/>
        <v>0</v>
      </c>
      <c r="BY196" s="142"/>
      <c r="BZ196" s="264" t="str">
        <f>IF(SUMIF('Input| Projects'!$AR$8:$CO$8,"Dx",'Input| Projects'!$AR196:$CO196)=0,"",SUMIF('Input| Projects'!$AR$8:$CO$8,"Dx",'Input| Projects'!$AR196:$CO196))</f>
        <v/>
      </c>
      <c r="CA196" s="264" t="str">
        <f>IF(SUMIF('Input| Projects'!$AR$8:$CO$8,"Tx",'Input| Projects'!$AR196:$CO196)=0,"",SUMIF('Input| Projects'!$AR$8:$CO$8,"Tx",'Input| Projects'!$AR196:$CO196))</f>
        <v/>
      </c>
      <c r="CB196" s="206" t="str">
        <f t="shared" si="77"/>
        <v/>
      </c>
    </row>
    <row r="197" spans="2:80" x14ac:dyDescent="0.3">
      <c r="B197" s="268">
        <f>IFERROR('Input| Projects'!B197,"")</f>
        <v>188</v>
      </c>
      <c r="C197" s="57" t="str">
        <f>IFERROR(IF('Input| Projects'!C197="","",'Input| Projects'!C197),"")</f>
        <v/>
      </c>
      <c r="D197" s="57" t="str">
        <f>IFERROR(IF('Input| Projects'!D197="","",'Input| Projects'!D197),"")</f>
        <v/>
      </c>
      <c r="E197" s="140"/>
      <c r="F197" s="257">
        <f>IFERROR('Input| Projects'!I197*'Input| Escalations'!$K$19,"")</f>
        <v>0</v>
      </c>
      <c r="G197" s="257">
        <f>IFERROR('Input| Projects'!J197*'Input| Escalations'!$K$19,"")</f>
        <v>0</v>
      </c>
      <c r="H197" s="257">
        <f>IFERROR('Input| Projects'!K197*'Input| Escalations'!$K$19,"")</f>
        <v>0</v>
      </c>
      <c r="I197" s="257">
        <f>IFERROR('Input| Projects'!L197*'Input| Escalations'!$K$19,"")</f>
        <v>0</v>
      </c>
      <c r="J197" s="257">
        <f>IFERROR('Input| Projects'!M197*'Input| Escalations'!$K$19,"")</f>
        <v>0</v>
      </c>
      <c r="K197" s="257">
        <f>IFERROR('Input| Projects'!N197*'Input| Escalations'!$K$19,"")</f>
        <v>0</v>
      </c>
      <c r="L197" s="257">
        <f>IFERROR('Input| Projects'!O197*'Input| Escalations'!$K$19,"")</f>
        <v>0</v>
      </c>
      <c r="M197" s="206" t="str">
        <f>IF(ABS(SUM(F197:L197)-(SUM('Input| Projects'!I197:O197)*'Input| Escalations'!$K$19))&lt;0.0000001,"",1)</f>
        <v/>
      </c>
      <c r="N197" s="259">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1</v>
      </c>
      <c r="O197" s="259">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1</v>
      </c>
      <c r="P197" s="259">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1</v>
      </c>
      <c r="Q197" s="259">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v>
      </c>
      <c r="R197" s="259">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v>
      </c>
      <c r="S197" s="259">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v>
      </c>
      <c r="T197" s="259">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v>
      </c>
      <c r="U197" s="142"/>
      <c r="V197" s="253">
        <f t="shared" si="71"/>
        <v>0</v>
      </c>
      <c r="W197" s="253">
        <f t="shared" si="72"/>
        <v>0</v>
      </c>
      <c r="X197" s="253">
        <f t="shared" si="73"/>
        <v>0</v>
      </c>
      <c r="Y197" s="253">
        <f t="shared" si="56"/>
        <v>0</v>
      </c>
      <c r="Z197" s="253">
        <f t="shared" si="57"/>
        <v>0</v>
      </c>
      <c r="AA197" s="253">
        <f t="shared" si="58"/>
        <v>0</v>
      </c>
      <c r="AB197" s="253">
        <f t="shared" si="59"/>
        <v>0</v>
      </c>
      <c r="AC197" s="142"/>
      <c r="AD197" s="253">
        <f>'Input| Projects'!Q197*N197*'Input| Escalations'!$K$19</f>
        <v>0</v>
      </c>
      <c r="AE197" s="253">
        <f>'Input| Projects'!R197*O197*'Input| Escalations'!$K$19</f>
        <v>0</v>
      </c>
      <c r="AF197" s="253">
        <f>'Input| Projects'!S197*P197*'Input| Escalations'!$K$19</f>
        <v>0</v>
      </c>
      <c r="AG197" s="253">
        <f>'Input| Projects'!T197*Q197*'Input| Escalations'!$K$19</f>
        <v>0</v>
      </c>
      <c r="AH197" s="253">
        <f>'Input| Projects'!U197*R197*'Input| Escalations'!$K$19</f>
        <v>0</v>
      </c>
      <c r="AI197" s="253">
        <f>'Input| Projects'!V197*S197*'Input| Escalations'!$K$19</f>
        <v>0</v>
      </c>
      <c r="AJ197" s="253">
        <f>'Input| Projects'!W197*T197*'Input| Escalations'!$K$19</f>
        <v>0</v>
      </c>
      <c r="AK197" s="142"/>
      <c r="AL197" s="253">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253">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253">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253">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253">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253">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253">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42"/>
      <c r="AT197" s="253">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253">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253">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253">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253">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253">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253">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42"/>
      <c r="BB197" s="253">
        <f t="shared" si="74"/>
        <v>0</v>
      </c>
      <c r="BC197" s="253">
        <f t="shared" si="75"/>
        <v>0</v>
      </c>
      <c r="BD197" s="253">
        <f t="shared" si="76"/>
        <v>0</v>
      </c>
      <c r="BE197" s="253">
        <f t="shared" si="60"/>
        <v>0</v>
      </c>
      <c r="BF197" s="253">
        <f t="shared" si="61"/>
        <v>0</v>
      </c>
      <c r="BG197" s="253">
        <f t="shared" si="62"/>
        <v>0</v>
      </c>
      <c r="BH197" s="253">
        <f t="shared" si="63"/>
        <v>0</v>
      </c>
      <c r="BI197" s="144"/>
      <c r="BJ197" s="253"/>
      <c r="BK197" s="253"/>
      <c r="BL197" s="253"/>
      <c r="BM197" s="253"/>
      <c r="BN197" s="253"/>
      <c r="BO197" s="253"/>
      <c r="BP197" s="253"/>
      <c r="BQ197" s="144"/>
      <c r="BR197" s="253">
        <f t="shared" si="64"/>
        <v>0</v>
      </c>
      <c r="BS197" s="253">
        <f t="shared" si="65"/>
        <v>0</v>
      </c>
      <c r="BT197" s="253">
        <f t="shared" si="66"/>
        <v>0</v>
      </c>
      <c r="BU197" s="253">
        <f t="shared" si="67"/>
        <v>0</v>
      </c>
      <c r="BV197" s="253">
        <f t="shared" si="68"/>
        <v>0</v>
      </c>
      <c r="BW197" s="253">
        <f t="shared" si="69"/>
        <v>0</v>
      </c>
      <c r="BX197" s="253">
        <f t="shared" si="70"/>
        <v>0</v>
      </c>
      <c r="BY197" s="142"/>
      <c r="BZ197" s="264" t="str">
        <f>IF(SUMIF('Input| Projects'!$AR$8:$CO$8,"Dx",'Input| Projects'!$AR197:$CO197)=0,"",SUMIF('Input| Projects'!$AR$8:$CO$8,"Dx",'Input| Projects'!$AR197:$CO197))</f>
        <v/>
      </c>
      <c r="CA197" s="264" t="str">
        <f>IF(SUMIF('Input| Projects'!$AR$8:$CO$8,"Tx",'Input| Projects'!$AR197:$CO197)=0,"",SUMIF('Input| Projects'!$AR$8:$CO$8,"Tx",'Input| Projects'!$AR197:$CO197))</f>
        <v/>
      </c>
      <c r="CB197" s="206" t="str">
        <f t="shared" si="77"/>
        <v/>
      </c>
    </row>
    <row r="198" spans="2:80" x14ac:dyDescent="0.3">
      <c r="B198" s="268">
        <f>IFERROR('Input| Projects'!B198,"")</f>
        <v>189</v>
      </c>
      <c r="C198" s="57" t="str">
        <f>IFERROR(IF('Input| Projects'!C198="","",'Input| Projects'!C198),"")</f>
        <v/>
      </c>
      <c r="D198" s="57" t="str">
        <f>IFERROR(IF('Input| Projects'!D198="","",'Input| Projects'!D198),"")</f>
        <v/>
      </c>
      <c r="E198" s="140"/>
      <c r="F198" s="257">
        <f>IFERROR('Input| Projects'!I198*'Input| Escalations'!$K$19,"")</f>
        <v>0</v>
      </c>
      <c r="G198" s="257">
        <f>IFERROR('Input| Projects'!J198*'Input| Escalations'!$K$19,"")</f>
        <v>0</v>
      </c>
      <c r="H198" s="257">
        <f>IFERROR('Input| Projects'!K198*'Input| Escalations'!$K$19,"")</f>
        <v>0</v>
      </c>
      <c r="I198" s="257">
        <f>IFERROR('Input| Projects'!L198*'Input| Escalations'!$K$19,"")</f>
        <v>0</v>
      </c>
      <c r="J198" s="257">
        <f>IFERROR('Input| Projects'!M198*'Input| Escalations'!$K$19,"")</f>
        <v>0</v>
      </c>
      <c r="K198" s="257">
        <f>IFERROR('Input| Projects'!N198*'Input| Escalations'!$K$19,"")</f>
        <v>0</v>
      </c>
      <c r="L198" s="257">
        <f>IFERROR('Input| Projects'!O198*'Input| Escalations'!$K$19,"")</f>
        <v>0</v>
      </c>
      <c r="M198" s="206" t="str">
        <f>IF(ABS(SUM(F198:L198)-(SUM('Input| Projects'!I198:O198)*'Input| Escalations'!$K$19))&lt;0.0000001,"",1)</f>
        <v/>
      </c>
      <c r="N198" s="259">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1</v>
      </c>
      <c r="O198" s="259">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1</v>
      </c>
      <c r="P198" s="259">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1</v>
      </c>
      <c r="Q198" s="259">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v>
      </c>
      <c r="R198" s="259">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v>
      </c>
      <c r="S198" s="259">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v>
      </c>
      <c r="T198" s="259">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v>
      </c>
      <c r="U198" s="142"/>
      <c r="V198" s="253">
        <f t="shared" si="71"/>
        <v>0</v>
      </c>
      <c r="W198" s="253">
        <f t="shared" si="72"/>
        <v>0</v>
      </c>
      <c r="X198" s="253">
        <f t="shared" si="73"/>
        <v>0</v>
      </c>
      <c r="Y198" s="253">
        <f t="shared" si="56"/>
        <v>0</v>
      </c>
      <c r="Z198" s="253">
        <f t="shared" si="57"/>
        <v>0</v>
      </c>
      <c r="AA198" s="253">
        <f t="shared" si="58"/>
        <v>0</v>
      </c>
      <c r="AB198" s="253">
        <f t="shared" si="59"/>
        <v>0</v>
      </c>
      <c r="AC198" s="142"/>
      <c r="AD198" s="253">
        <f>'Input| Projects'!Q198*N198*'Input| Escalations'!$K$19</f>
        <v>0</v>
      </c>
      <c r="AE198" s="253">
        <f>'Input| Projects'!R198*O198*'Input| Escalations'!$K$19</f>
        <v>0</v>
      </c>
      <c r="AF198" s="253">
        <f>'Input| Projects'!S198*P198*'Input| Escalations'!$K$19</f>
        <v>0</v>
      </c>
      <c r="AG198" s="253">
        <f>'Input| Projects'!T198*Q198*'Input| Escalations'!$K$19</f>
        <v>0</v>
      </c>
      <c r="AH198" s="253">
        <f>'Input| Projects'!U198*R198*'Input| Escalations'!$K$19</f>
        <v>0</v>
      </c>
      <c r="AI198" s="253">
        <f>'Input| Projects'!V198*S198*'Input| Escalations'!$K$19</f>
        <v>0</v>
      </c>
      <c r="AJ198" s="253">
        <f>'Input| Projects'!W198*T198*'Input| Escalations'!$K$19</f>
        <v>0</v>
      </c>
      <c r="AK198" s="142"/>
      <c r="AL198" s="253">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253">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253">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253">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253">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253">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253">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42"/>
      <c r="AT198" s="253">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253">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253">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253">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253">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253">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253">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42"/>
      <c r="BB198" s="253">
        <f t="shared" si="74"/>
        <v>0</v>
      </c>
      <c r="BC198" s="253">
        <f t="shared" si="75"/>
        <v>0</v>
      </c>
      <c r="BD198" s="253">
        <f t="shared" si="76"/>
        <v>0</v>
      </c>
      <c r="BE198" s="253">
        <f t="shared" si="60"/>
        <v>0</v>
      </c>
      <c r="BF198" s="253">
        <f t="shared" si="61"/>
        <v>0</v>
      </c>
      <c r="BG198" s="253">
        <f t="shared" si="62"/>
        <v>0</v>
      </c>
      <c r="BH198" s="253">
        <f t="shared" si="63"/>
        <v>0</v>
      </c>
      <c r="BI198" s="144"/>
      <c r="BJ198" s="253"/>
      <c r="BK198" s="253"/>
      <c r="BL198" s="253"/>
      <c r="BM198" s="253"/>
      <c r="BN198" s="253"/>
      <c r="BO198" s="253"/>
      <c r="BP198" s="253"/>
      <c r="BQ198" s="144"/>
      <c r="BR198" s="253">
        <f t="shared" si="64"/>
        <v>0</v>
      </c>
      <c r="BS198" s="253">
        <f t="shared" si="65"/>
        <v>0</v>
      </c>
      <c r="BT198" s="253">
        <f t="shared" si="66"/>
        <v>0</v>
      </c>
      <c r="BU198" s="253">
        <f t="shared" si="67"/>
        <v>0</v>
      </c>
      <c r="BV198" s="253">
        <f t="shared" si="68"/>
        <v>0</v>
      </c>
      <c r="BW198" s="253">
        <f t="shared" si="69"/>
        <v>0</v>
      </c>
      <c r="BX198" s="253">
        <f t="shared" si="70"/>
        <v>0</v>
      </c>
      <c r="BY198" s="142"/>
      <c r="BZ198" s="264" t="str">
        <f>IF(SUMIF('Input| Projects'!$AR$8:$CO$8,"Dx",'Input| Projects'!$AR198:$CO198)=0,"",SUMIF('Input| Projects'!$AR$8:$CO$8,"Dx",'Input| Projects'!$AR198:$CO198))</f>
        <v/>
      </c>
      <c r="CA198" s="264" t="str">
        <f>IF(SUMIF('Input| Projects'!$AR$8:$CO$8,"Tx",'Input| Projects'!$AR198:$CO198)=0,"",SUMIF('Input| Projects'!$AR$8:$CO$8,"Tx",'Input| Projects'!$AR198:$CO198))</f>
        <v/>
      </c>
      <c r="CB198" s="206" t="str">
        <f t="shared" si="77"/>
        <v/>
      </c>
    </row>
    <row r="199" spans="2:80" x14ac:dyDescent="0.3">
      <c r="B199" s="268">
        <f>IFERROR('Input| Projects'!B199,"")</f>
        <v>190</v>
      </c>
      <c r="C199" s="57" t="str">
        <f>IFERROR(IF('Input| Projects'!C199="","",'Input| Projects'!C199),"")</f>
        <v/>
      </c>
      <c r="D199" s="57" t="str">
        <f>IFERROR(IF('Input| Projects'!D199="","",'Input| Projects'!D199),"")</f>
        <v/>
      </c>
      <c r="E199" s="140"/>
      <c r="F199" s="257">
        <f>IFERROR('Input| Projects'!I199*'Input| Escalations'!$K$19,"")</f>
        <v>0</v>
      </c>
      <c r="G199" s="257">
        <f>IFERROR('Input| Projects'!J199*'Input| Escalations'!$K$19,"")</f>
        <v>0</v>
      </c>
      <c r="H199" s="257">
        <f>IFERROR('Input| Projects'!K199*'Input| Escalations'!$K$19,"")</f>
        <v>0</v>
      </c>
      <c r="I199" s="257">
        <f>IFERROR('Input| Projects'!L199*'Input| Escalations'!$K$19,"")</f>
        <v>0</v>
      </c>
      <c r="J199" s="257">
        <f>IFERROR('Input| Projects'!M199*'Input| Escalations'!$K$19,"")</f>
        <v>0</v>
      </c>
      <c r="K199" s="257">
        <f>IFERROR('Input| Projects'!N199*'Input| Escalations'!$K$19,"")</f>
        <v>0</v>
      </c>
      <c r="L199" s="257">
        <f>IFERROR('Input| Projects'!O199*'Input| Escalations'!$K$19,"")</f>
        <v>0</v>
      </c>
      <c r="M199" s="206" t="str">
        <f>IF(ABS(SUM(F199:L199)-(SUM('Input| Projects'!I199:O199)*'Input| Escalations'!$K$19))&lt;0.0000001,"",1)</f>
        <v/>
      </c>
      <c r="N199" s="259">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1</v>
      </c>
      <c r="O199" s="259">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1</v>
      </c>
      <c r="P199" s="259">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1</v>
      </c>
      <c r="Q199" s="259">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v>
      </c>
      <c r="R199" s="259">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v>
      </c>
      <c r="S199" s="259">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v>
      </c>
      <c r="T199" s="259">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v>
      </c>
      <c r="U199" s="142"/>
      <c r="V199" s="253">
        <f t="shared" si="71"/>
        <v>0</v>
      </c>
      <c r="W199" s="253">
        <f t="shared" si="72"/>
        <v>0</v>
      </c>
      <c r="X199" s="253">
        <f t="shared" si="73"/>
        <v>0</v>
      </c>
      <c r="Y199" s="253">
        <f t="shared" si="56"/>
        <v>0</v>
      </c>
      <c r="Z199" s="253">
        <f t="shared" si="57"/>
        <v>0</v>
      </c>
      <c r="AA199" s="253">
        <f t="shared" si="58"/>
        <v>0</v>
      </c>
      <c r="AB199" s="253">
        <f t="shared" si="59"/>
        <v>0</v>
      </c>
      <c r="AC199" s="142"/>
      <c r="AD199" s="253">
        <f>'Input| Projects'!Q199*N199*'Input| Escalations'!$K$19</f>
        <v>0</v>
      </c>
      <c r="AE199" s="253">
        <f>'Input| Projects'!R199*O199*'Input| Escalations'!$K$19</f>
        <v>0</v>
      </c>
      <c r="AF199" s="253">
        <f>'Input| Projects'!S199*P199*'Input| Escalations'!$K$19</f>
        <v>0</v>
      </c>
      <c r="AG199" s="253">
        <f>'Input| Projects'!T199*Q199*'Input| Escalations'!$K$19</f>
        <v>0</v>
      </c>
      <c r="AH199" s="253">
        <f>'Input| Projects'!U199*R199*'Input| Escalations'!$K$19</f>
        <v>0</v>
      </c>
      <c r="AI199" s="253">
        <f>'Input| Projects'!V199*S199*'Input| Escalations'!$K$19</f>
        <v>0</v>
      </c>
      <c r="AJ199" s="253">
        <f>'Input| Projects'!W199*T199*'Input| Escalations'!$K$19</f>
        <v>0</v>
      </c>
      <c r="AK199" s="142"/>
      <c r="AL199" s="253">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253">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253">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253">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253">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253">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253">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42"/>
      <c r="AT199" s="253">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253">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253">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253">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253">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253">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253">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42"/>
      <c r="BB199" s="253">
        <f t="shared" si="74"/>
        <v>0</v>
      </c>
      <c r="BC199" s="253">
        <f t="shared" si="75"/>
        <v>0</v>
      </c>
      <c r="BD199" s="253">
        <f t="shared" si="76"/>
        <v>0</v>
      </c>
      <c r="BE199" s="253">
        <f t="shared" si="60"/>
        <v>0</v>
      </c>
      <c r="BF199" s="253">
        <f t="shared" si="61"/>
        <v>0</v>
      </c>
      <c r="BG199" s="253">
        <f t="shared" si="62"/>
        <v>0</v>
      </c>
      <c r="BH199" s="253">
        <f t="shared" si="63"/>
        <v>0</v>
      </c>
      <c r="BI199" s="144"/>
      <c r="BJ199" s="253"/>
      <c r="BK199" s="253"/>
      <c r="BL199" s="253"/>
      <c r="BM199" s="253"/>
      <c r="BN199" s="253"/>
      <c r="BO199" s="253"/>
      <c r="BP199" s="253"/>
      <c r="BQ199" s="144"/>
      <c r="BR199" s="253">
        <f t="shared" si="64"/>
        <v>0</v>
      </c>
      <c r="BS199" s="253">
        <f t="shared" si="65"/>
        <v>0</v>
      </c>
      <c r="BT199" s="253">
        <f t="shared" si="66"/>
        <v>0</v>
      </c>
      <c r="BU199" s="253">
        <f t="shared" si="67"/>
        <v>0</v>
      </c>
      <c r="BV199" s="253">
        <f t="shared" si="68"/>
        <v>0</v>
      </c>
      <c r="BW199" s="253">
        <f t="shared" si="69"/>
        <v>0</v>
      </c>
      <c r="BX199" s="253">
        <f t="shared" si="70"/>
        <v>0</v>
      </c>
      <c r="BY199" s="142"/>
      <c r="BZ199" s="264" t="str">
        <f>IF(SUMIF('Input| Projects'!$AR$8:$CO$8,"Dx",'Input| Projects'!$AR199:$CO199)=0,"",SUMIF('Input| Projects'!$AR$8:$CO$8,"Dx",'Input| Projects'!$AR199:$CO199))</f>
        <v/>
      </c>
      <c r="CA199" s="264" t="str">
        <f>IF(SUMIF('Input| Projects'!$AR$8:$CO$8,"Tx",'Input| Projects'!$AR199:$CO199)=0,"",SUMIF('Input| Projects'!$AR$8:$CO$8,"Tx",'Input| Projects'!$AR199:$CO199))</f>
        <v/>
      </c>
      <c r="CB199" s="206" t="str">
        <f t="shared" si="77"/>
        <v/>
      </c>
    </row>
    <row r="200" spans="2:80" x14ac:dyDescent="0.3">
      <c r="B200" s="268">
        <f>IFERROR('Input| Projects'!B200,"")</f>
        <v>191</v>
      </c>
      <c r="C200" s="57" t="str">
        <f>IFERROR(IF('Input| Projects'!C200="","",'Input| Projects'!C200),"")</f>
        <v/>
      </c>
      <c r="D200" s="57" t="str">
        <f>IFERROR(IF('Input| Projects'!D200="","",'Input| Projects'!D200),"")</f>
        <v/>
      </c>
      <c r="E200" s="140"/>
      <c r="F200" s="257">
        <f>IFERROR('Input| Projects'!I200*'Input| Escalations'!$K$19,"")</f>
        <v>0</v>
      </c>
      <c r="G200" s="257">
        <f>IFERROR('Input| Projects'!J200*'Input| Escalations'!$K$19,"")</f>
        <v>0</v>
      </c>
      <c r="H200" s="257">
        <f>IFERROR('Input| Projects'!K200*'Input| Escalations'!$K$19,"")</f>
        <v>0</v>
      </c>
      <c r="I200" s="257">
        <f>IFERROR('Input| Projects'!L200*'Input| Escalations'!$K$19,"")</f>
        <v>0</v>
      </c>
      <c r="J200" s="257">
        <f>IFERROR('Input| Projects'!M200*'Input| Escalations'!$K$19,"")</f>
        <v>0</v>
      </c>
      <c r="K200" s="257">
        <f>IFERROR('Input| Projects'!N200*'Input| Escalations'!$K$19,"")</f>
        <v>0</v>
      </c>
      <c r="L200" s="257">
        <f>IFERROR('Input| Projects'!O200*'Input| Escalations'!$K$19,"")</f>
        <v>0</v>
      </c>
      <c r="M200" s="206" t="str">
        <f>IF(ABS(SUM(F200:L200)-(SUM('Input| Projects'!I200:O200)*'Input| Escalations'!$K$19))&lt;0.0000001,"",1)</f>
        <v/>
      </c>
      <c r="N200" s="259">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1</v>
      </c>
      <c r="O200" s="259">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1</v>
      </c>
      <c r="P200" s="259">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1</v>
      </c>
      <c r="Q200" s="259">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v>
      </c>
      <c r="R200" s="259">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v>
      </c>
      <c r="S200" s="259">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v>
      </c>
      <c r="T200" s="259">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v>
      </c>
      <c r="U200" s="142"/>
      <c r="V200" s="253">
        <f t="shared" si="71"/>
        <v>0</v>
      </c>
      <c r="W200" s="253">
        <f t="shared" si="72"/>
        <v>0</v>
      </c>
      <c r="X200" s="253">
        <f t="shared" si="73"/>
        <v>0</v>
      </c>
      <c r="Y200" s="253">
        <f t="shared" si="56"/>
        <v>0</v>
      </c>
      <c r="Z200" s="253">
        <f t="shared" si="57"/>
        <v>0</v>
      </c>
      <c r="AA200" s="253">
        <f t="shared" si="58"/>
        <v>0</v>
      </c>
      <c r="AB200" s="253">
        <f t="shared" si="59"/>
        <v>0</v>
      </c>
      <c r="AC200" s="142"/>
      <c r="AD200" s="253">
        <f>'Input| Projects'!Q200*N200*'Input| Escalations'!$K$19</f>
        <v>0</v>
      </c>
      <c r="AE200" s="253">
        <f>'Input| Projects'!R200*O200*'Input| Escalations'!$K$19</f>
        <v>0</v>
      </c>
      <c r="AF200" s="253">
        <f>'Input| Projects'!S200*P200*'Input| Escalations'!$K$19</f>
        <v>0</v>
      </c>
      <c r="AG200" s="253">
        <f>'Input| Projects'!T200*Q200*'Input| Escalations'!$K$19</f>
        <v>0</v>
      </c>
      <c r="AH200" s="253">
        <f>'Input| Projects'!U200*R200*'Input| Escalations'!$K$19</f>
        <v>0</v>
      </c>
      <c r="AI200" s="253">
        <f>'Input| Projects'!V200*S200*'Input| Escalations'!$K$19</f>
        <v>0</v>
      </c>
      <c r="AJ200" s="253">
        <f>'Input| Projects'!W200*T200*'Input| Escalations'!$K$19</f>
        <v>0</v>
      </c>
      <c r="AK200" s="142"/>
      <c r="AL200" s="253">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253">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253">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253">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253">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253">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253">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42"/>
      <c r="AT200" s="253">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253">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253">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253">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253">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253">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253">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42"/>
      <c r="BB200" s="253">
        <f t="shared" si="74"/>
        <v>0</v>
      </c>
      <c r="BC200" s="253">
        <f t="shared" si="75"/>
        <v>0</v>
      </c>
      <c r="BD200" s="253">
        <f t="shared" si="76"/>
        <v>0</v>
      </c>
      <c r="BE200" s="253">
        <f t="shared" si="60"/>
        <v>0</v>
      </c>
      <c r="BF200" s="253">
        <f t="shared" si="61"/>
        <v>0</v>
      </c>
      <c r="BG200" s="253">
        <f t="shared" si="62"/>
        <v>0</v>
      </c>
      <c r="BH200" s="253">
        <f t="shared" si="63"/>
        <v>0</v>
      </c>
      <c r="BI200" s="144"/>
      <c r="BJ200" s="253"/>
      <c r="BK200" s="253"/>
      <c r="BL200" s="253"/>
      <c r="BM200" s="253"/>
      <c r="BN200" s="253"/>
      <c r="BO200" s="253"/>
      <c r="BP200" s="253"/>
      <c r="BQ200" s="144"/>
      <c r="BR200" s="253">
        <f t="shared" si="64"/>
        <v>0</v>
      </c>
      <c r="BS200" s="253">
        <f t="shared" si="65"/>
        <v>0</v>
      </c>
      <c r="BT200" s="253">
        <f t="shared" si="66"/>
        <v>0</v>
      </c>
      <c r="BU200" s="253">
        <f t="shared" si="67"/>
        <v>0</v>
      </c>
      <c r="BV200" s="253">
        <f t="shared" si="68"/>
        <v>0</v>
      </c>
      <c r="BW200" s="253">
        <f t="shared" si="69"/>
        <v>0</v>
      </c>
      <c r="BX200" s="253">
        <f t="shared" si="70"/>
        <v>0</v>
      </c>
      <c r="BY200" s="142"/>
      <c r="BZ200" s="264" t="str">
        <f>IF(SUMIF('Input| Projects'!$AR$8:$CO$8,"Dx",'Input| Projects'!$AR200:$CO200)=0,"",SUMIF('Input| Projects'!$AR$8:$CO$8,"Dx",'Input| Projects'!$AR200:$CO200))</f>
        <v/>
      </c>
      <c r="CA200" s="264" t="str">
        <f>IF(SUMIF('Input| Projects'!$AR$8:$CO$8,"Tx",'Input| Projects'!$AR200:$CO200)=0,"",SUMIF('Input| Projects'!$AR$8:$CO$8,"Tx",'Input| Projects'!$AR200:$CO200))</f>
        <v/>
      </c>
      <c r="CB200" s="206" t="str">
        <f t="shared" si="77"/>
        <v/>
      </c>
    </row>
    <row r="201" spans="2:80" x14ac:dyDescent="0.3">
      <c r="B201" s="268">
        <f>IFERROR('Input| Projects'!B201,"")</f>
        <v>192</v>
      </c>
      <c r="C201" s="57" t="str">
        <f>IFERROR(IF('Input| Projects'!C201="","",'Input| Projects'!C201),"")</f>
        <v/>
      </c>
      <c r="D201" s="57" t="str">
        <f>IFERROR(IF('Input| Projects'!D201="","",'Input| Projects'!D201),"")</f>
        <v/>
      </c>
      <c r="E201" s="140"/>
      <c r="F201" s="257">
        <f>IFERROR('Input| Projects'!I201*'Input| Escalations'!$K$19,"")</f>
        <v>0</v>
      </c>
      <c r="G201" s="257">
        <f>IFERROR('Input| Projects'!J201*'Input| Escalations'!$K$19,"")</f>
        <v>0</v>
      </c>
      <c r="H201" s="257">
        <f>IFERROR('Input| Projects'!K201*'Input| Escalations'!$K$19,"")</f>
        <v>0</v>
      </c>
      <c r="I201" s="257">
        <f>IFERROR('Input| Projects'!L201*'Input| Escalations'!$K$19,"")</f>
        <v>0</v>
      </c>
      <c r="J201" s="257">
        <f>IFERROR('Input| Projects'!M201*'Input| Escalations'!$K$19,"")</f>
        <v>0</v>
      </c>
      <c r="K201" s="257">
        <f>IFERROR('Input| Projects'!N201*'Input| Escalations'!$K$19,"")</f>
        <v>0</v>
      </c>
      <c r="L201" s="257">
        <f>IFERROR('Input| Projects'!O201*'Input| Escalations'!$K$19,"")</f>
        <v>0</v>
      </c>
      <c r="M201" s="206" t="str">
        <f>IF(ABS(SUM(F201:L201)-(SUM('Input| Projects'!I201:O201)*'Input| Escalations'!$K$19))&lt;0.0000001,"",1)</f>
        <v/>
      </c>
      <c r="N201" s="259">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1</v>
      </c>
      <c r="O201" s="259">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1</v>
      </c>
      <c r="P201" s="259">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1</v>
      </c>
      <c r="Q201" s="259">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v>
      </c>
      <c r="R201" s="259">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v>
      </c>
      <c r="S201" s="259">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v>
      </c>
      <c r="T201" s="259">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v>
      </c>
      <c r="U201" s="142"/>
      <c r="V201" s="253">
        <f t="shared" si="71"/>
        <v>0</v>
      </c>
      <c r="W201" s="253">
        <f t="shared" si="72"/>
        <v>0</v>
      </c>
      <c r="X201" s="253">
        <f t="shared" si="73"/>
        <v>0</v>
      </c>
      <c r="Y201" s="253">
        <f t="shared" si="56"/>
        <v>0</v>
      </c>
      <c r="Z201" s="253">
        <f t="shared" si="57"/>
        <v>0</v>
      </c>
      <c r="AA201" s="253">
        <f t="shared" si="58"/>
        <v>0</v>
      </c>
      <c r="AB201" s="253">
        <f t="shared" si="59"/>
        <v>0</v>
      </c>
      <c r="AC201" s="142"/>
      <c r="AD201" s="253">
        <f>'Input| Projects'!Q201*N201*'Input| Escalations'!$K$19</f>
        <v>0</v>
      </c>
      <c r="AE201" s="253">
        <f>'Input| Projects'!R201*O201*'Input| Escalations'!$K$19</f>
        <v>0</v>
      </c>
      <c r="AF201" s="253">
        <f>'Input| Projects'!S201*P201*'Input| Escalations'!$K$19</f>
        <v>0</v>
      </c>
      <c r="AG201" s="253">
        <f>'Input| Projects'!T201*Q201*'Input| Escalations'!$K$19</f>
        <v>0</v>
      </c>
      <c r="AH201" s="253">
        <f>'Input| Projects'!U201*R201*'Input| Escalations'!$K$19</f>
        <v>0</v>
      </c>
      <c r="AI201" s="253">
        <f>'Input| Projects'!V201*S201*'Input| Escalations'!$K$19</f>
        <v>0</v>
      </c>
      <c r="AJ201" s="253">
        <f>'Input| Projects'!W201*T201*'Input| Escalations'!$K$19</f>
        <v>0</v>
      </c>
      <c r="AK201" s="142"/>
      <c r="AL201" s="253">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253">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253">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253">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253">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253">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253">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42"/>
      <c r="AT201" s="253">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253">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253">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253">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253">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253">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253">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42"/>
      <c r="BB201" s="253">
        <f t="shared" si="74"/>
        <v>0</v>
      </c>
      <c r="BC201" s="253">
        <f t="shared" si="75"/>
        <v>0</v>
      </c>
      <c r="BD201" s="253">
        <f t="shared" si="76"/>
        <v>0</v>
      </c>
      <c r="BE201" s="253">
        <f t="shared" si="60"/>
        <v>0</v>
      </c>
      <c r="BF201" s="253">
        <f t="shared" si="61"/>
        <v>0</v>
      </c>
      <c r="BG201" s="253">
        <f t="shared" si="62"/>
        <v>0</v>
      </c>
      <c r="BH201" s="253">
        <f t="shared" si="63"/>
        <v>0</v>
      </c>
      <c r="BI201" s="144"/>
      <c r="BJ201" s="253"/>
      <c r="BK201" s="253"/>
      <c r="BL201" s="253"/>
      <c r="BM201" s="253"/>
      <c r="BN201" s="253"/>
      <c r="BO201" s="253"/>
      <c r="BP201" s="253"/>
      <c r="BQ201" s="144"/>
      <c r="BR201" s="253">
        <f t="shared" si="64"/>
        <v>0</v>
      </c>
      <c r="BS201" s="253">
        <f t="shared" si="65"/>
        <v>0</v>
      </c>
      <c r="BT201" s="253">
        <f t="shared" si="66"/>
        <v>0</v>
      </c>
      <c r="BU201" s="253">
        <f t="shared" si="67"/>
        <v>0</v>
      </c>
      <c r="BV201" s="253">
        <f t="shared" si="68"/>
        <v>0</v>
      </c>
      <c r="BW201" s="253">
        <f t="shared" si="69"/>
        <v>0</v>
      </c>
      <c r="BX201" s="253">
        <f t="shared" si="70"/>
        <v>0</v>
      </c>
      <c r="BY201" s="142"/>
      <c r="BZ201" s="264" t="str">
        <f>IF(SUMIF('Input| Projects'!$AR$8:$CO$8,"Dx",'Input| Projects'!$AR201:$CO201)=0,"",SUMIF('Input| Projects'!$AR$8:$CO$8,"Dx",'Input| Projects'!$AR201:$CO201))</f>
        <v/>
      </c>
      <c r="CA201" s="264" t="str">
        <f>IF(SUMIF('Input| Projects'!$AR$8:$CO$8,"Tx",'Input| Projects'!$AR201:$CO201)=0,"",SUMIF('Input| Projects'!$AR$8:$CO$8,"Tx",'Input| Projects'!$AR201:$CO201))</f>
        <v/>
      </c>
      <c r="CB201" s="206" t="str">
        <f t="shared" si="77"/>
        <v/>
      </c>
    </row>
    <row r="202" spans="2:80" x14ac:dyDescent="0.3">
      <c r="B202" s="268">
        <f>IFERROR('Input| Projects'!B202,"")</f>
        <v>193</v>
      </c>
      <c r="C202" s="57" t="str">
        <f>IFERROR(IF('Input| Projects'!C202="","",'Input| Projects'!C202),"")</f>
        <v/>
      </c>
      <c r="D202" s="57" t="str">
        <f>IFERROR(IF('Input| Projects'!D202="","",'Input| Projects'!D202),"")</f>
        <v/>
      </c>
      <c r="E202" s="140"/>
      <c r="F202" s="257">
        <f>IFERROR('Input| Projects'!I202*'Input| Escalations'!$K$19,"")</f>
        <v>0</v>
      </c>
      <c r="G202" s="257">
        <f>IFERROR('Input| Projects'!J202*'Input| Escalations'!$K$19,"")</f>
        <v>0</v>
      </c>
      <c r="H202" s="257">
        <f>IFERROR('Input| Projects'!K202*'Input| Escalations'!$K$19,"")</f>
        <v>0</v>
      </c>
      <c r="I202" s="257">
        <f>IFERROR('Input| Projects'!L202*'Input| Escalations'!$K$19,"")</f>
        <v>0</v>
      </c>
      <c r="J202" s="257">
        <f>IFERROR('Input| Projects'!M202*'Input| Escalations'!$K$19,"")</f>
        <v>0</v>
      </c>
      <c r="K202" s="257">
        <f>IFERROR('Input| Projects'!N202*'Input| Escalations'!$K$19,"")</f>
        <v>0</v>
      </c>
      <c r="L202" s="257">
        <f>IFERROR('Input| Projects'!O202*'Input| Escalations'!$K$19,"")</f>
        <v>0</v>
      </c>
      <c r="M202" s="206" t="str">
        <f>IF(ABS(SUM(F202:L202)-(SUM('Input| Projects'!I202:O202)*'Input| Escalations'!$K$19))&lt;0.0000001,"",1)</f>
        <v/>
      </c>
      <c r="N202" s="259">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1</v>
      </c>
      <c r="O202" s="259">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1</v>
      </c>
      <c r="P202" s="259">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1</v>
      </c>
      <c r="Q202" s="259">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v>
      </c>
      <c r="R202" s="259">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v>
      </c>
      <c r="S202" s="259">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v>
      </c>
      <c r="T202" s="259">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v>
      </c>
      <c r="U202" s="142"/>
      <c r="V202" s="253">
        <f t="shared" si="71"/>
        <v>0</v>
      </c>
      <c r="W202" s="253">
        <f t="shared" si="72"/>
        <v>0</v>
      </c>
      <c r="X202" s="253">
        <f t="shared" si="73"/>
        <v>0</v>
      </c>
      <c r="Y202" s="253">
        <f t="shared" ref="Y202:Y265" si="78">IFERROR(I202*Q202,"")</f>
        <v>0</v>
      </c>
      <c r="Z202" s="253">
        <f t="shared" ref="Z202:Z265" si="79">IFERROR(J202*R202,"")</f>
        <v>0</v>
      </c>
      <c r="AA202" s="253">
        <f t="shared" ref="AA202:AA265" si="80">IFERROR(K202*S202,"")</f>
        <v>0</v>
      </c>
      <c r="AB202" s="253">
        <f t="shared" ref="AB202:AB265" si="81">IFERROR(L202*T202,"")</f>
        <v>0</v>
      </c>
      <c r="AC202" s="142"/>
      <c r="AD202" s="253">
        <f>'Input| Projects'!Q202*N202*'Input| Escalations'!$K$19</f>
        <v>0</v>
      </c>
      <c r="AE202" s="253">
        <f>'Input| Projects'!R202*O202*'Input| Escalations'!$K$19</f>
        <v>0</v>
      </c>
      <c r="AF202" s="253">
        <f>'Input| Projects'!S202*P202*'Input| Escalations'!$K$19</f>
        <v>0</v>
      </c>
      <c r="AG202" s="253">
        <f>'Input| Projects'!T202*Q202*'Input| Escalations'!$K$19</f>
        <v>0</v>
      </c>
      <c r="AH202" s="253">
        <f>'Input| Projects'!U202*R202*'Input| Escalations'!$K$19</f>
        <v>0</v>
      </c>
      <c r="AI202" s="253">
        <f>'Input| Projects'!V202*S202*'Input| Escalations'!$K$19</f>
        <v>0</v>
      </c>
      <c r="AJ202" s="253">
        <f>'Input| Projects'!W202*T202*'Input| Escalations'!$K$19</f>
        <v>0</v>
      </c>
      <c r="AK202" s="142"/>
      <c r="AL202" s="253">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253">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253">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253">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253">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253">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253">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42"/>
      <c r="AT202" s="253">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253">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253">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253">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253">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253">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253">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42"/>
      <c r="BB202" s="253">
        <f t="shared" si="74"/>
        <v>0</v>
      </c>
      <c r="BC202" s="253">
        <f t="shared" si="75"/>
        <v>0</v>
      </c>
      <c r="BD202" s="253">
        <f t="shared" si="76"/>
        <v>0</v>
      </c>
      <c r="BE202" s="253">
        <f t="shared" ref="BE202:BE265" si="82">IFERROR(SUM(AO202,AW202),"")</f>
        <v>0</v>
      </c>
      <c r="BF202" s="253">
        <f t="shared" ref="BF202:BF265" si="83">IFERROR(SUM(AP202,AX202),"")</f>
        <v>0</v>
      </c>
      <c r="BG202" s="253">
        <f t="shared" ref="BG202:BG265" si="84">IFERROR(SUM(AQ202,AY202),"")</f>
        <v>0</v>
      </c>
      <c r="BH202" s="253">
        <f t="shared" ref="BH202:BH265" si="85">IFERROR(SUM(AR202,AZ202),"")</f>
        <v>0</v>
      </c>
      <c r="BI202" s="144"/>
      <c r="BJ202" s="253"/>
      <c r="BK202" s="253"/>
      <c r="BL202" s="253"/>
      <c r="BM202" s="253"/>
      <c r="BN202" s="253"/>
      <c r="BO202" s="253"/>
      <c r="BP202" s="253"/>
      <c r="BQ202" s="144"/>
      <c r="BR202" s="253">
        <f t="shared" ref="BR202:BR265" si="86">IFERROR(V202+BB202,"")</f>
        <v>0</v>
      </c>
      <c r="BS202" s="253">
        <f t="shared" ref="BS202:BS265" si="87">IFERROR(W202+BC202,"")</f>
        <v>0</v>
      </c>
      <c r="BT202" s="253">
        <f t="shared" ref="BT202:BT265" si="88">IFERROR(X202+BD202,"")</f>
        <v>0</v>
      </c>
      <c r="BU202" s="253">
        <f t="shared" ref="BU202:BU265" si="89">IFERROR(Y202+BE202,"")</f>
        <v>0</v>
      </c>
      <c r="BV202" s="253">
        <f t="shared" ref="BV202:BV265" si="90">IFERROR(Z202+BF202,"")</f>
        <v>0</v>
      </c>
      <c r="BW202" s="253">
        <f t="shared" ref="BW202:BW265" si="91">IFERROR(AA202+BG202,"")</f>
        <v>0</v>
      </c>
      <c r="BX202" s="253">
        <f t="shared" ref="BX202:BX265" si="92">IFERROR(AB202+BH202,"")</f>
        <v>0</v>
      </c>
      <c r="BY202" s="142"/>
      <c r="BZ202" s="264" t="str">
        <f>IF(SUMIF('Input| Projects'!$AR$8:$CO$8,"Dx",'Input| Projects'!$AR202:$CO202)=0,"",SUMIF('Input| Projects'!$AR$8:$CO$8,"Dx",'Input| Projects'!$AR202:$CO202))</f>
        <v/>
      </c>
      <c r="CA202" s="264" t="str">
        <f>IF(SUMIF('Input| Projects'!$AR$8:$CO$8,"Tx",'Input| Projects'!$AR202:$CO202)=0,"",SUMIF('Input| Projects'!$AR$8:$CO$8,"Tx",'Input| Projects'!$AR202:$CO202))</f>
        <v/>
      </c>
      <c r="CB202" s="206" t="str">
        <f t="shared" si="77"/>
        <v/>
      </c>
    </row>
    <row r="203" spans="2:80" x14ac:dyDescent="0.3">
      <c r="B203" s="268">
        <f>IFERROR('Input| Projects'!B203,"")</f>
        <v>194</v>
      </c>
      <c r="C203" s="57" t="str">
        <f>IFERROR(IF('Input| Projects'!C203="","",'Input| Projects'!C203),"")</f>
        <v/>
      </c>
      <c r="D203" s="57" t="str">
        <f>IFERROR(IF('Input| Projects'!D203="","",'Input| Projects'!D203),"")</f>
        <v/>
      </c>
      <c r="E203" s="140"/>
      <c r="F203" s="257">
        <f>IFERROR('Input| Projects'!I203*'Input| Escalations'!$K$19,"")</f>
        <v>0</v>
      </c>
      <c r="G203" s="257">
        <f>IFERROR('Input| Projects'!J203*'Input| Escalations'!$K$19,"")</f>
        <v>0</v>
      </c>
      <c r="H203" s="257">
        <f>IFERROR('Input| Projects'!K203*'Input| Escalations'!$K$19,"")</f>
        <v>0</v>
      </c>
      <c r="I203" s="257">
        <f>IFERROR('Input| Projects'!L203*'Input| Escalations'!$K$19,"")</f>
        <v>0</v>
      </c>
      <c r="J203" s="257">
        <f>IFERROR('Input| Projects'!M203*'Input| Escalations'!$K$19,"")</f>
        <v>0</v>
      </c>
      <c r="K203" s="257">
        <f>IFERROR('Input| Projects'!N203*'Input| Escalations'!$K$19,"")</f>
        <v>0</v>
      </c>
      <c r="L203" s="257">
        <f>IFERROR('Input| Projects'!O203*'Input| Escalations'!$K$19,"")</f>
        <v>0</v>
      </c>
      <c r="M203" s="206" t="str">
        <f>IF(ABS(SUM(F203:L203)-(SUM('Input| Projects'!I203:O203)*'Input| Escalations'!$K$19))&lt;0.0000001,"",1)</f>
        <v/>
      </c>
      <c r="N203" s="259">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1</v>
      </c>
      <c r="O203" s="259">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1</v>
      </c>
      <c r="P203" s="259">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1</v>
      </c>
      <c r="Q203" s="259">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v>
      </c>
      <c r="R203" s="259">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v>
      </c>
      <c r="S203" s="259">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v>
      </c>
      <c r="T203" s="259">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v>
      </c>
      <c r="U203" s="142"/>
      <c r="V203" s="253">
        <f t="shared" ref="V203:V266" si="93">IFERROR(F203*N203,"")</f>
        <v>0</v>
      </c>
      <c r="W203" s="253">
        <f t="shared" ref="W203:W266" si="94">IFERROR(G203*O203,"")</f>
        <v>0</v>
      </c>
      <c r="X203" s="253">
        <f t="shared" ref="X203:X266" si="95">IFERROR(H203*P203,"")</f>
        <v>0</v>
      </c>
      <c r="Y203" s="253">
        <f t="shared" si="78"/>
        <v>0</v>
      </c>
      <c r="Z203" s="253">
        <f t="shared" si="79"/>
        <v>0</v>
      </c>
      <c r="AA203" s="253">
        <f t="shared" si="80"/>
        <v>0</v>
      </c>
      <c r="AB203" s="253">
        <f t="shared" si="81"/>
        <v>0</v>
      </c>
      <c r="AC203" s="142"/>
      <c r="AD203" s="253">
        <f>'Input| Projects'!Q203*N203*'Input| Escalations'!$K$19</f>
        <v>0</v>
      </c>
      <c r="AE203" s="253">
        <f>'Input| Projects'!R203*O203*'Input| Escalations'!$K$19</f>
        <v>0</v>
      </c>
      <c r="AF203" s="253">
        <f>'Input| Projects'!S203*P203*'Input| Escalations'!$K$19</f>
        <v>0</v>
      </c>
      <c r="AG203" s="253">
        <f>'Input| Projects'!T203*Q203*'Input| Escalations'!$K$19</f>
        <v>0</v>
      </c>
      <c r="AH203" s="253">
        <f>'Input| Projects'!U203*R203*'Input| Escalations'!$K$19</f>
        <v>0</v>
      </c>
      <c r="AI203" s="253">
        <f>'Input| Projects'!V203*S203*'Input| Escalations'!$K$19</f>
        <v>0</v>
      </c>
      <c r="AJ203" s="253">
        <f>'Input| Projects'!W203*T203*'Input| Escalations'!$K$19</f>
        <v>0</v>
      </c>
      <c r="AK203" s="142"/>
      <c r="AL203" s="253">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253">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253">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253">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253">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253">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253">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42"/>
      <c r="AT203" s="253">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253">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253">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253">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253">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253">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253">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42"/>
      <c r="BB203" s="253">
        <f t="shared" ref="BB203:BB266" si="96">IFERROR(SUM(AL203,AT203),"")</f>
        <v>0</v>
      </c>
      <c r="BC203" s="253">
        <f t="shared" ref="BC203:BC266" si="97">IFERROR(SUM(AM203,AU203),"")</f>
        <v>0</v>
      </c>
      <c r="BD203" s="253">
        <f t="shared" ref="BD203:BD266" si="98">IFERROR(SUM(AN203,AV203),"")</f>
        <v>0</v>
      </c>
      <c r="BE203" s="253">
        <f t="shared" si="82"/>
        <v>0</v>
      </c>
      <c r="BF203" s="253">
        <f t="shared" si="83"/>
        <v>0</v>
      </c>
      <c r="BG203" s="253">
        <f t="shared" si="84"/>
        <v>0</v>
      </c>
      <c r="BH203" s="253">
        <f t="shared" si="85"/>
        <v>0</v>
      </c>
      <c r="BI203" s="144"/>
      <c r="BJ203" s="253"/>
      <c r="BK203" s="253"/>
      <c r="BL203" s="253"/>
      <c r="BM203" s="253"/>
      <c r="BN203" s="253"/>
      <c r="BO203" s="253"/>
      <c r="BP203" s="253"/>
      <c r="BQ203" s="144"/>
      <c r="BR203" s="253">
        <f t="shared" si="86"/>
        <v>0</v>
      </c>
      <c r="BS203" s="253">
        <f t="shared" si="87"/>
        <v>0</v>
      </c>
      <c r="BT203" s="253">
        <f t="shared" si="88"/>
        <v>0</v>
      </c>
      <c r="BU203" s="253">
        <f t="shared" si="89"/>
        <v>0</v>
      </c>
      <c r="BV203" s="253">
        <f t="shared" si="90"/>
        <v>0</v>
      </c>
      <c r="BW203" s="253">
        <f t="shared" si="91"/>
        <v>0</v>
      </c>
      <c r="BX203" s="253">
        <f t="shared" si="92"/>
        <v>0</v>
      </c>
      <c r="BY203" s="142"/>
      <c r="BZ203" s="264" t="str">
        <f>IF(SUMIF('Input| Projects'!$AR$8:$CO$8,"Dx",'Input| Projects'!$AR203:$CO203)=0,"",SUMIF('Input| Projects'!$AR$8:$CO$8,"Dx",'Input| Projects'!$AR203:$CO203))</f>
        <v/>
      </c>
      <c r="CA203" s="264" t="str">
        <f>IF(SUMIF('Input| Projects'!$AR$8:$CO$8,"Tx",'Input| Projects'!$AR203:$CO203)=0,"",SUMIF('Input| Projects'!$AR$8:$CO$8,"Tx",'Input| Projects'!$AR203:$CO203))</f>
        <v/>
      </c>
      <c r="CB203" s="206" t="str">
        <f t="shared" ref="CB203:CB266" si="99">IF(SUM(BZ203:CA203,F203:L203)=0,"",IF(SUM(BZ203:CA203)=1,"",1))</f>
        <v/>
      </c>
    </row>
    <row r="204" spans="2:80" x14ac:dyDescent="0.3">
      <c r="B204" s="268">
        <f>IFERROR('Input| Projects'!B204,"")</f>
        <v>195</v>
      </c>
      <c r="C204" s="57" t="str">
        <f>IFERROR(IF('Input| Projects'!C204="","",'Input| Projects'!C204),"")</f>
        <v/>
      </c>
      <c r="D204" s="57" t="str">
        <f>IFERROR(IF('Input| Projects'!D204="","",'Input| Projects'!D204),"")</f>
        <v/>
      </c>
      <c r="E204" s="140"/>
      <c r="F204" s="257">
        <f>IFERROR('Input| Projects'!I204*'Input| Escalations'!$K$19,"")</f>
        <v>0</v>
      </c>
      <c r="G204" s="257">
        <f>IFERROR('Input| Projects'!J204*'Input| Escalations'!$K$19,"")</f>
        <v>0</v>
      </c>
      <c r="H204" s="257">
        <f>IFERROR('Input| Projects'!K204*'Input| Escalations'!$K$19,"")</f>
        <v>0</v>
      </c>
      <c r="I204" s="257">
        <f>IFERROR('Input| Projects'!L204*'Input| Escalations'!$K$19,"")</f>
        <v>0</v>
      </c>
      <c r="J204" s="257">
        <f>IFERROR('Input| Projects'!M204*'Input| Escalations'!$K$19,"")</f>
        <v>0</v>
      </c>
      <c r="K204" s="257">
        <f>IFERROR('Input| Projects'!N204*'Input| Escalations'!$K$19,"")</f>
        <v>0</v>
      </c>
      <c r="L204" s="257">
        <f>IFERROR('Input| Projects'!O204*'Input| Escalations'!$K$19,"")</f>
        <v>0</v>
      </c>
      <c r="M204" s="206" t="str">
        <f>IF(ABS(SUM(F204:L204)-(SUM('Input| Projects'!I204:O204)*'Input| Escalations'!$K$19))&lt;0.0000001,"",1)</f>
        <v/>
      </c>
      <c r="N204" s="259">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1</v>
      </c>
      <c r="O204" s="259">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1</v>
      </c>
      <c r="P204" s="259">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1</v>
      </c>
      <c r="Q204" s="259">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v>
      </c>
      <c r="R204" s="259">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v>
      </c>
      <c r="S204" s="259">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v>
      </c>
      <c r="T204" s="259">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v>
      </c>
      <c r="U204" s="142"/>
      <c r="V204" s="253">
        <f t="shared" si="93"/>
        <v>0</v>
      </c>
      <c r="W204" s="253">
        <f t="shared" si="94"/>
        <v>0</v>
      </c>
      <c r="X204" s="253">
        <f t="shared" si="95"/>
        <v>0</v>
      </c>
      <c r="Y204" s="253">
        <f t="shared" si="78"/>
        <v>0</v>
      </c>
      <c r="Z204" s="253">
        <f t="shared" si="79"/>
        <v>0</v>
      </c>
      <c r="AA204" s="253">
        <f t="shared" si="80"/>
        <v>0</v>
      </c>
      <c r="AB204" s="253">
        <f t="shared" si="81"/>
        <v>0</v>
      </c>
      <c r="AC204" s="142"/>
      <c r="AD204" s="253">
        <f>'Input| Projects'!Q204*N204*'Input| Escalations'!$K$19</f>
        <v>0</v>
      </c>
      <c r="AE204" s="253">
        <f>'Input| Projects'!R204*O204*'Input| Escalations'!$K$19</f>
        <v>0</v>
      </c>
      <c r="AF204" s="253">
        <f>'Input| Projects'!S204*P204*'Input| Escalations'!$K$19</f>
        <v>0</v>
      </c>
      <c r="AG204" s="253">
        <f>'Input| Projects'!T204*Q204*'Input| Escalations'!$K$19</f>
        <v>0</v>
      </c>
      <c r="AH204" s="253">
        <f>'Input| Projects'!U204*R204*'Input| Escalations'!$K$19</f>
        <v>0</v>
      </c>
      <c r="AI204" s="253">
        <f>'Input| Projects'!V204*S204*'Input| Escalations'!$K$19</f>
        <v>0</v>
      </c>
      <c r="AJ204" s="253">
        <f>'Input| Projects'!W204*T204*'Input| Escalations'!$K$19</f>
        <v>0</v>
      </c>
      <c r="AK204" s="142"/>
      <c r="AL204" s="253">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253">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253">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253">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253">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253">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253">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42"/>
      <c r="AT204" s="253">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253">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253">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253">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253">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253">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253">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42"/>
      <c r="BB204" s="253">
        <f t="shared" si="96"/>
        <v>0</v>
      </c>
      <c r="BC204" s="253">
        <f t="shared" si="97"/>
        <v>0</v>
      </c>
      <c r="BD204" s="253">
        <f t="shared" si="98"/>
        <v>0</v>
      </c>
      <c r="BE204" s="253">
        <f t="shared" si="82"/>
        <v>0</v>
      </c>
      <c r="BF204" s="253">
        <f t="shared" si="83"/>
        <v>0</v>
      </c>
      <c r="BG204" s="253">
        <f t="shared" si="84"/>
        <v>0</v>
      </c>
      <c r="BH204" s="253">
        <f t="shared" si="85"/>
        <v>0</v>
      </c>
      <c r="BI204" s="144"/>
      <c r="BJ204" s="253"/>
      <c r="BK204" s="253"/>
      <c r="BL204" s="253"/>
      <c r="BM204" s="253"/>
      <c r="BN204" s="253"/>
      <c r="BO204" s="253"/>
      <c r="BP204" s="253"/>
      <c r="BQ204" s="144"/>
      <c r="BR204" s="253">
        <f t="shared" si="86"/>
        <v>0</v>
      </c>
      <c r="BS204" s="253">
        <f t="shared" si="87"/>
        <v>0</v>
      </c>
      <c r="BT204" s="253">
        <f t="shared" si="88"/>
        <v>0</v>
      </c>
      <c r="BU204" s="253">
        <f t="shared" si="89"/>
        <v>0</v>
      </c>
      <c r="BV204" s="253">
        <f t="shared" si="90"/>
        <v>0</v>
      </c>
      <c r="BW204" s="253">
        <f t="shared" si="91"/>
        <v>0</v>
      </c>
      <c r="BX204" s="253">
        <f t="shared" si="92"/>
        <v>0</v>
      </c>
      <c r="BY204" s="142"/>
      <c r="BZ204" s="264" t="str">
        <f>IF(SUMIF('Input| Projects'!$AR$8:$CO$8,"Dx",'Input| Projects'!$AR204:$CO204)=0,"",SUMIF('Input| Projects'!$AR$8:$CO$8,"Dx",'Input| Projects'!$AR204:$CO204))</f>
        <v/>
      </c>
      <c r="CA204" s="264" t="str">
        <f>IF(SUMIF('Input| Projects'!$AR$8:$CO$8,"Tx",'Input| Projects'!$AR204:$CO204)=0,"",SUMIF('Input| Projects'!$AR$8:$CO$8,"Tx",'Input| Projects'!$AR204:$CO204))</f>
        <v/>
      </c>
      <c r="CB204" s="206" t="str">
        <f t="shared" si="99"/>
        <v/>
      </c>
    </row>
    <row r="205" spans="2:80" x14ac:dyDescent="0.3">
      <c r="B205" s="268">
        <f>IFERROR('Input| Projects'!B205,"")</f>
        <v>196</v>
      </c>
      <c r="C205" s="57" t="str">
        <f>IFERROR(IF('Input| Projects'!C205="","",'Input| Projects'!C205),"")</f>
        <v/>
      </c>
      <c r="D205" s="57" t="str">
        <f>IFERROR(IF('Input| Projects'!D205="","",'Input| Projects'!D205),"")</f>
        <v/>
      </c>
      <c r="E205" s="140"/>
      <c r="F205" s="257">
        <f>IFERROR('Input| Projects'!I205*'Input| Escalations'!$K$19,"")</f>
        <v>0</v>
      </c>
      <c r="G205" s="257">
        <f>IFERROR('Input| Projects'!J205*'Input| Escalations'!$K$19,"")</f>
        <v>0</v>
      </c>
      <c r="H205" s="257">
        <f>IFERROR('Input| Projects'!K205*'Input| Escalations'!$K$19,"")</f>
        <v>0</v>
      </c>
      <c r="I205" s="257">
        <f>IFERROR('Input| Projects'!L205*'Input| Escalations'!$K$19,"")</f>
        <v>0</v>
      </c>
      <c r="J205" s="257">
        <f>IFERROR('Input| Projects'!M205*'Input| Escalations'!$K$19,"")</f>
        <v>0</v>
      </c>
      <c r="K205" s="257">
        <f>IFERROR('Input| Projects'!N205*'Input| Escalations'!$K$19,"")</f>
        <v>0</v>
      </c>
      <c r="L205" s="257">
        <f>IFERROR('Input| Projects'!O205*'Input| Escalations'!$K$19,"")</f>
        <v>0</v>
      </c>
      <c r="M205" s="206" t="str">
        <f>IF(ABS(SUM(F205:L205)-(SUM('Input| Projects'!I205:O205)*'Input| Escalations'!$K$19))&lt;0.0000001,"",1)</f>
        <v/>
      </c>
      <c r="N205" s="259">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1</v>
      </c>
      <c r="O205" s="259">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1</v>
      </c>
      <c r="P205" s="259">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1</v>
      </c>
      <c r="Q205" s="259">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v>
      </c>
      <c r="R205" s="259">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v>
      </c>
      <c r="S205" s="259">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v>
      </c>
      <c r="T205" s="259">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v>
      </c>
      <c r="U205" s="142"/>
      <c r="V205" s="253">
        <f t="shared" si="93"/>
        <v>0</v>
      </c>
      <c r="W205" s="253">
        <f t="shared" si="94"/>
        <v>0</v>
      </c>
      <c r="X205" s="253">
        <f t="shared" si="95"/>
        <v>0</v>
      </c>
      <c r="Y205" s="253">
        <f t="shared" si="78"/>
        <v>0</v>
      </c>
      <c r="Z205" s="253">
        <f t="shared" si="79"/>
        <v>0</v>
      </c>
      <c r="AA205" s="253">
        <f t="shared" si="80"/>
        <v>0</v>
      </c>
      <c r="AB205" s="253">
        <f t="shared" si="81"/>
        <v>0</v>
      </c>
      <c r="AC205" s="142"/>
      <c r="AD205" s="253">
        <f>'Input| Projects'!Q205*N205*'Input| Escalations'!$K$19</f>
        <v>0</v>
      </c>
      <c r="AE205" s="253">
        <f>'Input| Projects'!R205*O205*'Input| Escalations'!$K$19</f>
        <v>0</v>
      </c>
      <c r="AF205" s="253">
        <f>'Input| Projects'!S205*P205*'Input| Escalations'!$K$19</f>
        <v>0</v>
      </c>
      <c r="AG205" s="253">
        <f>'Input| Projects'!T205*Q205*'Input| Escalations'!$K$19</f>
        <v>0</v>
      </c>
      <c r="AH205" s="253">
        <f>'Input| Projects'!U205*R205*'Input| Escalations'!$K$19</f>
        <v>0</v>
      </c>
      <c r="AI205" s="253">
        <f>'Input| Projects'!V205*S205*'Input| Escalations'!$K$19</f>
        <v>0</v>
      </c>
      <c r="AJ205" s="253">
        <f>'Input| Projects'!W205*T205*'Input| Escalations'!$K$19</f>
        <v>0</v>
      </c>
      <c r="AK205" s="142"/>
      <c r="AL205" s="253">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253">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253">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253">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253">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253">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253">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42"/>
      <c r="AT205" s="253">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253">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253">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253">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253">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253">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253">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42"/>
      <c r="BB205" s="253">
        <f t="shared" si="96"/>
        <v>0</v>
      </c>
      <c r="BC205" s="253">
        <f t="shared" si="97"/>
        <v>0</v>
      </c>
      <c r="BD205" s="253">
        <f t="shared" si="98"/>
        <v>0</v>
      </c>
      <c r="BE205" s="253">
        <f t="shared" si="82"/>
        <v>0</v>
      </c>
      <c r="BF205" s="253">
        <f t="shared" si="83"/>
        <v>0</v>
      </c>
      <c r="BG205" s="253">
        <f t="shared" si="84"/>
        <v>0</v>
      </c>
      <c r="BH205" s="253">
        <f t="shared" si="85"/>
        <v>0</v>
      </c>
      <c r="BI205" s="144"/>
      <c r="BJ205" s="253"/>
      <c r="BK205" s="253"/>
      <c r="BL205" s="253"/>
      <c r="BM205" s="253"/>
      <c r="BN205" s="253"/>
      <c r="BO205" s="253"/>
      <c r="BP205" s="253"/>
      <c r="BQ205" s="144"/>
      <c r="BR205" s="253">
        <f t="shared" si="86"/>
        <v>0</v>
      </c>
      <c r="BS205" s="253">
        <f t="shared" si="87"/>
        <v>0</v>
      </c>
      <c r="BT205" s="253">
        <f t="shared" si="88"/>
        <v>0</v>
      </c>
      <c r="BU205" s="253">
        <f t="shared" si="89"/>
        <v>0</v>
      </c>
      <c r="BV205" s="253">
        <f t="shared" si="90"/>
        <v>0</v>
      </c>
      <c r="BW205" s="253">
        <f t="shared" si="91"/>
        <v>0</v>
      </c>
      <c r="BX205" s="253">
        <f t="shared" si="92"/>
        <v>0</v>
      </c>
      <c r="BY205" s="142"/>
      <c r="BZ205" s="264" t="str">
        <f>IF(SUMIF('Input| Projects'!$AR$8:$CO$8,"Dx",'Input| Projects'!$AR205:$CO205)=0,"",SUMIF('Input| Projects'!$AR$8:$CO$8,"Dx",'Input| Projects'!$AR205:$CO205))</f>
        <v/>
      </c>
      <c r="CA205" s="264" t="str">
        <f>IF(SUMIF('Input| Projects'!$AR$8:$CO$8,"Tx",'Input| Projects'!$AR205:$CO205)=0,"",SUMIF('Input| Projects'!$AR$8:$CO$8,"Tx",'Input| Projects'!$AR205:$CO205))</f>
        <v/>
      </c>
      <c r="CB205" s="206" t="str">
        <f t="shared" si="99"/>
        <v/>
      </c>
    </row>
    <row r="206" spans="2:80" x14ac:dyDescent="0.3">
      <c r="B206" s="268">
        <f>IFERROR('Input| Projects'!B206,"")</f>
        <v>197</v>
      </c>
      <c r="C206" s="57" t="str">
        <f>IFERROR(IF('Input| Projects'!C206="","",'Input| Projects'!C206),"")</f>
        <v/>
      </c>
      <c r="D206" s="57" t="str">
        <f>IFERROR(IF('Input| Projects'!D206="","",'Input| Projects'!D206),"")</f>
        <v/>
      </c>
      <c r="E206" s="140"/>
      <c r="F206" s="257">
        <f>IFERROR('Input| Projects'!I206*'Input| Escalations'!$K$19,"")</f>
        <v>0</v>
      </c>
      <c r="G206" s="257">
        <f>IFERROR('Input| Projects'!J206*'Input| Escalations'!$K$19,"")</f>
        <v>0</v>
      </c>
      <c r="H206" s="257">
        <f>IFERROR('Input| Projects'!K206*'Input| Escalations'!$K$19,"")</f>
        <v>0</v>
      </c>
      <c r="I206" s="257">
        <f>IFERROR('Input| Projects'!L206*'Input| Escalations'!$K$19,"")</f>
        <v>0</v>
      </c>
      <c r="J206" s="257">
        <f>IFERROR('Input| Projects'!M206*'Input| Escalations'!$K$19,"")</f>
        <v>0</v>
      </c>
      <c r="K206" s="257">
        <f>IFERROR('Input| Projects'!N206*'Input| Escalations'!$K$19,"")</f>
        <v>0</v>
      </c>
      <c r="L206" s="257">
        <f>IFERROR('Input| Projects'!O206*'Input| Escalations'!$K$19,"")</f>
        <v>0</v>
      </c>
      <c r="M206" s="206" t="str">
        <f>IF(ABS(SUM(F206:L206)-(SUM('Input| Projects'!I206:O206)*'Input| Escalations'!$K$19))&lt;0.0000001,"",1)</f>
        <v/>
      </c>
      <c r="N206" s="259">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1</v>
      </c>
      <c r="O206" s="259">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1</v>
      </c>
      <c r="P206" s="259">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1</v>
      </c>
      <c r="Q206" s="259">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v>
      </c>
      <c r="R206" s="259">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v>
      </c>
      <c r="S206" s="259">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v>
      </c>
      <c r="T206" s="259">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v>
      </c>
      <c r="U206" s="142"/>
      <c r="V206" s="253">
        <f t="shared" si="93"/>
        <v>0</v>
      </c>
      <c r="W206" s="253">
        <f t="shared" si="94"/>
        <v>0</v>
      </c>
      <c r="X206" s="253">
        <f t="shared" si="95"/>
        <v>0</v>
      </c>
      <c r="Y206" s="253">
        <f t="shared" si="78"/>
        <v>0</v>
      </c>
      <c r="Z206" s="253">
        <f t="shared" si="79"/>
        <v>0</v>
      </c>
      <c r="AA206" s="253">
        <f t="shared" si="80"/>
        <v>0</v>
      </c>
      <c r="AB206" s="253">
        <f t="shared" si="81"/>
        <v>0</v>
      </c>
      <c r="AC206" s="142"/>
      <c r="AD206" s="253">
        <f>'Input| Projects'!Q206*N206*'Input| Escalations'!$K$19</f>
        <v>0</v>
      </c>
      <c r="AE206" s="253">
        <f>'Input| Projects'!R206*O206*'Input| Escalations'!$K$19</f>
        <v>0</v>
      </c>
      <c r="AF206" s="253">
        <f>'Input| Projects'!S206*P206*'Input| Escalations'!$K$19</f>
        <v>0</v>
      </c>
      <c r="AG206" s="253">
        <f>'Input| Projects'!T206*Q206*'Input| Escalations'!$K$19</f>
        <v>0</v>
      </c>
      <c r="AH206" s="253">
        <f>'Input| Projects'!U206*R206*'Input| Escalations'!$K$19</f>
        <v>0</v>
      </c>
      <c r="AI206" s="253">
        <f>'Input| Projects'!V206*S206*'Input| Escalations'!$K$19</f>
        <v>0</v>
      </c>
      <c r="AJ206" s="253">
        <f>'Input| Projects'!W206*T206*'Input| Escalations'!$K$19</f>
        <v>0</v>
      </c>
      <c r="AK206" s="142"/>
      <c r="AL206" s="253">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253">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253">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253">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253">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253">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253">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42"/>
      <c r="AT206" s="253">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253">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253">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253">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253">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253">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253">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42"/>
      <c r="BB206" s="253">
        <f t="shared" si="96"/>
        <v>0</v>
      </c>
      <c r="BC206" s="253">
        <f t="shared" si="97"/>
        <v>0</v>
      </c>
      <c r="BD206" s="253">
        <f t="shared" si="98"/>
        <v>0</v>
      </c>
      <c r="BE206" s="253">
        <f t="shared" si="82"/>
        <v>0</v>
      </c>
      <c r="BF206" s="253">
        <f t="shared" si="83"/>
        <v>0</v>
      </c>
      <c r="BG206" s="253">
        <f t="shared" si="84"/>
        <v>0</v>
      </c>
      <c r="BH206" s="253">
        <f t="shared" si="85"/>
        <v>0</v>
      </c>
      <c r="BI206" s="144"/>
      <c r="BJ206" s="253"/>
      <c r="BK206" s="253"/>
      <c r="BL206" s="253"/>
      <c r="BM206" s="253"/>
      <c r="BN206" s="253"/>
      <c r="BO206" s="253"/>
      <c r="BP206" s="253"/>
      <c r="BQ206" s="144"/>
      <c r="BR206" s="253">
        <f t="shared" si="86"/>
        <v>0</v>
      </c>
      <c r="BS206" s="253">
        <f t="shared" si="87"/>
        <v>0</v>
      </c>
      <c r="BT206" s="253">
        <f t="shared" si="88"/>
        <v>0</v>
      </c>
      <c r="BU206" s="253">
        <f t="shared" si="89"/>
        <v>0</v>
      </c>
      <c r="BV206" s="253">
        <f t="shared" si="90"/>
        <v>0</v>
      </c>
      <c r="BW206" s="253">
        <f t="shared" si="91"/>
        <v>0</v>
      </c>
      <c r="BX206" s="253">
        <f t="shared" si="92"/>
        <v>0</v>
      </c>
      <c r="BY206" s="142"/>
      <c r="BZ206" s="264" t="str">
        <f>IF(SUMIF('Input| Projects'!$AR$8:$CO$8,"Dx",'Input| Projects'!$AR206:$CO206)=0,"",SUMIF('Input| Projects'!$AR$8:$CO$8,"Dx",'Input| Projects'!$AR206:$CO206))</f>
        <v/>
      </c>
      <c r="CA206" s="264" t="str">
        <f>IF(SUMIF('Input| Projects'!$AR$8:$CO$8,"Tx",'Input| Projects'!$AR206:$CO206)=0,"",SUMIF('Input| Projects'!$AR$8:$CO$8,"Tx",'Input| Projects'!$AR206:$CO206))</f>
        <v/>
      </c>
      <c r="CB206" s="206" t="str">
        <f t="shared" si="99"/>
        <v/>
      </c>
    </row>
    <row r="207" spans="2:80" x14ac:dyDescent="0.3">
      <c r="B207" s="268">
        <f>IFERROR('Input| Projects'!B207,"")</f>
        <v>198</v>
      </c>
      <c r="C207" s="57" t="str">
        <f>IFERROR(IF('Input| Projects'!C207="","",'Input| Projects'!C207),"")</f>
        <v/>
      </c>
      <c r="D207" s="57" t="str">
        <f>IFERROR(IF('Input| Projects'!D207="","",'Input| Projects'!D207),"")</f>
        <v/>
      </c>
      <c r="E207" s="140"/>
      <c r="F207" s="257">
        <f>IFERROR('Input| Projects'!I207*'Input| Escalations'!$K$19,"")</f>
        <v>0</v>
      </c>
      <c r="G207" s="257">
        <f>IFERROR('Input| Projects'!J207*'Input| Escalations'!$K$19,"")</f>
        <v>0</v>
      </c>
      <c r="H207" s="257">
        <f>IFERROR('Input| Projects'!K207*'Input| Escalations'!$K$19,"")</f>
        <v>0</v>
      </c>
      <c r="I207" s="257">
        <f>IFERROR('Input| Projects'!L207*'Input| Escalations'!$K$19,"")</f>
        <v>0</v>
      </c>
      <c r="J207" s="257">
        <f>IFERROR('Input| Projects'!M207*'Input| Escalations'!$K$19,"")</f>
        <v>0</v>
      </c>
      <c r="K207" s="257">
        <f>IFERROR('Input| Projects'!N207*'Input| Escalations'!$K$19,"")</f>
        <v>0</v>
      </c>
      <c r="L207" s="257">
        <f>IFERROR('Input| Projects'!O207*'Input| Escalations'!$K$19,"")</f>
        <v>0</v>
      </c>
      <c r="M207" s="206" t="str">
        <f>IF(ABS(SUM(F207:L207)-(SUM('Input| Projects'!I207:O207)*'Input| Escalations'!$K$19))&lt;0.0000001,"",1)</f>
        <v/>
      </c>
      <c r="N207" s="259">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1</v>
      </c>
      <c r="O207" s="259">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1</v>
      </c>
      <c r="P207" s="259">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1</v>
      </c>
      <c r="Q207" s="259">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v>
      </c>
      <c r="R207" s="259">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v>
      </c>
      <c r="S207" s="259">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v>
      </c>
      <c r="T207" s="259">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v>
      </c>
      <c r="U207" s="142"/>
      <c r="V207" s="253">
        <f t="shared" si="93"/>
        <v>0</v>
      </c>
      <c r="W207" s="253">
        <f t="shared" si="94"/>
        <v>0</v>
      </c>
      <c r="X207" s="253">
        <f t="shared" si="95"/>
        <v>0</v>
      </c>
      <c r="Y207" s="253">
        <f t="shared" si="78"/>
        <v>0</v>
      </c>
      <c r="Z207" s="253">
        <f t="shared" si="79"/>
        <v>0</v>
      </c>
      <c r="AA207" s="253">
        <f t="shared" si="80"/>
        <v>0</v>
      </c>
      <c r="AB207" s="253">
        <f t="shared" si="81"/>
        <v>0</v>
      </c>
      <c r="AC207" s="142"/>
      <c r="AD207" s="253">
        <f>'Input| Projects'!Q207*N207*'Input| Escalations'!$K$19</f>
        <v>0</v>
      </c>
      <c r="AE207" s="253">
        <f>'Input| Projects'!R207*O207*'Input| Escalations'!$K$19</f>
        <v>0</v>
      </c>
      <c r="AF207" s="253">
        <f>'Input| Projects'!S207*P207*'Input| Escalations'!$K$19</f>
        <v>0</v>
      </c>
      <c r="AG207" s="253">
        <f>'Input| Projects'!T207*Q207*'Input| Escalations'!$K$19</f>
        <v>0</v>
      </c>
      <c r="AH207" s="253">
        <f>'Input| Projects'!U207*R207*'Input| Escalations'!$K$19</f>
        <v>0</v>
      </c>
      <c r="AI207" s="253">
        <f>'Input| Projects'!V207*S207*'Input| Escalations'!$K$19</f>
        <v>0</v>
      </c>
      <c r="AJ207" s="253">
        <f>'Input| Projects'!W207*T207*'Input| Escalations'!$K$19</f>
        <v>0</v>
      </c>
      <c r="AK207" s="142"/>
      <c r="AL207" s="253">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253">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253">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253">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253">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253">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253">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42"/>
      <c r="AT207" s="253">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253">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253">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253">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253">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253">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253">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42"/>
      <c r="BB207" s="253">
        <f t="shared" si="96"/>
        <v>0</v>
      </c>
      <c r="BC207" s="253">
        <f t="shared" si="97"/>
        <v>0</v>
      </c>
      <c r="BD207" s="253">
        <f t="shared" si="98"/>
        <v>0</v>
      </c>
      <c r="BE207" s="253">
        <f t="shared" si="82"/>
        <v>0</v>
      </c>
      <c r="BF207" s="253">
        <f t="shared" si="83"/>
        <v>0</v>
      </c>
      <c r="BG207" s="253">
        <f t="shared" si="84"/>
        <v>0</v>
      </c>
      <c r="BH207" s="253">
        <f t="shared" si="85"/>
        <v>0</v>
      </c>
      <c r="BI207" s="144"/>
      <c r="BJ207" s="253"/>
      <c r="BK207" s="253"/>
      <c r="BL207" s="253"/>
      <c r="BM207" s="253"/>
      <c r="BN207" s="253"/>
      <c r="BO207" s="253"/>
      <c r="BP207" s="253"/>
      <c r="BQ207" s="144"/>
      <c r="BR207" s="253">
        <f t="shared" si="86"/>
        <v>0</v>
      </c>
      <c r="BS207" s="253">
        <f t="shared" si="87"/>
        <v>0</v>
      </c>
      <c r="BT207" s="253">
        <f t="shared" si="88"/>
        <v>0</v>
      </c>
      <c r="BU207" s="253">
        <f t="shared" si="89"/>
        <v>0</v>
      </c>
      <c r="BV207" s="253">
        <f t="shared" si="90"/>
        <v>0</v>
      </c>
      <c r="BW207" s="253">
        <f t="shared" si="91"/>
        <v>0</v>
      </c>
      <c r="BX207" s="253">
        <f t="shared" si="92"/>
        <v>0</v>
      </c>
      <c r="BY207" s="142"/>
      <c r="BZ207" s="264" t="str">
        <f>IF(SUMIF('Input| Projects'!$AR$8:$CO$8,"Dx",'Input| Projects'!$AR207:$CO207)=0,"",SUMIF('Input| Projects'!$AR$8:$CO$8,"Dx",'Input| Projects'!$AR207:$CO207))</f>
        <v/>
      </c>
      <c r="CA207" s="264" t="str">
        <f>IF(SUMIF('Input| Projects'!$AR$8:$CO$8,"Tx",'Input| Projects'!$AR207:$CO207)=0,"",SUMIF('Input| Projects'!$AR$8:$CO$8,"Tx",'Input| Projects'!$AR207:$CO207))</f>
        <v/>
      </c>
      <c r="CB207" s="206" t="str">
        <f t="shared" si="99"/>
        <v/>
      </c>
    </row>
    <row r="208" spans="2:80" x14ac:dyDescent="0.3">
      <c r="B208" s="268">
        <f>IFERROR('Input| Projects'!B208,"")</f>
        <v>199</v>
      </c>
      <c r="C208" s="57" t="str">
        <f>IFERROR(IF('Input| Projects'!C208="","",'Input| Projects'!C208),"")</f>
        <v/>
      </c>
      <c r="D208" s="57" t="str">
        <f>IFERROR(IF('Input| Projects'!D208="","",'Input| Projects'!D208),"")</f>
        <v/>
      </c>
      <c r="E208" s="140"/>
      <c r="F208" s="257">
        <f>IFERROR('Input| Projects'!I208*'Input| Escalations'!$K$19,"")</f>
        <v>0</v>
      </c>
      <c r="G208" s="257">
        <f>IFERROR('Input| Projects'!J208*'Input| Escalations'!$K$19,"")</f>
        <v>0</v>
      </c>
      <c r="H208" s="257">
        <f>IFERROR('Input| Projects'!K208*'Input| Escalations'!$K$19,"")</f>
        <v>0</v>
      </c>
      <c r="I208" s="257">
        <f>IFERROR('Input| Projects'!L208*'Input| Escalations'!$K$19,"")</f>
        <v>0</v>
      </c>
      <c r="J208" s="257">
        <f>IFERROR('Input| Projects'!M208*'Input| Escalations'!$K$19,"")</f>
        <v>0</v>
      </c>
      <c r="K208" s="257">
        <f>IFERROR('Input| Projects'!N208*'Input| Escalations'!$K$19,"")</f>
        <v>0</v>
      </c>
      <c r="L208" s="257">
        <f>IFERROR('Input| Projects'!O208*'Input| Escalations'!$K$19,"")</f>
        <v>0</v>
      </c>
      <c r="M208" s="206" t="str">
        <f>IF(ABS(SUM(F208:L208)-(SUM('Input| Projects'!I208:O208)*'Input| Escalations'!$K$19))&lt;0.0000001,"",1)</f>
        <v/>
      </c>
      <c r="N208" s="259">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1</v>
      </c>
      <c r="O208" s="259">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1</v>
      </c>
      <c r="P208" s="259">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1</v>
      </c>
      <c r="Q208" s="259">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v>
      </c>
      <c r="R208" s="259">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v>
      </c>
      <c r="S208" s="259">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v>
      </c>
      <c r="T208" s="259">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v>
      </c>
      <c r="U208" s="142"/>
      <c r="V208" s="253">
        <f t="shared" si="93"/>
        <v>0</v>
      </c>
      <c r="W208" s="253">
        <f t="shared" si="94"/>
        <v>0</v>
      </c>
      <c r="X208" s="253">
        <f t="shared" si="95"/>
        <v>0</v>
      </c>
      <c r="Y208" s="253">
        <f t="shared" si="78"/>
        <v>0</v>
      </c>
      <c r="Z208" s="253">
        <f t="shared" si="79"/>
        <v>0</v>
      </c>
      <c r="AA208" s="253">
        <f t="shared" si="80"/>
        <v>0</v>
      </c>
      <c r="AB208" s="253">
        <f t="shared" si="81"/>
        <v>0</v>
      </c>
      <c r="AC208" s="142"/>
      <c r="AD208" s="253">
        <f>'Input| Projects'!Q208*N208*'Input| Escalations'!$K$19</f>
        <v>0</v>
      </c>
      <c r="AE208" s="253">
        <f>'Input| Projects'!R208*O208*'Input| Escalations'!$K$19</f>
        <v>0</v>
      </c>
      <c r="AF208" s="253">
        <f>'Input| Projects'!S208*P208*'Input| Escalations'!$K$19</f>
        <v>0</v>
      </c>
      <c r="AG208" s="253">
        <f>'Input| Projects'!T208*Q208*'Input| Escalations'!$K$19</f>
        <v>0</v>
      </c>
      <c r="AH208" s="253">
        <f>'Input| Projects'!U208*R208*'Input| Escalations'!$K$19</f>
        <v>0</v>
      </c>
      <c r="AI208" s="253">
        <f>'Input| Projects'!V208*S208*'Input| Escalations'!$K$19</f>
        <v>0</v>
      </c>
      <c r="AJ208" s="253">
        <f>'Input| Projects'!W208*T208*'Input| Escalations'!$K$19</f>
        <v>0</v>
      </c>
      <c r="AK208" s="142"/>
      <c r="AL208" s="253">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253">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253">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253">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253">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253">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253">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42"/>
      <c r="AT208" s="253">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253">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253">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253">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253">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253">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253">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42"/>
      <c r="BB208" s="253">
        <f t="shared" si="96"/>
        <v>0</v>
      </c>
      <c r="BC208" s="253">
        <f t="shared" si="97"/>
        <v>0</v>
      </c>
      <c r="BD208" s="253">
        <f t="shared" si="98"/>
        <v>0</v>
      </c>
      <c r="BE208" s="253">
        <f t="shared" si="82"/>
        <v>0</v>
      </c>
      <c r="BF208" s="253">
        <f t="shared" si="83"/>
        <v>0</v>
      </c>
      <c r="BG208" s="253">
        <f t="shared" si="84"/>
        <v>0</v>
      </c>
      <c r="BH208" s="253">
        <f t="shared" si="85"/>
        <v>0</v>
      </c>
      <c r="BI208" s="144"/>
      <c r="BJ208" s="253"/>
      <c r="BK208" s="253"/>
      <c r="BL208" s="253"/>
      <c r="BM208" s="253"/>
      <c r="BN208" s="253"/>
      <c r="BO208" s="253"/>
      <c r="BP208" s="253"/>
      <c r="BQ208" s="144"/>
      <c r="BR208" s="253">
        <f t="shared" si="86"/>
        <v>0</v>
      </c>
      <c r="BS208" s="253">
        <f t="shared" si="87"/>
        <v>0</v>
      </c>
      <c r="BT208" s="253">
        <f t="shared" si="88"/>
        <v>0</v>
      </c>
      <c r="BU208" s="253">
        <f t="shared" si="89"/>
        <v>0</v>
      </c>
      <c r="BV208" s="253">
        <f t="shared" si="90"/>
        <v>0</v>
      </c>
      <c r="BW208" s="253">
        <f t="shared" si="91"/>
        <v>0</v>
      </c>
      <c r="BX208" s="253">
        <f t="shared" si="92"/>
        <v>0</v>
      </c>
      <c r="BY208" s="142"/>
      <c r="BZ208" s="264" t="str">
        <f>IF(SUMIF('Input| Projects'!$AR$8:$CO$8,"Dx",'Input| Projects'!$AR208:$CO208)=0,"",SUMIF('Input| Projects'!$AR$8:$CO$8,"Dx",'Input| Projects'!$AR208:$CO208))</f>
        <v/>
      </c>
      <c r="CA208" s="264" t="str">
        <f>IF(SUMIF('Input| Projects'!$AR$8:$CO$8,"Tx",'Input| Projects'!$AR208:$CO208)=0,"",SUMIF('Input| Projects'!$AR$8:$CO$8,"Tx",'Input| Projects'!$AR208:$CO208))</f>
        <v/>
      </c>
      <c r="CB208" s="206" t="str">
        <f t="shared" si="99"/>
        <v/>
      </c>
    </row>
    <row r="209" spans="2:80" x14ac:dyDescent="0.3">
      <c r="B209" s="268">
        <f>IFERROR('Input| Projects'!B209,"")</f>
        <v>200</v>
      </c>
      <c r="C209" s="57" t="str">
        <f>IFERROR(IF('Input| Projects'!C209="","",'Input| Projects'!C209),"")</f>
        <v/>
      </c>
      <c r="D209" s="57" t="str">
        <f>IFERROR(IF('Input| Projects'!D209="","",'Input| Projects'!D209),"")</f>
        <v/>
      </c>
      <c r="E209" s="140"/>
      <c r="F209" s="257">
        <f>IFERROR('Input| Projects'!I209*'Input| Escalations'!$K$19,"")</f>
        <v>0</v>
      </c>
      <c r="G209" s="257">
        <f>IFERROR('Input| Projects'!J209*'Input| Escalations'!$K$19,"")</f>
        <v>0</v>
      </c>
      <c r="H209" s="257">
        <f>IFERROR('Input| Projects'!K209*'Input| Escalations'!$K$19,"")</f>
        <v>0</v>
      </c>
      <c r="I209" s="257">
        <f>IFERROR('Input| Projects'!L209*'Input| Escalations'!$K$19,"")</f>
        <v>0</v>
      </c>
      <c r="J209" s="257">
        <f>IFERROR('Input| Projects'!M209*'Input| Escalations'!$K$19,"")</f>
        <v>0</v>
      </c>
      <c r="K209" s="257">
        <f>IFERROR('Input| Projects'!N209*'Input| Escalations'!$K$19,"")</f>
        <v>0</v>
      </c>
      <c r="L209" s="257">
        <f>IFERROR('Input| Projects'!O209*'Input| Escalations'!$K$19,"")</f>
        <v>0</v>
      </c>
      <c r="M209" s="206" t="str">
        <f>IF(ABS(SUM(F209:L209)-(SUM('Input| Projects'!I209:O209)*'Input| Escalations'!$K$19))&lt;0.0000001,"",1)</f>
        <v/>
      </c>
      <c r="N209" s="259">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1</v>
      </c>
      <c r="O209" s="259">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1</v>
      </c>
      <c r="P209" s="259">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1</v>
      </c>
      <c r="Q209" s="259">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v>
      </c>
      <c r="R209" s="259">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v>
      </c>
      <c r="S209" s="259">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v>
      </c>
      <c r="T209" s="259">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v>
      </c>
      <c r="U209" s="142"/>
      <c r="V209" s="253">
        <f t="shared" si="93"/>
        <v>0</v>
      </c>
      <c r="W209" s="253">
        <f t="shared" si="94"/>
        <v>0</v>
      </c>
      <c r="X209" s="253">
        <f t="shared" si="95"/>
        <v>0</v>
      </c>
      <c r="Y209" s="253">
        <f t="shared" si="78"/>
        <v>0</v>
      </c>
      <c r="Z209" s="253">
        <f t="shared" si="79"/>
        <v>0</v>
      </c>
      <c r="AA209" s="253">
        <f t="shared" si="80"/>
        <v>0</v>
      </c>
      <c r="AB209" s="253">
        <f t="shared" si="81"/>
        <v>0</v>
      </c>
      <c r="AC209" s="142"/>
      <c r="AD209" s="253">
        <f>'Input| Projects'!Q209*N209*'Input| Escalations'!$K$19</f>
        <v>0</v>
      </c>
      <c r="AE209" s="253">
        <f>'Input| Projects'!R209*O209*'Input| Escalations'!$K$19</f>
        <v>0</v>
      </c>
      <c r="AF209" s="253">
        <f>'Input| Projects'!S209*P209*'Input| Escalations'!$K$19</f>
        <v>0</v>
      </c>
      <c r="AG209" s="253">
        <f>'Input| Projects'!T209*Q209*'Input| Escalations'!$K$19</f>
        <v>0</v>
      </c>
      <c r="AH209" s="253">
        <f>'Input| Projects'!U209*R209*'Input| Escalations'!$K$19</f>
        <v>0</v>
      </c>
      <c r="AI209" s="253">
        <f>'Input| Projects'!V209*S209*'Input| Escalations'!$K$19</f>
        <v>0</v>
      </c>
      <c r="AJ209" s="253">
        <f>'Input| Projects'!W209*T209*'Input| Escalations'!$K$19</f>
        <v>0</v>
      </c>
      <c r="AK209" s="142"/>
      <c r="AL209" s="253">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253">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253">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253">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253">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253">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253">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42"/>
      <c r="AT209" s="253">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253">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253">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253">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253">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253">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253">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42"/>
      <c r="BB209" s="253">
        <f t="shared" si="96"/>
        <v>0</v>
      </c>
      <c r="BC209" s="253">
        <f t="shared" si="97"/>
        <v>0</v>
      </c>
      <c r="BD209" s="253">
        <f t="shared" si="98"/>
        <v>0</v>
      </c>
      <c r="BE209" s="253">
        <f t="shared" si="82"/>
        <v>0</v>
      </c>
      <c r="BF209" s="253">
        <f t="shared" si="83"/>
        <v>0</v>
      </c>
      <c r="BG209" s="253">
        <f t="shared" si="84"/>
        <v>0</v>
      </c>
      <c r="BH209" s="253">
        <f t="shared" si="85"/>
        <v>0</v>
      </c>
      <c r="BI209" s="144"/>
      <c r="BJ209" s="253"/>
      <c r="BK209" s="253"/>
      <c r="BL209" s="253"/>
      <c r="BM209" s="253"/>
      <c r="BN209" s="253"/>
      <c r="BO209" s="253"/>
      <c r="BP209" s="253"/>
      <c r="BQ209" s="144"/>
      <c r="BR209" s="253">
        <f t="shared" si="86"/>
        <v>0</v>
      </c>
      <c r="BS209" s="253">
        <f t="shared" si="87"/>
        <v>0</v>
      </c>
      <c r="BT209" s="253">
        <f t="shared" si="88"/>
        <v>0</v>
      </c>
      <c r="BU209" s="253">
        <f t="shared" si="89"/>
        <v>0</v>
      </c>
      <c r="BV209" s="253">
        <f t="shared" si="90"/>
        <v>0</v>
      </c>
      <c r="BW209" s="253">
        <f t="shared" si="91"/>
        <v>0</v>
      </c>
      <c r="BX209" s="253">
        <f t="shared" si="92"/>
        <v>0</v>
      </c>
      <c r="BY209" s="142"/>
      <c r="BZ209" s="264" t="str">
        <f>IF(SUMIF('Input| Projects'!$AR$8:$CO$8,"Dx",'Input| Projects'!$AR209:$CO209)=0,"",SUMIF('Input| Projects'!$AR$8:$CO$8,"Dx",'Input| Projects'!$AR209:$CO209))</f>
        <v/>
      </c>
      <c r="CA209" s="264" t="str">
        <f>IF(SUMIF('Input| Projects'!$AR$8:$CO$8,"Tx",'Input| Projects'!$AR209:$CO209)=0,"",SUMIF('Input| Projects'!$AR$8:$CO$8,"Tx",'Input| Projects'!$AR209:$CO209))</f>
        <v/>
      </c>
      <c r="CB209" s="206" t="str">
        <f t="shared" si="99"/>
        <v/>
      </c>
    </row>
    <row r="210" spans="2:80" x14ac:dyDescent="0.3">
      <c r="B210" s="268">
        <f>IFERROR('Input| Projects'!B210,"")</f>
        <v>201</v>
      </c>
      <c r="C210" s="57" t="str">
        <f>IFERROR(IF('Input| Projects'!C210="","",'Input| Projects'!C210),"")</f>
        <v/>
      </c>
      <c r="D210" s="57" t="str">
        <f>IFERROR(IF('Input| Projects'!D210="","",'Input| Projects'!D210),"")</f>
        <v/>
      </c>
      <c r="E210" s="140"/>
      <c r="F210" s="257">
        <f>IFERROR('Input| Projects'!I210*'Input| Escalations'!$K$19,"")</f>
        <v>0</v>
      </c>
      <c r="G210" s="257">
        <f>IFERROR('Input| Projects'!J210*'Input| Escalations'!$K$19,"")</f>
        <v>0</v>
      </c>
      <c r="H210" s="257">
        <f>IFERROR('Input| Projects'!K210*'Input| Escalations'!$K$19,"")</f>
        <v>0</v>
      </c>
      <c r="I210" s="257">
        <f>IFERROR('Input| Projects'!L210*'Input| Escalations'!$K$19,"")</f>
        <v>0</v>
      </c>
      <c r="J210" s="257">
        <f>IFERROR('Input| Projects'!M210*'Input| Escalations'!$K$19,"")</f>
        <v>0</v>
      </c>
      <c r="K210" s="257">
        <f>IFERROR('Input| Projects'!N210*'Input| Escalations'!$K$19,"")</f>
        <v>0</v>
      </c>
      <c r="L210" s="257">
        <f>IFERROR('Input| Projects'!O210*'Input| Escalations'!$K$19,"")</f>
        <v>0</v>
      </c>
      <c r="M210" s="206" t="str">
        <f>IF(ABS(SUM(F210:L210)-(SUM('Input| Projects'!I210:O210)*'Input| Escalations'!$K$19))&lt;0.0000001,"",1)</f>
        <v/>
      </c>
      <c r="N210" s="259">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1</v>
      </c>
      <c r="O210" s="259">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1</v>
      </c>
      <c r="P210" s="259">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1</v>
      </c>
      <c r="Q210" s="259">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v>
      </c>
      <c r="R210" s="259">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v>
      </c>
      <c r="S210" s="259">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v>
      </c>
      <c r="T210" s="259">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v>
      </c>
      <c r="U210" s="142"/>
      <c r="V210" s="253">
        <f t="shared" si="93"/>
        <v>0</v>
      </c>
      <c r="W210" s="253">
        <f t="shared" si="94"/>
        <v>0</v>
      </c>
      <c r="X210" s="253">
        <f t="shared" si="95"/>
        <v>0</v>
      </c>
      <c r="Y210" s="253">
        <f t="shared" si="78"/>
        <v>0</v>
      </c>
      <c r="Z210" s="253">
        <f t="shared" si="79"/>
        <v>0</v>
      </c>
      <c r="AA210" s="253">
        <f t="shared" si="80"/>
        <v>0</v>
      </c>
      <c r="AB210" s="253">
        <f t="shared" si="81"/>
        <v>0</v>
      </c>
      <c r="AC210" s="142"/>
      <c r="AD210" s="253">
        <f>'Input| Projects'!Q210*N210*'Input| Escalations'!$K$19</f>
        <v>0</v>
      </c>
      <c r="AE210" s="253">
        <f>'Input| Projects'!R210*O210*'Input| Escalations'!$K$19</f>
        <v>0</v>
      </c>
      <c r="AF210" s="253">
        <f>'Input| Projects'!S210*P210*'Input| Escalations'!$K$19</f>
        <v>0</v>
      </c>
      <c r="AG210" s="253">
        <f>'Input| Projects'!T210*Q210*'Input| Escalations'!$K$19</f>
        <v>0</v>
      </c>
      <c r="AH210" s="253">
        <f>'Input| Projects'!U210*R210*'Input| Escalations'!$K$19</f>
        <v>0</v>
      </c>
      <c r="AI210" s="253">
        <f>'Input| Projects'!V210*S210*'Input| Escalations'!$K$19</f>
        <v>0</v>
      </c>
      <c r="AJ210" s="253">
        <f>'Input| Projects'!W210*T210*'Input| Escalations'!$K$19</f>
        <v>0</v>
      </c>
      <c r="AK210" s="142"/>
      <c r="AL210" s="253">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253">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253">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253">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253">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253">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253">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42"/>
      <c r="AT210" s="253">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253">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253">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253">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253">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253">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253">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42"/>
      <c r="BB210" s="253">
        <f t="shared" si="96"/>
        <v>0</v>
      </c>
      <c r="BC210" s="253">
        <f t="shared" si="97"/>
        <v>0</v>
      </c>
      <c r="BD210" s="253">
        <f t="shared" si="98"/>
        <v>0</v>
      </c>
      <c r="BE210" s="253">
        <f t="shared" si="82"/>
        <v>0</v>
      </c>
      <c r="BF210" s="253">
        <f t="shared" si="83"/>
        <v>0</v>
      </c>
      <c r="BG210" s="253">
        <f t="shared" si="84"/>
        <v>0</v>
      </c>
      <c r="BH210" s="253">
        <f t="shared" si="85"/>
        <v>0</v>
      </c>
      <c r="BI210" s="144"/>
      <c r="BJ210" s="253"/>
      <c r="BK210" s="253"/>
      <c r="BL210" s="253"/>
      <c r="BM210" s="253"/>
      <c r="BN210" s="253"/>
      <c r="BO210" s="253"/>
      <c r="BP210" s="253"/>
      <c r="BQ210" s="144"/>
      <c r="BR210" s="253">
        <f t="shared" si="86"/>
        <v>0</v>
      </c>
      <c r="BS210" s="253">
        <f t="shared" si="87"/>
        <v>0</v>
      </c>
      <c r="BT210" s="253">
        <f t="shared" si="88"/>
        <v>0</v>
      </c>
      <c r="BU210" s="253">
        <f t="shared" si="89"/>
        <v>0</v>
      </c>
      <c r="BV210" s="253">
        <f t="shared" si="90"/>
        <v>0</v>
      </c>
      <c r="BW210" s="253">
        <f t="shared" si="91"/>
        <v>0</v>
      </c>
      <c r="BX210" s="253">
        <f t="shared" si="92"/>
        <v>0</v>
      </c>
      <c r="BY210" s="142"/>
      <c r="BZ210" s="264" t="str">
        <f>IF(SUMIF('Input| Projects'!$AR$8:$CO$8,"Dx",'Input| Projects'!$AR210:$CO210)=0,"",SUMIF('Input| Projects'!$AR$8:$CO$8,"Dx",'Input| Projects'!$AR210:$CO210))</f>
        <v/>
      </c>
      <c r="CA210" s="264" t="str">
        <f>IF(SUMIF('Input| Projects'!$AR$8:$CO$8,"Tx",'Input| Projects'!$AR210:$CO210)=0,"",SUMIF('Input| Projects'!$AR$8:$CO$8,"Tx",'Input| Projects'!$AR210:$CO210))</f>
        <v/>
      </c>
      <c r="CB210" s="206" t="str">
        <f t="shared" si="99"/>
        <v/>
      </c>
    </row>
    <row r="211" spans="2:80" x14ac:dyDescent="0.3">
      <c r="B211" s="268">
        <f>IFERROR('Input| Projects'!B211,"")</f>
        <v>202</v>
      </c>
      <c r="C211" s="57" t="str">
        <f>IFERROR(IF('Input| Projects'!C211="","",'Input| Projects'!C211),"")</f>
        <v/>
      </c>
      <c r="D211" s="57" t="str">
        <f>IFERROR(IF('Input| Projects'!D211="","",'Input| Projects'!D211),"")</f>
        <v/>
      </c>
      <c r="E211" s="140"/>
      <c r="F211" s="257">
        <f>IFERROR('Input| Projects'!I211*'Input| Escalations'!$K$19,"")</f>
        <v>0</v>
      </c>
      <c r="G211" s="257">
        <f>IFERROR('Input| Projects'!J211*'Input| Escalations'!$K$19,"")</f>
        <v>0</v>
      </c>
      <c r="H211" s="257">
        <f>IFERROR('Input| Projects'!K211*'Input| Escalations'!$K$19,"")</f>
        <v>0</v>
      </c>
      <c r="I211" s="257">
        <f>IFERROR('Input| Projects'!L211*'Input| Escalations'!$K$19,"")</f>
        <v>0</v>
      </c>
      <c r="J211" s="257">
        <f>IFERROR('Input| Projects'!M211*'Input| Escalations'!$K$19,"")</f>
        <v>0</v>
      </c>
      <c r="K211" s="257">
        <f>IFERROR('Input| Projects'!N211*'Input| Escalations'!$K$19,"")</f>
        <v>0</v>
      </c>
      <c r="L211" s="257">
        <f>IFERROR('Input| Projects'!O211*'Input| Escalations'!$K$19,"")</f>
        <v>0</v>
      </c>
      <c r="M211" s="206" t="str">
        <f>IF(ABS(SUM(F211:L211)-(SUM('Input| Projects'!I211:O211)*'Input| Escalations'!$K$19))&lt;0.0000001,"",1)</f>
        <v/>
      </c>
      <c r="N211" s="259">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1</v>
      </c>
      <c r="O211" s="259">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1</v>
      </c>
      <c r="P211" s="259">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1</v>
      </c>
      <c r="Q211" s="259">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v>
      </c>
      <c r="R211" s="259">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v>
      </c>
      <c r="S211" s="259">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v>
      </c>
      <c r="T211" s="259">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v>
      </c>
      <c r="U211" s="142"/>
      <c r="V211" s="253">
        <f t="shared" si="93"/>
        <v>0</v>
      </c>
      <c r="W211" s="253">
        <f t="shared" si="94"/>
        <v>0</v>
      </c>
      <c r="X211" s="253">
        <f t="shared" si="95"/>
        <v>0</v>
      </c>
      <c r="Y211" s="253">
        <f t="shared" si="78"/>
        <v>0</v>
      </c>
      <c r="Z211" s="253">
        <f t="shared" si="79"/>
        <v>0</v>
      </c>
      <c r="AA211" s="253">
        <f t="shared" si="80"/>
        <v>0</v>
      </c>
      <c r="AB211" s="253">
        <f t="shared" si="81"/>
        <v>0</v>
      </c>
      <c r="AC211" s="142"/>
      <c r="AD211" s="253">
        <f>'Input| Projects'!Q211*N211*'Input| Escalations'!$K$19</f>
        <v>0</v>
      </c>
      <c r="AE211" s="253">
        <f>'Input| Projects'!R211*O211*'Input| Escalations'!$K$19</f>
        <v>0</v>
      </c>
      <c r="AF211" s="253">
        <f>'Input| Projects'!S211*P211*'Input| Escalations'!$K$19</f>
        <v>0</v>
      </c>
      <c r="AG211" s="253">
        <f>'Input| Projects'!T211*Q211*'Input| Escalations'!$K$19</f>
        <v>0</v>
      </c>
      <c r="AH211" s="253">
        <f>'Input| Projects'!U211*R211*'Input| Escalations'!$K$19</f>
        <v>0</v>
      </c>
      <c r="AI211" s="253">
        <f>'Input| Projects'!V211*S211*'Input| Escalations'!$K$19</f>
        <v>0</v>
      </c>
      <c r="AJ211" s="253">
        <f>'Input| Projects'!W211*T211*'Input| Escalations'!$K$19</f>
        <v>0</v>
      </c>
      <c r="AK211" s="142"/>
      <c r="AL211" s="253">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253">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253">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253">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253">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253">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253">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42"/>
      <c r="AT211" s="253">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253">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253">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253">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253">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253">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253">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42"/>
      <c r="BB211" s="253">
        <f t="shared" si="96"/>
        <v>0</v>
      </c>
      <c r="BC211" s="253">
        <f t="shared" si="97"/>
        <v>0</v>
      </c>
      <c r="BD211" s="253">
        <f t="shared" si="98"/>
        <v>0</v>
      </c>
      <c r="BE211" s="253">
        <f t="shared" si="82"/>
        <v>0</v>
      </c>
      <c r="BF211" s="253">
        <f t="shared" si="83"/>
        <v>0</v>
      </c>
      <c r="BG211" s="253">
        <f t="shared" si="84"/>
        <v>0</v>
      </c>
      <c r="BH211" s="253">
        <f t="shared" si="85"/>
        <v>0</v>
      </c>
      <c r="BI211" s="144"/>
      <c r="BJ211" s="253"/>
      <c r="BK211" s="253"/>
      <c r="BL211" s="253"/>
      <c r="BM211" s="253"/>
      <c r="BN211" s="253"/>
      <c r="BO211" s="253"/>
      <c r="BP211" s="253"/>
      <c r="BQ211" s="144"/>
      <c r="BR211" s="253">
        <f t="shared" si="86"/>
        <v>0</v>
      </c>
      <c r="BS211" s="253">
        <f t="shared" si="87"/>
        <v>0</v>
      </c>
      <c r="BT211" s="253">
        <f t="shared" si="88"/>
        <v>0</v>
      </c>
      <c r="BU211" s="253">
        <f t="shared" si="89"/>
        <v>0</v>
      </c>
      <c r="BV211" s="253">
        <f t="shared" si="90"/>
        <v>0</v>
      </c>
      <c r="BW211" s="253">
        <f t="shared" si="91"/>
        <v>0</v>
      </c>
      <c r="BX211" s="253">
        <f t="shared" si="92"/>
        <v>0</v>
      </c>
      <c r="BY211" s="142"/>
      <c r="BZ211" s="264" t="str">
        <f>IF(SUMIF('Input| Projects'!$AR$8:$CO$8,"Dx",'Input| Projects'!$AR211:$CO211)=0,"",SUMIF('Input| Projects'!$AR$8:$CO$8,"Dx",'Input| Projects'!$AR211:$CO211))</f>
        <v/>
      </c>
      <c r="CA211" s="264" t="str">
        <f>IF(SUMIF('Input| Projects'!$AR$8:$CO$8,"Tx",'Input| Projects'!$AR211:$CO211)=0,"",SUMIF('Input| Projects'!$AR$8:$CO$8,"Tx",'Input| Projects'!$AR211:$CO211))</f>
        <v/>
      </c>
      <c r="CB211" s="206" t="str">
        <f t="shared" si="99"/>
        <v/>
      </c>
    </row>
    <row r="212" spans="2:80" x14ac:dyDescent="0.3">
      <c r="B212" s="268">
        <f>IFERROR('Input| Projects'!B212,"")</f>
        <v>203</v>
      </c>
      <c r="C212" s="57" t="str">
        <f>IFERROR(IF('Input| Projects'!C212="","",'Input| Projects'!C212),"")</f>
        <v/>
      </c>
      <c r="D212" s="57" t="str">
        <f>IFERROR(IF('Input| Projects'!D212="","",'Input| Projects'!D212),"")</f>
        <v/>
      </c>
      <c r="E212" s="140"/>
      <c r="F212" s="257">
        <f>IFERROR('Input| Projects'!I212*'Input| Escalations'!$K$19,"")</f>
        <v>0</v>
      </c>
      <c r="G212" s="257">
        <f>IFERROR('Input| Projects'!J212*'Input| Escalations'!$K$19,"")</f>
        <v>0</v>
      </c>
      <c r="H212" s="257">
        <f>IFERROR('Input| Projects'!K212*'Input| Escalations'!$K$19,"")</f>
        <v>0</v>
      </c>
      <c r="I212" s="257">
        <f>IFERROR('Input| Projects'!L212*'Input| Escalations'!$K$19,"")</f>
        <v>0</v>
      </c>
      <c r="J212" s="257">
        <f>IFERROR('Input| Projects'!M212*'Input| Escalations'!$K$19,"")</f>
        <v>0</v>
      </c>
      <c r="K212" s="257">
        <f>IFERROR('Input| Projects'!N212*'Input| Escalations'!$K$19,"")</f>
        <v>0</v>
      </c>
      <c r="L212" s="257">
        <f>IFERROR('Input| Projects'!O212*'Input| Escalations'!$K$19,"")</f>
        <v>0</v>
      </c>
      <c r="M212" s="206" t="str">
        <f>IF(ABS(SUM(F212:L212)-(SUM('Input| Projects'!I212:O212)*'Input| Escalations'!$K$19))&lt;0.0000001,"",1)</f>
        <v/>
      </c>
      <c r="N212" s="259">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1</v>
      </c>
      <c r="O212" s="259">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1</v>
      </c>
      <c r="P212" s="259">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1</v>
      </c>
      <c r="Q212" s="259">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v>
      </c>
      <c r="R212" s="259">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v>
      </c>
      <c r="S212" s="259">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v>
      </c>
      <c r="T212" s="259">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v>
      </c>
      <c r="U212" s="142"/>
      <c r="V212" s="253">
        <f t="shared" si="93"/>
        <v>0</v>
      </c>
      <c r="W212" s="253">
        <f t="shared" si="94"/>
        <v>0</v>
      </c>
      <c r="X212" s="253">
        <f t="shared" si="95"/>
        <v>0</v>
      </c>
      <c r="Y212" s="253">
        <f t="shared" si="78"/>
        <v>0</v>
      </c>
      <c r="Z212" s="253">
        <f t="shared" si="79"/>
        <v>0</v>
      </c>
      <c r="AA212" s="253">
        <f t="shared" si="80"/>
        <v>0</v>
      </c>
      <c r="AB212" s="253">
        <f t="shared" si="81"/>
        <v>0</v>
      </c>
      <c r="AC212" s="142"/>
      <c r="AD212" s="253">
        <f>'Input| Projects'!Q212*N212*'Input| Escalations'!$K$19</f>
        <v>0</v>
      </c>
      <c r="AE212" s="253">
        <f>'Input| Projects'!R212*O212*'Input| Escalations'!$K$19</f>
        <v>0</v>
      </c>
      <c r="AF212" s="253">
        <f>'Input| Projects'!S212*P212*'Input| Escalations'!$K$19</f>
        <v>0</v>
      </c>
      <c r="AG212" s="253">
        <f>'Input| Projects'!T212*Q212*'Input| Escalations'!$K$19</f>
        <v>0</v>
      </c>
      <c r="AH212" s="253">
        <f>'Input| Projects'!U212*R212*'Input| Escalations'!$K$19</f>
        <v>0</v>
      </c>
      <c r="AI212" s="253">
        <f>'Input| Projects'!V212*S212*'Input| Escalations'!$K$19</f>
        <v>0</v>
      </c>
      <c r="AJ212" s="253">
        <f>'Input| Projects'!W212*T212*'Input| Escalations'!$K$19</f>
        <v>0</v>
      </c>
      <c r="AK212" s="142"/>
      <c r="AL212" s="253">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253">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253">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253">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253">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253">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253">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42"/>
      <c r="AT212" s="253">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253">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253">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253">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253">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253">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253">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42"/>
      <c r="BB212" s="253">
        <f t="shared" si="96"/>
        <v>0</v>
      </c>
      <c r="BC212" s="253">
        <f t="shared" si="97"/>
        <v>0</v>
      </c>
      <c r="BD212" s="253">
        <f t="shared" si="98"/>
        <v>0</v>
      </c>
      <c r="BE212" s="253">
        <f t="shared" si="82"/>
        <v>0</v>
      </c>
      <c r="BF212" s="253">
        <f t="shared" si="83"/>
        <v>0</v>
      </c>
      <c r="BG212" s="253">
        <f t="shared" si="84"/>
        <v>0</v>
      </c>
      <c r="BH212" s="253">
        <f t="shared" si="85"/>
        <v>0</v>
      </c>
      <c r="BI212" s="144"/>
      <c r="BJ212" s="253"/>
      <c r="BK212" s="253"/>
      <c r="BL212" s="253"/>
      <c r="BM212" s="253"/>
      <c r="BN212" s="253"/>
      <c r="BO212" s="253"/>
      <c r="BP212" s="253"/>
      <c r="BQ212" s="144"/>
      <c r="BR212" s="253">
        <f t="shared" si="86"/>
        <v>0</v>
      </c>
      <c r="BS212" s="253">
        <f t="shared" si="87"/>
        <v>0</v>
      </c>
      <c r="BT212" s="253">
        <f t="shared" si="88"/>
        <v>0</v>
      </c>
      <c r="BU212" s="253">
        <f t="shared" si="89"/>
        <v>0</v>
      </c>
      <c r="BV212" s="253">
        <f t="shared" si="90"/>
        <v>0</v>
      </c>
      <c r="BW212" s="253">
        <f t="shared" si="91"/>
        <v>0</v>
      </c>
      <c r="BX212" s="253">
        <f t="shared" si="92"/>
        <v>0</v>
      </c>
      <c r="BY212" s="142"/>
      <c r="BZ212" s="264" t="str">
        <f>IF(SUMIF('Input| Projects'!$AR$8:$CO$8,"Dx",'Input| Projects'!$AR212:$CO212)=0,"",SUMIF('Input| Projects'!$AR$8:$CO$8,"Dx",'Input| Projects'!$AR212:$CO212))</f>
        <v/>
      </c>
      <c r="CA212" s="264" t="str">
        <f>IF(SUMIF('Input| Projects'!$AR$8:$CO$8,"Tx",'Input| Projects'!$AR212:$CO212)=0,"",SUMIF('Input| Projects'!$AR$8:$CO$8,"Tx",'Input| Projects'!$AR212:$CO212))</f>
        <v/>
      </c>
      <c r="CB212" s="206" t="str">
        <f t="shared" si="99"/>
        <v/>
      </c>
    </row>
    <row r="213" spans="2:80" x14ac:dyDescent="0.3">
      <c r="B213" s="268">
        <f>IFERROR('Input| Projects'!B213,"")</f>
        <v>204</v>
      </c>
      <c r="C213" s="57" t="str">
        <f>IFERROR(IF('Input| Projects'!C213="","",'Input| Projects'!C213),"")</f>
        <v/>
      </c>
      <c r="D213" s="57" t="str">
        <f>IFERROR(IF('Input| Projects'!D213="","",'Input| Projects'!D213),"")</f>
        <v/>
      </c>
      <c r="E213" s="140"/>
      <c r="F213" s="257">
        <f>IFERROR('Input| Projects'!I213*'Input| Escalations'!$K$19,"")</f>
        <v>0</v>
      </c>
      <c r="G213" s="257">
        <f>IFERROR('Input| Projects'!J213*'Input| Escalations'!$K$19,"")</f>
        <v>0</v>
      </c>
      <c r="H213" s="257">
        <f>IFERROR('Input| Projects'!K213*'Input| Escalations'!$K$19,"")</f>
        <v>0</v>
      </c>
      <c r="I213" s="257">
        <f>IFERROR('Input| Projects'!L213*'Input| Escalations'!$K$19,"")</f>
        <v>0</v>
      </c>
      <c r="J213" s="257">
        <f>IFERROR('Input| Projects'!M213*'Input| Escalations'!$K$19,"")</f>
        <v>0</v>
      </c>
      <c r="K213" s="257">
        <f>IFERROR('Input| Projects'!N213*'Input| Escalations'!$K$19,"")</f>
        <v>0</v>
      </c>
      <c r="L213" s="257">
        <f>IFERROR('Input| Projects'!O213*'Input| Escalations'!$K$19,"")</f>
        <v>0</v>
      </c>
      <c r="M213" s="206" t="str">
        <f>IF(ABS(SUM(F213:L213)-(SUM('Input| Projects'!I213:O213)*'Input| Escalations'!$K$19))&lt;0.0000001,"",1)</f>
        <v/>
      </c>
      <c r="N213" s="259">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1</v>
      </c>
      <c r="O213" s="259">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1</v>
      </c>
      <c r="P213" s="259">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1</v>
      </c>
      <c r="Q213" s="259">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v>
      </c>
      <c r="R213" s="259">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v>
      </c>
      <c r="S213" s="259">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v>
      </c>
      <c r="T213" s="259">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v>
      </c>
      <c r="U213" s="142"/>
      <c r="V213" s="253">
        <f t="shared" si="93"/>
        <v>0</v>
      </c>
      <c r="W213" s="253">
        <f t="shared" si="94"/>
        <v>0</v>
      </c>
      <c r="X213" s="253">
        <f t="shared" si="95"/>
        <v>0</v>
      </c>
      <c r="Y213" s="253">
        <f t="shared" si="78"/>
        <v>0</v>
      </c>
      <c r="Z213" s="253">
        <f t="shared" si="79"/>
        <v>0</v>
      </c>
      <c r="AA213" s="253">
        <f t="shared" si="80"/>
        <v>0</v>
      </c>
      <c r="AB213" s="253">
        <f t="shared" si="81"/>
        <v>0</v>
      </c>
      <c r="AC213" s="142"/>
      <c r="AD213" s="253">
        <f>'Input| Projects'!Q213*N213*'Input| Escalations'!$K$19</f>
        <v>0</v>
      </c>
      <c r="AE213" s="253">
        <f>'Input| Projects'!R213*O213*'Input| Escalations'!$K$19</f>
        <v>0</v>
      </c>
      <c r="AF213" s="253">
        <f>'Input| Projects'!S213*P213*'Input| Escalations'!$K$19</f>
        <v>0</v>
      </c>
      <c r="AG213" s="253">
        <f>'Input| Projects'!T213*Q213*'Input| Escalations'!$K$19</f>
        <v>0</v>
      </c>
      <c r="AH213" s="253">
        <f>'Input| Projects'!U213*R213*'Input| Escalations'!$K$19</f>
        <v>0</v>
      </c>
      <c r="AI213" s="253">
        <f>'Input| Projects'!V213*S213*'Input| Escalations'!$K$19</f>
        <v>0</v>
      </c>
      <c r="AJ213" s="253">
        <f>'Input| Projects'!W213*T213*'Input| Escalations'!$K$19</f>
        <v>0</v>
      </c>
      <c r="AK213" s="142"/>
      <c r="AL213" s="253">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253">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253">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253">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253">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253">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253">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42"/>
      <c r="AT213" s="253">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253">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253">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253">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253">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253">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253">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42"/>
      <c r="BB213" s="253">
        <f t="shared" si="96"/>
        <v>0</v>
      </c>
      <c r="BC213" s="253">
        <f t="shared" si="97"/>
        <v>0</v>
      </c>
      <c r="BD213" s="253">
        <f t="shared" si="98"/>
        <v>0</v>
      </c>
      <c r="BE213" s="253">
        <f t="shared" si="82"/>
        <v>0</v>
      </c>
      <c r="BF213" s="253">
        <f t="shared" si="83"/>
        <v>0</v>
      </c>
      <c r="BG213" s="253">
        <f t="shared" si="84"/>
        <v>0</v>
      </c>
      <c r="BH213" s="253">
        <f t="shared" si="85"/>
        <v>0</v>
      </c>
      <c r="BI213" s="144"/>
      <c r="BJ213" s="253"/>
      <c r="BK213" s="253"/>
      <c r="BL213" s="253"/>
      <c r="BM213" s="253"/>
      <c r="BN213" s="253"/>
      <c r="BO213" s="253"/>
      <c r="BP213" s="253"/>
      <c r="BQ213" s="144"/>
      <c r="BR213" s="253">
        <f t="shared" si="86"/>
        <v>0</v>
      </c>
      <c r="BS213" s="253">
        <f t="shared" si="87"/>
        <v>0</v>
      </c>
      <c r="BT213" s="253">
        <f t="shared" si="88"/>
        <v>0</v>
      </c>
      <c r="BU213" s="253">
        <f t="shared" si="89"/>
        <v>0</v>
      </c>
      <c r="BV213" s="253">
        <f t="shared" si="90"/>
        <v>0</v>
      </c>
      <c r="BW213" s="253">
        <f t="shared" si="91"/>
        <v>0</v>
      </c>
      <c r="BX213" s="253">
        <f t="shared" si="92"/>
        <v>0</v>
      </c>
      <c r="BY213" s="142"/>
      <c r="BZ213" s="264" t="str">
        <f>IF(SUMIF('Input| Projects'!$AR$8:$CO$8,"Dx",'Input| Projects'!$AR213:$CO213)=0,"",SUMIF('Input| Projects'!$AR$8:$CO$8,"Dx",'Input| Projects'!$AR213:$CO213))</f>
        <v/>
      </c>
      <c r="CA213" s="264" t="str">
        <f>IF(SUMIF('Input| Projects'!$AR$8:$CO$8,"Tx",'Input| Projects'!$AR213:$CO213)=0,"",SUMIF('Input| Projects'!$AR$8:$CO$8,"Tx",'Input| Projects'!$AR213:$CO213))</f>
        <v/>
      </c>
      <c r="CB213" s="206" t="str">
        <f t="shared" si="99"/>
        <v/>
      </c>
    </row>
    <row r="214" spans="2:80" x14ac:dyDescent="0.3">
      <c r="B214" s="268">
        <f>IFERROR('Input| Projects'!B214,"")</f>
        <v>205</v>
      </c>
      <c r="C214" s="57" t="str">
        <f>IFERROR(IF('Input| Projects'!C214="","",'Input| Projects'!C214),"")</f>
        <v/>
      </c>
      <c r="D214" s="57" t="str">
        <f>IFERROR(IF('Input| Projects'!D214="","",'Input| Projects'!D214),"")</f>
        <v/>
      </c>
      <c r="E214" s="140"/>
      <c r="F214" s="257">
        <f>IFERROR('Input| Projects'!I214*'Input| Escalations'!$K$19,"")</f>
        <v>0</v>
      </c>
      <c r="G214" s="257">
        <f>IFERROR('Input| Projects'!J214*'Input| Escalations'!$K$19,"")</f>
        <v>0</v>
      </c>
      <c r="H214" s="257">
        <f>IFERROR('Input| Projects'!K214*'Input| Escalations'!$K$19,"")</f>
        <v>0</v>
      </c>
      <c r="I214" s="257">
        <f>IFERROR('Input| Projects'!L214*'Input| Escalations'!$K$19,"")</f>
        <v>0</v>
      </c>
      <c r="J214" s="257">
        <f>IFERROR('Input| Projects'!M214*'Input| Escalations'!$K$19,"")</f>
        <v>0</v>
      </c>
      <c r="K214" s="257">
        <f>IFERROR('Input| Projects'!N214*'Input| Escalations'!$K$19,"")</f>
        <v>0</v>
      </c>
      <c r="L214" s="257">
        <f>IFERROR('Input| Projects'!O214*'Input| Escalations'!$K$19,"")</f>
        <v>0</v>
      </c>
      <c r="M214" s="206" t="str">
        <f>IF(ABS(SUM(F214:L214)-(SUM('Input| Projects'!I214:O214)*'Input| Escalations'!$K$19))&lt;0.0000001,"",1)</f>
        <v/>
      </c>
      <c r="N214" s="259">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1</v>
      </c>
      <c r="O214" s="259">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1</v>
      </c>
      <c r="P214" s="259">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1</v>
      </c>
      <c r="Q214" s="259">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v>
      </c>
      <c r="R214" s="259">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v>
      </c>
      <c r="S214" s="259">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v>
      </c>
      <c r="T214" s="259">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v>
      </c>
      <c r="U214" s="142"/>
      <c r="V214" s="253">
        <f t="shared" si="93"/>
        <v>0</v>
      </c>
      <c r="W214" s="253">
        <f t="shared" si="94"/>
        <v>0</v>
      </c>
      <c r="X214" s="253">
        <f t="shared" si="95"/>
        <v>0</v>
      </c>
      <c r="Y214" s="253">
        <f t="shared" si="78"/>
        <v>0</v>
      </c>
      <c r="Z214" s="253">
        <f t="shared" si="79"/>
        <v>0</v>
      </c>
      <c r="AA214" s="253">
        <f t="shared" si="80"/>
        <v>0</v>
      </c>
      <c r="AB214" s="253">
        <f t="shared" si="81"/>
        <v>0</v>
      </c>
      <c r="AC214" s="142"/>
      <c r="AD214" s="253">
        <f>'Input| Projects'!Q214*N214*'Input| Escalations'!$K$19</f>
        <v>0</v>
      </c>
      <c r="AE214" s="253">
        <f>'Input| Projects'!R214*O214*'Input| Escalations'!$K$19</f>
        <v>0</v>
      </c>
      <c r="AF214" s="253">
        <f>'Input| Projects'!S214*P214*'Input| Escalations'!$K$19</f>
        <v>0</v>
      </c>
      <c r="AG214" s="253">
        <f>'Input| Projects'!T214*Q214*'Input| Escalations'!$K$19</f>
        <v>0</v>
      </c>
      <c r="AH214" s="253">
        <f>'Input| Projects'!U214*R214*'Input| Escalations'!$K$19</f>
        <v>0</v>
      </c>
      <c r="AI214" s="253">
        <f>'Input| Projects'!V214*S214*'Input| Escalations'!$K$19</f>
        <v>0</v>
      </c>
      <c r="AJ214" s="253">
        <f>'Input| Projects'!W214*T214*'Input| Escalations'!$K$19</f>
        <v>0</v>
      </c>
      <c r="AK214" s="142"/>
      <c r="AL214" s="253">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253">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253">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253">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253">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253">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253">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42"/>
      <c r="AT214" s="253">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253">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253">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253">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253">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253">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253">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42"/>
      <c r="BB214" s="253">
        <f t="shared" si="96"/>
        <v>0</v>
      </c>
      <c r="BC214" s="253">
        <f t="shared" si="97"/>
        <v>0</v>
      </c>
      <c r="BD214" s="253">
        <f t="shared" si="98"/>
        <v>0</v>
      </c>
      <c r="BE214" s="253">
        <f t="shared" si="82"/>
        <v>0</v>
      </c>
      <c r="BF214" s="253">
        <f t="shared" si="83"/>
        <v>0</v>
      </c>
      <c r="BG214" s="253">
        <f t="shared" si="84"/>
        <v>0</v>
      </c>
      <c r="BH214" s="253">
        <f t="shared" si="85"/>
        <v>0</v>
      </c>
      <c r="BI214" s="144"/>
      <c r="BJ214" s="253"/>
      <c r="BK214" s="253"/>
      <c r="BL214" s="253"/>
      <c r="BM214" s="253"/>
      <c r="BN214" s="253"/>
      <c r="BO214" s="253"/>
      <c r="BP214" s="253"/>
      <c r="BQ214" s="144"/>
      <c r="BR214" s="253">
        <f t="shared" si="86"/>
        <v>0</v>
      </c>
      <c r="BS214" s="253">
        <f t="shared" si="87"/>
        <v>0</v>
      </c>
      <c r="BT214" s="253">
        <f t="shared" si="88"/>
        <v>0</v>
      </c>
      <c r="BU214" s="253">
        <f t="shared" si="89"/>
        <v>0</v>
      </c>
      <c r="BV214" s="253">
        <f t="shared" si="90"/>
        <v>0</v>
      </c>
      <c r="BW214" s="253">
        <f t="shared" si="91"/>
        <v>0</v>
      </c>
      <c r="BX214" s="253">
        <f t="shared" si="92"/>
        <v>0</v>
      </c>
      <c r="BY214" s="142"/>
      <c r="BZ214" s="264" t="str">
        <f>IF(SUMIF('Input| Projects'!$AR$8:$CO$8,"Dx",'Input| Projects'!$AR214:$CO214)=0,"",SUMIF('Input| Projects'!$AR$8:$CO$8,"Dx",'Input| Projects'!$AR214:$CO214))</f>
        <v/>
      </c>
      <c r="CA214" s="264" t="str">
        <f>IF(SUMIF('Input| Projects'!$AR$8:$CO$8,"Tx",'Input| Projects'!$AR214:$CO214)=0,"",SUMIF('Input| Projects'!$AR$8:$CO$8,"Tx",'Input| Projects'!$AR214:$CO214))</f>
        <v/>
      </c>
      <c r="CB214" s="206" t="str">
        <f t="shared" si="99"/>
        <v/>
      </c>
    </row>
    <row r="215" spans="2:80" x14ac:dyDescent="0.3">
      <c r="B215" s="268">
        <f>IFERROR('Input| Projects'!B215,"")</f>
        <v>206</v>
      </c>
      <c r="C215" s="57" t="str">
        <f>IFERROR(IF('Input| Projects'!C215="","",'Input| Projects'!C215),"")</f>
        <v/>
      </c>
      <c r="D215" s="57" t="str">
        <f>IFERROR(IF('Input| Projects'!D215="","",'Input| Projects'!D215),"")</f>
        <v/>
      </c>
      <c r="E215" s="140"/>
      <c r="F215" s="257">
        <f>IFERROR('Input| Projects'!I215*'Input| Escalations'!$K$19,"")</f>
        <v>0</v>
      </c>
      <c r="G215" s="257">
        <f>IFERROR('Input| Projects'!J215*'Input| Escalations'!$K$19,"")</f>
        <v>0</v>
      </c>
      <c r="H215" s="257">
        <f>IFERROR('Input| Projects'!K215*'Input| Escalations'!$K$19,"")</f>
        <v>0</v>
      </c>
      <c r="I215" s="257">
        <f>IFERROR('Input| Projects'!L215*'Input| Escalations'!$K$19,"")</f>
        <v>0</v>
      </c>
      <c r="J215" s="257">
        <f>IFERROR('Input| Projects'!M215*'Input| Escalations'!$K$19,"")</f>
        <v>0</v>
      </c>
      <c r="K215" s="257">
        <f>IFERROR('Input| Projects'!N215*'Input| Escalations'!$K$19,"")</f>
        <v>0</v>
      </c>
      <c r="L215" s="257">
        <f>IFERROR('Input| Projects'!O215*'Input| Escalations'!$K$19,"")</f>
        <v>0</v>
      </c>
      <c r="M215" s="206" t="str">
        <f>IF(ABS(SUM(F215:L215)-(SUM('Input| Projects'!I215:O215)*'Input| Escalations'!$K$19))&lt;0.0000001,"",1)</f>
        <v/>
      </c>
      <c r="N215" s="259">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1</v>
      </c>
      <c r="O215" s="259">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1</v>
      </c>
      <c r="P215" s="259">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1</v>
      </c>
      <c r="Q215" s="259">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v>
      </c>
      <c r="R215" s="259">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v>
      </c>
      <c r="S215" s="259">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v>
      </c>
      <c r="T215" s="259">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v>
      </c>
      <c r="U215" s="142"/>
      <c r="V215" s="253">
        <f t="shared" si="93"/>
        <v>0</v>
      </c>
      <c r="W215" s="253">
        <f t="shared" si="94"/>
        <v>0</v>
      </c>
      <c r="X215" s="253">
        <f t="shared" si="95"/>
        <v>0</v>
      </c>
      <c r="Y215" s="253">
        <f t="shared" si="78"/>
        <v>0</v>
      </c>
      <c r="Z215" s="253">
        <f t="shared" si="79"/>
        <v>0</v>
      </c>
      <c r="AA215" s="253">
        <f t="shared" si="80"/>
        <v>0</v>
      </c>
      <c r="AB215" s="253">
        <f t="shared" si="81"/>
        <v>0</v>
      </c>
      <c r="AC215" s="142"/>
      <c r="AD215" s="253">
        <f>'Input| Projects'!Q215*N215*'Input| Escalations'!$K$19</f>
        <v>0</v>
      </c>
      <c r="AE215" s="253">
        <f>'Input| Projects'!R215*O215*'Input| Escalations'!$K$19</f>
        <v>0</v>
      </c>
      <c r="AF215" s="253">
        <f>'Input| Projects'!S215*P215*'Input| Escalations'!$K$19</f>
        <v>0</v>
      </c>
      <c r="AG215" s="253">
        <f>'Input| Projects'!T215*Q215*'Input| Escalations'!$K$19</f>
        <v>0</v>
      </c>
      <c r="AH215" s="253">
        <f>'Input| Projects'!U215*R215*'Input| Escalations'!$K$19</f>
        <v>0</v>
      </c>
      <c r="AI215" s="253">
        <f>'Input| Projects'!V215*S215*'Input| Escalations'!$K$19</f>
        <v>0</v>
      </c>
      <c r="AJ215" s="253">
        <f>'Input| Projects'!W215*T215*'Input| Escalations'!$K$19</f>
        <v>0</v>
      </c>
      <c r="AK215" s="142"/>
      <c r="AL215" s="253">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253">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253">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253">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253">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253">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253">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42"/>
      <c r="AT215" s="253">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253">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253">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253">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253">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253">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253">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42"/>
      <c r="BB215" s="253">
        <f t="shared" si="96"/>
        <v>0</v>
      </c>
      <c r="BC215" s="253">
        <f t="shared" si="97"/>
        <v>0</v>
      </c>
      <c r="BD215" s="253">
        <f t="shared" si="98"/>
        <v>0</v>
      </c>
      <c r="BE215" s="253">
        <f t="shared" si="82"/>
        <v>0</v>
      </c>
      <c r="BF215" s="253">
        <f t="shared" si="83"/>
        <v>0</v>
      </c>
      <c r="BG215" s="253">
        <f t="shared" si="84"/>
        <v>0</v>
      </c>
      <c r="BH215" s="253">
        <f t="shared" si="85"/>
        <v>0</v>
      </c>
      <c r="BI215" s="144"/>
      <c r="BJ215" s="253"/>
      <c r="BK215" s="253"/>
      <c r="BL215" s="253"/>
      <c r="BM215" s="253"/>
      <c r="BN215" s="253"/>
      <c r="BO215" s="253"/>
      <c r="BP215" s="253"/>
      <c r="BQ215" s="144"/>
      <c r="BR215" s="253">
        <f t="shared" si="86"/>
        <v>0</v>
      </c>
      <c r="BS215" s="253">
        <f t="shared" si="87"/>
        <v>0</v>
      </c>
      <c r="BT215" s="253">
        <f t="shared" si="88"/>
        <v>0</v>
      </c>
      <c r="BU215" s="253">
        <f t="shared" si="89"/>
        <v>0</v>
      </c>
      <c r="BV215" s="253">
        <f t="shared" si="90"/>
        <v>0</v>
      </c>
      <c r="BW215" s="253">
        <f t="shared" si="91"/>
        <v>0</v>
      </c>
      <c r="BX215" s="253">
        <f t="shared" si="92"/>
        <v>0</v>
      </c>
      <c r="BY215" s="142"/>
      <c r="BZ215" s="264" t="str">
        <f>IF(SUMIF('Input| Projects'!$AR$8:$CO$8,"Dx",'Input| Projects'!$AR215:$CO215)=0,"",SUMIF('Input| Projects'!$AR$8:$CO$8,"Dx",'Input| Projects'!$AR215:$CO215))</f>
        <v/>
      </c>
      <c r="CA215" s="264" t="str">
        <f>IF(SUMIF('Input| Projects'!$AR$8:$CO$8,"Tx",'Input| Projects'!$AR215:$CO215)=0,"",SUMIF('Input| Projects'!$AR$8:$CO$8,"Tx",'Input| Projects'!$AR215:$CO215))</f>
        <v/>
      </c>
      <c r="CB215" s="206" t="str">
        <f t="shared" si="99"/>
        <v/>
      </c>
    </row>
    <row r="216" spans="2:80" x14ac:dyDescent="0.3">
      <c r="B216" s="268">
        <f>IFERROR('Input| Projects'!B216,"")</f>
        <v>207</v>
      </c>
      <c r="C216" s="57" t="str">
        <f>IFERROR(IF('Input| Projects'!C216="","",'Input| Projects'!C216),"")</f>
        <v/>
      </c>
      <c r="D216" s="57" t="str">
        <f>IFERROR(IF('Input| Projects'!D216="","",'Input| Projects'!D216),"")</f>
        <v/>
      </c>
      <c r="E216" s="140"/>
      <c r="F216" s="257">
        <f>IFERROR('Input| Projects'!I216*'Input| Escalations'!$K$19,"")</f>
        <v>0</v>
      </c>
      <c r="G216" s="257">
        <f>IFERROR('Input| Projects'!J216*'Input| Escalations'!$K$19,"")</f>
        <v>0</v>
      </c>
      <c r="H216" s="257">
        <f>IFERROR('Input| Projects'!K216*'Input| Escalations'!$K$19,"")</f>
        <v>0</v>
      </c>
      <c r="I216" s="257">
        <f>IFERROR('Input| Projects'!L216*'Input| Escalations'!$K$19,"")</f>
        <v>0</v>
      </c>
      <c r="J216" s="257">
        <f>IFERROR('Input| Projects'!M216*'Input| Escalations'!$K$19,"")</f>
        <v>0</v>
      </c>
      <c r="K216" s="257">
        <f>IFERROR('Input| Projects'!N216*'Input| Escalations'!$K$19,"")</f>
        <v>0</v>
      </c>
      <c r="L216" s="257">
        <f>IFERROR('Input| Projects'!O216*'Input| Escalations'!$K$19,"")</f>
        <v>0</v>
      </c>
      <c r="M216" s="206" t="str">
        <f>IF(ABS(SUM(F216:L216)-(SUM('Input| Projects'!I216:O216)*'Input| Escalations'!$K$19))&lt;0.0000001,"",1)</f>
        <v/>
      </c>
      <c r="N216" s="259">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1</v>
      </c>
      <c r="O216" s="259">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1</v>
      </c>
      <c r="P216" s="259">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1</v>
      </c>
      <c r="Q216" s="259">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v>
      </c>
      <c r="R216" s="259">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v>
      </c>
      <c r="S216" s="259">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v>
      </c>
      <c r="T216" s="259">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v>
      </c>
      <c r="U216" s="142"/>
      <c r="V216" s="253">
        <f t="shared" si="93"/>
        <v>0</v>
      </c>
      <c r="W216" s="253">
        <f t="shared" si="94"/>
        <v>0</v>
      </c>
      <c r="X216" s="253">
        <f t="shared" si="95"/>
        <v>0</v>
      </c>
      <c r="Y216" s="253">
        <f t="shared" si="78"/>
        <v>0</v>
      </c>
      <c r="Z216" s="253">
        <f t="shared" si="79"/>
        <v>0</v>
      </c>
      <c r="AA216" s="253">
        <f t="shared" si="80"/>
        <v>0</v>
      </c>
      <c r="AB216" s="253">
        <f t="shared" si="81"/>
        <v>0</v>
      </c>
      <c r="AC216" s="142"/>
      <c r="AD216" s="253">
        <f>'Input| Projects'!Q216*N216*'Input| Escalations'!$K$19</f>
        <v>0</v>
      </c>
      <c r="AE216" s="253">
        <f>'Input| Projects'!R216*O216*'Input| Escalations'!$K$19</f>
        <v>0</v>
      </c>
      <c r="AF216" s="253">
        <f>'Input| Projects'!S216*P216*'Input| Escalations'!$K$19</f>
        <v>0</v>
      </c>
      <c r="AG216" s="253">
        <f>'Input| Projects'!T216*Q216*'Input| Escalations'!$K$19</f>
        <v>0</v>
      </c>
      <c r="AH216" s="253">
        <f>'Input| Projects'!U216*R216*'Input| Escalations'!$K$19</f>
        <v>0</v>
      </c>
      <c r="AI216" s="253">
        <f>'Input| Projects'!V216*S216*'Input| Escalations'!$K$19</f>
        <v>0</v>
      </c>
      <c r="AJ216" s="253">
        <f>'Input| Projects'!W216*T216*'Input| Escalations'!$K$19</f>
        <v>0</v>
      </c>
      <c r="AK216" s="142"/>
      <c r="AL216" s="253">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253">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253">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253">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253">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253">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253">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42"/>
      <c r="AT216" s="253">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253">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253">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253">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253">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253">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253">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42"/>
      <c r="BB216" s="253">
        <f t="shared" si="96"/>
        <v>0</v>
      </c>
      <c r="BC216" s="253">
        <f t="shared" si="97"/>
        <v>0</v>
      </c>
      <c r="BD216" s="253">
        <f t="shared" si="98"/>
        <v>0</v>
      </c>
      <c r="BE216" s="253">
        <f t="shared" si="82"/>
        <v>0</v>
      </c>
      <c r="BF216" s="253">
        <f t="shared" si="83"/>
        <v>0</v>
      </c>
      <c r="BG216" s="253">
        <f t="shared" si="84"/>
        <v>0</v>
      </c>
      <c r="BH216" s="253">
        <f t="shared" si="85"/>
        <v>0</v>
      </c>
      <c r="BI216" s="144"/>
      <c r="BJ216" s="253"/>
      <c r="BK216" s="253"/>
      <c r="BL216" s="253"/>
      <c r="BM216" s="253"/>
      <c r="BN216" s="253"/>
      <c r="BO216" s="253"/>
      <c r="BP216" s="253"/>
      <c r="BQ216" s="144"/>
      <c r="BR216" s="253">
        <f t="shared" si="86"/>
        <v>0</v>
      </c>
      <c r="BS216" s="253">
        <f t="shared" si="87"/>
        <v>0</v>
      </c>
      <c r="BT216" s="253">
        <f t="shared" si="88"/>
        <v>0</v>
      </c>
      <c r="BU216" s="253">
        <f t="shared" si="89"/>
        <v>0</v>
      </c>
      <c r="BV216" s="253">
        <f t="shared" si="90"/>
        <v>0</v>
      </c>
      <c r="BW216" s="253">
        <f t="shared" si="91"/>
        <v>0</v>
      </c>
      <c r="BX216" s="253">
        <f t="shared" si="92"/>
        <v>0</v>
      </c>
      <c r="BY216" s="142"/>
      <c r="BZ216" s="264" t="str">
        <f>IF(SUMIF('Input| Projects'!$AR$8:$CO$8,"Dx",'Input| Projects'!$AR216:$CO216)=0,"",SUMIF('Input| Projects'!$AR$8:$CO$8,"Dx",'Input| Projects'!$AR216:$CO216))</f>
        <v/>
      </c>
      <c r="CA216" s="264" t="str">
        <f>IF(SUMIF('Input| Projects'!$AR$8:$CO$8,"Tx",'Input| Projects'!$AR216:$CO216)=0,"",SUMIF('Input| Projects'!$AR$8:$CO$8,"Tx",'Input| Projects'!$AR216:$CO216))</f>
        <v/>
      </c>
      <c r="CB216" s="206" t="str">
        <f t="shared" si="99"/>
        <v/>
      </c>
    </row>
    <row r="217" spans="2:80" x14ac:dyDescent="0.3">
      <c r="B217" s="268">
        <f>IFERROR('Input| Projects'!B217,"")</f>
        <v>208</v>
      </c>
      <c r="C217" s="57" t="str">
        <f>IFERROR(IF('Input| Projects'!C217="","",'Input| Projects'!C217),"")</f>
        <v/>
      </c>
      <c r="D217" s="57" t="str">
        <f>IFERROR(IF('Input| Projects'!D217="","",'Input| Projects'!D217),"")</f>
        <v/>
      </c>
      <c r="E217" s="140"/>
      <c r="F217" s="257">
        <f>IFERROR('Input| Projects'!I217*'Input| Escalations'!$K$19,"")</f>
        <v>0</v>
      </c>
      <c r="G217" s="257">
        <f>IFERROR('Input| Projects'!J217*'Input| Escalations'!$K$19,"")</f>
        <v>0</v>
      </c>
      <c r="H217" s="257">
        <f>IFERROR('Input| Projects'!K217*'Input| Escalations'!$K$19,"")</f>
        <v>0</v>
      </c>
      <c r="I217" s="257">
        <f>IFERROR('Input| Projects'!L217*'Input| Escalations'!$K$19,"")</f>
        <v>0</v>
      </c>
      <c r="J217" s="257">
        <f>IFERROR('Input| Projects'!M217*'Input| Escalations'!$K$19,"")</f>
        <v>0</v>
      </c>
      <c r="K217" s="257">
        <f>IFERROR('Input| Projects'!N217*'Input| Escalations'!$K$19,"")</f>
        <v>0</v>
      </c>
      <c r="L217" s="257">
        <f>IFERROR('Input| Projects'!O217*'Input| Escalations'!$K$19,"")</f>
        <v>0</v>
      </c>
      <c r="M217" s="206" t="str">
        <f>IF(ABS(SUM(F217:L217)-(SUM('Input| Projects'!I217:O217)*'Input| Escalations'!$K$19))&lt;0.0000001,"",1)</f>
        <v/>
      </c>
      <c r="N217" s="259">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1</v>
      </c>
      <c r="O217" s="259">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1</v>
      </c>
      <c r="P217" s="259">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1</v>
      </c>
      <c r="Q217" s="259">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v>
      </c>
      <c r="R217" s="259">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v>
      </c>
      <c r="S217" s="259">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v>
      </c>
      <c r="T217" s="259">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v>
      </c>
      <c r="U217" s="142"/>
      <c r="V217" s="253">
        <f t="shared" si="93"/>
        <v>0</v>
      </c>
      <c r="W217" s="253">
        <f t="shared" si="94"/>
        <v>0</v>
      </c>
      <c r="X217" s="253">
        <f t="shared" si="95"/>
        <v>0</v>
      </c>
      <c r="Y217" s="253">
        <f t="shared" si="78"/>
        <v>0</v>
      </c>
      <c r="Z217" s="253">
        <f t="shared" si="79"/>
        <v>0</v>
      </c>
      <c r="AA217" s="253">
        <f t="shared" si="80"/>
        <v>0</v>
      </c>
      <c r="AB217" s="253">
        <f t="shared" si="81"/>
        <v>0</v>
      </c>
      <c r="AC217" s="142"/>
      <c r="AD217" s="253">
        <f>'Input| Projects'!Q217*N217*'Input| Escalations'!$K$19</f>
        <v>0</v>
      </c>
      <c r="AE217" s="253">
        <f>'Input| Projects'!R217*O217*'Input| Escalations'!$K$19</f>
        <v>0</v>
      </c>
      <c r="AF217" s="253">
        <f>'Input| Projects'!S217*P217*'Input| Escalations'!$K$19</f>
        <v>0</v>
      </c>
      <c r="AG217" s="253">
        <f>'Input| Projects'!T217*Q217*'Input| Escalations'!$K$19</f>
        <v>0</v>
      </c>
      <c r="AH217" s="253">
        <f>'Input| Projects'!U217*R217*'Input| Escalations'!$K$19</f>
        <v>0</v>
      </c>
      <c r="AI217" s="253">
        <f>'Input| Projects'!V217*S217*'Input| Escalations'!$K$19</f>
        <v>0</v>
      </c>
      <c r="AJ217" s="253">
        <f>'Input| Projects'!W217*T217*'Input| Escalations'!$K$19</f>
        <v>0</v>
      </c>
      <c r="AK217" s="142"/>
      <c r="AL217" s="253">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253">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253">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253">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253">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253">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253">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42"/>
      <c r="AT217" s="253">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253">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253">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253">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253">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253">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253">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42"/>
      <c r="BB217" s="253">
        <f t="shared" si="96"/>
        <v>0</v>
      </c>
      <c r="BC217" s="253">
        <f t="shared" si="97"/>
        <v>0</v>
      </c>
      <c r="BD217" s="253">
        <f t="shared" si="98"/>
        <v>0</v>
      </c>
      <c r="BE217" s="253">
        <f t="shared" si="82"/>
        <v>0</v>
      </c>
      <c r="BF217" s="253">
        <f t="shared" si="83"/>
        <v>0</v>
      </c>
      <c r="BG217" s="253">
        <f t="shared" si="84"/>
        <v>0</v>
      </c>
      <c r="BH217" s="253">
        <f t="shared" si="85"/>
        <v>0</v>
      </c>
      <c r="BI217" s="144"/>
      <c r="BJ217" s="253"/>
      <c r="BK217" s="253"/>
      <c r="BL217" s="253"/>
      <c r="BM217" s="253"/>
      <c r="BN217" s="253"/>
      <c r="BO217" s="253"/>
      <c r="BP217" s="253"/>
      <c r="BQ217" s="144"/>
      <c r="BR217" s="253">
        <f t="shared" si="86"/>
        <v>0</v>
      </c>
      <c r="BS217" s="253">
        <f t="shared" si="87"/>
        <v>0</v>
      </c>
      <c r="BT217" s="253">
        <f t="shared" si="88"/>
        <v>0</v>
      </c>
      <c r="BU217" s="253">
        <f t="shared" si="89"/>
        <v>0</v>
      </c>
      <c r="BV217" s="253">
        <f t="shared" si="90"/>
        <v>0</v>
      </c>
      <c r="BW217" s="253">
        <f t="shared" si="91"/>
        <v>0</v>
      </c>
      <c r="BX217" s="253">
        <f t="shared" si="92"/>
        <v>0</v>
      </c>
      <c r="BY217" s="142"/>
      <c r="BZ217" s="264" t="str">
        <f>IF(SUMIF('Input| Projects'!$AR$8:$CO$8,"Dx",'Input| Projects'!$AR217:$CO217)=0,"",SUMIF('Input| Projects'!$AR$8:$CO$8,"Dx",'Input| Projects'!$AR217:$CO217))</f>
        <v/>
      </c>
      <c r="CA217" s="264" t="str">
        <f>IF(SUMIF('Input| Projects'!$AR$8:$CO$8,"Tx",'Input| Projects'!$AR217:$CO217)=0,"",SUMIF('Input| Projects'!$AR$8:$CO$8,"Tx",'Input| Projects'!$AR217:$CO217))</f>
        <v/>
      </c>
      <c r="CB217" s="206" t="str">
        <f t="shared" si="99"/>
        <v/>
      </c>
    </row>
    <row r="218" spans="2:80" x14ac:dyDescent="0.3">
      <c r="B218" s="268">
        <f>IFERROR('Input| Projects'!B218,"")</f>
        <v>209</v>
      </c>
      <c r="C218" s="57" t="str">
        <f>IFERROR(IF('Input| Projects'!C218="","",'Input| Projects'!C218),"")</f>
        <v/>
      </c>
      <c r="D218" s="57" t="str">
        <f>IFERROR(IF('Input| Projects'!D218="","",'Input| Projects'!D218),"")</f>
        <v/>
      </c>
      <c r="E218" s="140"/>
      <c r="F218" s="257">
        <f>IFERROR('Input| Projects'!I218*'Input| Escalations'!$K$19,"")</f>
        <v>0</v>
      </c>
      <c r="G218" s="257">
        <f>IFERROR('Input| Projects'!J218*'Input| Escalations'!$K$19,"")</f>
        <v>0</v>
      </c>
      <c r="H218" s="257">
        <f>IFERROR('Input| Projects'!K218*'Input| Escalations'!$K$19,"")</f>
        <v>0</v>
      </c>
      <c r="I218" s="257">
        <f>IFERROR('Input| Projects'!L218*'Input| Escalations'!$K$19,"")</f>
        <v>0</v>
      </c>
      <c r="J218" s="257">
        <f>IFERROR('Input| Projects'!M218*'Input| Escalations'!$K$19,"")</f>
        <v>0</v>
      </c>
      <c r="K218" s="257">
        <f>IFERROR('Input| Projects'!N218*'Input| Escalations'!$K$19,"")</f>
        <v>0</v>
      </c>
      <c r="L218" s="257">
        <f>IFERROR('Input| Projects'!O218*'Input| Escalations'!$K$19,"")</f>
        <v>0</v>
      </c>
      <c r="M218" s="206" t="str">
        <f>IF(ABS(SUM(F218:L218)-(SUM('Input| Projects'!I218:O218)*'Input| Escalations'!$K$19))&lt;0.0000001,"",1)</f>
        <v/>
      </c>
      <c r="N218" s="259">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1</v>
      </c>
      <c r="O218" s="259">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1</v>
      </c>
      <c r="P218" s="259">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1</v>
      </c>
      <c r="Q218" s="259">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v>
      </c>
      <c r="R218" s="259">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v>
      </c>
      <c r="S218" s="259">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v>
      </c>
      <c r="T218" s="259">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v>
      </c>
      <c r="U218" s="142"/>
      <c r="V218" s="253">
        <f t="shared" si="93"/>
        <v>0</v>
      </c>
      <c r="W218" s="253">
        <f t="shared" si="94"/>
        <v>0</v>
      </c>
      <c r="X218" s="253">
        <f t="shared" si="95"/>
        <v>0</v>
      </c>
      <c r="Y218" s="253">
        <f t="shared" si="78"/>
        <v>0</v>
      </c>
      <c r="Z218" s="253">
        <f t="shared" si="79"/>
        <v>0</v>
      </c>
      <c r="AA218" s="253">
        <f t="shared" si="80"/>
        <v>0</v>
      </c>
      <c r="AB218" s="253">
        <f t="shared" si="81"/>
        <v>0</v>
      </c>
      <c r="AC218" s="142"/>
      <c r="AD218" s="253">
        <f>'Input| Projects'!Q218*N218*'Input| Escalations'!$K$19</f>
        <v>0</v>
      </c>
      <c r="AE218" s="253">
        <f>'Input| Projects'!R218*O218*'Input| Escalations'!$K$19</f>
        <v>0</v>
      </c>
      <c r="AF218" s="253">
        <f>'Input| Projects'!S218*P218*'Input| Escalations'!$K$19</f>
        <v>0</v>
      </c>
      <c r="AG218" s="253">
        <f>'Input| Projects'!T218*Q218*'Input| Escalations'!$K$19</f>
        <v>0</v>
      </c>
      <c r="AH218" s="253">
        <f>'Input| Projects'!U218*R218*'Input| Escalations'!$K$19</f>
        <v>0</v>
      </c>
      <c r="AI218" s="253">
        <f>'Input| Projects'!V218*S218*'Input| Escalations'!$K$19</f>
        <v>0</v>
      </c>
      <c r="AJ218" s="253">
        <f>'Input| Projects'!W218*T218*'Input| Escalations'!$K$19</f>
        <v>0</v>
      </c>
      <c r="AK218" s="142"/>
      <c r="AL218" s="253">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253">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253">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253">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253">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253">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253">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42"/>
      <c r="AT218" s="253">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253">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253">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253">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253">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253">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253">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42"/>
      <c r="BB218" s="253">
        <f t="shared" si="96"/>
        <v>0</v>
      </c>
      <c r="BC218" s="253">
        <f t="shared" si="97"/>
        <v>0</v>
      </c>
      <c r="BD218" s="253">
        <f t="shared" si="98"/>
        <v>0</v>
      </c>
      <c r="BE218" s="253">
        <f t="shared" si="82"/>
        <v>0</v>
      </c>
      <c r="BF218" s="253">
        <f t="shared" si="83"/>
        <v>0</v>
      </c>
      <c r="BG218" s="253">
        <f t="shared" si="84"/>
        <v>0</v>
      </c>
      <c r="BH218" s="253">
        <f t="shared" si="85"/>
        <v>0</v>
      </c>
      <c r="BI218" s="144"/>
      <c r="BJ218" s="253"/>
      <c r="BK218" s="253"/>
      <c r="BL218" s="253"/>
      <c r="BM218" s="253"/>
      <c r="BN218" s="253"/>
      <c r="BO218" s="253"/>
      <c r="BP218" s="253"/>
      <c r="BQ218" s="144"/>
      <c r="BR218" s="253">
        <f t="shared" si="86"/>
        <v>0</v>
      </c>
      <c r="BS218" s="253">
        <f t="shared" si="87"/>
        <v>0</v>
      </c>
      <c r="BT218" s="253">
        <f t="shared" si="88"/>
        <v>0</v>
      </c>
      <c r="BU218" s="253">
        <f t="shared" si="89"/>
        <v>0</v>
      </c>
      <c r="BV218" s="253">
        <f t="shared" si="90"/>
        <v>0</v>
      </c>
      <c r="BW218" s="253">
        <f t="shared" si="91"/>
        <v>0</v>
      </c>
      <c r="BX218" s="253">
        <f t="shared" si="92"/>
        <v>0</v>
      </c>
      <c r="BY218" s="142"/>
      <c r="BZ218" s="264" t="str">
        <f>IF(SUMIF('Input| Projects'!$AR$8:$CO$8,"Dx",'Input| Projects'!$AR218:$CO218)=0,"",SUMIF('Input| Projects'!$AR$8:$CO$8,"Dx",'Input| Projects'!$AR218:$CO218))</f>
        <v/>
      </c>
      <c r="CA218" s="264" t="str">
        <f>IF(SUMIF('Input| Projects'!$AR$8:$CO$8,"Tx",'Input| Projects'!$AR218:$CO218)=0,"",SUMIF('Input| Projects'!$AR$8:$CO$8,"Tx",'Input| Projects'!$AR218:$CO218))</f>
        <v/>
      </c>
      <c r="CB218" s="206" t="str">
        <f t="shared" si="99"/>
        <v/>
      </c>
    </row>
    <row r="219" spans="2:80" x14ac:dyDescent="0.3">
      <c r="B219" s="268">
        <f>IFERROR('Input| Projects'!B219,"")</f>
        <v>210</v>
      </c>
      <c r="C219" s="57" t="str">
        <f>IFERROR(IF('Input| Projects'!C219="","",'Input| Projects'!C219),"")</f>
        <v/>
      </c>
      <c r="D219" s="57" t="str">
        <f>IFERROR(IF('Input| Projects'!D219="","",'Input| Projects'!D219),"")</f>
        <v/>
      </c>
      <c r="E219" s="140"/>
      <c r="F219" s="257">
        <f>IFERROR('Input| Projects'!I219*'Input| Escalations'!$K$19,"")</f>
        <v>0</v>
      </c>
      <c r="G219" s="257">
        <f>IFERROR('Input| Projects'!J219*'Input| Escalations'!$K$19,"")</f>
        <v>0</v>
      </c>
      <c r="H219" s="257">
        <f>IFERROR('Input| Projects'!K219*'Input| Escalations'!$K$19,"")</f>
        <v>0</v>
      </c>
      <c r="I219" s="257">
        <f>IFERROR('Input| Projects'!L219*'Input| Escalations'!$K$19,"")</f>
        <v>0</v>
      </c>
      <c r="J219" s="257">
        <f>IFERROR('Input| Projects'!M219*'Input| Escalations'!$K$19,"")</f>
        <v>0</v>
      </c>
      <c r="K219" s="257">
        <f>IFERROR('Input| Projects'!N219*'Input| Escalations'!$K$19,"")</f>
        <v>0</v>
      </c>
      <c r="L219" s="257">
        <f>IFERROR('Input| Projects'!O219*'Input| Escalations'!$K$19,"")</f>
        <v>0</v>
      </c>
      <c r="M219" s="206" t="str">
        <f>IF(ABS(SUM(F219:L219)-(SUM('Input| Projects'!I219:O219)*'Input| Escalations'!$K$19))&lt;0.0000001,"",1)</f>
        <v/>
      </c>
      <c r="N219" s="259">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1</v>
      </c>
      <c r="O219" s="259">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1</v>
      </c>
      <c r="P219" s="259">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1</v>
      </c>
      <c r="Q219" s="259">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v>
      </c>
      <c r="R219" s="259">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v>
      </c>
      <c r="S219" s="259">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v>
      </c>
      <c r="T219" s="259">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v>
      </c>
      <c r="U219" s="142"/>
      <c r="V219" s="253">
        <f t="shared" si="93"/>
        <v>0</v>
      </c>
      <c r="W219" s="253">
        <f t="shared" si="94"/>
        <v>0</v>
      </c>
      <c r="X219" s="253">
        <f t="shared" si="95"/>
        <v>0</v>
      </c>
      <c r="Y219" s="253">
        <f t="shared" si="78"/>
        <v>0</v>
      </c>
      <c r="Z219" s="253">
        <f t="shared" si="79"/>
        <v>0</v>
      </c>
      <c r="AA219" s="253">
        <f t="shared" si="80"/>
        <v>0</v>
      </c>
      <c r="AB219" s="253">
        <f t="shared" si="81"/>
        <v>0</v>
      </c>
      <c r="AC219" s="142"/>
      <c r="AD219" s="253">
        <f>'Input| Projects'!Q219*N219*'Input| Escalations'!$K$19</f>
        <v>0</v>
      </c>
      <c r="AE219" s="253">
        <f>'Input| Projects'!R219*O219*'Input| Escalations'!$K$19</f>
        <v>0</v>
      </c>
      <c r="AF219" s="253">
        <f>'Input| Projects'!S219*P219*'Input| Escalations'!$K$19</f>
        <v>0</v>
      </c>
      <c r="AG219" s="253">
        <f>'Input| Projects'!T219*Q219*'Input| Escalations'!$K$19</f>
        <v>0</v>
      </c>
      <c r="AH219" s="253">
        <f>'Input| Projects'!U219*R219*'Input| Escalations'!$K$19</f>
        <v>0</v>
      </c>
      <c r="AI219" s="253">
        <f>'Input| Projects'!V219*S219*'Input| Escalations'!$K$19</f>
        <v>0</v>
      </c>
      <c r="AJ219" s="253">
        <f>'Input| Projects'!W219*T219*'Input| Escalations'!$K$19</f>
        <v>0</v>
      </c>
      <c r="AK219" s="142"/>
      <c r="AL219" s="253">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253">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253">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253">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253">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253">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253">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42"/>
      <c r="AT219" s="253">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253">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253">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253">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253">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253">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253">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42"/>
      <c r="BB219" s="253">
        <f t="shared" si="96"/>
        <v>0</v>
      </c>
      <c r="BC219" s="253">
        <f t="shared" si="97"/>
        <v>0</v>
      </c>
      <c r="BD219" s="253">
        <f t="shared" si="98"/>
        <v>0</v>
      </c>
      <c r="BE219" s="253">
        <f t="shared" si="82"/>
        <v>0</v>
      </c>
      <c r="BF219" s="253">
        <f t="shared" si="83"/>
        <v>0</v>
      </c>
      <c r="BG219" s="253">
        <f t="shared" si="84"/>
        <v>0</v>
      </c>
      <c r="BH219" s="253">
        <f t="shared" si="85"/>
        <v>0</v>
      </c>
      <c r="BI219" s="144"/>
      <c r="BJ219" s="253"/>
      <c r="BK219" s="253"/>
      <c r="BL219" s="253"/>
      <c r="BM219" s="253"/>
      <c r="BN219" s="253"/>
      <c r="BO219" s="253"/>
      <c r="BP219" s="253"/>
      <c r="BQ219" s="144"/>
      <c r="BR219" s="253">
        <f t="shared" si="86"/>
        <v>0</v>
      </c>
      <c r="BS219" s="253">
        <f t="shared" si="87"/>
        <v>0</v>
      </c>
      <c r="BT219" s="253">
        <f t="shared" si="88"/>
        <v>0</v>
      </c>
      <c r="BU219" s="253">
        <f t="shared" si="89"/>
        <v>0</v>
      </c>
      <c r="BV219" s="253">
        <f t="shared" si="90"/>
        <v>0</v>
      </c>
      <c r="BW219" s="253">
        <f t="shared" si="91"/>
        <v>0</v>
      </c>
      <c r="BX219" s="253">
        <f t="shared" si="92"/>
        <v>0</v>
      </c>
      <c r="BY219" s="142"/>
      <c r="BZ219" s="264" t="str">
        <f>IF(SUMIF('Input| Projects'!$AR$8:$CO$8,"Dx",'Input| Projects'!$AR219:$CO219)=0,"",SUMIF('Input| Projects'!$AR$8:$CO$8,"Dx",'Input| Projects'!$AR219:$CO219))</f>
        <v/>
      </c>
      <c r="CA219" s="264" t="str">
        <f>IF(SUMIF('Input| Projects'!$AR$8:$CO$8,"Tx",'Input| Projects'!$AR219:$CO219)=0,"",SUMIF('Input| Projects'!$AR$8:$CO$8,"Tx",'Input| Projects'!$AR219:$CO219))</f>
        <v/>
      </c>
      <c r="CB219" s="206" t="str">
        <f t="shared" si="99"/>
        <v/>
      </c>
    </row>
    <row r="220" spans="2:80" x14ac:dyDescent="0.3">
      <c r="B220" s="268">
        <f>IFERROR('Input| Projects'!B220,"")</f>
        <v>211</v>
      </c>
      <c r="C220" s="57" t="str">
        <f>IFERROR(IF('Input| Projects'!C220="","",'Input| Projects'!C220),"")</f>
        <v/>
      </c>
      <c r="D220" s="57" t="str">
        <f>IFERROR(IF('Input| Projects'!D220="","",'Input| Projects'!D220),"")</f>
        <v/>
      </c>
      <c r="E220" s="140"/>
      <c r="F220" s="257">
        <f>IFERROR('Input| Projects'!I220*'Input| Escalations'!$K$19,"")</f>
        <v>0</v>
      </c>
      <c r="G220" s="257">
        <f>IFERROR('Input| Projects'!J220*'Input| Escalations'!$K$19,"")</f>
        <v>0</v>
      </c>
      <c r="H220" s="257">
        <f>IFERROR('Input| Projects'!K220*'Input| Escalations'!$K$19,"")</f>
        <v>0</v>
      </c>
      <c r="I220" s="257">
        <f>IFERROR('Input| Projects'!L220*'Input| Escalations'!$K$19,"")</f>
        <v>0</v>
      </c>
      <c r="J220" s="257">
        <f>IFERROR('Input| Projects'!M220*'Input| Escalations'!$K$19,"")</f>
        <v>0</v>
      </c>
      <c r="K220" s="257">
        <f>IFERROR('Input| Projects'!N220*'Input| Escalations'!$K$19,"")</f>
        <v>0</v>
      </c>
      <c r="L220" s="257">
        <f>IFERROR('Input| Projects'!O220*'Input| Escalations'!$K$19,"")</f>
        <v>0</v>
      </c>
      <c r="M220" s="206" t="str">
        <f>IF(ABS(SUM(F220:L220)-(SUM('Input| Projects'!I220:O220)*'Input| Escalations'!$K$19))&lt;0.0000001,"",1)</f>
        <v/>
      </c>
      <c r="N220" s="259">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1</v>
      </c>
      <c r="O220" s="259">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1</v>
      </c>
      <c r="P220" s="259">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1</v>
      </c>
      <c r="Q220" s="259">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v>
      </c>
      <c r="R220" s="259">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v>
      </c>
      <c r="S220" s="259">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v>
      </c>
      <c r="T220" s="259">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v>
      </c>
      <c r="U220" s="142"/>
      <c r="V220" s="253">
        <f t="shared" si="93"/>
        <v>0</v>
      </c>
      <c r="W220" s="253">
        <f t="shared" si="94"/>
        <v>0</v>
      </c>
      <c r="X220" s="253">
        <f t="shared" si="95"/>
        <v>0</v>
      </c>
      <c r="Y220" s="253">
        <f t="shared" si="78"/>
        <v>0</v>
      </c>
      <c r="Z220" s="253">
        <f t="shared" si="79"/>
        <v>0</v>
      </c>
      <c r="AA220" s="253">
        <f t="shared" si="80"/>
        <v>0</v>
      </c>
      <c r="AB220" s="253">
        <f t="shared" si="81"/>
        <v>0</v>
      </c>
      <c r="AC220" s="142"/>
      <c r="AD220" s="253">
        <f>'Input| Projects'!Q220*N220*'Input| Escalations'!$K$19</f>
        <v>0</v>
      </c>
      <c r="AE220" s="253">
        <f>'Input| Projects'!R220*O220*'Input| Escalations'!$K$19</f>
        <v>0</v>
      </c>
      <c r="AF220" s="253">
        <f>'Input| Projects'!S220*P220*'Input| Escalations'!$K$19</f>
        <v>0</v>
      </c>
      <c r="AG220" s="253">
        <f>'Input| Projects'!T220*Q220*'Input| Escalations'!$K$19</f>
        <v>0</v>
      </c>
      <c r="AH220" s="253">
        <f>'Input| Projects'!U220*R220*'Input| Escalations'!$K$19</f>
        <v>0</v>
      </c>
      <c r="AI220" s="253">
        <f>'Input| Projects'!V220*S220*'Input| Escalations'!$K$19</f>
        <v>0</v>
      </c>
      <c r="AJ220" s="253">
        <f>'Input| Projects'!W220*T220*'Input| Escalations'!$K$19</f>
        <v>0</v>
      </c>
      <c r="AK220" s="142"/>
      <c r="AL220" s="253">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253">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253">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253">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253">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253">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253">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42"/>
      <c r="AT220" s="253">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253">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253">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253">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253">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253">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253">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42"/>
      <c r="BB220" s="253">
        <f t="shared" si="96"/>
        <v>0</v>
      </c>
      <c r="BC220" s="253">
        <f t="shared" si="97"/>
        <v>0</v>
      </c>
      <c r="BD220" s="253">
        <f t="shared" si="98"/>
        <v>0</v>
      </c>
      <c r="BE220" s="253">
        <f t="shared" si="82"/>
        <v>0</v>
      </c>
      <c r="BF220" s="253">
        <f t="shared" si="83"/>
        <v>0</v>
      </c>
      <c r="BG220" s="253">
        <f t="shared" si="84"/>
        <v>0</v>
      </c>
      <c r="BH220" s="253">
        <f t="shared" si="85"/>
        <v>0</v>
      </c>
      <c r="BI220" s="144"/>
      <c r="BJ220" s="253"/>
      <c r="BK220" s="253"/>
      <c r="BL220" s="253"/>
      <c r="BM220" s="253"/>
      <c r="BN220" s="253"/>
      <c r="BO220" s="253"/>
      <c r="BP220" s="253"/>
      <c r="BQ220" s="144"/>
      <c r="BR220" s="253">
        <f t="shared" si="86"/>
        <v>0</v>
      </c>
      <c r="BS220" s="253">
        <f t="shared" si="87"/>
        <v>0</v>
      </c>
      <c r="BT220" s="253">
        <f t="shared" si="88"/>
        <v>0</v>
      </c>
      <c r="BU220" s="253">
        <f t="shared" si="89"/>
        <v>0</v>
      </c>
      <c r="BV220" s="253">
        <f t="shared" si="90"/>
        <v>0</v>
      </c>
      <c r="BW220" s="253">
        <f t="shared" si="91"/>
        <v>0</v>
      </c>
      <c r="BX220" s="253">
        <f t="shared" si="92"/>
        <v>0</v>
      </c>
      <c r="BY220" s="142"/>
      <c r="BZ220" s="264" t="str">
        <f>IF(SUMIF('Input| Projects'!$AR$8:$CO$8,"Dx",'Input| Projects'!$AR220:$CO220)=0,"",SUMIF('Input| Projects'!$AR$8:$CO$8,"Dx",'Input| Projects'!$AR220:$CO220))</f>
        <v/>
      </c>
      <c r="CA220" s="264" t="str">
        <f>IF(SUMIF('Input| Projects'!$AR$8:$CO$8,"Tx",'Input| Projects'!$AR220:$CO220)=0,"",SUMIF('Input| Projects'!$AR$8:$CO$8,"Tx",'Input| Projects'!$AR220:$CO220))</f>
        <v/>
      </c>
      <c r="CB220" s="206" t="str">
        <f t="shared" si="99"/>
        <v/>
      </c>
    </row>
    <row r="221" spans="2:80" x14ac:dyDescent="0.3">
      <c r="B221" s="268">
        <f>IFERROR('Input| Projects'!B221,"")</f>
        <v>212</v>
      </c>
      <c r="C221" s="57" t="str">
        <f>IFERROR(IF('Input| Projects'!C221="","",'Input| Projects'!C221),"")</f>
        <v/>
      </c>
      <c r="D221" s="57" t="str">
        <f>IFERROR(IF('Input| Projects'!D221="","",'Input| Projects'!D221),"")</f>
        <v/>
      </c>
      <c r="E221" s="140"/>
      <c r="F221" s="257">
        <f>IFERROR('Input| Projects'!I221*'Input| Escalations'!$K$19,"")</f>
        <v>0</v>
      </c>
      <c r="G221" s="257">
        <f>IFERROR('Input| Projects'!J221*'Input| Escalations'!$K$19,"")</f>
        <v>0</v>
      </c>
      <c r="H221" s="257">
        <f>IFERROR('Input| Projects'!K221*'Input| Escalations'!$K$19,"")</f>
        <v>0</v>
      </c>
      <c r="I221" s="257">
        <f>IFERROR('Input| Projects'!L221*'Input| Escalations'!$K$19,"")</f>
        <v>0</v>
      </c>
      <c r="J221" s="257">
        <f>IFERROR('Input| Projects'!M221*'Input| Escalations'!$K$19,"")</f>
        <v>0</v>
      </c>
      <c r="K221" s="257">
        <f>IFERROR('Input| Projects'!N221*'Input| Escalations'!$K$19,"")</f>
        <v>0</v>
      </c>
      <c r="L221" s="257">
        <f>IFERROR('Input| Projects'!O221*'Input| Escalations'!$K$19,"")</f>
        <v>0</v>
      </c>
      <c r="M221" s="206" t="str">
        <f>IF(ABS(SUM(F221:L221)-(SUM('Input| Projects'!I221:O221)*'Input| Escalations'!$K$19))&lt;0.0000001,"",1)</f>
        <v/>
      </c>
      <c r="N221" s="259">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259">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259">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259">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259">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259">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259">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42"/>
      <c r="V221" s="253">
        <f t="shared" si="93"/>
        <v>0</v>
      </c>
      <c r="W221" s="253">
        <f t="shared" si="94"/>
        <v>0</v>
      </c>
      <c r="X221" s="253">
        <f t="shared" si="95"/>
        <v>0</v>
      </c>
      <c r="Y221" s="253">
        <f t="shared" si="78"/>
        <v>0</v>
      </c>
      <c r="Z221" s="253">
        <f t="shared" si="79"/>
        <v>0</v>
      </c>
      <c r="AA221" s="253">
        <f t="shared" si="80"/>
        <v>0</v>
      </c>
      <c r="AB221" s="253">
        <f t="shared" si="81"/>
        <v>0</v>
      </c>
      <c r="AC221" s="142"/>
      <c r="AD221" s="253">
        <f>'Input| Projects'!Q221*N221*'Input| Escalations'!$K$19</f>
        <v>0</v>
      </c>
      <c r="AE221" s="253">
        <f>'Input| Projects'!R221*O221*'Input| Escalations'!$K$19</f>
        <v>0</v>
      </c>
      <c r="AF221" s="253">
        <f>'Input| Projects'!S221*P221*'Input| Escalations'!$K$19</f>
        <v>0</v>
      </c>
      <c r="AG221" s="253">
        <f>'Input| Projects'!T221*Q221*'Input| Escalations'!$K$19</f>
        <v>0</v>
      </c>
      <c r="AH221" s="253">
        <f>'Input| Projects'!U221*R221*'Input| Escalations'!$K$19</f>
        <v>0</v>
      </c>
      <c r="AI221" s="253">
        <f>'Input| Projects'!V221*S221*'Input| Escalations'!$K$19</f>
        <v>0</v>
      </c>
      <c r="AJ221" s="253">
        <f>'Input| Projects'!W221*T221*'Input| Escalations'!$K$19</f>
        <v>0</v>
      </c>
      <c r="AK221" s="142"/>
      <c r="AL221" s="253">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253">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253">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253">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253">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253">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253">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42"/>
      <c r="AT221" s="253">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253">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253">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253">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253">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253">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253">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42"/>
      <c r="BB221" s="253">
        <f t="shared" si="96"/>
        <v>0</v>
      </c>
      <c r="BC221" s="253">
        <f t="shared" si="97"/>
        <v>0</v>
      </c>
      <c r="BD221" s="253">
        <f t="shared" si="98"/>
        <v>0</v>
      </c>
      <c r="BE221" s="253">
        <f t="shared" si="82"/>
        <v>0</v>
      </c>
      <c r="BF221" s="253">
        <f t="shared" si="83"/>
        <v>0</v>
      </c>
      <c r="BG221" s="253">
        <f t="shared" si="84"/>
        <v>0</v>
      </c>
      <c r="BH221" s="253">
        <f t="shared" si="85"/>
        <v>0</v>
      </c>
      <c r="BI221" s="144"/>
      <c r="BJ221" s="253"/>
      <c r="BK221" s="253"/>
      <c r="BL221" s="253"/>
      <c r="BM221" s="253"/>
      <c r="BN221" s="253"/>
      <c r="BO221" s="253"/>
      <c r="BP221" s="253"/>
      <c r="BQ221" s="144"/>
      <c r="BR221" s="253">
        <f t="shared" si="86"/>
        <v>0</v>
      </c>
      <c r="BS221" s="253">
        <f t="shared" si="87"/>
        <v>0</v>
      </c>
      <c r="BT221" s="253">
        <f t="shared" si="88"/>
        <v>0</v>
      </c>
      <c r="BU221" s="253">
        <f t="shared" si="89"/>
        <v>0</v>
      </c>
      <c r="BV221" s="253">
        <f t="shared" si="90"/>
        <v>0</v>
      </c>
      <c r="BW221" s="253">
        <f t="shared" si="91"/>
        <v>0</v>
      </c>
      <c r="BX221" s="253">
        <f t="shared" si="92"/>
        <v>0</v>
      </c>
      <c r="BY221" s="142"/>
      <c r="BZ221" s="264" t="str">
        <f>IF(SUMIF('Input| Projects'!$AR$8:$CO$8,"Dx",'Input| Projects'!$AR221:$CO221)=0,"",SUMIF('Input| Projects'!$AR$8:$CO$8,"Dx",'Input| Projects'!$AR221:$CO221))</f>
        <v/>
      </c>
      <c r="CA221" s="264" t="str">
        <f>IF(SUMIF('Input| Projects'!$AR$8:$CO$8,"Tx",'Input| Projects'!$AR221:$CO221)=0,"",SUMIF('Input| Projects'!$AR$8:$CO$8,"Tx",'Input| Projects'!$AR221:$CO221))</f>
        <v/>
      </c>
      <c r="CB221" s="206" t="str">
        <f t="shared" si="99"/>
        <v/>
      </c>
    </row>
    <row r="222" spans="2:80" x14ac:dyDescent="0.3">
      <c r="B222" s="268">
        <f>IFERROR('Input| Projects'!B222,"")</f>
        <v>213</v>
      </c>
      <c r="C222" s="57" t="str">
        <f>IFERROR(IF('Input| Projects'!C222="","",'Input| Projects'!C222),"")</f>
        <v/>
      </c>
      <c r="D222" s="57" t="str">
        <f>IFERROR(IF('Input| Projects'!D222="","",'Input| Projects'!D222),"")</f>
        <v/>
      </c>
      <c r="E222" s="140"/>
      <c r="F222" s="257">
        <f>IFERROR('Input| Projects'!I222*'Input| Escalations'!$K$19,"")</f>
        <v>0</v>
      </c>
      <c r="G222" s="257">
        <f>IFERROR('Input| Projects'!J222*'Input| Escalations'!$K$19,"")</f>
        <v>0</v>
      </c>
      <c r="H222" s="257">
        <f>IFERROR('Input| Projects'!K222*'Input| Escalations'!$K$19,"")</f>
        <v>0</v>
      </c>
      <c r="I222" s="257">
        <f>IFERROR('Input| Projects'!L222*'Input| Escalations'!$K$19,"")</f>
        <v>0</v>
      </c>
      <c r="J222" s="257">
        <f>IFERROR('Input| Projects'!M222*'Input| Escalations'!$K$19,"")</f>
        <v>0</v>
      </c>
      <c r="K222" s="257">
        <f>IFERROR('Input| Projects'!N222*'Input| Escalations'!$K$19,"")</f>
        <v>0</v>
      </c>
      <c r="L222" s="257">
        <f>IFERROR('Input| Projects'!O222*'Input| Escalations'!$K$19,"")</f>
        <v>0</v>
      </c>
      <c r="M222" s="206" t="str">
        <f>IF(ABS(SUM(F222:L222)-(SUM('Input| Projects'!I222:O222)*'Input| Escalations'!$K$19))&lt;0.0000001,"",1)</f>
        <v/>
      </c>
      <c r="N222" s="259">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1</v>
      </c>
      <c r="O222" s="259">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1</v>
      </c>
      <c r="P222" s="259">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1</v>
      </c>
      <c r="Q222" s="259">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v>
      </c>
      <c r="R222" s="259">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v>
      </c>
      <c r="S222" s="259">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v>
      </c>
      <c r="T222" s="259">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v>
      </c>
      <c r="U222" s="142"/>
      <c r="V222" s="253">
        <f t="shared" si="93"/>
        <v>0</v>
      </c>
      <c r="W222" s="253">
        <f t="shared" si="94"/>
        <v>0</v>
      </c>
      <c r="X222" s="253">
        <f t="shared" si="95"/>
        <v>0</v>
      </c>
      <c r="Y222" s="253">
        <f t="shared" si="78"/>
        <v>0</v>
      </c>
      <c r="Z222" s="253">
        <f t="shared" si="79"/>
        <v>0</v>
      </c>
      <c r="AA222" s="253">
        <f t="shared" si="80"/>
        <v>0</v>
      </c>
      <c r="AB222" s="253">
        <f t="shared" si="81"/>
        <v>0</v>
      </c>
      <c r="AC222" s="142"/>
      <c r="AD222" s="253">
        <f>'Input| Projects'!Q222*N222*'Input| Escalations'!$K$19</f>
        <v>0</v>
      </c>
      <c r="AE222" s="253">
        <f>'Input| Projects'!R222*O222*'Input| Escalations'!$K$19</f>
        <v>0</v>
      </c>
      <c r="AF222" s="253">
        <f>'Input| Projects'!S222*P222*'Input| Escalations'!$K$19</f>
        <v>0</v>
      </c>
      <c r="AG222" s="253">
        <f>'Input| Projects'!T222*Q222*'Input| Escalations'!$K$19</f>
        <v>0</v>
      </c>
      <c r="AH222" s="253">
        <f>'Input| Projects'!U222*R222*'Input| Escalations'!$K$19</f>
        <v>0</v>
      </c>
      <c r="AI222" s="253">
        <f>'Input| Projects'!V222*S222*'Input| Escalations'!$K$19</f>
        <v>0</v>
      </c>
      <c r="AJ222" s="253">
        <f>'Input| Projects'!W222*T222*'Input| Escalations'!$K$19</f>
        <v>0</v>
      </c>
      <c r="AK222" s="142"/>
      <c r="AL222" s="253">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253">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253">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253">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253">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253">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253">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42"/>
      <c r="AT222" s="253">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253">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253">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253">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253">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253">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253">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42"/>
      <c r="BB222" s="253">
        <f t="shared" si="96"/>
        <v>0</v>
      </c>
      <c r="BC222" s="253">
        <f t="shared" si="97"/>
        <v>0</v>
      </c>
      <c r="BD222" s="253">
        <f t="shared" si="98"/>
        <v>0</v>
      </c>
      <c r="BE222" s="253">
        <f t="shared" si="82"/>
        <v>0</v>
      </c>
      <c r="BF222" s="253">
        <f t="shared" si="83"/>
        <v>0</v>
      </c>
      <c r="BG222" s="253">
        <f t="shared" si="84"/>
        <v>0</v>
      </c>
      <c r="BH222" s="253">
        <f t="shared" si="85"/>
        <v>0</v>
      </c>
      <c r="BI222" s="144"/>
      <c r="BJ222" s="253"/>
      <c r="BK222" s="253"/>
      <c r="BL222" s="253"/>
      <c r="BM222" s="253"/>
      <c r="BN222" s="253"/>
      <c r="BO222" s="253"/>
      <c r="BP222" s="253"/>
      <c r="BQ222" s="144"/>
      <c r="BR222" s="253">
        <f t="shared" si="86"/>
        <v>0</v>
      </c>
      <c r="BS222" s="253">
        <f t="shared" si="87"/>
        <v>0</v>
      </c>
      <c r="BT222" s="253">
        <f t="shared" si="88"/>
        <v>0</v>
      </c>
      <c r="BU222" s="253">
        <f t="shared" si="89"/>
        <v>0</v>
      </c>
      <c r="BV222" s="253">
        <f t="shared" si="90"/>
        <v>0</v>
      </c>
      <c r="BW222" s="253">
        <f t="shared" si="91"/>
        <v>0</v>
      </c>
      <c r="BX222" s="253">
        <f t="shared" si="92"/>
        <v>0</v>
      </c>
      <c r="BY222" s="142"/>
      <c r="BZ222" s="264" t="str">
        <f>IF(SUMIF('Input| Projects'!$AR$8:$CO$8,"Dx",'Input| Projects'!$AR222:$CO222)=0,"",SUMIF('Input| Projects'!$AR$8:$CO$8,"Dx",'Input| Projects'!$AR222:$CO222))</f>
        <v/>
      </c>
      <c r="CA222" s="264" t="str">
        <f>IF(SUMIF('Input| Projects'!$AR$8:$CO$8,"Tx",'Input| Projects'!$AR222:$CO222)=0,"",SUMIF('Input| Projects'!$AR$8:$CO$8,"Tx",'Input| Projects'!$AR222:$CO222))</f>
        <v/>
      </c>
      <c r="CB222" s="206" t="str">
        <f t="shared" si="99"/>
        <v/>
      </c>
    </row>
    <row r="223" spans="2:80" x14ac:dyDescent="0.3">
      <c r="B223" s="268">
        <f>IFERROR('Input| Projects'!B223,"")</f>
        <v>214</v>
      </c>
      <c r="C223" s="57" t="str">
        <f>IFERROR(IF('Input| Projects'!C223="","",'Input| Projects'!C223),"")</f>
        <v/>
      </c>
      <c r="D223" s="57" t="str">
        <f>IFERROR(IF('Input| Projects'!D223="","",'Input| Projects'!D223),"")</f>
        <v/>
      </c>
      <c r="E223" s="140"/>
      <c r="F223" s="257">
        <f>IFERROR('Input| Projects'!I223*'Input| Escalations'!$K$19,"")</f>
        <v>0</v>
      </c>
      <c r="G223" s="257">
        <f>IFERROR('Input| Projects'!J223*'Input| Escalations'!$K$19,"")</f>
        <v>0</v>
      </c>
      <c r="H223" s="257">
        <f>IFERROR('Input| Projects'!K223*'Input| Escalations'!$K$19,"")</f>
        <v>0</v>
      </c>
      <c r="I223" s="257">
        <f>IFERROR('Input| Projects'!L223*'Input| Escalations'!$K$19,"")</f>
        <v>0</v>
      </c>
      <c r="J223" s="257">
        <f>IFERROR('Input| Projects'!M223*'Input| Escalations'!$K$19,"")</f>
        <v>0</v>
      </c>
      <c r="K223" s="257">
        <f>IFERROR('Input| Projects'!N223*'Input| Escalations'!$K$19,"")</f>
        <v>0</v>
      </c>
      <c r="L223" s="257">
        <f>IFERROR('Input| Projects'!O223*'Input| Escalations'!$K$19,"")</f>
        <v>0</v>
      </c>
      <c r="M223" s="206" t="str">
        <f>IF(ABS(SUM(F223:L223)-(SUM('Input| Projects'!I223:O223)*'Input| Escalations'!$K$19))&lt;0.0000001,"",1)</f>
        <v/>
      </c>
      <c r="N223" s="259">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1</v>
      </c>
      <c r="O223" s="259">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1</v>
      </c>
      <c r="P223" s="259">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1</v>
      </c>
      <c r="Q223" s="259">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v>
      </c>
      <c r="R223" s="259">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v>
      </c>
      <c r="S223" s="259">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v>
      </c>
      <c r="T223" s="259">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v>
      </c>
      <c r="U223" s="142"/>
      <c r="V223" s="253">
        <f t="shared" si="93"/>
        <v>0</v>
      </c>
      <c r="W223" s="253">
        <f t="shared" si="94"/>
        <v>0</v>
      </c>
      <c r="X223" s="253">
        <f t="shared" si="95"/>
        <v>0</v>
      </c>
      <c r="Y223" s="253">
        <f t="shared" si="78"/>
        <v>0</v>
      </c>
      <c r="Z223" s="253">
        <f t="shared" si="79"/>
        <v>0</v>
      </c>
      <c r="AA223" s="253">
        <f t="shared" si="80"/>
        <v>0</v>
      </c>
      <c r="AB223" s="253">
        <f t="shared" si="81"/>
        <v>0</v>
      </c>
      <c r="AC223" s="142"/>
      <c r="AD223" s="253">
        <f>'Input| Projects'!Q223*N223*'Input| Escalations'!$K$19</f>
        <v>0</v>
      </c>
      <c r="AE223" s="253">
        <f>'Input| Projects'!R223*O223*'Input| Escalations'!$K$19</f>
        <v>0</v>
      </c>
      <c r="AF223" s="253">
        <f>'Input| Projects'!S223*P223*'Input| Escalations'!$K$19</f>
        <v>0</v>
      </c>
      <c r="AG223" s="253">
        <f>'Input| Projects'!T223*Q223*'Input| Escalations'!$K$19</f>
        <v>0</v>
      </c>
      <c r="AH223" s="253">
        <f>'Input| Projects'!U223*R223*'Input| Escalations'!$K$19</f>
        <v>0</v>
      </c>
      <c r="AI223" s="253">
        <f>'Input| Projects'!V223*S223*'Input| Escalations'!$K$19</f>
        <v>0</v>
      </c>
      <c r="AJ223" s="253">
        <f>'Input| Projects'!W223*T223*'Input| Escalations'!$K$19</f>
        <v>0</v>
      </c>
      <c r="AK223" s="142"/>
      <c r="AL223" s="253">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253">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253">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253">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253">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253">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253">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42"/>
      <c r="AT223" s="253">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253">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253">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253">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253">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253">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253">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42"/>
      <c r="BB223" s="253">
        <f t="shared" si="96"/>
        <v>0</v>
      </c>
      <c r="BC223" s="253">
        <f t="shared" si="97"/>
        <v>0</v>
      </c>
      <c r="BD223" s="253">
        <f t="shared" si="98"/>
        <v>0</v>
      </c>
      <c r="BE223" s="253">
        <f t="shared" si="82"/>
        <v>0</v>
      </c>
      <c r="BF223" s="253">
        <f t="shared" si="83"/>
        <v>0</v>
      </c>
      <c r="BG223" s="253">
        <f t="shared" si="84"/>
        <v>0</v>
      </c>
      <c r="BH223" s="253">
        <f t="shared" si="85"/>
        <v>0</v>
      </c>
      <c r="BI223" s="144"/>
      <c r="BJ223" s="253"/>
      <c r="BK223" s="253"/>
      <c r="BL223" s="253"/>
      <c r="BM223" s="253"/>
      <c r="BN223" s="253"/>
      <c r="BO223" s="253"/>
      <c r="BP223" s="253"/>
      <c r="BQ223" s="144"/>
      <c r="BR223" s="253">
        <f t="shared" si="86"/>
        <v>0</v>
      </c>
      <c r="BS223" s="253">
        <f t="shared" si="87"/>
        <v>0</v>
      </c>
      <c r="BT223" s="253">
        <f t="shared" si="88"/>
        <v>0</v>
      </c>
      <c r="BU223" s="253">
        <f t="shared" si="89"/>
        <v>0</v>
      </c>
      <c r="BV223" s="253">
        <f t="shared" si="90"/>
        <v>0</v>
      </c>
      <c r="BW223" s="253">
        <f t="shared" si="91"/>
        <v>0</v>
      </c>
      <c r="BX223" s="253">
        <f t="shared" si="92"/>
        <v>0</v>
      </c>
      <c r="BY223" s="142"/>
      <c r="BZ223" s="264" t="str">
        <f>IF(SUMIF('Input| Projects'!$AR$8:$CO$8,"Dx",'Input| Projects'!$AR223:$CO223)=0,"",SUMIF('Input| Projects'!$AR$8:$CO$8,"Dx",'Input| Projects'!$AR223:$CO223))</f>
        <v/>
      </c>
      <c r="CA223" s="264" t="str">
        <f>IF(SUMIF('Input| Projects'!$AR$8:$CO$8,"Tx",'Input| Projects'!$AR223:$CO223)=0,"",SUMIF('Input| Projects'!$AR$8:$CO$8,"Tx",'Input| Projects'!$AR223:$CO223))</f>
        <v/>
      </c>
      <c r="CB223" s="206" t="str">
        <f t="shared" si="99"/>
        <v/>
      </c>
    </row>
    <row r="224" spans="2:80" x14ac:dyDescent="0.3">
      <c r="B224" s="268">
        <f>IFERROR('Input| Projects'!B224,"")</f>
        <v>215</v>
      </c>
      <c r="C224" s="57" t="str">
        <f>IFERROR(IF('Input| Projects'!C224="","",'Input| Projects'!C224),"")</f>
        <v/>
      </c>
      <c r="D224" s="57" t="str">
        <f>IFERROR(IF('Input| Projects'!D224="","",'Input| Projects'!D224),"")</f>
        <v/>
      </c>
      <c r="E224" s="140"/>
      <c r="F224" s="257">
        <f>IFERROR('Input| Projects'!I224*'Input| Escalations'!$K$19,"")</f>
        <v>0</v>
      </c>
      <c r="G224" s="257">
        <f>IFERROR('Input| Projects'!J224*'Input| Escalations'!$K$19,"")</f>
        <v>0</v>
      </c>
      <c r="H224" s="257">
        <f>IFERROR('Input| Projects'!K224*'Input| Escalations'!$K$19,"")</f>
        <v>0</v>
      </c>
      <c r="I224" s="257">
        <f>IFERROR('Input| Projects'!L224*'Input| Escalations'!$K$19,"")</f>
        <v>0</v>
      </c>
      <c r="J224" s="257">
        <f>IFERROR('Input| Projects'!M224*'Input| Escalations'!$K$19,"")</f>
        <v>0</v>
      </c>
      <c r="K224" s="257">
        <f>IFERROR('Input| Projects'!N224*'Input| Escalations'!$K$19,"")</f>
        <v>0</v>
      </c>
      <c r="L224" s="257">
        <f>IFERROR('Input| Projects'!O224*'Input| Escalations'!$K$19,"")</f>
        <v>0</v>
      </c>
      <c r="M224" s="206" t="str">
        <f>IF(ABS(SUM(F224:L224)-(SUM('Input| Projects'!I224:O224)*'Input| Escalations'!$K$19))&lt;0.0000001,"",1)</f>
        <v/>
      </c>
      <c r="N224" s="259">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1</v>
      </c>
      <c r="O224" s="259">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1</v>
      </c>
      <c r="P224" s="259">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1</v>
      </c>
      <c r="Q224" s="259">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v>
      </c>
      <c r="R224" s="259">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v>
      </c>
      <c r="S224" s="259">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v>
      </c>
      <c r="T224" s="259">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v>
      </c>
      <c r="U224" s="142"/>
      <c r="V224" s="253">
        <f t="shared" si="93"/>
        <v>0</v>
      </c>
      <c r="W224" s="253">
        <f t="shared" si="94"/>
        <v>0</v>
      </c>
      <c r="X224" s="253">
        <f t="shared" si="95"/>
        <v>0</v>
      </c>
      <c r="Y224" s="253">
        <f t="shared" si="78"/>
        <v>0</v>
      </c>
      <c r="Z224" s="253">
        <f t="shared" si="79"/>
        <v>0</v>
      </c>
      <c r="AA224" s="253">
        <f t="shared" si="80"/>
        <v>0</v>
      </c>
      <c r="AB224" s="253">
        <f t="shared" si="81"/>
        <v>0</v>
      </c>
      <c r="AC224" s="142"/>
      <c r="AD224" s="253">
        <f>'Input| Projects'!Q224*N224*'Input| Escalations'!$K$19</f>
        <v>0</v>
      </c>
      <c r="AE224" s="253">
        <f>'Input| Projects'!R224*O224*'Input| Escalations'!$K$19</f>
        <v>0</v>
      </c>
      <c r="AF224" s="253">
        <f>'Input| Projects'!S224*P224*'Input| Escalations'!$K$19</f>
        <v>0</v>
      </c>
      <c r="AG224" s="253">
        <f>'Input| Projects'!T224*Q224*'Input| Escalations'!$K$19</f>
        <v>0</v>
      </c>
      <c r="AH224" s="253">
        <f>'Input| Projects'!U224*R224*'Input| Escalations'!$K$19</f>
        <v>0</v>
      </c>
      <c r="AI224" s="253">
        <f>'Input| Projects'!V224*S224*'Input| Escalations'!$K$19</f>
        <v>0</v>
      </c>
      <c r="AJ224" s="253">
        <f>'Input| Projects'!W224*T224*'Input| Escalations'!$K$19</f>
        <v>0</v>
      </c>
      <c r="AK224" s="142"/>
      <c r="AL224" s="253">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253">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253">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253">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253">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253">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253">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42"/>
      <c r="AT224" s="253">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253">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253">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253">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253">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253">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253">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42"/>
      <c r="BB224" s="253">
        <f t="shared" si="96"/>
        <v>0</v>
      </c>
      <c r="BC224" s="253">
        <f t="shared" si="97"/>
        <v>0</v>
      </c>
      <c r="BD224" s="253">
        <f t="shared" si="98"/>
        <v>0</v>
      </c>
      <c r="BE224" s="253">
        <f t="shared" si="82"/>
        <v>0</v>
      </c>
      <c r="BF224" s="253">
        <f t="shared" si="83"/>
        <v>0</v>
      </c>
      <c r="BG224" s="253">
        <f t="shared" si="84"/>
        <v>0</v>
      </c>
      <c r="BH224" s="253">
        <f t="shared" si="85"/>
        <v>0</v>
      </c>
      <c r="BI224" s="144"/>
      <c r="BJ224" s="253"/>
      <c r="BK224" s="253"/>
      <c r="BL224" s="253"/>
      <c r="BM224" s="253"/>
      <c r="BN224" s="253"/>
      <c r="BO224" s="253"/>
      <c r="BP224" s="253"/>
      <c r="BQ224" s="144"/>
      <c r="BR224" s="253">
        <f t="shared" si="86"/>
        <v>0</v>
      </c>
      <c r="BS224" s="253">
        <f t="shared" si="87"/>
        <v>0</v>
      </c>
      <c r="BT224" s="253">
        <f t="shared" si="88"/>
        <v>0</v>
      </c>
      <c r="BU224" s="253">
        <f t="shared" si="89"/>
        <v>0</v>
      </c>
      <c r="BV224" s="253">
        <f t="shared" si="90"/>
        <v>0</v>
      </c>
      <c r="BW224" s="253">
        <f t="shared" si="91"/>
        <v>0</v>
      </c>
      <c r="BX224" s="253">
        <f t="shared" si="92"/>
        <v>0</v>
      </c>
      <c r="BY224" s="142"/>
      <c r="BZ224" s="264" t="str">
        <f>IF(SUMIF('Input| Projects'!$AR$8:$CO$8,"Dx",'Input| Projects'!$AR224:$CO224)=0,"",SUMIF('Input| Projects'!$AR$8:$CO$8,"Dx",'Input| Projects'!$AR224:$CO224))</f>
        <v/>
      </c>
      <c r="CA224" s="264" t="str">
        <f>IF(SUMIF('Input| Projects'!$AR$8:$CO$8,"Tx",'Input| Projects'!$AR224:$CO224)=0,"",SUMIF('Input| Projects'!$AR$8:$CO$8,"Tx",'Input| Projects'!$AR224:$CO224))</f>
        <v/>
      </c>
      <c r="CB224" s="206" t="str">
        <f t="shared" si="99"/>
        <v/>
      </c>
    </row>
    <row r="225" spans="2:80" x14ac:dyDescent="0.3">
      <c r="B225" s="268">
        <f>IFERROR('Input| Projects'!B225,"")</f>
        <v>216</v>
      </c>
      <c r="C225" s="57" t="str">
        <f>IFERROR(IF('Input| Projects'!C225="","",'Input| Projects'!C225),"")</f>
        <v/>
      </c>
      <c r="D225" s="57" t="str">
        <f>IFERROR(IF('Input| Projects'!D225="","",'Input| Projects'!D225),"")</f>
        <v/>
      </c>
      <c r="E225" s="140"/>
      <c r="F225" s="257">
        <f>IFERROR('Input| Projects'!I225*'Input| Escalations'!$K$19,"")</f>
        <v>0</v>
      </c>
      <c r="G225" s="257">
        <f>IFERROR('Input| Projects'!J225*'Input| Escalations'!$K$19,"")</f>
        <v>0</v>
      </c>
      <c r="H225" s="257">
        <f>IFERROR('Input| Projects'!K225*'Input| Escalations'!$K$19,"")</f>
        <v>0</v>
      </c>
      <c r="I225" s="257">
        <f>IFERROR('Input| Projects'!L225*'Input| Escalations'!$K$19,"")</f>
        <v>0</v>
      </c>
      <c r="J225" s="257">
        <f>IFERROR('Input| Projects'!M225*'Input| Escalations'!$K$19,"")</f>
        <v>0</v>
      </c>
      <c r="K225" s="257">
        <f>IFERROR('Input| Projects'!N225*'Input| Escalations'!$K$19,"")</f>
        <v>0</v>
      </c>
      <c r="L225" s="257">
        <f>IFERROR('Input| Projects'!O225*'Input| Escalations'!$K$19,"")</f>
        <v>0</v>
      </c>
      <c r="M225" s="206" t="str">
        <f>IF(ABS(SUM(F225:L225)-(SUM('Input| Projects'!I225:O225)*'Input| Escalations'!$K$19))&lt;0.0000001,"",1)</f>
        <v/>
      </c>
      <c r="N225" s="259">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259">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259">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259">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259">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259">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259">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42"/>
      <c r="V225" s="253">
        <f t="shared" si="93"/>
        <v>0</v>
      </c>
      <c r="W225" s="253">
        <f t="shared" si="94"/>
        <v>0</v>
      </c>
      <c r="X225" s="253">
        <f t="shared" si="95"/>
        <v>0</v>
      </c>
      <c r="Y225" s="253">
        <f t="shared" si="78"/>
        <v>0</v>
      </c>
      <c r="Z225" s="253">
        <f t="shared" si="79"/>
        <v>0</v>
      </c>
      <c r="AA225" s="253">
        <f t="shared" si="80"/>
        <v>0</v>
      </c>
      <c r="AB225" s="253">
        <f t="shared" si="81"/>
        <v>0</v>
      </c>
      <c r="AC225" s="142"/>
      <c r="AD225" s="253">
        <f>'Input| Projects'!Q225*N225*'Input| Escalations'!$K$19</f>
        <v>0</v>
      </c>
      <c r="AE225" s="253">
        <f>'Input| Projects'!R225*O225*'Input| Escalations'!$K$19</f>
        <v>0</v>
      </c>
      <c r="AF225" s="253">
        <f>'Input| Projects'!S225*P225*'Input| Escalations'!$K$19</f>
        <v>0</v>
      </c>
      <c r="AG225" s="253">
        <f>'Input| Projects'!T225*Q225*'Input| Escalations'!$K$19</f>
        <v>0</v>
      </c>
      <c r="AH225" s="253">
        <f>'Input| Projects'!U225*R225*'Input| Escalations'!$K$19</f>
        <v>0</v>
      </c>
      <c r="AI225" s="253">
        <f>'Input| Projects'!V225*S225*'Input| Escalations'!$K$19</f>
        <v>0</v>
      </c>
      <c r="AJ225" s="253">
        <f>'Input| Projects'!W225*T225*'Input| Escalations'!$K$19</f>
        <v>0</v>
      </c>
      <c r="AK225" s="142"/>
      <c r="AL225" s="253">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253">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253">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253">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253">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253">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253">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42"/>
      <c r="AT225" s="253">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253">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253">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253">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253">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253">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253">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42"/>
      <c r="BB225" s="253">
        <f t="shared" si="96"/>
        <v>0</v>
      </c>
      <c r="BC225" s="253">
        <f t="shared" si="97"/>
        <v>0</v>
      </c>
      <c r="BD225" s="253">
        <f t="shared" si="98"/>
        <v>0</v>
      </c>
      <c r="BE225" s="253">
        <f t="shared" si="82"/>
        <v>0</v>
      </c>
      <c r="BF225" s="253">
        <f t="shared" si="83"/>
        <v>0</v>
      </c>
      <c r="BG225" s="253">
        <f t="shared" si="84"/>
        <v>0</v>
      </c>
      <c r="BH225" s="253">
        <f t="shared" si="85"/>
        <v>0</v>
      </c>
      <c r="BI225" s="144"/>
      <c r="BJ225" s="253"/>
      <c r="BK225" s="253"/>
      <c r="BL225" s="253"/>
      <c r="BM225" s="253"/>
      <c r="BN225" s="253"/>
      <c r="BO225" s="253"/>
      <c r="BP225" s="253"/>
      <c r="BQ225" s="144"/>
      <c r="BR225" s="253">
        <f t="shared" si="86"/>
        <v>0</v>
      </c>
      <c r="BS225" s="253">
        <f t="shared" si="87"/>
        <v>0</v>
      </c>
      <c r="BT225" s="253">
        <f t="shared" si="88"/>
        <v>0</v>
      </c>
      <c r="BU225" s="253">
        <f t="shared" si="89"/>
        <v>0</v>
      </c>
      <c r="BV225" s="253">
        <f t="shared" si="90"/>
        <v>0</v>
      </c>
      <c r="BW225" s="253">
        <f t="shared" si="91"/>
        <v>0</v>
      </c>
      <c r="BX225" s="253">
        <f t="shared" si="92"/>
        <v>0</v>
      </c>
      <c r="BY225" s="142"/>
      <c r="BZ225" s="264" t="str">
        <f>IF(SUMIF('Input| Projects'!$AR$8:$CO$8,"Dx",'Input| Projects'!$AR225:$CO225)=0,"",SUMIF('Input| Projects'!$AR$8:$CO$8,"Dx",'Input| Projects'!$AR225:$CO225))</f>
        <v/>
      </c>
      <c r="CA225" s="264" t="str">
        <f>IF(SUMIF('Input| Projects'!$AR$8:$CO$8,"Tx",'Input| Projects'!$AR225:$CO225)=0,"",SUMIF('Input| Projects'!$AR$8:$CO$8,"Tx",'Input| Projects'!$AR225:$CO225))</f>
        <v/>
      </c>
      <c r="CB225" s="206" t="str">
        <f t="shared" si="99"/>
        <v/>
      </c>
    </row>
    <row r="226" spans="2:80" x14ac:dyDescent="0.3">
      <c r="B226" s="268">
        <f>IFERROR('Input| Projects'!B226,"")</f>
        <v>217</v>
      </c>
      <c r="C226" s="57" t="str">
        <f>IFERROR(IF('Input| Projects'!C226="","",'Input| Projects'!C226),"")</f>
        <v/>
      </c>
      <c r="D226" s="57" t="str">
        <f>IFERROR(IF('Input| Projects'!D226="","",'Input| Projects'!D226),"")</f>
        <v/>
      </c>
      <c r="E226" s="140"/>
      <c r="F226" s="257">
        <f>IFERROR('Input| Projects'!I226*'Input| Escalations'!$K$19,"")</f>
        <v>0</v>
      </c>
      <c r="G226" s="257">
        <f>IFERROR('Input| Projects'!J226*'Input| Escalations'!$K$19,"")</f>
        <v>0</v>
      </c>
      <c r="H226" s="257">
        <f>IFERROR('Input| Projects'!K226*'Input| Escalations'!$K$19,"")</f>
        <v>0</v>
      </c>
      <c r="I226" s="257">
        <f>IFERROR('Input| Projects'!L226*'Input| Escalations'!$K$19,"")</f>
        <v>0</v>
      </c>
      <c r="J226" s="257">
        <f>IFERROR('Input| Projects'!M226*'Input| Escalations'!$K$19,"")</f>
        <v>0</v>
      </c>
      <c r="K226" s="257">
        <f>IFERROR('Input| Projects'!N226*'Input| Escalations'!$K$19,"")</f>
        <v>0</v>
      </c>
      <c r="L226" s="257">
        <f>IFERROR('Input| Projects'!O226*'Input| Escalations'!$K$19,"")</f>
        <v>0</v>
      </c>
      <c r="M226" s="206" t="str">
        <f>IF(ABS(SUM(F226:L226)-(SUM('Input| Projects'!I226:O226)*'Input| Escalations'!$K$19))&lt;0.0000001,"",1)</f>
        <v/>
      </c>
      <c r="N226" s="259">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1</v>
      </c>
      <c r="O226" s="259">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1</v>
      </c>
      <c r="P226" s="259">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1</v>
      </c>
      <c r="Q226" s="259">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v>
      </c>
      <c r="R226" s="259">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v>
      </c>
      <c r="S226" s="259">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v>
      </c>
      <c r="T226" s="259">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v>
      </c>
      <c r="U226" s="142"/>
      <c r="V226" s="253">
        <f t="shared" si="93"/>
        <v>0</v>
      </c>
      <c r="W226" s="253">
        <f t="shared" si="94"/>
        <v>0</v>
      </c>
      <c r="X226" s="253">
        <f t="shared" si="95"/>
        <v>0</v>
      </c>
      <c r="Y226" s="253">
        <f t="shared" si="78"/>
        <v>0</v>
      </c>
      <c r="Z226" s="253">
        <f t="shared" si="79"/>
        <v>0</v>
      </c>
      <c r="AA226" s="253">
        <f t="shared" si="80"/>
        <v>0</v>
      </c>
      <c r="AB226" s="253">
        <f t="shared" si="81"/>
        <v>0</v>
      </c>
      <c r="AC226" s="142"/>
      <c r="AD226" s="253">
        <f>'Input| Projects'!Q226*N226*'Input| Escalations'!$K$19</f>
        <v>0</v>
      </c>
      <c r="AE226" s="253">
        <f>'Input| Projects'!R226*O226*'Input| Escalations'!$K$19</f>
        <v>0</v>
      </c>
      <c r="AF226" s="253">
        <f>'Input| Projects'!S226*P226*'Input| Escalations'!$K$19</f>
        <v>0</v>
      </c>
      <c r="AG226" s="253">
        <f>'Input| Projects'!T226*Q226*'Input| Escalations'!$K$19</f>
        <v>0</v>
      </c>
      <c r="AH226" s="253">
        <f>'Input| Projects'!U226*R226*'Input| Escalations'!$K$19</f>
        <v>0</v>
      </c>
      <c r="AI226" s="253">
        <f>'Input| Projects'!V226*S226*'Input| Escalations'!$K$19</f>
        <v>0</v>
      </c>
      <c r="AJ226" s="253">
        <f>'Input| Projects'!W226*T226*'Input| Escalations'!$K$19</f>
        <v>0</v>
      </c>
      <c r="AK226" s="142"/>
      <c r="AL226" s="253">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253">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253">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253">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253">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253">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253">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42"/>
      <c r="AT226" s="253">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253">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253">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253">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253">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253">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253">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42"/>
      <c r="BB226" s="253">
        <f t="shared" si="96"/>
        <v>0</v>
      </c>
      <c r="BC226" s="253">
        <f t="shared" si="97"/>
        <v>0</v>
      </c>
      <c r="BD226" s="253">
        <f t="shared" si="98"/>
        <v>0</v>
      </c>
      <c r="BE226" s="253">
        <f t="shared" si="82"/>
        <v>0</v>
      </c>
      <c r="BF226" s="253">
        <f t="shared" si="83"/>
        <v>0</v>
      </c>
      <c r="BG226" s="253">
        <f t="shared" si="84"/>
        <v>0</v>
      </c>
      <c r="BH226" s="253">
        <f t="shared" si="85"/>
        <v>0</v>
      </c>
      <c r="BI226" s="144"/>
      <c r="BJ226" s="253"/>
      <c r="BK226" s="253"/>
      <c r="BL226" s="253"/>
      <c r="BM226" s="253"/>
      <c r="BN226" s="253"/>
      <c r="BO226" s="253"/>
      <c r="BP226" s="253"/>
      <c r="BQ226" s="144"/>
      <c r="BR226" s="253">
        <f t="shared" si="86"/>
        <v>0</v>
      </c>
      <c r="BS226" s="253">
        <f t="shared" si="87"/>
        <v>0</v>
      </c>
      <c r="BT226" s="253">
        <f t="shared" si="88"/>
        <v>0</v>
      </c>
      <c r="BU226" s="253">
        <f t="shared" si="89"/>
        <v>0</v>
      </c>
      <c r="BV226" s="253">
        <f t="shared" si="90"/>
        <v>0</v>
      </c>
      <c r="BW226" s="253">
        <f t="shared" si="91"/>
        <v>0</v>
      </c>
      <c r="BX226" s="253">
        <f t="shared" si="92"/>
        <v>0</v>
      </c>
      <c r="BY226" s="142"/>
      <c r="BZ226" s="264" t="str">
        <f>IF(SUMIF('Input| Projects'!$AR$8:$CO$8,"Dx",'Input| Projects'!$AR226:$CO226)=0,"",SUMIF('Input| Projects'!$AR$8:$CO$8,"Dx",'Input| Projects'!$AR226:$CO226))</f>
        <v/>
      </c>
      <c r="CA226" s="264" t="str">
        <f>IF(SUMIF('Input| Projects'!$AR$8:$CO$8,"Tx",'Input| Projects'!$AR226:$CO226)=0,"",SUMIF('Input| Projects'!$AR$8:$CO$8,"Tx",'Input| Projects'!$AR226:$CO226))</f>
        <v/>
      </c>
      <c r="CB226" s="206" t="str">
        <f t="shared" si="99"/>
        <v/>
      </c>
    </row>
    <row r="227" spans="2:80" x14ac:dyDescent="0.3">
      <c r="B227" s="268">
        <f>IFERROR('Input| Projects'!B227,"")</f>
        <v>218</v>
      </c>
      <c r="C227" s="57" t="str">
        <f>IFERROR(IF('Input| Projects'!C227="","",'Input| Projects'!C227),"")</f>
        <v/>
      </c>
      <c r="D227" s="57" t="str">
        <f>IFERROR(IF('Input| Projects'!D227="","",'Input| Projects'!D227),"")</f>
        <v/>
      </c>
      <c r="E227" s="140"/>
      <c r="F227" s="257">
        <f>IFERROR('Input| Projects'!I227*'Input| Escalations'!$K$19,"")</f>
        <v>0</v>
      </c>
      <c r="G227" s="257">
        <f>IFERROR('Input| Projects'!J227*'Input| Escalations'!$K$19,"")</f>
        <v>0</v>
      </c>
      <c r="H227" s="257">
        <f>IFERROR('Input| Projects'!K227*'Input| Escalations'!$K$19,"")</f>
        <v>0</v>
      </c>
      <c r="I227" s="257">
        <f>IFERROR('Input| Projects'!L227*'Input| Escalations'!$K$19,"")</f>
        <v>0</v>
      </c>
      <c r="J227" s="257">
        <f>IFERROR('Input| Projects'!M227*'Input| Escalations'!$K$19,"")</f>
        <v>0</v>
      </c>
      <c r="K227" s="257">
        <f>IFERROR('Input| Projects'!N227*'Input| Escalations'!$K$19,"")</f>
        <v>0</v>
      </c>
      <c r="L227" s="257">
        <f>IFERROR('Input| Projects'!O227*'Input| Escalations'!$K$19,"")</f>
        <v>0</v>
      </c>
      <c r="M227" s="206" t="str">
        <f>IF(ABS(SUM(F227:L227)-(SUM('Input| Projects'!I227:O227)*'Input| Escalations'!$K$19))&lt;0.0000001,"",1)</f>
        <v/>
      </c>
      <c r="N227" s="259">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1</v>
      </c>
      <c r="O227" s="259">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1</v>
      </c>
      <c r="P227" s="259">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1</v>
      </c>
      <c r="Q227" s="259">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v>
      </c>
      <c r="R227" s="259">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v>
      </c>
      <c r="S227" s="259">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v>
      </c>
      <c r="T227" s="259">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v>
      </c>
      <c r="U227" s="142"/>
      <c r="V227" s="253">
        <f t="shared" si="93"/>
        <v>0</v>
      </c>
      <c r="W227" s="253">
        <f t="shared" si="94"/>
        <v>0</v>
      </c>
      <c r="X227" s="253">
        <f t="shared" si="95"/>
        <v>0</v>
      </c>
      <c r="Y227" s="253">
        <f t="shared" si="78"/>
        <v>0</v>
      </c>
      <c r="Z227" s="253">
        <f t="shared" si="79"/>
        <v>0</v>
      </c>
      <c r="AA227" s="253">
        <f t="shared" si="80"/>
        <v>0</v>
      </c>
      <c r="AB227" s="253">
        <f t="shared" si="81"/>
        <v>0</v>
      </c>
      <c r="AC227" s="142"/>
      <c r="AD227" s="253">
        <f>'Input| Projects'!Q227*N227*'Input| Escalations'!$K$19</f>
        <v>0</v>
      </c>
      <c r="AE227" s="253">
        <f>'Input| Projects'!R227*O227*'Input| Escalations'!$K$19</f>
        <v>0</v>
      </c>
      <c r="AF227" s="253">
        <f>'Input| Projects'!S227*P227*'Input| Escalations'!$K$19</f>
        <v>0</v>
      </c>
      <c r="AG227" s="253">
        <f>'Input| Projects'!T227*Q227*'Input| Escalations'!$K$19</f>
        <v>0</v>
      </c>
      <c r="AH227" s="253">
        <f>'Input| Projects'!U227*R227*'Input| Escalations'!$K$19</f>
        <v>0</v>
      </c>
      <c r="AI227" s="253">
        <f>'Input| Projects'!V227*S227*'Input| Escalations'!$K$19</f>
        <v>0</v>
      </c>
      <c r="AJ227" s="253">
        <f>'Input| Projects'!W227*T227*'Input| Escalations'!$K$19</f>
        <v>0</v>
      </c>
      <c r="AK227" s="142"/>
      <c r="AL227" s="253">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253">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253">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253">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253">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253">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253">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42"/>
      <c r="AT227" s="253">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253">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253">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253">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253">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253">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253">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42"/>
      <c r="BB227" s="253">
        <f t="shared" si="96"/>
        <v>0</v>
      </c>
      <c r="BC227" s="253">
        <f t="shared" si="97"/>
        <v>0</v>
      </c>
      <c r="BD227" s="253">
        <f t="shared" si="98"/>
        <v>0</v>
      </c>
      <c r="BE227" s="253">
        <f t="shared" si="82"/>
        <v>0</v>
      </c>
      <c r="BF227" s="253">
        <f t="shared" si="83"/>
        <v>0</v>
      </c>
      <c r="BG227" s="253">
        <f t="shared" si="84"/>
        <v>0</v>
      </c>
      <c r="BH227" s="253">
        <f t="shared" si="85"/>
        <v>0</v>
      </c>
      <c r="BI227" s="144"/>
      <c r="BJ227" s="253"/>
      <c r="BK227" s="253"/>
      <c r="BL227" s="253"/>
      <c r="BM227" s="253"/>
      <c r="BN227" s="253"/>
      <c r="BO227" s="253"/>
      <c r="BP227" s="253"/>
      <c r="BQ227" s="144"/>
      <c r="BR227" s="253">
        <f t="shared" si="86"/>
        <v>0</v>
      </c>
      <c r="BS227" s="253">
        <f t="shared" si="87"/>
        <v>0</v>
      </c>
      <c r="BT227" s="253">
        <f t="shared" si="88"/>
        <v>0</v>
      </c>
      <c r="BU227" s="253">
        <f t="shared" si="89"/>
        <v>0</v>
      </c>
      <c r="BV227" s="253">
        <f t="shared" si="90"/>
        <v>0</v>
      </c>
      <c r="BW227" s="253">
        <f t="shared" si="91"/>
        <v>0</v>
      </c>
      <c r="BX227" s="253">
        <f t="shared" si="92"/>
        <v>0</v>
      </c>
      <c r="BY227" s="142"/>
      <c r="BZ227" s="264" t="str">
        <f>IF(SUMIF('Input| Projects'!$AR$8:$CO$8,"Dx",'Input| Projects'!$AR227:$CO227)=0,"",SUMIF('Input| Projects'!$AR$8:$CO$8,"Dx",'Input| Projects'!$AR227:$CO227))</f>
        <v/>
      </c>
      <c r="CA227" s="264" t="str">
        <f>IF(SUMIF('Input| Projects'!$AR$8:$CO$8,"Tx",'Input| Projects'!$AR227:$CO227)=0,"",SUMIF('Input| Projects'!$AR$8:$CO$8,"Tx",'Input| Projects'!$AR227:$CO227))</f>
        <v/>
      </c>
      <c r="CB227" s="206" t="str">
        <f t="shared" si="99"/>
        <v/>
      </c>
    </row>
    <row r="228" spans="2:80" x14ac:dyDescent="0.3">
      <c r="B228" s="268">
        <f>IFERROR('Input| Projects'!B228,"")</f>
        <v>219</v>
      </c>
      <c r="C228" s="57" t="str">
        <f>IFERROR(IF('Input| Projects'!C228="","",'Input| Projects'!C228),"")</f>
        <v/>
      </c>
      <c r="D228" s="57" t="str">
        <f>IFERROR(IF('Input| Projects'!D228="","",'Input| Projects'!D228),"")</f>
        <v/>
      </c>
      <c r="E228" s="140"/>
      <c r="F228" s="257">
        <f>IFERROR('Input| Projects'!I228*'Input| Escalations'!$K$19,"")</f>
        <v>0</v>
      </c>
      <c r="G228" s="257">
        <f>IFERROR('Input| Projects'!J228*'Input| Escalations'!$K$19,"")</f>
        <v>0</v>
      </c>
      <c r="H228" s="257">
        <f>IFERROR('Input| Projects'!K228*'Input| Escalations'!$K$19,"")</f>
        <v>0</v>
      </c>
      <c r="I228" s="257">
        <f>IFERROR('Input| Projects'!L228*'Input| Escalations'!$K$19,"")</f>
        <v>0</v>
      </c>
      <c r="J228" s="257">
        <f>IFERROR('Input| Projects'!M228*'Input| Escalations'!$K$19,"")</f>
        <v>0</v>
      </c>
      <c r="K228" s="257">
        <f>IFERROR('Input| Projects'!N228*'Input| Escalations'!$K$19,"")</f>
        <v>0</v>
      </c>
      <c r="L228" s="257">
        <f>IFERROR('Input| Projects'!O228*'Input| Escalations'!$K$19,"")</f>
        <v>0</v>
      </c>
      <c r="M228" s="206" t="str">
        <f>IF(ABS(SUM(F228:L228)-(SUM('Input| Projects'!I228:O228)*'Input| Escalations'!$K$19))&lt;0.0000001,"",1)</f>
        <v/>
      </c>
      <c r="N228" s="259">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1</v>
      </c>
      <c r="O228" s="259">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1</v>
      </c>
      <c r="P228" s="259">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1</v>
      </c>
      <c r="Q228" s="259">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v>
      </c>
      <c r="R228" s="259">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v>
      </c>
      <c r="S228" s="259">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v>
      </c>
      <c r="T228" s="259">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v>
      </c>
      <c r="U228" s="142"/>
      <c r="V228" s="253">
        <f t="shared" si="93"/>
        <v>0</v>
      </c>
      <c r="W228" s="253">
        <f t="shared" si="94"/>
        <v>0</v>
      </c>
      <c r="X228" s="253">
        <f t="shared" si="95"/>
        <v>0</v>
      </c>
      <c r="Y228" s="253">
        <f t="shared" si="78"/>
        <v>0</v>
      </c>
      <c r="Z228" s="253">
        <f t="shared" si="79"/>
        <v>0</v>
      </c>
      <c r="AA228" s="253">
        <f t="shared" si="80"/>
        <v>0</v>
      </c>
      <c r="AB228" s="253">
        <f t="shared" si="81"/>
        <v>0</v>
      </c>
      <c r="AC228" s="142"/>
      <c r="AD228" s="253">
        <f>'Input| Projects'!Q228*N228*'Input| Escalations'!$K$19</f>
        <v>0</v>
      </c>
      <c r="AE228" s="253">
        <f>'Input| Projects'!R228*O228*'Input| Escalations'!$K$19</f>
        <v>0</v>
      </c>
      <c r="AF228" s="253">
        <f>'Input| Projects'!S228*P228*'Input| Escalations'!$K$19</f>
        <v>0</v>
      </c>
      <c r="AG228" s="253">
        <f>'Input| Projects'!T228*Q228*'Input| Escalations'!$K$19</f>
        <v>0</v>
      </c>
      <c r="AH228" s="253">
        <f>'Input| Projects'!U228*R228*'Input| Escalations'!$K$19</f>
        <v>0</v>
      </c>
      <c r="AI228" s="253">
        <f>'Input| Projects'!V228*S228*'Input| Escalations'!$K$19</f>
        <v>0</v>
      </c>
      <c r="AJ228" s="253">
        <f>'Input| Projects'!W228*T228*'Input| Escalations'!$K$19</f>
        <v>0</v>
      </c>
      <c r="AK228" s="142"/>
      <c r="AL228" s="253">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253">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253">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253">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253">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253">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253">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42"/>
      <c r="AT228" s="253">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253">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253">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253">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253">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253">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253">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42"/>
      <c r="BB228" s="253">
        <f t="shared" si="96"/>
        <v>0</v>
      </c>
      <c r="BC228" s="253">
        <f t="shared" si="97"/>
        <v>0</v>
      </c>
      <c r="BD228" s="253">
        <f t="shared" si="98"/>
        <v>0</v>
      </c>
      <c r="BE228" s="253">
        <f t="shared" si="82"/>
        <v>0</v>
      </c>
      <c r="BF228" s="253">
        <f t="shared" si="83"/>
        <v>0</v>
      </c>
      <c r="BG228" s="253">
        <f t="shared" si="84"/>
        <v>0</v>
      </c>
      <c r="BH228" s="253">
        <f t="shared" si="85"/>
        <v>0</v>
      </c>
      <c r="BI228" s="144"/>
      <c r="BJ228" s="253"/>
      <c r="BK228" s="253"/>
      <c r="BL228" s="253"/>
      <c r="BM228" s="253"/>
      <c r="BN228" s="253"/>
      <c r="BO228" s="253"/>
      <c r="BP228" s="253"/>
      <c r="BQ228" s="144"/>
      <c r="BR228" s="253">
        <f t="shared" si="86"/>
        <v>0</v>
      </c>
      <c r="BS228" s="253">
        <f t="shared" si="87"/>
        <v>0</v>
      </c>
      <c r="BT228" s="253">
        <f t="shared" si="88"/>
        <v>0</v>
      </c>
      <c r="BU228" s="253">
        <f t="shared" si="89"/>
        <v>0</v>
      </c>
      <c r="BV228" s="253">
        <f t="shared" si="90"/>
        <v>0</v>
      </c>
      <c r="BW228" s="253">
        <f t="shared" si="91"/>
        <v>0</v>
      </c>
      <c r="BX228" s="253">
        <f t="shared" si="92"/>
        <v>0</v>
      </c>
      <c r="BY228" s="142"/>
      <c r="BZ228" s="264" t="str">
        <f>IF(SUMIF('Input| Projects'!$AR$8:$CO$8,"Dx",'Input| Projects'!$AR228:$CO228)=0,"",SUMIF('Input| Projects'!$AR$8:$CO$8,"Dx",'Input| Projects'!$AR228:$CO228))</f>
        <v/>
      </c>
      <c r="CA228" s="264" t="str">
        <f>IF(SUMIF('Input| Projects'!$AR$8:$CO$8,"Tx",'Input| Projects'!$AR228:$CO228)=0,"",SUMIF('Input| Projects'!$AR$8:$CO$8,"Tx",'Input| Projects'!$AR228:$CO228))</f>
        <v/>
      </c>
      <c r="CB228" s="206" t="str">
        <f t="shared" si="99"/>
        <v/>
      </c>
    </row>
    <row r="229" spans="2:80" x14ac:dyDescent="0.3">
      <c r="B229" s="268">
        <f>IFERROR('Input| Projects'!B229,"")</f>
        <v>220</v>
      </c>
      <c r="C229" s="57" t="str">
        <f>IFERROR(IF('Input| Projects'!C229="","",'Input| Projects'!C229),"")</f>
        <v/>
      </c>
      <c r="D229" s="57" t="str">
        <f>IFERROR(IF('Input| Projects'!D229="","",'Input| Projects'!D229),"")</f>
        <v/>
      </c>
      <c r="E229" s="140"/>
      <c r="F229" s="257">
        <f>IFERROR('Input| Projects'!I229*'Input| Escalations'!$K$19,"")</f>
        <v>0</v>
      </c>
      <c r="G229" s="257">
        <f>IFERROR('Input| Projects'!J229*'Input| Escalations'!$K$19,"")</f>
        <v>0</v>
      </c>
      <c r="H229" s="257">
        <f>IFERROR('Input| Projects'!K229*'Input| Escalations'!$K$19,"")</f>
        <v>0</v>
      </c>
      <c r="I229" s="257">
        <f>IFERROR('Input| Projects'!L229*'Input| Escalations'!$K$19,"")</f>
        <v>0</v>
      </c>
      <c r="J229" s="257">
        <f>IFERROR('Input| Projects'!M229*'Input| Escalations'!$K$19,"")</f>
        <v>0</v>
      </c>
      <c r="K229" s="257">
        <f>IFERROR('Input| Projects'!N229*'Input| Escalations'!$K$19,"")</f>
        <v>0</v>
      </c>
      <c r="L229" s="257">
        <f>IFERROR('Input| Projects'!O229*'Input| Escalations'!$K$19,"")</f>
        <v>0</v>
      </c>
      <c r="M229" s="206" t="str">
        <f>IF(ABS(SUM(F229:L229)-(SUM('Input| Projects'!I229:O229)*'Input| Escalations'!$K$19))&lt;0.0000001,"",1)</f>
        <v/>
      </c>
      <c r="N229" s="259">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1</v>
      </c>
      <c r="O229" s="259">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1</v>
      </c>
      <c r="P229" s="259">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1</v>
      </c>
      <c r="Q229" s="259">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v>
      </c>
      <c r="R229" s="259">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v>
      </c>
      <c r="S229" s="259">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v>
      </c>
      <c r="T229" s="259">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v>
      </c>
      <c r="U229" s="142"/>
      <c r="V229" s="253">
        <f t="shared" si="93"/>
        <v>0</v>
      </c>
      <c r="W229" s="253">
        <f t="shared" si="94"/>
        <v>0</v>
      </c>
      <c r="X229" s="253">
        <f t="shared" si="95"/>
        <v>0</v>
      </c>
      <c r="Y229" s="253">
        <f t="shared" si="78"/>
        <v>0</v>
      </c>
      <c r="Z229" s="253">
        <f t="shared" si="79"/>
        <v>0</v>
      </c>
      <c r="AA229" s="253">
        <f t="shared" si="80"/>
        <v>0</v>
      </c>
      <c r="AB229" s="253">
        <f t="shared" si="81"/>
        <v>0</v>
      </c>
      <c r="AC229" s="142"/>
      <c r="AD229" s="253">
        <f>'Input| Projects'!Q229*N229*'Input| Escalations'!$K$19</f>
        <v>0</v>
      </c>
      <c r="AE229" s="253">
        <f>'Input| Projects'!R229*O229*'Input| Escalations'!$K$19</f>
        <v>0</v>
      </c>
      <c r="AF229" s="253">
        <f>'Input| Projects'!S229*P229*'Input| Escalations'!$K$19</f>
        <v>0</v>
      </c>
      <c r="AG229" s="253">
        <f>'Input| Projects'!T229*Q229*'Input| Escalations'!$K$19</f>
        <v>0</v>
      </c>
      <c r="AH229" s="253">
        <f>'Input| Projects'!U229*R229*'Input| Escalations'!$K$19</f>
        <v>0</v>
      </c>
      <c r="AI229" s="253">
        <f>'Input| Projects'!V229*S229*'Input| Escalations'!$K$19</f>
        <v>0</v>
      </c>
      <c r="AJ229" s="253">
        <f>'Input| Projects'!W229*T229*'Input| Escalations'!$K$19</f>
        <v>0</v>
      </c>
      <c r="AK229" s="142"/>
      <c r="AL229" s="253">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253">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253">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0</v>
      </c>
      <c r="AO229" s="253">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0</v>
      </c>
      <c r="AP229" s="253">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0</v>
      </c>
      <c r="AQ229" s="253">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253">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42"/>
      <c r="AT229" s="253">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253">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253">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253">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253">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253">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253">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42"/>
      <c r="BB229" s="253">
        <f t="shared" si="96"/>
        <v>0</v>
      </c>
      <c r="BC229" s="253">
        <f t="shared" si="97"/>
        <v>0</v>
      </c>
      <c r="BD229" s="253">
        <f t="shared" si="98"/>
        <v>0</v>
      </c>
      <c r="BE229" s="253">
        <f t="shared" si="82"/>
        <v>0</v>
      </c>
      <c r="BF229" s="253">
        <f t="shared" si="83"/>
        <v>0</v>
      </c>
      <c r="BG229" s="253">
        <f t="shared" si="84"/>
        <v>0</v>
      </c>
      <c r="BH229" s="253">
        <f t="shared" si="85"/>
        <v>0</v>
      </c>
      <c r="BI229" s="144"/>
      <c r="BJ229" s="253"/>
      <c r="BK229" s="253"/>
      <c r="BL229" s="253"/>
      <c r="BM229" s="253"/>
      <c r="BN229" s="253"/>
      <c r="BO229" s="253"/>
      <c r="BP229" s="253"/>
      <c r="BQ229" s="144"/>
      <c r="BR229" s="253">
        <f t="shared" si="86"/>
        <v>0</v>
      </c>
      <c r="BS229" s="253">
        <f t="shared" si="87"/>
        <v>0</v>
      </c>
      <c r="BT229" s="253">
        <f t="shared" si="88"/>
        <v>0</v>
      </c>
      <c r="BU229" s="253">
        <f t="shared" si="89"/>
        <v>0</v>
      </c>
      <c r="BV229" s="253">
        <f t="shared" si="90"/>
        <v>0</v>
      </c>
      <c r="BW229" s="253">
        <f t="shared" si="91"/>
        <v>0</v>
      </c>
      <c r="BX229" s="253">
        <f t="shared" si="92"/>
        <v>0</v>
      </c>
      <c r="BY229" s="142"/>
      <c r="BZ229" s="264" t="str">
        <f>IF(SUMIF('Input| Projects'!$AR$8:$CO$8,"Dx",'Input| Projects'!$AR229:$CO229)=0,"",SUMIF('Input| Projects'!$AR$8:$CO$8,"Dx",'Input| Projects'!$AR229:$CO229))</f>
        <v/>
      </c>
      <c r="CA229" s="264" t="str">
        <f>IF(SUMIF('Input| Projects'!$AR$8:$CO$8,"Tx",'Input| Projects'!$AR229:$CO229)=0,"",SUMIF('Input| Projects'!$AR$8:$CO$8,"Tx",'Input| Projects'!$AR229:$CO229))</f>
        <v/>
      </c>
      <c r="CB229" s="206" t="str">
        <f t="shared" si="99"/>
        <v/>
      </c>
    </row>
    <row r="230" spans="2:80" x14ac:dyDescent="0.3">
      <c r="B230" s="268">
        <f>IFERROR('Input| Projects'!B230,"")</f>
        <v>221</v>
      </c>
      <c r="C230" s="57" t="str">
        <f>IFERROR(IF('Input| Projects'!C230="","",'Input| Projects'!C230),"")</f>
        <v/>
      </c>
      <c r="D230" s="57" t="str">
        <f>IFERROR(IF('Input| Projects'!D230="","",'Input| Projects'!D230),"")</f>
        <v/>
      </c>
      <c r="E230" s="140"/>
      <c r="F230" s="257">
        <f>IFERROR('Input| Projects'!I230*'Input| Escalations'!$K$19,"")</f>
        <v>0</v>
      </c>
      <c r="G230" s="257">
        <f>IFERROR('Input| Projects'!J230*'Input| Escalations'!$K$19,"")</f>
        <v>0</v>
      </c>
      <c r="H230" s="257">
        <f>IFERROR('Input| Projects'!K230*'Input| Escalations'!$K$19,"")</f>
        <v>0</v>
      </c>
      <c r="I230" s="257">
        <f>IFERROR('Input| Projects'!L230*'Input| Escalations'!$K$19,"")</f>
        <v>0</v>
      </c>
      <c r="J230" s="257">
        <f>IFERROR('Input| Projects'!M230*'Input| Escalations'!$K$19,"")</f>
        <v>0</v>
      </c>
      <c r="K230" s="257">
        <f>IFERROR('Input| Projects'!N230*'Input| Escalations'!$K$19,"")</f>
        <v>0</v>
      </c>
      <c r="L230" s="257">
        <f>IFERROR('Input| Projects'!O230*'Input| Escalations'!$K$19,"")</f>
        <v>0</v>
      </c>
      <c r="M230" s="206" t="str">
        <f>IF(ABS(SUM(F230:L230)-(SUM('Input| Projects'!I230:O230)*'Input| Escalations'!$K$19))&lt;0.0000001,"",1)</f>
        <v/>
      </c>
      <c r="N230" s="259">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1</v>
      </c>
      <c r="O230" s="259">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1</v>
      </c>
      <c r="P230" s="259">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1</v>
      </c>
      <c r="Q230" s="259">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v>
      </c>
      <c r="R230" s="259">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v>
      </c>
      <c r="S230" s="259">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v>
      </c>
      <c r="T230" s="259">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v>
      </c>
      <c r="U230" s="142"/>
      <c r="V230" s="253">
        <f t="shared" si="93"/>
        <v>0</v>
      </c>
      <c r="W230" s="253">
        <f t="shared" si="94"/>
        <v>0</v>
      </c>
      <c r="X230" s="253">
        <f t="shared" si="95"/>
        <v>0</v>
      </c>
      <c r="Y230" s="253">
        <f t="shared" si="78"/>
        <v>0</v>
      </c>
      <c r="Z230" s="253">
        <f t="shared" si="79"/>
        <v>0</v>
      </c>
      <c r="AA230" s="253">
        <f t="shared" si="80"/>
        <v>0</v>
      </c>
      <c r="AB230" s="253">
        <f t="shared" si="81"/>
        <v>0</v>
      </c>
      <c r="AC230" s="142"/>
      <c r="AD230" s="253">
        <f>'Input| Projects'!Q230*N230*'Input| Escalations'!$K$19</f>
        <v>0</v>
      </c>
      <c r="AE230" s="253">
        <f>'Input| Projects'!R230*O230*'Input| Escalations'!$K$19</f>
        <v>0</v>
      </c>
      <c r="AF230" s="253">
        <f>'Input| Projects'!S230*P230*'Input| Escalations'!$K$19</f>
        <v>0</v>
      </c>
      <c r="AG230" s="253">
        <f>'Input| Projects'!T230*Q230*'Input| Escalations'!$K$19</f>
        <v>0</v>
      </c>
      <c r="AH230" s="253">
        <f>'Input| Projects'!U230*R230*'Input| Escalations'!$K$19</f>
        <v>0</v>
      </c>
      <c r="AI230" s="253">
        <f>'Input| Projects'!V230*S230*'Input| Escalations'!$K$19</f>
        <v>0</v>
      </c>
      <c r="AJ230" s="253">
        <f>'Input| Projects'!W230*T230*'Input| Escalations'!$K$19</f>
        <v>0</v>
      </c>
      <c r="AK230" s="142"/>
      <c r="AL230" s="253">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253">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253">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0</v>
      </c>
      <c r="AO230" s="253">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0</v>
      </c>
      <c r="AP230" s="253">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0</v>
      </c>
      <c r="AQ230" s="253">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253">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42"/>
      <c r="AT230" s="253">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253">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253">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253">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253">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253">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253">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42"/>
      <c r="BB230" s="253">
        <f t="shared" si="96"/>
        <v>0</v>
      </c>
      <c r="BC230" s="253">
        <f t="shared" si="97"/>
        <v>0</v>
      </c>
      <c r="BD230" s="253">
        <f t="shared" si="98"/>
        <v>0</v>
      </c>
      <c r="BE230" s="253">
        <f t="shared" si="82"/>
        <v>0</v>
      </c>
      <c r="BF230" s="253">
        <f t="shared" si="83"/>
        <v>0</v>
      </c>
      <c r="BG230" s="253">
        <f t="shared" si="84"/>
        <v>0</v>
      </c>
      <c r="BH230" s="253">
        <f t="shared" si="85"/>
        <v>0</v>
      </c>
      <c r="BI230" s="144"/>
      <c r="BJ230" s="253"/>
      <c r="BK230" s="253"/>
      <c r="BL230" s="253"/>
      <c r="BM230" s="253"/>
      <c r="BN230" s="253"/>
      <c r="BO230" s="253"/>
      <c r="BP230" s="253"/>
      <c r="BQ230" s="144"/>
      <c r="BR230" s="253">
        <f t="shared" si="86"/>
        <v>0</v>
      </c>
      <c r="BS230" s="253">
        <f t="shared" si="87"/>
        <v>0</v>
      </c>
      <c r="BT230" s="253">
        <f t="shared" si="88"/>
        <v>0</v>
      </c>
      <c r="BU230" s="253">
        <f t="shared" si="89"/>
        <v>0</v>
      </c>
      <c r="BV230" s="253">
        <f t="shared" si="90"/>
        <v>0</v>
      </c>
      <c r="BW230" s="253">
        <f t="shared" si="91"/>
        <v>0</v>
      </c>
      <c r="BX230" s="253">
        <f t="shared" si="92"/>
        <v>0</v>
      </c>
      <c r="BY230" s="142"/>
      <c r="BZ230" s="264" t="str">
        <f>IF(SUMIF('Input| Projects'!$AR$8:$CO$8,"Dx",'Input| Projects'!$AR230:$CO230)=0,"",SUMIF('Input| Projects'!$AR$8:$CO$8,"Dx",'Input| Projects'!$AR230:$CO230))</f>
        <v/>
      </c>
      <c r="CA230" s="264" t="str">
        <f>IF(SUMIF('Input| Projects'!$AR$8:$CO$8,"Tx",'Input| Projects'!$AR230:$CO230)=0,"",SUMIF('Input| Projects'!$AR$8:$CO$8,"Tx",'Input| Projects'!$AR230:$CO230))</f>
        <v/>
      </c>
      <c r="CB230" s="206" t="str">
        <f t="shared" si="99"/>
        <v/>
      </c>
    </row>
    <row r="231" spans="2:80" x14ac:dyDescent="0.3">
      <c r="B231" s="268">
        <f>IFERROR('Input| Projects'!B231,"")</f>
        <v>222</v>
      </c>
      <c r="C231" s="57" t="str">
        <f>IFERROR(IF('Input| Projects'!C231="","",'Input| Projects'!C231),"")</f>
        <v/>
      </c>
      <c r="D231" s="57" t="str">
        <f>IFERROR(IF('Input| Projects'!D231="","",'Input| Projects'!D231),"")</f>
        <v/>
      </c>
      <c r="E231" s="140"/>
      <c r="F231" s="257">
        <f>IFERROR('Input| Projects'!I231*'Input| Escalations'!$K$19,"")</f>
        <v>0</v>
      </c>
      <c r="G231" s="257">
        <f>IFERROR('Input| Projects'!J231*'Input| Escalations'!$K$19,"")</f>
        <v>0</v>
      </c>
      <c r="H231" s="257">
        <f>IFERROR('Input| Projects'!K231*'Input| Escalations'!$K$19,"")</f>
        <v>0</v>
      </c>
      <c r="I231" s="257">
        <f>IFERROR('Input| Projects'!L231*'Input| Escalations'!$K$19,"")</f>
        <v>0</v>
      </c>
      <c r="J231" s="257">
        <f>IFERROR('Input| Projects'!M231*'Input| Escalations'!$K$19,"")</f>
        <v>0</v>
      </c>
      <c r="K231" s="257">
        <f>IFERROR('Input| Projects'!N231*'Input| Escalations'!$K$19,"")</f>
        <v>0</v>
      </c>
      <c r="L231" s="257">
        <f>IFERROR('Input| Projects'!O231*'Input| Escalations'!$K$19,"")</f>
        <v>0</v>
      </c>
      <c r="M231" s="206" t="str">
        <f>IF(ABS(SUM(F231:L231)-(SUM('Input| Projects'!I231:O231)*'Input| Escalations'!$K$19))&lt;0.0000001,"",1)</f>
        <v/>
      </c>
      <c r="N231" s="259">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1</v>
      </c>
      <c r="O231" s="259">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1</v>
      </c>
      <c r="P231" s="259">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1</v>
      </c>
      <c r="Q231" s="259">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v>
      </c>
      <c r="R231" s="259">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v>
      </c>
      <c r="S231" s="259">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v>
      </c>
      <c r="T231" s="259">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v>
      </c>
      <c r="U231" s="142"/>
      <c r="V231" s="253">
        <f t="shared" si="93"/>
        <v>0</v>
      </c>
      <c r="W231" s="253">
        <f t="shared" si="94"/>
        <v>0</v>
      </c>
      <c r="X231" s="253">
        <f t="shared" si="95"/>
        <v>0</v>
      </c>
      <c r="Y231" s="253">
        <f t="shared" si="78"/>
        <v>0</v>
      </c>
      <c r="Z231" s="253">
        <f t="shared" si="79"/>
        <v>0</v>
      </c>
      <c r="AA231" s="253">
        <f t="shared" si="80"/>
        <v>0</v>
      </c>
      <c r="AB231" s="253">
        <f t="shared" si="81"/>
        <v>0</v>
      </c>
      <c r="AC231" s="142"/>
      <c r="AD231" s="253">
        <f>'Input| Projects'!Q231*N231*'Input| Escalations'!$K$19</f>
        <v>0</v>
      </c>
      <c r="AE231" s="253">
        <f>'Input| Projects'!R231*O231*'Input| Escalations'!$K$19</f>
        <v>0</v>
      </c>
      <c r="AF231" s="253">
        <f>'Input| Projects'!S231*P231*'Input| Escalations'!$K$19</f>
        <v>0</v>
      </c>
      <c r="AG231" s="253">
        <f>'Input| Projects'!T231*Q231*'Input| Escalations'!$K$19</f>
        <v>0</v>
      </c>
      <c r="AH231" s="253">
        <f>'Input| Projects'!U231*R231*'Input| Escalations'!$K$19</f>
        <v>0</v>
      </c>
      <c r="AI231" s="253">
        <f>'Input| Projects'!V231*S231*'Input| Escalations'!$K$19</f>
        <v>0</v>
      </c>
      <c r="AJ231" s="253">
        <f>'Input| Projects'!W231*T231*'Input| Escalations'!$K$19</f>
        <v>0</v>
      </c>
      <c r="AK231" s="142"/>
      <c r="AL231" s="253">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253">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253">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0</v>
      </c>
      <c r="AO231" s="253">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0</v>
      </c>
      <c r="AP231" s="253">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0</v>
      </c>
      <c r="AQ231" s="253">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0</v>
      </c>
      <c r="AR231" s="253">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0</v>
      </c>
      <c r="AS231" s="142"/>
      <c r="AT231" s="253">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253">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253">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253">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253">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253">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253">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42"/>
      <c r="BB231" s="253">
        <f t="shared" si="96"/>
        <v>0</v>
      </c>
      <c r="BC231" s="253">
        <f t="shared" si="97"/>
        <v>0</v>
      </c>
      <c r="BD231" s="253">
        <f t="shared" si="98"/>
        <v>0</v>
      </c>
      <c r="BE231" s="253">
        <f t="shared" si="82"/>
        <v>0</v>
      </c>
      <c r="BF231" s="253">
        <f t="shared" si="83"/>
        <v>0</v>
      </c>
      <c r="BG231" s="253">
        <f t="shared" si="84"/>
        <v>0</v>
      </c>
      <c r="BH231" s="253">
        <f t="shared" si="85"/>
        <v>0</v>
      </c>
      <c r="BI231" s="144"/>
      <c r="BJ231" s="253"/>
      <c r="BK231" s="253"/>
      <c r="BL231" s="253"/>
      <c r="BM231" s="253"/>
      <c r="BN231" s="253"/>
      <c r="BO231" s="253"/>
      <c r="BP231" s="253"/>
      <c r="BQ231" s="144"/>
      <c r="BR231" s="253">
        <f t="shared" si="86"/>
        <v>0</v>
      </c>
      <c r="BS231" s="253">
        <f t="shared" si="87"/>
        <v>0</v>
      </c>
      <c r="BT231" s="253">
        <f t="shared" si="88"/>
        <v>0</v>
      </c>
      <c r="BU231" s="253">
        <f t="shared" si="89"/>
        <v>0</v>
      </c>
      <c r="BV231" s="253">
        <f t="shared" si="90"/>
        <v>0</v>
      </c>
      <c r="BW231" s="253">
        <f t="shared" si="91"/>
        <v>0</v>
      </c>
      <c r="BX231" s="253">
        <f t="shared" si="92"/>
        <v>0</v>
      </c>
      <c r="BY231" s="142"/>
      <c r="BZ231" s="264" t="str">
        <f>IF(SUMIF('Input| Projects'!$AR$8:$CO$8,"Dx",'Input| Projects'!$AR231:$CO231)=0,"",SUMIF('Input| Projects'!$AR$8:$CO$8,"Dx",'Input| Projects'!$AR231:$CO231))</f>
        <v/>
      </c>
      <c r="CA231" s="264" t="str">
        <f>IF(SUMIF('Input| Projects'!$AR$8:$CO$8,"Tx",'Input| Projects'!$AR231:$CO231)=0,"",SUMIF('Input| Projects'!$AR$8:$CO$8,"Tx",'Input| Projects'!$AR231:$CO231))</f>
        <v/>
      </c>
      <c r="CB231" s="206" t="str">
        <f t="shared" si="99"/>
        <v/>
      </c>
    </row>
    <row r="232" spans="2:80" x14ac:dyDescent="0.3">
      <c r="B232" s="268">
        <f>IFERROR('Input| Projects'!B232,"")</f>
        <v>223</v>
      </c>
      <c r="C232" s="57" t="str">
        <f>IFERROR(IF('Input| Projects'!C232="","",'Input| Projects'!C232),"")</f>
        <v/>
      </c>
      <c r="D232" s="57" t="str">
        <f>IFERROR(IF('Input| Projects'!D232="","",'Input| Projects'!D232),"")</f>
        <v/>
      </c>
      <c r="E232" s="140"/>
      <c r="F232" s="257">
        <f>IFERROR('Input| Projects'!I232*'Input| Escalations'!$K$19,"")</f>
        <v>0</v>
      </c>
      <c r="G232" s="257">
        <f>IFERROR('Input| Projects'!J232*'Input| Escalations'!$K$19,"")</f>
        <v>0</v>
      </c>
      <c r="H232" s="257">
        <f>IFERROR('Input| Projects'!K232*'Input| Escalations'!$K$19,"")</f>
        <v>0</v>
      </c>
      <c r="I232" s="257">
        <f>IFERROR('Input| Projects'!L232*'Input| Escalations'!$K$19,"")</f>
        <v>0</v>
      </c>
      <c r="J232" s="257">
        <f>IFERROR('Input| Projects'!M232*'Input| Escalations'!$K$19,"")</f>
        <v>0</v>
      </c>
      <c r="K232" s="257">
        <f>IFERROR('Input| Projects'!N232*'Input| Escalations'!$K$19,"")</f>
        <v>0</v>
      </c>
      <c r="L232" s="257">
        <f>IFERROR('Input| Projects'!O232*'Input| Escalations'!$K$19,"")</f>
        <v>0</v>
      </c>
      <c r="M232" s="206" t="str">
        <f>IF(ABS(SUM(F232:L232)-(SUM('Input| Projects'!I232:O232)*'Input| Escalations'!$K$19))&lt;0.0000001,"",1)</f>
        <v/>
      </c>
      <c r="N232" s="259">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1</v>
      </c>
      <c r="O232" s="259">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1</v>
      </c>
      <c r="P232" s="259">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1</v>
      </c>
      <c r="Q232" s="259">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v>
      </c>
      <c r="R232" s="259">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v>
      </c>
      <c r="S232" s="259">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v>
      </c>
      <c r="T232" s="259">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v>
      </c>
      <c r="U232" s="142"/>
      <c r="V232" s="253">
        <f t="shared" si="93"/>
        <v>0</v>
      </c>
      <c r="W232" s="253">
        <f t="shared" si="94"/>
        <v>0</v>
      </c>
      <c r="X232" s="253">
        <f t="shared" si="95"/>
        <v>0</v>
      </c>
      <c r="Y232" s="253">
        <f t="shared" si="78"/>
        <v>0</v>
      </c>
      <c r="Z232" s="253">
        <f t="shared" si="79"/>
        <v>0</v>
      </c>
      <c r="AA232" s="253">
        <f t="shared" si="80"/>
        <v>0</v>
      </c>
      <c r="AB232" s="253">
        <f t="shared" si="81"/>
        <v>0</v>
      </c>
      <c r="AC232" s="142"/>
      <c r="AD232" s="253">
        <f>'Input| Projects'!Q232*N232*'Input| Escalations'!$K$19</f>
        <v>0</v>
      </c>
      <c r="AE232" s="253">
        <f>'Input| Projects'!R232*O232*'Input| Escalations'!$K$19</f>
        <v>0</v>
      </c>
      <c r="AF232" s="253">
        <f>'Input| Projects'!S232*P232*'Input| Escalations'!$K$19</f>
        <v>0</v>
      </c>
      <c r="AG232" s="253">
        <f>'Input| Projects'!T232*Q232*'Input| Escalations'!$K$19</f>
        <v>0</v>
      </c>
      <c r="AH232" s="253">
        <f>'Input| Projects'!U232*R232*'Input| Escalations'!$K$19</f>
        <v>0</v>
      </c>
      <c r="AI232" s="253">
        <f>'Input| Projects'!V232*S232*'Input| Escalations'!$K$19</f>
        <v>0</v>
      </c>
      <c r="AJ232" s="253">
        <f>'Input| Projects'!W232*T232*'Input| Escalations'!$K$19</f>
        <v>0</v>
      </c>
      <c r="AK232" s="142"/>
      <c r="AL232" s="253">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253">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253">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0</v>
      </c>
      <c r="AO232" s="253">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0</v>
      </c>
      <c r="AP232" s="253">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0</v>
      </c>
      <c r="AQ232" s="253">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0</v>
      </c>
      <c r="AR232" s="253">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0</v>
      </c>
      <c r="AS232" s="142"/>
      <c r="AT232" s="253">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253">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253">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253">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253">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253">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253">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42"/>
      <c r="BB232" s="253">
        <f t="shared" si="96"/>
        <v>0</v>
      </c>
      <c r="BC232" s="253">
        <f t="shared" si="97"/>
        <v>0</v>
      </c>
      <c r="BD232" s="253">
        <f t="shared" si="98"/>
        <v>0</v>
      </c>
      <c r="BE232" s="253">
        <f t="shared" si="82"/>
        <v>0</v>
      </c>
      <c r="BF232" s="253">
        <f t="shared" si="83"/>
        <v>0</v>
      </c>
      <c r="BG232" s="253">
        <f t="shared" si="84"/>
        <v>0</v>
      </c>
      <c r="BH232" s="253">
        <f t="shared" si="85"/>
        <v>0</v>
      </c>
      <c r="BI232" s="144"/>
      <c r="BJ232" s="253"/>
      <c r="BK232" s="253"/>
      <c r="BL232" s="253"/>
      <c r="BM232" s="253"/>
      <c r="BN232" s="253"/>
      <c r="BO232" s="253"/>
      <c r="BP232" s="253"/>
      <c r="BQ232" s="144"/>
      <c r="BR232" s="253">
        <f t="shared" si="86"/>
        <v>0</v>
      </c>
      <c r="BS232" s="253">
        <f t="shared" si="87"/>
        <v>0</v>
      </c>
      <c r="BT232" s="253">
        <f t="shared" si="88"/>
        <v>0</v>
      </c>
      <c r="BU232" s="253">
        <f t="shared" si="89"/>
        <v>0</v>
      </c>
      <c r="BV232" s="253">
        <f t="shared" si="90"/>
        <v>0</v>
      </c>
      <c r="BW232" s="253">
        <f t="shared" si="91"/>
        <v>0</v>
      </c>
      <c r="BX232" s="253">
        <f t="shared" si="92"/>
        <v>0</v>
      </c>
      <c r="BY232" s="142"/>
      <c r="BZ232" s="264" t="str">
        <f>IF(SUMIF('Input| Projects'!$AR$8:$CO$8,"Dx",'Input| Projects'!$AR232:$CO232)=0,"",SUMIF('Input| Projects'!$AR$8:$CO$8,"Dx",'Input| Projects'!$AR232:$CO232))</f>
        <v/>
      </c>
      <c r="CA232" s="264" t="str">
        <f>IF(SUMIF('Input| Projects'!$AR$8:$CO$8,"Tx",'Input| Projects'!$AR232:$CO232)=0,"",SUMIF('Input| Projects'!$AR$8:$CO$8,"Tx",'Input| Projects'!$AR232:$CO232))</f>
        <v/>
      </c>
      <c r="CB232" s="206" t="str">
        <f t="shared" si="99"/>
        <v/>
      </c>
    </row>
    <row r="233" spans="2:80" x14ac:dyDescent="0.3">
      <c r="B233" s="268">
        <f>IFERROR('Input| Projects'!B233,"")</f>
        <v>224</v>
      </c>
      <c r="C233" s="57" t="str">
        <f>IFERROR(IF('Input| Projects'!C233="","",'Input| Projects'!C233),"")</f>
        <v/>
      </c>
      <c r="D233" s="57" t="str">
        <f>IFERROR(IF('Input| Projects'!D233="","",'Input| Projects'!D233),"")</f>
        <v/>
      </c>
      <c r="E233" s="140"/>
      <c r="F233" s="257">
        <f>IFERROR('Input| Projects'!I233*'Input| Escalations'!$K$19,"")</f>
        <v>0</v>
      </c>
      <c r="G233" s="257">
        <f>IFERROR('Input| Projects'!J233*'Input| Escalations'!$K$19,"")</f>
        <v>0</v>
      </c>
      <c r="H233" s="257">
        <f>IFERROR('Input| Projects'!K233*'Input| Escalations'!$K$19,"")</f>
        <v>0</v>
      </c>
      <c r="I233" s="257">
        <f>IFERROR('Input| Projects'!L233*'Input| Escalations'!$K$19,"")</f>
        <v>0</v>
      </c>
      <c r="J233" s="257">
        <f>IFERROR('Input| Projects'!M233*'Input| Escalations'!$K$19,"")</f>
        <v>0</v>
      </c>
      <c r="K233" s="257">
        <f>IFERROR('Input| Projects'!N233*'Input| Escalations'!$K$19,"")</f>
        <v>0</v>
      </c>
      <c r="L233" s="257">
        <f>IFERROR('Input| Projects'!O233*'Input| Escalations'!$K$19,"")</f>
        <v>0</v>
      </c>
      <c r="M233" s="206" t="str">
        <f>IF(ABS(SUM(F233:L233)-(SUM('Input| Projects'!I233:O233)*'Input| Escalations'!$K$19))&lt;0.0000001,"",1)</f>
        <v/>
      </c>
      <c r="N233" s="259">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1</v>
      </c>
      <c r="O233" s="259">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1</v>
      </c>
      <c r="P233" s="259">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1</v>
      </c>
      <c r="Q233" s="259">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v>
      </c>
      <c r="R233" s="259">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v>
      </c>
      <c r="S233" s="259">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v>
      </c>
      <c r="T233" s="259">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v>
      </c>
      <c r="U233" s="142"/>
      <c r="V233" s="253">
        <f t="shared" si="93"/>
        <v>0</v>
      </c>
      <c r="W233" s="253">
        <f t="shared" si="94"/>
        <v>0</v>
      </c>
      <c r="X233" s="253">
        <f t="shared" si="95"/>
        <v>0</v>
      </c>
      <c r="Y233" s="253">
        <f t="shared" si="78"/>
        <v>0</v>
      </c>
      <c r="Z233" s="253">
        <f t="shared" si="79"/>
        <v>0</v>
      </c>
      <c r="AA233" s="253">
        <f t="shared" si="80"/>
        <v>0</v>
      </c>
      <c r="AB233" s="253">
        <f t="shared" si="81"/>
        <v>0</v>
      </c>
      <c r="AC233" s="142"/>
      <c r="AD233" s="253">
        <f>'Input| Projects'!Q233*N233*'Input| Escalations'!$K$19</f>
        <v>0</v>
      </c>
      <c r="AE233" s="253">
        <f>'Input| Projects'!R233*O233*'Input| Escalations'!$K$19</f>
        <v>0</v>
      </c>
      <c r="AF233" s="253">
        <f>'Input| Projects'!S233*P233*'Input| Escalations'!$K$19</f>
        <v>0</v>
      </c>
      <c r="AG233" s="253">
        <f>'Input| Projects'!T233*Q233*'Input| Escalations'!$K$19</f>
        <v>0</v>
      </c>
      <c r="AH233" s="253">
        <f>'Input| Projects'!U233*R233*'Input| Escalations'!$K$19</f>
        <v>0</v>
      </c>
      <c r="AI233" s="253">
        <f>'Input| Projects'!V233*S233*'Input| Escalations'!$K$19</f>
        <v>0</v>
      </c>
      <c r="AJ233" s="253">
        <f>'Input| Projects'!W233*T233*'Input| Escalations'!$K$19</f>
        <v>0</v>
      </c>
      <c r="AK233" s="142"/>
      <c r="AL233" s="253">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253">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253">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0</v>
      </c>
      <c r="AO233" s="253">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0</v>
      </c>
      <c r="AP233" s="253">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0</v>
      </c>
      <c r="AQ233" s="253">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0</v>
      </c>
      <c r="AR233" s="253">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0</v>
      </c>
      <c r="AS233" s="142"/>
      <c r="AT233" s="253">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253">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253">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253">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253">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253">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253">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42"/>
      <c r="BB233" s="253">
        <f t="shared" si="96"/>
        <v>0</v>
      </c>
      <c r="BC233" s="253">
        <f t="shared" si="97"/>
        <v>0</v>
      </c>
      <c r="BD233" s="253">
        <f t="shared" si="98"/>
        <v>0</v>
      </c>
      <c r="BE233" s="253">
        <f t="shared" si="82"/>
        <v>0</v>
      </c>
      <c r="BF233" s="253">
        <f t="shared" si="83"/>
        <v>0</v>
      </c>
      <c r="BG233" s="253">
        <f t="shared" si="84"/>
        <v>0</v>
      </c>
      <c r="BH233" s="253">
        <f t="shared" si="85"/>
        <v>0</v>
      </c>
      <c r="BI233" s="144"/>
      <c r="BJ233" s="253"/>
      <c r="BK233" s="253"/>
      <c r="BL233" s="253"/>
      <c r="BM233" s="253"/>
      <c r="BN233" s="253"/>
      <c r="BO233" s="253"/>
      <c r="BP233" s="253"/>
      <c r="BQ233" s="144"/>
      <c r="BR233" s="253">
        <f t="shared" si="86"/>
        <v>0</v>
      </c>
      <c r="BS233" s="253">
        <f t="shared" si="87"/>
        <v>0</v>
      </c>
      <c r="BT233" s="253">
        <f t="shared" si="88"/>
        <v>0</v>
      </c>
      <c r="BU233" s="253">
        <f t="shared" si="89"/>
        <v>0</v>
      </c>
      <c r="BV233" s="253">
        <f t="shared" si="90"/>
        <v>0</v>
      </c>
      <c r="BW233" s="253">
        <f t="shared" si="91"/>
        <v>0</v>
      </c>
      <c r="BX233" s="253">
        <f t="shared" si="92"/>
        <v>0</v>
      </c>
      <c r="BY233" s="142"/>
      <c r="BZ233" s="264" t="str">
        <f>IF(SUMIF('Input| Projects'!$AR$8:$CO$8,"Dx",'Input| Projects'!$AR233:$CO233)=0,"",SUMIF('Input| Projects'!$AR$8:$CO$8,"Dx",'Input| Projects'!$AR233:$CO233))</f>
        <v/>
      </c>
      <c r="CA233" s="264" t="str">
        <f>IF(SUMIF('Input| Projects'!$AR$8:$CO$8,"Tx",'Input| Projects'!$AR233:$CO233)=0,"",SUMIF('Input| Projects'!$AR$8:$CO$8,"Tx",'Input| Projects'!$AR233:$CO233))</f>
        <v/>
      </c>
      <c r="CB233" s="206" t="str">
        <f t="shared" si="99"/>
        <v/>
      </c>
    </row>
    <row r="234" spans="2:80" x14ac:dyDescent="0.3">
      <c r="B234" s="268">
        <f>IFERROR('Input| Projects'!B234,"")</f>
        <v>225</v>
      </c>
      <c r="C234" s="57" t="str">
        <f>IFERROR(IF('Input| Projects'!C234="","",'Input| Projects'!C234),"")</f>
        <v/>
      </c>
      <c r="D234" s="57" t="str">
        <f>IFERROR(IF('Input| Projects'!D234="","",'Input| Projects'!D234),"")</f>
        <v/>
      </c>
      <c r="E234" s="140"/>
      <c r="F234" s="257">
        <f>IFERROR('Input| Projects'!I234*'Input| Escalations'!$K$19,"")</f>
        <v>0</v>
      </c>
      <c r="G234" s="257">
        <f>IFERROR('Input| Projects'!J234*'Input| Escalations'!$K$19,"")</f>
        <v>0</v>
      </c>
      <c r="H234" s="257">
        <f>IFERROR('Input| Projects'!K234*'Input| Escalations'!$K$19,"")</f>
        <v>0</v>
      </c>
      <c r="I234" s="257">
        <f>IFERROR('Input| Projects'!L234*'Input| Escalations'!$K$19,"")</f>
        <v>0</v>
      </c>
      <c r="J234" s="257">
        <f>IFERROR('Input| Projects'!M234*'Input| Escalations'!$K$19,"")</f>
        <v>0</v>
      </c>
      <c r="K234" s="257">
        <f>IFERROR('Input| Projects'!N234*'Input| Escalations'!$K$19,"")</f>
        <v>0</v>
      </c>
      <c r="L234" s="257">
        <f>IFERROR('Input| Projects'!O234*'Input| Escalations'!$K$19,"")</f>
        <v>0</v>
      </c>
      <c r="M234" s="206" t="str">
        <f>IF(ABS(SUM(F234:L234)-(SUM('Input| Projects'!I234:O234)*'Input| Escalations'!$K$19))&lt;0.0000001,"",1)</f>
        <v/>
      </c>
      <c r="N234" s="259">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1</v>
      </c>
      <c r="O234" s="259">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1</v>
      </c>
      <c r="P234" s="259">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1</v>
      </c>
      <c r="Q234" s="259">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v>
      </c>
      <c r="R234" s="259">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v>
      </c>
      <c r="S234" s="259">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v>
      </c>
      <c r="T234" s="259">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v>
      </c>
      <c r="U234" s="142"/>
      <c r="V234" s="253">
        <f t="shared" si="93"/>
        <v>0</v>
      </c>
      <c r="W234" s="253">
        <f t="shared" si="94"/>
        <v>0</v>
      </c>
      <c r="X234" s="253">
        <f t="shared" si="95"/>
        <v>0</v>
      </c>
      <c r="Y234" s="253">
        <f t="shared" si="78"/>
        <v>0</v>
      </c>
      <c r="Z234" s="253">
        <f t="shared" si="79"/>
        <v>0</v>
      </c>
      <c r="AA234" s="253">
        <f t="shared" si="80"/>
        <v>0</v>
      </c>
      <c r="AB234" s="253">
        <f t="shared" si="81"/>
        <v>0</v>
      </c>
      <c r="AC234" s="142"/>
      <c r="AD234" s="253">
        <f>'Input| Projects'!Q234*N234*'Input| Escalations'!$K$19</f>
        <v>0</v>
      </c>
      <c r="AE234" s="253">
        <f>'Input| Projects'!R234*O234*'Input| Escalations'!$K$19</f>
        <v>0</v>
      </c>
      <c r="AF234" s="253">
        <f>'Input| Projects'!S234*P234*'Input| Escalations'!$K$19</f>
        <v>0</v>
      </c>
      <c r="AG234" s="253">
        <f>'Input| Projects'!T234*Q234*'Input| Escalations'!$K$19</f>
        <v>0</v>
      </c>
      <c r="AH234" s="253">
        <f>'Input| Projects'!U234*R234*'Input| Escalations'!$K$19</f>
        <v>0</v>
      </c>
      <c r="AI234" s="253">
        <f>'Input| Projects'!V234*S234*'Input| Escalations'!$K$19</f>
        <v>0</v>
      </c>
      <c r="AJ234" s="253">
        <f>'Input| Projects'!W234*T234*'Input| Escalations'!$K$19</f>
        <v>0</v>
      </c>
      <c r="AK234" s="142"/>
      <c r="AL234" s="253">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253">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253">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0</v>
      </c>
      <c r="AO234" s="253">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0</v>
      </c>
      <c r="AP234" s="253">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0</v>
      </c>
      <c r="AQ234" s="253">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0</v>
      </c>
      <c r="AR234" s="253">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0</v>
      </c>
      <c r="AS234" s="142"/>
      <c r="AT234" s="253">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253">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253">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253">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253">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253">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253">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42"/>
      <c r="BB234" s="253">
        <f t="shared" si="96"/>
        <v>0</v>
      </c>
      <c r="BC234" s="253">
        <f t="shared" si="97"/>
        <v>0</v>
      </c>
      <c r="BD234" s="253">
        <f t="shared" si="98"/>
        <v>0</v>
      </c>
      <c r="BE234" s="253">
        <f t="shared" si="82"/>
        <v>0</v>
      </c>
      <c r="BF234" s="253">
        <f t="shared" si="83"/>
        <v>0</v>
      </c>
      <c r="BG234" s="253">
        <f t="shared" si="84"/>
        <v>0</v>
      </c>
      <c r="BH234" s="253">
        <f t="shared" si="85"/>
        <v>0</v>
      </c>
      <c r="BI234" s="144"/>
      <c r="BJ234" s="253"/>
      <c r="BK234" s="253"/>
      <c r="BL234" s="253"/>
      <c r="BM234" s="253"/>
      <c r="BN234" s="253"/>
      <c r="BO234" s="253"/>
      <c r="BP234" s="253"/>
      <c r="BQ234" s="144"/>
      <c r="BR234" s="253">
        <f t="shared" si="86"/>
        <v>0</v>
      </c>
      <c r="BS234" s="253">
        <f t="shared" si="87"/>
        <v>0</v>
      </c>
      <c r="BT234" s="253">
        <f t="shared" si="88"/>
        <v>0</v>
      </c>
      <c r="BU234" s="253">
        <f t="shared" si="89"/>
        <v>0</v>
      </c>
      <c r="BV234" s="253">
        <f t="shared" si="90"/>
        <v>0</v>
      </c>
      <c r="BW234" s="253">
        <f t="shared" si="91"/>
        <v>0</v>
      </c>
      <c r="BX234" s="253">
        <f t="shared" si="92"/>
        <v>0</v>
      </c>
      <c r="BY234" s="142"/>
      <c r="BZ234" s="264" t="str">
        <f>IF(SUMIF('Input| Projects'!$AR$8:$CO$8,"Dx",'Input| Projects'!$AR234:$CO234)=0,"",SUMIF('Input| Projects'!$AR$8:$CO$8,"Dx",'Input| Projects'!$AR234:$CO234))</f>
        <v/>
      </c>
      <c r="CA234" s="264" t="str">
        <f>IF(SUMIF('Input| Projects'!$AR$8:$CO$8,"Tx",'Input| Projects'!$AR234:$CO234)=0,"",SUMIF('Input| Projects'!$AR$8:$CO$8,"Tx",'Input| Projects'!$AR234:$CO234))</f>
        <v/>
      </c>
      <c r="CB234" s="206" t="str">
        <f t="shared" si="99"/>
        <v/>
      </c>
    </row>
    <row r="235" spans="2:80" x14ac:dyDescent="0.3">
      <c r="B235" s="268">
        <f>IFERROR('Input| Projects'!B235,"")</f>
        <v>226</v>
      </c>
      <c r="C235" s="57" t="str">
        <f>IFERROR(IF('Input| Projects'!C235="","",'Input| Projects'!C235),"")</f>
        <v/>
      </c>
      <c r="D235" s="57" t="str">
        <f>IFERROR(IF('Input| Projects'!D235="","",'Input| Projects'!D235),"")</f>
        <v/>
      </c>
      <c r="E235" s="140"/>
      <c r="F235" s="257">
        <f>IFERROR('Input| Projects'!I235*'Input| Escalations'!$K$19,"")</f>
        <v>0</v>
      </c>
      <c r="G235" s="257">
        <f>IFERROR('Input| Projects'!J235*'Input| Escalations'!$K$19,"")</f>
        <v>0</v>
      </c>
      <c r="H235" s="257">
        <f>IFERROR('Input| Projects'!K235*'Input| Escalations'!$K$19,"")</f>
        <v>0</v>
      </c>
      <c r="I235" s="257">
        <f>IFERROR('Input| Projects'!L235*'Input| Escalations'!$K$19,"")</f>
        <v>0</v>
      </c>
      <c r="J235" s="257">
        <f>IFERROR('Input| Projects'!M235*'Input| Escalations'!$K$19,"")</f>
        <v>0</v>
      </c>
      <c r="K235" s="257">
        <f>IFERROR('Input| Projects'!N235*'Input| Escalations'!$K$19,"")</f>
        <v>0</v>
      </c>
      <c r="L235" s="257">
        <f>IFERROR('Input| Projects'!O235*'Input| Escalations'!$K$19,"")</f>
        <v>0</v>
      </c>
      <c r="M235" s="206" t="str">
        <f>IF(ABS(SUM(F235:L235)-(SUM('Input| Projects'!I235:O235)*'Input| Escalations'!$K$19))&lt;0.0000001,"",1)</f>
        <v/>
      </c>
      <c r="N235" s="259">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1</v>
      </c>
      <c r="O235" s="259">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1</v>
      </c>
      <c r="P235" s="259">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1</v>
      </c>
      <c r="Q235" s="259">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v>
      </c>
      <c r="R235" s="259">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v>
      </c>
      <c r="S235" s="259">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v>
      </c>
      <c r="T235" s="259">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v>
      </c>
      <c r="U235" s="142"/>
      <c r="V235" s="253">
        <f t="shared" si="93"/>
        <v>0</v>
      </c>
      <c r="W235" s="253">
        <f t="shared" si="94"/>
        <v>0</v>
      </c>
      <c r="X235" s="253">
        <f t="shared" si="95"/>
        <v>0</v>
      </c>
      <c r="Y235" s="253">
        <f t="shared" si="78"/>
        <v>0</v>
      </c>
      <c r="Z235" s="253">
        <f t="shared" si="79"/>
        <v>0</v>
      </c>
      <c r="AA235" s="253">
        <f t="shared" si="80"/>
        <v>0</v>
      </c>
      <c r="AB235" s="253">
        <f t="shared" si="81"/>
        <v>0</v>
      </c>
      <c r="AC235" s="142"/>
      <c r="AD235" s="253">
        <f>'Input| Projects'!Q235*N235*'Input| Escalations'!$K$19</f>
        <v>0</v>
      </c>
      <c r="AE235" s="253">
        <f>'Input| Projects'!R235*O235*'Input| Escalations'!$K$19</f>
        <v>0</v>
      </c>
      <c r="AF235" s="253">
        <f>'Input| Projects'!S235*P235*'Input| Escalations'!$K$19</f>
        <v>0</v>
      </c>
      <c r="AG235" s="253">
        <f>'Input| Projects'!T235*Q235*'Input| Escalations'!$K$19</f>
        <v>0</v>
      </c>
      <c r="AH235" s="253">
        <f>'Input| Projects'!U235*R235*'Input| Escalations'!$K$19</f>
        <v>0</v>
      </c>
      <c r="AI235" s="253">
        <f>'Input| Projects'!V235*S235*'Input| Escalations'!$K$19</f>
        <v>0</v>
      </c>
      <c r="AJ235" s="253">
        <f>'Input| Projects'!W235*T235*'Input| Escalations'!$K$19</f>
        <v>0</v>
      </c>
      <c r="AK235" s="142"/>
      <c r="AL235" s="253">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253">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253">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253">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253">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253">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253">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42"/>
      <c r="AT235" s="253">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253">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253">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253">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253">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253">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253">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42"/>
      <c r="BB235" s="253">
        <f t="shared" si="96"/>
        <v>0</v>
      </c>
      <c r="BC235" s="253">
        <f t="shared" si="97"/>
        <v>0</v>
      </c>
      <c r="BD235" s="253">
        <f t="shared" si="98"/>
        <v>0</v>
      </c>
      <c r="BE235" s="253">
        <f t="shared" si="82"/>
        <v>0</v>
      </c>
      <c r="BF235" s="253">
        <f t="shared" si="83"/>
        <v>0</v>
      </c>
      <c r="BG235" s="253">
        <f t="shared" si="84"/>
        <v>0</v>
      </c>
      <c r="BH235" s="253">
        <f t="shared" si="85"/>
        <v>0</v>
      </c>
      <c r="BI235" s="144"/>
      <c r="BJ235" s="253"/>
      <c r="BK235" s="253"/>
      <c r="BL235" s="253"/>
      <c r="BM235" s="253"/>
      <c r="BN235" s="253"/>
      <c r="BO235" s="253"/>
      <c r="BP235" s="253"/>
      <c r="BQ235" s="144"/>
      <c r="BR235" s="253">
        <f t="shared" si="86"/>
        <v>0</v>
      </c>
      <c r="BS235" s="253">
        <f t="shared" si="87"/>
        <v>0</v>
      </c>
      <c r="BT235" s="253">
        <f t="shared" si="88"/>
        <v>0</v>
      </c>
      <c r="BU235" s="253">
        <f t="shared" si="89"/>
        <v>0</v>
      </c>
      <c r="BV235" s="253">
        <f t="shared" si="90"/>
        <v>0</v>
      </c>
      <c r="BW235" s="253">
        <f t="shared" si="91"/>
        <v>0</v>
      </c>
      <c r="BX235" s="253">
        <f t="shared" si="92"/>
        <v>0</v>
      </c>
      <c r="BY235" s="142"/>
      <c r="BZ235" s="264" t="str">
        <f>IF(SUMIF('Input| Projects'!$AR$8:$CO$8,"Dx",'Input| Projects'!$AR235:$CO235)=0,"",SUMIF('Input| Projects'!$AR$8:$CO$8,"Dx",'Input| Projects'!$AR235:$CO235))</f>
        <v/>
      </c>
      <c r="CA235" s="264" t="str">
        <f>IF(SUMIF('Input| Projects'!$AR$8:$CO$8,"Tx",'Input| Projects'!$AR235:$CO235)=0,"",SUMIF('Input| Projects'!$AR$8:$CO$8,"Tx",'Input| Projects'!$AR235:$CO235))</f>
        <v/>
      </c>
      <c r="CB235" s="206" t="str">
        <f t="shared" si="99"/>
        <v/>
      </c>
    </row>
    <row r="236" spans="2:80" x14ac:dyDescent="0.3">
      <c r="B236" s="268">
        <f>IFERROR('Input| Projects'!B236,"")</f>
        <v>227</v>
      </c>
      <c r="C236" s="57" t="str">
        <f>IFERROR(IF('Input| Projects'!C236="","",'Input| Projects'!C236),"")</f>
        <v/>
      </c>
      <c r="D236" s="57" t="str">
        <f>IFERROR(IF('Input| Projects'!D236="","",'Input| Projects'!D236),"")</f>
        <v/>
      </c>
      <c r="E236" s="140"/>
      <c r="F236" s="257">
        <f>IFERROR('Input| Projects'!I236*'Input| Escalations'!$K$19,"")</f>
        <v>0</v>
      </c>
      <c r="G236" s="257">
        <f>IFERROR('Input| Projects'!J236*'Input| Escalations'!$K$19,"")</f>
        <v>0</v>
      </c>
      <c r="H236" s="257">
        <f>IFERROR('Input| Projects'!K236*'Input| Escalations'!$K$19,"")</f>
        <v>0</v>
      </c>
      <c r="I236" s="257">
        <f>IFERROR('Input| Projects'!L236*'Input| Escalations'!$K$19,"")</f>
        <v>0</v>
      </c>
      <c r="J236" s="257">
        <f>IFERROR('Input| Projects'!M236*'Input| Escalations'!$K$19,"")</f>
        <v>0</v>
      </c>
      <c r="K236" s="257">
        <f>IFERROR('Input| Projects'!N236*'Input| Escalations'!$K$19,"")</f>
        <v>0</v>
      </c>
      <c r="L236" s="257">
        <f>IFERROR('Input| Projects'!O236*'Input| Escalations'!$K$19,"")</f>
        <v>0</v>
      </c>
      <c r="M236" s="206" t="str">
        <f>IF(ABS(SUM(F236:L236)-(SUM('Input| Projects'!I236:O236)*'Input| Escalations'!$K$19))&lt;0.0000001,"",1)</f>
        <v/>
      </c>
      <c r="N236" s="259">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1</v>
      </c>
      <c r="O236" s="259">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1</v>
      </c>
      <c r="P236" s="259">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1</v>
      </c>
      <c r="Q236" s="259">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v>
      </c>
      <c r="R236" s="259">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v>
      </c>
      <c r="S236" s="259">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v>
      </c>
      <c r="T236" s="259">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v>
      </c>
      <c r="U236" s="142"/>
      <c r="V236" s="253">
        <f t="shared" si="93"/>
        <v>0</v>
      </c>
      <c r="W236" s="253">
        <f t="shared" si="94"/>
        <v>0</v>
      </c>
      <c r="X236" s="253">
        <f t="shared" si="95"/>
        <v>0</v>
      </c>
      <c r="Y236" s="253">
        <f t="shared" si="78"/>
        <v>0</v>
      </c>
      <c r="Z236" s="253">
        <f t="shared" si="79"/>
        <v>0</v>
      </c>
      <c r="AA236" s="253">
        <f t="shared" si="80"/>
        <v>0</v>
      </c>
      <c r="AB236" s="253">
        <f t="shared" si="81"/>
        <v>0</v>
      </c>
      <c r="AC236" s="142"/>
      <c r="AD236" s="253">
        <f>'Input| Projects'!Q236*N236*'Input| Escalations'!$K$19</f>
        <v>0</v>
      </c>
      <c r="AE236" s="253">
        <f>'Input| Projects'!R236*O236*'Input| Escalations'!$K$19</f>
        <v>0</v>
      </c>
      <c r="AF236" s="253">
        <f>'Input| Projects'!S236*P236*'Input| Escalations'!$K$19</f>
        <v>0</v>
      </c>
      <c r="AG236" s="253">
        <f>'Input| Projects'!T236*Q236*'Input| Escalations'!$K$19</f>
        <v>0</v>
      </c>
      <c r="AH236" s="253">
        <f>'Input| Projects'!U236*R236*'Input| Escalations'!$K$19</f>
        <v>0</v>
      </c>
      <c r="AI236" s="253">
        <f>'Input| Projects'!V236*S236*'Input| Escalations'!$K$19</f>
        <v>0</v>
      </c>
      <c r="AJ236" s="253">
        <f>'Input| Projects'!W236*T236*'Input| Escalations'!$K$19</f>
        <v>0</v>
      </c>
      <c r="AK236" s="142"/>
      <c r="AL236" s="253">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253">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253">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253">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253">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253">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253">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42"/>
      <c r="AT236" s="253">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253">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253">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253">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253">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253">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253">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42"/>
      <c r="BB236" s="253">
        <f t="shared" si="96"/>
        <v>0</v>
      </c>
      <c r="BC236" s="253">
        <f t="shared" si="97"/>
        <v>0</v>
      </c>
      <c r="BD236" s="253">
        <f t="shared" si="98"/>
        <v>0</v>
      </c>
      <c r="BE236" s="253">
        <f t="shared" si="82"/>
        <v>0</v>
      </c>
      <c r="BF236" s="253">
        <f t="shared" si="83"/>
        <v>0</v>
      </c>
      <c r="BG236" s="253">
        <f t="shared" si="84"/>
        <v>0</v>
      </c>
      <c r="BH236" s="253">
        <f t="shared" si="85"/>
        <v>0</v>
      </c>
      <c r="BI236" s="144"/>
      <c r="BJ236" s="253"/>
      <c r="BK236" s="253"/>
      <c r="BL236" s="253"/>
      <c r="BM236" s="253"/>
      <c r="BN236" s="253"/>
      <c r="BO236" s="253"/>
      <c r="BP236" s="253"/>
      <c r="BQ236" s="144"/>
      <c r="BR236" s="253">
        <f t="shared" si="86"/>
        <v>0</v>
      </c>
      <c r="BS236" s="253">
        <f t="shared" si="87"/>
        <v>0</v>
      </c>
      <c r="BT236" s="253">
        <f t="shared" si="88"/>
        <v>0</v>
      </c>
      <c r="BU236" s="253">
        <f t="shared" si="89"/>
        <v>0</v>
      </c>
      <c r="BV236" s="253">
        <f t="shared" si="90"/>
        <v>0</v>
      </c>
      <c r="BW236" s="253">
        <f t="shared" si="91"/>
        <v>0</v>
      </c>
      <c r="BX236" s="253">
        <f t="shared" si="92"/>
        <v>0</v>
      </c>
      <c r="BY236" s="142"/>
      <c r="BZ236" s="264" t="str">
        <f>IF(SUMIF('Input| Projects'!$AR$8:$CO$8,"Dx",'Input| Projects'!$AR236:$CO236)=0,"",SUMIF('Input| Projects'!$AR$8:$CO$8,"Dx",'Input| Projects'!$AR236:$CO236))</f>
        <v/>
      </c>
      <c r="CA236" s="264" t="str">
        <f>IF(SUMIF('Input| Projects'!$AR$8:$CO$8,"Tx",'Input| Projects'!$AR236:$CO236)=0,"",SUMIF('Input| Projects'!$AR$8:$CO$8,"Tx",'Input| Projects'!$AR236:$CO236))</f>
        <v/>
      </c>
      <c r="CB236" s="206" t="str">
        <f t="shared" si="99"/>
        <v/>
      </c>
    </row>
    <row r="237" spans="2:80" x14ac:dyDescent="0.3">
      <c r="B237" s="268">
        <f>IFERROR('Input| Projects'!B237,"")</f>
        <v>228</v>
      </c>
      <c r="C237" s="57" t="str">
        <f>IFERROR(IF('Input| Projects'!C237="","",'Input| Projects'!C237),"")</f>
        <v/>
      </c>
      <c r="D237" s="57" t="str">
        <f>IFERROR(IF('Input| Projects'!D237="","",'Input| Projects'!D237),"")</f>
        <v/>
      </c>
      <c r="E237" s="140"/>
      <c r="F237" s="257">
        <f>IFERROR('Input| Projects'!I237*'Input| Escalations'!$K$19,"")</f>
        <v>0</v>
      </c>
      <c r="G237" s="257">
        <f>IFERROR('Input| Projects'!J237*'Input| Escalations'!$K$19,"")</f>
        <v>0</v>
      </c>
      <c r="H237" s="257">
        <f>IFERROR('Input| Projects'!K237*'Input| Escalations'!$K$19,"")</f>
        <v>0</v>
      </c>
      <c r="I237" s="257">
        <f>IFERROR('Input| Projects'!L237*'Input| Escalations'!$K$19,"")</f>
        <v>0</v>
      </c>
      <c r="J237" s="257">
        <f>IFERROR('Input| Projects'!M237*'Input| Escalations'!$K$19,"")</f>
        <v>0</v>
      </c>
      <c r="K237" s="257">
        <f>IFERROR('Input| Projects'!N237*'Input| Escalations'!$K$19,"")</f>
        <v>0</v>
      </c>
      <c r="L237" s="257">
        <f>IFERROR('Input| Projects'!O237*'Input| Escalations'!$K$19,"")</f>
        <v>0</v>
      </c>
      <c r="M237" s="206" t="str">
        <f>IF(ABS(SUM(F237:L237)-(SUM('Input| Projects'!I237:O237)*'Input| Escalations'!$K$19))&lt;0.0000001,"",1)</f>
        <v/>
      </c>
      <c r="N237" s="259">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1</v>
      </c>
      <c r="O237" s="259">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1</v>
      </c>
      <c r="P237" s="259">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1</v>
      </c>
      <c r="Q237" s="259">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v>
      </c>
      <c r="R237" s="259">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v>
      </c>
      <c r="S237" s="259">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v>
      </c>
      <c r="T237" s="259">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v>
      </c>
      <c r="U237" s="142"/>
      <c r="V237" s="253">
        <f t="shared" si="93"/>
        <v>0</v>
      </c>
      <c r="W237" s="253">
        <f t="shared" si="94"/>
        <v>0</v>
      </c>
      <c r="X237" s="253">
        <f t="shared" si="95"/>
        <v>0</v>
      </c>
      <c r="Y237" s="253">
        <f t="shared" si="78"/>
        <v>0</v>
      </c>
      <c r="Z237" s="253">
        <f t="shared" si="79"/>
        <v>0</v>
      </c>
      <c r="AA237" s="253">
        <f t="shared" si="80"/>
        <v>0</v>
      </c>
      <c r="AB237" s="253">
        <f t="shared" si="81"/>
        <v>0</v>
      </c>
      <c r="AC237" s="142"/>
      <c r="AD237" s="253">
        <f>'Input| Projects'!Q237*N237*'Input| Escalations'!$K$19</f>
        <v>0</v>
      </c>
      <c r="AE237" s="253">
        <f>'Input| Projects'!R237*O237*'Input| Escalations'!$K$19</f>
        <v>0</v>
      </c>
      <c r="AF237" s="253">
        <f>'Input| Projects'!S237*P237*'Input| Escalations'!$K$19</f>
        <v>0</v>
      </c>
      <c r="AG237" s="253">
        <f>'Input| Projects'!T237*Q237*'Input| Escalations'!$K$19</f>
        <v>0</v>
      </c>
      <c r="AH237" s="253">
        <f>'Input| Projects'!U237*R237*'Input| Escalations'!$K$19</f>
        <v>0</v>
      </c>
      <c r="AI237" s="253">
        <f>'Input| Projects'!V237*S237*'Input| Escalations'!$K$19</f>
        <v>0</v>
      </c>
      <c r="AJ237" s="253">
        <f>'Input| Projects'!W237*T237*'Input| Escalations'!$K$19</f>
        <v>0</v>
      </c>
      <c r="AK237" s="142"/>
      <c r="AL237" s="253">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253">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253">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253">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253">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253">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253">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42"/>
      <c r="AT237" s="253">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253">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253">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253">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253">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253">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253">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42"/>
      <c r="BB237" s="253">
        <f t="shared" si="96"/>
        <v>0</v>
      </c>
      <c r="BC237" s="253">
        <f t="shared" si="97"/>
        <v>0</v>
      </c>
      <c r="BD237" s="253">
        <f t="shared" si="98"/>
        <v>0</v>
      </c>
      <c r="BE237" s="253">
        <f t="shared" si="82"/>
        <v>0</v>
      </c>
      <c r="BF237" s="253">
        <f t="shared" si="83"/>
        <v>0</v>
      </c>
      <c r="BG237" s="253">
        <f t="shared" si="84"/>
        <v>0</v>
      </c>
      <c r="BH237" s="253">
        <f t="shared" si="85"/>
        <v>0</v>
      </c>
      <c r="BI237" s="144"/>
      <c r="BJ237" s="253"/>
      <c r="BK237" s="253"/>
      <c r="BL237" s="253"/>
      <c r="BM237" s="253"/>
      <c r="BN237" s="253"/>
      <c r="BO237" s="253"/>
      <c r="BP237" s="253"/>
      <c r="BQ237" s="144"/>
      <c r="BR237" s="253">
        <f t="shared" si="86"/>
        <v>0</v>
      </c>
      <c r="BS237" s="253">
        <f t="shared" si="87"/>
        <v>0</v>
      </c>
      <c r="BT237" s="253">
        <f t="shared" si="88"/>
        <v>0</v>
      </c>
      <c r="BU237" s="253">
        <f t="shared" si="89"/>
        <v>0</v>
      </c>
      <c r="BV237" s="253">
        <f t="shared" si="90"/>
        <v>0</v>
      </c>
      <c r="BW237" s="253">
        <f t="shared" si="91"/>
        <v>0</v>
      </c>
      <c r="BX237" s="253">
        <f t="shared" si="92"/>
        <v>0</v>
      </c>
      <c r="BY237" s="142"/>
      <c r="BZ237" s="264" t="str">
        <f>IF(SUMIF('Input| Projects'!$AR$8:$CO$8,"Dx",'Input| Projects'!$AR237:$CO237)=0,"",SUMIF('Input| Projects'!$AR$8:$CO$8,"Dx",'Input| Projects'!$AR237:$CO237))</f>
        <v/>
      </c>
      <c r="CA237" s="264" t="str">
        <f>IF(SUMIF('Input| Projects'!$AR$8:$CO$8,"Tx",'Input| Projects'!$AR237:$CO237)=0,"",SUMIF('Input| Projects'!$AR$8:$CO$8,"Tx",'Input| Projects'!$AR237:$CO237))</f>
        <v/>
      </c>
      <c r="CB237" s="206" t="str">
        <f t="shared" si="99"/>
        <v/>
      </c>
    </row>
    <row r="238" spans="2:80" x14ac:dyDescent="0.3">
      <c r="B238" s="268">
        <f>IFERROR('Input| Projects'!B238,"")</f>
        <v>229</v>
      </c>
      <c r="C238" s="57" t="str">
        <f>IFERROR(IF('Input| Projects'!C238="","",'Input| Projects'!C238),"")</f>
        <v/>
      </c>
      <c r="D238" s="57" t="str">
        <f>IFERROR(IF('Input| Projects'!D238="","",'Input| Projects'!D238),"")</f>
        <v/>
      </c>
      <c r="E238" s="140"/>
      <c r="F238" s="257">
        <f>IFERROR('Input| Projects'!I238*'Input| Escalations'!$K$19,"")</f>
        <v>0</v>
      </c>
      <c r="G238" s="257">
        <f>IFERROR('Input| Projects'!J238*'Input| Escalations'!$K$19,"")</f>
        <v>0</v>
      </c>
      <c r="H238" s="257">
        <f>IFERROR('Input| Projects'!K238*'Input| Escalations'!$K$19,"")</f>
        <v>0</v>
      </c>
      <c r="I238" s="257">
        <f>IFERROR('Input| Projects'!L238*'Input| Escalations'!$K$19,"")</f>
        <v>0</v>
      </c>
      <c r="J238" s="257">
        <f>IFERROR('Input| Projects'!M238*'Input| Escalations'!$K$19,"")</f>
        <v>0</v>
      </c>
      <c r="K238" s="257">
        <f>IFERROR('Input| Projects'!N238*'Input| Escalations'!$K$19,"")</f>
        <v>0</v>
      </c>
      <c r="L238" s="257">
        <f>IFERROR('Input| Projects'!O238*'Input| Escalations'!$K$19,"")</f>
        <v>0</v>
      </c>
      <c r="M238" s="206" t="str">
        <f>IF(ABS(SUM(F238:L238)-(SUM('Input| Projects'!I238:O238)*'Input| Escalations'!$K$19))&lt;0.0000001,"",1)</f>
        <v/>
      </c>
      <c r="N238" s="259">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1</v>
      </c>
      <c r="O238" s="259">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1</v>
      </c>
      <c r="P238" s="259">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1</v>
      </c>
      <c r="Q238" s="259">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v>
      </c>
      <c r="R238" s="259">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v>
      </c>
      <c r="S238" s="259">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v>
      </c>
      <c r="T238" s="259">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v>
      </c>
      <c r="U238" s="142"/>
      <c r="V238" s="253">
        <f t="shared" si="93"/>
        <v>0</v>
      </c>
      <c r="W238" s="253">
        <f t="shared" si="94"/>
        <v>0</v>
      </c>
      <c r="X238" s="253">
        <f t="shared" si="95"/>
        <v>0</v>
      </c>
      <c r="Y238" s="253">
        <f t="shared" si="78"/>
        <v>0</v>
      </c>
      <c r="Z238" s="253">
        <f t="shared" si="79"/>
        <v>0</v>
      </c>
      <c r="AA238" s="253">
        <f t="shared" si="80"/>
        <v>0</v>
      </c>
      <c r="AB238" s="253">
        <f t="shared" si="81"/>
        <v>0</v>
      </c>
      <c r="AC238" s="142"/>
      <c r="AD238" s="253">
        <f>'Input| Projects'!Q238*N238*'Input| Escalations'!$K$19</f>
        <v>0</v>
      </c>
      <c r="AE238" s="253">
        <f>'Input| Projects'!R238*O238*'Input| Escalations'!$K$19</f>
        <v>0</v>
      </c>
      <c r="AF238" s="253">
        <f>'Input| Projects'!S238*P238*'Input| Escalations'!$K$19</f>
        <v>0</v>
      </c>
      <c r="AG238" s="253">
        <f>'Input| Projects'!T238*Q238*'Input| Escalations'!$K$19</f>
        <v>0</v>
      </c>
      <c r="AH238" s="253">
        <f>'Input| Projects'!U238*R238*'Input| Escalations'!$K$19</f>
        <v>0</v>
      </c>
      <c r="AI238" s="253">
        <f>'Input| Projects'!V238*S238*'Input| Escalations'!$K$19</f>
        <v>0</v>
      </c>
      <c r="AJ238" s="253">
        <f>'Input| Projects'!W238*T238*'Input| Escalations'!$K$19</f>
        <v>0</v>
      </c>
      <c r="AK238" s="142"/>
      <c r="AL238" s="253">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253">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253">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253">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253">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253">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253">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42"/>
      <c r="AT238" s="253">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253">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253">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253">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253">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253">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253">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42"/>
      <c r="BB238" s="253">
        <f t="shared" si="96"/>
        <v>0</v>
      </c>
      <c r="BC238" s="253">
        <f t="shared" si="97"/>
        <v>0</v>
      </c>
      <c r="BD238" s="253">
        <f t="shared" si="98"/>
        <v>0</v>
      </c>
      <c r="BE238" s="253">
        <f t="shared" si="82"/>
        <v>0</v>
      </c>
      <c r="BF238" s="253">
        <f t="shared" si="83"/>
        <v>0</v>
      </c>
      <c r="BG238" s="253">
        <f t="shared" si="84"/>
        <v>0</v>
      </c>
      <c r="BH238" s="253">
        <f t="shared" si="85"/>
        <v>0</v>
      </c>
      <c r="BI238" s="144"/>
      <c r="BJ238" s="253"/>
      <c r="BK238" s="253"/>
      <c r="BL238" s="253"/>
      <c r="BM238" s="253"/>
      <c r="BN238" s="253"/>
      <c r="BO238" s="253"/>
      <c r="BP238" s="253"/>
      <c r="BQ238" s="144"/>
      <c r="BR238" s="253">
        <f t="shared" si="86"/>
        <v>0</v>
      </c>
      <c r="BS238" s="253">
        <f t="shared" si="87"/>
        <v>0</v>
      </c>
      <c r="BT238" s="253">
        <f t="shared" si="88"/>
        <v>0</v>
      </c>
      <c r="BU238" s="253">
        <f t="shared" si="89"/>
        <v>0</v>
      </c>
      <c r="BV238" s="253">
        <f t="shared" si="90"/>
        <v>0</v>
      </c>
      <c r="BW238" s="253">
        <f t="shared" si="91"/>
        <v>0</v>
      </c>
      <c r="BX238" s="253">
        <f t="shared" si="92"/>
        <v>0</v>
      </c>
      <c r="BY238" s="142"/>
      <c r="BZ238" s="264" t="str">
        <f>IF(SUMIF('Input| Projects'!$AR$8:$CO$8,"Dx",'Input| Projects'!$AR238:$CO238)=0,"",SUMIF('Input| Projects'!$AR$8:$CO$8,"Dx",'Input| Projects'!$AR238:$CO238))</f>
        <v/>
      </c>
      <c r="CA238" s="264" t="str">
        <f>IF(SUMIF('Input| Projects'!$AR$8:$CO$8,"Tx",'Input| Projects'!$AR238:$CO238)=0,"",SUMIF('Input| Projects'!$AR$8:$CO$8,"Tx",'Input| Projects'!$AR238:$CO238))</f>
        <v/>
      </c>
      <c r="CB238" s="206" t="str">
        <f t="shared" si="99"/>
        <v/>
      </c>
    </row>
    <row r="239" spans="2:80" x14ac:dyDescent="0.3">
      <c r="B239" s="268">
        <f>IFERROR('Input| Projects'!B239,"")</f>
        <v>230</v>
      </c>
      <c r="C239" s="57" t="str">
        <f>IFERROR(IF('Input| Projects'!C239="","",'Input| Projects'!C239),"")</f>
        <v/>
      </c>
      <c r="D239" s="57" t="str">
        <f>IFERROR(IF('Input| Projects'!D239="","",'Input| Projects'!D239),"")</f>
        <v/>
      </c>
      <c r="E239" s="140"/>
      <c r="F239" s="257">
        <f>IFERROR('Input| Projects'!I239*'Input| Escalations'!$K$19,"")</f>
        <v>0</v>
      </c>
      <c r="G239" s="257">
        <f>IFERROR('Input| Projects'!J239*'Input| Escalations'!$K$19,"")</f>
        <v>0</v>
      </c>
      <c r="H239" s="257">
        <f>IFERROR('Input| Projects'!K239*'Input| Escalations'!$K$19,"")</f>
        <v>0</v>
      </c>
      <c r="I239" s="257">
        <f>IFERROR('Input| Projects'!L239*'Input| Escalations'!$K$19,"")</f>
        <v>0</v>
      </c>
      <c r="J239" s="257">
        <f>IFERROR('Input| Projects'!M239*'Input| Escalations'!$K$19,"")</f>
        <v>0</v>
      </c>
      <c r="K239" s="257">
        <f>IFERROR('Input| Projects'!N239*'Input| Escalations'!$K$19,"")</f>
        <v>0</v>
      </c>
      <c r="L239" s="257">
        <f>IFERROR('Input| Projects'!O239*'Input| Escalations'!$K$19,"")</f>
        <v>0</v>
      </c>
      <c r="M239" s="206" t="str">
        <f>IF(ABS(SUM(F239:L239)-(SUM('Input| Projects'!I239:O239)*'Input| Escalations'!$K$19))&lt;0.0000001,"",1)</f>
        <v/>
      </c>
      <c r="N239" s="259">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1</v>
      </c>
      <c r="O239" s="259">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1</v>
      </c>
      <c r="P239" s="259">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1</v>
      </c>
      <c r="Q239" s="259">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v>
      </c>
      <c r="R239" s="259">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v>
      </c>
      <c r="S239" s="259">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v>
      </c>
      <c r="T239" s="259">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v>
      </c>
      <c r="U239" s="142"/>
      <c r="V239" s="253">
        <f t="shared" si="93"/>
        <v>0</v>
      </c>
      <c r="W239" s="253">
        <f t="shared" si="94"/>
        <v>0</v>
      </c>
      <c r="X239" s="253">
        <f t="shared" si="95"/>
        <v>0</v>
      </c>
      <c r="Y239" s="253">
        <f t="shared" si="78"/>
        <v>0</v>
      </c>
      <c r="Z239" s="253">
        <f t="shared" si="79"/>
        <v>0</v>
      </c>
      <c r="AA239" s="253">
        <f t="shared" si="80"/>
        <v>0</v>
      </c>
      <c r="AB239" s="253">
        <f t="shared" si="81"/>
        <v>0</v>
      </c>
      <c r="AC239" s="142"/>
      <c r="AD239" s="253">
        <f>'Input| Projects'!Q239*N239*'Input| Escalations'!$K$19</f>
        <v>0</v>
      </c>
      <c r="AE239" s="253">
        <f>'Input| Projects'!R239*O239*'Input| Escalations'!$K$19</f>
        <v>0</v>
      </c>
      <c r="AF239" s="253">
        <f>'Input| Projects'!S239*P239*'Input| Escalations'!$K$19</f>
        <v>0</v>
      </c>
      <c r="AG239" s="253">
        <f>'Input| Projects'!T239*Q239*'Input| Escalations'!$K$19</f>
        <v>0</v>
      </c>
      <c r="AH239" s="253">
        <f>'Input| Projects'!U239*R239*'Input| Escalations'!$K$19</f>
        <v>0</v>
      </c>
      <c r="AI239" s="253">
        <f>'Input| Projects'!V239*S239*'Input| Escalations'!$K$19</f>
        <v>0</v>
      </c>
      <c r="AJ239" s="253">
        <f>'Input| Projects'!W239*T239*'Input| Escalations'!$K$19</f>
        <v>0</v>
      </c>
      <c r="AK239" s="142"/>
      <c r="AL239" s="253">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253">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253">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0</v>
      </c>
      <c r="AO239" s="253">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0</v>
      </c>
      <c r="AP239" s="253">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0</v>
      </c>
      <c r="AQ239" s="253">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0</v>
      </c>
      <c r="AR239" s="253">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0</v>
      </c>
      <c r="AS239" s="142"/>
      <c r="AT239" s="253">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253">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253">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253">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253">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253">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253">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42"/>
      <c r="BB239" s="253">
        <f t="shared" si="96"/>
        <v>0</v>
      </c>
      <c r="BC239" s="253">
        <f t="shared" si="97"/>
        <v>0</v>
      </c>
      <c r="BD239" s="253">
        <f t="shared" si="98"/>
        <v>0</v>
      </c>
      <c r="BE239" s="253">
        <f t="shared" si="82"/>
        <v>0</v>
      </c>
      <c r="BF239" s="253">
        <f t="shared" si="83"/>
        <v>0</v>
      </c>
      <c r="BG239" s="253">
        <f t="shared" si="84"/>
        <v>0</v>
      </c>
      <c r="BH239" s="253">
        <f t="shared" si="85"/>
        <v>0</v>
      </c>
      <c r="BI239" s="144"/>
      <c r="BJ239" s="253"/>
      <c r="BK239" s="253"/>
      <c r="BL239" s="253"/>
      <c r="BM239" s="253"/>
      <c r="BN239" s="253"/>
      <c r="BO239" s="253"/>
      <c r="BP239" s="253"/>
      <c r="BQ239" s="144"/>
      <c r="BR239" s="253">
        <f t="shared" si="86"/>
        <v>0</v>
      </c>
      <c r="BS239" s="253">
        <f t="shared" si="87"/>
        <v>0</v>
      </c>
      <c r="BT239" s="253">
        <f t="shared" si="88"/>
        <v>0</v>
      </c>
      <c r="BU239" s="253">
        <f t="shared" si="89"/>
        <v>0</v>
      </c>
      <c r="BV239" s="253">
        <f t="shared" si="90"/>
        <v>0</v>
      </c>
      <c r="BW239" s="253">
        <f t="shared" si="91"/>
        <v>0</v>
      </c>
      <c r="BX239" s="253">
        <f t="shared" si="92"/>
        <v>0</v>
      </c>
      <c r="BY239" s="142"/>
      <c r="BZ239" s="264" t="str">
        <f>IF(SUMIF('Input| Projects'!$AR$8:$CO$8,"Dx",'Input| Projects'!$AR239:$CO239)=0,"",SUMIF('Input| Projects'!$AR$8:$CO$8,"Dx",'Input| Projects'!$AR239:$CO239))</f>
        <v/>
      </c>
      <c r="CA239" s="264" t="str">
        <f>IF(SUMIF('Input| Projects'!$AR$8:$CO$8,"Tx",'Input| Projects'!$AR239:$CO239)=0,"",SUMIF('Input| Projects'!$AR$8:$CO$8,"Tx",'Input| Projects'!$AR239:$CO239))</f>
        <v/>
      </c>
      <c r="CB239" s="206" t="str">
        <f t="shared" si="99"/>
        <v/>
      </c>
    </row>
    <row r="240" spans="2:80" x14ac:dyDescent="0.3">
      <c r="B240" s="268">
        <f>IFERROR('Input| Projects'!B240,"")</f>
        <v>231</v>
      </c>
      <c r="C240" s="57" t="str">
        <f>IFERROR(IF('Input| Projects'!C240="","",'Input| Projects'!C240),"")</f>
        <v/>
      </c>
      <c r="D240" s="57" t="str">
        <f>IFERROR(IF('Input| Projects'!D240="","",'Input| Projects'!D240),"")</f>
        <v/>
      </c>
      <c r="E240" s="140"/>
      <c r="F240" s="257">
        <f>IFERROR('Input| Projects'!I240*'Input| Escalations'!$K$19,"")</f>
        <v>0</v>
      </c>
      <c r="G240" s="257">
        <f>IFERROR('Input| Projects'!J240*'Input| Escalations'!$K$19,"")</f>
        <v>0</v>
      </c>
      <c r="H240" s="257">
        <f>IFERROR('Input| Projects'!K240*'Input| Escalations'!$K$19,"")</f>
        <v>0</v>
      </c>
      <c r="I240" s="257">
        <f>IFERROR('Input| Projects'!L240*'Input| Escalations'!$K$19,"")</f>
        <v>0</v>
      </c>
      <c r="J240" s="257">
        <f>IFERROR('Input| Projects'!M240*'Input| Escalations'!$K$19,"")</f>
        <v>0</v>
      </c>
      <c r="K240" s="257">
        <f>IFERROR('Input| Projects'!N240*'Input| Escalations'!$K$19,"")</f>
        <v>0</v>
      </c>
      <c r="L240" s="257">
        <f>IFERROR('Input| Projects'!O240*'Input| Escalations'!$K$19,"")</f>
        <v>0</v>
      </c>
      <c r="M240" s="206" t="str">
        <f>IF(ABS(SUM(F240:L240)-(SUM('Input| Projects'!I240:O240)*'Input| Escalations'!$K$19))&lt;0.0000001,"",1)</f>
        <v/>
      </c>
      <c r="N240" s="259">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1</v>
      </c>
      <c r="O240" s="259">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1</v>
      </c>
      <c r="P240" s="259">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1</v>
      </c>
      <c r="Q240" s="259">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v>
      </c>
      <c r="R240" s="259">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v>
      </c>
      <c r="S240" s="259">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v>
      </c>
      <c r="T240" s="259">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v>
      </c>
      <c r="U240" s="142"/>
      <c r="V240" s="253">
        <f t="shared" si="93"/>
        <v>0</v>
      </c>
      <c r="W240" s="253">
        <f t="shared" si="94"/>
        <v>0</v>
      </c>
      <c r="X240" s="253">
        <f t="shared" si="95"/>
        <v>0</v>
      </c>
      <c r="Y240" s="253">
        <f t="shared" si="78"/>
        <v>0</v>
      </c>
      <c r="Z240" s="253">
        <f t="shared" si="79"/>
        <v>0</v>
      </c>
      <c r="AA240" s="253">
        <f t="shared" si="80"/>
        <v>0</v>
      </c>
      <c r="AB240" s="253">
        <f t="shared" si="81"/>
        <v>0</v>
      </c>
      <c r="AC240" s="142"/>
      <c r="AD240" s="253">
        <f>'Input| Projects'!Q240*N240*'Input| Escalations'!$K$19</f>
        <v>0</v>
      </c>
      <c r="AE240" s="253">
        <f>'Input| Projects'!R240*O240*'Input| Escalations'!$K$19</f>
        <v>0</v>
      </c>
      <c r="AF240" s="253">
        <f>'Input| Projects'!S240*P240*'Input| Escalations'!$K$19</f>
        <v>0</v>
      </c>
      <c r="AG240" s="253">
        <f>'Input| Projects'!T240*Q240*'Input| Escalations'!$K$19</f>
        <v>0</v>
      </c>
      <c r="AH240" s="253">
        <f>'Input| Projects'!U240*R240*'Input| Escalations'!$K$19</f>
        <v>0</v>
      </c>
      <c r="AI240" s="253">
        <f>'Input| Projects'!V240*S240*'Input| Escalations'!$K$19</f>
        <v>0</v>
      </c>
      <c r="AJ240" s="253">
        <f>'Input| Projects'!W240*T240*'Input| Escalations'!$K$19</f>
        <v>0</v>
      </c>
      <c r="AK240" s="142"/>
      <c r="AL240" s="253">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253">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253">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253">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253">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253">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253">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42"/>
      <c r="AT240" s="253">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253">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253">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253">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253">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253">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253">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42"/>
      <c r="BB240" s="253">
        <f t="shared" si="96"/>
        <v>0</v>
      </c>
      <c r="BC240" s="253">
        <f t="shared" si="97"/>
        <v>0</v>
      </c>
      <c r="BD240" s="253">
        <f t="shared" si="98"/>
        <v>0</v>
      </c>
      <c r="BE240" s="253">
        <f t="shared" si="82"/>
        <v>0</v>
      </c>
      <c r="BF240" s="253">
        <f t="shared" si="83"/>
        <v>0</v>
      </c>
      <c r="BG240" s="253">
        <f t="shared" si="84"/>
        <v>0</v>
      </c>
      <c r="BH240" s="253">
        <f t="shared" si="85"/>
        <v>0</v>
      </c>
      <c r="BI240" s="144"/>
      <c r="BJ240" s="253"/>
      <c r="BK240" s="253"/>
      <c r="BL240" s="253"/>
      <c r="BM240" s="253"/>
      <c r="BN240" s="253"/>
      <c r="BO240" s="253"/>
      <c r="BP240" s="253"/>
      <c r="BQ240" s="144"/>
      <c r="BR240" s="253">
        <f t="shared" si="86"/>
        <v>0</v>
      </c>
      <c r="BS240" s="253">
        <f t="shared" si="87"/>
        <v>0</v>
      </c>
      <c r="BT240" s="253">
        <f t="shared" si="88"/>
        <v>0</v>
      </c>
      <c r="BU240" s="253">
        <f t="shared" si="89"/>
        <v>0</v>
      </c>
      <c r="BV240" s="253">
        <f t="shared" si="90"/>
        <v>0</v>
      </c>
      <c r="BW240" s="253">
        <f t="shared" si="91"/>
        <v>0</v>
      </c>
      <c r="BX240" s="253">
        <f t="shared" si="92"/>
        <v>0</v>
      </c>
      <c r="BY240" s="142"/>
      <c r="BZ240" s="264" t="str">
        <f>IF(SUMIF('Input| Projects'!$AR$8:$CO$8,"Dx",'Input| Projects'!$AR240:$CO240)=0,"",SUMIF('Input| Projects'!$AR$8:$CO$8,"Dx",'Input| Projects'!$AR240:$CO240))</f>
        <v/>
      </c>
      <c r="CA240" s="264" t="str">
        <f>IF(SUMIF('Input| Projects'!$AR$8:$CO$8,"Tx",'Input| Projects'!$AR240:$CO240)=0,"",SUMIF('Input| Projects'!$AR$8:$CO$8,"Tx",'Input| Projects'!$AR240:$CO240))</f>
        <v/>
      </c>
      <c r="CB240" s="206" t="str">
        <f t="shared" si="99"/>
        <v/>
      </c>
    </row>
    <row r="241" spans="2:80" x14ac:dyDescent="0.3">
      <c r="B241" s="268">
        <f>IFERROR('Input| Projects'!B241,"")</f>
        <v>232</v>
      </c>
      <c r="C241" s="57" t="str">
        <f>IFERROR(IF('Input| Projects'!C241="","",'Input| Projects'!C241),"")</f>
        <v/>
      </c>
      <c r="D241" s="57" t="str">
        <f>IFERROR(IF('Input| Projects'!D241="","",'Input| Projects'!D241),"")</f>
        <v/>
      </c>
      <c r="E241" s="140"/>
      <c r="F241" s="257">
        <f>IFERROR('Input| Projects'!I241*'Input| Escalations'!$K$19,"")</f>
        <v>0</v>
      </c>
      <c r="G241" s="257">
        <f>IFERROR('Input| Projects'!J241*'Input| Escalations'!$K$19,"")</f>
        <v>0</v>
      </c>
      <c r="H241" s="257">
        <f>IFERROR('Input| Projects'!K241*'Input| Escalations'!$K$19,"")</f>
        <v>0</v>
      </c>
      <c r="I241" s="257">
        <f>IFERROR('Input| Projects'!L241*'Input| Escalations'!$K$19,"")</f>
        <v>0</v>
      </c>
      <c r="J241" s="257">
        <f>IFERROR('Input| Projects'!M241*'Input| Escalations'!$K$19,"")</f>
        <v>0</v>
      </c>
      <c r="K241" s="257">
        <f>IFERROR('Input| Projects'!N241*'Input| Escalations'!$K$19,"")</f>
        <v>0</v>
      </c>
      <c r="L241" s="257">
        <f>IFERROR('Input| Projects'!O241*'Input| Escalations'!$K$19,"")</f>
        <v>0</v>
      </c>
      <c r="M241" s="206" t="str">
        <f>IF(ABS(SUM(F241:L241)-(SUM('Input| Projects'!I241:O241)*'Input| Escalations'!$K$19))&lt;0.0000001,"",1)</f>
        <v/>
      </c>
      <c r="N241" s="259">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1</v>
      </c>
      <c r="O241" s="259">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1</v>
      </c>
      <c r="P241" s="259">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1</v>
      </c>
      <c r="Q241" s="259">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v>
      </c>
      <c r="R241" s="259">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v>
      </c>
      <c r="S241" s="259">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v>
      </c>
      <c r="T241" s="259">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v>
      </c>
      <c r="U241" s="142"/>
      <c r="V241" s="253">
        <f t="shared" si="93"/>
        <v>0</v>
      </c>
      <c r="W241" s="253">
        <f t="shared" si="94"/>
        <v>0</v>
      </c>
      <c r="X241" s="253">
        <f t="shared" si="95"/>
        <v>0</v>
      </c>
      <c r="Y241" s="253">
        <f t="shared" si="78"/>
        <v>0</v>
      </c>
      <c r="Z241" s="253">
        <f t="shared" si="79"/>
        <v>0</v>
      </c>
      <c r="AA241" s="253">
        <f t="shared" si="80"/>
        <v>0</v>
      </c>
      <c r="AB241" s="253">
        <f t="shared" si="81"/>
        <v>0</v>
      </c>
      <c r="AC241" s="142"/>
      <c r="AD241" s="253">
        <f>'Input| Projects'!Q241*N241*'Input| Escalations'!$K$19</f>
        <v>0</v>
      </c>
      <c r="AE241" s="253">
        <f>'Input| Projects'!R241*O241*'Input| Escalations'!$K$19</f>
        <v>0</v>
      </c>
      <c r="AF241" s="253">
        <f>'Input| Projects'!S241*P241*'Input| Escalations'!$K$19</f>
        <v>0</v>
      </c>
      <c r="AG241" s="253">
        <f>'Input| Projects'!T241*Q241*'Input| Escalations'!$K$19</f>
        <v>0</v>
      </c>
      <c r="AH241" s="253">
        <f>'Input| Projects'!U241*R241*'Input| Escalations'!$K$19</f>
        <v>0</v>
      </c>
      <c r="AI241" s="253">
        <f>'Input| Projects'!V241*S241*'Input| Escalations'!$K$19</f>
        <v>0</v>
      </c>
      <c r="AJ241" s="253">
        <f>'Input| Projects'!W241*T241*'Input| Escalations'!$K$19</f>
        <v>0</v>
      </c>
      <c r="AK241" s="142"/>
      <c r="AL241" s="253">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253">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253">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253">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253">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253">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253">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42"/>
      <c r="AT241" s="253">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253">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253">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253">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253">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253">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253">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42"/>
      <c r="BB241" s="253">
        <f t="shared" si="96"/>
        <v>0</v>
      </c>
      <c r="BC241" s="253">
        <f t="shared" si="97"/>
        <v>0</v>
      </c>
      <c r="BD241" s="253">
        <f t="shared" si="98"/>
        <v>0</v>
      </c>
      <c r="BE241" s="253">
        <f t="shared" si="82"/>
        <v>0</v>
      </c>
      <c r="BF241" s="253">
        <f t="shared" si="83"/>
        <v>0</v>
      </c>
      <c r="BG241" s="253">
        <f t="shared" si="84"/>
        <v>0</v>
      </c>
      <c r="BH241" s="253">
        <f t="shared" si="85"/>
        <v>0</v>
      </c>
      <c r="BI241" s="144"/>
      <c r="BJ241" s="253"/>
      <c r="BK241" s="253"/>
      <c r="BL241" s="253"/>
      <c r="BM241" s="253"/>
      <c r="BN241" s="253"/>
      <c r="BO241" s="253"/>
      <c r="BP241" s="253"/>
      <c r="BQ241" s="144"/>
      <c r="BR241" s="253">
        <f t="shared" si="86"/>
        <v>0</v>
      </c>
      <c r="BS241" s="253">
        <f t="shared" si="87"/>
        <v>0</v>
      </c>
      <c r="BT241" s="253">
        <f t="shared" si="88"/>
        <v>0</v>
      </c>
      <c r="BU241" s="253">
        <f t="shared" si="89"/>
        <v>0</v>
      </c>
      <c r="BV241" s="253">
        <f t="shared" si="90"/>
        <v>0</v>
      </c>
      <c r="BW241" s="253">
        <f t="shared" si="91"/>
        <v>0</v>
      </c>
      <c r="BX241" s="253">
        <f t="shared" si="92"/>
        <v>0</v>
      </c>
      <c r="BY241" s="142"/>
      <c r="BZ241" s="264" t="str">
        <f>IF(SUMIF('Input| Projects'!$AR$8:$CO$8,"Dx",'Input| Projects'!$AR241:$CO241)=0,"",SUMIF('Input| Projects'!$AR$8:$CO$8,"Dx",'Input| Projects'!$AR241:$CO241))</f>
        <v/>
      </c>
      <c r="CA241" s="264" t="str">
        <f>IF(SUMIF('Input| Projects'!$AR$8:$CO$8,"Tx",'Input| Projects'!$AR241:$CO241)=0,"",SUMIF('Input| Projects'!$AR$8:$CO$8,"Tx",'Input| Projects'!$AR241:$CO241))</f>
        <v/>
      </c>
      <c r="CB241" s="206" t="str">
        <f t="shared" si="99"/>
        <v/>
      </c>
    </row>
    <row r="242" spans="2:80" x14ac:dyDescent="0.3">
      <c r="B242" s="268">
        <f>IFERROR('Input| Projects'!B242,"")</f>
        <v>233</v>
      </c>
      <c r="C242" s="57" t="str">
        <f>IFERROR(IF('Input| Projects'!C242="","",'Input| Projects'!C242),"")</f>
        <v/>
      </c>
      <c r="D242" s="57" t="str">
        <f>IFERROR(IF('Input| Projects'!D242="","",'Input| Projects'!D242),"")</f>
        <v/>
      </c>
      <c r="E242" s="140"/>
      <c r="F242" s="257">
        <f>IFERROR('Input| Projects'!I242*'Input| Escalations'!$K$19,"")</f>
        <v>0</v>
      </c>
      <c r="G242" s="257">
        <f>IFERROR('Input| Projects'!J242*'Input| Escalations'!$K$19,"")</f>
        <v>0</v>
      </c>
      <c r="H242" s="257">
        <f>IFERROR('Input| Projects'!K242*'Input| Escalations'!$K$19,"")</f>
        <v>0</v>
      </c>
      <c r="I242" s="257">
        <f>IFERROR('Input| Projects'!L242*'Input| Escalations'!$K$19,"")</f>
        <v>0</v>
      </c>
      <c r="J242" s="257">
        <f>IFERROR('Input| Projects'!M242*'Input| Escalations'!$K$19,"")</f>
        <v>0</v>
      </c>
      <c r="K242" s="257">
        <f>IFERROR('Input| Projects'!N242*'Input| Escalations'!$K$19,"")</f>
        <v>0</v>
      </c>
      <c r="L242" s="257">
        <f>IFERROR('Input| Projects'!O242*'Input| Escalations'!$K$19,"")</f>
        <v>0</v>
      </c>
      <c r="M242" s="206" t="str">
        <f>IF(ABS(SUM(F242:L242)-(SUM('Input| Projects'!I242:O242)*'Input| Escalations'!$K$19))&lt;0.0000001,"",1)</f>
        <v/>
      </c>
      <c r="N242" s="259">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259">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259">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259">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259">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259">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259">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42"/>
      <c r="V242" s="253">
        <f t="shared" si="93"/>
        <v>0</v>
      </c>
      <c r="W242" s="253">
        <f t="shared" si="94"/>
        <v>0</v>
      </c>
      <c r="X242" s="253">
        <f t="shared" si="95"/>
        <v>0</v>
      </c>
      <c r="Y242" s="253">
        <f t="shared" si="78"/>
        <v>0</v>
      </c>
      <c r="Z242" s="253">
        <f t="shared" si="79"/>
        <v>0</v>
      </c>
      <c r="AA242" s="253">
        <f t="shared" si="80"/>
        <v>0</v>
      </c>
      <c r="AB242" s="253">
        <f t="shared" si="81"/>
        <v>0</v>
      </c>
      <c r="AC242" s="142"/>
      <c r="AD242" s="253">
        <f>'Input| Projects'!Q242*N242*'Input| Escalations'!$K$19</f>
        <v>0</v>
      </c>
      <c r="AE242" s="253">
        <f>'Input| Projects'!R242*O242*'Input| Escalations'!$K$19</f>
        <v>0</v>
      </c>
      <c r="AF242" s="253">
        <f>'Input| Projects'!S242*P242*'Input| Escalations'!$K$19</f>
        <v>0</v>
      </c>
      <c r="AG242" s="253">
        <f>'Input| Projects'!T242*Q242*'Input| Escalations'!$K$19</f>
        <v>0</v>
      </c>
      <c r="AH242" s="253">
        <f>'Input| Projects'!U242*R242*'Input| Escalations'!$K$19</f>
        <v>0</v>
      </c>
      <c r="AI242" s="253">
        <f>'Input| Projects'!V242*S242*'Input| Escalations'!$K$19</f>
        <v>0</v>
      </c>
      <c r="AJ242" s="253">
        <f>'Input| Projects'!W242*T242*'Input| Escalations'!$K$19</f>
        <v>0</v>
      </c>
      <c r="AK242" s="142"/>
      <c r="AL242" s="253">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253">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253">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253">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253">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253">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253">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42"/>
      <c r="AT242" s="253">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253">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253">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253">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253">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253">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253">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42"/>
      <c r="BB242" s="253">
        <f t="shared" si="96"/>
        <v>0</v>
      </c>
      <c r="BC242" s="253">
        <f t="shared" si="97"/>
        <v>0</v>
      </c>
      <c r="BD242" s="253">
        <f t="shared" si="98"/>
        <v>0</v>
      </c>
      <c r="BE242" s="253">
        <f t="shared" si="82"/>
        <v>0</v>
      </c>
      <c r="BF242" s="253">
        <f t="shared" si="83"/>
        <v>0</v>
      </c>
      <c r="BG242" s="253">
        <f t="shared" si="84"/>
        <v>0</v>
      </c>
      <c r="BH242" s="253">
        <f t="shared" si="85"/>
        <v>0</v>
      </c>
      <c r="BI242" s="144"/>
      <c r="BJ242" s="253"/>
      <c r="BK242" s="253"/>
      <c r="BL242" s="253"/>
      <c r="BM242" s="253"/>
      <c r="BN242" s="253"/>
      <c r="BO242" s="253"/>
      <c r="BP242" s="253"/>
      <c r="BQ242" s="144"/>
      <c r="BR242" s="253">
        <f t="shared" si="86"/>
        <v>0</v>
      </c>
      <c r="BS242" s="253">
        <f t="shared" si="87"/>
        <v>0</v>
      </c>
      <c r="BT242" s="253">
        <f t="shared" si="88"/>
        <v>0</v>
      </c>
      <c r="BU242" s="253">
        <f t="shared" si="89"/>
        <v>0</v>
      </c>
      <c r="BV242" s="253">
        <f t="shared" si="90"/>
        <v>0</v>
      </c>
      <c r="BW242" s="253">
        <f t="shared" si="91"/>
        <v>0</v>
      </c>
      <c r="BX242" s="253">
        <f t="shared" si="92"/>
        <v>0</v>
      </c>
      <c r="BY242" s="142"/>
      <c r="BZ242" s="264" t="str">
        <f>IF(SUMIF('Input| Projects'!$AR$8:$CO$8,"Dx",'Input| Projects'!$AR242:$CO242)=0,"",SUMIF('Input| Projects'!$AR$8:$CO$8,"Dx",'Input| Projects'!$AR242:$CO242))</f>
        <v/>
      </c>
      <c r="CA242" s="264" t="str">
        <f>IF(SUMIF('Input| Projects'!$AR$8:$CO$8,"Tx",'Input| Projects'!$AR242:$CO242)=0,"",SUMIF('Input| Projects'!$AR$8:$CO$8,"Tx",'Input| Projects'!$AR242:$CO242))</f>
        <v/>
      </c>
      <c r="CB242" s="206" t="str">
        <f t="shared" si="99"/>
        <v/>
      </c>
    </row>
    <row r="243" spans="2:80" x14ac:dyDescent="0.3">
      <c r="B243" s="268">
        <f>IFERROR('Input| Projects'!B243,"")</f>
        <v>234</v>
      </c>
      <c r="C243" s="57" t="str">
        <f>IFERROR(IF('Input| Projects'!C243="","",'Input| Projects'!C243),"")</f>
        <v/>
      </c>
      <c r="D243" s="57" t="str">
        <f>IFERROR(IF('Input| Projects'!D243="","",'Input| Projects'!D243),"")</f>
        <v/>
      </c>
      <c r="E243" s="140"/>
      <c r="F243" s="257">
        <f>IFERROR('Input| Projects'!I243*'Input| Escalations'!$K$19,"")</f>
        <v>0</v>
      </c>
      <c r="G243" s="257">
        <f>IFERROR('Input| Projects'!J243*'Input| Escalations'!$K$19,"")</f>
        <v>0</v>
      </c>
      <c r="H243" s="257">
        <f>IFERROR('Input| Projects'!K243*'Input| Escalations'!$K$19,"")</f>
        <v>0</v>
      </c>
      <c r="I243" s="257">
        <f>IFERROR('Input| Projects'!L243*'Input| Escalations'!$K$19,"")</f>
        <v>0</v>
      </c>
      <c r="J243" s="257">
        <f>IFERROR('Input| Projects'!M243*'Input| Escalations'!$K$19,"")</f>
        <v>0</v>
      </c>
      <c r="K243" s="257">
        <f>IFERROR('Input| Projects'!N243*'Input| Escalations'!$K$19,"")</f>
        <v>0</v>
      </c>
      <c r="L243" s="257">
        <f>IFERROR('Input| Projects'!O243*'Input| Escalations'!$K$19,"")</f>
        <v>0</v>
      </c>
      <c r="M243" s="206" t="str">
        <f>IF(ABS(SUM(F243:L243)-(SUM('Input| Projects'!I243:O243)*'Input| Escalations'!$K$19))&lt;0.0000001,"",1)</f>
        <v/>
      </c>
      <c r="N243" s="259">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259">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259">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259">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259">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259">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259">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42"/>
      <c r="V243" s="253">
        <f t="shared" si="93"/>
        <v>0</v>
      </c>
      <c r="W243" s="253">
        <f t="shared" si="94"/>
        <v>0</v>
      </c>
      <c r="X243" s="253">
        <f t="shared" si="95"/>
        <v>0</v>
      </c>
      <c r="Y243" s="253">
        <f t="shared" si="78"/>
        <v>0</v>
      </c>
      <c r="Z243" s="253">
        <f t="shared" si="79"/>
        <v>0</v>
      </c>
      <c r="AA243" s="253">
        <f t="shared" si="80"/>
        <v>0</v>
      </c>
      <c r="AB243" s="253">
        <f t="shared" si="81"/>
        <v>0</v>
      </c>
      <c r="AC243" s="142"/>
      <c r="AD243" s="253">
        <f>'Input| Projects'!Q243*N243*'Input| Escalations'!$K$19</f>
        <v>0</v>
      </c>
      <c r="AE243" s="253">
        <f>'Input| Projects'!R243*O243*'Input| Escalations'!$K$19</f>
        <v>0</v>
      </c>
      <c r="AF243" s="253">
        <f>'Input| Projects'!S243*P243*'Input| Escalations'!$K$19</f>
        <v>0</v>
      </c>
      <c r="AG243" s="253">
        <f>'Input| Projects'!T243*Q243*'Input| Escalations'!$K$19</f>
        <v>0</v>
      </c>
      <c r="AH243" s="253">
        <f>'Input| Projects'!U243*R243*'Input| Escalations'!$K$19</f>
        <v>0</v>
      </c>
      <c r="AI243" s="253">
        <f>'Input| Projects'!V243*S243*'Input| Escalations'!$K$19</f>
        <v>0</v>
      </c>
      <c r="AJ243" s="253">
        <f>'Input| Projects'!W243*T243*'Input| Escalations'!$K$19</f>
        <v>0</v>
      </c>
      <c r="AK243" s="142"/>
      <c r="AL243" s="253">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253">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253">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253">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253">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253">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253">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42"/>
      <c r="AT243" s="253">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253">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253">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253">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253">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253">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253">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42"/>
      <c r="BB243" s="253">
        <f t="shared" si="96"/>
        <v>0</v>
      </c>
      <c r="BC243" s="253">
        <f t="shared" si="97"/>
        <v>0</v>
      </c>
      <c r="BD243" s="253">
        <f t="shared" si="98"/>
        <v>0</v>
      </c>
      <c r="BE243" s="253">
        <f t="shared" si="82"/>
        <v>0</v>
      </c>
      <c r="BF243" s="253">
        <f t="shared" si="83"/>
        <v>0</v>
      </c>
      <c r="BG243" s="253">
        <f t="shared" si="84"/>
        <v>0</v>
      </c>
      <c r="BH243" s="253">
        <f t="shared" si="85"/>
        <v>0</v>
      </c>
      <c r="BI243" s="144"/>
      <c r="BJ243" s="253"/>
      <c r="BK243" s="253"/>
      <c r="BL243" s="253"/>
      <c r="BM243" s="253"/>
      <c r="BN243" s="253"/>
      <c r="BO243" s="253"/>
      <c r="BP243" s="253"/>
      <c r="BQ243" s="144"/>
      <c r="BR243" s="253">
        <f t="shared" si="86"/>
        <v>0</v>
      </c>
      <c r="BS243" s="253">
        <f t="shared" si="87"/>
        <v>0</v>
      </c>
      <c r="BT243" s="253">
        <f t="shared" si="88"/>
        <v>0</v>
      </c>
      <c r="BU243" s="253">
        <f t="shared" si="89"/>
        <v>0</v>
      </c>
      <c r="BV243" s="253">
        <f t="shared" si="90"/>
        <v>0</v>
      </c>
      <c r="BW243" s="253">
        <f t="shared" si="91"/>
        <v>0</v>
      </c>
      <c r="BX243" s="253">
        <f t="shared" si="92"/>
        <v>0</v>
      </c>
      <c r="BY243" s="142"/>
      <c r="BZ243" s="264" t="str">
        <f>IF(SUMIF('Input| Projects'!$AR$8:$CO$8,"Dx",'Input| Projects'!$AR243:$CO243)=0,"",SUMIF('Input| Projects'!$AR$8:$CO$8,"Dx",'Input| Projects'!$AR243:$CO243))</f>
        <v/>
      </c>
      <c r="CA243" s="264" t="str">
        <f>IF(SUMIF('Input| Projects'!$AR$8:$CO$8,"Tx",'Input| Projects'!$AR243:$CO243)=0,"",SUMIF('Input| Projects'!$AR$8:$CO$8,"Tx",'Input| Projects'!$AR243:$CO243))</f>
        <v/>
      </c>
      <c r="CB243" s="206" t="str">
        <f t="shared" si="99"/>
        <v/>
      </c>
    </row>
    <row r="244" spans="2:80" x14ac:dyDescent="0.3">
      <c r="B244" s="268">
        <f>IFERROR('Input| Projects'!B244,"")</f>
        <v>235</v>
      </c>
      <c r="C244" s="57" t="str">
        <f>IFERROR(IF('Input| Projects'!C244="","",'Input| Projects'!C244),"")</f>
        <v/>
      </c>
      <c r="D244" s="57" t="str">
        <f>IFERROR(IF('Input| Projects'!D244="","",'Input| Projects'!D244),"")</f>
        <v/>
      </c>
      <c r="E244" s="140"/>
      <c r="F244" s="257">
        <f>IFERROR('Input| Projects'!I244*'Input| Escalations'!$K$19,"")</f>
        <v>0</v>
      </c>
      <c r="G244" s="257">
        <f>IFERROR('Input| Projects'!J244*'Input| Escalations'!$K$19,"")</f>
        <v>0</v>
      </c>
      <c r="H244" s="257">
        <f>IFERROR('Input| Projects'!K244*'Input| Escalations'!$K$19,"")</f>
        <v>0</v>
      </c>
      <c r="I244" s="257">
        <f>IFERROR('Input| Projects'!L244*'Input| Escalations'!$K$19,"")</f>
        <v>0</v>
      </c>
      <c r="J244" s="257">
        <f>IFERROR('Input| Projects'!M244*'Input| Escalations'!$K$19,"")</f>
        <v>0</v>
      </c>
      <c r="K244" s="257">
        <f>IFERROR('Input| Projects'!N244*'Input| Escalations'!$K$19,"")</f>
        <v>0</v>
      </c>
      <c r="L244" s="257">
        <f>IFERROR('Input| Projects'!O244*'Input| Escalations'!$K$19,"")</f>
        <v>0</v>
      </c>
      <c r="M244" s="206" t="str">
        <f>IF(ABS(SUM(F244:L244)-(SUM('Input| Projects'!I244:O244)*'Input| Escalations'!$K$19))&lt;0.0000001,"",1)</f>
        <v/>
      </c>
      <c r="N244" s="259">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259">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259">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259">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259">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259">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259">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42"/>
      <c r="V244" s="253">
        <f t="shared" si="93"/>
        <v>0</v>
      </c>
      <c r="W244" s="253">
        <f t="shared" si="94"/>
        <v>0</v>
      </c>
      <c r="X244" s="253">
        <f t="shared" si="95"/>
        <v>0</v>
      </c>
      <c r="Y244" s="253">
        <f t="shared" si="78"/>
        <v>0</v>
      </c>
      <c r="Z244" s="253">
        <f t="shared" si="79"/>
        <v>0</v>
      </c>
      <c r="AA244" s="253">
        <f t="shared" si="80"/>
        <v>0</v>
      </c>
      <c r="AB244" s="253">
        <f t="shared" si="81"/>
        <v>0</v>
      </c>
      <c r="AC244" s="142"/>
      <c r="AD244" s="253">
        <f>'Input| Projects'!Q244*N244*'Input| Escalations'!$K$19</f>
        <v>0</v>
      </c>
      <c r="AE244" s="253">
        <f>'Input| Projects'!R244*O244*'Input| Escalations'!$K$19</f>
        <v>0</v>
      </c>
      <c r="AF244" s="253">
        <f>'Input| Projects'!S244*P244*'Input| Escalations'!$K$19</f>
        <v>0</v>
      </c>
      <c r="AG244" s="253">
        <f>'Input| Projects'!T244*Q244*'Input| Escalations'!$K$19</f>
        <v>0</v>
      </c>
      <c r="AH244" s="253">
        <f>'Input| Projects'!U244*R244*'Input| Escalations'!$K$19</f>
        <v>0</v>
      </c>
      <c r="AI244" s="253">
        <f>'Input| Projects'!V244*S244*'Input| Escalations'!$K$19</f>
        <v>0</v>
      </c>
      <c r="AJ244" s="253">
        <f>'Input| Projects'!W244*T244*'Input| Escalations'!$K$19</f>
        <v>0</v>
      </c>
      <c r="AK244" s="142"/>
      <c r="AL244" s="253">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253">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253">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253">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253">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253">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253">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42"/>
      <c r="AT244" s="253">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253">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253">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253">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253">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253">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253">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42"/>
      <c r="BB244" s="253">
        <f t="shared" si="96"/>
        <v>0</v>
      </c>
      <c r="BC244" s="253">
        <f t="shared" si="97"/>
        <v>0</v>
      </c>
      <c r="BD244" s="253">
        <f t="shared" si="98"/>
        <v>0</v>
      </c>
      <c r="BE244" s="253">
        <f t="shared" si="82"/>
        <v>0</v>
      </c>
      <c r="BF244" s="253">
        <f t="shared" si="83"/>
        <v>0</v>
      </c>
      <c r="BG244" s="253">
        <f t="shared" si="84"/>
        <v>0</v>
      </c>
      <c r="BH244" s="253">
        <f t="shared" si="85"/>
        <v>0</v>
      </c>
      <c r="BI244" s="144"/>
      <c r="BJ244" s="253"/>
      <c r="BK244" s="253"/>
      <c r="BL244" s="253"/>
      <c r="BM244" s="253"/>
      <c r="BN244" s="253"/>
      <c r="BO244" s="253"/>
      <c r="BP244" s="253"/>
      <c r="BQ244" s="144"/>
      <c r="BR244" s="253">
        <f t="shared" si="86"/>
        <v>0</v>
      </c>
      <c r="BS244" s="253">
        <f t="shared" si="87"/>
        <v>0</v>
      </c>
      <c r="BT244" s="253">
        <f t="shared" si="88"/>
        <v>0</v>
      </c>
      <c r="BU244" s="253">
        <f t="shared" si="89"/>
        <v>0</v>
      </c>
      <c r="BV244" s="253">
        <f t="shared" si="90"/>
        <v>0</v>
      </c>
      <c r="BW244" s="253">
        <f t="shared" si="91"/>
        <v>0</v>
      </c>
      <c r="BX244" s="253">
        <f t="shared" si="92"/>
        <v>0</v>
      </c>
      <c r="BY244" s="142"/>
      <c r="BZ244" s="264" t="str">
        <f>IF(SUMIF('Input| Projects'!$AR$8:$CO$8,"Dx",'Input| Projects'!$AR244:$CO244)=0,"",SUMIF('Input| Projects'!$AR$8:$CO$8,"Dx",'Input| Projects'!$AR244:$CO244))</f>
        <v/>
      </c>
      <c r="CA244" s="264" t="str">
        <f>IF(SUMIF('Input| Projects'!$AR$8:$CO$8,"Tx",'Input| Projects'!$AR244:$CO244)=0,"",SUMIF('Input| Projects'!$AR$8:$CO$8,"Tx",'Input| Projects'!$AR244:$CO244))</f>
        <v/>
      </c>
      <c r="CB244" s="206" t="str">
        <f t="shared" si="99"/>
        <v/>
      </c>
    </row>
    <row r="245" spans="2:80" x14ac:dyDescent="0.3">
      <c r="B245" s="268">
        <f>IFERROR('Input| Projects'!B245,"")</f>
        <v>236</v>
      </c>
      <c r="C245" s="57" t="str">
        <f>IFERROR(IF('Input| Projects'!C245="","",'Input| Projects'!C245),"")</f>
        <v/>
      </c>
      <c r="D245" s="57" t="str">
        <f>IFERROR(IF('Input| Projects'!D245="","",'Input| Projects'!D245),"")</f>
        <v/>
      </c>
      <c r="E245" s="140"/>
      <c r="F245" s="257">
        <f>IFERROR('Input| Projects'!I245*'Input| Escalations'!$K$19,"")</f>
        <v>0</v>
      </c>
      <c r="G245" s="257">
        <f>IFERROR('Input| Projects'!J245*'Input| Escalations'!$K$19,"")</f>
        <v>0</v>
      </c>
      <c r="H245" s="257">
        <f>IFERROR('Input| Projects'!K245*'Input| Escalations'!$K$19,"")</f>
        <v>0</v>
      </c>
      <c r="I245" s="257">
        <f>IFERROR('Input| Projects'!L245*'Input| Escalations'!$K$19,"")</f>
        <v>0</v>
      </c>
      <c r="J245" s="257">
        <f>IFERROR('Input| Projects'!M245*'Input| Escalations'!$K$19,"")</f>
        <v>0</v>
      </c>
      <c r="K245" s="257">
        <f>IFERROR('Input| Projects'!N245*'Input| Escalations'!$K$19,"")</f>
        <v>0</v>
      </c>
      <c r="L245" s="257">
        <f>IFERROR('Input| Projects'!O245*'Input| Escalations'!$K$19,"")</f>
        <v>0</v>
      </c>
      <c r="M245" s="206" t="str">
        <f>IF(ABS(SUM(F245:L245)-(SUM('Input| Projects'!I245:O245)*'Input| Escalations'!$K$19))&lt;0.0000001,"",1)</f>
        <v/>
      </c>
      <c r="N245" s="259">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1</v>
      </c>
      <c r="O245" s="259">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1</v>
      </c>
      <c r="P245" s="259">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1</v>
      </c>
      <c r="Q245" s="259">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v>
      </c>
      <c r="R245" s="259">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v>
      </c>
      <c r="S245" s="259">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v>
      </c>
      <c r="T245" s="259">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v>
      </c>
      <c r="U245" s="142"/>
      <c r="V245" s="253">
        <f t="shared" si="93"/>
        <v>0</v>
      </c>
      <c r="W245" s="253">
        <f t="shared" si="94"/>
        <v>0</v>
      </c>
      <c r="X245" s="253">
        <f t="shared" si="95"/>
        <v>0</v>
      </c>
      <c r="Y245" s="253">
        <f t="shared" si="78"/>
        <v>0</v>
      </c>
      <c r="Z245" s="253">
        <f t="shared" si="79"/>
        <v>0</v>
      </c>
      <c r="AA245" s="253">
        <f t="shared" si="80"/>
        <v>0</v>
      </c>
      <c r="AB245" s="253">
        <f t="shared" si="81"/>
        <v>0</v>
      </c>
      <c r="AC245" s="142"/>
      <c r="AD245" s="253">
        <f>'Input| Projects'!Q245*N245*'Input| Escalations'!$K$19</f>
        <v>0</v>
      </c>
      <c r="AE245" s="253">
        <f>'Input| Projects'!R245*O245*'Input| Escalations'!$K$19</f>
        <v>0</v>
      </c>
      <c r="AF245" s="253">
        <f>'Input| Projects'!S245*P245*'Input| Escalations'!$K$19</f>
        <v>0</v>
      </c>
      <c r="AG245" s="253">
        <f>'Input| Projects'!T245*Q245*'Input| Escalations'!$K$19</f>
        <v>0</v>
      </c>
      <c r="AH245" s="253">
        <f>'Input| Projects'!U245*R245*'Input| Escalations'!$K$19</f>
        <v>0</v>
      </c>
      <c r="AI245" s="253">
        <f>'Input| Projects'!V245*S245*'Input| Escalations'!$K$19</f>
        <v>0</v>
      </c>
      <c r="AJ245" s="253">
        <f>'Input| Projects'!W245*T245*'Input| Escalations'!$K$19</f>
        <v>0</v>
      </c>
      <c r="AK245" s="142"/>
      <c r="AL245" s="253">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253">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253">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253">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253">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253">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253">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42"/>
      <c r="AT245" s="253">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253">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253">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253">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253">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253">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253">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42"/>
      <c r="BB245" s="253">
        <f t="shared" si="96"/>
        <v>0</v>
      </c>
      <c r="BC245" s="253">
        <f t="shared" si="97"/>
        <v>0</v>
      </c>
      <c r="BD245" s="253">
        <f t="shared" si="98"/>
        <v>0</v>
      </c>
      <c r="BE245" s="253">
        <f t="shared" si="82"/>
        <v>0</v>
      </c>
      <c r="BF245" s="253">
        <f t="shared" si="83"/>
        <v>0</v>
      </c>
      <c r="BG245" s="253">
        <f t="shared" si="84"/>
        <v>0</v>
      </c>
      <c r="BH245" s="253">
        <f t="shared" si="85"/>
        <v>0</v>
      </c>
      <c r="BI245" s="144"/>
      <c r="BJ245" s="253"/>
      <c r="BK245" s="253"/>
      <c r="BL245" s="253"/>
      <c r="BM245" s="253"/>
      <c r="BN245" s="253"/>
      <c r="BO245" s="253"/>
      <c r="BP245" s="253"/>
      <c r="BQ245" s="144"/>
      <c r="BR245" s="253">
        <f t="shared" si="86"/>
        <v>0</v>
      </c>
      <c r="BS245" s="253">
        <f t="shared" si="87"/>
        <v>0</v>
      </c>
      <c r="BT245" s="253">
        <f t="shared" si="88"/>
        <v>0</v>
      </c>
      <c r="BU245" s="253">
        <f t="shared" si="89"/>
        <v>0</v>
      </c>
      <c r="BV245" s="253">
        <f t="shared" si="90"/>
        <v>0</v>
      </c>
      <c r="BW245" s="253">
        <f t="shared" si="91"/>
        <v>0</v>
      </c>
      <c r="BX245" s="253">
        <f t="shared" si="92"/>
        <v>0</v>
      </c>
      <c r="BY245" s="142"/>
      <c r="BZ245" s="264" t="str">
        <f>IF(SUMIF('Input| Projects'!$AR$8:$CO$8,"Dx",'Input| Projects'!$AR245:$CO245)=0,"",SUMIF('Input| Projects'!$AR$8:$CO$8,"Dx",'Input| Projects'!$AR245:$CO245))</f>
        <v/>
      </c>
      <c r="CA245" s="264" t="str">
        <f>IF(SUMIF('Input| Projects'!$AR$8:$CO$8,"Tx",'Input| Projects'!$AR245:$CO245)=0,"",SUMIF('Input| Projects'!$AR$8:$CO$8,"Tx",'Input| Projects'!$AR245:$CO245))</f>
        <v/>
      </c>
      <c r="CB245" s="206" t="str">
        <f t="shared" si="99"/>
        <v/>
      </c>
    </row>
    <row r="246" spans="2:80" x14ac:dyDescent="0.3">
      <c r="B246" s="268">
        <f>IFERROR('Input| Projects'!B246,"")</f>
        <v>237</v>
      </c>
      <c r="C246" s="57" t="str">
        <f>IFERROR(IF('Input| Projects'!C246="","",'Input| Projects'!C246),"")</f>
        <v/>
      </c>
      <c r="D246" s="57" t="str">
        <f>IFERROR(IF('Input| Projects'!D246="","",'Input| Projects'!D246),"")</f>
        <v/>
      </c>
      <c r="E246" s="140"/>
      <c r="F246" s="257">
        <f>IFERROR('Input| Projects'!I246*'Input| Escalations'!$K$19,"")</f>
        <v>0</v>
      </c>
      <c r="G246" s="257">
        <f>IFERROR('Input| Projects'!J246*'Input| Escalations'!$K$19,"")</f>
        <v>0</v>
      </c>
      <c r="H246" s="257">
        <f>IFERROR('Input| Projects'!K246*'Input| Escalations'!$K$19,"")</f>
        <v>0</v>
      </c>
      <c r="I246" s="257">
        <f>IFERROR('Input| Projects'!L246*'Input| Escalations'!$K$19,"")</f>
        <v>0</v>
      </c>
      <c r="J246" s="257">
        <f>IFERROR('Input| Projects'!M246*'Input| Escalations'!$K$19,"")</f>
        <v>0</v>
      </c>
      <c r="K246" s="257">
        <f>IFERROR('Input| Projects'!N246*'Input| Escalations'!$K$19,"")</f>
        <v>0</v>
      </c>
      <c r="L246" s="257">
        <f>IFERROR('Input| Projects'!O246*'Input| Escalations'!$K$19,"")</f>
        <v>0</v>
      </c>
      <c r="M246" s="206" t="str">
        <f>IF(ABS(SUM(F246:L246)-(SUM('Input| Projects'!I246:O246)*'Input| Escalations'!$K$19))&lt;0.0000001,"",1)</f>
        <v/>
      </c>
      <c r="N246" s="259">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259">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259">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259">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259">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259">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259">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42"/>
      <c r="V246" s="253">
        <f t="shared" si="93"/>
        <v>0</v>
      </c>
      <c r="W246" s="253">
        <f t="shared" si="94"/>
        <v>0</v>
      </c>
      <c r="X246" s="253">
        <f t="shared" si="95"/>
        <v>0</v>
      </c>
      <c r="Y246" s="253">
        <f t="shared" si="78"/>
        <v>0</v>
      </c>
      <c r="Z246" s="253">
        <f t="shared" si="79"/>
        <v>0</v>
      </c>
      <c r="AA246" s="253">
        <f t="shared" si="80"/>
        <v>0</v>
      </c>
      <c r="AB246" s="253">
        <f t="shared" si="81"/>
        <v>0</v>
      </c>
      <c r="AC246" s="142"/>
      <c r="AD246" s="253">
        <f>'Input| Projects'!Q246*N246*'Input| Escalations'!$K$19</f>
        <v>0</v>
      </c>
      <c r="AE246" s="253">
        <f>'Input| Projects'!R246*O246*'Input| Escalations'!$K$19</f>
        <v>0</v>
      </c>
      <c r="AF246" s="253">
        <f>'Input| Projects'!S246*P246*'Input| Escalations'!$K$19</f>
        <v>0</v>
      </c>
      <c r="AG246" s="253">
        <f>'Input| Projects'!T246*Q246*'Input| Escalations'!$K$19</f>
        <v>0</v>
      </c>
      <c r="AH246" s="253">
        <f>'Input| Projects'!U246*R246*'Input| Escalations'!$K$19</f>
        <v>0</v>
      </c>
      <c r="AI246" s="253">
        <f>'Input| Projects'!V246*S246*'Input| Escalations'!$K$19</f>
        <v>0</v>
      </c>
      <c r="AJ246" s="253">
        <f>'Input| Projects'!W246*T246*'Input| Escalations'!$K$19</f>
        <v>0</v>
      </c>
      <c r="AK246" s="142"/>
      <c r="AL246" s="253">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253">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253">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253">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253">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253">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253">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42"/>
      <c r="AT246" s="253">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253">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253">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253">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253">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253">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253">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42"/>
      <c r="BB246" s="253">
        <f t="shared" si="96"/>
        <v>0</v>
      </c>
      <c r="BC246" s="253">
        <f t="shared" si="97"/>
        <v>0</v>
      </c>
      <c r="BD246" s="253">
        <f t="shared" si="98"/>
        <v>0</v>
      </c>
      <c r="BE246" s="253">
        <f t="shared" si="82"/>
        <v>0</v>
      </c>
      <c r="BF246" s="253">
        <f t="shared" si="83"/>
        <v>0</v>
      </c>
      <c r="BG246" s="253">
        <f t="shared" si="84"/>
        <v>0</v>
      </c>
      <c r="BH246" s="253">
        <f t="shared" si="85"/>
        <v>0</v>
      </c>
      <c r="BI246" s="144"/>
      <c r="BJ246" s="253"/>
      <c r="BK246" s="253"/>
      <c r="BL246" s="253"/>
      <c r="BM246" s="253"/>
      <c r="BN246" s="253"/>
      <c r="BO246" s="253"/>
      <c r="BP246" s="253"/>
      <c r="BQ246" s="144"/>
      <c r="BR246" s="253">
        <f t="shared" si="86"/>
        <v>0</v>
      </c>
      <c r="BS246" s="253">
        <f t="shared" si="87"/>
        <v>0</v>
      </c>
      <c r="BT246" s="253">
        <f t="shared" si="88"/>
        <v>0</v>
      </c>
      <c r="BU246" s="253">
        <f t="shared" si="89"/>
        <v>0</v>
      </c>
      <c r="BV246" s="253">
        <f t="shared" si="90"/>
        <v>0</v>
      </c>
      <c r="BW246" s="253">
        <f t="shared" si="91"/>
        <v>0</v>
      </c>
      <c r="BX246" s="253">
        <f t="shared" si="92"/>
        <v>0</v>
      </c>
      <c r="BY246" s="142"/>
      <c r="BZ246" s="264" t="str">
        <f>IF(SUMIF('Input| Projects'!$AR$8:$CO$8,"Dx",'Input| Projects'!$AR246:$CO246)=0,"",SUMIF('Input| Projects'!$AR$8:$CO$8,"Dx",'Input| Projects'!$AR246:$CO246))</f>
        <v/>
      </c>
      <c r="CA246" s="264" t="str">
        <f>IF(SUMIF('Input| Projects'!$AR$8:$CO$8,"Tx",'Input| Projects'!$AR246:$CO246)=0,"",SUMIF('Input| Projects'!$AR$8:$CO$8,"Tx",'Input| Projects'!$AR246:$CO246))</f>
        <v/>
      </c>
      <c r="CB246" s="206" t="str">
        <f t="shared" si="99"/>
        <v/>
      </c>
    </row>
    <row r="247" spans="2:80" x14ac:dyDescent="0.3">
      <c r="B247" s="268">
        <f>IFERROR('Input| Projects'!B247,"")</f>
        <v>238</v>
      </c>
      <c r="C247" s="57" t="str">
        <f>IFERROR(IF('Input| Projects'!C247="","",'Input| Projects'!C247),"")</f>
        <v/>
      </c>
      <c r="D247" s="57" t="str">
        <f>IFERROR(IF('Input| Projects'!D247="","",'Input| Projects'!D247),"")</f>
        <v/>
      </c>
      <c r="E247" s="140"/>
      <c r="F247" s="257">
        <f>IFERROR('Input| Projects'!I247*'Input| Escalations'!$K$19,"")</f>
        <v>0</v>
      </c>
      <c r="G247" s="257">
        <f>IFERROR('Input| Projects'!J247*'Input| Escalations'!$K$19,"")</f>
        <v>0</v>
      </c>
      <c r="H247" s="257">
        <f>IFERROR('Input| Projects'!K247*'Input| Escalations'!$K$19,"")</f>
        <v>0</v>
      </c>
      <c r="I247" s="257">
        <f>IFERROR('Input| Projects'!L247*'Input| Escalations'!$K$19,"")</f>
        <v>0</v>
      </c>
      <c r="J247" s="257">
        <f>IFERROR('Input| Projects'!M247*'Input| Escalations'!$K$19,"")</f>
        <v>0</v>
      </c>
      <c r="K247" s="257">
        <f>IFERROR('Input| Projects'!N247*'Input| Escalations'!$K$19,"")</f>
        <v>0</v>
      </c>
      <c r="L247" s="257">
        <f>IFERROR('Input| Projects'!O247*'Input| Escalations'!$K$19,"")</f>
        <v>0</v>
      </c>
      <c r="M247" s="206" t="str">
        <f>IF(ABS(SUM(F247:L247)-(SUM('Input| Projects'!I247:O247)*'Input| Escalations'!$K$19))&lt;0.0000001,"",1)</f>
        <v/>
      </c>
      <c r="N247" s="259">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259">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259">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259">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259">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259">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259">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42"/>
      <c r="V247" s="253">
        <f t="shared" si="93"/>
        <v>0</v>
      </c>
      <c r="W247" s="253">
        <f t="shared" si="94"/>
        <v>0</v>
      </c>
      <c r="X247" s="253">
        <f t="shared" si="95"/>
        <v>0</v>
      </c>
      <c r="Y247" s="253">
        <f t="shared" si="78"/>
        <v>0</v>
      </c>
      <c r="Z247" s="253">
        <f t="shared" si="79"/>
        <v>0</v>
      </c>
      <c r="AA247" s="253">
        <f t="shared" si="80"/>
        <v>0</v>
      </c>
      <c r="AB247" s="253">
        <f t="shared" si="81"/>
        <v>0</v>
      </c>
      <c r="AC247" s="142"/>
      <c r="AD247" s="253">
        <f>'Input| Projects'!Q247*N247*'Input| Escalations'!$K$19</f>
        <v>0</v>
      </c>
      <c r="AE247" s="253">
        <f>'Input| Projects'!R247*O247*'Input| Escalations'!$K$19</f>
        <v>0</v>
      </c>
      <c r="AF247" s="253">
        <f>'Input| Projects'!S247*P247*'Input| Escalations'!$K$19</f>
        <v>0</v>
      </c>
      <c r="AG247" s="253">
        <f>'Input| Projects'!T247*Q247*'Input| Escalations'!$K$19</f>
        <v>0</v>
      </c>
      <c r="AH247" s="253">
        <f>'Input| Projects'!U247*R247*'Input| Escalations'!$K$19</f>
        <v>0</v>
      </c>
      <c r="AI247" s="253">
        <f>'Input| Projects'!V247*S247*'Input| Escalations'!$K$19</f>
        <v>0</v>
      </c>
      <c r="AJ247" s="253">
        <f>'Input| Projects'!W247*T247*'Input| Escalations'!$K$19</f>
        <v>0</v>
      </c>
      <c r="AK247" s="142"/>
      <c r="AL247" s="253">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253">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253">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253">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253">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253">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253">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42"/>
      <c r="AT247" s="253">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253">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253">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253">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253">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253">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253">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42"/>
      <c r="BB247" s="253">
        <f t="shared" si="96"/>
        <v>0</v>
      </c>
      <c r="BC247" s="253">
        <f t="shared" si="97"/>
        <v>0</v>
      </c>
      <c r="BD247" s="253">
        <f t="shared" si="98"/>
        <v>0</v>
      </c>
      <c r="BE247" s="253">
        <f t="shared" si="82"/>
        <v>0</v>
      </c>
      <c r="BF247" s="253">
        <f t="shared" si="83"/>
        <v>0</v>
      </c>
      <c r="BG247" s="253">
        <f t="shared" si="84"/>
        <v>0</v>
      </c>
      <c r="BH247" s="253">
        <f t="shared" si="85"/>
        <v>0</v>
      </c>
      <c r="BI247" s="144"/>
      <c r="BJ247" s="253"/>
      <c r="BK247" s="253"/>
      <c r="BL247" s="253"/>
      <c r="BM247" s="253"/>
      <c r="BN247" s="253"/>
      <c r="BO247" s="253"/>
      <c r="BP247" s="253"/>
      <c r="BQ247" s="144"/>
      <c r="BR247" s="253">
        <f t="shared" si="86"/>
        <v>0</v>
      </c>
      <c r="BS247" s="253">
        <f t="shared" si="87"/>
        <v>0</v>
      </c>
      <c r="BT247" s="253">
        <f t="shared" si="88"/>
        <v>0</v>
      </c>
      <c r="BU247" s="253">
        <f t="shared" si="89"/>
        <v>0</v>
      </c>
      <c r="BV247" s="253">
        <f t="shared" si="90"/>
        <v>0</v>
      </c>
      <c r="BW247" s="253">
        <f t="shared" si="91"/>
        <v>0</v>
      </c>
      <c r="BX247" s="253">
        <f t="shared" si="92"/>
        <v>0</v>
      </c>
      <c r="BY247" s="142"/>
      <c r="BZ247" s="264" t="str">
        <f>IF(SUMIF('Input| Projects'!$AR$8:$CO$8,"Dx",'Input| Projects'!$AR247:$CO247)=0,"",SUMIF('Input| Projects'!$AR$8:$CO$8,"Dx",'Input| Projects'!$AR247:$CO247))</f>
        <v/>
      </c>
      <c r="CA247" s="264" t="str">
        <f>IF(SUMIF('Input| Projects'!$AR$8:$CO$8,"Tx",'Input| Projects'!$AR247:$CO247)=0,"",SUMIF('Input| Projects'!$AR$8:$CO$8,"Tx",'Input| Projects'!$AR247:$CO247))</f>
        <v/>
      </c>
      <c r="CB247" s="206" t="str">
        <f t="shared" si="99"/>
        <v/>
      </c>
    </row>
    <row r="248" spans="2:80" x14ac:dyDescent="0.3">
      <c r="B248" s="268">
        <f>IFERROR('Input| Projects'!B248,"")</f>
        <v>239</v>
      </c>
      <c r="C248" s="57" t="str">
        <f>IFERROR(IF('Input| Projects'!C248="","",'Input| Projects'!C248),"")</f>
        <v/>
      </c>
      <c r="D248" s="57" t="str">
        <f>IFERROR(IF('Input| Projects'!D248="","",'Input| Projects'!D248),"")</f>
        <v/>
      </c>
      <c r="E248" s="140"/>
      <c r="F248" s="257">
        <f>IFERROR('Input| Projects'!I248*'Input| Escalations'!$K$19,"")</f>
        <v>0</v>
      </c>
      <c r="G248" s="257">
        <f>IFERROR('Input| Projects'!J248*'Input| Escalations'!$K$19,"")</f>
        <v>0</v>
      </c>
      <c r="H248" s="257">
        <f>IFERROR('Input| Projects'!K248*'Input| Escalations'!$K$19,"")</f>
        <v>0</v>
      </c>
      <c r="I248" s="257">
        <f>IFERROR('Input| Projects'!L248*'Input| Escalations'!$K$19,"")</f>
        <v>0</v>
      </c>
      <c r="J248" s="257">
        <f>IFERROR('Input| Projects'!M248*'Input| Escalations'!$K$19,"")</f>
        <v>0</v>
      </c>
      <c r="K248" s="257">
        <f>IFERROR('Input| Projects'!N248*'Input| Escalations'!$K$19,"")</f>
        <v>0</v>
      </c>
      <c r="L248" s="257">
        <f>IFERROR('Input| Projects'!O248*'Input| Escalations'!$K$19,"")</f>
        <v>0</v>
      </c>
      <c r="M248" s="206" t="str">
        <f>IF(ABS(SUM(F248:L248)-(SUM('Input| Projects'!I248:O248)*'Input| Escalations'!$K$19))&lt;0.0000001,"",1)</f>
        <v/>
      </c>
      <c r="N248" s="259">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259">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259">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259">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259">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259">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259">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42"/>
      <c r="V248" s="253">
        <f t="shared" si="93"/>
        <v>0</v>
      </c>
      <c r="W248" s="253">
        <f t="shared" si="94"/>
        <v>0</v>
      </c>
      <c r="X248" s="253">
        <f t="shared" si="95"/>
        <v>0</v>
      </c>
      <c r="Y248" s="253">
        <f t="shared" si="78"/>
        <v>0</v>
      </c>
      <c r="Z248" s="253">
        <f t="shared" si="79"/>
        <v>0</v>
      </c>
      <c r="AA248" s="253">
        <f t="shared" si="80"/>
        <v>0</v>
      </c>
      <c r="AB248" s="253">
        <f t="shared" si="81"/>
        <v>0</v>
      </c>
      <c r="AC248" s="142"/>
      <c r="AD248" s="253">
        <f>'Input| Projects'!Q248*N248*'Input| Escalations'!$K$19</f>
        <v>0</v>
      </c>
      <c r="AE248" s="253">
        <f>'Input| Projects'!R248*O248*'Input| Escalations'!$K$19</f>
        <v>0</v>
      </c>
      <c r="AF248" s="253">
        <f>'Input| Projects'!S248*P248*'Input| Escalations'!$K$19</f>
        <v>0</v>
      </c>
      <c r="AG248" s="253">
        <f>'Input| Projects'!T248*Q248*'Input| Escalations'!$K$19</f>
        <v>0</v>
      </c>
      <c r="AH248" s="253">
        <f>'Input| Projects'!U248*R248*'Input| Escalations'!$K$19</f>
        <v>0</v>
      </c>
      <c r="AI248" s="253">
        <f>'Input| Projects'!V248*S248*'Input| Escalations'!$K$19</f>
        <v>0</v>
      </c>
      <c r="AJ248" s="253">
        <f>'Input| Projects'!W248*T248*'Input| Escalations'!$K$19</f>
        <v>0</v>
      </c>
      <c r="AK248" s="142"/>
      <c r="AL248" s="253">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253">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253">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253">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253">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253">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253">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42"/>
      <c r="AT248" s="253">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253">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253">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253">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253">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253">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253">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42"/>
      <c r="BB248" s="253">
        <f t="shared" si="96"/>
        <v>0</v>
      </c>
      <c r="BC248" s="253">
        <f t="shared" si="97"/>
        <v>0</v>
      </c>
      <c r="BD248" s="253">
        <f t="shared" si="98"/>
        <v>0</v>
      </c>
      <c r="BE248" s="253">
        <f t="shared" si="82"/>
        <v>0</v>
      </c>
      <c r="BF248" s="253">
        <f t="shared" si="83"/>
        <v>0</v>
      </c>
      <c r="BG248" s="253">
        <f t="shared" si="84"/>
        <v>0</v>
      </c>
      <c r="BH248" s="253">
        <f t="shared" si="85"/>
        <v>0</v>
      </c>
      <c r="BI248" s="144"/>
      <c r="BJ248" s="253"/>
      <c r="BK248" s="253"/>
      <c r="BL248" s="253"/>
      <c r="BM248" s="253"/>
      <c r="BN248" s="253"/>
      <c r="BO248" s="253"/>
      <c r="BP248" s="253"/>
      <c r="BQ248" s="144"/>
      <c r="BR248" s="253">
        <f t="shared" si="86"/>
        <v>0</v>
      </c>
      <c r="BS248" s="253">
        <f t="shared" si="87"/>
        <v>0</v>
      </c>
      <c r="BT248" s="253">
        <f t="shared" si="88"/>
        <v>0</v>
      </c>
      <c r="BU248" s="253">
        <f t="shared" si="89"/>
        <v>0</v>
      </c>
      <c r="BV248" s="253">
        <f t="shared" si="90"/>
        <v>0</v>
      </c>
      <c r="BW248" s="253">
        <f t="shared" si="91"/>
        <v>0</v>
      </c>
      <c r="BX248" s="253">
        <f t="shared" si="92"/>
        <v>0</v>
      </c>
      <c r="BY248" s="142"/>
      <c r="BZ248" s="264" t="str">
        <f>IF(SUMIF('Input| Projects'!$AR$8:$CO$8,"Dx",'Input| Projects'!$AR248:$CO248)=0,"",SUMIF('Input| Projects'!$AR$8:$CO$8,"Dx",'Input| Projects'!$AR248:$CO248))</f>
        <v/>
      </c>
      <c r="CA248" s="264" t="str">
        <f>IF(SUMIF('Input| Projects'!$AR$8:$CO$8,"Tx",'Input| Projects'!$AR248:$CO248)=0,"",SUMIF('Input| Projects'!$AR$8:$CO$8,"Tx",'Input| Projects'!$AR248:$CO248))</f>
        <v/>
      </c>
      <c r="CB248" s="206" t="str">
        <f t="shared" si="99"/>
        <v/>
      </c>
    </row>
    <row r="249" spans="2:80" x14ac:dyDescent="0.3">
      <c r="B249" s="268">
        <f>IFERROR('Input| Projects'!B249,"")</f>
        <v>240</v>
      </c>
      <c r="C249" s="57" t="str">
        <f>IFERROR(IF('Input| Projects'!C249="","",'Input| Projects'!C249),"")</f>
        <v/>
      </c>
      <c r="D249" s="57" t="str">
        <f>IFERROR(IF('Input| Projects'!D249="","",'Input| Projects'!D249),"")</f>
        <v/>
      </c>
      <c r="E249" s="140"/>
      <c r="F249" s="257">
        <f>IFERROR('Input| Projects'!I249*'Input| Escalations'!$K$19,"")</f>
        <v>0</v>
      </c>
      <c r="G249" s="257">
        <f>IFERROR('Input| Projects'!J249*'Input| Escalations'!$K$19,"")</f>
        <v>0</v>
      </c>
      <c r="H249" s="257">
        <f>IFERROR('Input| Projects'!K249*'Input| Escalations'!$K$19,"")</f>
        <v>0</v>
      </c>
      <c r="I249" s="257">
        <f>IFERROR('Input| Projects'!L249*'Input| Escalations'!$K$19,"")</f>
        <v>0</v>
      </c>
      <c r="J249" s="257">
        <f>IFERROR('Input| Projects'!M249*'Input| Escalations'!$K$19,"")</f>
        <v>0</v>
      </c>
      <c r="K249" s="257">
        <f>IFERROR('Input| Projects'!N249*'Input| Escalations'!$K$19,"")</f>
        <v>0</v>
      </c>
      <c r="L249" s="257">
        <f>IFERROR('Input| Projects'!O249*'Input| Escalations'!$K$19,"")</f>
        <v>0</v>
      </c>
      <c r="M249" s="206" t="str">
        <f>IF(ABS(SUM(F249:L249)-(SUM('Input| Projects'!I249:O249)*'Input| Escalations'!$K$19))&lt;0.0000001,"",1)</f>
        <v/>
      </c>
      <c r="N249" s="259">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259">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259">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259">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259">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259">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259">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42"/>
      <c r="V249" s="253">
        <f t="shared" si="93"/>
        <v>0</v>
      </c>
      <c r="W249" s="253">
        <f t="shared" si="94"/>
        <v>0</v>
      </c>
      <c r="X249" s="253">
        <f t="shared" si="95"/>
        <v>0</v>
      </c>
      <c r="Y249" s="253">
        <f t="shared" si="78"/>
        <v>0</v>
      </c>
      <c r="Z249" s="253">
        <f t="shared" si="79"/>
        <v>0</v>
      </c>
      <c r="AA249" s="253">
        <f t="shared" si="80"/>
        <v>0</v>
      </c>
      <c r="AB249" s="253">
        <f t="shared" si="81"/>
        <v>0</v>
      </c>
      <c r="AC249" s="142"/>
      <c r="AD249" s="253">
        <f>'Input| Projects'!Q249*N249*'Input| Escalations'!$K$19</f>
        <v>0</v>
      </c>
      <c r="AE249" s="253">
        <f>'Input| Projects'!R249*O249*'Input| Escalations'!$K$19</f>
        <v>0</v>
      </c>
      <c r="AF249" s="253">
        <f>'Input| Projects'!S249*P249*'Input| Escalations'!$K$19</f>
        <v>0</v>
      </c>
      <c r="AG249" s="253">
        <f>'Input| Projects'!T249*Q249*'Input| Escalations'!$K$19</f>
        <v>0</v>
      </c>
      <c r="AH249" s="253">
        <f>'Input| Projects'!U249*R249*'Input| Escalations'!$K$19</f>
        <v>0</v>
      </c>
      <c r="AI249" s="253">
        <f>'Input| Projects'!V249*S249*'Input| Escalations'!$K$19</f>
        <v>0</v>
      </c>
      <c r="AJ249" s="253">
        <f>'Input| Projects'!W249*T249*'Input| Escalations'!$K$19</f>
        <v>0</v>
      </c>
      <c r="AK249" s="142"/>
      <c r="AL249" s="253">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253">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253">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253">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253">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253">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253">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42"/>
      <c r="AT249" s="253">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253">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253">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253">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253">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253">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253">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42"/>
      <c r="BB249" s="253">
        <f t="shared" si="96"/>
        <v>0</v>
      </c>
      <c r="BC249" s="253">
        <f t="shared" si="97"/>
        <v>0</v>
      </c>
      <c r="BD249" s="253">
        <f t="shared" si="98"/>
        <v>0</v>
      </c>
      <c r="BE249" s="253">
        <f t="shared" si="82"/>
        <v>0</v>
      </c>
      <c r="BF249" s="253">
        <f t="shared" si="83"/>
        <v>0</v>
      </c>
      <c r="BG249" s="253">
        <f t="shared" si="84"/>
        <v>0</v>
      </c>
      <c r="BH249" s="253">
        <f t="shared" si="85"/>
        <v>0</v>
      </c>
      <c r="BI249" s="144"/>
      <c r="BJ249" s="253"/>
      <c r="BK249" s="253"/>
      <c r="BL249" s="253"/>
      <c r="BM249" s="253"/>
      <c r="BN249" s="253"/>
      <c r="BO249" s="253"/>
      <c r="BP249" s="253"/>
      <c r="BQ249" s="144"/>
      <c r="BR249" s="253">
        <f t="shared" si="86"/>
        <v>0</v>
      </c>
      <c r="BS249" s="253">
        <f t="shared" si="87"/>
        <v>0</v>
      </c>
      <c r="BT249" s="253">
        <f t="shared" si="88"/>
        <v>0</v>
      </c>
      <c r="BU249" s="253">
        <f t="shared" si="89"/>
        <v>0</v>
      </c>
      <c r="BV249" s="253">
        <f t="shared" si="90"/>
        <v>0</v>
      </c>
      <c r="BW249" s="253">
        <f t="shared" si="91"/>
        <v>0</v>
      </c>
      <c r="BX249" s="253">
        <f t="shared" si="92"/>
        <v>0</v>
      </c>
      <c r="BY249" s="142"/>
      <c r="BZ249" s="264" t="str">
        <f>IF(SUMIF('Input| Projects'!$AR$8:$CO$8,"Dx",'Input| Projects'!$AR249:$CO249)=0,"",SUMIF('Input| Projects'!$AR$8:$CO$8,"Dx",'Input| Projects'!$AR249:$CO249))</f>
        <v/>
      </c>
      <c r="CA249" s="264" t="str">
        <f>IF(SUMIF('Input| Projects'!$AR$8:$CO$8,"Tx",'Input| Projects'!$AR249:$CO249)=0,"",SUMIF('Input| Projects'!$AR$8:$CO$8,"Tx",'Input| Projects'!$AR249:$CO249))</f>
        <v/>
      </c>
      <c r="CB249" s="206" t="str">
        <f t="shared" si="99"/>
        <v/>
      </c>
    </row>
    <row r="250" spans="2:80" x14ac:dyDescent="0.3">
      <c r="B250" s="268">
        <f>IFERROR('Input| Projects'!B250,"")</f>
        <v>241</v>
      </c>
      <c r="C250" s="57" t="str">
        <f>IFERROR(IF('Input| Projects'!C250="","",'Input| Projects'!C250),"")</f>
        <v/>
      </c>
      <c r="D250" s="57" t="str">
        <f>IFERROR(IF('Input| Projects'!D250="","",'Input| Projects'!D250),"")</f>
        <v/>
      </c>
      <c r="E250" s="140"/>
      <c r="F250" s="257">
        <f>IFERROR('Input| Projects'!I250*'Input| Escalations'!$K$19,"")</f>
        <v>0</v>
      </c>
      <c r="G250" s="257">
        <f>IFERROR('Input| Projects'!J250*'Input| Escalations'!$K$19,"")</f>
        <v>0</v>
      </c>
      <c r="H250" s="257">
        <f>IFERROR('Input| Projects'!K250*'Input| Escalations'!$K$19,"")</f>
        <v>0</v>
      </c>
      <c r="I250" s="257">
        <f>IFERROR('Input| Projects'!L250*'Input| Escalations'!$K$19,"")</f>
        <v>0</v>
      </c>
      <c r="J250" s="257">
        <f>IFERROR('Input| Projects'!M250*'Input| Escalations'!$K$19,"")</f>
        <v>0</v>
      </c>
      <c r="K250" s="257">
        <f>IFERROR('Input| Projects'!N250*'Input| Escalations'!$K$19,"")</f>
        <v>0</v>
      </c>
      <c r="L250" s="257">
        <f>IFERROR('Input| Projects'!O250*'Input| Escalations'!$K$19,"")</f>
        <v>0</v>
      </c>
      <c r="M250" s="206" t="str">
        <f>IF(ABS(SUM(F250:L250)-(SUM('Input| Projects'!I250:O250)*'Input| Escalations'!$K$19))&lt;0.0000001,"",1)</f>
        <v/>
      </c>
      <c r="N250" s="259">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259">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259">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259">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259">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259">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259">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42"/>
      <c r="V250" s="253">
        <f t="shared" si="93"/>
        <v>0</v>
      </c>
      <c r="W250" s="253">
        <f t="shared" si="94"/>
        <v>0</v>
      </c>
      <c r="X250" s="253">
        <f t="shared" si="95"/>
        <v>0</v>
      </c>
      <c r="Y250" s="253">
        <f t="shared" si="78"/>
        <v>0</v>
      </c>
      <c r="Z250" s="253">
        <f t="shared" si="79"/>
        <v>0</v>
      </c>
      <c r="AA250" s="253">
        <f t="shared" si="80"/>
        <v>0</v>
      </c>
      <c r="AB250" s="253">
        <f t="shared" si="81"/>
        <v>0</v>
      </c>
      <c r="AC250" s="142"/>
      <c r="AD250" s="253">
        <f>'Input| Projects'!Q250*N250*'Input| Escalations'!$K$19</f>
        <v>0</v>
      </c>
      <c r="AE250" s="253">
        <f>'Input| Projects'!R250*O250*'Input| Escalations'!$K$19</f>
        <v>0</v>
      </c>
      <c r="AF250" s="253">
        <f>'Input| Projects'!S250*P250*'Input| Escalations'!$K$19</f>
        <v>0</v>
      </c>
      <c r="AG250" s="253">
        <f>'Input| Projects'!T250*Q250*'Input| Escalations'!$K$19</f>
        <v>0</v>
      </c>
      <c r="AH250" s="253">
        <f>'Input| Projects'!U250*R250*'Input| Escalations'!$K$19</f>
        <v>0</v>
      </c>
      <c r="AI250" s="253">
        <f>'Input| Projects'!V250*S250*'Input| Escalations'!$K$19</f>
        <v>0</v>
      </c>
      <c r="AJ250" s="253">
        <f>'Input| Projects'!W250*T250*'Input| Escalations'!$K$19</f>
        <v>0</v>
      </c>
      <c r="AK250" s="142"/>
      <c r="AL250" s="253">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253">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253">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253">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253">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253">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253">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42"/>
      <c r="AT250" s="253">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253">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253">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253">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253">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253">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253">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42"/>
      <c r="BB250" s="253">
        <f t="shared" si="96"/>
        <v>0</v>
      </c>
      <c r="BC250" s="253">
        <f t="shared" si="97"/>
        <v>0</v>
      </c>
      <c r="BD250" s="253">
        <f t="shared" si="98"/>
        <v>0</v>
      </c>
      <c r="BE250" s="253">
        <f t="shared" si="82"/>
        <v>0</v>
      </c>
      <c r="BF250" s="253">
        <f t="shared" si="83"/>
        <v>0</v>
      </c>
      <c r="BG250" s="253">
        <f t="shared" si="84"/>
        <v>0</v>
      </c>
      <c r="BH250" s="253">
        <f t="shared" si="85"/>
        <v>0</v>
      </c>
      <c r="BI250" s="144"/>
      <c r="BJ250" s="253"/>
      <c r="BK250" s="253"/>
      <c r="BL250" s="253"/>
      <c r="BM250" s="253"/>
      <c r="BN250" s="253"/>
      <c r="BO250" s="253"/>
      <c r="BP250" s="253"/>
      <c r="BQ250" s="144"/>
      <c r="BR250" s="253">
        <f t="shared" si="86"/>
        <v>0</v>
      </c>
      <c r="BS250" s="253">
        <f t="shared" si="87"/>
        <v>0</v>
      </c>
      <c r="BT250" s="253">
        <f t="shared" si="88"/>
        <v>0</v>
      </c>
      <c r="BU250" s="253">
        <f t="shared" si="89"/>
        <v>0</v>
      </c>
      <c r="BV250" s="253">
        <f t="shared" si="90"/>
        <v>0</v>
      </c>
      <c r="BW250" s="253">
        <f t="shared" si="91"/>
        <v>0</v>
      </c>
      <c r="BX250" s="253">
        <f t="shared" si="92"/>
        <v>0</v>
      </c>
      <c r="BY250" s="142"/>
      <c r="BZ250" s="264" t="str">
        <f>IF(SUMIF('Input| Projects'!$AR$8:$CO$8,"Dx",'Input| Projects'!$AR250:$CO250)=0,"",SUMIF('Input| Projects'!$AR$8:$CO$8,"Dx",'Input| Projects'!$AR250:$CO250))</f>
        <v/>
      </c>
      <c r="CA250" s="264" t="str">
        <f>IF(SUMIF('Input| Projects'!$AR$8:$CO$8,"Tx",'Input| Projects'!$AR250:$CO250)=0,"",SUMIF('Input| Projects'!$AR$8:$CO$8,"Tx",'Input| Projects'!$AR250:$CO250))</f>
        <v/>
      </c>
      <c r="CB250" s="206" t="str">
        <f t="shared" si="99"/>
        <v/>
      </c>
    </row>
    <row r="251" spans="2:80" x14ac:dyDescent="0.3">
      <c r="B251" s="268">
        <f>IFERROR('Input| Projects'!B251,"")</f>
        <v>242</v>
      </c>
      <c r="C251" s="57" t="str">
        <f>IFERROR(IF('Input| Projects'!C251="","",'Input| Projects'!C251),"")</f>
        <v/>
      </c>
      <c r="D251" s="57" t="str">
        <f>IFERROR(IF('Input| Projects'!D251="","",'Input| Projects'!D251),"")</f>
        <v/>
      </c>
      <c r="E251" s="140"/>
      <c r="F251" s="257">
        <f>IFERROR('Input| Projects'!I251*'Input| Escalations'!$K$19,"")</f>
        <v>0</v>
      </c>
      <c r="G251" s="257">
        <f>IFERROR('Input| Projects'!J251*'Input| Escalations'!$K$19,"")</f>
        <v>0</v>
      </c>
      <c r="H251" s="257">
        <f>IFERROR('Input| Projects'!K251*'Input| Escalations'!$K$19,"")</f>
        <v>0</v>
      </c>
      <c r="I251" s="257">
        <f>IFERROR('Input| Projects'!L251*'Input| Escalations'!$K$19,"")</f>
        <v>0</v>
      </c>
      <c r="J251" s="257">
        <f>IFERROR('Input| Projects'!M251*'Input| Escalations'!$K$19,"")</f>
        <v>0</v>
      </c>
      <c r="K251" s="257">
        <f>IFERROR('Input| Projects'!N251*'Input| Escalations'!$K$19,"")</f>
        <v>0</v>
      </c>
      <c r="L251" s="257">
        <f>IFERROR('Input| Projects'!O251*'Input| Escalations'!$K$19,"")</f>
        <v>0</v>
      </c>
      <c r="M251" s="206" t="str">
        <f>IF(ABS(SUM(F251:L251)-(SUM('Input| Projects'!I251:O251)*'Input| Escalations'!$K$19))&lt;0.0000001,"",1)</f>
        <v/>
      </c>
      <c r="N251" s="259">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259">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259">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259">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259">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259">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259">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42"/>
      <c r="V251" s="253">
        <f t="shared" si="93"/>
        <v>0</v>
      </c>
      <c r="W251" s="253">
        <f t="shared" si="94"/>
        <v>0</v>
      </c>
      <c r="X251" s="253">
        <f t="shared" si="95"/>
        <v>0</v>
      </c>
      <c r="Y251" s="253">
        <f t="shared" si="78"/>
        <v>0</v>
      </c>
      <c r="Z251" s="253">
        <f t="shared" si="79"/>
        <v>0</v>
      </c>
      <c r="AA251" s="253">
        <f t="shared" si="80"/>
        <v>0</v>
      </c>
      <c r="AB251" s="253">
        <f t="shared" si="81"/>
        <v>0</v>
      </c>
      <c r="AC251" s="142"/>
      <c r="AD251" s="253">
        <f>'Input| Projects'!Q251*N251*'Input| Escalations'!$K$19</f>
        <v>0</v>
      </c>
      <c r="AE251" s="253">
        <f>'Input| Projects'!R251*O251*'Input| Escalations'!$K$19</f>
        <v>0</v>
      </c>
      <c r="AF251" s="253">
        <f>'Input| Projects'!S251*P251*'Input| Escalations'!$K$19</f>
        <v>0</v>
      </c>
      <c r="AG251" s="253">
        <f>'Input| Projects'!T251*Q251*'Input| Escalations'!$K$19</f>
        <v>0</v>
      </c>
      <c r="AH251" s="253">
        <f>'Input| Projects'!U251*R251*'Input| Escalations'!$K$19</f>
        <v>0</v>
      </c>
      <c r="AI251" s="253">
        <f>'Input| Projects'!V251*S251*'Input| Escalations'!$K$19</f>
        <v>0</v>
      </c>
      <c r="AJ251" s="253">
        <f>'Input| Projects'!W251*T251*'Input| Escalations'!$K$19</f>
        <v>0</v>
      </c>
      <c r="AK251" s="142"/>
      <c r="AL251" s="253">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253">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253">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253">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253">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253">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253">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42"/>
      <c r="AT251" s="253">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253">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253">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253">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253">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253">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253">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42"/>
      <c r="BB251" s="253">
        <f t="shared" si="96"/>
        <v>0</v>
      </c>
      <c r="BC251" s="253">
        <f t="shared" si="97"/>
        <v>0</v>
      </c>
      <c r="BD251" s="253">
        <f t="shared" si="98"/>
        <v>0</v>
      </c>
      <c r="BE251" s="253">
        <f t="shared" si="82"/>
        <v>0</v>
      </c>
      <c r="BF251" s="253">
        <f t="shared" si="83"/>
        <v>0</v>
      </c>
      <c r="BG251" s="253">
        <f t="shared" si="84"/>
        <v>0</v>
      </c>
      <c r="BH251" s="253">
        <f t="shared" si="85"/>
        <v>0</v>
      </c>
      <c r="BI251" s="144"/>
      <c r="BJ251" s="253"/>
      <c r="BK251" s="253"/>
      <c r="BL251" s="253"/>
      <c r="BM251" s="253"/>
      <c r="BN251" s="253"/>
      <c r="BO251" s="253"/>
      <c r="BP251" s="253"/>
      <c r="BQ251" s="144"/>
      <c r="BR251" s="253">
        <f t="shared" si="86"/>
        <v>0</v>
      </c>
      <c r="BS251" s="253">
        <f t="shared" si="87"/>
        <v>0</v>
      </c>
      <c r="BT251" s="253">
        <f t="shared" si="88"/>
        <v>0</v>
      </c>
      <c r="BU251" s="253">
        <f t="shared" si="89"/>
        <v>0</v>
      </c>
      <c r="BV251" s="253">
        <f t="shared" si="90"/>
        <v>0</v>
      </c>
      <c r="BW251" s="253">
        <f t="shared" si="91"/>
        <v>0</v>
      </c>
      <c r="BX251" s="253">
        <f t="shared" si="92"/>
        <v>0</v>
      </c>
      <c r="BY251" s="142"/>
      <c r="BZ251" s="264" t="str">
        <f>IF(SUMIF('Input| Projects'!$AR$8:$CO$8,"Dx",'Input| Projects'!$AR251:$CO251)=0,"",SUMIF('Input| Projects'!$AR$8:$CO$8,"Dx",'Input| Projects'!$AR251:$CO251))</f>
        <v/>
      </c>
      <c r="CA251" s="264" t="str">
        <f>IF(SUMIF('Input| Projects'!$AR$8:$CO$8,"Tx",'Input| Projects'!$AR251:$CO251)=0,"",SUMIF('Input| Projects'!$AR$8:$CO$8,"Tx",'Input| Projects'!$AR251:$CO251))</f>
        <v/>
      </c>
      <c r="CB251" s="206" t="str">
        <f t="shared" si="99"/>
        <v/>
      </c>
    </row>
    <row r="252" spans="2:80" x14ac:dyDescent="0.3">
      <c r="B252" s="268">
        <f>IFERROR('Input| Projects'!B252,"")</f>
        <v>243</v>
      </c>
      <c r="C252" s="57" t="str">
        <f>IFERROR(IF('Input| Projects'!C252="","",'Input| Projects'!C252),"")</f>
        <v/>
      </c>
      <c r="D252" s="57" t="str">
        <f>IFERROR(IF('Input| Projects'!D252="","",'Input| Projects'!D252),"")</f>
        <v/>
      </c>
      <c r="E252" s="140"/>
      <c r="F252" s="257">
        <f>IFERROR('Input| Projects'!I252*'Input| Escalations'!$K$19,"")</f>
        <v>0</v>
      </c>
      <c r="G252" s="257">
        <f>IFERROR('Input| Projects'!J252*'Input| Escalations'!$K$19,"")</f>
        <v>0</v>
      </c>
      <c r="H252" s="257">
        <f>IFERROR('Input| Projects'!K252*'Input| Escalations'!$K$19,"")</f>
        <v>0</v>
      </c>
      <c r="I252" s="257">
        <f>IFERROR('Input| Projects'!L252*'Input| Escalations'!$K$19,"")</f>
        <v>0</v>
      </c>
      <c r="J252" s="257">
        <f>IFERROR('Input| Projects'!M252*'Input| Escalations'!$K$19,"")</f>
        <v>0</v>
      </c>
      <c r="K252" s="257">
        <f>IFERROR('Input| Projects'!N252*'Input| Escalations'!$K$19,"")</f>
        <v>0</v>
      </c>
      <c r="L252" s="257">
        <f>IFERROR('Input| Projects'!O252*'Input| Escalations'!$K$19,"")</f>
        <v>0</v>
      </c>
      <c r="M252" s="206" t="str">
        <f>IF(ABS(SUM(F252:L252)-(SUM('Input| Projects'!I252:O252)*'Input| Escalations'!$K$19))&lt;0.0000001,"",1)</f>
        <v/>
      </c>
      <c r="N252" s="259">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259">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259">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259">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259">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259">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259">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42"/>
      <c r="V252" s="253">
        <f t="shared" si="93"/>
        <v>0</v>
      </c>
      <c r="W252" s="253">
        <f t="shared" si="94"/>
        <v>0</v>
      </c>
      <c r="X252" s="253">
        <f t="shared" si="95"/>
        <v>0</v>
      </c>
      <c r="Y252" s="253">
        <f t="shared" si="78"/>
        <v>0</v>
      </c>
      <c r="Z252" s="253">
        <f t="shared" si="79"/>
        <v>0</v>
      </c>
      <c r="AA252" s="253">
        <f t="shared" si="80"/>
        <v>0</v>
      </c>
      <c r="AB252" s="253">
        <f t="shared" si="81"/>
        <v>0</v>
      </c>
      <c r="AC252" s="142"/>
      <c r="AD252" s="253">
        <f>'Input| Projects'!Q252*N252*'Input| Escalations'!$K$19</f>
        <v>0</v>
      </c>
      <c r="AE252" s="253">
        <f>'Input| Projects'!R252*O252*'Input| Escalations'!$K$19</f>
        <v>0</v>
      </c>
      <c r="AF252" s="253">
        <f>'Input| Projects'!S252*P252*'Input| Escalations'!$K$19</f>
        <v>0</v>
      </c>
      <c r="AG252" s="253">
        <f>'Input| Projects'!T252*Q252*'Input| Escalations'!$K$19</f>
        <v>0</v>
      </c>
      <c r="AH252" s="253">
        <f>'Input| Projects'!U252*R252*'Input| Escalations'!$K$19</f>
        <v>0</v>
      </c>
      <c r="AI252" s="253">
        <f>'Input| Projects'!V252*S252*'Input| Escalations'!$K$19</f>
        <v>0</v>
      </c>
      <c r="AJ252" s="253">
        <f>'Input| Projects'!W252*T252*'Input| Escalations'!$K$19</f>
        <v>0</v>
      </c>
      <c r="AK252" s="142"/>
      <c r="AL252" s="253">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253">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253">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253">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253">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253">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253">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42"/>
      <c r="AT252" s="253">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253">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253">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253">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253">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253">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253">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42"/>
      <c r="BB252" s="253">
        <f t="shared" si="96"/>
        <v>0</v>
      </c>
      <c r="BC252" s="253">
        <f t="shared" si="97"/>
        <v>0</v>
      </c>
      <c r="BD252" s="253">
        <f t="shared" si="98"/>
        <v>0</v>
      </c>
      <c r="BE252" s="253">
        <f t="shared" si="82"/>
        <v>0</v>
      </c>
      <c r="BF252" s="253">
        <f t="shared" si="83"/>
        <v>0</v>
      </c>
      <c r="BG252" s="253">
        <f t="shared" si="84"/>
        <v>0</v>
      </c>
      <c r="BH252" s="253">
        <f t="shared" si="85"/>
        <v>0</v>
      </c>
      <c r="BI252" s="144"/>
      <c r="BJ252" s="253"/>
      <c r="BK252" s="253"/>
      <c r="BL252" s="253"/>
      <c r="BM252" s="253"/>
      <c r="BN252" s="253"/>
      <c r="BO252" s="253"/>
      <c r="BP252" s="253"/>
      <c r="BQ252" s="144"/>
      <c r="BR252" s="253">
        <f t="shared" si="86"/>
        <v>0</v>
      </c>
      <c r="BS252" s="253">
        <f t="shared" si="87"/>
        <v>0</v>
      </c>
      <c r="BT252" s="253">
        <f t="shared" si="88"/>
        <v>0</v>
      </c>
      <c r="BU252" s="253">
        <f t="shared" si="89"/>
        <v>0</v>
      </c>
      <c r="BV252" s="253">
        <f t="shared" si="90"/>
        <v>0</v>
      </c>
      <c r="BW252" s="253">
        <f t="shared" si="91"/>
        <v>0</v>
      </c>
      <c r="BX252" s="253">
        <f t="shared" si="92"/>
        <v>0</v>
      </c>
      <c r="BY252" s="142"/>
      <c r="BZ252" s="264" t="str">
        <f>IF(SUMIF('Input| Projects'!$AR$8:$CO$8,"Dx",'Input| Projects'!$AR252:$CO252)=0,"",SUMIF('Input| Projects'!$AR$8:$CO$8,"Dx",'Input| Projects'!$AR252:$CO252))</f>
        <v/>
      </c>
      <c r="CA252" s="264" t="str">
        <f>IF(SUMIF('Input| Projects'!$AR$8:$CO$8,"Tx",'Input| Projects'!$AR252:$CO252)=0,"",SUMIF('Input| Projects'!$AR$8:$CO$8,"Tx",'Input| Projects'!$AR252:$CO252))</f>
        <v/>
      </c>
      <c r="CB252" s="206" t="str">
        <f t="shared" si="99"/>
        <v/>
      </c>
    </row>
    <row r="253" spans="2:80" x14ac:dyDescent="0.3">
      <c r="B253" s="268">
        <f>IFERROR('Input| Projects'!B253,"")</f>
        <v>244</v>
      </c>
      <c r="C253" s="57" t="str">
        <f>IFERROR(IF('Input| Projects'!C253="","",'Input| Projects'!C253),"")</f>
        <v/>
      </c>
      <c r="D253" s="57" t="str">
        <f>IFERROR(IF('Input| Projects'!D253="","",'Input| Projects'!D253),"")</f>
        <v/>
      </c>
      <c r="E253" s="140"/>
      <c r="F253" s="257">
        <f>IFERROR('Input| Projects'!I253*'Input| Escalations'!$K$19,"")</f>
        <v>0</v>
      </c>
      <c r="G253" s="257">
        <f>IFERROR('Input| Projects'!J253*'Input| Escalations'!$K$19,"")</f>
        <v>0</v>
      </c>
      <c r="H253" s="257">
        <f>IFERROR('Input| Projects'!K253*'Input| Escalations'!$K$19,"")</f>
        <v>0</v>
      </c>
      <c r="I253" s="257">
        <f>IFERROR('Input| Projects'!L253*'Input| Escalations'!$K$19,"")</f>
        <v>0</v>
      </c>
      <c r="J253" s="257">
        <f>IFERROR('Input| Projects'!M253*'Input| Escalations'!$K$19,"")</f>
        <v>0</v>
      </c>
      <c r="K253" s="257">
        <f>IFERROR('Input| Projects'!N253*'Input| Escalations'!$K$19,"")</f>
        <v>0</v>
      </c>
      <c r="L253" s="257">
        <f>IFERROR('Input| Projects'!O253*'Input| Escalations'!$K$19,"")</f>
        <v>0</v>
      </c>
      <c r="M253" s="206" t="str">
        <f>IF(ABS(SUM(F253:L253)-(SUM('Input| Projects'!I253:O253)*'Input| Escalations'!$K$19))&lt;0.0000001,"",1)</f>
        <v/>
      </c>
      <c r="N253" s="259">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259">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259">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259">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259">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259">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259">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42"/>
      <c r="V253" s="253">
        <f t="shared" si="93"/>
        <v>0</v>
      </c>
      <c r="W253" s="253">
        <f t="shared" si="94"/>
        <v>0</v>
      </c>
      <c r="X253" s="253">
        <f t="shared" si="95"/>
        <v>0</v>
      </c>
      <c r="Y253" s="253">
        <f t="shared" si="78"/>
        <v>0</v>
      </c>
      <c r="Z253" s="253">
        <f t="shared" si="79"/>
        <v>0</v>
      </c>
      <c r="AA253" s="253">
        <f t="shared" si="80"/>
        <v>0</v>
      </c>
      <c r="AB253" s="253">
        <f t="shared" si="81"/>
        <v>0</v>
      </c>
      <c r="AC253" s="142"/>
      <c r="AD253" s="253">
        <f>'Input| Projects'!Q253*N253*'Input| Escalations'!$K$19</f>
        <v>0</v>
      </c>
      <c r="AE253" s="253">
        <f>'Input| Projects'!R253*O253*'Input| Escalations'!$K$19</f>
        <v>0</v>
      </c>
      <c r="AF253" s="253">
        <f>'Input| Projects'!S253*P253*'Input| Escalations'!$K$19</f>
        <v>0</v>
      </c>
      <c r="AG253" s="253">
        <f>'Input| Projects'!T253*Q253*'Input| Escalations'!$K$19</f>
        <v>0</v>
      </c>
      <c r="AH253" s="253">
        <f>'Input| Projects'!U253*R253*'Input| Escalations'!$K$19</f>
        <v>0</v>
      </c>
      <c r="AI253" s="253">
        <f>'Input| Projects'!V253*S253*'Input| Escalations'!$K$19</f>
        <v>0</v>
      </c>
      <c r="AJ253" s="253">
        <f>'Input| Projects'!W253*T253*'Input| Escalations'!$K$19</f>
        <v>0</v>
      </c>
      <c r="AK253" s="142"/>
      <c r="AL253" s="253">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253">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253">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253">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253">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253">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253">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42"/>
      <c r="AT253" s="253">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253">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253">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253">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253">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253">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253">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42"/>
      <c r="BB253" s="253">
        <f t="shared" si="96"/>
        <v>0</v>
      </c>
      <c r="BC253" s="253">
        <f t="shared" si="97"/>
        <v>0</v>
      </c>
      <c r="BD253" s="253">
        <f t="shared" si="98"/>
        <v>0</v>
      </c>
      <c r="BE253" s="253">
        <f t="shared" si="82"/>
        <v>0</v>
      </c>
      <c r="BF253" s="253">
        <f t="shared" si="83"/>
        <v>0</v>
      </c>
      <c r="BG253" s="253">
        <f t="shared" si="84"/>
        <v>0</v>
      </c>
      <c r="BH253" s="253">
        <f t="shared" si="85"/>
        <v>0</v>
      </c>
      <c r="BI253" s="144"/>
      <c r="BJ253" s="253"/>
      <c r="BK253" s="253"/>
      <c r="BL253" s="253"/>
      <c r="BM253" s="253"/>
      <c r="BN253" s="253"/>
      <c r="BO253" s="253"/>
      <c r="BP253" s="253"/>
      <c r="BQ253" s="144"/>
      <c r="BR253" s="253">
        <f t="shared" si="86"/>
        <v>0</v>
      </c>
      <c r="BS253" s="253">
        <f t="shared" si="87"/>
        <v>0</v>
      </c>
      <c r="BT253" s="253">
        <f t="shared" si="88"/>
        <v>0</v>
      </c>
      <c r="BU253" s="253">
        <f t="shared" si="89"/>
        <v>0</v>
      </c>
      <c r="BV253" s="253">
        <f t="shared" si="90"/>
        <v>0</v>
      </c>
      <c r="BW253" s="253">
        <f t="shared" si="91"/>
        <v>0</v>
      </c>
      <c r="BX253" s="253">
        <f t="shared" si="92"/>
        <v>0</v>
      </c>
      <c r="BY253" s="142"/>
      <c r="BZ253" s="264" t="str">
        <f>IF(SUMIF('Input| Projects'!$AR$8:$CO$8,"Dx",'Input| Projects'!$AR253:$CO253)=0,"",SUMIF('Input| Projects'!$AR$8:$CO$8,"Dx",'Input| Projects'!$AR253:$CO253))</f>
        <v/>
      </c>
      <c r="CA253" s="264" t="str">
        <f>IF(SUMIF('Input| Projects'!$AR$8:$CO$8,"Tx",'Input| Projects'!$AR253:$CO253)=0,"",SUMIF('Input| Projects'!$AR$8:$CO$8,"Tx",'Input| Projects'!$AR253:$CO253))</f>
        <v/>
      </c>
      <c r="CB253" s="206" t="str">
        <f t="shared" si="99"/>
        <v/>
      </c>
    </row>
    <row r="254" spans="2:80" x14ac:dyDescent="0.3">
      <c r="B254" s="268">
        <f>IFERROR('Input| Projects'!B254,"")</f>
        <v>245</v>
      </c>
      <c r="C254" s="57" t="str">
        <f>IFERROR(IF('Input| Projects'!C254="","",'Input| Projects'!C254),"")</f>
        <v/>
      </c>
      <c r="D254" s="57" t="str">
        <f>IFERROR(IF('Input| Projects'!D254="","",'Input| Projects'!D254),"")</f>
        <v/>
      </c>
      <c r="E254" s="140"/>
      <c r="F254" s="257">
        <f>IFERROR('Input| Projects'!I254*'Input| Escalations'!$K$19,"")</f>
        <v>0</v>
      </c>
      <c r="G254" s="257">
        <f>IFERROR('Input| Projects'!J254*'Input| Escalations'!$K$19,"")</f>
        <v>0</v>
      </c>
      <c r="H254" s="257">
        <f>IFERROR('Input| Projects'!K254*'Input| Escalations'!$K$19,"")</f>
        <v>0</v>
      </c>
      <c r="I254" s="257">
        <f>IFERROR('Input| Projects'!L254*'Input| Escalations'!$K$19,"")</f>
        <v>0</v>
      </c>
      <c r="J254" s="257">
        <f>IFERROR('Input| Projects'!M254*'Input| Escalations'!$K$19,"")</f>
        <v>0</v>
      </c>
      <c r="K254" s="257">
        <f>IFERROR('Input| Projects'!N254*'Input| Escalations'!$K$19,"")</f>
        <v>0</v>
      </c>
      <c r="L254" s="257">
        <f>IFERROR('Input| Projects'!O254*'Input| Escalations'!$K$19,"")</f>
        <v>0</v>
      </c>
      <c r="M254" s="206" t="str">
        <f>IF(ABS(SUM(F254:L254)-(SUM('Input| Projects'!I254:O254)*'Input| Escalations'!$K$19))&lt;0.0000001,"",1)</f>
        <v/>
      </c>
      <c r="N254" s="259">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1</v>
      </c>
      <c r="O254" s="259">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1</v>
      </c>
      <c r="P254" s="259">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1</v>
      </c>
      <c r="Q254" s="259">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v>
      </c>
      <c r="R254" s="259">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v>
      </c>
      <c r="S254" s="259">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v>
      </c>
      <c r="T254" s="259">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v>
      </c>
      <c r="U254" s="142"/>
      <c r="V254" s="253">
        <f t="shared" si="93"/>
        <v>0</v>
      </c>
      <c r="W254" s="253">
        <f t="shared" si="94"/>
        <v>0</v>
      </c>
      <c r="X254" s="253">
        <f t="shared" si="95"/>
        <v>0</v>
      </c>
      <c r="Y254" s="253">
        <f t="shared" si="78"/>
        <v>0</v>
      </c>
      <c r="Z254" s="253">
        <f t="shared" si="79"/>
        <v>0</v>
      </c>
      <c r="AA254" s="253">
        <f t="shared" si="80"/>
        <v>0</v>
      </c>
      <c r="AB254" s="253">
        <f t="shared" si="81"/>
        <v>0</v>
      </c>
      <c r="AC254" s="142"/>
      <c r="AD254" s="253">
        <f>'Input| Projects'!Q254*N254*'Input| Escalations'!$K$19</f>
        <v>0</v>
      </c>
      <c r="AE254" s="253">
        <f>'Input| Projects'!R254*O254*'Input| Escalations'!$K$19</f>
        <v>0</v>
      </c>
      <c r="AF254" s="253">
        <f>'Input| Projects'!S254*P254*'Input| Escalations'!$K$19</f>
        <v>0</v>
      </c>
      <c r="AG254" s="253">
        <f>'Input| Projects'!T254*Q254*'Input| Escalations'!$K$19</f>
        <v>0</v>
      </c>
      <c r="AH254" s="253">
        <f>'Input| Projects'!U254*R254*'Input| Escalations'!$K$19</f>
        <v>0</v>
      </c>
      <c r="AI254" s="253">
        <f>'Input| Projects'!V254*S254*'Input| Escalations'!$K$19</f>
        <v>0</v>
      </c>
      <c r="AJ254" s="253">
        <f>'Input| Projects'!W254*T254*'Input| Escalations'!$K$19</f>
        <v>0</v>
      </c>
      <c r="AK254" s="142"/>
      <c r="AL254" s="253">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253">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253">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253">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253">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253">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253">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42"/>
      <c r="AT254" s="253">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253">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253">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253">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253">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253">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253">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42"/>
      <c r="BB254" s="253">
        <f t="shared" si="96"/>
        <v>0</v>
      </c>
      <c r="BC254" s="253">
        <f t="shared" si="97"/>
        <v>0</v>
      </c>
      <c r="BD254" s="253">
        <f t="shared" si="98"/>
        <v>0</v>
      </c>
      <c r="BE254" s="253">
        <f t="shared" si="82"/>
        <v>0</v>
      </c>
      <c r="BF254" s="253">
        <f t="shared" si="83"/>
        <v>0</v>
      </c>
      <c r="BG254" s="253">
        <f t="shared" si="84"/>
        <v>0</v>
      </c>
      <c r="BH254" s="253">
        <f t="shared" si="85"/>
        <v>0</v>
      </c>
      <c r="BI254" s="144"/>
      <c r="BJ254" s="253"/>
      <c r="BK254" s="253"/>
      <c r="BL254" s="253"/>
      <c r="BM254" s="253"/>
      <c r="BN254" s="253"/>
      <c r="BO254" s="253"/>
      <c r="BP254" s="253"/>
      <c r="BQ254" s="144"/>
      <c r="BR254" s="253">
        <f t="shared" si="86"/>
        <v>0</v>
      </c>
      <c r="BS254" s="253">
        <f t="shared" si="87"/>
        <v>0</v>
      </c>
      <c r="BT254" s="253">
        <f t="shared" si="88"/>
        <v>0</v>
      </c>
      <c r="BU254" s="253">
        <f t="shared" si="89"/>
        <v>0</v>
      </c>
      <c r="BV254" s="253">
        <f t="shared" si="90"/>
        <v>0</v>
      </c>
      <c r="BW254" s="253">
        <f t="shared" si="91"/>
        <v>0</v>
      </c>
      <c r="BX254" s="253">
        <f t="shared" si="92"/>
        <v>0</v>
      </c>
      <c r="BY254" s="142"/>
      <c r="BZ254" s="264" t="str">
        <f>IF(SUMIF('Input| Projects'!$AR$8:$CO$8,"Dx",'Input| Projects'!$AR254:$CO254)=0,"",SUMIF('Input| Projects'!$AR$8:$CO$8,"Dx",'Input| Projects'!$AR254:$CO254))</f>
        <v/>
      </c>
      <c r="CA254" s="264" t="str">
        <f>IF(SUMIF('Input| Projects'!$AR$8:$CO$8,"Tx",'Input| Projects'!$AR254:$CO254)=0,"",SUMIF('Input| Projects'!$AR$8:$CO$8,"Tx",'Input| Projects'!$AR254:$CO254))</f>
        <v/>
      </c>
      <c r="CB254" s="206" t="str">
        <f t="shared" si="99"/>
        <v/>
      </c>
    </row>
    <row r="255" spans="2:80" x14ac:dyDescent="0.3">
      <c r="B255" s="268">
        <f>IFERROR('Input| Projects'!B255,"")</f>
        <v>246</v>
      </c>
      <c r="C255" s="57" t="str">
        <f>IFERROR(IF('Input| Projects'!C255="","",'Input| Projects'!C255),"")</f>
        <v/>
      </c>
      <c r="D255" s="57" t="str">
        <f>IFERROR(IF('Input| Projects'!D255="","",'Input| Projects'!D255),"")</f>
        <v/>
      </c>
      <c r="E255" s="140"/>
      <c r="F255" s="257">
        <f>IFERROR('Input| Projects'!I255*'Input| Escalations'!$K$19,"")</f>
        <v>0</v>
      </c>
      <c r="G255" s="257">
        <f>IFERROR('Input| Projects'!J255*'Input| Escalations'!$K$19,"")</f>
        <v>0</v>
      </c>
      <c r="H255" s="257">
        <f>IFERROR('Input| Projects'!K255*'Input| Escalations'!$K$19,"")</f>
        <v>0</v>
      </c>
      <c r="I255" s="257">
        <f>IFERROR('Input| Projects'!L255*'Input| Escalations'!$K$19,"")</f>
        <v>0</v>
      </c>
      <c r="J255" s="257">
        <f>IFERROR('Input| Projects'!M255*'Input| Escalations'!$K$19,"")</f>
        <v>0</v>
      </c>
      <c r="K255" s="257">
        <f>IFERROR('Input| Projects'!N255*'Input| Escalations'!$K$19,"")</f>
        <v>0</v>
      </c>
      <c r="L255" s="257">
        <f>IFERROR('Input| Projects'!O255*'Input| Escalations'!$K$19,"")</f>
        <v>0</v>
      </c>
      <c r="M255" s="206" t="str">
        <f>IF(ABS(SUM(F255:L255)-(SUM('Input| Projects'!I255:O255)*'Input| Escalations'!$K$19))&lt;0.0000001,"",1)</f>
        <v/>
      </c>
      <c r="N255" s="259">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1</v>
      </c>
      <c r="O255" s="259">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1</v>
      </c>
      <c r="P255" s="259">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1</v>
      </c>
      <c r="Q255" s="259">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v>
      </c>
      <c r="R255" s="259">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v>
      </c>
      <c r="S255" s="259">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v>
      </c>
      <c r="T255" s="259">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v>
      </c>
      <c r="U255" s="142"/>
      <c r="V255" s="253">
        <f t="shared" si="93"/>
        <v>0</v>
      </c>
      <c r="W255" s="253">
        <f t="shared" si="94"/>
        <v>0</v>
      </c>
      <c r="X255" s="253">
        <f t="shared" si="95"/>
        <v>0</v>
      </c>
      <c r="Y255" s="253">
        <f t="shared" si="78"/>
        <v>0</v>
      </c>
      <c r="Z255" s="253">
        <f t="shared" si="79"/>
        <v>0</v>
      </c>
      <c r="AA255" s="253">
        <f t="shared" si="80"/>
        <v>0</v>
      </c>
      <c r="AB255" s="253">
        <f t="shared" si="81"/>
        <v>0</v>
      </c>
      <c r="AC255" s="142"/>
      <c r="AD255" s="253">
        <f>'Input| Projects'!Q255*N255*'Input| Escalations'!$K$19</f>
        <v>0</v>
      </c>
      <c r="AE255" s="253">
        <f>'Input| Projects'!R255*O255*'Input| Escalations'!$K$19</f>
        <v>0</v>
      </c>
      <c r="AF255" s="253">
        <f>'Input| Projects'!S255*P255*'Input| Escalations'!$K$19</f>
        <v>0</v>
      </c>
      <c r="AG255" s="253">
        <f>'Input| Projects'!T255*Q255*'Input| Escalations'!$K$19</f>
        <v>0</v>
      </c>
      <c r="AH255" s="253">
        <f>'Input| Projects'!U255*R255*'Input| Escalations'!$K$19</f>
        <v>0</v>
      </c>
      <c r="AI255" s="253">
        <f>'Input| Projects'!V255*S255*'Input| Escalations'!$K$19</f>
        <v>0</v>
      </c>
      <c r="AJ255" s="253">
        <f>'Input| Projects'!W255*T255*'Input| Escalations'!$K$19</f>
        <v>0</v>
      </c>
      <c r="AK255" s="142"/>
      <c r="AL255" s="253">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253">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253">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253">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253">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253">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253">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42"/>
      <c r="AT255" s="253">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253">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253">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253">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253">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253">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253">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42"/>
      <c r="BB255" s="253">
        <f t="shared" si="96"/>
        <v>0</v>
      </c>
      <c r="BC255" s="253">
        <f t="shared" si="97"/>
        <v>0</v>
      </c>
      <c r="BD255" s="253">
        <f t="shared" si="98"/>
        <v>0</v>
      </c>
      <c r="BE255" s="253">
        <f t="shared" si="82"/>
        <v>0</v>
      </c>
      <c r="BF255" s="253">
        <f t="shared" si="83"/>
        <v>0</v>
      </c>
      <c r="BG255" s="253">
        <f t="shared" si="84"/>
        <v>0</v>
      </c>
      <c r="BH255" s="253">
        <f t="shared" si="85"/>
        <v>0</v>
      </c>
      <c r="BI255" s="144"/>
      <c r="BJ255" s="253"/>
      <c r="BK255" s="253"/>
      <c r="BL255" s="253"/>
      <c r="BM255" s="253"/>
      <c r="BN255" s="253"/>
      <c r="BO255" s="253"/>
      <c r="BP255" s="253"/>
      <c r="BQ255" s="144"/>
      <c r="BR255" s="253">
        <f t="shared" si="86"/>
        <v>0</v>
      </c>
      <c r="BS255" s="253">
        <f t="shared" si="87"/>
        <v>0</v>
      </c>
      <c r="BT255" s="253">
        <f t="shared" si="88"/>
        <v>0</v>
      </c>
      <c r="BU255" s="253">
        <f t="shared" si="89"/>
        <v>0</v>
      </c>
      <c r="BV255" s="253">
        <f t="shared" si="90"/>
        <v>0</v>
      </c>
      <c r="BW255" s="253">
        <f t="shared" si="91"/>
        <v>0</v>
      </c>
      <c r="BX255" s="253">
        <f t="shared" si="92"/>
        <v>0</v>
      </c>
      <c r="BY255" s="142"/>
      <c r="BZ255" s="264" t="str">
        <f>IF(SUMIF('Input| Projects'!$AR$8:$CO$8,"Dx",'Input| Projects'!$AR255:$CO255)=0,"",SUMIF('Input| Projects'!$AR$8:$CO$8,"Dx",'Input| Projects'!$AR255:$CO255))</f>
        <v/>
      </c>
      <c r="CA255" s="264" t="str">
        <f>IF(SUMIF('Input| Projects'!$AR$8:$CO$8,"Tx",'Input| Projects'!$AR255:$CO255)=0,"",SUMIF('Input| Projects'!$AR$8:$CO$8,"Tx",'Input| Projects'!$AR255:$CO255))</f>
        <v/>
      </c>
      <c r="CB255" s="206" t="str">
        <f t="shared" si="99"/>
        <v/>
      </c>
    </row>
    <row r="256" spans="2:80" x14ac:dyDescent="0.3">
      <c r="B256" s="268">
        <f>IFERROR('Input| Projects'!B256,"")</f>
        <v>247</v>
      </c>
      <c r="C256" s="57" t="str">
        <f>IFERROR(IF('Input| Projects'!C256="","",'Input| Projects'!C256),"")</f>
        <v/>
      </c>
      <c r="D256" s="57" t="str">
        <f>IFERROR(IF('Input| Projects'!D256="","",'Input| Projects'!D256),"")</f>
        <v/>
      </c>
      <c r="E256" s="140"/>
      <c r="F256" s="257">
        <f>IFERROR('Input| Projects'!I256*'Input| Escalations'!$K$19,"")</f>
        <v>0</v>
      </c>
      <c r="G256" s="257">
        <f>IFERROR('Input| Projects'!J256*'Input| Escalations'!$K$19,"")</f>
        <v>0</v>
      </c>
      <c r="H256" s="257">
        <f>IFERROR('Input| Projects'!K256*'Input| Escalations'!$K$19,"")</f>
        <v>0</v>
      </c>
      <c r="I256" s="257">
        <f>IFERROR('Input| Projects'!L256*'Input| Escalations'!$K$19,"")</f>
        <v>0</v>
      </c>
      <c r="J256" s="257">
        <f>IFERROR('Input| Projects'!M256*'Input| Escalations'!$K$19,"")</f>
        <v>0</v>
      </c>
      <c r="K256" s="257">
        <f>IFERROR('Input| Projects'!N256*'Input| Escalations'!$K$19,"")</f>
        <v>0</v>
      </c>
      <c r="L256" s="257">
        <f>IFERROR('Input| Projects'!O256*'Input| Escalations'!$K$19,"")</f>
        <v>0</v>
      </c>
      <c r="M256" s="206" t="str">
        <f>IF(ABS(SUM(F256:L256)-(SUM('Input| Projects'!I256:O256)*'Input| Escalations'!$K$19))&lt;0.0000001,"",1)</f>
        <v/>
      </c>
      <c r="N256" s="259">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259">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259">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259">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259">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259">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259">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42"/>
      <c r="V256" s="253">
        <f t="shared" si="93"/>
        <v>0</v>
      </c>
      <c r="W256" s="253">
        <f t="shared" si="94"/>
        <v>0</v>
      </c>
      <c r="X256" s="253">
        <f t="shared" si="95"/>
        <v>0</v>
      </c>
      <c r="Y256" s="253">
        <f t="shared" si="78"/>
        <v>0</v>
      </c>
      <c r="Z256" s="253">
        <f t="shared" si="79"/>
        <v>0</v>
      </c>
      <c r="AA256" s="253">
        <f t="shared" si="80"/>
        <v>0</v>
      </c>
      <c r="AB256" s="253">
        <f t="shared" si="81"/>
        <v>0</v>
      </c>
      <c r="AC256" s="142"/>
      <c r="AD256" s="253">
        <f>'Input| Projects'!Q256*N256*'Input| Escalations'!$K$19</f>
        <v>0</v>
      </c>
      <c r="AE256" s="253">
        <f>'Input| Projects'!R256*O256*'Input| Escalations'!$K$19</f>
        <v>0</v>
      </c>
      <c r="AF256" s="253">
        <f>'Input| Projects'!S256*P256*'Input| Escalations'!$K$19</f>
        <v>0</v>
      </c>
      <c r="AG256" s="253">
        <f>'Input| Projects'!T256*Q256*'Input| Escalations'!$K$19</f>
        <v>0</v>
      </c>
      <c r="AH256" s="253">
        <f>'Input| Projects'!U256*R256*'Input| Escalations'!$K$19</f>
        <v>0</v>
      </c>
      <c r="AI256" s="253">
        <f>'Input| Projects'!V256*S256*'Input| Escalations'!$K$19</f>
        <v>0</v>
      </c>
      <c r="AJ256" s="253">
        <f>'Input| Projects'!W256*T256*'Input| Escalations'!$K$19</f>
        <v>0</v>
      </c>
      <c r="AK256" s="142"/>
      <c r="AL256" s="253">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253">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253">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253">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253">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253">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253">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42"/>
      <c r="AT256" s="253">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253">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253">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253">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253">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253">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253">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42"/>
      <c r="BB256" s="253">
        <f t="shared" si="96"/>
        <v>0</v>
      </c>
      <c r="BC256" s="253">
        <f t="shared" si="97"/>
        <v>0</v>
      </c>
      <c r="BD256" s="253">
        <f t="shared" si="98"/>
        <v>0</v>
      </c>
      <c r="BE256" s="253">
        <f t="shared" si="82"/>
        <v>0</v>
      </c>
      <c r="BF256" s="253">
        <f t="shared" si="83"/>
        <v>0</v>
      </c>
      <c r="BG256" s="253">
        <f t="shared" si="84"/>
        <v>0</v>
      </c>
      <c r="BH256" s="253">
        <f t="shared" si="85"/>
        <v>0</v>
      </c>
      <c r="BI256" s="144"/>
      <c r="BJ256" s="253"/>
      <c r="BK256" s="253"/>
      <c r="BL256" s="253"/>
      <c r="BM256" s="253"/>
      <c r="BN256" s="253"/>
      <c r="BO256" s="253"/>
      <c r="BP256" s="253"/>
      <c r="BQ256" s="144"/>
      <c r="BR256" s="253">
        <f t="shared" si="86"/>
        <v>0</v>
      </c>
      <c r="BS256" s="253">
        <f t="shared" si="87"/>
        <v>0</v>
      </c>
      <c r="BT256" s="253">
        <f t="shared" si="88"/>
        <v>0</v>
      </c>
      <c r="BU256" s="253">
        <f t="shared" si="89"/>
        <v>0</v>
      </c>
      <c r="BV256" s="253">
        <f t="shared" si="90"/>
        <v>0</v>
      </c>
      <c r="BW256" s="253">
        <f t="shared" si="91"/>
        <v>0</v>
      </c>
      <c r="BX256" s="253">
        <f t="shared" si="92"/>
        <v>0</v>
      </c>
      <c r="BY256" s="142"/>
      <c r="BZ256" s="264" t="str">
        <f>IF(SUMIF('Input| Projects'!$AR$8:$CO$8,"Dx",'Input| Projects'!$AR256:$CO256)=0,"",SUMIF('Input| Projects'!$AR$8:$CO$8,"Dx",'Input| Projects'!$AR256:$CO256))</f>
        <v/>
      </c>
      <c r="CA256" s="264" t="str">
        <f>IF(SUMIF('Input| Projects'!$AR$8:$CO$8,"Tx",'Input| Projects'!$AR256:$CO256)=0,"",SUMIF('Input| Projects'!$AR$8:$CO$8,"Tx",'Input| Projects'!$AR256:$CO256))</f>
        <v/>
      </c>
      <c r="CB256" s="206" t="str">
        <f t="shared" si="99"/>
        <v/>
      </c>
    </row>
    <row r="257" spans="2:80" x14ac:dyDescent="0.3">
      <c r="B257" s="268">
        <f>IFERROR('Input| Projects'!B257,"")</f>
        <v>248</v>
      </c>
      <c r="C257" s="57" t="str">
        <f>IFERROR(IF('Input| Projects'!C257="","",'Input| Projects'!C257),"")</f>
        <v/>
      </c>
      <c r="D257" s="57" t="str">
        <f>IFERROR(IF('Input| Projects'!D257="","",'Input| Projects'!D257),"")</f>
        <v/>
      </c>
      <c r="E257" s="140"/>
      <c r="F257" s="257">
        <f>IFERROR('Input| Projects'!I257*'Input| Escalations'!$K$19,"")</f>
        <v>0</v>
      </c>
      <c r="G257" s="257">
        <f>IFERROR('Input| Projects'!J257*'Input| Escalations'!$K$19,"")</f>
        <v>0</v>
      </c>
      <c r="H257" s="257">
        <f>IFERROR('Input| Projects'!K257*'Input| Escalations'!$K$19,"")</f>
        <v>0</v>
      </c>
      <c r="I257" s="257">
        <f>IFERROR('Input| Projects'!L257*'Input| Escalations'!$K$19,"")</f>
        <v>0</v>
      </c>
      <c r="J257" s="257">
        <f>IFERROR('Input| Projects'!M257*'Input| Escalations'!$K$19,"")</f>
        <v>0</v>
      </c>
      <c r="K257" s="257">
        <f>IFERROR('Input| Projects'!N257*'Input| Escalations'!$K$19,"")</f>
        <v>0</v>
      </c>
      <c r="L257" s="257">
        <f>IFERROR('Input| Projects'!O257*'Input| Escalations'!$K$19,"")</f>
        <v>0</v>
      </c>
      <c r="M257" s="206" t="str">
        <f>IF(ABS(SUM(F257:L257)-(SUM('Input| Projects'!I257:O257)*'Input| Escalations'!$K$19))&lt;0.0000001,"",1)</f>
        <v/>
      </c>
      <c r="N257" s="259">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259">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259">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259">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259">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259">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259">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42"/>
      <c r="V257" s="253">
        <f t="shared" si="93"/>
        <v>0</v>
      </c>
      <c r="W257" s="253">
        <f t="shared" si="94"/>
        <v>0</v>
      </c>
      <c r="X257" s="253">
        <f t="shared" si="95"/>
        <v>0</v>
      </c>
      <c r="Y257" s="253">
        <f t="shared" si="78"/>
        <v>0</v>
      </c>
      <c r="Z257" s="253">
        <f t="shared" si="79"/>
        <v>0</v>
      </c>
      <c r="AA257" s="253">
        <f t="shared" si="80"/>
        <v>0</v>
      </c>
      <c r="AB257" s="253">
        <f t="shared" si="81"/>
        <v>0</v>
      </c>
      <c r="AC257" s="142"/>
      <c r="AD257" s="253">
        <f>'Input| Projects'!Q257*N257*'Input| Escalations'!$K$19</f>
        <v>0</v>
      </c>
      <c r="AE257" s="253">
        <f>'Input| Projects'!R257*O257*'Input| Escalations'!$K$19</f>
        <v>0</v>
      </c>
      <c r="AF257" s="253">
        <f>'Input| Projects'!S257*P257*'Input| Escalations'!$K$19</f>
        <v>0</v>
      </c>
      <c r="AG257" s="253">
        <f>'Input| Projects'!T257*Q257*'Input| Escalations'!$K$19</f>
        <v>0</v>
      </c>
      <c r="AH257" s="253">
        <f>'Input| Projects'!U257*R257*'Input| Escalations'!$K$19</f>
        <v>0</v>
      </c>
      <c r="AI257" s="253">
        <f>'Input| Projects'!V257*S257*'Input| Escalations'!$K$19</f>
        <v>0</v>
      </c>
      <c r="AJ257" s="253">
        <f>'Input| Projects'!W257*T257*'Input| Escalations'!$K$19</f>
        <v>0</v>
      </c>
      <c r="AK257" s="142"/>
      <c r="AL257" s="253">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253">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253">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253">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253">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253">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253">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42"/>
      <c r="AT257" s="253">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253">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253">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253">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253">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253">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253">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42"/>
      <c r="BB257" s="253">
        <f t="shared" si="96"/>
        <v>0</v>
      </c>
      <c r="BC257" s="253">
        <f t="shared" si="97"/>
        <v>0</v>
      </c>
      <c r="BD257" s="253">
        <f t="shared" si="98"/>
        <v>0</v>
      </c>
      <c r="BE257" s="253">
        <f t="shared" si="82"/>
        <v>0</v>
      </c>
      <c r="BF257" s="253">
        <f t="shared" si="83"/>
        <v>0</v>
      </c>
      <c r="BG257" s="253">
        <f t="shared" si="84"/>
        <v>0</v>
      </c>
      <c r="BH257" s="253">
        <f t="shared" si="85"/>
        <v>0</v>
      </c>
      <c r="BI257" s="144"/>
      <c r="BJ257" s="253"/>
      <c r="BK257" s="253"/>
      <c r="BL257" s="253"/>
      <c r="BM257" s="253"/>
      <c r="BN257" s="253"/>
      <c r="BO257" s="253"/>
      <c r="BP257" s="253"/>
      <c r="BQ257" s="144"/>
      <c r="BR257" s="253">
        <f t="shared" si="86"/>
        <v>0</v>
      </c>
      <c r="BS257" s="253">
        <f t="shared" si="87"/>
        <v>0</v>
      </c>
      <c r="BT257" s="253">
        <f t="shared" si="88"/>
        <v>0</v>
      </c>
      <c r="BU257" s="253">
        <f t="shared" si="89"/>
        <v>0</v>
      </c>
      <c r="BV257" s="253">
        <f t="shared" si="90"/>
        <v>0</v>
      </c>
      <c r="BW257" s="253">
        <f t="shared" si="91"/>
        <v>0</v>
      </c>
      <c r="BX257" s="253">
        <f t="shared" si="92"/>
        <v>0</v>
      </c>
      <c r="BY257" s="142"/>
      <c r="BZ257" s="264" t="str">
        <f>IF(SUMIF('Input| Projects'!$AR$8:$CO$8,"Dx",'Input| Projects'!$AR257:$CO257)=0,"",SUMIF('Input| Projects'!$AR$8:$CO$8,"Dx",'Input| Projects'!$AR257:$CO257))</f>
        <v/>
      </c>
      <c r="CA257" s="264" t="str">
        <f>IF(SUMIF('Input| Projects'!$AR$8:$CO$8,"Tx",'Input| Projects'!$AR257:$CO257)=0,"",SUMIF('Input| Projects'!$AR$8:$CO$8,"Tx",'Input| Projects'!$AR257:$CO257))</f>
        <v/>
      </c>
      <c r="CB257" s="206" t="str">
        <f t="shared" si="99"/>
        <v/>
      </c>
    </row>
    <row r="258" spans="2:80" x14ac:dyDescent="0.3">
      <c r="B258" s="268">
        <f>IFERROR('Input| Projects'!B258,"")</f>
        <v>249</v>
      </c>
      <c r="C258" s="57" t="str">
        <f>IFERROR(IF('Input| Projects'!C258="","",'Input| Projects'!C258),"")</f>
        <v/>
      </c>
      <c r="D258" s="57" t="str">
        <f>IFERROR(IF('Input| Projects'!D258="","",'Input| Projects'!D258),"")</f>
        <v/>
      </c>
      <c r="E258" s="140"/>
      <c r="F258" s="257">
        <f>IFERROR('Input| Projects'!I258*'Input| Escalations'!$K$19,"")</f>
        <v>0</v>
      </c>
      <c r="G258" s="257">
        <f>IFERROR('Input| Projects'!J258*'Input| Escalations'!$K$19,"")</f>
        <v>0</v>
      </c>
      <c r="H258" s="257">
        <f>IFERROR('Input| Projects'!K258*'Input| Escalations'!$K$19,"")</f>
        <v>0</v>
      </c>
      <c r="I258" s="257">
        <f>IFERROR('Input| Projects'!L258*'Input| Escalations'!$K$19,"")</f>
        <v>0</v>
      </c>
      <c r="J258" s="257">
        <f>IFERROR('Input| Projects'!M258*'Input| Escalations'!$K$19,"")</f>
        <v>0</v>
      </c>
      <c r="K258" s="257">
        <f>IFERROR('Input| Projects'!N258*'Input| Escalations'!$K$19,"")</f>
        <v>0</v>
      </c>
      <c r="L258" s="257">
        <f>IFERROR('Input| Projects'!O258*'Input| Escalations'!$K$19,"")</f>
        <v>0</v>
      </c>
      <c r="M258" s="206" t="str">
        <f>IF(ABS(SUM(F258:L258)-(SUM('Input| Projects'!I258:O258)*'Input| Escalations'!$K$19))&lt;0.0000001,"",1)</f>
        <v/>
      </c>
      <c r="N258" s="259">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259">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259">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259">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259">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259">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259">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42"/>
      <c r="V258" s="253">
        <f t="shared" si="93"/>
        <v>0</v>
      </c>
      <c r="W258" s="253">
        <f t="shared" si="94"/>
        <v>0</v>
      </c>
      <c r="X258" s="253">
        <f t="shared" si="95"/>
        <v>0</v>
      </c>
      <c r="Y258" s="253">
        <f t="shared" si="78"/>
        <v>0</v>
      </c>
      <c r="Z258" s="253">
        <f t="shared" si="79"/>
        <v>0</v>
      </c>
      <c r="AA258" s="253">
        <f t="shared" si="80"/>
        <v>0</v>
      </c>
      <c r="AB258" s="253">
        <f t="shared" si="81"/>
        <v>0</v>
      </c>
      <c r="AC258" s="142"/>
      <c r="AD258" s="253">
        <f>'Input| Projects'!Q258*N258*'Input| Escalations'!$K$19</f>
        <v>0</v>
      </c>
      <c r="AE258" s="253">
        <f>'Input| Projects'!R258*O258*'Input| Escalations'!$K$19</f>
        <v>0</v>
      </c>
      <c r="AF258" s="253">
        <f>'Input| Projects'!S258*P258*'Input| Escalations'!$K$19</f>
        <v>0</v>
      </c>
      <c r="AG258" s="253">
        <f>'Input| Projects'!T258*Q258*'Input| Escalations'!$K$19</f>
        <v>0</v>
      </c>
      <c r="AH258" s="253">
        <f>'Input| Projects'!U258*R258*'Input| Escalations'!$K$19</f>
        <v>0</v>
      </c>
      <c r="AI258" s="253">
        <f>'Input| Projects'!V258*S258*'Input| Escalations'!$K$19</f>
        <v>0</v>
      </c>
      <c r="AJ258" s="253">
        <f>'Input| Projects'!W258*T258*'Input| Escalations'!$K$19</f>
        <v>0</v>
      </c>
      <c r="AK258" s="142"/>
      <c r="AL258" s="253">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253">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253">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253">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253">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253">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253">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42"/>
      <c r="AT258" s="253">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253">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253">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253">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253">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253">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253">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42"/>
      <c r="BB258" s="253">
        <f t="shared" si="96"/>
        <v>0</v>
      </c>
      <c r="BC258" s="253">
        <f t="shared" si="97"/>
        <v>0</v>
      </c>
      <c r="BD258" s="253">
        <f t="shared" si="98"/>
        <v>0</v>
      </c>
      <c r="BE258" s="253">
        <f t="shared" si="82"/>
        <v>0</v>
      </c>
      <c r="BF258" s="253">
        <f t="shared" si="83"/>
        <v>0</v>
      </c>
      <c r="BG258" s="253">
        <f t="shared" si="84"/>
        <v>0</v>
      </c>
      <c r="BH258" s="253">
        <f t="shared" si="85"/>
        <v>0</v>
      </c>
      <c r="BI258" s="144"/>
      <c r="BJ258" s="253"/>
      <c r="BK258" s="253"/>
      <c r="BL258" s="253"/>
      <c r="BM258" s="253"/>
      <c r="BN258" s="253"/>
      <c r="BO258" s="253"/>
      <c r="BP258" s="253"/>
      <c r="BQ258" s="144"/>
      <c r="BR258" s="253">
        <f t="shared" si="86"/>
        <v>0</v>
      </c>
      <c r="BS258" s="253">
        <f t="shared" si="87"/>
        <v>0</v>
      </c>
      <c r="BT258" s="253">
        <f t="shared" si="88"/>
        <v>0</v>
      </c>
      <c r="BU258" s="253">
        <f t="shared" si="89"/>
        <v>0</v>
      </c>
      <c r="BV258" s="253">
        <f t="shared" si="90"/>
        <v>0</v>
      </c>
      <c r="BW258" s="253">
        <f t="shared" si="91"/>
        <v>0</v>
      </c>
      <c r="BX258" s="253">
        <f t="shared" si="92"/>
        <v>0</v>
      </c>
      <c r="BY258" s="142"/>
      <c r="BZ258" s="264" t="str">
        <f>IF(SUMIF('Input| Projects'!$AR$8:$CO$8,"Dx",'Input| Projects'!$AR258:$CO258)=0,"",SUMIF('Input| Projects'!$AR$8:$CO$8,"Dx",'Input| Projects'!$AR258:$CO258))</f>
        <v/>
      </c>
      <c r="CA258" s="264" t="str">
        <f>IF(SUMIF('Input| Projects'!$AR$8:$CO$8,"Tx",'Input| Projects'!$AR258:$CO258)=0,"",SUMIF('Input| Projects'!$AR$8:$CO$8,"Tx",'Input| Projects'!$AR258:$CO258))</f>
        <v/>
      </c>
      <c r="CB258" s="206" t="str">
        <f t="shared" si="99"/>
        <v/>
      </c>
    </row>
    <row r="259" spans="2:80" x14ac:dyDescent="0.3">
      <c r="B259" s="268">
        <f>IFERROR('Input| Projects'!B259,"")</f>
        <v>250</v>
      </c>
      <c r="C259" s="57" t="str">
        <f>IFERROR(IF('Input| Projects'!C259="","",'Input| Projects'!C259),"")</f>
        <v/>
      </c>
      <c r="D259" s="57" t="str">
        <f>IFERROR(IF('Input| Projects'!D259="","",'Input| Projects'!D259),"")</f>
        <v/>
      </c>
      <c r="E259" s="140"/>
      <c r="F259" s="257">
        <f>IFERROR('Input| Projects'!I259*'Input| Escalations'!$K$19,"")</f>
        <v>0</v>
      </c>
      <c r="G259" s="257">
        <f>IFERROR('Input| Projects'!J259*'Input| Escalations'!$K$19,"")</f>
        <v>0</v>
      </c>
      <c r="H259" s="257">
        <f>IFERROR('Input| Projects'!K259*'Input| Escalations'!$K$19,"")</f>
        <v>0</v>
      </c>
      <c r="I259" s="257">
        <f>IFERROR('Input| Projects'!L259*'Input| Escalations'!$K$19,"")</f>
        <v>0</v>
      </c>
      <c r="J259" s="257">
        <f>IFERROR('Input| Projects'!M259*'Input| Escalations'!$K$19,"")</f>
        <v>0</v>
      </c>
      <c r="K259" s="257">
        <f>IFERROR('Input| Projects'!N259*'Input| Escalations'!$K$19,"")</f>
        <v>0</v>
      </c>
      <c r="L259" s="257">
        <f>IFERROR('Input| Projects'!O259*'Input| Escalations'!$K$19,"")</f>
        <v>0</v>
      </c>
      <c r="M259" s="206" t="str">
        <f>IF(ABS(SUM(F259:L259)-(SUM('Input| Projects'!I259:O259)*'Input| Escalations'!$K$19))&lt;0.0000001,"",1)</f>
        <v/>
      </c>
      <c r="N259" s="259">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259">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259">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259">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259">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259">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259">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42"/>
      <c r="V259" s="253">
        <f t="shared" si="93"/>
        <v>0</v>
      </c>
      <c r="W259" s="253">
        <f t="shared" si="94"/>
        <v>0</v>
      </c>
      <c r="X259" s="253">
        <f t="shared" si="95"/>
        <v>0</v>
      </c>
      <c r="Y259" s="253">
        <f t="shared" si="78"/>
        <v>0</v>
      </c>
      <c r="Z259" s="253">
        <f t="shared" si="79"/>
        <v>0</v>
      </c>
      <c r="AA259" s="253">
        <f t="shared" si="80"/>
        <v>0</v>
      </c>
      <c r="AB259" s="253">
        <f t="shared" si="81"/>
        <v>0</v>
      </c>
      <c r="AC259" s="142"/>
      <c r="AD259" s="253">
        <f>'Input| Projects'!Q259*N259*'Input| Escalations'!$K$19</f>
        <v>0</v>
      </c>
      <c r="AE259" s="253">
        <f>'Input| Projects'!R259*O259*'Input| Escalations'!$K$19</f>
        <v>0</v>
      </c>
      <c r="AF259" s="253">
        <f>'Input| Projects'!S259*P259*'Input| Escalations'!$K$19</f>
        <v>0</v>
      </c>
      <c r="AG259" s="253">
        <f>'Input| Projects'!T259*Q259*'Input| Escalations'!$K$19</f>
        <v>0</v>
      </c>
      <c r="AH259" s="253">
        <f>'Input| Projects'!U259*R259*'Input| Escalations'!$K$19</f>
        <v>0</v>
      </c>
      <c r="AI259" s="253">
        <f>'Input| Projects'!V259*S259*'Input| Escalations'!$K$19</f>
        <v>0</v>
      </c>
      <c r="AJ259" s="253">
        <f>'Input| Projects'!W259*T259*'Input| Escalations'!$K$19</f>
        <v>0</v>
      </c>
      <c r="AK259" s="142"/>
      <c r="AL259" s="253">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253">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253">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253">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253">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253">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253">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42"/>
      <c r="AT259" s="253">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253">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253">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253">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253">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253">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253">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42"/>
      <c r="BB259" s="253">
        <f t="shared" si="96"/>
        <v>0</v>
      </c>
      <c r="BC259" s="253">
        <f t="shared" si="97"/>
        <v>0</v>
      </c>
      <c r="BD259" s="253">
        <f t="shared" si="98"/>
        <v>0</v>
      </c>
      <c r="BE259" s="253">
        <f t="shared" si="82"/>
        <v>0</v>
      </c>
      <c r="BF259" s="253">
        <f t="shared" si="83"/>
        <v>0</v>
      </c>
      <c r="BG259" s="253">
        <f t="shared" si="84"/>
        <v>0</v>
      </c>
      <c r="BH259" s="253">
        <f t="shared" si="85"/>
        <v>0</v>
      </c>
      <c r="BI259" s="144"/>
      <c r="BJ259" s="253"/>
      <c r="BK259" s="253"/>
      <c r="BL259" s="253"/>
      <c r="BM259" s="253"/>
      <c r="BN259" s="253"/>
      <c r="BO259" s="253"/>
      <c r="BP259" s="253"/>
      <c r="BQ259" s="144"/>
      <c r="BR259" s="253">
        <f t="shared" si="86"/>
        <v>0</v>
      </c>
      <c r="BS259" s="253">
        <f t="shared" si="87"/>
        <v>0</v>
      </c>
      <c r="BT259" s="253">
        <f t="shared" si="88"/>
        <v>0</v>
      </c>
      <c r="BU259" s="253">
        <f t="shared" si="89"/>
        <v>0</v>
      </c>
      <c r="BV259" s="253">
        <f t="shared" si="90"/>
        <v>0</v>
      </c>
      <c r="BW259" s="253">
        <f t="shared" si="91"/>
        <v>0</v>
      </c>
      <c r="BX259" s="253">
        <f t="shared" si="92"/>
        <v>0</v>
      </c>
      <c r="BY259" s="142"/>
      <c r="BZ259" s="264" t="str">
        <f>IF(SUMIF('Input| Projects'!$AR$8:$CO$8,"Dx",'Input| Projects'!$AR259:$CO259)=0,"",SUMIF('Input| Projects'!$AR$8:$CO$8,"Dx",'Input| Projects'!$AR259:$CO259))</f>
        <v/>
      </c>
      <c r="CA259" s="264" t="str">
        <f>IF(SUMIF('Input| Projects'!$AR$8:$CO$8,"Tx",'Input| Projects'!$AR259:$CO259)=0,"",SUMIF('Input| Projects'!$AR$8:$CO$8,"Tx",'Input| Projects'!$AR259:$CO259))</f>
        <v/>
      </c>
      <c r="CB259" s="206" t="str">
        <f t="shared" si="99"/>
        <v/>
      </c>
    </row>
    <row r="260" spans="2:80" x14ac:dyDescent="0.3">
      <c r="B260" s="268">
        <f>IFERROR('Input| Projects'!B260,"")</f>
        <v>251</v>
      </c>
      <c r="C260" s="57" t="str">
        <f>IFERROR(IF('Input| Projects'!C260="","",'Input| Projects'!C260),"")</f>
        <v/>
      </c>
      <c r="D260" s="57" t="str">
        <f>IFERROR(IF('Input| Projects'!D260="","",'Input| Projects'!D260),"")</f>
        <v/>
      </c>
      <c r="E260" s="140"/>
      <c r="F260" s="257">
        <f>IFERROR('Input| Projects'!I260*'Input| Escalations'!$K$19,"")</f>
        <v>0</v>
      </c>
      <c r="G260" s="257">
        <f>IFERROR('Input| Projects'!J260*'Input| Escalations'!$K$19,"")</f>
        <v>0</v>
      </c>
      <c r="H260" s="257">
        <f>IFERROR('Input| Projects'!K260*'Input| Escalations'!$K$19,"")</f>
        <v>0</v>
      </c>
      <c r="I260" s="257">
        <f>IFERROR('Input| Projects'!L260*'Input| Escalations'!$K$19,"")</f>
        <v>0</v>
      </c>
      <c r="J260" s="257">
        <f>IFERROR('Input| Projects'!M260*'Input| Escalations'!$K$19,"")</f>
        <v>0</v>
      </c>
      <c r="K260" s="257">
        <f>IFERROR('Input| Projects'!N260*'Input| Escalations'!$K$19,"")</f>
        <v>0</v>
      </c>
      <c r="L260" s="257">
        <f>IFERROR('Input| Projects'!O260*'Input| Escalations'!$K$19,"")</f>
        <v>0</v>
      </c>
      <c r="M260" s="206" t="str">
        <f>IF(ABS(SUM(F260:L260)-(SUM('Input| Projects'!I260:O260)*'Input| Escalations'!$K$19))&lt;0.0000001,"",1)</f>
        <v/>
      </c>
      <c r="N260" s="259">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259">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259">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259">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259">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259">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259">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42"/>
      <c r="V260" s="253">
        <f t="shared" si="93"/>
        <v>0</v>
      </c>
      <c r="W260" s="253">
        <f t="shared" si="94"/>
        <v>0</v>
      </c>
      <c r="X260" s="253">
        <f t="shared" si="95"/>
        <v>0</v>
      </c>
      <c r="Y260" s="253">
        <f t="shared" si="78"/>
        <v>0</v>
      </c>
      <c r="Z260" s="253">
        <f t="shared" si="79"/>
        <v>0</v>
      </c>
      <c r="AA260" s="253">
        <f t="shared" si="80"/>
        <v>0</v>
      </c>
      <c r="AB260" s="253">
        <f t="shared" si="81"/>
        <v>0</v>
      </c>
      <c r="AC260" s="142"/>
      <c r="AD260" s="253">
        <f>'Input| Projects'!Q260*N260*'Input| Escalations'!$K$19</f>
        <v>0</v>
      </c>
      <c r="AE260" s="253">
        <f>'Input| Projects'!R260*O260*'Input| Escalations'!$K$19</f>
        <v>0</v>
      </c>
      <c r="AF260" s="253">
        <f>'Input| Projects'!S260*P260*'Input| Escalations'!$K$19</f>
        <v>0</v>
      </c>
      <c r="AG260" s="253">
        <f>'Input| Projects'!T260*Q260*'Input| Escalations'!$K$19</f>
        <v>0</v>
      </c>
      <c r="AH260" s="253">
        <f>'Input| Projects'!U260*R260*'Input| Escalations'!$K$19</f>
        <v>0</v>
      </c>
      <c r="AI260" s="253">
        <f>'Input| Projects'!V260*S260*'Input| Escalations'!$K$19</f>
        <v>0</v>
      </c>
      <c r="AJ260" s="253">
        <f>'Input| Projects'!W260*T260*'Input| Escalations'!$K$19</f>
        <v>0</v>
      </c>
      <c r="AK260" s="142"/>
      <c r="AL260" s="253">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253">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253">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253">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253">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253">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253">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42"/>
      <c r="AT260" s="253">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253">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253">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253">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253">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253">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253">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42"/>
      <c r="BB260" s="253">
        <f t="shared" si="96"/>
        <v>0</v>
      </c>
      <c r="BC260" s="253">
        <f t="shared" si="97"/>
        <v>0</v>
      </c>
      <c r="BD260" s="253">
        <f t="shared" si="98"/>
        <v>0</v>
      </c>
      <c r="BE260" s="253">
        <f t="shared" si="82"/>
        <v>0</v>
      </c>
      <c r="BF260" s="253">
        <f t="shared" si="83"/>
        <v>0</v>
      </c>
      <c r="BG260" s="253">
        <f t="shared" si="84"/>
        <v>0</v>
      </c>
      <c r="BH260" s="253">
        <f t="shared" si="85"/>
        <v>0</v>
      </c>
      <c r="BI260" s="144"/>
      <c r="BJ260" s="253"/>
      <c r="BK260" s="253"/>
      <c r="BL260" s="253"/>
      <c r="BM260" s="253"/>
      <c r="BN260" s="253"/>
      <c r="BO260" s="253"/>
      <c r="BP260" s="253"/>
      <c r="BQ260" s="144"/>
      <c r="BR260" s="253">
        <f t="shared" si="86"/>
        <v>0</v>
      </c>
      <c r="BS260" s="253">
        <f t="shared" si="87"/>
        <v>0</v>
      </c>
      <c r="BT260" s="253">
        <f t="shared" si="88"/>
        <v>0</v>
      </c>
      <c r="BU260" s="253">
        <f t="shared" si="89"/>
        <v>0</v>
      </c>
      <c r="BV260" s="253">
        <f t="shared" si="90"/>
        <v>0</v>
      </c>
      <c r="BW260" s="253">
        <f t="shared" si="91"/>
        <v>0</v>
      </c>
      <c r="BX260" s="253">
        <f t="shared" si="92"/>
        <v>0</v>
      </c>
      <c r="BY260" s="142"/>
      <c r="BZ260" s="264" t="str">
        <f>IF(SUMIF('Input| Projects'!$AR$8:$CO$8,"Dx",'Input| Projects'!$AR260:$CO260)=0,"",SUMIF('Input| Projects'!$AR$8:$CO$8,"Dx",'Input| Projects'!$AR260:$CO260))</f>
        <v/>
      </c>
      <c r="CA260" s="264" t="str">
        <f>IF(SUMIF('Input| Projects'!$AR$8:$CO$8,"Tx",'Input| Projects'!$AR260:$CO260)=0,"",SUMIF('Input| Projects'!$AR$8:$CO$8,"Tx",'Input| Projects'!$AR260:$CO260))</f>
        <v/>
      </c>
      <c r="CB260" s="206" t="str">
        <f t="shared" si="99"/>
        <v/>
      </c>
    </row>
    <row r="261" spans="2:80" x14ac:dyDescent="0.3">
      <c r="B261" s="268">
        <f>IFERROR('Input| Projects'!B261,"")</f>
        <v>252</v>
      </c>
      <c r="C261" s="57" t="str">
        <f>IFERROR(IF('Input| Projects'!C261="","",'Input| Projects'!C261),"")</f>
        <v/>
      </c>
      <c r="D261" s="57" t="str">
        <f>IFERROR(IF('Input| Projects'!D261="","",'Input| Projects'!D261),"")</f>
        <v/>
      </c>
      <c r="E261" s="140"/>
      <c r="F261" s="257">
        <f>IFERROR('Input| Projects'!I261*'Input| Escalations'!$K$19,"")</f>
        <v>0</v>
      </c>
      <c r="G261" s="257">
        <f>IFERROR('Input| Projects'!J261*'Input| Escalations'!$K$19,"")</f>
        <v>0</v>
      </c>
      <c r="H261" s="257">
        <f>IFERROR('Input| Projects'!K261*'Input| Escalations'!$K$19,"")</f>
        <v>0</v>
      </c>
      <c r="I261" s="257">
        <f>IFERROR('Input| Projects'!L261*'Input| Escalations'!$K$19,"")</f>
        <v>0</v>
      </c>
      <c r="J261" s="257">
        <f>IFERROR('Input| Projects'!M261*'Input| Escalations'!$K$19,"")</f>
        <v>0</v>
      </c>
      <c r="K261" s="257">
        <f>IFERROR('Input| Projects'!N261*'Input| Escalations'!$K$19,"")</f>
        <v>0</v>
      </c>
      <c r="L261" s="257">
        <f>IFERROR('Input| Projects'!O261*'Input| Escalations'!$K$19,"")</f>
        <v>0</v>
      </c>
      <c r="M261" s="206" t="str">
        <f>IF(ABS(SUM(F261:L261)-(SUM('Input| Projects'!I261:O261)*'Input| Escalations'!$K$19))&lt;0.0000001,"",1)</f>
        <v/>
      </c>
      <c r="N261" s="259">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259">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259">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259">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259">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259">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259">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42"/>
      <c r="V261" s="253">
        <f t="shared" si="93"/>
        <v>0</v>
      </c>
      <c r="W261" s="253">
        <f t="shared" si="94"/>
        <v>0</v>
      </c>
      <c r="X261" s="253">
        <f t="shared" si="95"/>
        <v>0</v>
      </c>
      <c r="Y261" s="253">
        <f t="shared" si="78"/>
        <v>0</v>
      </c>
      <c r="Z261" s="253">
        <f t="shared" si="79"/>
        <v>0</v>
      </c>
      <c r="AA261" s="253">
        <f t="shared" si="80"/>
        <v>0</v>
      </c>
      <c r="AB261" s="253">
        <f t="shared" si="81"/>
        <v>0</v>
      </c>
      <c r="AC261" s="142"/>
      <c r="AD261" s="253">
        <f>'Input| Projects'!Q261*N261*'Input| Escalations'!$K$19</f>
        <v>0</v>
      </c>
      <c r="AE261" s="253">
        <f>'Input| Projects'!R261*O261*'Input| Escalations'!$K$19</f>
        <v>0</v>
      </c>
      <c r="AF261" s="253">
        <f>'Input| Projects'!S261*P261*'Input| Escalations'!$K$19</f>
        <v>0</v>
      </c>
      <c r="AG261" s="253">
        <f>'Input| Projects'!T261*Q261*'Input| Escalations'!$K$19</f>
        <v>0</v>
      </c>
      <c r="AH261" s="253">
        <f>'Input| Projects'!U261*R261*'Input| Escalations'!$K$19</f>
        <v>0</v>
      </c>
      <c r="AI261" s="253">
        <f>'Input| Projects'!V261*S261*'Input| Escalations'!$K$19</f>
        <v>0</v>
      </c>
      <c r="AJ261" s="253">
        <f>'Input| Projects'!W261*T261*'Input| Escalations'!$K$19</f>
        <v>0</v>
      </c>
      <c r="AK261" s="142"/>
      <c r="AL261" s="253">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253">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253">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253">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253">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253">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253">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42"/>
      <c r="AT261" s="253">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253">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253">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253">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253">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253">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253">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42"/>
      <c r="BB261" s="253">
        <f t="shared" si="96"/>
        <v>0</v>
      </c>
      <c r="BC261" s="253">
        <f t="shared" si="97"/>
        <v>0</v>
      </c>
      <c r="BD261" s="253">
        <f t="shared" si="98"/>
        <v>0</v>
      </c>
      <c r="BE261" s="253">
        <f t="shared" si="82"/>
        <v>0</v>
      </c>
      <c r="BF261" s="253">
        <f t="shared" si="83"/>
        <v>0</v>
      </c>
      <c r="BG261" s="253">
        <f t="shared" si="84"/>
        <v>0</v>
      </c>
      <c r="BH261" s="253">
        <f t="shared" si="85"/>
        <v>0</v>
      </c>
      <c r="BI261" s="144"/>
      <c r="BJ261" s="253"/>
      <c r="BK261" s="253"/>
      <c r="BL261" s="253"/>
      <c r="BM261" s="253"/>
      <c r="BN261" s="253"/>
      <c r="BO261" s="253"/>
      <c r="BP261" s="253"/>
      <c r="BQ261" s="144"/>
      <c r="BR261" s="253">
        <f t="shared" si="86"/>
        <v>0</v>
      </c>
      <c r="BS261" s="253">
        <f t="shared" si="87"/>
        <v>0</v>
      </c>
      <c r="BT261" s="253">
        <f t="shared" si="88"/>
        <v>0</v>
      </c>
      <c r="BU261" s="253">
        <f t="shared" si="89"/>
        <v>0</v>
      </c>
      <c r="BV261" s="253">
        <f t="shared" si="90"/>
        <v>0</v>
      </c>
      <c r="BW261" s="253">
        <f t="shared" si="91"/>
        <v>0</v>
      </c>
      <c r="BX261" s="253">
        <f t="shared" si="92"/>
        <v>0</v>
      </c>
      <c r="BY261" s="142"/>
      <c r="BZ261" s="264" t="str">
        <f>IF(SUMIF('Input| Projects'!$AR$8:$CO$8,"Dx",'Input| Projects'!$AR261:$CO261)=0,"",SUMIF('Input| Projects'!$AR$8:$CO$8,"Dx",'Input| Projects'!$AR261:$CO261))</f>
        <v/>
      </c>
      <c r="CA261" s="264" t="str">
        <f>IF(SUMIF('Input| Projects'!$AR$8:$CO$8,"Tx",'Input| Projects'!$AR261:$CO261)=0,"",SUMIF('Input| Projects'!$AR$8:$CO$8,"Tx",'Input| Projects'!$AR261:$CO261))</f>
        <v/>
      </c>
      <c r="CB261" s="206" t="str">
        <f t="shared" si="99"/>
        <v/>
      </c>
    </row>
    <row r="262" spans="2:80" x14ac:dyDescent="0.3">
      <c r="B262" s="268">
        <f>IFERROR('Input| Projects'!B262,"")</f>
        <v>253</v>
      </c>
      <c r="C262" s="57" t="str">
        <f>IFERROR(IF('Input| Projects'!C262="","",'Input| Projects'!C262),"")</f>
        <v/>
      </c>
      <c r="D262" s="57" t="str">
        <f>IFERROR(IF('Input| Projects'!D262="","",'Input| Projects'!D262),"")</f>
        <v/>
      </c>
      <c r="E262" s="140"/>
      <c r="F262" s="257">
        <f>IFERROR('Input| Projects'!I262*'Input| Escalations'!$K$19,"")</f>
        <v>0</v>
      </c>
      <c r="G262" s="257">
        <f>IFERROR('Input| Projects'!J262*'Input| Escalations'!$K$19,"")</f>
        <v>0</v>
      </c>
      <c r="H262" s="257">
        <f>IFERROR('Input| Projects'!K262*'Input| Escalations'!$K$19,"")</f>
        <v>0</v>
      </c>
      <c r="I262" s="257">
        <f>IFERROR('Input| Projects'!L262*'Input| Escalations'!$K$19,"")</f>
        <v>0</v>
      </c>
      <c r="J262" s="257">
        <f>IFERROR('Input| Projects'!M262*'Input| Escalations'!$K$19,"")</f>
        <v>0</v>
      </c>
      <c r="K262" s="257">
        <f>IFERROR('Input| Projects'!N262*'Input| Escalations'!$K$19,"")</f>
        <v>0</v>
      </c>
      <c r="L262" s="257">
        <f>IFERROR('Input| Projects'!O262*'Input| Escalations'!$K$19,"")</f>
        <v>0</v>
      </c>
      <c r="M262" s="206" t="str">
        <f>IF(ABS(SUM(F262:L262)-(SUM('Input| Projects'!I262:O262)*'Input| Escalations'!$K$19))&lt;0.0000001,"",1)</f>
        <v/>
      </c>
      <c r="N262" s="259">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259">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259">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259">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259">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259">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259">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42"/>
      <c r="V262" s="253">
        <f t="shared" si="93"/>
        <v>0</v>
      </c>
      <c r="W262" s="253">
        <f t="shared" si="94"/>
        <v>0</v>
      </c>
      <c r="X262" s="253">
        <f t="shared" si="95"/>
        <v>0</v>
      </c>
      <c r="Y262" s="253">
        <f t="shared" si="78"/>
        <v>0</v>
      </c>
      <c r="Z262" s="253">
        <f t="shared" si="79"/>
        <v>0</v>
      </c>
      <c r="AA262" s="253">
        <f t="shared" si="80"/>
        <v>0</v>
      </c>
      <c r="AB262" s="253">
        <f t="shared" si="81"/>
        <v>0</v>
      </c>
      <c r="AC262" s="142"/>
      <c r="AD262" s="253">
        <f>'Input| Projects'!Q262*N262*'Input| Escalations'!$K$19</f>
        <v>0</v>
      </c>
      <c r="AE262" s="253">
        <f>'Input| Projects'!R262*O262*'Input| Escalations'!$K$19</f>
        <v>0</v>
      </c>
      <c r="AF262" s="253">
        <f>'Input| Projects'!S262*P262*'Input| Escalations'!$K$19</f>
        <v>0</v>
      </c>
      <c r="AG262" s="253">
        <f>'Input| Projects'!T262*Q262*'Input| Escalations'!$K$19</f>
        <v>0</v>
      </c>
      <c r="AH262" s="253">
        <f>'Input| Projects'!U262*R262*'Input| Escalations'!$K$19</f>
        <v>0</v>
      </c>
      <c r="AI262" s="253">
        <f>'Input| Projects'!V262*S262*'Input| Escalations'!$K$19</f>
        <v>0</v>
      </c>
      <c r="AJ262" s="253">
        <f>'Input| Projects'!W262*T262*'Input| Escalations'!$K$19</f>
        <v>0</v>
      </c>
      <c r="AK262" s="142"/>
      <c r="AL262" s="253">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253">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253">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253">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253">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253">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253">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42"/>
      <c r="AT262" s="253">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253">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253">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253">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253">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253">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253">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42"/>
      <c r="BB262" s="253">
        <f t="shared" si="96"/>
        <v>0</v>
      </c>
      <c r="BC262" s="253">
        <f t="shared" si="97"/>
        <v>0</v>
      </c>
      <c r="BD262" s="253">
        <f t="shared" si="98"/>
        <v>0</v>
      </c>
      <c r="BE262" s="253">
        <f t="shared" si="82"/>
        <v>0</v>
      </c>
      <c r="BF262" s="253">
        <f t="shared" si="83"/>
        <v>0</v>
      </c>
      <c r="BG262" s="253">
        <f t="shared" si="84"/>
        <v>0</v>
      </c>
      <c r="BH262" s="253">
        <f t="shared" si="85"/>
        <v>0</v>
      </c>
      <c r="BI262" s="144"/>
      <c r="BJ262" s="253"/>
      <c r="BK262" s="253"/>
      <c r="BL262" s="253"/>
      <c r="BM262" s="253"/>
      <c r="BN262" s="253"/>
      <c r="BO262" s="253"/>
      <c r="BP262" s="253"/>
      <c r="BQ262" s="144"/>
      <c r="BR262" s="253">
        <f t="shared" si="86"/>
        <v>0</v>
      </c>
      <c r="BS262" s="253">
        <f t="shared" si="87"/>
        <v>0</v>
      </c>
      <c r="BT262" s="253">
        <f t="shared" si="88"/>
        <v>0</v>
      </c>
      <c r="BU262" s="253">
        <f t="shared" si="89"/>
        <v>0</v>
      </c>
      <c r="BV262" s="253">
        <f t="shared" si="90"/>
        <v>0</v>
      </c>
      <c r="BW262" s="253">
        <f t="shared" si="91"/>
        <v>0</v>
      </c>
      <c r="BX262" s="253">
        <f t="shared" si="92"/>
        <v>0</v>
      </c>
      <c r="BY262" s="142"/>
      <c r="BZ262" s="264" t="str">
        <f>IF(SUMIF('Input| Projects'!$AR$8:$CO$8,"Dx",'Input| Projects'!$AR262:$CO262)=0,"",SUMIF('Input| Projects'!$AR$8:$CO$8,"Dx",'Input| Projects'!$AR262:$CO262))</f>
        <v/>
      </c>
      <c r="CA262" s="264" t="str">
        <f>IF(SUMIF('Input| Projects'!$AR$8:$CO$8,"Tx",'Input| Projects'!$AR262:$CO262)=0,"",SUMIF('Input| Projects'!$AR$8:$CO$8,"Tx",'Input| Projects'!$AR262:$CO262))</f>
        <v/>
      </c>
      <c r="CB262" s="206" t="str">
        <f t="shared" si="99"/>
        <v/>
      </c>
    </row>
    <row r="263" spans="2:80" x14ac:dyDescent="0.3">
      <c r="B263" s="268">
        <f>IFERROR('Input| Projects'!B263,"")</f>
        <v>254</v>
      </c>
      <c r="C263" s="57" t="str">
        <f>IFERROR(IF('Input| Projects'!C263="","",'Input| Projects'!C263),"")</f>
        <v/>
      </c>
      <c r="D263" s="57" t="str">
        <f>IFERROR(IF('Input| Projects'!D263="","",'Input| Projects'!D263),"")</f>
        <v/>
      </c>
      <c r="E263" s="140"/>
      <c r="F263" s="257">
        <f>IFERROR('Input| Projects'!I263*'Input| Escalations'!$K$19,"")</f>
        <v>0</v>
      </c>
      <c r="G263" s="257">
        <f>IFERROR('Input| Projects'!J263*'Input| Escalations'!$K$19,"")</f>
        <v>0</v>
      </c>
      <c r="H263" s="257">
        <f>IFERROR('Input| Projects'!K263*'Input| Escalations'!$K$19,"")</f>
        <v>0</v>
      </c>
      <c r="I263" s="257">
        <f>IFERROR('Input| Projects'!L263*'Input| Escalations'!$K$19,"")</f>
        <v>0</v>
      </c>
      <c r="J263" s="257">
        <f>IFERROR('Input| Projects'!M263*'Input| Escalations'!$K$19,"")</f>
        <v>0</v>
      </c>
      <c r="K263" s="257">
        <f>IFERROR('Input| Projects'!N263*'Input| Escalations'!$K$19,"")</f>
        <v>0</v>
      </c>
      <c r="L263" s="257">
        <f>IFERROR('Input| Projects'!O263*'Input| Escalations'!$K$19,"")</f>
        <v>0</v>
      </c>
      <c r="M263" s="206" t="str">
        <f>IF(ABS(SUM(F263:L263)-(SUM('Input| Projects'!I263:O263)*'Input| Escalations'!$K$19))&lt;0.0000001,"",1)</f>
        <v/>
      </c>
      <c r="N263" s="259">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1</v>
      </c>
      <c r="O263" s="259">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1</v>
      </c>
      <c r="P263" s="259">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1</v>
      </c>
      <c r="Q263" s="259">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v>
      </c>
      <c r="R263" s="259">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v>
      </c>
      <c r="S263" s="259">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v>
      </c>
      <c r="T263" s="259">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v>
      </c>
      <c r="U263" s="142"/>
      <c r="V263" s="253">
        <f t="shared" si="93"/>
        <v>0</v>
      </c>
      <c r="W263" s="253">
        <f t="shared" si="94"/>
        <v>0</v>
      </c>
      <c r="X263" s="253">
        <f t="shared" si="95"/>
        <v>0</v>
      </c>
      <c r="Y263" s="253">
        <f t="shared" si="78"/>
        <v>0</v>
      </c>
      <c r="Z263" s="253">
        <f t="shared" si="79"/>
        <v>0</v>
      </c>
      <c r="AA263" s="253">
        <f t="shared" si="80"/>
        <v>0</v>
      </c>
      <c r="AB263" s="253">
        <f t="shared" si="81"/>
        <v>0</v>
      </c>
      <c r="AC263" s="142"/>
      <c r="AD263" s="253">
        <f>'Input| Projects'!Q263*N263*'Input| Escalations'!$K$19</f>
        <v>0</v>
      </c>
      <c r="AE263" s="253">
        <f>'Input| Projects'!R263*O263*'Input| Escalations'!$K$19</f>
        <v>0</v>
      </c>
      <c r="AF263" s="253">
        <f>'Input| Projects'!S263*P263*'Input| Escalations'!$K$19</f>
        <v>0</v>
      </c>
      <c r="AG263" s="253">
        <f>'Input| Projects'!T263*Q263*'Input| Escalations'!$K$19</f>
        <v>0</v>
      </c>
      <c r="AH263" s="253">
        <f>'Input| Projects'!U263*R263*'Input| Escalations'!$K$19</f>
        <v>0</v>
      </c>
      <c r="AI263" s="253">
        <f>'Input| Projects'!V263*S263*'Input| Escalations'!$K$19</f>
        <v>0</v>
      </c>
      <c r="AJ263" s="253">
        <f>'Input| Projects'!W263*T263*'Input| Escalations'!$K$19</f>
        <v>0</v>
      </c>
      <c r="AK263" s="142"/>
      <c r="AL263" s="253">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253">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253">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253">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253">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253">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253">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42"/>
      <c r="AT263" s="253">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253">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253">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253">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253">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253">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253">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42"/>
      <c r="BB263" s="253">
        <f t="shared" si="96"/>
        <v>0</v>
      </c>
      <c r="BC263" s="253">
        <f t="shared" si="97"/>
        <v>0</v>
      </c>
      <c r="BD263" s="253">
        <f t="shared" si="98"/>
        <v>0</v>
      </c>
      <c r="BE263" s="253">
        <f t="shared" si="82"/>
        <v>0</v>
      </c>
      <c r="BF263" s="253">
        <f t="shared" si="83"/>
        <v>0</v>
      </c>
      <c r="BG263" s="253">
        <f t="shared" si="84"/>
        <v>0</v>
      </c>
      <c r="BH263" s="253">
        <f t="shared" si="85"/>
        <v>0</v>
      </c>
      <c r="BI263" s="144"/>
      <c r="BJ263" s="253"/>
      <c r="BK263" s="253"/>
      <c r="BL263" s="253"/>
      <c r="BM263" s="253"/>
      <c r="BN263" s="253"/>
      <c r="BO263" s="253"/>
      <c r="BP263" s="253"/>
      <c r="BQ263" s="144"/>
      <c r="BR263" s="253">
        <f t="shared" si="86"/>
        <v>0</v>
      </c>
      <c r="BS263" s="253">
        <f t="shared" si="87"/>
        <v>0</v>
      </c>
      <c r="BT263" s="253">
        <f t="shared" si="88"/>
        <v>0</v>
      </c>
      <c r="BU263" s="253">
        <f t="shared" si="89"/>
        <v>0</v>
      </c>
      <c r="BV263" s="253">
        <f t="shared" si="90"/>
        <v>0</v>
      </c>
      <c r="BW263" s="253">
        <f t="shared" si="91"/>
        <v>0</v>
      </c>
      <c r="BX263" s="253">
        <f t="shared" si="92"/>
        <v>0</v>
      </c>
      <c r="BY263" s="142"/>
      <c r="BZ263" s="264" t="str">
        <f>IF(SUMIF('Input| Projects'!$AR$8:$CO$8,"Dx",'Input| Projects'!$AR263:$CO263)=0,"",SUMIF('Input| Projects'!$AR$8:$CO$8,"Dx",'Input| Projects'!$AR263:$CO263))</f>
        <v/>
      </c>
      <c r="CA263" s="264" t="str">
        <f>IF(SUMIF('Input| Projects'!$AR$8:$CO$8,"Tx",'Input| Projects'!$AR263:$CO263)=0,"",SUMIF('Input| Projects'!$AR$8:$CO$8,"Tx",'Input| Projects'!$AR263:$CO263))</f>
        <v/>
      </c>
      <c r="CB263" s="206" t="str">
        <f t="shared" si="99"/>
        <v/>
      </c>
    </row>
    <row r="264" spans="2:80" x14ac:dyDescent="0.3">
      <c r="B264" s="268">
        <f>IFERROR('Input| Projects'!B264,"")</f>
        <v>255</v>
      </c>
      <c r="C264" s="57" t="str">
        <f>IFERROR(IF('Input| Projects'!C264="","",'Input| Projects'!C264),"")</f>
        <v/>
      </c>
      <c r="D264" s="57" t="str">
        <f>IFERROR(IF('Input| Projects'!D264="","",'Input| Projects'!D264),"")</f>
        <v/>
      </c>
      <c r="E264" s="140"/>
      <c r="F264" s="257">
        <f>IFERROR('Input| Projects'!I264*'Input| Escalations'!$K$19,"")</f>
        <v>0</v>
      </c>
      <c r="G264" s="257">
        <f>IFERROR('Input| Projects'!J264*'Input| Escalations'!$K$19,"")</f>
        <v>0</v>
      </c>
      <c r="H264" s="257">
        <f>IFERROR('Input| Projects'!K264*'Input| Escalations'!$K$19,"")</f>
        <v>0</v>
      </c>
      <c r="I264" s="257">
        <f>IFERROR('Input| Projects'!L264*'Input| Escalations'!$K$19,"")</f>
        <v>0</v>
      </c>
      <c r="J264" s="257">
        <f>IFERROR('Input| Projects'!M264*'Input| Escalations'!$K$19,"")</f>
        <v>0</v>
      </c>
      <c r="K264" s="257">
        <f>IFERROR('Input| Projects'!N264*'Input| Escalations'!$K$19,"")</f>
        <v>0</v>
      </c>
      <c r="L264" s="257">
        <f>IFERROR('Input| Projects'!O264*'Input| Escalations'!$K$19,"")</f>
        <v>0</v>
      </c>
      <c r="M264" s="206" t="str">
        <f>IF(ABS(SUM(F264:L264)-(SUM('Input| Projects'!I264:O264)*'Input| Escalations'!$K$19))&lt;0.0000001,"",1)</f>
        <v/>
      </c>
      <c r="N264" s="259">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1</v>
      </c>
      <c r="O264" s="259">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1</v>
      </c>
      <c r="P264" s="259">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1</v>
      </c>
      <c r="Q264" s="259">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v>
      </c>
      <c r="R264" s="259">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v>
      </c>
      <c r="S264" s="259">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v>
      </c>
      <c r="T264" s="259">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v>
      </c>
      <c r="U264" s="142"/>
      <c r="V264" s="253">
        <f t="shared" si="93"/>
        <v>0</v>
      </c>
      <c r="W264" s="253">
        <f t="shared" si="94"/>
        <v>0</v>
      </c>
      <c r="X264" s="253">
        <f t="shared" si="95"/>
        <v>0</v>
      </c>
      <c r="Y264" s="253">
        <f t="shared" si="78"/>
        <v>0</v>
      </c>
      <c r="Z264" s="253">
        <f t="shared" si="79"/>
        <v>0</v>
      </c>
      <c r="AA264" s="253">
        <f t="shared" si="80"/>
        <v>0</v>
      </c>
      <c r="AB264" s="253">
        <f t="shared" si="81"/>
        <v>0</v>
      </c>
      <c r="AC264" s="142"/>
      <c r="AD264" s="253">
        <f>'Input| Projects'!Q264*N264*'Input| Escalations'!$K$19</f>
        <v>0</v>
      </c>
      <c r="AE264" s="253">
        <f>'Input| Projects'!R264*O264*'Input| Escalations'!$K$19</f>
        <v>0</v>
      </c>
      <c r="AF264" s="253">
        <f>'Input| Projects'!S264*P264*'Input| Escalations'!$K$19</f>
        <v>0</v>
      </c>
      <c r="AG264" s="253">
        <f>'Input| Projects'!T264*Q264*'Input| Escalations'!$K$19</f>
        <v>0</v>
      </c>
      <c r="AH264" s="253">
        <f>'Input| Projects'!U264*R264*'Input| Escalations'!$K$19</f>
        <v>0</v>
      </c>
      <c r="AI264" s="253">
        <f>'Input| Projects'!V264*S264*'Input| Escalations'!$K$19</f>
        <v>0</v>
      </c>
      <c r="AJ264" s="253">
        <f>'Input| Projects'!W264*T264*'Input| Escalations'!$K$19</f>
        <v>0</v>
      </c>
      <c r="AK264" s="142"/>
      <c r="AL264" s="253">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253">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253">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253">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253">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253">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253">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42"/>
      <c r="AT264" s="253">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253">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253">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253">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253">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253">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253">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42"/>
      <c r="BB264" s="253">
        <f t="shared" si="96"/>
        <v>0</v>
      </c>
      <c r="BC264" s="253">
        <f t="shared" si="97"/>
        <v>0</v>
      </c>
      <c r="BD264" s="253">
        <f t="shared" si="98"/>
        <v>0</v>
      </c>
      <c r="BE264" s="253">
        <f t="shared" si="82"/>
        <v>0</v>
      </c>
      <c r="BF264" s="253">
        <f t="shared" si="83"/>
        <v>0</v>
      </c>
      <c r="BG264" s="253">
        <f t="shared" si="84"/>
        <v>0</v>
      </c>
      <c r="BH264" s="253">
        <f t="shared" si="85"/>
        <v>0</v>
      </c>
      <c r="BI264" s="144"/>
      <c r="BJ264" s="253"/>
      <c r="BK264" s="253"/>
      <c r="BL264" s="253"/>
      <c r="BM264" s="253"/>
      <c r="BN264" s="253"/>
      <c r="BO264" s="253"/>
      <c r="BP264" s="253"/>
      <c r="BQ264" s="144"/>
      <c r="BR264" s="253">
        <f t="shared" si="86"/>
        <v>0</v>
      </c>
      <c r="BS264" s="253">
        <f t="shared" si="87"/>
        <v>0</v>
      </c>
      <c r="BT264" s="253">
        <f t="shared" si="88"/>
        <v>0</v>
      </c>
      <c r="BU264" s="253">
        <f t="shared" si="89"/>
        <v>0</v>
      </c>
      <c r="BV264" s="253">
        <f t="shared" si="90"/>
        <v>0</v>
      </c>
      <c r="BW264" s="253">
        <f t="shared" si="91"/>
        <v>0</v>
      </c>
      <c r="BX264" s="253">
        <f t="shared" si="92"/>
        <v>0</v>
      </c>
      <c r="BY264" s="142"/>
      <c r="BZ264" s="264" t="str">
        <f>IF(SUMIF('Input| Projects'!$AR$8:$CO$8,"Dx",'Input| Projects'!$AR264:$CO264)=0,"",SUMIF('Input| Projects'!$AR$8:$CO$8,"Dx",'Input| Projects'!$AR264:$CO264))</f>
        <v/>
      </c>
      <c r="CA264" s="264" t="str">
        <f>IF(SUMIF('Input| Projects'!$AR$8:$CO$8,"Tx",'Input| Projects'!$AR264:$CO264)=0,"",SUMIF('Input| Projects'!$AR$8:$CO$8,"Tx",'Input| Projects'!$AR264:$CO264))</f>
        <v/>
      </c>
      <c r="CB264" s="206" t="str">
        <f t="shared" si="99"/>
        <v/>
      </c>
    </row>
    <row r="265" spans="2:80" x14ac:dyDescent="0.3">
      <c r="B265" s="268">
        <f>IFERROR('Input| Projects'!B265,"")</f>
        <v>256</v>
      </c>
      <c r="C265" s="57" t="str">
        <f>IFERROR(IF('Input| Projects'!C265="","",'Input| Projects'!C265),"")</f>
        <v/>
      </c>
      <c r="D265" s="57" t="str">
        <f>IFERROR(IF('Input| Projects'!D265="","",'Input| Projects'!D265),"")</f>
        <v/>
      </c>
      <c r="E265" s="140"/>
      <c r="F265" s="257">
        <f>IFERROR('Input| Projects'!I265*'Input| Escalations'!$K$19,"")</f>
        <v>0</v>
      </c>
      <c r="G265" s="257">
        <f>IFERROR('Input| Projects'!J265*'Input| Escalations'!$K$19,"")</f>
        <v>0</v>
      </c>
      <c r="H265" s="257">
        <f>IFERROR('Input| Projects'!K265*'Input| Escalations'!$K$19,"")</f>
        <v>0</v>
      </c>
      <c r="I265" s="257">
        <f>IFERROR('Input| Projects'!L265*'Input| Escalations'!$K$19,"")</f>
        <v>0</v>
      </c>
      <c r="J265" s="257">
        <f>IFERROR('Input| Projects'!M265*'Input| Escalations'!$K$19,"")</f>
        <v>0</v>
      </c>
      <c r="K265" s="257">
        <f>IFERROR('Input| Projects'!N265*'Input| Escalations'!$K$19,"")</f>
        <v>0</v>
      </c>
      <c r="L265" s="257">
        <f>IFERROR('Input| Projects'!O265*'Input| Escalations'!$K$19,"")</f>
        <v>0</v>
      </c>
      <c r="M265" s="206" t="str">
        <f>IF(ABS(SUM(F265:L265)-(SUM('Input| Projects'!I265:O265)*'Input| Escalations'!$K$19))&lt;0.0000001,"",1)</f>
        <v/>
      </c>
      <c r="N265" s="259">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1</v>
      </c>
      <c r="O265" s="259">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1</v>
      </c>
      <c r="P265" s="259">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1</v>
      </c>
      <c r="Q265" s="259">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v>
      </c>
      <c r="R265" s="259">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v>
      </c>
      <c r="S265" s="259">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v>
      </c>
      <c r="T265" s="259">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v>
      </c>
      <c r="U265" s="142"/>
      <c r="V265" s="253">
        <f t="shared" si="93"/>
        <v>0</v>
      </c>
      <c r="W265" s="253">
        <f t="shared" si="94"/>
        <v>0</v>
      </c>
      <c r="X265" s="253">
        <f t="shared" si="95"/>
        <v>0</v>
      </c>
      <c r="Y265" s="253">
        <f t="shared" si="78"/>
        <v>0</v>
      </c>
      <c r="Z265" s="253">
        <f t="shared" si="79"/>
        <v>0</v>
      </c>
      <c r="AA265" s="253">
        <f t="shared" si="80"/>
        <v>0</v>
      </c>
      <c r="AB265" s="253">
        <f t="shared" si="81"/>
        <v>0</v>
      </c>
      <c r="AC265" s="142"/>
      <c r="AD265" s="253">
        <f>'Input| Projects'!Q265*N265*'Input| Escalations'!$K$19</f>
        <v>0</v>
      </c>
      <c r="AE265" s="253">
        <f>'Input| Projects'!R265*O265*'Input| Escalations'!$K$19</f>
        <v>0</v>
      </c>
      <c r="AF265" s="253">
        <f>'Input| Projects'!S265*P265*'Input| Escalations'!$K$19</f>
        <v>0</v>
      </c>
      <c r="AG265" s="253">
        <f>'Input| Projects'!T265*Q265*'Input| Escalations'!$K$19</f>
        <v>0</v>
      </c>
      <c r="AH265" s="253">
        <f>'Input| Projects'!U265*R265*'Input| Escalations'!$K$19</f>
        <v>0</v>
      </c>
      <c r="AI265" s="253">
        <f>'Input| Projects'!V265*S265*'Input| Escalations'!$K$19</f>
        <v>0</v>
      </c>
      <c r="AJ265" s="253">
        <f>'Input| Projects'!W265*T265*'Input| Escalations'!$K$19</f>
        <v>0</v>
      </c>
      <c r="AK265" s="142"/>
      <c r="AL265" s="253">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253">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253">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253">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253">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253">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253">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42"/>
      <c r="AT265" s="253">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253">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253">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253">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253">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253">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253">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42"/>
      <c r="BB265" s="253">
        <f t="shared" si="96"/>
        <v>0</v>
      </c>
      <c r="BC265" s="253">
        <f t="shared" si="97"/>
        <v>0</v>
      </c>
      <c r="BD265" s="253">
        <f t="shared" si="98"/>
        <v>0</v>
      </c>
      <c r="BE265" s="253">
        <f t="shared" si="82"/>
        <v>0</v>
      </c>
      <c r="BF265" s="253">
        <f t="shared" si="83"/>
        <v>0</v>
      </c>
      <c r="BG265" s="253">
        <f t="shared" si="84"/>
        <v>0</v>
      </c>
      <c r="BH265" s="253">
        <f t="shared" si="85"/>
        <v>0</v>
      </c>
      <c r="BI265" s="144"/>
      <c r="BJ265" s="253"/>
      <c r="BK265" s="253"/>
      <c r="BL265" s="253"/>
      <c r="BM265" s="253"/>
      <c r="BN265" s="253"/>
      <c r="BO265" s="253"/>
      <c r="BP265" s="253"/>
      <c r="BQ265" s="144"/>
      <c r="BR265" s="253">
        <f t="shared" si="86"/>
        <v>0</v>
      </c>
      <c r="BS265" s="253">
        <f t="shared" si="87"/>
        <v>0</v>
      </c>
      <c r="BT265" s="253">
        <f t="shared" si="88"/>
        <v>0</v>
      </c>
      <c r="BU265" s="253">
        <f t="shared" si="89"/>
        <v>0</v>
      </c>
      <c r="BV265" s="253">
        <f t="shared" si="90"/>
        <v>0</v>
      </c>
      <c r="BW265" s="253">
        <f t="shared" si="91"/>
        <v>0</v>
      </c>
      <c r="BX265" s="253">
        <f t="shared" si="92"/>
        <v>0</v>
      </c>
      <c r="BY265" s="142"/>
      <c r="BZ265" s="264" t="str">
        <f>IF(SUMIF('Input| Projects'!$AR$8:$CO$8,"Dx",'Input| Projects'!$AR265:$CO265)=0,"",SUMIF('Input| Projects'!$AR$8:$CO$8,"Dx",'Input| Projects'!$AR265:$CO265))</f>
        <v/>
      </c>
      <c r="CA265" s="264" t="str">
        <f>IF(SUMIF('Input| Projects'!$AR$8:$CO$8,"Tx",'Input| Projects'!$AR265:$CO265)=0,"",SUMIF('Input| Projects'!$AR$8:$CO$8,"Tx",'Input| Projects'!$AR265:$CO265))</f>
        <v/>
      </c>
      <c r="CB265" s="206" t="str">
        <f t="shared" si="99"/>
        <v/>
      </c>
    </row>
    <row r="266" spans="2:80" x14ac:dyDescent="0.3">
      <c r="B266" s="268">
        <f>IFERROR('Input| Projects'!B266,"")</f>
        <v>257</v>
      </c>
      <c r="C266" s="57" t="str">
        <f>IFERROR(IF('Input| Projects'!C266="","",'Input| Projects'!C266),"")</f>
        <v/>
      </c>
      <c r="D266" s="57" t="str">
        <f>IFERROR(IF('Input| Projects'!D266="","",'Input| Projects'!D266),"")</f>
        <v/>
      </c>
      <c r="E266" s="140"/>
      <c r="F266" s="257">
        <f>IFERROR('Input| Projects'!I266*'Input| Escalations'!$K$19,"")</f>
        <v>0</v>
      </c>
      <c r="G266" s="257">
        <f>IFERROR('Input| Projects'!J266*'Input| Escalations'!$K$19,"")</f>
        <v>0</v>
      </c>
      <c r="H266" s="257">
        <f>IFERROR('Input| Projects'!K266*'Input| Escalations'!$K$19,"")</f>
        <v>0</v>
      </c>
      <c r="I266" s="257">
        <f>IFERROR('Input| Projects'!L266*'Input| Escalations'!$K$19,"")</f>
        <v>0</v>
      </c>
      <c r="J266" s="257">
        <f>IFERROR('Input| Projects'!M266*'Input| Escalations'!$K$19,"")</f>
        <v>0</v>
      </c>
      <c r="K266" s="257">
        <f>IFERROR('Input| Projects'!N266*'Input| Escalations'!$K$19,"")</f>
        <v>0</v>
      </c>
      <c r="L266" s="257">
        <f>IFERROR('Input| Projects'!O266*'Input| Escalations'!$K$19,"")</f>
        <v>0</v>
      </c>
      <c r="M266" s="206" t="str">
        <f>IF(ABS(SUM(F266:L266)-(SUM('Input| Projects'!I266:O266)*'Input| Escalations'!$K$19))&lt;0.0000001,"",1)</f>
        <v/>
      </c>
      <c r="N266" s="259">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1</v>
      </c>
      <c r="O266" s="259">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1</v>
      </c>
      <c r="P266" s="259">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1</v>
      </c>
      <c r="Q266" s="259">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v>
      </c>
      <c r="R266" s="259">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v>
      </c>
      <c r="S266" s="259">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v>
      </c>
      <c r="T266" s="259">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v>
      </c>
      <c r="U266" s="142"/>
      <c r="V266" s="253">
        <f t="shared" si="93"/>
        <v>0</v>
      </c>
      <c r="W266" s="253">
        <f t="shared" si="94"/>
        <v>0</v>
      </c>
      <c r="X266" s="253">
        <f t="shared" si="95"/>
        <v>0</v>
      </c>
      <c r="Y266" s="253">
        <f t="shared" ref="Y266:Y329" si="100">IFERROR(I266*Q266,"")</f>
        <v>0</v>
      </c>
      <c r="Z266" s="253">
        <f t="shared" ref="Z266:Z329" si="101">IFERROR(J266*R266,"")</f>
        <v>0</v>
      </c>
      <c r="AA266" s="253">
        <f t="shared" ref="AA266:AA329" si="102">IFERROR(K266*S266,"")</f>
        <v>0</v>
      </c>
      <c r="AB266" s="253">
        <f t="shared" ref="AB266:AB329" si="103">IFERROR(L266*T266,"")</f>
        <v>0</v>
      </c>
      <c r="AC266" s="142"/>
      <c r="AD266" s="253">
        <f>'Input| Projects'!Q266*N266*'Input| Escalations'!$K$19</f>
        <v>0</v>
      </c>
      <c r="AE266" s="253">
        <f>'Input| Projects'!R266*O266*'Input| Escalations'!$K$19</f>
        <v>0</v>
      </c>
      <c r="AF266" s="253">
        <f>'Input| Projects'!S266*P266*'Input| Escalations'!$K$19</f>
        <v>0</v>
      </c>
      <c r="AG266" s="253">
        <f>'Input| Projects'!T266*Q266*'Input| Escalations'!$K$19</f>
        <v>0</v>
      </c>
      <c r="AH266" s="253">
        <f>'Input| Projects'!U266*R266*'Input| Escalations'!$K$19</f>
        <v>0</v>
      </c>
      <c r="AI266" s="253">
        <f>'Input| Projects'!V266*S266*'Input| Escalations'!$K$19</f>
        <v>0</v>
      </c>
      <c r="AJ266" s="253">
        <f>'Input| Projects'!W266*T266*'Input| Escalations'!$K$19</f>
        <v>0</v>
      </c>
      <c r="AK266" s="142"/>
      <c r="AL266" s="253">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253">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253">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253">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253">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253">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253">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42"/>
      <c r="AT266" s="253">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253">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253">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253">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253">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253">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253">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42"/>
      <c r="BB266" s="253">
        <f t="shared" si="96"/>
        <v>0</v>
      </c>
      <c r="BC266" s="253">
        <f t="shared" si="97"/>
        <v>0</v>
      </c>
      <c r="BD266" s="253">
        <f t="shared" si="98"/>
        <v>0</v>
      </c>
      <c r="BE266" s="253">
        <f t="shared" ref="BE266:BE329" si="104">IFERROR(SUM(AO266,AW266),"")</f>
        <v>0</v>
      </c>
      <c r="BF266" s="253">
        <f t="shared" ref="BF266:BF329" si="105">IFERROR(SUM(AP266,AX266),"")</f>
        <v>0</v>
      </c>
      <c r="BG266" s="253">
        <f t="shared" ref="BG266:BG329" si="106">IFERROR(SUM(AQ266,AY266),"")</f>
        <v>0</v>
      </c>
      <c r="BH266" s="253">
        <f t="shared" ref="BH266:BH329" si="107">IFERROR(SUM(AR266,AZ266),"")</f>
        <v>0</v>
      </c>
      <c r="BI266" s="144"/>
      <c r="BJ266" s="253"/>
      <c r="BK266" s="253"/>
      <c r="BL266" s="253"/>
      <c r="BM266" s="253"/>
      <c r="BN266" s="253"/>
      <c r="BO266" s="253"/>
      <c r="BP266" s="253"/>
      <c r="BQ266" s="144"/>
      <c r="BR266" s="253">
        <f t="shared" ref="BR266:BR329" si="108">IFERROR(V266+BB266,"")</f>
        <v>0</v>
      </c>
      <c r="BS266" s="253">
        <f t="shared" ref="BS266:BS329" si="109">IFERROR(W266+BC266,"")</f>
        <v>0</v>
      </c>
      <c r="BT266" s="253">
        <f t="shared" ref="BT266:BT329" si="110">IFERROR(X266+BD266,"")</f>
        <v>0</v>
      </c>
      <c r="BU266" s="253">
        <f t="shared" ref="BU266:BU329" si="111">IFERROR(Y266+BE266,"")</f>
        <v>0</v>
      </c>
      <c r="BV266" s="253">
        <f t="shared" ref="BV266:BV329" si="112">IFERROR(Z266+BF266,"")</f>
        <v>0</v>
      </c>
      <c r="BW266" s="253">
        <f t="shared" ref="BW266:BW329" si="113">IFERROR(AA266+BG266,"")</f>
        <v>0</v>
      </c>
      <c r="BX266" s="253">
        <f t="shared" ref="BX266:BX329" si="114">IFERROR(AB266+BH266,"")</f>
        <v>0</v>
      </c>
      <c r="BY266" s="142"/>
      <c r="BZ266" s="264" t="str">
        <f>IF(SUMIF('Input| Projects'!$AR$8:$CO$8,"Dx",'Input| Projects'!$AR266:$CO266)=0,"",SUMIF('Input| Projects'!$AR$8:$CO$8,"Dx",'Input| Projects'!$AR266:$CO266))</f>
        <v/>
      </c>
      <c r="CA266" s="264" t="str">
        <f>IF(SUMIF('Input| Projects'!$AR$8:$CO$8,"Tx",'Input| Projects'!$AR266:$CO266)=0,"",SUMIF('Input| Projects'!$AR$8:$CO$8,"Tx",'Input| Projects'!$AR266:$CO266))</f>
        <v/>
      </c>
      <c r="CB266" s="206" t="str">
        <f t="shared" si="99"/>
        <v/>
      </c>
    </row>
    <row r="267" spans="2:80" x14ac:dyDescent="0.3">
      <c r="B267" s="268">
        <f>IFERROR('Input| Projects'!B267,"")</f>
        <v>258</v>
      </c>
      <c r="C267" s="57" t="str">
        <f>IFERROR(IF('Input| Projects'!C267="","",'Input| Projects'!C267),"")</f>
        <v/>
      </c>
      <c r="D267" s="57" t="str">
        <f>IFERROR(IF('Input| Projects'!D267="","",'Input| Projects'!D267),"")</f>
        <v/>
      </c>
      <c r="E267" s="140"/>
      <c r="F267" s="257">
        <f>IFERROR('Input| Projects'!I267*'Input| Escalations'!$K$19,"")</f>
        <v>0</v>
      </c>
      <c r="G267" s="257">
        <f>IFERROR('Input| Projects'!J267*'Input| Escalations'!$K$19,"")</f>
        <v>0</v>
      </c>
      <c r="H267" s="257">
        <f>IFERROR('Input| Projects'!K267*'Input| Escalations'!$K$19,"")</f>
        <v>0</v>
      </c>
      <c r="I267" s="257">
        <f>IFERROR('Input| Projects'!L267*'Input| Escalations'!$K$19,"")</f>
        <v>0</v>
      </c>
      <c r="J267" s="257">
        <f>IFERROR('Input| Projects'!M267*'Input| Escalations'!$K$19,"")</f>
        <v>0</v>
      </c>
      <c r="K267" s="257">
        <f>IFERROR('Input| Projects'!N267*'Input| Escalations'!$K$19,"")</f>
        <v>0</v>
      </c>
      <c r="L267" s="257">
        <f>IFERROR('Input| Projects'!O267*'Input| Escalations'!$K$19,"")</f>
        <v>0</v>
      </c>
      <c r="M267" s="206" t="str">
        <f>IF(ABS(SUM(F267:L267)-(SUM('Input| Projects'!I267:O267)*'Input| Escalations'!$K$19))&lt;0.0000001,"",1)</f>
        <v/>
      </c>
      <c r="N267" s="259">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1</v>
      </c>
      <c r="O267" s="259">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1</v>
      </c>
      <c r="P267" s="259">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1</v>
      </c>
      <c r="Q267" s="259">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v>
      </c>
      <c r="R267" s="259">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v>
      </c>
      <c r="S267" s="259">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v>
      </c>
      <c r="T267" s="259">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v>
      </c>
      <c r="U267" s="142"/>
      <c r="V267" s="253">
        <f t="shared" ref="V267:V330" si="115">IFERROR(F267*N267,"")</f>
        <v>0</v>
      </c>
      <c r="W267" s="253">
        <f t="shared" ref="W267:W330" si="116">IFERROR(G267*O267,"")</f>
        <v>0</v>
      </c>
      <c r="X267" s="253">
        <f t="shared" ref="X267:X330" si="117">IFERROR(H267*P267,"")</f>
        <v>0</v>
      </c>
      <c r="Y267" s="253">
        <f t="shared" si="100"/>
        <v>0</v>
      </c>
      <c r="Z267" s="253">
        <f t="shared" si="101"/>
        <v>0</v>
      </c>
      <c r="AA267" s="253">
        <f t="shared" si="102"/>
        <v>0</v>
      </c>
      <c r="AB267" s="253">
        <f t="shared" si="103"/>
        <v>0</v>
      </c>
      <c r="AC267" s="142"/>
      <c r="AD267" s="253">
        <f>'Input| Projects'!Q267*N267*'Input| Escalations'!$K$19</f>
        <v>0</v>
      </c>
      <c r="AE267" s="253">
        <f>'Input| Projects'!R267*O267*'Input| Escalations'!$K$19</f>
        <v>0</v>
      </c>
      <c r="AF267" s="253">
        <f>'Input| Projects'!S267*P267*'Input| Escalations'!$K$19</f>
        <v>0</v>
      </c>
      <c r="AG267" s="253">
        <f>'Input| Projects'!T267*Q267*'Input| Escalations'!$K$19</f>
        <v>0</v>
      </c>
      <c r="AH267" s="253">
        <f>'Input| Projects'!U267*R267*'Input| Escalations'!$K$19</f>
        <v>0</v>
      </c>
      <c r="AI267" s="253">
        <f>'Input| Projects'!V267*S267*'Input| Escalations'!$K$19</f>
        <v>0</v>
      </c>
      <c r="AJ267" s="253">
        <f>'Input| Projects'!W267*T267*'Input| Escalations'!$K$19</f>
        <v>0</v>
      </c>
      <c r="AK267" s="142"/>
      <c r="AL267" s="253">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253">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253">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253">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253">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253">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253">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42"/>
      <c r="AT267" s="253">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253">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253">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253">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253">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253">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253">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42"/>
      <c r="BB267" s="253">
        <f t="shared" ref="BB267:BB330" si="118">IFERROR(SUM(AL267,AT267),"")</f>
        <v>0</v>
      </c>
      <c r="BC267" s="253">
        <f t="shared" ref="BC267:BC330" si="119">IFERROR(SUM(AM267,AU267),"")</f>
        <v>0</v>
      </c>
      <c r="BD267" s="253">
        <f t="shared" ref="BD267:BD330" si="120">IFERROR(SUM(AN267,AV267),"")</f>
        <v>0</v>
      </c>
      <c r="BE267" s="253">
        <f t="shared" si="104"/>
        <v>0</v>
      </c>
      <c r="BF267" s="253">
        <f t="shared" si="105"/>
        <v>0</v>
      </c>
      <c r="BG267" s="253">
        <f t="shared" si="106"/>
        <v>0</v>
      </c>
      <c r="BH267" s="253">
        <f t="shared" si="107"/>
        <v>0</v>
      </c>
      <c r="BI267" s="144"/>
      <c r="BJ267" s="253"/>
      <c r="BK267" s="253"/>
      <c r="BL267" s="253"/>
      <c r="BM267" s="253"/>
      <c r="BN267" s="253"/>
      <c r="BO267" s="253"/>
      <c r="BP267" s="253"/>
      <c r="BQ267" s="144"/>
      <c r="BR267" s="253">
        <f t="shared" si="108"/>
        <v>0</v>
      </c>
      <c r="BS267" s="253">
        <f t="shared" si="109"/>
        <v>0</v>
      </c>
      <c r="BT267" s="253">
        <f t="shared" si="110"/>
        <v>0</v>
      </c>
      <c r="BU267" s="253">
        <f t="shared" si="111"/>
        <v>0</v>
      </c>
      <c r="BV267" s="253">
        <f t="shared" si="112"/>
        <v>0</v>
      </c>
      <c r="BW267" s="253">
        <f t="shared" si="113"/>
        <v>0</v>
      </c>
      <c r="BX267" s="253">
        <f t="shared" si="114"/>
        <v>0</v>
      </c>
      <c r="BY267" s="142"/>
      <c r="BZ267" s="264" t="str">
        <f>IF(SUMIF('Input| Projects'!$AR$8:$CO$8,"Dx",'Input| Projects'!$AR267:$CO267)=0,"",SUMIF('Input| Projects'!$AR$8:$CO$8,"Dx",'Input| Projects'!$AR267:$CO267))</f>
        <v/>
      </c>
      <c r="CA267" s="264" t="str">
        <f>IF(SUMIF('Input| Projects'!$AR$8:$CO$8,"Tx",'Input| Projects'!$AR267:$CO267)=0,"",SUMIF('Input| Projects'!$AR$8:$CO$8,"Tx",'Input| Projects'!$AR267:$CO267))</f>
        <v/>
      </c>
      <c r="CB267" s="206" t="str">
        <f t="shared" ref="CB267:CB330" si="121">IF(SUM(BZ267:CA267,F267:L267)=0,"",IF(SUM(BZ267:CA267)=1,"",1))</f>
        <v/>
      </c>
    </row>
    <row r="268" spans="2:80" x14ac:dyDescent="0.3">
      <c r="B268" s="268">
        <f>IFERROR('Input| Projects'!B268,"")</f>
        <v>259</v>
      </c>
      <c r="C268" s="57" t="str">
        <f>IFERROR(IF('Input| Projects'!C268="","",'Input| Projects'!C268),"")</f>
        <v/>
      </c>
      <c r="D268" s="57" t="str">
        <f>IFERROR(IF('Input| Projects'!D268="","",'Input| Projects'!D268),"")</f>
        <v/>
      </c>
      <c r="E268" s="140"/>
      <c r="F268" s="257">
        <f>IFERROR('Input| Projects'!I268*'Input| Escalations'!$K$19,"")</f>
        <v>0</v>
      </c>
      <c r="G268" s="257">
        <f>IFERROR('Input| Projects'!J268*'Input| Escalations'!$K$19,"")</f>
        <v>0</v>
      </c>
      <c r="H268" s="257">
        <f>IFERROR('Input| Projects'!K268*'Input| Escalations'!$K$19,"")</f>
        <v>0</v>
      </c>
      <c r="I268" s="257">
        <f>IFERROR('Input| Projects'!L268*'Input| Escalations'!$K$19,"")</f>
        <v>0</v>
      </c>
      <c r="J268" s="257">
        <f>IFERROR('Input| Projects'!M268*'Input| Escalations'!$K$19,"")</f>
        <v>0</v>
      </c>
      <c r="K268" s="257">
        <f>IFERROR('Input| Projects'!N268*'Input| Escalations'!$K$19,"")</f>
        <v>0</v>
      </c>
      <c r="L268" s="257">
        <f>IFERROR('Input| Projects'!O268*'Input| Escalations'!$K$19,"")</f>
        <v>0</v>
      </c>
      <c r="M268" s="206" t="str">
        <f>IF(ABS(SUM(F268:L268)-(SUM('Input| Projects'!I268:O268)*'Input| Escalations'!$K$19))&lt;0.0000001,"",1)</f>
        <v/>
      </c>
      <c r="N268" s="259">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1</v>
      </c>
      <c r="O268" s="259">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1</v>
      </c>
      <c r="P268" s="259">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1</v>
      </c>
      <c r="Q268" s="259">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v>
      </c>
      <c r="R268" s="259">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v>
      </c>
      <c r="S268" s="259">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v>
      </c>
      <c r="T268" s="259">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v>
      </c>
      <c r="U268" s="142"/>
      <c r="V268" s="253">
        <f t="shared" si="115"/>
        <v>0</v>
      </c>
      <c r="W268" s="253">
        <f t="shared" si="116"/>
        <v>0</v>
      </c>
      <c r="X268" s="253">
        <f t="shared" si="117"/>
        <v>0</v>
      </c>
      <c r="Y268" s="253">
        <f t="shared" si="100"/>
        <v>0</v>
      </c>
      <c r="Z268" s="253">
        <f t="shared" si="101"/>
        <v>0</v>
      </c>
      <c r="AA268" s="253">
        <f t="shared" si="102"/>
        <v>0</v>
      </c>
      <c r="AB268" s="253">
        <f t="shared" si="103"/>
        <v>0</v>
      </c>
      <c r="AC268" s="142"/>
      <c r="AD268" s="253">
        <f>'Input| Projects'!Q268*N268*'Input| Escalations'!$K$19</f>
        <v>0</v>
      </c>
      <c r="AE268" s="253">
        <f>'Input| Projects'!R268*O268*'Input| Escalations'!$K$19</f>
        <v>0</v>
      </c>
      <c r="AF268" s="253">
        <f>'Input| Projects'!S268*P268*'Input| Escalations'!$K$19</f>
        <v>0</v>
      </c>
      <c r="AG268" s="253">
        <f>'Input| Projects'!T268*Q268*'Input| Escalations'!$K$19</f>
        <v>0</v>
      </c>
      <c r="AH268" s="253">
        <f>'Input| Projects'!U268*R268*'Input| Escalations'!$K$19</f>
        <v>0</v>
      </c>
      <c r="AI268" s="253">
        <f>'Input| Projects'!V268*S268*'Input| Escalations'!$K$19</f>
        <v>0</v>
      </c>
      <c r="AJ268" s="253">
        <f>'Input| Projects'!W268*T268*'Input| Escalations'!$K$19</f>
        <v>0</v>
      </c>
      <c r="AK268" s="142"/>
      <c r="AL268" s="253">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253">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253">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253">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253">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253">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253">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42"/>
      <c r="AT268" s="253">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253">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253">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253">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253">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253">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253">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42"/>
      <c r="BB268" s="253">
        <f t="shared" si="118"/>
        <v>0</v>
      </c>
      <c r="BC268" s="253">
        <f t="shared" si="119"/>
        <v>0</v>
      </c>
      <c r="BD268" s="253">
        <f t="shared" si="120"/>
        <v>0</v>
      </c>
      <c r="BE268" s="253">
        <f t="shared" si="104"/>
        <v>0</v>
      </c>
      <c r="BF268" s="253">
        <f t="shared" si="105"/>
        <v>0</v>
      </c>
      <c r="BG268" s="253">
        <f t="shared" si="106"/>
        <v>0</v>
      </c>
      <c r="BH268" s="253">
        <f t="shared" si="107"/>
        <v>0</v>
      </c>
      <c r="BI268" s="144"/>
      <c r="BJ268" s="253"/>
      <c r="BK268" s="253"/>
      <c r="BL268" s="253"/>
      <c r="BM268" s="253"/>
      <c r="BN268" s="253"/>
      <c r="BO268" s="253"/>
      <c r="BP268" s="253"/>
      <c r="BQ268" s="144"/>
      <c r="BR268" s="253">
        <f t="shared" si="108"/>
        <v>0</v>
      </c>
      <c r="BS268" s="253">
        <f t="shared" si="109"/>
        <v>0</v>
      </c>
      <c r="BT268" s="253">
        <f t="shared" si="110"/>
        <v>0</v>
      </c>
      <c r="BU268" s="253">
        <f t="shared" si="111"/>
        <v>0</v>
      </c>
      <c r="BV268" s="253">
        <f t="shared" si="112"/>
        <v>0</v>
      </c>
      <c r="BW268" s="253">
        <f t="shared" si="113"/>
        <v>0</v>
      </c>
      <c r="BX268" s="253">
        <f t="shared" si="114"/>
        <v>0</v>
      </c>
      <c r="BY268" s="142"/>
      <c r="BZ268" s="264" t="str">
        <f>IF(SUMIF('Input| Projects'!$AR$8:$CO$8,"Dx",'Input| Projects'!$AR268:$CO268)=0,"",SUMIF('Input| Projects'!$AR$8:$CO$8,"Dx",'Input| Projects'!$AR268:$CO268))</f>
        <v/>
      </c>
      <c r="CA268" s="264" t="str">
        <f>IF(SUMIF('Input| Projects'!$AR$8:$CO$8,"Tx",'Input| Projects'!$AR268:$CO268)=0,"",SUMIF('Input| Projects'!$AR$8:$CO$8,"Tx",'Input| Projects'!$AR268:$CO268))</f>
        <v/>
      </c>
      <c r="CB268" s="206" t="str">
        <f t="shared" si="121"/>
        <v/>
      </c>
    </row>
    <row r="269" spans="2:80" x14ac:dyDescent="0.3">
      <c r="B269" s="268">
        <f>IFERROR('Input| Projects'!B269,"")</f>
        <v>260</v>
      </c>
      <c r="C269" s="57" t="str">
        <f>IFERROR(IF('Input| Projects'!C269="","",'Input| Projects'!C269),"")</f>
        <v/>
      </c>
      <c r="D269" s="57" t="str">
        <f>IFERROR(IF('Input| Projects'!D269="","",'Input| Projects'!D269),"")</f>
        <v/>
      </c>
      <c r="E269" s="140"/>
      <c r="F269" s="257">
        <f>IFERROR('Input| Projects'!I269*'Input| Escalations'!$K$19,"")</f>
        <v>0</v>
      </c>
      <c r="G269" s="257">
        <f>IFERROR('Input| Projects'!J269*'Input| Escalations'!$K$19,"")</f>
        <v>0</v>
      </c>
      <c r="H269" s="257">
        <f>IFERROR('Input| Projects'!K269*'Input| Escalations'!$K$19,"")</f>
        <v>0</v>
      </c>
      <c r="I269" s="257">
        <f>IFERROR('Input| Projects'!L269*'Input| Escalations'!$K$19,"")</f>
        <v>0</v>
      </c>
      <c r="J269" s="257">
        <f>IFERROR('Input| Projects'!M269*'Input| Escalations'!$K$19,"")</f>
        <v>0</v>
      </c>
      <c r="K269" s="257">
        <f>IFERROR('Input| Projects'!N269*'Input| Escalations'!$K$19,"")</f>
        <v>0</v>
      </c>
      <c r="L269" s="257">
        <f>IFERROR('Input| Projects'!O269*'Input| Escalations'!$K$19,"")</f>
        <v>0</v>
      </c>
      <c r="M269" s="206" t="str">
        <f>IF(ABS(SUM(F269:L269)-(SUM('Input| Projects'!I269:O269)*'Input| Escalations'!$K$19))&lt;0.0000001,"",1)</f>
        <v/>
      </c>
      <c r="N269" s="259">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259">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259">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259">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259">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259">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259">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42"/>
      <c r="V269" s="253">
        <f t="shared" si="115"/>
        <v>0</v>
      </c>
      <c r="W269" s="253">
        <f t="shared" si="116"/>
        <v>0</v>
      </c>
      <c r="X269" s="253">
        <f t="shared" si="117"/>
        <v>0</v>
      </c>
      <c r="Y269" s="253">
        <f t="shared" si="100"/>
        <v>0</v>
      </c>
      <c r="Z269" s="253">
        <f t="shared" si="101"/>
        <v>0</v>
      </c>
      <c r="AA269" s="253">
        <f t="shared" si="102"/>
        <v>0</v>
      </c>
      <c r="AB269" s="253">
        <f t="shared" si="103"/>
        <v>0</v>
      </c>
      <c r="AC269" s="142"/>
      <c r="AD269" s="253">
        <f>'Input| Projects'!Q269*N269*'Input| Escalations'!$K$19</f>
        <v>0</v>
      </c>
      <c r="AE269" s="253">
        <f>'Input| Projects'!R269*O269*'Input| Escalations'!$K$19</f>
        <v>0</v>
      </c>
      <c r="AF269" s="253">
        <f>'Input| Projects'!S269*P269*'Input| Escalations'!$K$19</f>
        <v>0</v>
      </c>
      <c r="AG269" s="253">
        <f>'Input| Projects'!T269*Q269*'Input| Escalations'!$K$19</f>
        <v>0</v>
      </c>
      <c r="AH269" s="253">
        <f>'Input| Projects'!U269*R269*'Input| Escalations'!$K$19</f>
        <v>0</v>
      </c>
      <c r="AI269" s="253">
        <f>'Input| Projects'!V269*S269*'Input| Escalations'!$K$19</f>
        <v>0</v>
      </c>
      <c r="AJ269" s="253">
        <f>'Input| Projects'!W269*T269*'Input| Escalations'!$K$19</f>
        <v>0</v>
      </c>
      <c r="AK269" s="142"/>
      <c r="AL269" s="253">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253">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253">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253">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253">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253">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253">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42"/>
      <c r="AT269" s="253">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253">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253">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253">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253">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253">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253">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42"/>
      <c r="BB269" s="253">
        <f t="shared" si="118"/>
        <v>0</v>
      </c>
      <c r="BC269" s="253">
        <f t="shared" si="119"/>
        <v>0</v>
      </c>
      <c r="BD269" s="253">
        <f t="shared" si="120"/>
        <v>0</v>
      </c>
      <c r="BE269" s="253">
        <f t="shared" si="104"/>
        <v>0</v>
      </c>
      <c r="BF269" s="253">
        <f t="shared" si="105"/>
        <v>0</v>
      </c>
      <c r="BG269" s="253">
        <f t="shared" si="106"/>
        <v>0</v>
      </c>
      <c r="BH269" s="253">
        <f t="shared" si="107"/>
        <v>0</v>
      </c>
      <c r="BI269" s="144"/>
      <c r="BJ269" s="253"/>
      <c r="BK269" s="253"/>
      <c r="BL269" s="253"/>
      <c r="BM269" s="253"/>
      <c r="BN269" s="253"/>
      <c r="BO269" s="253"/>
      <c r="BP269" s="253"/>
      <c r="BQ269" s="144"/>
      <c r="BR269" s="253">
        <f t="shared" si="108"/>
        <v>0</v>
      </c>
      <c r="BS269" s="253">
        <f t="shared" si="109"/>
        <v>0</v>
      </c>
      <c r="BT269" s="253">
        <f t="shared" si="110"/>
        <v>0</v>
      </c>
      <c r="BU269" s="253">
        <f t="shared" si="111"/>
        <v>0</v>
      </c>
      <c r="BV269" s="253">
        <f t="shared" si="112"/>
        <v>0</v>
      </c>
      <c r="BW269" s="253">
        <f t="shared" si="113"/>
        <v>0</v>
      </c>
      <c r="BX269" s="253">
        <f t="shared" si="114"/>
        <v>0</v>
      </c>
      <c r="BY269" s="142"/>
      <c r="BZ269" s="264" t="str">
        <f>IF(SUMIF('Input| Projects'!$AR$8:$CO$8,"Dx",'Input| Projects'!$AR269:$CO269)=0,"",SUMIF('Input| Projects'!$AR$8:$CO$8,"Dx",'Input| Projects'!$AR269:$CO269))</f>
        <v/>
      </c>
      <c r="CA269" s="264" t="str">
        <f>IF(SUMIF('Input| Projects'!$AR$8:$CO$8,"Tx",'Input| Projects'!$AR269:$CO269)=0,"",SUMIF('Input| Projects'!$AR$8:$CO$8,"Tx",'Input| Projects'!$AR269:$CO269))</f>
        <v/>
      </c>
      <c r="CB269" s="206" t="str">
        <f t="shared" si="121"/>
        <v/>
      </c>
    </row>
    <row r="270" spans="2:80" x14ac:dyDescent="0.3">
      <c r="B270" s="268">
        <f>IFERROR('Input| Projects'!B270,"")</f>
        <v>261</v>
      </c>
      <c r="C270" s="57" t="str">
        <f>IFERROR(IF('Input| Projects'!C270="","",'Input| Projects'!C270),"")</f>
        <v/>
      </c>
      <c r="D270" s="57" t="str">
        <f>IFERROR(IF('Input| Projects'!D270="","",'Input| Projects'!D270),"")</f>
        <v/>
      </c>
      <c r="E270" s="140"/>
      <c r="F270" s="257">
        <f>IFERROR('Input| Projects'!I270*'Input| Escalations'!$K$19,"")</f>
        <v>0</v>
      </c>
      <c r="G270" s="257">
        <f>IFERROR('Input| Projects'!J270*'Input| Escalations'!$K$19,"")</f>
        <v>0</v>
      </c>
      <c r="H270" s="257">
        <f>IFERROR('Input| Projects'!K270*'Input| Escalations'!$K$19,"")</f>
        <v>0</v>
      </c>
      <c r="I270" s="257">
        <f>IFERROR('Input| Projects'!L270*'Input| Escalations'!$K$19,"")</f>
        <v>0</v>
      </c>
      <c r="J270" s="257">
        <f>IFERROR('Input| Projects'!M270*'Input| Escalations'!$K$19,"")</f>
        <v>0</v>
      </c>
      <c r="K270" s="257">
        <f>IFERROR('Input| Projects'!N270*'Input| Escalations'!$K$19,"")</f>
        <v>0</v>
      </c>
      <c r="L270" s="257">
        <f>IFERROR('Input| Projects'!O270*'Input| Escalations'!$K$19,"")</f>
        <v>0</v>
      </c>
      <c r="M270" s="206" t="str">
        <f>IF(ABS(SUM(F270:L270)-(SUM('Input| Projects'!I270:O270)*'Input| Escalations'!$K$19))&lt;0.0000001,"",1)</f>
        <v/>
      </c>
      <c r="N270" s="259">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259">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259">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259">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259">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259">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259">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42"/>
      <c r="V270" s="253">
        <f t="shared" si="115"/>
        <v>0</v>
      </c>
      <c r="W270" s="253">
        <f t="shared" si="116"/>
        <v>0</v>
      </c>
      <c r="X270" s="253">
        <f t="shared" si="117"/>
        <v>0</v>
      </c>
      <c r="Y270" s="253">
        <f t="shared" si="100"/>
        <v>0</v>
      </c>
      <c r="Z270" s="253">
        <f t="shared" si="101"/>
        <v>0</v>
      </c>
      <c r="AA270" s="253">
        <f t="shared" si="102"/>
        <v>0</v>
      </c>
      <c r="AB270" s="253">
        <f t="shared" si="103"/>
        <v>0</v>
      </c>
      <c r="AC270" s="142"/>
      <c r="AD270" s="253">
        <f>'Input| Projects'!Q270*N270*'Input| Escalations'!$K$19</f>
        <v>0</v>
      </c>
      <c r="AE270" s="253">
        <f>'Input| Projects'!R270*O270*'Input| Escalations'!$K$19</f>
        <v>0</v>
      </c>
      <c r="AF270" s="253">
        <f>'Input| Projects'!S270*P270*'Input| Escalations'!$K$19</f>
        <v>0</v>
      </c>
      <c r="AG270" s="253">
        <f>'Input| Projects'!T270*Q270*'Input| Escalations'!$K$19</f>
        <v>0</v>
      </c>
      <c r="AH270" s="253">
        <f>'Input| Projects'!U270*R270*'Input| Escalations'!$K$19</f>
        <v>0</v>
      </c>
      <c r="AI270" s="253">
        <f>'Input| Projects'!V270*S270*'Input| Escalations'!$K$19</f>
        <v>0</v>
      </c>
      <c r="AJ270" s="253">
        <f>'Input| Projects'!W270*T270*'Input| Escalations'!$K$19</f>
        <v>0</v>
      </c>
      <c r="AK270" s="142"/>
      <c r="AL270" s="253">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253">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253">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253">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253">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253">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253">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42"/>
      <c r="AT270" s="253">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253">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253">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253">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253">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253">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253">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42"/>
      <c r="BB270" s="253">
        <f t="shared" si="118"/>
        <v>0</v>
      </c>
      <c r="BC270" s="253">
        <f t="shared" si="119"/>
        <v>0</v>
      </c>
      <c r="BD270" s="253">
        <f t="shared" si="120"/>
        <v>0</v>
      </c>
      <c r="BE270" s="253">
        <f t="shared" si="104"/>
        <v>0</v>
      </c>
      <c r="BF270" s="253">
        <f t="shared" si="105"/>
        <v>0</v>
      </c>
      <c r="BG270" s="253">
        <f t="shared" si="106"/>
        <v>0</v>
      </c>
      <c r="BH270" s="253">
        <f t="shared" si="107"/>
        <v>0</v>
      </c>
      <c r="BI270" s="144"/>
      <c r="BJ270" s="253"/>
      <c r="BK270" s="253"/>
      <c r="BL270" s="253"/>
      <c r="BM270" s="253"/>
      <c r="BN270" s="253"/>
      <c r="BO270" s="253"/>
      <c r="BP270" s="253"/>
      <c r="BQ270" s="144"/>
      <c r="BR270" s="253">
        <f t="shared" si="108"/>
        <v>0</v>
      </c>
      <c r="BS270" s="253">
        <f t="shared" si="109"/>
        <v>0</v>
      </c>
      <c r="BT270" s="253">
        <f t="shared" si="110"/>
        <v>0</v>
      </c>
      <c r="BU270" s="253">
        <f t="shared" si="111"/>
        <v>0</v>
      </c>
      <c r="BV270" s="253">
        <f t="shared" si="112"/>
        <v>0</v>
      </c>
      <c r="BW270" s="253">
        <f t="shared" si="113"/>
        <v>0</v>
      </c>
      <c r="BX270" s="253">
        <f t="shared" si="114"/>
        <v>0</v>
      </c>
      <c r="BY270" s="142"/>
      <c r="BZ270" s="264" t="str">
        <f>IF(SUMIF('Input| Projects'!$AR$8:$CO$8,"Dx",'Input| Projects'!$AR270:$CO270)=0,"",SUMIF('Input| Projects'!$AR$8:$CO$8,"Dx",'Input| Projects'!$AR270:$CO270))</f>
        <v/>
      </c>
      <c r="CA270" s="264" t="str">
        <f>IF(SUMIF('Input| Projects'!$AR$8:$CO$8,"Tx",'Input| Projects'!$AR270:$CO270)=0,"",SUMIF('Input| Projects'!$AR$8:$CO$8,"Tx",'Input| Projects'!$AR270:$CO270))</f>
        <v/>
      </c>
      <c r="CB270" s="206" t="str">
        <f t="shared" si="121"/>
        <v/>
      </c>
    </row>
    <row r="271" spans="2:80" x14ac:dyDescent="0.3">
      <c r="B271" s="268">
        <f>IFERROR('Input| Projects'!B271,"")</f>
        <v>262</v>
      </c>
      <c r="C271" s="57" t="str">
        <f>IFERROR(IF('Input| Projects'!C271="","",'Input| Projects'!C271),"")</f>
        <v/>
      </c>
      <c r="D271" s="57" t="str">
        <f>IFERROR(IF('Input| Projects'!D271="","",'Input| Projects'!D271),"")</f>
        <v/>
      </c>
      <c r="E271" s="140"/>
      <c r="F271" s="257">
        <f>IFERROR('Input| Projects'!I271*'Input| Escalations'!$K$19,"")</f>
        <v>0</v>
      </c>
      <c r="G271" s="257">
        <f>IFERROR('Input| Projects'!J271*'Input| Escalations'!$K$19,"")</f>
        <v>0</v>
      </c>
      <c r="H271" s="257">
        <f>IFERROR('Input| Projects'!K271*'Input| Escalations'!$K$19,"")</f>
        <v>0</v>
      </c>
      <c r="I271" s="257">
        <f>IFERROR('Input| Projects'!L271*'Input| Escalations'!$K$19,"")</f>
        <v>0</v>
      </c>
      <c r="J271" s="257">
        <f>IFERROR('Input| Projects'!M271*'Input| Escalations'!$K$19,"")</f>
        <v>0</v>
      </c>
      <c r="K271" s="257">
        <f>IFERROR('Input| Projects'!N271*'Input| Escalations'!$K$19,"")</f>
        <v>0</v>
      </c>
      <c r="L271" s="257">
        <f>IFERROR('Input| Projects'!O271*'Input| Escalations'!$K$19,"")</f>
        <v>0</v>
      </c>
      <c r="M271" s="206" t="str">
        <f>IF(ABS(SUM(F271:L271)-(SUM('Input| Projects'!I271:O271)*'Input| Escalations'!$K$19))&lt;0.0000001,"",1)</f>
        <v/>
      </c>
      <c r="N271" s="259">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259">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259">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259">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259">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259">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259">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42"/>
      <c r="V271" s="253">
        <f t="shared" si="115"/>
        <v>0</v>
      </c>
      <c r="W271" s="253">
        <f t="shared" si="116"/>
        <v>0</v>
      </c>
      <c r="X271" s="253">
        <f t="shared" si="117"/>
        <v>0</v>
      </c>
      <c r="Y271" s="253">
        <f t="shared" si="100"/>
        <v>0</v>
      </c>
      <c r="Z271" s="253">
        <f t="shared" si="101"/>
        <v>0</v>
      </c>
      <c r="AA271" s="253">
        <f t="shared" si="102"/>
        <v>0</v>
      </c>
      <c r="AB271" s="253">
        <f t="shared" si="103"/>
        <v>0</v>
      </c>
      <c r="AC271" s="142"/>
      <c r="AD271" s="253">
        <f>'Input| Projects'!Q271*N271*'Input| Escalations'!$K$19</f>
        <v>0</v>
      </c>
      <c r="AE271" s="253">
        <f>'Input| Projects'!R271*O271*'Input| Escalations'!$K$19</f>
        <v>0</v>
      </c>
      <c r="AF271" s="253">
        <f>'Input| Projects'!S271*P271*'Input| Escalations'!$K$19</f>
        <v>0</v>
      </c>
      <c r="AG271" s="253">
        <f>'Input| Projects'!T271*Q271*'Input| Escalations'!$K$19</f>
        <v>0</v>
      </c>
      <c r="AH271" s="253">
        <f>'Input| Projects'!U271*R271*'Input| Escalations'!$K$19</f>
        <v>0</v>
      </c>
      <c r="AI271" s="253">
        <f>'Input| Projects'!V271*S271*'Input| Escalations'!$K$19</f>
        <v>0</v>
      </c>
      <c r="AJ271" s="253">
        <f>'Input| Projects'!W271*T271*'Input| Escalations'!$K$19</f>
        <v>0</v>
      </c>
      <c r="AK271" s="142"/>
      <c r="AL271" s="253">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253">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253">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253">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253">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253">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253">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42"/>
      <c r="AT271" s="253">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253">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253">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253">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253">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253">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253">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42"/>
      <c r="BB271" s="253">
        <f t="shared" si="118"/>
        <v>0</v>
      </c>
      <c r="BC271" s="253">
        <f t="shared" si="119"/>
        <v>0</v>
      </c>
      <c r="BD271" s="253">
        <f t="shared" si="120"/>
        <v>0</v>
      </c>
      <c r="BE271" s="253">
        <f t="shared" si="104"/>
        <v>0</v>
      </c>
      <c r="BF271" s="253">
        <f t="shared" si="105"/>
        <v>0</v>
      </c>
      <c r="BG271" s="253">
        <f t="shared" si="106"/>
        <v>0</v>
      </c>
      <c r="BH271" s="253">
        <f t="shared" si="107"/>
        <v>0</v>
      </c>
      <c r="BI271" s="144"/>
      <c r="BJ271" s="253"/>
      <c r="BK271" s="253"/>
      <c r="BL271" s="253"/>
      <c r="BM271" s="253"/>
      <c r="BN271" s="253"/>
      <c r="BO271" s="253"/>
      <c r="BP271" s="253"/>
      <c r="BQ271" s="144"/>
      <c r="BR271" s="253">
        <f t="shared" si="108"/>
        <v>0</v>
      </c>
      <c r="BS271" s="253">
        <f t="shared" si="109"/>
        <v>0</v>
      </c>
      <c r="BT271" s="253">
        <f t="shared" si="110"/>
        <v>0</v>
      </c>
      <c r="BU271" s="253">
        <f t="shared" si="111"/>
        <v>0</v>
      </c>
      <c r="BV271" s="253">
        <f t="shared" si="112"/>
        <v>0</v>
      </c>
      <c r="BW271" s="253">
        <f t="shared" si="113"/>
        <v>0</v>
      </c>
      <c r="BX271" s="253">
        <f t="shared" si="114"/>
        <v>0</v>
      </c>
      <c r="BY271" s="142"/>
      <c r="BZ271" s="264" t="str">
        <f>IF(SUMIF('Input| Projects'!$AR$8:$CO$8,"Dx",'Input| Projects'!$AR271:$CO271)=0,"",SUMIF('Input| Projects'!$AR$8:$CO$8,"Dx",'Input| Projects'!$AR271:$CO271))</f>
        <v/>
      </c>
      <c r="CA271" s="264" t="str">
        <f>IF(SUMIF('Input| Projects'!$AR$8:$CO$8,"Tx",'Input| Projects'!$AR271:$CO271)=0,"",SUMIF('Input| Projects'!$AR$8:$CO$8,"Tx",'Input| Projects'!$AR271:$CO271))</f>
        <v/>
      </c>
      <c r="CB271" s="206" t="str">
        <f t="shared" si="121"/>
        <v/>
      </c>
    </row>
    <row r="272" spans="2:80" x14ac:dyDescent="0.3">
      <c r="B272" s="268">
        <f>IFERROR('Input| Projects'!B272,"")</f>
        <v>263</v>
      </c>
      <c r="C272" s="57" t="str">
        <f>IFERROR(IF('Input| Projects'!C272="","",'Input| Projects'!C272),"")</f>
        <v/>
      </c>
      <c r="D272" s="57" t="str">
        <f>IFERROR(IF('Input| Projects'!D272="","",'Input| Projects'!D272),"")</f>
        <v/>
      </c>
      <c r="E272" s="140"/>
      <c r="F272" s="257">
        <f>IFERROR('Input| Projects'!I272*'Input| Escalations'!$K$19,"")</f>
        <v>0</v>
      </c>
      <c r="G272" s="257">
        <f>IFERROR('Input| Projects'!J272*'Input| Escalations'!$K$19,"")</f>
        <v>0</v>
      </c>
      <c r="H272" s="257">
        <f>IFERROR('Input| Projects'!K272*'Input| Escalations'!$K$19,"")</f>
        <v>0</v>
      </c>
      <c r="I272" s="257">
        <f>IFERROR('Input| Projects'!L272*'Input| Escalations'!$K$19,"")</f>
        <v>0</v>
      </c>
      <c r="J272" s="257">
        <f>IFERROR('Input| Projects'!M272*'Input| Escalations'!$K$19,"")</f>
        <v>0</v>
      </c>
      <c r="K272" s="257">
        <f>IFERROR('Input| Projects'!N272*'Input| Escalations'!$K$19,"")</f>
        <v>0</v>
      </c>
      <c r="L272" s="257">
        <f>IFERROR('Input| Projects'!O272*'Input| Escalations'!$K$19,"")</f>
        <v>0</v>
      </c>
      <c r="M272" s="206" t="str">
        <f>IF(ABS(SUM(F272:L272)-(SUM('Input| Projects'!I272:O272)*'Input| Escalations'!$K$19))&lt;0.0000001,"",1)</f>
        <v/>
      </c>
      <c r="N272" s="259">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1</v>
      </c>
      <c r="O272" s="259">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1</v>
      </c>
      <c r="P272" s="259">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1</v>
      </c>
      <c r="Q272" s="259">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v>
      </c>
      <c r="R272" s="259">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v>
      </c>
      <c r="S272" s="259">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v>
      </c>
      <c r="T272" s="259">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v>
      </c>
      <c r="U272" s="142"/>
      <c r="V272" s="253">
        <f t="shared" si="115"/>
        <v>0</v>
      </c>
      <c r="W272" s="253">
        <f t="shared" si="116"/>
        <v>0</v>
      </c>
      <c r="X272" s="253">
        <f t="shared" si="117"/>
        <v>0</v>
      </c>
      <c r="Y272" s="253">
        <f t="shared" si="100"/>
        <v>0</v>
      </c>
      <c r="Z272" s="253">
        <f t="shared" si="101"/>
        <v>0</v>
      </c>
      <c r="AA272" s="253">
        <f t="shared" si="102"/>
        <v>0</v>
      </c>
      <c r="AB272" s="253">
        <f t="shared" si="103"/>
        <v>0</v>
      </c>
      <c r="AC272" s="142"/>
      <c r="AD272" s="253">
        <f>'Input| Projects'!Q272*N272*'Input| Escalations'!$K$19</f>
        <v>0</v>
      </c>
      <c r="AE272" s="253">
        <f>'Input| Projects'!R272*O272*'Input| Escalations'!$K$19</f>
        <v>0</v>
      </c>
      <c r="AF272" s="253">
        <f>'Input| Projects'!S272*P272*'Input| Escalations'!$K$19</f>
        <v>0</v>
      </c>
      <c r="AG272" s="253">
        <f>'Input| Projects'!T272*Q272*'Input| Escalations'!$K$19</f>
        <v>0</v>
      </c>
      <c r="AH272" s="253">
        <f>'Input| Projects'!U272*R272*'Input| Escalations'!$K$19</f>
        <v>0</v>
      </c>
      <c r="AI272" s="253">
        <f>'Input| Projects'!V272*S272*'Input| Escalations'!$K$19</f>
        <v>0</v>
      </c>
      <c r="AJ272" s="253">
        <f>'Input| Projects'!W272*T272*'Input| Escalations'!$K$19</f>
        <v>0</v>
      </c>
      <c r="AK272" s="142"/>
      <c r="AL272" s="253">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253">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253">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253">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253">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253">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253">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42"/>
      <c r="AT272" s="253">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253">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253">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253">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253">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253">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253">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42"/>
      <c r="BB272" s="253">
        <f t="shared" si="118"/>
        <v>0</v>
      </c>
      <c r="BC272" s="253">
        <f t="shared" si="119"/>
        <v>0</v>
      </c>
      <c r="BD272" s="253">
        <f t="shared" si="120"/>
        <v>0</v>
      </c>
      <c r="BE272" s="253">
        <f t="shared" si="104"/>
        <v>0</v>
      </c>
      <c r="BF272" s="253">
        <f t="shared" si="105"/>
        <v>0</v>
      </c>
      <c r="BG272" s="253">
        <f t="shared" si="106"/>
        <v>0</v>
      </c>
      <c r="BH272" s="253">
        <f t="shared" si="107"/>
        <v>0</v>
      </c>
      <c r="BI272" s="144"/>
      <c r="BJ272" s="253"/>
      <c r="BK272" s="253"/>
      <c r="BL272" s="253"/>
      <c r="BM272" s="253"/>
      <c r="BN272" s="253"/>
      <c r="BO272" s="253"/>
      <c r="BP272" s="253"/>
      <c r="BQ272" s="144"/>
      <c r="BR272" s="253">
        <f t="shared" si="108"/>
        <v>0</v>
      </c>
      <c r="BS272" s="253">
        <f t="shared" si="109"/>
        <v>0</v>
      </c>
      <c r="BT272" s="253">
        <f t="shared" si="110"/>
        <v>0</v>
      </c>
      <c r="BU272" s="253">
        <f t="shared" si="111"/>
        <v>0</v>
      </c>
      <c r="BV272" s="253">
        <f t="shared" si="112"/>
        <v>0</v>
      </c>
      <c r="BW272" s="253">
        <f t="shared" si="113"/>
        <v>0</v>
      </c>
      <c r="BX272" s="253">
        <f t="shared" si="114"/>
        <v>0</v>
      </c>
      <c r="BY272" s="142"/>
      <c r="BZ272" s="264" t="str">
        <f>IF(SUMIF('Input| Projects'!$AR$8:$CO$8,"Dx",'Input| Projects'!$AR272:$CO272)=0,"",SUMIF('Input| Projects'!$AR$8:$CO$8,"Dx",'Input| Projects'!$AR272:$CO272))</f>
        <v/>
      </c>
      <c r="CA272" s="264" t="str">
        <f>IF(SUMIF('Input| Projects'!$AR$8:$CO$8,"Tx",'Input| Projects'!$AR272:$CO272)=0,"",SUMIF('Input| Projects'!$AR$8:$CO$8,"Tx",'Input| Projects'!$AR272:$CO272))</f>
        <v/>
      </c>
      <c r="CB272" s="206" t="str">
        <f t="shared" si="121"/>
        <v/>
      </c>
    </row>
    <row r="273" spans="2:80" x14ac:dyDescent="0.3">
      <c r="B273" s="268">
        <f>IFERROR('Input| Projects'!B273,"")</f>
        <v>264</v>
      </c>
      <c r="C273" s="57" t="str">
        <f>IFERROR(IF('Input| Projects'!C273="","",'Input| Projects'!C273),"")</f>
        <v/>
      </c>
      <c r="D273" s="57" t="str">
        <f>IFERROR(IF('Input| Projects'!D273="","",'Input| Projects'!D273),"")</f>
        <v/>
      </c>
      <c r="E273" s="140"/>
      <c r="F273" s="257">
        <f>IFERROR('Input| Projects'!I273*'Input| Escalations'!$K$19,"")</f>
        <v>0</v>
      </c>
      <c r="G273" s="257">
        <f>IFERROR('Input| Projects'!J273*'Input| Escalations'!$K$19,"")</f>
        <v>0</v>
      </c>
      <c r="H273" s="257">
        <f>IFERROR('Input| Projects'!K273*'Input| Escalations'!$K$19,"")</f>
        <v>0</v>
      </c>
      <c r="I273" s="257">
        <f>IFERROR('Input| Projects'!L273*'Input| Escalations'!$K$19,"")</f>
        <v>0</v>
      </c>
      <c r="J273" s="257">
        <f>IFERROR('Input| Projects'!M273*'Input| Escalations'!$K$19,"")</f>
        <v>0</v>
      </c>
      <c r="K273" s="257">
        <f>IFERROR('Input| Projects'!N273*'Input| Escalations'!$K$19,"")</f>
        <v>0</v>
      </c>
      <c r="L273" s="257">
        <f>IFERROR('Input| Projects'!O273*'Input| Escalations'!$K$19,"")</f>
        <v>0</v>
      </c>
      <c r="M273" s="206" t="str">
        <f>IF(ABS(SUM(F273:L273)-(SUM('Input| Projects'!I273:O273)*'Input| Escalations'!$K$19))&lt;0.0000001,"",1)</f>
        <v/>
      </c>
      <c r="N273" s="259">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1</v>
      </c>
      <c r="O273" s="259">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1</v>
      </c>
      <c r="P273" s="259">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1</v>
      </c>
      <c r="Q273" s="259">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v>
      </c>
      <c r="R273" s="259">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v>
      </c>
      <c r="S273" s="259">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v>
      </c>
      <c r="T273" s="259">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v>
      </c>
      <c r="U273" s="142"/>
      <c r="V273" s="253">
        <f t="shared" si="115"/>
        <v>0</v>
      </c>
      <c r="W273" s="253">
        <f t="shared" si="116"/>
        <v>0</v>
      </c>
      <c r="X273" s="253">
        <f t="shared" si="117"/>
        <v>0</v>
      </c>
      <c r="Y273" s="253">
        <f t="shared" si="100"/>
        <v>0</v>
      </c>
      <c r="Z273" s="253">
        <f t="shared" si="101"/>
        <v>0</v>
      </c>
      <c r="AA273" s="253">
        <f t="shared" si="102"/>
        <v>0</v>
      </c>
      <c r="AB273" s="253">
        <f t="shared" si="103"/>
        <v>0</v>
      </c>
      <c r="AC273" s="142"/>
      <c r="AD273" s="253">
        <f>'Input| Projects'!Q273*N273*'Input| Escalations'!$K$19</f>
        <v>0</v>
      </c>
      <c r="AE273" s="253">
        <f>'Input| Projects'!R273*O273*'Input| Escalations'!$K$19</f>
        <v>0</v>
      </c>
      <c r="AF273" s="253">
        <f>'Input| Projects'!S273*P273*'Input| Escalations'!$K$19</f>
        <v>0</v>
      </c>
      <c r="AG273" s="253">
        <f>'Input| Projects'!T273*Q273*'Input| Escalations'!$K$19</f>
        <v>0</v>
      </c>
      <c r="AH273" s="253">
        <f>'Input| Projects'!U273*R273*'Input| Escalations'!$K$19</f>
        <v>0</v>
      </c>
      <c r="AI273" s="253">
        <f>'Input| Projects'!V273*S273*'Input| Escalations'!$K$19</f>
        <v>0</v>
      </c>
      <c r="AJ273" s="253">
        <f>'Input| Projects'!W273*T273*'Input| Escalations'!$K$19</f>
        <v>0</v>
      </c>
      <c r="AK273" s="142"/>
      <c r="AL273" s="253">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253">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253">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253">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253">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253">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253">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42"/>
      <c r="AT273" s="253">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253">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253">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253">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253">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253">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253">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42"/>
      <c r="BB273" s="253">
        <f t="shared" si="118"/>
        <v>0</v>
      </c>
      <c r="BC273" s="253">
        <f t="shared" si="119"/>
        <v>0</v>
      </c>
      <c r="BD273" s="253">
        <f t="shared" si="120"/>
        <v>0</v>
      </c>
      <c r="BE273" s="253">
        <f t="shared" si="104"/>
        <v>0</v>
      </c>
      <c r="BF273" s="253">
        <f t="shared" si="105"/>
        <v>0</v>
      </c>
      <c r="BG273" s="253">
        <f t="shared" si="106"/>
        <v>0</v>
      </c>
      <c r="BH273" s="253">
        <f t="shared" si="107"/>
        <v>0</v>
      </c>
      <c r="BI273" s="144"/>
      <c r="BJ273" s="253"/>
      <c r="BK273" s="253"/>
      <c r="BL273" s="253"/>
      <c r="BM273" s="253"/>
      <c r="BN273" s="253"/>
      <c r="BO273" s="253"/>
      <c r="BP273" s="253"/>
      <c r="BQ273" s="144"/>
      <c r="BR273" s="253">
        <f t="shared" si="108"/>
        <v>0</v>
      </c>
      <c r="BS273" s="253">
        <f t="shared" si="109"/>
        <v>0</v>
      </c>
      <c r="BT273" s="253">
        <f t="shared" si="110"/>
        <v>0</v>
      </c>
      <c r="BU273" s="253">
        <f t="shared" si="111"/>
        <v>0</v>
      </c>
      <c r="BV273" s="253">
        <f t="shared" si="112"/>
        <v>0</v>
      </c>
      <c r="BW273" s="253">
        <f t="shared" si="113"/>
        <v>0</v>
      </c>
      <c r="BX273" s="253">
        <f t="shared" si="114"/>
        <v>0</v>
      </c>
      <c r="BY273" s="142"/>
      <c r="BZ273" s="264" t="str">
        <f>IF(SUMIF('Input| Projects'!$AR$8:$CO$8,"Dx",'Input| Projects'!$AR273:$CO273)=0,"",SUMIF('Input| Projects'!$AR$8:$CO$8,"Dx",'Input| Projects'!$AR273:$CO273))</f>
        <v/>
      </c>
      <c r="CA273" s="264" t="str">
        <f>IF(SUMIF('Input| Projects'!$AR$8:$CO$8,"Tx",'Input| Projects'!$AR273:$CO273)=0,"",SUMIF('Input| Projects'!$AR$8:$CO$8,"Tx",'Input| Projects'!$AR273:$CO273))</f>
        <v/>
      </c>
      <c r="CB273" s="206" t="str">
        <f t="shared" si="121"/>
        <v/>
      </c>
    </row>
    <row r="274" spans="2:80" x14ac:dyDescent="0.3">
      <c r="B274" s="268">
        <f>IFERROR('Input| Projects'!B274,"")</f>
        <v>265</v>
      </c>
      <c r="C274" s="57" t="str">
        <f>IFERROR(IF('Input| Projects'!C274="","",'Input| Projects'!C274),"")</f>
        <v/>
      </c>
      <c r="D274" s="57" t="str">
        <f>IFERROR(IF('Input| Projects'!D274="","",'Input| Projects'!D274),"")</f>
        <v/>
      </c>
      <c r="E274" s="140"/>
      <c r="F274" s="257">
        <f>IFERROR('Input| Projects'!I274*'Input| Escalations'!$K$19,"")</f>
        <v>0</v>
      </c>
      <c r="G274" s="257">
        <f>IFERROR('Input| Projects'!J274*'Input| Escalations'!$K$19,"")</f>
        <v>0</v>
      </c>
      <c r="H274" s="257">
        <f>IFERROR('Input| Projects'!K274*'Input| Escalations'!$K$19,"")</f>
        <v>0</v>
      </c>
      <c r="I274" s="257">
        <f>IFERROR('Input| Projects'!L274*'Input| Escalations'!$K$19,"")</f>
        <v>0</v>
      </c>
      <c r="J274" s="257">
        <f>IFERROR('Input| Projects'!M274*'Input| Escalations'!$K$19,"")</f>
        <v>0</v>
      </c>
      <c r="K274" s="257">
        <f>IFERROR('Input| Projects'!N274*'Input| Escalations'!$K$19,"")</f>
        <v>0</v>
      </c>
      <c r="L274" s="257">
        <f>IFERROR('Input| Projects'!O274*'Input| Escalations'!$K$19,"")</f>
        <v>0</v>
      </c>
      <c r="M274" s="206" t="str">
        <f>IF(ABS(SUM(F274:L274)-(SUM('Input| Projects'!I274:O274)*'Input| Escalations'!$K$19))&lt;0.0000001,"",1)</f>
        <v/>
      </c>
      <c r="N274" s="259">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1</v>
      </c>
      <c r="O274" s="259">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1</v>
      </c>
      <c r="P274" s="259">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1</v>
      </c>
      <c r="Q274" s="259">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v>
      </c>
      <c r="R274" s="259">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v>
      </c>
      <c r="S274" s="259">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v>
      </c>
      <c r="T274" s="259">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v>
      </c>
      <c r="U274" s="142"/>
      <c r="V274" s="253">
        <f t="shared" si="115"/>
        <v>0</v>
      </c>
      <c r="W274" s="253">
        <f t="shared" si="116"/>
        <v>0</v>
      </c>
      <c r="X274" s="253">
        <f t="shared" si="117"/>
        <v>0</v>
      </c>
      <c r="Y274" s="253">
        <f t="shared" si="100"/>
        <v>0</v>
      </c>
      <c r="Z274" s="253">
        <f t="shared" si="101"/>
        <v>0</v>
      </c>
      <c r="AA274" s="253">
        <f t="shared" si="102"/>
        <v>0</v>
      </c>
      <c r="AB274" s="253">
        <f t="shared" si="103"/>
        <v>0</v>
      </c>
      <c r="AC274" s="142"/>
      <c r="AD274" s="253">
        <f>'Input| Projects'!Q274*N274*'Input| Escalations'!$K$19</f>
        <v>0</v>
      </c>
      <c r="AE274" s="253">
        <f>'Input| Projects'!R274*O274*'Input| Escalations'!$K$19</f>
        <v>0</v>
      </c>
      <c r="AF274" s="253">
        <f>'Input| Projects'!S274*P274*'Input| Escalations'!$K$19</f>
        <v>0</v>
      </c>
      <c r="AG274" s="253">
        <f>'Input| Projects'!T274*Q274*'Input| Escalations'!$K$19</f>
        <v>0</v>
      </c>
      <c r="AH274" s="253">
        <f>'Input| Projects'!U274*R274*'Input| Escalations'!$K$19</f>
        <v>0</v>
      </c>
      <c r="AI274" s="253">
        <f>'Input| Projects'!V274*S274*'Input| Escalations'!$K$19</f>
        <v>0</v>
      </c>
      <c r="AJ274" s="253">
        <f>'Input| Projects'!W274*T274*'Input| Escalations'!$K$19</f>
        <v>0</v>
      </c>
      <c r="AK274" s="142"/>
      <c r="AL274" s="253">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253">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253">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253">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253">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253">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253">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42"/>
      <c r="AT274" s="253">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253">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253">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253">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253">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253">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253">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42"/>
      <c r="BB274" s="253">
        <f t="shared" si="118"/>
        <v>0</v>
      </c>
      <c r="BC274" s="253">
        <f t="shared" si="119"/>
        <v>0</v>
      </c>
      <c r="BD274" s="253">
        <f t="shared" si="120"/>
        <v>0</v>
      </c>
      <c r="BE274" s="253">
        <f t="shared" si="104"/>
        <v>0</v>
      </c>
      <c r="BF274" s="253">
        <f t="shared" si="105"/>
        <v>0</v>
      </c>
      <c r="BG274" s="253">
        <f t="shared" si="106"/>
        <v>0</v>
      </c>
      <c r="BH274" s="253">
        <f t="shared" si="107"/>
        <v>0</v>
      </c>
      <c r="BI274" s="144"/>
      <c r="BJ274" s="253"/>
      <c r="BK274" s="253"/>
      <c r="BL274" s="253"/>
      <c r="BM274" s="253"/>
      <c r="BN274" s="253"/>
      <c r="BO274" s="253"/>
      <c r="BP274" s="253"/>
      <c r="BQ274" s="144"/>
      <c r="BR274" s="253">
        <f t="shared" si="108"/>
        <v>0</v>
      </c>
      <c r="BS274" s="253">
        <f t="shared" si="109"/>
        <v>0</v>
      </c>
      <c r="BT274" s="253">
        <f t="shared" si="110"/>
        <v>0</v>
      </c>
      <c r="BU274" s="253">
        <f t="shared" si="111"/>
        <v>0</v>
      </c>
      <c r="BV274" s="253">
        <f t="shared" si="112"/>
        <v>0</v>
      </c>
      <c r="BW274" s="253">
        <f t="shared" si="113"/>
        <v>0</v>
      </c>
      <c r="BX274" s="253">
        <f t="shared" si="114"/>
        <v>0</v>
      </c>
      <c r="BY274" s="142"/>
      <c r="BZ274" s="264" t="str">
        <f>IF(SUMIF('Input| Projects'!$AR$8:$CO$8,"Dx",'Input| Projects'!$AR274:$CO274)=0,"",SUMIF('Input| Projects'!$AR$8:$CO$8,"Dx",'Input| Projects'!$AR274:$CO274))</f>
        <v/>
      </c>
      <c r="CA274" s="264" t="str">
        <f>IF(SUMIF('Input| Projects'!$AR$8:$CO$8,"Tx",'Input| Projects'!$AR274:$CO274)=0,"",SUMIF('Input| Projects'!$AR$8:$CO$8,"Tx",'Input| Projects'!$AR274:$CO274))</f>
        <v/>
      </c>
      <c r="CB274" s="206" t="str">
        <f t="shared" si="121"/>
        <v/>
      </c>
    </row>
    <row r="275" spans="2:80" x14ac:dyDescent="0.3">
      <c r="B275" s="268">
        <f>IFERROR('Input| Projects'!B275,"")</f>
        <v>266</v>
      </c>
      <c r="C275" s="57" t="str">
        <f>IFERROR(IF('Input| Projects'!C275="","",'Input| Projects'!C275),"")</f>
        <v/>
      </c>
      <c r="D275" s="57" t="str">
        <f>IFERROR(IF('Input| Projects'!D275="","",'Input| Projects'!D275),"")</f>
        <v/>
      </c>
      <c r="E275" s="140"/>
      <c r="F275" s="257">
        <f>IFERROR('Input| Projects'!I275*'Input| Escalations'!$K$19,"")</f>
        <v>0</v>
      </c>
      <c r="G275" s="257">
        <f>IFERROR('Input| Projects'!J275*'Input| Escalations'!$K$19,"")</f>
        <v>0</v>
      </c>
      <c r="H275" s="257">
        <f>IFERROR('Input| Projects'!K275*'Input| Escalations'!$K$19,"")</f>
        <v>0</v>
      </c>
      <c r="I275" s="257">
        <f>IFERROR('Input| Projects'!L275*'Input| Escalations'!$K$19,"")</f>
        <v>0</v>
      </c>
      <c r="J275" s="257">
        <f>IFERROR('Input| Projects'!M275*'Input| Escalations'!$K$19,"")</f>
        <v>0</v>
      </c>
      <c r="K275" s="257">
        <f>IFERROR('Input| Projects'!N275*'Input| Escalations'!$K$19,"")</f>
        <v>0</v>
      </c>
      <c r="L275" s="257">
        <f>IFERROR('Input| Projects'!O275*'Input| Escalations'!$K$19,"")</f>
        <v>0</v>
      </c>
      <c r="M275" s="206" t="str">
        <f>IF(ABS(SUM(F275:L275)-(SUM('Input| Projects'!I275:O275)*'Input| Escalations'!$K$19))&lt;0.0000001,"",1)</f>
        <v/>
      </c>
      <c r="N275" s="259">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259">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259">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259">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259">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259">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259">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42"/>
      <c r="V275" s="253">
        <f t="shared" si="115"/>
        <v>0</v>
      </c>
      <c r="W275" s="253">
        <f t="shared" si="116"/>
        <v>0</v>
      </c>
      <c r="X275" s="253">
        <f t="shared" si="117"/>
        <v>0</v>
      </c>
      <c r="Y275" s="253">
        <f t="shared" si="100"/>
        <v>0</v>
      </c>
      <c r="Z275" s="253">
        <f t="shared" si="101"/>
        <v>0</v>
      </c>
      <c r="AA275" s="253">
        <f t="shared" si="102"/>
        <v>0</v>
      </c>
      <c r="AB275" s="253">
        <f t="shared" si="103"/>
        <v>0</v>
      </c>
      <c r="AC275" s="142"/>
      <c r="AD275" s="253">
        <f>'Input| Projects'!Q275*N275*'Input| Escalations'!$K$19</f>
        <v>0</v>
      </c>
      <c r="AE275" s="253">
        <f>'Input| Projects'!R275*O275*'Input| Escalations'!$K$19</f>
        <v>0</v>
      </c>
      <c r="AF275" s="253">
        <f>'Input| Projects'!S275*P275*'Input| Escalations'!$K$19</f>
        <v>0</v>
      </c>
      <c r="AG275" s="253">
        <f>'Input| Projects'!T275*Q275*'Input| Escalations'!$K$19</f>
        <v>0</v>
      </c>
      <c r="AH275" s="253">
        <f>'Input| Projects'!U275*R275*'Input| Escalations'!$K$19</f>
        <v>0</v>
      </c>
      <c r="AI275" s="253">
        <f>'Input| Projects'!V275*S275*'Input| Escalations'!$K$19</f>
        <v>0</v>
      </c>
      <c r="AJ275" s="253">
        <f>'Input| Projects'!W275*T275*'Input| Escalations'!$K$19</f>
        <v>0</v>
      </c>
      <c r="AK275" s="142"/>
      <c r="AL275" s="253">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253">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253">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253">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253">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253">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253">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42"/>
      <c r="AT275" s="253">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253">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253">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253">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253">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253">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253">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42"/>
      <c r="BB275" s="253">
        <f t="shared" si="118"/>
        <v>0</v>
      </c>
      <c r="BC275" s="253">
        <f t="shared" si="119"/>
        <v>0</v>
      </c>
      <c r="BD275" s="253">
        <f t="shared" si="120"/>
        <v>0</v>
      </c>
      <c r="BE275" s="253">
        <f t="shared" si="104"/>
        <v>0</v>
      </c>
      <c r="BF275" s="253">
        <f t="shared" si="105"/>
        <v>0</v>
      </c>
      <c r="BG275" s="253">
        <f t="shared" si="106"/>
        <v>0</v>
      </c>
      <c r="BH275" s="253">
        <f t="shared" si="107"/>
        <v>0</v>
      </c>
      <c r="BI275" s="144"/>
      <c r="BJ275" s="253"/>
      <c r="BK275" s="253"/>
      <c r="BL275" s="253"/>
      <c r="BM275" s="253"/>
      <c r="BN275" s="253"/>
      <c r="BO275" s="253"/>
      <c r="BP275" s="253"/>
      <c r="BQ275" s="144"/>
      <c r="BR275" s="253">
        <f t="shared" si="108"/>
        <v>0</v>
      </c>
      <c r="BS275" s="253">
        <f t="shared" si="109"/>
        <v>0</v>
      </c>
      <c r="BT275" s="253">
        <f t="shared" si="110"/>
        <v>0</v>
      </c>
      <c r="BU275" s="253">
        <f t="shared" si="111"/>
        <v>0</v>
      </c>
      <c r="BV275" s="253">
        <f t="shared" si="112"/>
        <v>0</v>
      </c>
      <c r="BW275" s="253">
        <f t="shared" si="113"/>
        <v>0</v>
      </c>
      <c r="BX275" s="253">
        <f t="shared" si="114"/>
        <v>0</v>
      </c>
      <c r="BY275" s="142"/>
      <c r="BZ275" s="264" t="str">
        <f>IF(SUMIF('Input| Projects'!$AR$8:$CO$8,"Dx",'Input| Projects'!$AR275:$CO275)=0,"",SUMIF('Input| Projects'!$AR$8:$CO$8,"Dx",'Input| Projects'!$AR275:$CO275))</f>
        <v/>
      </c>
      <c r="CA275" s="264" t="str">
        <f>IF(SUMIF('Input| Projects'!$AR$8:$CO$8,"Tx",'Input| Projects'!$AR275:$CO275)=0,"",SUMIF('Input| Projects'!$AR$8:$CO$8,"Tx",'Input| Projects'!$AR275:$CO275))</f>
        <v/>
      </c>
      <c r="CB275" s="206" t="str">
        <f t="shared" si="121"/>
        <v/>
      </c>
    </row>
    <row r="276" spans="2:80" x14ac:dyDescent="0.3">
      <c r="B276" s="268">
        <f>IFERROR('Input| Projects'!B276,"")</f>
        <v>267</v>
      </c>
      <c r="C276" s="57" t="str">
        <f>IFERROR(IF('Input| Projects'!C276="","",'Input| Projects'!C276),"")</f>
        <v/>
      </c>
      <c r="D276" s="57" t="str">
        <f>IFERROR(IF('Input| Projects'!D276="","",'Input| Projects'!D276),"")</f>
        <v/>
      </c>
      <c r="E276" s="140"/>
      <c r="F276" s="257">
        <f>IFERROR('Input| Projects'!I276*'Input| Escalations'!$K$19,"")</f>
        <v>0</v>
      </c>
      <c r="G276" s="257">
        <f>IFERROR('Input| Projects'!J276*'Input| Escalations'!$K$19,"")</f>
        <v>0</v>
      </c>
      <c r="H276" s="257">
        <f>IFERROR('Input| Projects'!K276*'Input| Escalations'!$K$19,"")</f>
        <v>0</v>
      </c>
      <c r="I276" s="257">
        <f>IFERROR('Input| Projects'!L276*'Input| Escalations'!$K$19,"")</f>
        <v>0</v>
      </c>
      <c r="J276" s="257">
        <f>IFERROR('Input| Projects'!M276*'Input| Escalations'!$K$19,"")</f>
        <v>0</v>
      </c>
      <c r="K276" s="257">
        <f>IFERROR('Input| Projects'!N276*'Input| Escalations'!$K$19,"")</f>
        <v>0</v>
      </c>
      <c r="L276" s="257">
        <f>IFERROR('Input| Projects'!O276*'Input| Escalations'!$K$19,"")</f>
        <v>0</v>
      </c>
      <c r="M276" s="206" t="str">
        <f>IF(ABS(SUM(F276:L276)-(SUM('Input| Projects'!I276:O276)*'Input| Escalations'!$K$19))&lt;0.0000001,"",1)</f>
        <v/>
      </c>
      <c r="N276" s="259">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1</v>
      </c>
      <c r="O276" s="259">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1</v>
      </c>
      <c r="P276" s="259">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1</v>
      </c>
      <c r="Q276" s="259">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v>
      </c>
      <c r="R276" s="259">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v>
      </c>
      <c r="S276" s="259">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v>
      </c>
      <c r="T276" s="259">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v>
      </c>
      <c r="U276" s="142"/>
      <c r="V276" s="253">
        <f t="shared" si="115"/>
        <v>0</v>
      </c>
      <c r="W276" s="253">
        <f t="shared" si="116"/>
        <v>0</v>
      </c>
      <c r="X276" s="253">
        <f t="shared" si="117"/>
        <v>0</v>
      </c>
      <c r="Y276" s="253">
        <f t="shared" si="100"/>
        <v>0</v>
      </c>
      <c r="Z276" s="253">
        <f t="shared" si="101"/>
        <v>0</v>
      </c>
      <c r="AA276" s="253">
        <f t="shared" si="102"/>
        <v>0</v>
      </c>
      <c r="AB276" s="253">
        <f t="shared" si="103"/>
        <v>0</v>
      </c>
      <c r="AC276" s="142"/>
      <c r="AD276" s="253">
        <f>'Input| Projects'!Q276*N276*'Input| Escalations'!$K$19</f>
        <v>0</v>
      </c>
      <c r="AE276" s="253">
        <f>'Input| Projects'!R276*O276*'Input| Escalations'!$K$19</f>
        <v>0</v>
      </c>
      <c r="AF276" s="253">
        <f>'Input| Projects'!S276*P276*'Input| Escalations'!$K$19</f>
        <v>0</v>
      </c>
      <c r="AG276" s="253">
        <f>'Input| Projects'!T276*Q276*'Input| Escalations'!$K$19</f>
        <v>0</v>
      </c>
      <c r="AH276" s="253">
        <f>'Input| Projects'!U276*R276*'Input| Escalations'!$K$19</f>
        <v>0</v>
      </c>
      <c r="AI276" s="253">
        <f>'Input| Projects'!V276*S276*'Input| Escalations'!$K$19</f>
        <v>0</v>
      </c>
      <c r="AJ276" s="253">
        <f>'Input| Projects'!W276*T276*'Input| Escalations'!$K$19</f>
        <v>0</v>
      </c>
      <c r="AK276" s="142"/>
      <c r="AL276" s="253">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253">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253">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253">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253">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253">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253">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42"/>
      <c r="AT276" s="253">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253">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253">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253">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253">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253">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253">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42"/>
      <c r="BB276" s="253">
        <f t="shared" si="118"/>
        <v>0</v>
      </c>
      <c r="BC276" s="253">
        <f t="shared" si="119"/>
        <v>0</v>
      </c>
      <c r="BD276" s="253">
        <f t="shared" si="120"/>
        <v>0</v>
      </c>
      <c r="BE276" s="253">
        <f t="shared" si="104"/>
        <v>0</v>
      </c>
      <c r="BF276" s="253">
        <f t="shared" si="105"/>
        <v>0</v>
      </c>
      <c r="BG276" s="253">
        <f t="shared" si="106"/>
        <v>0</v>
      </c>
      <c r="BH276" s="253">
        <f t="shared" si="107"/>
        <v>0</v>
      </c>
      <c r="BI276" s="144"/>
      <c r="BJ276" s="253"/>
      <c r="BK276" s="253"/>
      <c r="BL276" s="253"/>
      <c r="BM276" s="253"/>
      <c r="BN276" s="253"/>
      <c r="BO276" s="253"/>
      <c r="BP276" s="253"/>
      <c r="BQ276" s="144"/>
      <c r="BR276" s="253">
        <f t="shared" si="108"/>
        <v>0</v>
      </c>
      <c r="BS276" s="253">
        <f t="shared" si="109"/>
        <v>0</v>
      </c>
      <c r="BT276" s="253">
        <f t="shared" si="110"/>
        <v>0</v>
      </c>
      <c r="BU276" s="253">
        <f t="shared" si="111"/>
        <v>0</v>
      </c>
      <c r="BV276" s="253">
        <f t="shared" si="112"/>
        <v>0</v>
      </c>
      <c r="BW276" s="253">
        <f t="shared" si="113"/>
        <v>0</v>
      </c>
      <c r="BX276" s="253">
        <f t="shared" si="114"/>
        <v>0</v>
      </c>
      <c r="BY276" s="142"/>
      <c r="BZ276" s="264" t="str">
        <f>IF(SUMIF('Input| Projects'!$AR$8:$CO$8,"Dx",'Input| Projects'!$AR276:$CO276)=0,"",SUMIF('Input| Projects'!$AR$8:$CO$8,"Dx",'Input| Projects'!$AR276:$CO276))</f>
        <v/>
      </c>
      <c r="CA276" s="264" t="str">
        <f>IF(SUMIF('Input| Projects'!$AR$8:$CO$8,"Tx",'Input| Projects'!$AR276:$CO276)=0,"",SUMIF('Input| Projects'!$AR$8:$CO$8,"Tx",'Input| Projects'!$AR276:$CO276))</f>
        <v/>
      </c>
      <c r="CB276" s="206" t="str">
        <f t="shared" si="121"/>
        <v/>
      </c>
    </row>
    <row r="277" spans="2:80" x14ac:dyDescent="0.3">
      <c r="B277" s="268">
        <f>IFERROR('Input| Projects'!B277,"")</f>
        <v>268</v>
      </c>
      <c r="C277" s="57" t="str">
        <f>IFERROR(IF('Input| Projects'!C277="","",'Input| Projects'!C277),"")</f>
        <v/>
      </c>
      <c r="D277" s="57" t="str">
        <f>IFERROR(IF('Input| Projects'!D277="","",'Input| Projects'!D277),"")</f>
        <v/>
      </c>
      <c r="E277" s="140"/>
      <c r="F277" s="257">
        <f>IFERROR('Input| Projects'!I277*'Input| Escalations'!$K$19,"")</f>
        <v>0</v>
      </c>
      <c r="G277" s="257">
        <f>IFERROR('Input| Projects'!J277*'Input| Escalations'!$K$19,"")</f>
        <v>0</v>
      </c>
      <c r="H277" s="257">
        <f>IFERROR('Input| Projects'!K277*'Input| Escalations'!$K$19,"")</f>
        <v>0</v>
      </c>
      <c r="I277" s="257">
        <f>IFERROR('Input| Projects'!L277*'Input| Escalations'!$K$19,"")</f>
        <v>0</v>
      </c>
      <c r="J277" s="257">
        <f>IFERROR('Input| Projects'!M277*'Input| Escalations'!$K$19,"")</f>
        <v>0</v>
      </c>
      <c r="K277" s="257">
        <f>IFERROR('Input| Projects'!N277*'Input| Escalations'!$K$19,"")</f>
        <v>0</v>
      </c>
      <c r="L277" s="257">
        <f>IFERROR('Input| Projects'!O277*'Input| Escalations'!$K$19,"")</f>
        <v>0</v>
      </c>
      <c r="M277" s="206" t="str">
        <f>IF(ABS(SUM(F277:L277)-(SUM('Input| Projects'!I277:O277)*'Input| Escalations'!$K$19))&lt;0.0000001,"",1)</f>
        <v/>
      </c>
      <c r="N277" s="259">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1</v>
      </c>
      <c r="O277" s="259">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1</v>
      </c>
      <c r="P277" s="259">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1</v>
      </c>
      <c r="Q277" s="259">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v>
      </c>
      <c r="R277" s="259">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v>
      </c>
      <c r="S277" s="259">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v>
      </c>
      <c r="T277" s="259">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v>
      </c>
      <c r="U277" s="142"/>
      <c r="V277" s="253">
        <f t="shared" si="115"/>
        <v>0</v>
      </c>
      <c r="W277" s="253">
        <f t="shared" si="116"/>
        <v>0</v>
      </c>
      <c r="X277" s="253">
        <f t="shared" si="117"/>
        <v>0</v>
      </c>
      <c r="Y277" s="253">
        <f t="shared" si="100"/>
        <v>0</v>
      </c>
      <c r="Z277" s="253">
        <f t="shared" si="101"/>
        <v>0</v>
      </c>
      <c r="AA277" s="253">
        <f t="shared" si="102"/>
        <v>0</v>
      </c>
      <c r="AB277" s="253">
        <f t="shared" si="103"/>
        <v>0</v>
      </c>
      <c r="AC277" s="142"/>
      <c r="AD277" s="253">
        <f>'Input| Projects'!Q277*N277*'Input| Escalations'!$K$19</f>
        <v>0</v>
      </c>
      <c r="AE277" s="253">
        <f>'Input| Projects'!R277*O277*'Input| Escalations'!$K$19</f>
        <v>0</v>
      </c>
      <c r="AF277" s="253">
        <f>'Input| Projects'!S277*P277*'Input| Escalations'!$K$19</f>
        <v>0</v>
      </c>
      <c r="AG277" s="253">
        <f>'Input| Projects'!T277*Q277*'Input| Escalations'!$K$19</f>
        <v>0</v>
      </c>
      <c r="AH277" s="253">
        <f>'Input| Projects'!U277*R277*'Input| Escalations'!$K$19</f>
        <v>0</v>
      </c>
      <c r="AI277" s="253">
        <f>'Input| Projects'!V277*S277*'Input| Escalations'!$K$19</f>
        <v>0</v>
      </c>
      <c r="AJ277" s="253">
        <f>'Input| Projects'!W277*T277*'Input| Escalations'!$K$19</f>
        <v>0</v>
      </c>
      <c r="AK277" s="142"/>
      <c r="AL277" s="253">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253">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253">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253">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253">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253">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253">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42"/>
      <c r="AT277" s="253">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253">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253">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253">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253">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253">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253">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42"/>
      <c r="BB277" s="253">
        <f t="shared" si="118"/>
        <v>0</v>
      </c>
      <c r="BC277" s="253">
        <f t="shared" si="119"/>
        <v>0</v>
      </c>
      <c r="BD277" s="253">
        <f t="shared" si="120"/>
        <v>0</v>
      </c>
      <c r="BE277" s="253">
        <f t="shared" si="104"/>
        <v>0</v>
      </c>
      <c r="BF277" s="253">
        <f t="shared" si="105"/>
        <v>0</v>
      </c>
      <c r="BG277" s="253">
        <f t="shared" si="106"/>
        <v>0</v>
      </c>
      <c r="BH277" s="253">
        <f t="shared" si="107"/>
        <v>0</v>
      </c>
      <c r="BI277" s="144"/>
      <c r="BJ277" s="253"/>
      <c r="BK277" s="253"/>
      <c r="BL277" s="253"/>
      <c r="BM277" s="253"/>
      <c r="BN277" s="253"/>
      <c r="BO277" s="253"/>
      <c r="BP277" s="253"/>
      <c r="BQ277" s="144"/>
      <c r="BR277" s="253">
        <f t="shared" si="108"/>
        <v>0</v>
      </c>
      <c r="BS277" s="253">
        <f t="shared" si="109"/>
        <v>0</v>
      </c>
      <c r="BT277" s="253">
        <f t="shared" si="110"/>
        <v>0</v>
      </c>
      <c r="BU277" s="253">
        <f t="shared" si="111"/>
        <v>0</v>
      </c>
      <c r="BV277" s="253">
        <f t="shared" si="112"/>
        <v>0</v>
      </c>
      <c r="BW277" s="253">
        <f t="shared" si="113"/>
        <v>0</v>
      </c>
      <c r="BX277" s="253">
        <f t="shared" si="114"/>
        <v>0</v>
      </c>
      <c r="BY277" s="142"/>
      <c r="BZ277" s="264" t="str">
        <f>IF(SUMIF('Input| Projects'!$AR$8:$CO$8,"Dx",'Input| Projects'!$AR277:$CO277)=0,"",SUMIF('Input| Projects'!$AR$8:$CO$8,"Dx",'Input| Projects'!$AR277:$CO277))</f>
        <v/>
      </c>
      <c r="CA277" s="264" t="str">
        <f>IF(SUMIF('Input| Projects'!$AR$8:$CO$8,"Tx",'Input| Projects'!$AR277:$CO277)=0,"",SUMIF('Input| Projects'!$AR$8:$CO$8,"Tx",'Input| Projects'!$AR277:$CO277))</f>
        <v/>
      </c>
      <c r="CB277" s="206" t="str">
        <f t="shared" si="121"/>
        <v/>
      </c>
    </row>
    <row r="278" spans="2:80" x14ac:dyDescent="0.3">
      <c r="B278" s="268">
        <f>IFERROR('Input| Projects'!B278,"")</f>
        <v>269</v>
      </c>
      <c r="C278" s="57" t="str">
        <f>IFERROR(IF('Input| Projects'!C278="","",'Input| Projects'!C278),"")</f>
        <v/>
      </c>
      <c r="D278" s="57" t="str">
        <f>IFERROR(IF('Input| Projects'!D278="","",'Input| Projects'!D278),"")</f>
        <v/>
      </c>
      <c r="E278" s="140"/>
      <c r="F278" s="257">
        <f>IFERROR('Input| Projects'!I278*'Input| Escalations'!$K$19,"")</f>
        <v>0</v>
      </c>
      <c r="G278" s="257">
        <f>IFERROR('Input| Projects'!J278*'Input| Escalations'!$K$19,"")</f>
        <v>0</v>
      </c>
      <c r="H278" s="257">
        <f>IFERROR('Input| Projects'!K278*'Input| Escalations'!$K$19,"")</f>
        <v>0</v>
      </c>
      <c r="I278" s="257">
        <f>IFERROR('Input| Projects'!L278*'Input| Escalations'!$K$19,"")</f>
        <v>0</v>
      </c>
      <c r="J278" s="257">
        <f>IFERROR('Input| Projects'!M278*'Input| Escalations'!$K$19,"")</f>
        <v>0</v>
      </c>
      <c r="K278" s="257">
        <f>IFERROR('Input| Projects'!N278*'Input| Escalations'!$K$19,"")</f>
        <v>0</v>
      </c>
      <c r="L278" s="257">
        <f>IFERROR('Input| Projects'!O278*'Input| Escalations'!$K$19,"")</f>
        <v>0</v>
      </c>
      <c r="M278" s="206" t="str">
        <f>IF(ABS(SUM(F278:L278)-(SUM('Input| Projects'!I278:O278)*'Input| Escalations'!$K$19))&lt;0.0000001,"",1)</f>
        <v/>
      </c>
      <c r="N278" s="259">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1</v>
      </c>
      <c r="O278" s="259">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1</v>
      </c>
      <c r="P278" s="259">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1</v>
      </c>
      <c r="Q278" s="259">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v>
      </c>
      <c r="R278" s="259">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v>
      </c>
      <c r="S278" s="259">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v>
      </c>
      <c r="T278" s="259">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v>
      </c>
      <c r="U278" s="142"/>
      <c r="V278" s="253">
        <f t="shared" si="115"/>
        <v>0</v>
      </c>
      <c r="W278" s="253">
        <f t="shared" si="116"/>
        <v>0</v>
      </c>
      <c r="X278" s="253">
        <f t="shared" si="117"/>
        <v>0</v>
      </c>
      <c r="Y278" s="253">
        <f t="shared" si="100"/>
        <v>0</v>
      </c>
      <c r="Z278" s="253">
        <f t="shared" si="101"/>
        <v>0</v>
      </c>
      <c r="AA278" s="253">
        <f t="shared" si="102"/>
        <v>0</v>
      </c>
      <c r="AB278" s="253">
        <f t="shared" si="103"/>
        <v>0</v>
      </c>
      <c r="AC278" s="142"/>
      <c r="AD278" s="253">
        <f>'Input| Projects'!Q278*N278*'Input| Escalations'!$K$19</f>
        <v>0</v>
      </c>
      <c r="AE278" s="253">
        <f>'Input| Projects'!R278*O278*'Input| Escalations'!$K$19</f>
        <v>0</v>
      </c>
      <c r="AF278" s="253">
        <f>'Input| Projects'!S278*P278*'Input| Escalations'!$K$19</f>
        <v>0</v>
      </c>
      <c r="AG278" s="253">
        <f>'Input| Projects'!T278*Q278*'Input| Escalations'!$K$19</f>
        <v>0</v>
      </c>
      <c r="AH278" s="253">
        <f>'Input| Projects'!U278*R278*'Input| Escalations'!$K$19</f>
        <v>0</v>
      </c>
      <c r="AI278" s="253">
        <f>'Input| Projects'!V278*S278*'Input| Escalations'!$K$19</f>
        <v>0</v>
      </c>
      <c r="AJ278" s="253">
        <f>'Input| Projects'!W278*T278*'Input| Escalations'!$K$19</f>
        <v>0</v>
      </c>
      <c r="AK278" s="142"/>
      <c r="AL278" s="253">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253">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253">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253">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253">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253">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253">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42"/>
      <c r="AT278" s="253">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253">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253">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253">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253">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253">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253">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42"/>
      <c r="BB278" s="253">
        <f t="shared" si="118"/>
        <v>0</v>
      </c>
      <c r="BC278" s="253">
        <f t="shared" si="119"/>
        <v>0</v>
      </c>
      <c r="BD278" s="253">
        <f t="shared" si="120"/>
        <v>0</v>
      </c>
      <c r="BE278" s="253">
        <f t="shared" si="104"/>
        <v>0</v>
      </c>
      <c r="BF278" s="253">
        <f t="shared" si="105"/>
        <v>0</v>
      </c>
      <c r="BG278" s="253">
        <f t="shared" si="106"/>
        <v>0</v>
      </c>
      <c r="BH278" s="253">
        <f t="shared" si="107"/>
        <v>0</v>
      </c>
      <c r="BI278" s="144"/>
      <c r="BJ278" s="253"/>
      <c r="BK278" s="253"/>
      <c r="BL278" s="253"/>
      <c r="BM278" s="253"/>
      <c r="BN278" s="253"/>
      <c r="BO278" s="253"/>
      <c r="BP278" s="253"/>
      <c r="BQ278" s="144"/>
      <c r="BR278" s="253">
        <f t="shared" si="108"/>
        <v>0</v>
      </c>
      <c r="BS278" s="253">
        <f t="shared" si="109"/>
        <v>0</v>
      </c>
      <c r="BT278" s="253">
        <f t="shared" si="110"/>
        <v>0</v>
      </c>
      <c r="BU278" s="253">
        <f t="shared" si="111"/>
        <v>0</v>
      </c>
      <c r="BV278" s="253">
        <f t="shared" si="112"/>
        <v>0</v>
      </c>
      <c r="BW278" s="253">
        <f t="shared" si="113"/>
        <v>0</v>
      </c>
      <c r="BX278" s="253">
        <f t="shared" si="114"/>
        <v>0</v>
      </c>
      <c r="BY278" s="142"/>
      <c r="BZ278" s="264" t="str">
        <f>IF(SUMIF('Input| Projects'!$AR$8:$CO$8,"Dx",'Input| Projects'!$AR278:$CO278)=0,"",SUMIF('Input| Projects'!$AR$8:$CO$8,"Dx",'Input| Projects'!$AR278:$CO278))</f>
        <v/>
      </c>
      <c r="CA278" s="264" t="str">
        <f>IF(SUMIF('Input| Projects'!$AR$8:$CO$8,"Tx",'Input| Projects'!$AR278:$CO278)=0,"",SUMIF('Input| Projects'!$AR$8:$CO$8,"Tx",'Input| Projects'!$AR278:$CO278))</f>
        <v/>
      </c>
      <c r="CB278" s="206" t="str">
        <f t="shared" si="121"/>
        <v/>
      </c>
    </row>
    <row r="279" spans="2:80" x14ac:dyDescent="0.3">
      <c r="B279" s="268">
        <f>IFERROR('Input| Projects'!B279,"")</f>
        <v>270</v>
      </c>
      <c r="C279" s="57" t="str">
        <f>IFERROR(IF('Input| Projects'!C279="","",'Input| Projects'!C279),"")</f>
        <v/>
      </c>
      <c r="D279" s="57" t="str">
        <f>IFERROR(IF('Input| Projects'!D279="","",'Input| Projects'!D279),"")</f>
        <v/>
      </c>
      <c r="E279" s="140"/>
      <c r="F279" s="257">
        <f>IFERROR('Input| Projects'!I279*'Input| Escalations'!$K$19,"")</f>
        <v>0</v>
      </c>
      <c r="G279" s="257">
        <f>IFERROR('Input| Projects'!J279*'Input| Escalations'!$K$19,"")</f>
        <v>0</v>
      </c>
      <c r="H279" s="257">
        <f>IFERROR('Input| Projects'!K279*'Input| Escalations'!$K$19,"")</f>
        <v>0</v>
      </c>
      <c r="I279" s="257">
        <f>IFERROR('Input| Projects'!L279*'Input| Escalations'!$K$19,"")</f>
        <v>0</v>
      </c>
      <c r="J279" s="257">
        <f>IFERROR('Input| Projects'!M279*'Input| Escalations'!$K$19,"")</f>
        <v>0</v>
      </c>
      <c r="K279" s="257">
        <f>IFERROR('Input| Projects'!N279*'Input| Escalations'!$K$19,"")</f>
        <v>0</v>
      </c>
      <c r="L279" s="257">
        <f>IFERROR('Input| Projects'!O279*'Input| Escalations'!$K$19,"")</f>
        <v>0</v>
      </c>
      <c r="M279" s="206" t="str">
        <f>IF(ABS(SUM(F279:L279)-(SUM('Input| Projects'!I279:O279)*'Input| Escalations'!$K$19))&lt;0.0000001,"",1)</f>
        <v/>
      </c>
      <c r="N279" s="259">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1</v>
      </c>
      <c r="O279" s="259">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1</v>
      </c>
      <c r="P279" s="259">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1</v>
      </c>
      <c r="Q279" s="259">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v>
      </c>
      <c r="R279" s="259">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v>
      </c>
      <c r="S279" s="259">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v>
      </c>
      <c r="T279" s="259">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v>
      </c>
      <c r="U279" s="142"/>
      <c r="V279" s="253">
        <f t="shared" si="115"/>
        <v>0</v>
      </c>
      <c r="W279" s="253">
        <f t="shared" si="116"/>
        <v>0</v>
      </c>
      <c r="X279" s="253">
        <f t="shared" si="117"/>
        <v>0</v>
      </c>
      <c r="Y279" s="253">
        <f t="shared" si="100"/>
        <v>0</v>
      </c>
      <c r="Z279" s="253">
        <f t="shared" si="101"/>
        <v>0</v>
      </c>
      <c r="AA279" s="253">
        <f t="shared" si="102"/>
        <v>0</v>
      </c>
      <c r="AB279" s="253">
        <f t="shared" si="103"/>
        <v>0</v>
      </c>
      <c r="AC279" s="142"/>
      <c r="AD279" s="253">
        <f>'Input| Projects'!Q279*N279*'Input| Escalations'!$K$19</f>
        <v>0</v>
      </c>
      <c r="AE279" s="253">
        <f>'Input| Projects'!R279*O279*'Input| Escalations'!$K$19</f>
        <v>0</v>
      </c>
      <c r="AF279" s="253">
        <f>'Input| Projects'!S279*P279*'Input| Escalations'!$K$19</f>
        <v>0</v>
      </c>
      <c r="AG279" s="253">
        <f>'Input| Projects'!T279*Q279*'Input| Escalations'!$K$19</f>
        <v>0</v>
      </c>
      <c r="AH279" s="253">
        <f>'Input| Projects'!U279*R279*'Input| Escalations'!$K$19</f>
        <v>0</v>
      </c>
      <c r="AI279" s="253">
        <f>'Input| Projects'!V279*S279*'Input| Escalations'!$K$19</f>
        <v>0</v>
      </c>
      <c r="AJ279" s="253">
        <f>'Input| Projects'!W279*T279*'Input| Escalations'!$K$19</f>
        <v>0</v>
      </c>
      <c r="AK279" s="142"/>
      <c r="AL279" s="253">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253">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253">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253">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253">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253">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253">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42"/>
      <c r="AT279" s="253">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253">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253">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253">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253">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253">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253">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42"/>
      <c r="BB279" s="253">
        <f t="shared" si="118"/>
        <v>0</v>
      </c>
      <c r="BC279" s="253">
        <f t="shared" si="119"/>
        <v>0</v>
      </c>
      <c r="BD279" s="253">
        <f t="shared" si="120"/>
        <v>0</v>
      </c>
      <c r="BE279" s="253">
        <f t="shared" si="104"/>
        <v>0</v>
      </c>
      <c r="BF279" s="253">
        <f t="shared" si="105"/>
        <v>0</v>
      </c>
      <c r="BG279" s="253">
        <f t="shared" si="106"/>
        <v>0</v>
      </c>
      <c r="BH279" s="253">
        <f t="shared" si="107"/>
        <v>0</v>
      </c>
      <c r="BI279" s="144"/>
      <c r="BJ279" s="253"/>
      <c r="BK279" s="253"/>
      <c r="BL279" s="253"/>
      <c r="BM279" s="253"/>
      <c r="BN279" s="253"/>
      <c r="BO279" s="253"/>
      <c r="BP279" s="253"/>
      <c r="BQ279" s="144"/>
      <c r="BR279" s="253">
        <f t="shared" si="108"/>
        <v>0</v>
      </c>
      <c r="BS279" s="253">
        <f t="shared" si="109"/>
        <v>0</v>
      </c>
      <c r="BT279" s="253">
        <f t="shared" si="110"/>
        <v>0</v>
      </c>
      <c r="BU279" s="253">
        <f t="shared" si="111"/>
        <v>0</v>
      </c>
      <c r="BV279" s="253">
        <f t="shared" si="112"/>
        <v>0</v>
      </c>
      <c r="BW279" s="253">
        <f t="shared" si="113"/>
        <v>0</v>
      </c>
      <c r="BX279" s="253">
        <f t="shared" si="114"/>
        <v>0</v>
      </c>
      <c r="BY279" s="142"/>
      <c r="BZ279" s="264" t="str">
        <f>IF(SUMIF('Input| Projects'!$AR$8:$CO$8,"Dx",'Input| Projects'!$AR279:$CO279)=0,"",SUMIF('Input| Projects'!$AR$8:$CO$8,"Dx",'Input| Projects'!$AR279:$CO279))</f>
        <v/>
      </c>
      <c r="CA279" s="264" t="str">
        <f>IF(SUMIF('Input| Projects'!$AR$8:$CO$8,"Tx",'Input| Projects'!$AR279:$CO279)=0,"",SUMIF('Input| Projects'!$AR$8:$CO$8,"Tx",'Input| Projects'!$AR279:$CO279))</f>
        <v/>
      </c>
      <c r="CB279" s="206" t="str">
        <f t="shared" si="121"/>
        <v/>
      </c>
    </row>
    <row r="280" spans="2:80" x14ac:dyDescent="0.3">
      <c r="B280" s="268">
        <f>IFERROR('Input| Projects'!B280,"")</f>
        <v>271</v>
      </c>
      <c r="C280" s="57" t="str">
        <f>IFERROR(IF('Input| Projects'!C280="","",'Input| Projects'!C280),"")</f>
        <v/>
      </c>
      <c r="D280" s="57" t="str">
        <f>IFERROR(IF('Input| Projects'!D280="","",'Input| Projects'!D280),"")</f>
        <v/>
      </c>
      <c r="E280" s="140"/>
      <c r="F280" s="257">
        <f>IFERROR('Input| Projects'!I280*'Input| Escalations'!$K$19,"")</f>
        <v>0</v>
      </c>
      <c r="G280" s="257">
        <f>IFERROR('Input| Projects'!J280*'Input| Escalations'!$K$19,"")</f>
        <v>0</v>
      </c>
      <c r="H280" s="257">
        <f>IFERROR('Input| Projects'!K280*'Input| Escalations'!$K$19,"")</f>
        <v>0</v>
      </c>
      <c r="I280" s="257">
        <f>IFERROR('Input| Projects'!L280*'Input| Escalations'!$K$19,"")</f>
        <v>0</v>
      </c>
      <c r="J280" s="257">
        <f>IFERROR('Input| Projects'!M280*'Input| Escalations'!$K$19,"")</f>
        <v>0</v>
      </c>
      <c r="K280" s="257">
        <f>IFERROR('Input| Projects'!N280*'Input| Escalations'!$K$19,"")</f>
        <v>0</v>
      </c>
      <c r="L280" s="257">
        <f>IFERROR('Input| Projects'!O280*'Input| Escalations'!$K$19,"")</f>
        <v>0</v>
      </c>
      <c r="M280" s="206" t="str">
        <f>IF(ABS(SUM(F280:L280)-(SUM('Input| Projects'!I280:O280)*'Input| Escalations'!$K$19))&lt;0.0000001,"",1)</f>
        <v/>
      </c>
      <c r="N280" s="259">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1</v>
      </c>
      <c r="O280" s="259">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1</v>
      </c>
      <c r="P280" s="259">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1</v>
      </c>
      <c r="Q280" s="259">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v>
      </c>
      <c r="R280" s="259">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v>
      </c>
      <c r="S280" s="259">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v>
      </c>
      <c r="T280" s="259">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v>
      </c>
      <c r="U280" s="142"/>
      <c r="V280" s="253">
        <f t="shared" si="115"/>
        <v>0</v>
      </c>
      <c r="W280" s="253">
        <f t="shared" si="116"/>
        <v>0</v>
      </c>
      <c r="X280" s="253">
        <f t="shared" si="117"/>
        <v>0</v>
      </c>
      <c r="Y280" s="253">
        <f t="shared" si="100"/>
        <v>0</v>
      </c>
      <c r="Z280" s="253">
        <f t="shared" si="101"/>
        <v>0</v>
      </c>
      <c r="AA280" s="253">
        <f t="shared" si="102"/>
        <v>0</v>
      </c>
      <c r="AB280" s="253">
        <f t="shared" si="103"/>
        <v>0</v>
      </c>
      <c r="AC280" s="142"/>
      <c r="AD280" s="253">
        <f>'Input| Projects'!Q280*N280*'Input| Escalations'!$K$19</f>
        <v>0</v>
      </c>
      <c r="AE280" s="253">
        <f>'Input| Projects'!R280*O280*'Input| Escalations'!$K$19</f>
        <v>0</v>
      </c>
      <c r="AF280" s="253">
        <f>'Input| Projects'!S280*P280*'Input| Escalations'!$K$19</f>
        <v>0</v>
      </c>
      <c r="AG280" s="253">
        <f>'Input| Projects'!T280*Q280*'Input| Escalations'!$K$19</f>
        <v>0</v>
      </c>
      <c r="AH280" s="253">
        <f>'Input| Projects'!U280*R280*'Input| Escalations'!$K$19</f>
        <v>0</v>
      </c>
      <c r="AI280" s="253">
        <f>'Input| Projects'!V280*S280*'Input| Escalations'!$K$19</f>
        <v>0</v>
      </c>
      <c r="AJ280" s="253">
        <f>'Input| Projects'!W280*T280*'Input| Escalations'!$K$19</f>
        <v>0</v>
      </c>
      <c r="AK280" s="142"/>
      <c r="AL280" s="253">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253">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253">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253">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253">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253">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253">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42"/>
      <c r="AT280" s="253">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253">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253">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253">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253">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253">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253">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42"/>
      <c r="BB280" s="253">
        <f t="shared" si="118"/>
        <v>0</v>
      </c>
      <c r="BC280" s="253">
        <f t="shared" si="119"/>
        <v>0</v>
      </c>
      <c r="BD280" s="253">
        <f t="shared" si="120"/>
        <v>0</v>
      </c>
      <c r="BE280" s="253">
        <f t="shared" si="104"/>
        <v>0</v>
      </c>
      <c r="BF280" s="253">
        <f t="shared" si="105"/>
        <v>0</v>
      </c>
      <c r="BG280" s="253">
        <f t="shared" si="106"/>
        <v>0</v>
      </c>
      <c r="BH280" s="253">
        <f t="shared" si="107"/>
        <v>0</v>
      </c>
      <c r="BI280" s="144"/>
      <c r="BJ280" s="253"/>
      <c r="BK280" s="253"/>
      <c r="BL280" s="253"/>
      <c r="BM280" s="253"/>
      <c r="BN280" s="253"/>
      <c r="BO280" s="253"/>
      <c r="BP280" s="253"/>
      <c r="BQ280" s="144"/>
      <c r="BR280" s="253">
        <f t="shared" si="108"/>
        <v>0</v>
      </c>
      <c r="BS280" s="253">
        <f t="shared" si="109"/>
        <v>0</v>
      </c>
      <c r="BT280" s="253">
        <f t="shared" si="110"/>
        <v>0</v>
      </c>
      <c r="BU280" s="253">
        <f t="shared" si="111"/>
        <v>0</v>
      </c>
      <c r="BV280" s="253">
        <f t="shared" si="112"/>
        <v>0</v>
      </c>
      <c r="BW280" s="253">
        <f t="shared" si="113"/>
        <v>0</v>
      </c>
      <c r="BX280" s="253">
        <f t="shared" si="114"/>
        <v>0</v>
      </c>
      <c r="BY280" s="142"/>
      <c r="BZ280" s="264" t="str">
        <f>IF(SUMIF('Input| Projects'!$AR$8:$CO$8,"Dx",'Input| Projects'!$AR280:$CO280)=0,"",SUMIF('Input| Projects'!$AR$8:$CO$8,"Dx",'Input| Projects'!$AR280:$CO280))</f>
        <v/>
      </c>
      <c r="CA280" s="264" t="str">
        <f>IF(SUMIF('Input| Projects'!$AR$8:$CO$8,"Tx",'Input| Projects'!$AR280:$CO280)=0,"",SUMIF('Input| Projects'!$AR$8:$CO$8,"Tx",'Input| Projects'!$AR280:$CO280))</f>
        <v/>
      </c>
      <c r="CB280" s="206" t="str">
        <f t="shared" si="121"/>
        <v/>
      </c>
    </row>
    <row r="281" spans="2:80" x14ac:dyDescent="0.3">
      <c r="B281" s="268">
        <f>IFERROR('Input| Projects'!B281,"")</f>
        <v>272</v>
      </c>
      <c r="C281" s="57" t="str">
        <f>IFERROR(IF('Input| Projects'!C281="","",'Input| Projects'!C281),"")</f>
        <v/>
      </c>
      <c r="D281" s="57" t="str">
        <f>IFERROR(IF('Input| Projects'!D281="","",'Input| Projects'!D281),"")</f>
        <v/>
      </c>
      <c r="E281" s="140"/>
      <c r="F281" s="257">
        <f>IFERROR('Input| Projects'!I281*'Input| Escalations'!$K$19,"")</f>
        <v>0</v>
      </c>
      <c r="G281" s="257">
        <f>IFERROR('Input| Projects'!J281*'Input| Escalations'!$K$19,"")</f>
        <v>0</v>
      </c>
      <c r="H281" s="257">
        <f>IFERROR('Input| Projects'!K281*'Input| Escalations'!$K$19,"")</f>
        <v>0</v>
      </c>
      <c r="I281" s="257">
        <f>IFERROR('Input| Projects'!L281*'Input| Escalations'!$K$19,"")</f>
        <v>0</v>
      </c>
      <c r="J281" s="257">
        <f>IFERROR('Input| Projects'!M281*'Input| Escalations'!$K$19,"")</f>
        <v>0</v>
      </c>
      <c r="K281" s="257">
        <f>IFERROR('Input| Projects'!N281*'Input| Escalations'!$K$19,"")</f>
        <v>0</v>
      </c>
      <c r="L281" s="257">
        <f>IFERROR('Input| Projects'!O281*'Input| Escalations'!$K$19,"")</f>
        <v>0</v>
      </c>
      <c r="M281" s="206" t="str">
        <f>IF(ABS(SUM(F281:L281)-(SUM('Input| Projects'!I281:O281)*'Input| Escalations'!$K$19))&lt;0.0000001,"",1)</f>
        <v/>
      </c>
      <c r="N281" s="259">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1</v>
      </c>
      <c r="O281" s="259">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1</v>
      </c>
      <c r="P281" s="259">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1</v>
      </c>
      <c r="Q281" s="259">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v>
      </c>
      <c r="R281" s="259">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v>
      </c>
      <c r="S281" s="259">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v>
      </c>
      <c r="T281" s="259">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v>
      </c>
      <c r="U281" s="142"/>
      <c r="V281" s="253">
        <f t="shared" si="115"/>
        <v>0</v>
      </c>
      <c r="W281" s="253">
        <f t="shared" si="116"/>
        <v>0</v>
      </c>
      <c r="X281" s="253">
        <f t="shared" si="117"/>
        <v>0</v>
      </c>
      <c r="Y281" s="253">
        <f t="shared" si="100"/>
        <v>0</v>
      </c>
      <c r="Z281" s="253">
        <f t="shared" si="101"/>
        <v>0</v>
      </c>
      <c r="AA281" s="253">
        <f t="shared" si="102"/>
        <v>0</v>
      </c>
      <c r="AB281" s="253">
        <f t="shared" si="103"/>
        <v>0</v>
      </c>
      <c r="AC281" s="142"/>
      <c r="AD281" s="253">
        <f>'Input| Projects'!Q281*N281*'Input| Escalations'!$K$19</f>
        <v>0</v>
      </c>
      <c r="AE281" s="253">
        <f>'Input| Projects'!R281*O281*'Input| Escalations'!$K$19</f>
        <v>0</v>
      </c>
      <c r="AF281" s="253">
        <f>'Input| Projects'!S281*P281*'Input| Escalations'!$K$19</f>
        <v>0</v>
      </c>
      <c r="AG281" s="253">
        <f>'Input| Projects'!T281*Q281*'Input| Escalations'!$K$19</f>
        <v>0</v>
      </c>
      <c r="AH281" s="253">
        <f>'Input| Projects'!U281*R281*'Input| Escalations'!$K$19</f>
        <v>0</v>
      </c>
      <c r="AI281" s="253">
        <f>'Input| Projects'!V281*S281*'Input| Escalations'!$K$19</f>
        <v>0</v>
      </c>
      <c r="AJ281" s="253">
        <f>'Input| Projects'!W281*T281*'Input| Escalations'!$K$19</f>
        <v>0</v>
      </c>
      <c r="AK281" s="142"/>
      <c r="AL281" s="253">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253">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253">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253">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253">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253">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253">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42"/>
      <c r="AT281" s="253">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253">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253">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253">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253">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253">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253">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42"/>
      <c r="BB281" s="253">
        <f t="shared" si="118"/>
        <v>0</v>
      </c>
      <c r="BC281" s="253">
        <f t="shared" si="119"/>
        <v>0</v>
      </c>
      <c r="BD281" s="253">
        <f t="shared" si="120"/>
        <v>0</v>
      </c>
      <c r="BE281" s="253">
        <f t="shared" si="104"/>
        <v>0</v>
      </c>
      <c r="BF281" s="253">
        <f t="shared" si="105"/>
        <v>0</v>
      </c>
      <c r="BG281" s="253">
        <f t="shared" si="106"/>
        <v>0</v>
      </c>
      <c r="BH281" s="253">
        <f t="shared" si="107"/>
        <v>0</v>
      </c>
      <c r="BI281" s="144"/>
      <c r="BJ281" s="253"/>
      <c r="BK281" s="253"/>
      <c r="BL281" s="253"/>
      <c r="BM281" s="253"/>
      <c r="BN281" s="253"/>
      <c r="BO281" s="253"/>
      <c r="BP281" s="253"/>
      <c r="BQ281" s="144"/>
      <c r="BR281" s="253">
        <f t="shared" si="108"/>
        <v>0</v>
      </c>
      <c r="BS281" s="253">
        <f t="shared" si="109"/>
        <v>0</v>
      </c>
      <c r="BT281" s="253">
        <f t="shared" si="110"/>
        <v>0</v>
      </c>
      <c r="BU281" s="253">
        <f t="shared" si="111"/>
        <v>0</v>
      </c>
      <c r="BV281" s="253">
        <f t="shared" si="112"/>
        <v>0</v>
      </c>
      <c r="BW281" s="253">
        <f t="shared" si="113"/>
        <v>0</v>
      </c>
      <c r="BX281" s="253">
        <f t="shared" si="114"/>
        <v>0</v>
      </c>
      <c r="BY281" s="142"/>
      <c r="BZ281" s="264" t="str">
        <f>IF(SUMIF('Input| Projects'!$AR$8:$CO$8,"Dx",'Input| Projects'!$AR281:$CO281)=0,"",SUMIF('Input| Projects'!$AR$8:$CO$8,"Dx",'Input| Projects'!$AR281:$CO281))</f>
        <v/>
      </c>
      <c r="CA281" s="264" t="str">
        <f>IF(SUMIF('Input| Projects'!$AR$8:$CO$8,"Tx",'Input| Projects'!$AR281:$CO281)=0,"",SUMIF('Input| Projects'!$AR$8:$CO$8,"Tx",'Input| Projects'!$AR281:$CO281))</f>
        <v/>
      </c>
      <c r="CB281" s="206" t="str">
        <f t="shared" si="121"/>
        <v/>
      </c>
    </row>
    <row r="282" spans="2:80" x14ac:dyDescent="0.3">
      <c r="B282" s="268">
        <f>IFERROR('Input| Projects'!B282,"")</f>
        <v>273</v>
      </c>
      <c r="C282" s="57" t="str">
        <f>IFERROR(IF('Input| Projects'!C282="","",'Input| Projects'!C282),"")</f>
        <v/>
      </c>
      <c r="D282" s="57" t="str">
        <f>IFERROR(IF('Input| Projects'!D282="","",'Input| Projects'!D282),"")</f>
        <v/>
      </c>
      <c r="E282" s="140"/>
      <c r="F282" s="257">
        <f>IFERROR('Input| Projects'!I282*'Input| Escalations'!$K$19,"")</f>
        <v>0</v>
      </c>
      <c r="G282" s="257">
        <f>IFERROR('Input| Projects'!J282*'Input| Escalations'!$K$19,"")</f>
        <v>0</v>
      </c>
      <c r="H282" s="257">
        <f>IFERROR('Input| Projects'!K282*'Input| Escalations'!$K$19,"")</f>
        <v>0</v>
      </c>
      <c r="I282" s="257">
        <f>IFERROR('Input| Projects'!L282*'Input| Escalations'!$K$19,"")</f>
        <v>0</v>
      </c>
      <c r="J282" s="257">
        <f>IFERROR('Input| Projects'!M282*'Input| Escalations'!$K$19,"")</f>
        <v>0</v>
      </c>
      <c r="K282" s="257">
        <f>IFERROR('Input| Projects'!N282*'Input| Escalations'!$K$19,"")</f>
        <v>0</v>
      </c>
      <c r="L282" s="257">
        <f>IFERROR('Input| Projects'!O282*'Input| Escalations'!$K$19,"")</f>
        <v>0</v>
      </c>
      <c r="M282" s="206" t="str">
        <f>IF(ABS(SUM(F282:L282)-(SUM('Input| Projects'!I282:O282)*'Input| Escalations'!$K$19))&lt;0.0000001,"",1)</f>
        <v/>
      </c>
      <c r="N282" s="259">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1</v>
      </c>
      <c r="O282" s="259">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1</v>
      </c>
      <c r="P282" s="259">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1</v>
      </c>
      <c r="Q282" s="259">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v>
      </c>
      <c r="R282" s="259">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v>
      </c>
      <c r="S282" s="259">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v>
      </c>
      <c r="T282" s="259">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v>
      </c>
      <c r="U282" s="142"/>
      <c r="V282" s="253">
        <f t="shared" si="115"/>
        <v>0</v>
      </c>
      <c r="W282" s="253">
        <f t="shared" si="116"/>
        <v>0</v>
      </c>
      <c r="X282" s="253">
        <f t="shared" si="117"/>
        <v>0</v>
      </c>
      <c r="Y282" s="253">
        <f t="shared" si="100"/>
        <v>0</v>
      </c>
      <c r="Z282" s="253">
        <f t="shared" si="101"/>
        <v>0</v>
      </c>
      <c r="AA282" s="253">
        <f t="shared" si="102"/>
        <v>0</v>
      </c>
      <c r="AB282" s="253">
        <f t="shared" si="103"/>
        <v>0</v>
      </c>
      <c r="AC282" s="142"/>
      <c r="AD282" s="253">
        <f>'Input| Projects'!Q282*N282*'Input| Escalations'!$K$19</f>
        <v>0</v>
      </c>
      <c r="AE282" s="253">
        <f>'Input| Projects'!R282*O282*'Input| Escalations'!$K$19</f>
        <v>0</v>
      </c>
      <c r="AF282" s="253">
        <f>'Input| Projects'!S282*P282*'Input| Escalations'!$K$19</f>
        <v>0</v>
      </c>
      <c r="AG282" s="253">
        <f>'Input| Projects'!T282*Q282*'Input| Escalations'!$K$19</f>
        <v>0</v>
      </c>
      <c r="AH282" s="253">
        <f>'Input| Projects'!U282*R282*'Input| Escalations'!$K$19</f>
        <v>0</v>
      </c>
      <c r="AI282" s="253">
        <f>'Input| Projects'!V282*S282*'Input| Escalations'!$K$19</f>
        <v>0</v>
      </c>
      <c r="AJ282" s="253">
        <f>'Input| Projects'!W282*T282*'Input| Escalations'!$K$19</f>
        <v>0</v>
      </c>
      <c r="AK282" s="142"/>
      <c r="AL282" s="253">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253">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253">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253">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253">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253">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253">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42"/>
      <c r="AT282" s="253">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253">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253">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253">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253">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253">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253">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42"/>
      <c r="BB282" s="253">
        <f t="shared" si="118"/>
        <v>0</v>
      </c>
      <c r="BC282" s="253">
        <f t="shared" si="119"/>
        <v>0</v>
      </c>
      <c r="BD282" s="253">
        <f t="shared" si="120"/>
        <v>0</v>
      </c>
      <c r="BE282" s="253">
        <f t="shared" si="104"/>
        <v>0</v>
      </c>
      <c r="BF282" s="253">
        <f t="shared" si="105"/>
        <v>0</v>
      </c>
      <c r="BG282" s="253">
        <f t="shared" si="106"/>
        <v>0</v>
      </c>
      <c r="BH282" s="253">
        <f t="shared" si="107"/>
        <v>0</v>
      </c>
      <c r="BI282" s="144"/>
      <c r="BJ282" s="253"/>
      <c r="BK282" s="253"/>
      <c r="BL282" s="253"/>
      <c r="BM282" s="253"/>
      <c r="BN282" s="253"/>
      <c r="BO282" s="253"/>
      <c r="BP282" s="253"/>
      <c r="BQ282" s="144"/>
      <c r="BR282" s="253">
        <f t="shared" si="108"/>
        <v>0</v>
      </c>
      <c r="BS282" s="253">
        <f t="shared" si="109"/>
        <v>0</v>
      </c>
      <c r="BT282" s="253">
        <f t="shared" si="110"/>
        <v>0</v>
      </c>
      <c r="BU282" s="253">
        <f t="shared" si="111"/>
        <v>0</v>
      </c>
      <c r="BV282" s="253">
        <f t="shared" si="112"/>
        <v>0</v>
      </c>
      <c r="BW282" s="253">
        <f t="shared" si="113"/>
        <v>0</v>
      </c>
      <c r="BX282" s="253">
        <f t="shared" si="114"/>
        <v>0</v>
      </c>
      <c r="BY282" s="142"/>
      <c r="BZ282" s="264" t="str">
        <f>IF(SUMIF('Input| Projects'!$AR$8:$CO$8,"Dx",'Input| Projects'!$AR282:$CO282)=0,"",SUMIF('Input| Projects'!$AR$8:$CO$8,"Dx",'Input| Projects'!$AR282:$CO282))</f>
        <v/>
      </c>
      <c r="CA282" s="264" t="str">
        <f>IF(SUMIF('Input| Projects'!$AR$8:$CO$8,"Tx",'Input| Projects'!$AR282:$CO282)=0,"",SUMIF('Input| Projects'!$AR$8:$CO$8,"Tx",'Input| Projects'!$AR282:$CO282))</f>
        <v/>
      </c>
      <c r="CB282" s="206" t="str">
        <f t="shared" si="121"/>
        <v/>
      </c>
    </row>
    <row r="283" spans="2:80" x14ac:dyDescent="0.3">
      <c r="B283" s="268">
        <f>IFERROR('Input| Projects'!B283,"")</f>
        <v>274</v>
      </c>
      <c r="C283" s="57" t="str">
        <f>IFERROR(IF('Input| Projects'!C283="","",'Input| Projects'!C283),"")</f>
        <v/>
      </c>
      <c r="D283" s="57" t="str">
        <f>IFERROR(IF('Input| Projects'!D283="","",'Input| Projects'!D283),"")</f>
        <v/>
      </c>
      <c r="E283" s="140"/>
      <c r="F283" s="257">
        <f>IFERROR('Input| Projects'!I283*'Input| Escalations'!$K$19,"")</f>
        <v>0</v>
      </c>
      <c r="G283" s="257">
        <f>IFERROR('Input| Projects'!J283*'Input| Escalations'!$K$19,"")</f>
        <v>0</v>
      </c>
      <c r="H283" s="257">
        <f>IFERROR('Input| Projects'!K283*'Input| Escalations'!$K$19,"")</f>
        <v>0</v>
      </c>
      <c r="I283" s="257">
        <f>IFERROR('Input| Projects'!L283*'Input| Escalations'!$K$19,"")</f>
        <v>0</v>
      </c>
      <c r="J283" s="257">
        <f>IFERROR('Input| Projects'!M283*'Input| Escalations'!$K$19,"")</f>
        <v>0</v>
      </c>
      <c r="K283" s="257">
        <f>IFERROR('Input| Projects'!N283*'Input| Escalations'!$K$19,"")</f>
        <v>0</v>
      </c>
      <c r="L283" s="257">
        <f>IFERROR('Input| Projects'!O283*'Input| Escalations'!$K$19,"")</f>
        <v>0</v>
      </c>
      <c r="M283" s="206" t="str">
        <f>IF(ABS(SUM(F283:L283)-(SUM('Input| Projects'!I283:O283)*'Input| Escalations'!$K$19))&lt;0.0000001,"",1)</f>
        <v/>
      </c>
      <c r="N283" s="259">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1</v>
      </c>
      <c r="O283" s="259">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1</v>
      </c>
      <c r="P283" s="259">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1</v>
      </c>
      <c r="Q283" s="259">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v>
      </c>
      <c r="R283" s="259">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v>
      </c>
      <c r="S283" s="259">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v>
      </c>
      <c r="T283" s="259">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v>
      </c>
      <c r="U283" s="142"/>
      <c r="V283" s="253">
        <f t="shared" si="115"/>
        <v>0</v>
      </c>
      <c r="W283" s="253">
        <f t="shared" si="116"/>
        <v>0</v>
      </c>
      <c r="X283" s="253">
        <f t="shared" si="117"/>
        <v>0</v>
      </c>
      <c r="Y283" s="253">
        <f t="shared" si="100"/>
        <v>0</v>
      </c>
      <c r="Z283" s="253">
        <f t="shared" si="101"/>
        <v>0</v>
      </c>
      <c r="AA283" s="253">
        <f t="shared" si="102"/>
        <v>0</v>
      </c>
      <c r="AB283" s="253">
        <f t="shared" si="103"/>
        <v>0</v>
      </c>
      <c r="AC283" s="142"/>
      <c r="AD283" s="253">
        <f>'Input| Projects'!Q283*N283*'Input| Escalations'!$K$19</f>
        <v>0</v>
      </c>
      <c r="AE283" s="253">
        <f>'Input| Projects'!R283*O283*'Input| Escalations'!$K$19</f>
        <v>0</v>
      </c>
      <c r="AF283" s="253">
        <f>'Input| Projects'!S283*P283*'Input| Escalations'!$K$19</f>
        <v>0</v>
      </c>
      <c r="AG283" s="253">
        <f>'Input| Projects'!T283*Q283*'Input| Escalations'!$K$19</f>
        <v>0</v>
      </c>
      <c r="AH283" s="253">
        <f>'Input| Projects'!U283*R283*'Input| Escalations'!$K$19</f>
        <v>0</v>
      </c>
      <c r="AI283" s="253">
        <f>'Input| Projects'!V283*S283*'Input| Escalations'!$K$19</f>
        <v>0</v>
      </c>
      <c r="AJ283" s="253">
        <f>'Input| Projects'!W283*T283*'Input| Escalations'!$K$19</f>
        <v>0</v>
      </c>
      <c r="AK283" s="142"/>
      <c r="AL283" s="253">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253">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253">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253">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253">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253">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253">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42"/>
      <c r="AT283" s="253">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253">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253">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253">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253">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253">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253">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42"/>
      <c r="BB283" s="253">
        <f t="shared" si="118"/>
        <v>0</v>
      </c>
      <c r="BC283" s="253">
        <f t="shared" si="119"/>
        <v>0</v>
      </c>
      <c r="BD283" s="253">
        <f t="shared" si="120"/>
        <v>0</v>
      </c>
      <c r="BE283" s="253">
        <f t="shared" si="104"/>
        <v>0</v>
      </c>
      <c r="BF283" s="253">
        <f t="shared" si="105"/>
        <v>0</v>
      </c>
      <c r="BG283" s="253">
        <f t="shared" si="106"/>
        <v>0</v>
      </c>
      <c r="BH283" s="253">
        <f t="shared" si="107"/>
        <v>0</v>
      </c>
      <c r="BI283" s="144"/>
      <c r="BJ283" s="253"/>
      <c r="BK283" s="253"/>
      <c r="BL283" s="253"/>
      <c r="BM283" s="253"/>
      <c r="BN283" s="253"/>
      <c r="BO283" s="253"/>
      <c r="BP283" s="253"/>
      <c r="BQ283" s="144"/>
      <c r="BR283" s="253">
        <f t="shared" si="108"/>
        <v>0</v>
      </c>
      <c r="BS283" s="253">
        <f t="shared" si="109"/>
        <v>0</v>
      </c>
      <c r="BT283" s="253">
        <f t="shared" si="110"/>
        <v>0</v>
      </c>
      <c r="BU283" s="253">
        <f t="shared" si="111"/>
        <v>0</v>
      </c>
      <c r="BV283" s="253">
        <f t="shared" si="112"/>
        <v>0</v>
      </c>
      <c r="BW283" s="253">
        <f t="shared" si="113"/>
        <v>0</v>
      </c>
      <c r="BX283" s="253">
        <f t="shared" si="114"/>
        <v>0</v>
      </c>
      <c r="BY283" s="142"/>
      <c r="BZ283" s="264" t="str">
        <f>IF(SUMIF('Input| Projects'!$AR$8:$CO$8,"Dx",'Input| Projects'!$AR283:$CO283)=0,"",SUMIF('Input| Projects'!$AR$8:$CO$8,"Dx",'Input| Projects'!$AR283:$CO283))</f>
        <v/>
      </c>
      <c r="CA283" s="264" t="str">
        <f>IF(SUMIF('Input| Projects'!$AR$8:$CO$8,"Tx",'Input| Projects'!$AR283:$CO283)=0,"",SUMIF('Input| Projects'!$AR$8:$CO$8,"Tx",'Input| Projects'!$AR283:$CO283))</f>
        <v/>
      </c>
      <c r="CB283" s="206" t="str">
        <f t="shared" si="121"/>
        <v/>
      </c>
    </row>
    <row r="284" spans="2:80" x14ac:dyDescent="0.3">
      <c r="B284" s="268">
        <f>IFERROR('Input| Projects'!B284,"")</f>
        <v>275</v>
      </c>
      <c r="C284" s="57" t="str">
        <f>IFERROR(IF('Input| Projects'!C284="","",'Input| Projects'!C284),"")</f>
        <v/>
      </c>
      <c r="D284" s="57" t="str">
        <f>IFERROR(IF('Input| Projects'!D284="","",'Input| Projects'!D284),"")</f>
        <v/>
      </c>
      <c r="E284" s="140"/>
      <c r="F284" s="257">
        <f>IFERROR('Input| Projects'!I284*'Input| Escalations'!$K$19,"")</f>
        <v>0</v>
      </c>
      <c r="G284" s="257">
        <f>IFERROR('Input| Projects'!J284*'Input| Escalations'!$K$19,"")</f>
        <v>0</v>
      </c>
      <c r="H284" s="257">
        <f>IFERROR('Input| Projects'!K284*'Input| Escalations'!$K$19,"")</f>
        <v>0</v>
      </c>
      <c r="I284" s="257">
        <f>IFERROR('Input| Projects'!L284*'Input| Escalations'!$K$19,"")</f>
        <v>0</v>
      </c>
      <c r="J284" s="257">
        <f>IFERROR('Input| Projects'!M284*'Input| Escalations'!$K$19,"")</f>
        <v>0</v>
      </c>
      <c r="K284" s="257">
        <f>IFERROR('Input| Projects'!N284*'Input| Escalations'!$K$19,"")</f>
        <v>0</v>
      </c>
      <c r="L284" s="257">
        <f>IFERROR('Input| Projects'!O284*'Input| Escalations'!$K$19,"")</f>
        <v>0</v>
      </c>
      <c r="M284" s="206" t="str">
        <f>IF(ABS(SUM(F284:L284)-(SUM('Input| Projects'!I284:O284)*'Input| Escalations'!$K$19))&lt;0.0000001,"",1)</f>
        <v/>
      </c>
      <c r="N284" s="259">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1</v>
      </c>
      <c r="O284" s="259">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1</v>
      </c>
      <c r="P284" s="259">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1</v>
      </c>
      <c r="Q284" s="259">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v>
      </c>
      <c r="R284" s="259">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v>
      </c>
      <c r="S284" s="259">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v>
      </c>
      <c r="T284" s="259">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v>
      </c>
      <c r="U284" s="142"/>
      <c r="V284" s="253">
        <f t="shared" si="115"/>
        <v>0</v>
      </c>
      <c r="W284" s="253">
        <f t="shared" si="116"/>
        <v>0</v>
      </c>
      <c r="X284" s="253">
        <f t="shared" si="117"/>
        <v>0</v>
      </c>
      <c r="Y284" s="253">
        <f t="shared" si="100"/>
        <v>0</v>
      </c>
      <c r="Z284" s="253">
        <f t="shared" si="101"/>
        <v>0</v>
      </c>
      <c r="AA284" s="253">
        <f t="shared" si="102"/>
        <v>0</v>
      </c>
      <c r="AB284" s="253">
        <f t="shared" si="103"/>
        <v>0</v>
      </c>
      <c r="AC284" s="142"/>
      <c r="AD284" s="253">
        <f>'Input| Projects'!Q284*N284*'Input| Escalations'!$K$19</f>
        <v>0</v>
      </c>
      <c r="AE284" s="253">
        <f>'Input| Projects'!R284*O284*'Input| Escalations'!$K$19</f>
        <v>0</v>
      </c>
      <c r="AF284" s="253">
        <f>'Input| Projects'!S284*P284*'Input| Escalations'!$K$19</f>
        <v>0</v>
      </c>
      <c r="AG284" s="253">
        <f>'Input| Projects'!T284*Q284*'Input| Escalations'!$K$19</f>
        <v>0</v>
      </c>
      <c r="AH284" s="253">
        <f>'Input| Projects'!U284*R284*'Input| Escalations'!$K$19</f>
        <v>0</v>
      </c>
      <c r="AI284" s="253">
        <f>'Input| Projects'!V284*S284*'Input| Escalations'!$K$19</f>
        <v>0</v>
      </c>
      <c r="AJ284" s="253">
        <f>'Input| Projects'!W284*T284*'Input| Escalations'!$K$19</f>
        <v>0</v>
      </c>
      <c r="AK284" s="142"/>
      <c r="AL284" s="253">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253">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253">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253">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253">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253">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253">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42"/>
      <c r="AT284" s="253">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253">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253">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253">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253">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253">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253">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42"/>
      <c r="BB284" s="253">
        <f t="shared" si="118"/>
        <v>0</v>
      </c>
      <c r="BC284" s="253">
        <f t="shared" si="119"/>
        <v>0</v>
      </c>
      <c r="BD284" s="253">
        <f t="shared" si="120"/>
        <v>0</v>
      </c>
      <c r="BE284" s="253">
        <f t="shared" si="104"/>
        <v>0</v>
      </c>
      <c r="BF284" s="253">
        <f t="shared" si="105"/>
        <v>0</v>
      </c>
      <c r="BG284" s="253">
        <f t="shared" si="106"/>
        <v>0</v>
      </c>
      <c r="BH284" s="253">
        <f t="shared" si="107"/>
        <v>0</v>
      </c>
      <c r="BI284" s="144"/>
      <c r="BJ284" s="253"/>
      <c r="BK284" s="253"/>
      <c r="BL284" s="253"/>
      <c r="BM284" s="253"/>
      <c r="BN284" s="253"/>
      <c r="BO284" s="253"/>
      <c r="BP284" s="253"/>
      <c r="BQ284" s="144"/>
      <c r="BR284" s="253">
        <f t="shared" si="108"/>
        <v>0</v>
      </c>
      <c r="BS284" s="253">
        <f t="shared" si="109"/>
        <v>0</v>
      </c>
      <c r="BT284" s="253">
        <f t="shared" si="110"/>
        <v>0</v>
      </c>
      <c r="BU284" s="253">
        <f t="shared" si="111"/>
        <v>0</v>
      </c>
      <c r="BV284" s="253">
        <f t="shared" si="112"/>
        <v>0</v>
      </c>
      <c r="BW284" s="253">
        <f t="shared" si="113"/>
        <v>0</v>
      </c>
      <c r="BX284" s="253">
        <f t="shared" si="114"/>
        <v>0</v>
      </c>
      <c r="BY284" s="142"/>
      <c r="BZ284" s="264" t="str">
        <f>IF(SUMIF('Input| Projects'!$AR$8:$CO$8,"Dx",'Input| Projects'!$AR284:$CO284)=0,"",SUMIF('Input| Projects'!$AR$8:$CO$8,"Dx",'Input| Projects'!$AR284:$CO284))</f>
        <v/>
      </c>
      <c r="CA284" s="264" t="str">
        <f>IF(SUMIF('Input| Projects'!$AR$8:$CO$8,"Tx",'Input| Projects'!$AR284:$CO284)=0,"",SUMIF('Input| Projects'!$AR$8:$CO$8,"Tx",'Input| Projects'!$AR284:$CO284))</f>
        <v/>
      </c>
      <c r="CB284" s="206" t="str">
        <f t="shared" si="121"/>
        <v/>
      </c>
    </row>
    <row r="285" spans="2:80" x14ac:dyDescent="0.3">
      <c r="B285" s="268">
        <f>IFERROR('Input| Projects'!B285,"")</f>
        <v>276</v>
      </c>
      <c r="C285" s="57" t="str">
        <f>IFERROR(IF('Input| Projects'!C285="","",'Input| Projects'!C285),"")</f>
        <v/>
      </c>
      <c r="D285" s="57" t="str">
        <f>IFERROR(IF('Input| Projects'!D285="","",'Input| Projects'!D285),"")</f>
        <v/>
      </c>
      <c r="E285" s="140"/>
      <c r="F285" s="257">
        <f>IFERROR('Input| Projects'!I285*'Input| Escalations'!$K$19,"")</f>
        <v>0</v>
      </c>
      <c r="G285" s="257">
        <f>IFERROR('Input| Projects'!J285*'Input| Escalations'!$K$19,"")</f>
        <v>0</v>
      </c>
      <c r="H285" s="257">
        <f>IFERROR('Input| Projects'!K285*'Input| Escalations'!$K$19,"")</f>
        <v>0</v>
      </c>
      <c r="I285" s="257">
        <f>IFERROR('Input| Projects'!L285*'Input| Escalations'!$K$19,"")</f>
        <v>0</v>
      </c>
      <c r="J285" s="257">
        <f>IFERROR('Input| Projects'!M285*'Input| Escalations'!$K$19,"")</f>
        <v>0</v>
      </c>
      <c r="K285" s="257">
        <f>IFERROR('Input| Projects'!N285*'Input| Escalations'!$K$19,"")</f>
        <v>0</v>
      </c>
      <c r="L285" s="257">
        <f>IFERROR('Input| Projects'!O285*'Input| Escalations'!$K$19,"")</f>
        <v>0</v>
      </c>
      <c r="M285" s="206" t="str">
        <f>IF(ABS(SUM(F285:L285)-(SUM('Input| Projects'!I285:O285)*'Input| Escalations'!$K$19))&lt;0.0000001,"",1)</f>
        <v/>
      </c>
      <c r="N285" s="259">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1</v>
      </c>
      <c r="O285" s="259">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1</v>
      </c>
      <c r="P285" s="259">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1</v>
      </c>
      <c r="Q285" s="259">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v>
      </c>
      <c r="R285" s="259">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v>
      </c>
      <c r="S285" s="259">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v>
      </c>
      <c r="T285" s="259">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v>
      </c>
      <c r="U285" s="142"/>
      <c r="V285" s="253">
        <f t="shared" si="115"/>
        <v>0</v>
      </c>
      <c r="W285" s="253">
        <f t="shared" si="116"/>
        <v>0</v>
      </c>
      <c r="X285" s="253">
        <f t="shared" si="117"/>
        <v>0</v>
      </c>
      <c r="Y285" s="253">
        <f t="shared" si="100"/>
        <v>0</v>
      </c>
      <c r="Z285" s="253">
        <f t="shared" si="101"/>
        <v>0</v>
      </c>
      <c r="AA285" s="253">
        <f t="shared" si="102"/>
        <v>0</v>
      </c>
      <c r="AB285" s="253">
        <f t="shared" si="103"/>
        <v>0</v>
      </c>
      <c r="AC285" s="142"/>
      <c r="AD285" s="253">
        <f>'Input| Projects'!Q285*N285*'Input| Escalations'!$K$19</f>
        <v>0</v>
      </c>
      <c r="AE285" s="253">
        <f>'Input| Projects'!R285*O285*'Input| Escalations'!$K$19</f>
        <v>0</v>
      </c>
      <c r="AF285" s="253">
        <f>'Input| Projects'!S285*P285*'Input| Escalations'!$K$19</f>
        <v>0</v>
      </c>
      <c r="AG285" s="253">
        <f>'Input| Projects'!T285*Q285*'Input| Escalations'!$K$19</f>
        <v>0</v>
      </c>
      <c r="AH285" s="253">
        <f>'Input| Projects'!U285*R285*'Input| Escalations'!$K$19</f>
        <v>0</v>
      </c>
      <c r="AI285" s="253">
        <f>'Input| Projects'!V285*S285*'Input| Escalations'!$K$19</f>
        <v>0</v>
      </c>
      <c r="AJ285" s="253">
        <f>'Input| Projects'!W285*T285*'Input| Escalations'!$K$19</f>
        <v>0</v>
      </c>
      <c r="AK285" s="142"/>
      <c r="AL285" s="253">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253">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253">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253">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253">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253">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253">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42"/>
      <c r="AT285" s="253">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253">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253">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253">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253">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253">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253">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42"/>
      <c r="BB285" s="253">
        <f t="shared" si="118"/>
        <v>0</v>
      </c>
      <c r="BC285" s="253">
        <f t="shared" si="119"/>
        <v>0</v>
      </c>
      <c r="BD285" s="253">
        <f t="shared" si="120"/>
        <v>0</v>
      </c>
      <c r="BE285" s="253">
        <f t="shared" si="104"/>
        <v>0</v>
      </c>
      <c r="BF285" s="253">
        <f t="shared" si="105"/>
        <v>0</v>
      </c>
      <c r="BG285" s="253">
        <f t="shared" si="106"/>
        <v>0</v>
      </c>
      <c r="BH285" s="253">
        <f t="shared" si="107"/>
        <v>0</v>
      </c>
      <c r="BI285" s="144"/>
      <c r="BJ285" s="253"/>
      <c r="BK285" s="253"/>
      <c r="BL285" s="253"/>
      <c r="BM285" s="253"/>
      <c r="BN285" s="253"/>
      <c r="BO285" s="253"/>
      <c r="BP285" s="253"/>
      <c r="BQ285" s="144"/>
      <c r="BR285" s="253">
        <f t="shared" si="108"/>
        <v>0</v>
      </c>
      <c r="BS285" s="253">
        <f t="shared" si="109"/>
        <v>0</v>
      </c>
      <c r="BT285" s="253">
        <f t="shared" si="110"/>
        <v>0</v>
      </c>
      <c r="BU285" s="253">
        <f t="shared" si="111"/>
        <v>0</v>
      </c>
      <c r="BV285" s="253">
        <f t="shared" si="112"/>
        <v>0</v>
      </c>
      <c r="BW285" s="253">
        <f t="shared" si="113"/>
        <v>0</v>
      </c>
      <c r="BX285" s="253">
        <f t="shared" si="114"/>
        <v>0</v>
      </c>
      <c r="BY285" s="142"/>
      <c r="BZ285" s="264" t="str">
        <f>IF(SUMIF('Input| Projects'!$AR$8:$CO$8,"Dx",'Input| Projects'!$AR285:$CO285)=0,"",SUMIF('Input| Projects'!$AR$8:$CO$8,"Dx",'Input| Projects'!$AR285:$CO285))</f>
        <v/>
      </c>
      <c r="CA285" s="264" t="str">
        <f>IF(SUMIF('Input| Projects'!$AR$8:$CO$8,"Tx",'Input| Projects'!$AR285:$CO285)=0,"",SUMIF('Input| Projects'!$AR$8:$CO$8,"Tx",'Input| Projects'!$AR285:$CO285))</f>
        <v/>
      </c>
      <c r="CB285" s="206" t="str">
        <f t="shared" si="121"/>
        <v/>
      </c>
    </row>
    <row r="286" spans="2:80" x14ac:dyDescent="0.3">
      <c r="B286" s="268">
        <f>IFERROR('Input| Projects'!B286,"")</f>
        <v>277</v>
      </c>
      <c r="C286" s="57" t="str">
        <f>IFERROR(IF('Input| Projects'!C286="","",'Input| Projects'!C286),"")</f>
        <v/>
      </c>
      <c r="D286" s="57" t="str">
        <f>IFERROR(IF('Input| Projects'!D286="","",'Input| Projects'!D286),"")</f>
        <v/>
      </c>
      <c r="E286" s="140"/>
      <c r="F286" s="257">
        <f>IFERROR('Input| Projects'!I286*'Input| Escalations'!$K$19,"")</f>
        <v>0</v>
      </c>
      <c r="G286" s="257">
        <f>IFERROR('Input| Projects'!J286*'Input| Escalations'!$K$19,"")</f>
        <v>0</v>
      </c>
      <c r="H286" s="257">
        <f>IFERROR('Input| Projects'!K286*'Input| Escalations'!$K$19,"")</f>
        <v>0</v>
      </c>
      <c r="I286" s="257">
        <f>IFERROR('Input| Projects'!L286*'Input| Escalations'!$K$19,"")</f>
        <v>0</v>
      </c>
      <c r="J286" s="257">
        <f>IFERROR('Input| Projects'!M286*'Input| Escalations'!$K$19,"")</f>
        <v>0</v>
      </c>
      <c r="K286" s="257">
        <f>IFERROR('Input| Projects'!N286*'Input| Escalations'!$K$19,"")</f>
        <v>0</v>
      </c>
      <c r="L286" s="257">
        <f>IFERROR('Input| Projects'!O286*'Input| Escalations'!$K$19,"")</f>
        <v>0</v>
      </c>
      <c r="M286" s="206" t="str">
        <f>IF(ABS(SUM(F286:L286)-(SUM('Input| Projects'!I286:O286)*'Input| Escalations'!$K$19))&lt;0.0000001,"",1)</f>
        <v/>
      </c>
      <c r="N286" s="259">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1</v>
      </c>
      <c r="O286" s="259">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1</v>
      </c>
      <c r="P286" s="259">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1</v>
      </c>
      <c r="Q286" s="259">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v>
      </c>
      <c r="R286" s="259">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v>
      </c>
      <c r="S286" s="259">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v>
      </c>
      <c r="T286" s="259">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v>
      </c>
      <c r="U286" s="142"/>
      <c r="V286" s="253">
        <f t="shared" si="115"/>
        <v>0</v>
      </c>
      <c r="W286" s="253">
        <f t="shared" si="116"/>
        <v>0</v>
      </c>
      <c r="X286" s="253">
        <f t="shared" si="117"/>
        <v>0</v>
      </c>
      <c r="Y286" s="253">
        <f t="shared" si="100"/>
        <v>0</v>
      </c>
      <c r="Z286" s="253">
        <f t="shared" si="101"/>
        <v>0</v>
      </c>
      <c r="AA286" s="253">
        <f t="shared" si="102"/>
        <v>0</v>
      </c>
      <c r="AB286" s="253">
        <f t="shared" si="103"/>
        <v>0</v>
      </c>
      <c r="AC286" s="142"/>
      <c r="AD286" s="253">
        <f>'Input| Projects'!Q286*N286*'Input| Escalations'!$K$19</f>
        <v>0</v>
      </c>
      <c r="AE286" s="253">
        <f>'Input| Projects'!R286*O286*'Input| Escalations'!$K$19</f>
        <v>0</v>
      </c>
      <c r="AF286" s="253">
        <f>'Input| Projects'!S286*P286*'Input| Escalations'!$K$19</f>
        <v>0</v>
      </c>
      <c r="AG286" s="253">
        <f>'Input| Projects'!T286*Q286*'Input| Escalations'!$K$19</f>
        <v>0</v>
      </c>
      <c r="AH286" s="253">
        <f>'Input| Projects'!U286*R286*'Input| Escalations'!$K$19</f>
        <v>0</v>
      </c>
      <c r="AI286" s="253">
        <f>'Input| Projects'!V286*S286*'Input| Escalations'!$K$19</f>
        <v>0</v>
      </c>
      <c r="AJ286" s="253">
        <f>'Input| Projects'!W286*T286*'Input| Escalations'!$K$19</f>
        <v>0</v>
      </c>
      <c r="AK286" s="142"/>
      <c r="AL286" s="253">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253">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253">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253">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253">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253">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253">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42"/>
      <c r="AT286" s="253">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253">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253">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253">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253">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253">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253">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42"/>
      <c r="BB286" s="253">
        <f t="shared" si="118"/>
        <v>0</v>
      </c>
      <c r="BC286" s="253">
        <f t="shared" si="119"/>
        <v>0</v>
      </c>
      <c r="BD286" s="253">
        <f t="shared" si="120"/>
        <v>0</v>
      </c>
      <c r="BE286" s="253">
        <f t="shared" si="104"/>
        <v>0</v>
      </c>
      <c r="BF286" s="253">
        <f t="shared" si="105"/>
        <v>0</v>
      </c>
      <c r="BG286" s="253">
        <f t="shared" si="106"/>
        <v>0</v>
      </c>
      <c r="BH286" s="253">
        <f t="shared" si="107"/>
        <v>0</v>
      </c>
      <c r="BI286" s="144"/>
      <c r="BJ286" s="253"/>
      <c r="BK286" s="253"/>
      <c r="BL286" s="253"/>
      <c r="BM286" s="253"/>
      <c r="BN286" s="253"/>
      <c r="BO286" s="253"/>
      <c r="BP286" s="253"/>
      <c r="BQ286" s="144"/>
      <c r="BR286" s="253">
        <f t="shared" si="108"/>
        <v>0</v>
      </c>
      <c r="BS286" s="253">
        <f t="shared" si="109"/>
        <v>0</v>
      </c>
      <c r="BT286" s="253">
        <f t="shared" si="110"/>
        <v>0</v>
      </c>
      <c r="BU286" s="253">
        <f t="shared" si="111"/>
        <v>0</v>
      </c>
      <c r="BV286" s="253">
        <f t="shared" si="112"/>
        <v>0</v>
      </c>
      <c r="BW286" s="253">
        <f t="shared" si="113"/>
        <v>0</v>
      </c>
      <c r="BX286" s="253">
        <f t="shared" si="114"/>
        <v>0</v>
      </c>
      <c r="BY286" s="142"/>
      <c r="BZ286" s="264" t="str">
        <f>IF(SUMIF('Input| Projects'!$AR$8:$CO$8,"Dx",'Input| Projects'!$AR286:$CO286)=0,"",SUMIF('Input| Projects'!$AR$8:$CO$8,"Dx",'Input| Projects'!$AR286:$CO286))</f>
        <v/>
      </c>
      <c r="CA286" s="264" t="str">
        <f>IF(SUMIF('Input| Projects'!$AR$8:$CO$8,"Tx",'Input| Projects'!$AR286:$CO286)=0,"",SUMIF('Input| Projects'!$AR$8:$CO$8,"Tx",'Input| Projects'!$AR286:$CO286))</f>
        <v/>
      </c>
      <c r="CB286" s="206" t="str">
        <f t="shared" si="121"/>
        <v/>
      </c>
    </row>
    <row r="287" spans="2:80" x14ac:dyDescent="0.3">
      <c r="B287" s="268">
        <f>IFERROR('Input| Projects'!B287,"")</f>
        <v>278</v>
      </c>
      <c r="C287" s="57" t="str">
        <f>IFERROR(IF('Input| Projects'!C287="","",'Input| Projects'!C287),"")</f>
        <v/>
      </c>
      <c r="D287" s="57" t="str">
        <f>IFERROR(IF('Input| Projects'!D287="","",'Input| Projects'!D287),"")</f>
        <v/>
      </c>
      <c r="E287" s="140"/>
      <c r="F287" s="257">
        <f>IFERROR('Input| Projects'!I287*'Input| Escalations'!$K$19,"")</f>
        <v>0</v>
      </c>
      <c r="G287" s="257">
        <f>IFERROR('Input| Projects'!J287*'Input| Escalations'!$K$19,"")</f>
        <v>0</v>
      </c>
      <c r="H287" s="257">
        <f>IFERROR('Input| Projects'!K287*'Input| Escalations'!$K$19,"")</f>
        <v>0</v>
      </c>
      <c r="I287" s="257">
        <f>IFERROR('Input| Projects'!L287*'Input| Escalations'!$K$19,"")</f>
        <v>0</v>
      </c>
      <c r="J287" s="257">
        <f>IFERROR('Input| Projects'!M287*'Input| Escalations'!$K$19,"")</f>
        <v>0</v>
      </c>
      <c r="K287" s="257">
        <f>IFERROR('Input| Projects'!N287*'Input| Escalations'!$K$19,"")</f>
        <v>0</v>
      </c>
      <c r="L287" s="257">
        <f>IFERROR('Input| Projects'!O287*'Input| Escalations'!$K$19,"")</f>
        <v>0</v>
      </c>
      <c r="M287" s="206" t="str">
        <f>IF(ABS(SUM(F287:L287)-(SUM('Input| Projects'!I287:O287)*'Input| Escalations'!$K$19))&lt;0.0000001,"",1)</f>
        <v/>
      </c>
      <c r="N287" s="259">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259">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259">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259">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259">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259">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259">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42"/>
      <c r="V287" s="253">
        <f t="shared" si="115"/>
        <v>0</v>
      </c>
      <c r="W287" s="253">
        <f t="shared" si="116"/>
        <v>0</v>
      </c>
      <c r="X287" s="253">
        <f t="shared" si="117"/>
        <v>0</v>
      </c>
      <c r="Y287" s="253">
        <f t="shared" si="100"/>
        <v>0</v>
      </c>
      <c r="Z287" s="253">
        <f t="shared" si="101"/>
        <v>0</v>
      </c>
      <c r="AA287" s="253">
        <f t="shared" si="102"/>
        <v>0</v>
      </c>
      <c r="AB287" s="253">
        <f t="shared" si="103"/>
        <v>0</v>
      </c>
      <c r="AC287" s="142"/>
      <c r="AD287" s="253">
        <f>'Input| Projects'!Q287*N287*'Input| Escalations'!$K$19</f>
        <v>0</v>
      </c>
      <c r="AE287" s="253">
        <f>'Input| Projects'!R287*O287*'Input| Escalations'!$K$19</f>
        <v>0</v>
      </c>
      <c r="AF287" s="253">
        <f>'Input| Projects'!S287*P287*'Input| Escalations'!$K$19</f>
        <v>0</v>
      </c>
      <c r="AG287" s="253">
        <f>'Input| Projects'!T287*Q287*'Input| Escalations'!$K$19</f>
        <v>0</v>
      </c>
      <c r="AH287" s="253">
        <f>'Input| Projects'!U287*R287*'Input| Escalations'!$K$19</f>
        <v>0</v>
      </c>
      <c r="AI287" s="253">
        <f>'Input| Projects'!V287*S287*'Input| Escalations'!$K$19</f>
        <v>0</v>
      </c>
      <c r="AJ287" s="253">
        <f>'Input| Projects'!W287*T287*'Input| Escalations'!$K$19</f>
        <v>0</v>
      </c>
      <c r="AK287" s="142"/>
      <c r="AL287" s="253">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253">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253">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253">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253">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253">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253">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42"/>
      <c r="AT287" s="253">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253">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253">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253">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253">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253">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253">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42"/>
      <c r="BB287" s="253">
        <f t="shared" si="118"/>
        <v>0</v>
      </c>
      <c r="BC287" s="253">
        <f t="shared" si="119"/>
        <v>0</v>
      </c>
      <c r="BD287" s="253">
        <f t="shared" si="120"/>
        <v>0</v>
      </c>
      <c r="BE287" s="253">
        <f t="shared" si="104"/>
        <v>0</v>
      </c>
      <c r="BF287" s="253">
        <f t="shared" si="105"/>
        <v>0</v>
      </c>
      <c r="BG287" s="253">
        <f t="shared" si="106"/>
        <v>0</v>
      </c>
      <c r="BH287" s="253">
        <f t="shared" si="107"/>
        <v>0</v>
      </c>
      <c r="BI287" s="144"/>
      <c r="BJ287" s="253"/>
      <c r="BK287" s="253"/>
      <c r="BL287" s="253"/>
      <c r="BM287" s="253"/>
      <c r="BN287" s="253"/>
      <c r="BO287" s="253"/>
      <c r="BP287" s="253"/>
      <c r="BQ287" s="144"/>
      <c r="BR287" s="253">
        <f t="shared" si="108"/>
        <v>0</v>
      </c>
      <c r="BS287" s="253">
        <f t="shared" si="109"/>
        <v>0</v>
      </c>
      <c r="BT287" s="253">
        <f t="shared" si="110"/>
        <v>0</v>
      </c>
      <c r="BU287" s="253">
        <f t="shared" si="111"/>
        <v>0</v>
      </c>
      <c r="BV287" s="253">
        <f t="shared" si="112"/>
        <v>0</v>
      </c>
      <c r="BW287" s="253">
        <f t="shared" si="113"/>
        <v>0</v>
      </c>
      <c r="BX287" s="253">
        <f t="shared" si="114"/>
        <v>0</v>
      </c>
      <c r="BY287" s="142"/>
      <c r="BZ287" s="264" t="str">
        <f>IF(SUMIF('Input| Projects'!$AR$8:$CO$8,"Dx",'Input| Projects'!$AR287:$CO287)=0,"",SUMIF('Input| Projects'!$AR$8:$CO$8,"Dx",'Input| Projects'!$AR287:$CO287))</f>
        <v/>
      </c>
      <c r="CA287" s="264" t="str">
        <f>IF(SUMIF('Input| Projects'!$AR$8:$CO$8,"Tx",'Input| Projects'!$AR287:$CO287)=0,"",SUMIF('Input| Projects'!$AR$8:$CO$8,"Tx",'Input| Projects'!$AR287:$CO287))</f>
        <v/>
      </c>
      <c r="CB287" s="206" t="str">
        <f t="shared" si="121"/>
        <v/>
      </c>
    </row>
    <row r="288" spans="2:80" x14ac:dyDescent="0.3">
      <c r="B288" s="268">
        <f>IFERROR('Input| Projects'!B288,"")</f>
        <v>279</v>
      </c>
      <c r="C288" s="57" t="str">
        <f>IFERROR(IF('Input| Projects'!C288="","",'Input| Projects'!C288),"")</f>
        <v/>
      </c>
      <c r="D288" s="57" t="str">
        <f>IFERROR(IF('Input| Projects'!D288="","",'Input| Projects'!D288),"")</f>
        <v/>
      </c>
      <c r="E288" s="140"/>
      <c r="F288" s="257">
        <f>IFERROR('Input| Projects'!I288*'Input| Escalations'!$K$19,"")</f>
        <v>0</v>
      </c>
      <c r="G288" s="257">
        <f>IFERROR('Input| Projects'!J288*'Input| Escalations'!$K$19,"")</f>
        <v>0</v>
      </c>
      <c r="H288" s="257">
        <f>IFERROR('Input| Projects'!K288*'Input| Escalations'!$K$19,"")</f>
        <v>0</v>
      </c>
      <c r="I288" s="257">
        <f>IFERROR('Input| Projects'!L288*'Input| Escalations'!$K$19,"")</f>
        <v>0</v>
      </c>
      <c r="J288" s="257">
        <f>IFERROR('Input| Projects'!M288*'Input| Escalations'!$K$19,"")</f>
        <v>0</v>
      </c>
      <c r="K288" s="257">
        <f>IFERROR('Input| Projects'!N288*'Input| Escalations'!$K$19,"")</f>
        <v>0</v>
      </c>
      <c r="L288" s="257">
        <f>IFERROR('Input| Projects'!O288*'Input| Escalations'!$K$19,"")</f>
        <v>0</v>
      </c>
      <c r="M288" s="206" t="str">
        <f>IF(ABS(SUM(F288:L288)-(SUM('Input| Projects'!I288:O288)*'Input| Escalations'!$K$19))&lt;0.0000001,"",1)</f>
        <v/>
      </c>
      <c r="N288" s="259">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259">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259">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259">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259">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259">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259">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42"/>
      <c r="V288" s="253">
        <f t="shared" si="115"/>
        <v>0</v>
      </c>
      <c r="W288" s="253">
        <f t="shared" si="116"/>
        <v>0</v>
      </c>
      <c r="X288" s="253">
        <f t="shared" si="117"/>
        <v>0</v>
      </c>
      <c r="Y288" s="253">
        <f t="shared" si="100"/>
        <v>0</v>
      </c>
      <c r="Z288" s="253">
        <f t="shared" si="101"/>
        <v>0</v>
      </c>
      <c r="AA288" s="253">
        <f t="shared" si="102"/>
        <v>0</v>
      </c>
      <c r="AB288" s="253">
        <f t="shared" si="103"/>
        <v>0</v>
      </c>
      <c r="AC288" s="142"/>
      <c r="AD288" s="253">
        <f>'Input| Projects'!Q288*N288*'Input| Escalations'!$K$19</f>
        <v>0</v>
      </c>
      <c r="AE288" s="253">
        <f>'Input| Projects'!R288*O288*'Input| Escalations'!$K$19</f>
        <v>0</v>
      </c>
      <c r="AF288" s="253">
        <f>'Input| Projects'!S288*P288*'Input| Escalations'!$K$19</f>
        <v>0</v>
      </c>
      <c r="AG288" s="253">
        <f>'Input| Projects'!T288*Q288*'Input| Escalations'!$K$19</f>
        <v>0</v>
      </c>
      <c r="AH288" s="253">
        <f>'Input| Projects'!U288*R288*'Input| Escalations'!$K$19</f>
        <v>0</v>
      </c>
      <c r="AI288" s="253">
        <f>'Input| Projects'!V288*S288*'Input| Escalations'!$K$19</f>
        <v>0</v>
      </c>
      <c r="AJ288" s="253">
        <f>'Input| Projects'!W288*T288*'Input| Escalations'!$K$19</f>
        <v>0</v>
      </c>
      <c r="AK288" s="142"/>
      <c r="AL288" s="253">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253">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253">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253">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253">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253">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253">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42"/>
      <c r="AT288" s="253">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253">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253">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253">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253">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253">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253">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42"/>
      <c r="BB288" s="253">
        <f t="shared" si="118"/>
        <v>0</v>
      </c>
      <c r="BC288" s="253">
        <f t="shared" si="119"/>
        <v>0</v>
      </c>
      <c r="BD288" s="253">
        <f t="shared" si="120"/>
        <v>0</v>
      </c>
      <c r="BE288" s="253">
        <f t="shared" si="104"/>
        <v>0</v>
      </c>
      <c r="BF288" s="253">
        <f t="shared" si="105"/>
        <v>0</v>
      </c>
      <c r="BG288" s="253">
        <f t="shared" si="106"/>
        <v>0</v>
      </c>
      <c r="BH288" s="253">
        <f t="shared" si="107"/>
        <v>0</v>
      </c>
      <c r="BI288" s="144"/>
      <c r="BJ288" s="253"/>
      <c r="BK288" s="253"/>
      <c r="BL288" s="253"/>
      <c r="BM288" s="253"/>
      <c r="BN288" s="253"/>
      <c r="BO288" s="253"/>
      <c r="BP288" s="253"/>
      <c r="BQ288" s="144"/>
      <c r="BR288" s="253">
        <f t="shared" si="108"/>
        <v>0</v>
      </c>
      <c r="BS288" s="253">
        <f t="shared" si="109"/>
        <v>0</v>
      </c>
      <c r="BT288" s="253">
        <f t="shared" si="110"/>
        <v>0</v>
      </c>
      <c r="BU288" s="253">
        <f t="shared" si="111"/>
        <v>0</v>
      </c>
      <c r="BV288" s="253">
        <f t="shared" si="112"/>
        <v>0</v>
      </c>
      <c r="BW288" s="253">
        <f t="shared" si="113"/>
        <v>0</v>
      </c>
      <c r="BX288" s="253">
        <f t="shared" si="114"/>
        <v>0</v>
      </c>
      <c r="BY288" s="142"/>
      <c r="BZ288" s="264" t="str">
        <f>IF(SUMIF('Input| Projects'!$AR$8:$CO$8,"Dx",'Input| Projects'!$AR288:$CO288)=0,"",SUMIF('Input| Projects'!$AR$8:$CO$8,"Dx",'Input| Projects'!$AR288:$CO288))</f>
        <v/>
      </c>
      <c r="CA288" s="264" t="str">
        <f>IF(SUMIF('Input| Projects'!$AR$8:$CO$8,"Tx",'Input| Projects'!$AR288:$CO288)=0,"",SUMIF('Input| Projects'!$AR$8:$CO$8,"Tx",'Input| Projects'!$AR288:$CO288))</f>
        <v/>
      </c>
      <c r="CB288" s="206" t="str">
        <f t="shared" si="121"/>
        <v/>
      </c>
    </row>
    <row r="289" spans="2:80" x14ac:dyDescent="0.3">
      <c r="B289" s="268">
        <f>IFERROR('Input| Projects'!B289,"")</f>
        <v>280</v>
      </c>
      <c r="C289" s="57" t="str">
        <f>IFERROR(IF('Input| Projects'!C289="","",'Input| Projects'!C289),"")</f>
        <v/>
      </c>
      <c r="D289" s="57" t="str">
        <f>IFERROR(IF('Input| Projects'!D289="","",'Input| Projects'!D289),"")</f>
        <v/>
      </c>
      <c r="E289" s="140"/>
      <c r="F289" s="257">
        <f>IFERROR('Input| Projects'!I289*'Input| Escalations'!$K$19,"")</f>
        <v>0</v>
      </c>
      <c r="G289" s="257">
        <f>IFERROR('Input| Projects'!J289*'Input| Escalations'!$K$19,"")</f>
        <v>0</v>
      </c>
      <c r="H289" s="257">
        <f>IFERROR('Input| Projects'!K289*'Input| Escalations'!$K$19,"")</f>
        <v>0</v>
      </c>
      <c r="I289" s="257">
        <f>IFERROR('Input| Projects'!L289*'Input| Escalations'!$K$19,"")</f>
        <v>0</v>
      </c>
      <c r="J289" s="257">
        <f>IFERROR('Input| Projects'!M289*'Input| Escalations'!$K$19,"")</f>
        <v>0</v>
      </c>
      <c r="K289" s="257">
        <f>IFERROR('Input| Projects'!N289*'Input| Escalations'!$K$19,"")</f>
        <v>0</v>
      </c>
      <c r="L289" s="257">
        <f>IFERROR('Input| Projects'!O289*'Input| Escalations'!$K$19,"")</f>
        <v>0</v>
      </c>
      <c r="M289" s="206" t="str">
        <f>IF(ABS(SUM(F289:L289)-(SUM('Input| Projects'!I289:O289)*'Input| Escalations'!$K$19))&lt;0.0000001,"",1)</f>
        <v/>
      </c>
      <c r="N289" s="259">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259">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259">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259">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259">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259">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259">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42"/>
      <c r="V289" s="253">
        <f t="shared" si="115"/>
        <v>0</v>
      </c>
      <c r="W289" s="253">
        <f t="shared" si="116"/>
        <v>0</v>
      </c>
      <c r="X289" s="253">
        <f t="shared" si="117"/>
        <v>0</v>
      </c>
      <c r="Y289" s="253">
        <f t="shared" si="100"/>
        <v>0</v>
      </c>
      <c r="Z289" s="253">
        <f t="shared" si="101"/>
        <v>0</v>
      </c>
      <c r="AA289" s="253">
        <f t="shared" si="102"/>
        <v>0</v>
      </c>
      <c r="AB289" s="253">
        <f t="shared" si="103"/>
        <v>0</v>
      </c>
      <c r="AC289" s="142"/>
      <c r="AD289" s="253">
        <f>'Input| Projects'!Q289*N289*'Input| Escalations'!$K$19</f>
        <v>0</v>
      </c>
      <c r="AE289" s="253">
        <f>'Input| Projects'!R289*O289*'Input| Escalations'!$K$19</f>
        <v>0</v>
      </c>
      <c r="AF289" s="253">
        <f>'Input| Projects'!S289*P289*'Input| Escalations'!$K$19</f>
        <v>0</v>
      </c>
      <c r="AG289" s="253">
        <f>'Input| Projects'!T289*Q289*'Input| Escalations'!$K$19</f>
        <v>0</v>
      </c>
      <c r="AH289" s="253">
        <f>'Input| Projects'!U289*R289*'Input| Escalations'!$K$19</f>
        <v>0</v>
      </c>
      <c r="AI289" s="253">
        <f>'Input| Projects'!V289*S289*'Input| Escalations'!$K$19</f>
        <v>0</v>
      </c>
      <c r="AJ289" s="253">
        <f>'Input| Projects'!W289*T289*'Input| Escalations'!$K$19</f>
        <v>0</v>
      </c>
      <c r="AK289" s="142"/>
      <c r="AL289" s="253">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253">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253">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253">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253">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253">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253">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42"/>
      <c r="AT289" s="253">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253">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253">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253">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253">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253">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253">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42"/>
      <c r="BB289" s="253">
        <f t="shared" si="118"/>
        <v>0</v>
      </c>
      <c r="BC289" s="253">
        <f t="shared" si="119"/>
        <v>0</v>
      </c>
      <c r="BD289" s="253">
        <f t="shared" si="120"/>
        <v>0</v>
      </c>
      <c r="BE289" s="253">
        <f t="shared" si="104"/>
        <v>0</v>
      </c>
      <c r="BF289" s="253">
        <f t="shared" si="105"/>
        <v>0</v>
      </c>
      <c r="BG289" s="253">
        <f t="shared" si="106"/>
        <v>0</v>
      </c>
      <c r="BH289" s="253">
        <f t="shared" si="107"/>
        <v>0</v>
      </c>
      <c r="BI289" s="144"/>
      <c r="BJ289" s="253"/>
      <c r="BK289" s="253"/>
      <c r="BL289" s="253"/>
      <c r="BM289" s="253"/>
      <c r="BN289" s="253"/>
      <c r="BO289" s="253"/>
      <c r="BP289" s="253"/>
      <c r="BQ289" s="144"/>
      <c r="BR289" s="253">
        <f t="shared" si="108"/>
        <v>0</v>
      </c>
      <c r="BS289" s="253">
        <f t="shared" si="109"/>
        <v>0</v>
      </c>
      <c r="BT289" s="253">
        <f t="shared" si="110"/>
        <v>0</v>
      </c>
      <c r="BU289" s="253">
        <f t="shared" si="111"/>
        <v>0</v>
      </c>
      <c r="BV289" s="253">
        <f t="shared" si="112"/>
        <v>0</v>
      </c>
      <c r="BW289" s="253">
        <f t="shared" si="113"/>
        <v>0</v>
      </c>
      <c r="BX289" s="253">
        <f t="shared" si="114"/>
        <v>0</v>
      </c>
      <c r="BY289" s="142"/>
      <c r="BZ289" s="264" t="str">
        <f>IF(SUMIF('Input| Projects'!$AR$8:$CO$8,"Dx",'Input| Projects'!$AR289:$CO289)=0,"",SUMIF('Input| Projects'!$AR$8:$CO$8,"Dx",'Input| Projects'!$AR289:$CO289))</f>
        <v/>
      </c>
      <c r="CA289" s="264" t="str">
        <f>IF(SUMIF('Input| Projects'!$AR$8:$CO$8,"Tx",'Input| Projects'!$AR289:$CO289)=0,"",SUMIF('Input| Projects'!$AR$8:$CO$8,"Tx",'Input| Projects'!$AR289:$CO289))</f>
        <v/>
      </c>
      <c r="CB289" s="206" t="str">
        <f t="shared" si="121"/>
        <v/>
      </c>
    </row>
    <row r="290" spans="2:80" x14ac:dyDescent="0.3">
      <c r="B290" s="268">
        <f>IFERROR('Input| Projects'!B290,"")</f>
        <v>281</v>
      </c>
      <c r="C290" s="57" t="str">
        <f>IFERROR(IF('Input| Projects'!C290="","",'Input| Projects'!C290),"")</f>
        <v/>
      </c>
      <c r="D290" s="57" t="str">
        <f>IFERROR(IF('Input| Projects'!D290="","",'Input| Projects'!D290),"")</f>
        <v/>
      </c>
      <c r="E290" s="140"/>
      <c r="F290" s="257">
        <f>IFERROR('Input| Projects'!I290*'Input| Escalations'!$K$19,"")</f>
        <v>0</v>
      </c>
      <c r="G290" s="257">
        <f>IFERROR('Input| Projects'!J290*'Input| Escalations'!$K$19,"")</f>
        <v>0</v>
      </c>
      <c r="H290" s="257">
        <f>IFERROR('Input| Projects'!K290*'Input| Escalations'!$K$19,"")</f>
        <v>0</v>
      </c>
      <c r="I290" s="257">
        <f>IFERROR('Input| Projects'!L290*'Input| Escalations'!$K$19,"")</f>
        <v>0</v>
      </c>
      <c r="J290" s="257">
        <f>IFERROR('Input| Projects'!M290*'Input| Escalations'!$K$19,"")</f>
        <v>0</v>
      </c>
      <c r="K290" s="257">
        <f>IFERROR('Input| Projects'!N290*'Input| Escalations'!$K$19,"")</f>
        <v>0</v>
      </c>
      <c r="L290" s="257">
        <f>IFERROR('Input| Projects'!O290*'Input| Escalations'!$K$19,"")</f>
        <v>0</v>
      </c>
      <c r="M290" s="206" t="str">
        <f>IF(ABS(SUM(F290:L290)-(SUM('Input| Projects'!I290:O290)*'Input| Escalations'!$K$19))&lt;0.0000001,"",1)</f>
        <v/>
      </c>
      <c r="N290" s="259">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1</v>
      </c>
      <c r="O290" s="259">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1</v>
      </c>
      <c r="P290" s="259">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1</v>
      </c>
      <c r="Q290" s="259">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v>
      </c>
      <c r="R290" s="259">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v>
      </c>
      <c r="S290" s="259">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v>
      </c>
      <c r="T290" s="259">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v>
      </c>
      <c r="U290" s="142"/>
      <c r="V290" s="253">
        <f t="shared" si="115"/>
        <v>0</v>
      </c>
      <c r="W290" s="253">
        <f t="shared" si="116"/>
        <v>0</v>
      </c>
      <c r="X290" s="253">
        <f t="shared" si="117"/>
        <v>0</v>
      </c>
      <c r="Y290" s="253">
        <f t="shared" si="100"/>
        <v>0</v>
      </c>
      <c r="Z290" s="253">
        <f t="shared" si="101"/>
        <v>0</v>
      </c>
      <c r="AA290" s="253">
        <f t="shared" si="102"/>
        <v>0</v>
      </c>
      <c r="AB290" s="253">
        <f t="shared" si="103"/>
        <v>0</v>
      </c>
      <c r="AC290" s="142"/>
      <c r="AD290" s="253">
        <f>'Input| Projects'!Q290*N290*'Input| Escalations'!$K$19</f>
        <v>0</v>
      </c>
      <c r="AE290" s="253">
        <f>'Input| Projects'!R290*O290*'Input| Escalations'!$K$19</f>
        <v>0</v>
      </c>
      <c r="AF290" s="253">
        <f>'Input| Projects'!S290*P290*'Input| Escalations'!$K$19</f>
        <v>0</v>
      </c>
      <c r="AG290" s="253">
        <f>'Input| Projects'!T290*Q290*'Input| Escalations'!$K$19</f>
        <v>0</v>
      </c>
      <c r="AH290" s="253">
        <f>'Input| Projects'!U290*R290*'Input| Escalations'!$K$19</f>
        <v>0</v>
      </c>
      <c r="AI290" s="253">
        <f>'Input| Projects'!V290*S290*'Input| Escalations'!$K$19</f>
        <v>0</v>
      </c>
      <c r="AJ290" s="253">
        <f>'Input| Projects'!W290*T290*'Input| Escalations'!$K$19</f>
        <v>0</v>
      </c>
      <c r="AK290" s="142"/>
      <c r="AL290" s="253">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253">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253">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253">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253">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253">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253">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42"/>
      <c r="AT290" s="253">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253">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253">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253">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253">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253">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253">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42"/>
      <c r="BB290" s="253">
        <f t="shared" si="118"/>
        <v>0</v>
      </c>
      <c r="BC290" s="253">
        <f t="shared" si="119"/>
        <v>0</v>
      </c>
      <c r="BD290" s="253">
        <f t="shared" si="120"/>
        <v>0</v>
      </c>
      <c r="BE290" s="253">
        <f t="shared" si="104"/>
        <v>0</v>
      </c>
      <c r="BF290" s="253">
        <f t="shared" si="105"/>
        <v>0</v>
      </c>
      <c r="BG290" s="253">
        <f t="shared" si="106"/>
        <v>0</v>
      </c>
      <c r="BH290" s="253">
        <f t="shared" si="107"/>
        <v>0</v>
      </c>
      <c r="BI290" s="144"/>
      <c r="BJ290" s="253"/>
      <c r="BK290" s="253"/>
      <c r="BL290" s="253"/>
      <c r="BM290" s="253"/>
      <c r="BN290" s="253"/>
      <c r="BO290" s="253"/>
      <c r="BP290" s="253"/>
      <c r="BQ290" s="144"/>
      <c r="BR290" s="253">
        <f t="shared" si="108"/>
        <v>0</v>
      </c>
      <c r="BS290" s="253">
        <f t="shared" si="109"/>
        <v>0</v>
      </c>
      <c r="BT290" s="253">
        <f t="shared" si="110"/>
        <v>0</v>
      </c>
      <c r="BU290" s="253">
        <f t="shared" si="111"/>
        <v>0</v>
      </c>
      <c r="BV290" s="253">
        <f t="shared" si="112"/>
        <v>0</v>
      </c>
      <c r="BW290" s="253">
        <f t="shared" si="113"/>
        <v>0</v>
      </c>
      <c r="BX290" s="253">
        <f t="shared" si="114"/>
        <v>0</v>
      </c>
      <c r="BY290" s="142"/>
      <c r="BZ290" s="264" t="str">
        <f>IF(SUMIF('Input| Projects'!$AR$8:$CO$8,"Dx",'Input| Projects'!$AR290:$CO290)=0,"",SUMIF('Input| Projects'!$AR$8:$CO$8,"Dx",'Input| Projects'!$AR290:$CO290))</f>
        <v/>
      </c>
      <c r="CA290" s="264" t="str">
        <f>IF(SUMIF('Input| Projects'!$AR$8:$CO$8,"Tx",'Input| Projects'!$AR290:$CO290)=0,"",SUMIF('Input| Projects'!$AR$8:$CO$8,"Tx",'Input| Projects'!$AR290:$CO290))</f>
        <v/>
      </c>
      <c r="CB290" s="206" t="str">
        <f t="shared" si="121"/>
        <v/>
      </c>
    </row>
    <row r="291" spans="2:80" x14ac:dyDescent="0.3">
      <c r="B291" s="268">
        <f>IFERROR('Input| Projects'!B291,"")</f>
        <v>282</v>
      </c>
      <c r="C291" s="57" t="str">
        <f>IFERROR(IF('Input| Projects'!C291="","",'Input| Projects'!C291),"")</f>
        <v/>
      </c>
      <c r="D291" s="57" t="str">
        <f>IFERROR(IF('Input| Projects'!D291="","",'Input| Projects'!D291),"")</f>
        <v/>
      </c>
      <c r="E291" s="140"/>
      <c r="F291" s="257">
        <f>IFERROR('Input| Projects'!I291*'Input| Escalations'!$K$19,"")</f>
        <v>0</v>
      </c>
      <c r="G291" s="257">
        <f>IFERROR('Input| Projects'!J291*'Input| Escalations'!$K$19,"")</f>
        <v>0</v>
      </c>
      <c r="H291" s="257">
        <f>IFERROR('Input| Projects'!K291*'Input| Escalations'!$K$19,"")</f>
        <v>0</v>
      </c>
      <c r="I291" s="257">
        <f>IFERROR('Input| Projects'!L291*'Input| Escalations'!$K$19,"")</f>
        <v>0</v>
      </c>
      <c r="J291" s="257">
        <f>IFERROR('Input| Projects'!M291*'Input| Escalations'!$K$19,"")</f>
        <v>0</v>
      </c>
      <c r="K291" s="257">
        <f>IFERROR('Input| Projects'!N291*'Input| Escalations'!$K$19,"")</f>
        <v>0</v>
      </c>
      <c r="L291" s="257">
        <f>IFERROR('Input| Projects'!O291*'Input| Escalations'!$K$19,"")</f>
        <v>0</v>
      </c>
      <c r="M291" s="206" t="str">
        <f>IF(ABS(SUM(F291:L291)-(SUM('Input| Projects'!I291:O291)*'Input| Escalations'!$K$19))&lt;0.0000001,"",1)</f>
        <v/>
      </c>
      <c r="N291" s="259">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259">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259">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259">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259">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259">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259">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42"/>
      <c r="V291" s="253">
        <f t="shared" si="115"/>
        <v>0</v>
      </c>
      <c r="W291" s="253">
        <f t="shared" si="116"/>
        <v>0</v>
      </c>
      <c r="X291" s="253">
        <f t="shared" si="117"/>
        <v>0</v>
      </c>
      <c r="Y291" s="253">
        <f t="shared" si="100"/>
        <v>0</v>
      </c>
      <c r="Z291" s="253">
        <f t="shared" si="101"/>
        <v>0</v>
      </c>
      <c r="AA291" s="253">
        <f t="shared" si="102"/>
        <v>0</v>
      </c>
      <c r="AB291" s="253">
        <f t="shared" si="103"/>
        <v>0</v>
      </c>
      <c r="AC291" s="142"/>
      <c r="AD291" s="253">
        <f>'Input| Projects'!Q291*N291*'Input| Escalations'!$K$19</f>
        <v>0</v>
      </c>
      <c r="AE291" s="253">
        <f>'Input| Projects'!R291*O291*'Input| Escalations'!$K$19</f>
        <v>0</v>
      </c>
      <c r="AF291" s="253">
        <f>'Input| Projects'!S291*P291*'Input| Escalations'!$K$19</f>
        <v>0</v>
      </c>
      <c r="AG291" s="253">
        <f>'Input| Projects'!T291*Q291*'Input| Escalations'!$K$19</f>
        <v>0</v>
      </c>
      <c r="AH291" s="253">
        <f>'Input| Projects'!U291*R291*'Input| Escalations'!$K$19</f>
        <v>0</v>
      </c>
      <c r="AI291" s="253">
        <f>'Input| Projects'!V291*S291*'Input| Escalations'!$K$19</f>
        <v>0</v>
      </c>
      <c r="AJ291" s="253">
        <f>'Input| Projects'!W291*T291*'Input| Escalations'!$K$19</f>
        <v>0</v>
      </c>
      <c r="AK291" s="142"/>
      <c r="AL291" s="253">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253">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253">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253">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253">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253">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253">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42"/>
      <c r="AT291" s="253">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253">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253">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253">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253">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253">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253">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42"/>
      <c r="BB291" s="253">
        <f t="shared" si="118"/>
        <v>0</v>
      </c>
      <c r="BC291" s="253">
        <f t="shared" si="119"/>
        <v>0</v>
      </c>
      <c r="BD291" s="253">
        <f t="shared" si="120"/>
        <v>0</v>
      </c>
      <c r="BE291" s="253">
        <f t="shared" si="104"/>
        <v>0</v>
      </c>
      <c r="BF291" s="253">
        <f t="shared" si="105"/>
        <v>0</v>
      </c>
      <c r="BG291" s="253">
        <f t="shared" si="106"/>
        <v>0</v>
      </c>
      <c r="BH291" s="253">
        <f t="shared" si="107"/>
        <v>0</v>
      </c>
      <c r="BI291" s="144"/>
      <c r="BJ291" s="253"/>
      <c r="BK291" s="253"/>
      <c r="BL291" s="253"/>
      <c r="BM291" s="253"/>
      <c r="BN291" s="253"/>
      <c r="BO291" s="253"/>
      <c r="BP291" s="253"/>
      <c r="BQ291" s="144"/>
      <c r="BR291" s="253">
        <f t="shared" si="108"/>
        <v>0</v>
      </c>
      <c r="BS291" s="253">
        <f t="shared" si="109"/>
        <v>0</v>
      </c>
      <c r="BT291" s="253">
        <f t="shared" si="110"/>
        <v>0</v>
      </c>
      <c r="BU291" s="253">
        <f t="shared" si="111"/>
        <v>0</v>
      </c>
      <c r="BV291" s="253">
        <f t="shared" si="112"/>
        <v>0</v>
      </c>
      <c r="BW291" s="253">
        <f t="shared" si="113"/>
        <v>0</v>
      </c>
      <c r="BX291" s="253">
        <f t="shared" si="114"/>
        <v>0</v>
      </c>
      <c r="BY291" s="142"/>
      <c r="BZ291" s="264" t="str">
        <f>IF(SUMIF('Input| Projects'!$AR$8:$CO$8,"Dx",'Input| Projects'!$AR291:$CO291)=0,"",SUMIF('Input| Projects'!$AR$8:$CO$8,"Dx",'Input| Projects'!$AR291:$CO291))</f>
        <v/>
      </c>
      <c r="CA291" s="264" t="str">
        <f>IF(SUMIF('Input| Projects'!$AR$8:$CO$8,"Tx",'Input| Projects'!$AR291:$CO291)=0,"",SUMIF('Input| Projects'!$AR$8:$CO$8,"Tx",'Input| Projects'!$AR291:$CO291))</f>
        <v/>
      </c>
      <c r="CB291" s="206" t="str">
        <f t="shared" si="121"/>
        <v/>
      </c>
    </row>
    <row r="292" spans="2:80" x14ac:dyDescent="0.3">
      <c r="B292" s="268">
        <f>IFERROR('Input| Projects'!B292,"")</f>
        <v>283</v>
      </c>
      <c r="C292" s="57" t="str">
        <f>IFERROR(IF('Input| Projects'!C292="","",'Input| Projects'!C292),"")</f>
        <v/>
      </c>
      <c r="D292" s="57" t="str">
        <f>IFERROR(IF('Input| Projects'!D292="","",'Input| Projects'!D292),"")</f>
        <v/>
      </c>
      <c r="E292" s="140"/>
      <c r="F292" s="257">
        <f>IFERROR('Input| Projects'!I292*'Input| Escalations'!$K$19,"")</f>
        <v>0</v>
      </c>
      <c r="G292" s="257">
        <f>IFERROR('Input| Projects'!J292*'Input| Escalations'!$K$19,"")</f>
        <v>0</v>
      </c>
      <c r="H292" s="257">
        <f>IFERROR('Input| Projects'!K292*'Input| Escalations'!$K$19,"")</f>
        <v>0</v>
      </c>
      <c r="I292" s="257">
        <f>IFERROR('Input| Projects'!L292*'Input| Escalations'!$K$19,"")</f>
        <v>0</v>
      </c>
      <c r="J292" s="257">
        <f>IFERROR('Input| Projects'!M292*'Input| Escalations'!$K$19,"")</f>
        <v>0</v>
      </c>
      <c r="K292" s="257">
        <f>IFERROR('Input| Projects'!N292*'Input| Escalations'!$K$19,"")</f>
        <v>0</v>
      </c>
      <c r="L292" s="257">
        <f>IFERROR('Input| Projects'!O292*'Input| Escalations'!$K$19,"")</f>
        <v>0</v>
      </c>
      <c r="M292" s="206" t="str">
        <f>IF(ABS(SUM(F292:L292)-(SUM('Input| Projects'!I292:O292)*'Input| Escalations'!$K$19))&lt;0.0000001,"",1)</f>
        <v/>
      </c>
      <c r="N292" s="259">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259">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259">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259">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259">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259">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259">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42"/>
      <c r="V292" s="253">
        <f t="shared" si="115"/>
        <v>0</v>
      </c>
      <c r="W292" s="253">
        <f t="shared" si="116"/>
        <v>0</v>
      </c>
      <c r="X292" s="253">
        <f t="shared" si="117"/>
        <v>0</v>
      </c>
      <c r="Y292" s="253">
        <f t="shared" si="100"/>
        <v>0</v>
      </c>
      <c r="Z292" s="253">
        <f t="shared" si="101"/>
        <v>0</v>
      </c>
      <c r="AA292" s="253">
        <f t="shared" si="102"/>
        <v>0</v>
      </c>
      <c r="AB292" s="253">
        <f t="shared" si="103"/>
        <v>0</v>
      </c>
      <c r="AC292" s="142"/>
      <c r="AD292" s="253">
        <f>'Input| Projects'!Q292*N292*'Input| Escalations'!$K$19</f>
        <v>0</v>
      </c>
      <c r="AE292" s="253">
        <f>'Input| Projects'!R292*O292*'Input| Escalations'!$K$19</f>
        <v>0</v>
      </c>
      <c r="AF292" s="253">
        <f>'Input| Projects'!S292*P292*'Input| Escalations'!$K$19</f>
        <v>0</v>
      </c>
      <c r="AG292" s="253">
        <f>'Input| Projects'!T292*Q292*'Input| Escalations'!$K$19</f>
        <v>0</v>
      </c>
      <c r="AH292" s="253">
        <f>'Input| Projects'!U292*R292*'Input| Escalations'!$K$19</f>
        <v>0</v>
      </c>
      <c r="AI292" s="253">
        <f>'Input| Projects'!V292*S292*'Input| Escalations'!$K$19</f>
        <v>0</v>
      </c>
      <c r="AJ292" s="253">
        <f>'Input| Projects'!W292*T292*'Input| Escalations'!$K$19</f>
        <v>0</v>
      </c>
      <c r="AK292" s="142"/>
      <c r="AL292" s="253">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253">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253">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253">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253">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253">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253">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42"/>
      <c r="AT292" s="253">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253">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253">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253">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253">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253">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253">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42"/>
      <c r="BB292" s="253">
        <f t="shared" si="118"/>
        <v>0</v>
      </c>
      <c r="BC292" s="253">
        <f t="shared" si="119"/>
        <v>0</v>
      </c>
      <c r="BD292" s="253">
        <f t="shared" si="120"/>
        <v>0</v>
      </c>
      <c r="BE292" s="253">
        <f t="shared" si="104"/>
        <v>0</v>
      </c>
      <c r="BF292" s="253">
        <f t="shared" si="105"/>
        <v>0</v>
      </c>
      <c r="BG292" s="253">
        <f t="shared" si="106"/>
        <v>0</v>
      </c>
      <c r="BH292" s="253">
        <f t="shared" si="107"/>
        <v>0</v>
      </c>
      <c r="BI292" s="144"/>
      <c r="BJ292" s="253"/>
      <c r="BK292" s="253"/>
      <c r="BL292" s="253"/>
      <c r="BM292" s="253"/>
      <c r="BN292" s="253"/>
      <c r="BO292" s="253"/>
      <c r="BP292" s="253"/>
      <c r="BQ292" s="144"/>
      <c r="BR292" s="253">
        <f t="shared" si="108"/>
        <v>0</v>
      </c>
      <c r="BS292" s="253">
        <f t="shared" si="109"/>
        <v>0</v>
      </c>
      <c r="BT292" s="253">
        <f t="shared" si="110"/>
        <v>0</v>
      </c>
      <c r="BU292" s="253">
        <f t="shared" si="111"/>
        <v>0</v>
      </c>
      <c r="BV292" s="253">
        <f t="shared" si="112"/>
        <v>0</v>
      </c>
      <c r="BW292" s="253">
        <f t="shared" si="113"/>
        <v>0</v>
      </c>
      <c r="BX292" s="253">
        <f t="shared" si="114"/>
        <v>0</v>
      </c>
      <c r="BY292" s="142"/>
      <c r="BZ292" s="264" t="str">
        <f>IF(SUMIF('Input| Projects'!$AR$8:$CO$8,"Dx",'Input| Projects'!$AR292:$CO292)=0,"",SUMIF('Input| Projects'!$AR$8:$CO$8,"Dx",'Input| Projects'!$AR292:$CO292))</f>
        <v/>
      </c>
      <c r="CA292" s="264" t="str">
        <f>IF(SUMIF('Input| Projects'!$AR$8:$CO$8,"Tx",'Input| Projects'!$AR292:$CO292)=0,"",SUMIF('Input| Projects'!$AR$8:$CO$8,"Tx",'Input| Projects'!$AR292:$CO292))</f>
        <v/>
      </c>
      <c r="CB292" s="206" t="str">
        <f t="shared" si="121"/>
        <v/>
      </c>
    </row>
    <row r="293" spans="2:80" x14ac:dyDescent="0.3">
      <c r="B293" s="268">
        <f>IFERROR('Input| Projects'!B293,"")</f>
        <v>284</v>
      </c>
      <c r="C293" s="57" t="str">
        <f>IFERROR(IF('Input| Projects'!C293="","",'Input| Projects'!C293),"")</f>
        <v/>
      </c>
      <c r="D293" s="57" t="str">
        <f>IFERROR(IF('Input| Projects'!D293="","",'Input| Projects'!D293),"")</f>
        <v/>
      </c>
      <c r="E293" s="140"/>
      <c r="F293" s="257">
        <f>IFERROR('Input| Projects'!I293*'Input| Escalations'!$K$19,"")</f>
        <v>0</v>
      </c>
      <c r="G293" s="257">
        <f>IFERROR('Input| Projects'!J293*'Input| Escalations'!$K$19,"")</f>
        <v>0</v>
      </c>
      <c r="H293" s="257">
        <f>IFERROR('Input| Projects'!K293*'Input| Escalations'!$K$19,"")</f>
        <v>0</v>
      </c>
      <c r="I293" s="257">
        <f>IFERROR('Input| Projects'!L293*'Input| Escalations'!$K$19,"")</f>
        <v>0</v>
      </c>
      <c r="J293" s="257">
        <f>IFERROR('Input| Projects'!M293*'Input| Escalations'!$K$19,"")</f>
        <v>0</v>
      </c>
      <c r="K293" s="257">
        <f>IFERROR('Input| Projects'!N293*'Input| Escalations'!$K$19,"")</f>
        <v>0</v>
      </c>
      <c r="L293" s="257">
        <f>IFERROR('Input| Projects'!O293*'Input| Escalations'!$K$19,"")</f>
        <v>0</v>
      </c>
      <c r="M293" s="206" t="str">
        <f>IF(ABS(SUM(F293:L293)-(SUM('Input| Projects'!I293:O293)*'Input| Escalations'!$K$19))&lt;0.0000001,"",1)</f>
        <v/>
      </c>
      <c r="N293" s="259">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259">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259">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259">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259">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259">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259">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42"/>
      <c r="V293" s="253">
        <f t="shared" si="115"/>
        <v>0</v>
      </c>
      <c r="W293" s="253">
        <f t="shared" si="116"/>
        <v>0</v>
      </c>
      <c r="X293" s="253">
        <f t="shared" si="117"/>
        <v>0</v>
      </c>
      <c r="Y293" s="253">
        <f t="shared" si="100"/>
        <v>0</v>
      </c>
      <c r="Z293" s="253">
        <f t="shared" si="101"/>
        <v>0</v>
      </c>
      <c r="AA293" s="253">
        <f t="shared" si="102"/>
        <v>0</v>
      </c>
      <c r="AB293" s="253">
        <f t="shared" si="103"/>
        <v>0</v>
      </c>
      <c r="AC293" s="142"/>
      <c r="AD293" s="253">
        <f>'Input| Projects'!Q293*N293*'Input| Escalations'!$K$19</f>
        <v>0</v>
      </c>
      <c r="AE293" s="253">
        <f>'Input| Projects'!R293*O293*'Input| Escalations'!$K$19</f>
        <v>0</v>
      </c>
      <c r="AF293" s="253">
        <f>'Input| Projects'!S293*P293*'Input| Escalations'!$K$19</f>
        <v>0</v>
      </c>
      <c r="AG293" s="253">
        <f>'Input| Projects'!T293*Q293*'Input| Escalations'!$K$19</f>
        <v>0</v>
      </c>
      <c r="AH293" s="253">
        <f>'Input| Projects'!U293*R293*'Input| Escalations'!$K$19</f>
        <v>0</v>
      </c>
      <c r="AI293" s="253">
        <f>'Input| Projects'!V293*S293*'Input| Escalations'!$K$19</f>
        <v>0</v>
      </c>
      <c r="AJ293" s="253">
        <f>'Input| Projects'!W293*T293*'Input| Escalations'!$K$19</f>
        <v>0</v>
      </c>
      <c r="AK293" s="142"/>
      <c r="AL293" s="253">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253">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253">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253">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253">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253">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253">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42"/>
      <c r="AT293" s="253">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253">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253">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253">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253">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253">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253">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42"/>
      <c r="BB293" s="253">
        <f t="shared" si="118"/>
        <v>0</v>
      </c>
      <c r="BC293" s="253">
        <f t="shared" si="119"/>
        <v>0</v>
      </c>
      <c r="BD293" s="253">
        <f t="shared" si="120"/>
        <v>0</v>
      </c>
      <c r="BE293" s="253">
        <f t="shared" si="104"/>
        <v>0</v>
      </c>
      <c r="BF293" s="253">
        <f t="shared" si="105"/>
        <v>0</v>
      </c>
      <c r="BG293" s="253">
        <f t="shared" si="106"/>
        <v>0</v>
      </c>
      <c r="BH293" s="253">
        <f t="shared" si="107"/>
        <v>0</v>
      </c>
      <c r="BI293" s="144"/>
      <c r="BJ293" s="253"/>
      <c r="BK293" s="253"/>
      <c r="BL293" s="253"/>
      <c r="BM293" s="253"/>
      <c r="BN293" s="253"/>
      <c r="BO293" s="253"/>
      <c r="BP293" s="253"/>
      <c r="BQ293" s="144"/>
      <c r="BR293" s="253">
        <f t="shared" si="108"/>
        <v>0</v>
      </c>
      <c r="BS293" s="253">
        <f t="shared" si="109"/>
        <v>0</v>
      </c>
      <c r="BT293" s="253">
        <f t="shared" si="110"/>
        <v>0</v>
      </c>
      <c r="BU293" s="253">
        <f t="shared" si="111"/>
        <v>0</v>
      </c>
      <c r="BV293" s="253">
        <f t="shared" si="112"/>
        <v>0</v>
      </c>
      <c r="BW293" s="253">
        <f t="shared" si="113"/>
        <v>0</v>
      </c>
      <c r="BX293" s="253">
        <f t="shared" si="114"/>
        <v>0</v>
      </c>
      <c r="BY293" s="142"/>
      <c r="BZ293" s="264" t="str">
        <f>IF(SUMIF('Input| Projects'!$AR$8:$CO$8,"Dx",'Input| Projects'!$AR293:$CO293)=0,"",SUMIF('Input| Projects'!$AR$8:$CO$8,"Dx",'Input| Projects'!$AR293:$CO293))</f>
        <v/>
      </c>
      <c r="CA293" s="264" t="str">
        <f>IF(SUMIF('Input| Projects'!$AR$8:$CO$8,"Tx",'Input| Projects'!$AR293:$CO293)=0,"",SUMIF('Input| Projects'!$AR$8:$CO$8,"Tx",'Input| Projects'!$AR293:$CO293))</f>
        <v/>
      </c>
      <c r="CB293" s="206" t="str">
        <f t="shared" si="121"/>
        <v/>
      </c>
    </row>
    <row r="294" spans="2:80" x14ac:dyDescent="0.3">
      <c r="B294" s="268">
        <f>IFERROR('Input| Projects'!B294,"")</f>
        <v>285</v>
      </c>
      <c r="C294" s="57" t="str">
        <f>IFERROR(IF('Input| Projects'!C294="","",'Input| Projects'!C294),"")</f>
        <v/>
      </c>
      <c r="D294" s="57" t="str">
        <f>IFERROR(IF('Input| Projects'!D294="","",'Input| Projects'!D294),"")</f>
        <v/>
      </c>
      <c r="E294" s="140"/>
      <c r="F294" s="257">
        <f>IFERROR('Input| Projects'!I294*'Input| Escalations'!$K$19,"")</f>
        <v>0</v>
      </c>
      <c r="G294" s="257">
        <f>IFERROR('Input| Projects'!J294*'Input| Escalations'!$K$19,"")</f>
        <v>0</v>
      </c>
      <c r="H294" s="257">
        <f>IFERROR('Input| Projects'!K294*'Input| Escalations'!$K$19,"")</f>
        <v>0</v>
      </c>
      <c r="I294" s="257">
        <f>IFERROR('Input| Projects'!L294*'Input| Escalations'!$K$19,"")</f>
        <v>0</v>
      </c>
      <c r="J294" s="257">
        <f>IFERROR('Input| Projects'!M294*'Input| Escalations'!$K$19,"")</f>
        <v>0</v>
      </c>
      <c r="K294" s="257">
        <f>IFERROR('Input| Projects'!N294*'Input| Escalations'!$K$19,"")</f>
        <v>0</v>
      </c>
      <c r="L294" s="257">
        <f>IFERROR('Input| Projects'!O294*'Input| Escalations'!$K$19,"")</f>
        <v>0</v>
      </c>
      <c r="M294" s="206" t="str">
        <f>IF(ABS(SUM(F294:L294)-(SUM('Input| Projects'!I294:O294)*'Input| Escalations'!$K$19))&lt;0.0000001,"",1)</f>
        <v/>
      </c>
      <c r="N294" s="259">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259">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259">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259">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259">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259">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259">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42"/>
      <c r="V294" s="253">
        <f t="shared" si="115"/>
        <v>0</v>
      </c>
      <c r="W294" s="253">
        <f t="shared" si="116"/>
        <v>0</v>
      </c>
      <c r="X294" s="253">
        <f t="shared" si="117"/>
        <v>0</v>
      </c>
      <c r="Y294" s="253">
        <f t="shared" si="100"/>
        <v>0</v>
      </c>
      <c r="Z294" s="253">
        <f t="shared" si="101"/>
        <v>0</v>
      </c>
      <c r="AA294" s="253">
        <f t="shared" si="102"/>
        <v>0</v>
      </c>
      <c r="AB294" s="253">
        <f t="shared" si="103"/>
        <v>0</v>
      </c>
      <c r="AC294" s="142"/>
      <c r="AD294" s="253">
        <f>'Input| Projects'!Q294*N294*'Input| Escalations'!$K$19</f>
        <v>0</v>
      </c>
      <c r="AE294" s="253">
        <f>'Input| Projects'!R294*O294*'Input| Escalations'!$K$19</f>
        <v>0</v>
      </c>
      <c r="AF294" s="253">
        <f>'Input| Projects'!S294*P294*'Input| Escalations'!$K$19</f>
        <v>0</v>
      </c>
      <c r="AG294" s="253">
        <f>'Input| Projects'!T294*Q294*'Input| Escalations'!$K$19</f>
        <v>0</v>
      </c>
      <c r="AH294" s="253">
        <f>'Input| Projects'!U294*R294*'Input| Escalations'!$K$19</f>
        <v>0</v>
      </c>
      <c r="AI294" s="253">
        <f>'Input| Projects'!V294*S294*'Input| Escalations'!$K$19</f>
        <v>0</v>
      </c>
      <c r="AJ294" s="253">
        <f>'Input| Projects'!W294*T294*'Input| Escalations'!$K$19</f>
        <v>0</v>
      </c>
      <c r="AK294" s="142"/>
      <c r="AL294" s="253">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253">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253">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253">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253">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253">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253">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42"/>
      <c r="AT294" s="253">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253">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253">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253">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253">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253">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253">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42"/>
      <c r="BB294" s="253">
        <f t="shared" si="118"/>
        <v>0</v>
      </c>
      <c r="BC294" s="253">
        <f t="shared" si="119"/>
        <v>0</v>
      </c>
      <c r="BD294" s="253">
        <f t="shared" si="120"/>
        <v>0</v>
      </c>
      <c r="BE294" s="253">
        <f t="shared" si="104"/>
        <v>0</v>
      </c>
      <c r="BF294" s="253">
        <f t="shared" si="105"/>
        <v>0</v>
      </c>
      <c r="BG294" s="253">
        <f t="shared" si="106"/>
        <v>0</v>
      </c>
      <c r="BH294" s="253">
        <f t="shared" si="107"/>
        <v>0</v>
      </c>
      <c r="BI294" s="144"/>
      <c r="BJ294" s="253"/>
      <c r="BK294" s="253"/>
      <c r="BL294" s="253"/>
      <c r="BM294" s="253"/>
      <c r="BN294" s="253"/>
      <c r="BO294" s="253"/>
      <c r="BP294" s="253"/>
      <c r="BQ294" s="144"/>
      <c r="BR294" s="253">
        <f t="shared" si="108"/>
        <v>0</v>
      </c>
      <c r="BS294" s="253">
        <f t="shared" si="109"/>
        <v>0</v>
      </c>
      <c r="BT294" s="253">
        <f t="shared" si="110"/>
        <v>0</v>
      </c>
      <c r="BU294" s="253">
        <f t="shared" si="111"/>
        <v>0</v>
      </c>
      <c r="BV294" s="253">
        <f t="shared" si="112"/>
        <v>0</v>
      </c>
      <c r="BW294" s="253">
        <f t="shared" si="113"/>
        <v>0</v>
      </c>
      <c r="BX294" s="253">
        <f t="shared" si="114"/>
        <v>0</v>
      </c>
      <c r="BY294" s="142"/>
      <c r="BZ294" s="264" t="str">
        <f>IF(SUMIF('Input| Projects'!$AR$8:$CO$8,"Dx",'Input| Projects'!$AR294:$CO294)=0,"",SUMIF('Input| Projects'!$AR$8:$CO$8,"Dx",'Input| Projects'!$AR294:$CO294))</f>
        <v/>
      </c>
      <c r="CA294" s="264" t="str">
        <f>IF(SUMIF('Input| Projects'!$AR$8:$CO$8,"Tx",'Input| Projects'!$AR294:$CO294)=0,"",SUMIF('Input| Projects'!$AR$8:$CO$8,"Tx",'Input| Projects'!$AR294:$CO294))</f>
        <v/>
      </c>
      <c r="CB294" s="206" t="str">
        <f t="shared" si="121"/>
        <v/>
      </c>
    </row>
    <row r="295" spans="2:80" x14ac:dyDescent="0.3">
      <c r="B295" s="268">
        <f>IFERROR('Input| Projects'!B295,"")</f>
        <v>286</v>
      </c>
      <c r="C295" s="57" t="str">
        <f>IFERROR(IF('Input| Projects'!C295="","",'Input| Projects'!C295),"")</f>
        <v/>
      </c>
      <c r="D295" s="57" t="str">
        <f>IFERROR(IF('Input| Projects'!D295="","",'Input| Projects'!D295),"")</f>
        <v/>
      </c>
      <c r="E295" s="140"/>
      <c r="F295" s="257">
        <f>IFERROR('Input| Projects'!I295*'Input| Escalations'!$K$19,"")</f>
        <v>0</v>
      </c>
      <c r="G295" s="257">
        <f>IFERROR('Input| Projects'!J295*'Input| Escalations'!$K$19,"")</f>
        <v>0</v>
      </c>
      <c r="H295" s="257">
        <f>IFERROR('Input| Projects'!K295*'Input| Escalations'!$K$19,"")</f>
        <v>0</v>
      </c>
      <c r="I295" s="257">
        <f>IFERROR('Input| Projects'!L295*'Input| Escalations'!$K$19,"")</f>
        <v>0</v>
      </c>
      <c r="J295" s="257">
        <f>IFERROR('Input| Projects'!M295*'Input| Escalations'!$K$19,"")</f>
        <v>0</v>
      </c>
      <c r="K295" s="257">
        <f>IFERROR('Input| Projects'!N295*'Input| Escalations'!$K$19,"")</f>
        <v>0</v>
      </c>
      <c r="L295" s="257">
        <f>IFERROR('Input| Projects'!O295*'Input| Escalations'!$K$19,"")</f>
        <v>0</v>
      </c>
      <c r="M295" s="206" t="str">
        <f>IF(ABS(SUM(F295:L295)-(SUM('Input| Projects'!I295:O295)*'Input| Escalations'!$K$19))&lt;0.0000001,"",1)</f>
        <v/>
      </c>
      <c r="N295" s="259">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259">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259">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259">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259">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259">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259">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42"/>
      <c r="V295" s="253">
        <f t="shared" si="115"/>
        <v>0</v>
      </c>
      <c r="W295" s="253">
        <f t="shared" si="116"/>
        <v>0</v>
      </c>
      <c r="X295" s="253">
        <f t="shared" si="117"/>
        <v>0</v>
      </c>
      <c r="Y295" s="253">
        <f t="shared" si="100"/>
        <v>0</v>
      </c>
      <c r="Z295" s="253">
        <f t="shared" si="101"/>
        <v>0</v>
      </c>
      <c r="AA295" s="253">
        <f t="shared" si="102"/>
        <v>0</v>
      </c>
      <c r="AB295" s="253">
        <f t="shared" si="103"/>
        <v>0</v>
      </c>
      <c r="AC295" s="142"/>
      <c r="AD295" s="253">
        <f>'Input| Projects'!Q295*N295*'Input| Escalations'!$K$19</f>
        <v>0</v>
      </c>
      <c r="AE295" s="253">
        <f>'Input| Projects'!R295*O295*'Input| Escalations'!$K$19</f>
        <v>0</v>
      </c>
      <c r="AF295" s="253">
        <f>'Input| Projects'!S295*P295*'Input| Escalations'!$K$19</f>
        <v>0</v>
      </c>
      <c r="AG295" s="253">
        <f>'Input| Projects'!T295*Q295*'Input| Escalations'!$K$19</f>
        <v>0</v>
      </c>
      <c r="AH295" s="253">
        <f>'Input| Projects'!U295*R295*'Input| Escalations'!$K$19</f>
        <v>0</v>
      </c>
      <c r="AI295" s="253">
        <f>'Input| Projects'!V295*S295*'Input| Escalations'!$K$19</f>
        <v>0</v>
      </c>
      <c r="AJ295" s="253">
        <f>'Input| Projects'!W295*T295*'Input| Escalations'!$K$19</f>
        <v>0</v>
      </c>
      <c r="AK295" s="142"/>
      <c r="AL295" s="253">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253">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253">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253">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253">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253">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253">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42"/>
      <c r="AT295" s="253">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253">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253">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253">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253">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253">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253">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42"/>
      <c r="BB295" s="253">
        <f t="shared" si="118"/>
        <v>0</v>
      </c>
      <c r="BC295" s="253">
        <f t="shared" si="119"/>
        <v>0</v>
      </c>
      <c r="BD295" s="253">
        <f t="shared" si="120"/>
        <v>0</v>
      </c>
      <c r="BE295" s="253">
        <f t="shared" si="104"/>
        <v>0</v>
      </c>
      <c r="BF295" s="253">
        <f t="shared" si="105"/>
        <v>0</v>
      </c>
      <c r="BG295" s="253">
        <f t="shared" si="106"/>
        <v>0</v>
      </c>
      <c r="BH295" s="253">
        <f t="shared" si="107"/>
        <v>0</v>
      </c>
      <c r="BI295" s="144"/>
      <c r="BJ295" s="253"/>
      <c r="BK295" s="253"/>
      <c r="BL295" s="253"/>
      <c r="BM295" s="253"/>
      <c r="BN295" s="253"/>
      <c r="BO295" s="253"/>
      <c r="BP295" s="253"/>
      <c r="BQ295" s="144"/>
      <c r="BR295" s="253">
        <f t="shared" si="108"/>
        <v>0</v>
      </c>
      <c r="BS295" s="253">
        <f t="shared" si="109"/>
        <v>0</v>
      </c>
      <c r="BT295" s="253">
        <f t="shared" si="110"/>
        <v>0</v>
      </c>
      <c r="BU295" s="253">
        <f t="shared" si="111"/>
        <v>0</v>
      </c>
      <c r="BV295" s="253">
        <f t="shared" si="112"/>
        <v>0</v>
      </c>
      <c r="BW295" s="253">
        <f t="shared" si="113"/>
        <v>0</v>
      </c>
      <c r="BX295" s="253">
        <f t="shared" si="114"/>
        <v>0</v>
      </c>
      <c r="BY295" s="142"/>
      <c r="BZ295" s="264" t="str">
        <f>IF(SUMIF('Input| Projects'!$AR$8:$CO$8,"Dx",'Input| Projects'!$AR295:$CO295)=0,"",SUMIF('Input| Projects'!$AR$8:$CO$8,"Dx",'Input| Projects'!$AR295:$CO295))</f>
        <v/>
      </c>
      <c r="CA295" s="264" t="str">
        <f>IF(SUMIF('Input| Projects'!$AR$8:$CO$8,"Tx",'Input| Projects'!$AR295:$CO295)=0,"",SUMIF('Input| Projects'!$AR$8:$CO$8,"Tx",'Input| Projects'!$AR295:$CO295))</f>
        <v/>
      </c>
      <c r="CB295" s="206" t="str">
        <f t="shared" si="121"/>
        <v/>
      </c>
    </row>
    <row r="296" spans="2:80" x14ac:dyDescent="0.3">
      <c r="B296" s="268">
        <f>IFERROR('Input| Projects'!B296,"")</f>
        <v>287</v>
      </c>
      <c r="C296" s="57" t="str">
        <f>IFERROR(IF('Input| Projects'!C296="","",'Input| Projects'!C296),"")</f>
        <v/>
      </c>
      <c r="D296" s="57" t="str">
        <f>IFERROR(IF('Input| Projects'!D296="","",'Input| Projects'!D296),"")</f>
        <v/>
      </c>
      <c r="E296" s="140"/>
      <c r="F296" s="257">
        <f>IFERROR('Input| Projects'!I296*'Input| Escalations'!$K$19,"")</f>
        <v>0</v>
      </c>
      <c r="G296" s="257">
        <f>IFERROR('Input| Projects'!J296*'Input| Escalations'!$K$19,"")</f>
        <v>0</v>
      </c>
      <c r="H296" s="257">
        <f>IFERROR('Input| Projects'!K296*'Input| Escalations'!$K$19,"")</f>
        <v>0</v>
      </c>
      <c r="I296" s="257">
        <f>IFERROR('Input| Projects'!L296*'Input| Escalations'!$K$19,"")</f>
        <v>0</v>
      </c>
      <c r="J296" s="257">
        <f>IFERROR('Input| Projects'!M296*'Input| Escalations'!$K$19,"")</f>
        <v>0</v>
      </c>
      <c r="K296" s="257">
        <f>IFERROR('Input| Projects'!N296*'Input| Escalations'!$K$19,"")</f>
        <v>0</v>
      </c>
      <c r="L296" s="257">
        <f>IFERROR('Input| Projects'!O296*'Input| Escalations'!$K$19,"")</f>
        <v>0</v>
      </c>
      <c r="M296" s="206" t="str">
        <f>IF(ABS(SUM(F296:L296)-(SUM('Input| Projects'!I296:O296)*'Input| Escalations'!$K$19))&lt;0.0000001,"",1)</f>
        <v/>
      </c>
      <c r="N296" s="259">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259">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259">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259">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259">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259">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259">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42"/>
      <c r="V296" s="253">
        <f t="shared" si="115"/>
        <v>0</v>
      </c>
      <c r="W296" s="253">
        <f t="shared" si="116"/>
        <v>0</v>
      </c>
      <c r="X296" s="253">
        <f t="shared" si="117"/>
        <v>0</v>
      </c>
      <c r="Y296" s="253">
        <f t="shared" si="100"/>
        <v>0</v>
      </c>
      <c r="Z296" s="253">
        <f t="shared" si="101"/>
        <v>0</v>
      </c>
      <c r="AA296" s="253">
        <f t="shared" si="102"/>
        <v>0</v>
      </c>
      <c r="AB296" s="253">
        <f t="shared" si="103"/>
        <v>0</v>
      </c>
      <c r="AC296" s="142"/>
      <c r="AD296" s="253">
        <f>'Input| Projects'!Q296*N296*'Input| Escalations'!$K$19</f>
        <v>0</v>
      </c>
      <c r="AE296" s="253">
        <f>'Input| Projects'!R296*O296*'Input| Escalations'!$K$19</f>
        <v>0</v>
      </c>
      <c r="AF296" s="253">
        <f>'Input| Projects'!S296*P296*'Input| Escalations'!$K$19</f>
        <v>0</v>
      </c>
      <c r="AG296" s="253">
        <f>'Input| Projects'!T296*Q296*'Input| Escalations'!$K$19</f>
        <v>0</v>
      </c>
      <c r="AH296" s="253">
        <f>'Input| Projects'!U296*R296*'Input| Escalations'!$K$19</f>
        <v>0</v>
      </c>
      <c r="AI296" s="253">
        <f>'Input| Projects'!V296*S296*'Input| Escalations'!$K$19</f>
        <v>0</v>
      </c>
      <c r="AJ296" s="253">
        <f>'Input| Projects'!W296*T296*'Input| Escalations'!$K$19</f>
        <v>0</v>
      </c>
      <c r="AK296" s="142"/>
      <c r="AL296" s="253">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253">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253">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253">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253">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253">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253">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42"/>
      <c r="AT296" s="253">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253">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253">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253">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253">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253">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253">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42"/>
      <c r="BB296" s="253">
        <f t="shared" si="118"/>
        <v>0</v>
      </c>
      <c r="BC296" s="253">
        <f t="shared" si="119"/>
        <v>0</v>
      </c>
      <c r="BD296" s="253">
        <f t="shared" si="120"/>
        <v>0</v>
      </c>
      <c r="BE296" s="253">
        <f t="shared" si="104"/>
        <v>0</v>
      </c>
      <c r="BF296" s="253">
        <f t="shared" si="105"/>
        <v>0</v>
      </c>
      <c r="BG296" s="253">
        <f t="shared" si="106"/>
        <v>0</v>
      </c>
      <c r="BH296" s="253">
        <f t="shared" si="107"/>
        <v>0</v>
      </c>
      <c r="BI296" s="144"/>
      <c r="BJ296" s="253"/>
      <c r="BK296" s="253"/>
      <c r="BL296" s="253"/>
      <c r="BM296" s="253"/>
      <c r="BN296" s="253"/>
      <c r="BO296" s="253"/>
      <c r="BP296" s="253"/>
      <c r="BQ296" s="144"/>
      <c r="BR296" s="253">
        <f t="shared" si="108"/>
        <v>0</v>
      </c>
      <c r="BS296" s="253">
        <f t="shared" si="109"/>
        <v>0</v>
      </c>
      <c r="BT296" s="253">
        <f t="shared" si="110"/>
        <v>0</v>
      </c>
      <c r="BU296" s="253">
        <f t="shared" si="111"/>
        <v>0</v>
      </c>
      <c r="BV296" s="253">
        <f t="shared" si="112"/>
        <v>0</v>
      </c>
      <c r="BW296" s="253">
        <f t="shared" si="113"/>
        <v>0</v>
      </c>
      <c r="BX296" s="253">
        <f t="shared" si="114"/>
        <v>0</v>
      </c>
      <c r="BY296" s="142"/>
      <c r="BZ296" s="264" t="str">
        <f>IF(SUMIF('Input| Projects'!$AR$8:$CO$8,"Dx",'Input| Projects'!$AR296:$CO296)=0,"",SUMIF('Input| Projects'!$AR$8:$CO$8,"Dx",'Input| Projects'!$AR296:$CO296))</f>
        <v/>
      </c>
      <c r="CA296" s="264" t="str">
        <f>IF(SUMIF('Input| Projects'!$AR$8:$CO$8,"Tx",'Input| Projects'!$AR296:$CO296)=0,"",SUMIF('Input| Projects'!$AR$8:$CO$8,"Tx",'Input| Projects'!$AR296:$CO296))</f>
        <v/>
      </c>
      <c r="CB296" s="206" t="str">
        <f t="shared" si="121"/>
        <v/>
      </c>
    </row>
    <row r="297" spans="2:80" x14ac:dyDescent="0.3">
      <c r="B297" s="268">
        <f>IFERROR('Input| Projects'!B297,"")</f>
        <v>288</v>
      </c>
      <c r="C297" s="57" t="str">
        <f>IFERROR(IF('Input| Projects'!C297="","",'Input| Projects'!C297),"")</f>
        <v/>
      </c>
      <c r="D297" s="57" t="str">
        <f>IFERROR(IF('Input| Projects'!D297="","",'Input| Projects'!D297),"")</f>
        <v/>
      </c>
      <c r="E297" s="140"/>
      <c r="F297" s="257">
        <f>IFERROR('Input| Projects'!I297*'Input| Escalations'!$K$19,"")</f>
        <v>0</v>
      </c>
      <c r="G297" s="257">
        <f>IFERROR('Input| Projects'!J297*'Input| Escalations'!$K$19,"")</f>
        <v>0</v>
      </c>
      <c r="H297" s="257">
        <f>IFERROR('Input| Projects'!K297*'Input| Escalations'!$K$19,"")</f>
        <v>0</v>
      </c>
      <c r="I297" s="257">
        <f>IFERROR('Input| Projects'!L297*'Input| Escalations'!$K$19,"")</f>
        <v>0</v>
      </c>
      <c r="J297" s="257">
        <f>IFERROR('Input| Projects'!M297*'Input| Escalations'!$K$19,"")</f>
        <v>0</v>
      </c>
      <c r="K297" s="257">
        <f>IFERROR('Input| Projects'!N297*'Input| Escalations'!$K$19,"")</f>
        <v>0</v>
      </c>
      <c r="L297" s="257">
        <f>IFERROR('Input| Projects'!O297*'Input| Escalations'!$K$19,"")</f>
        <v>0</v>
      </c>
      <c r="M297" s="206" t="str">
        <f>IF(ABS(SUM(F297:L297)-(SUM('Input| Projects'!I297:O297)*'Input| Escalations'!$K$19))&lt;0.0000001,"",1)</f>
        <v/>
      </c>
      <c r="N297" s="259">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259">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259">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259">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259">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259">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259">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42"/>
      <c r="V297" s="253">
        <f t="shared" si="115"/>
        <v>0</v>
      </c>
      <c r="W297" s="253">
        <f t="shared" si="116"/>
        <v>0</v>
      </c>
      <c r="X297" s="253">
        <f t="shared" si="117"/>
        <v>0</v>
      </c>
      <c r="Y297" s="253">
        <f t="shared" si="100"/>
        <v>0</v>
      </c>
      <c r="Z297" s="253">
        <f t="shared" si="101"/>
        <v>0</v>
      </c>
      <c r="AA297" s="253">
        <f t="shared" si="102"/>
        <v>0</v>
      </c>
      <c r="AB297" s="253">
        <f t="shared" si="103"/>
        <v>0</v>
      </c>
      <c r="AC297" s="142"/>
      <c r="AD297" s="253">
        <f>'Input| Projects'!Q297*N297*'Input| Escalations'!$K$19</f>
        <v>0</v>
      </c>
      <c r="AE297" s="253">
        <f>'Input| Projects'!R297*O297*'Input| Escalations'!$K$19</f>
        <v>0</v>
      </c>
      <c r="AF297" s="253">
        <f>'Input| Projects'!S297*P297*'Input| Escalations'!$K$19</f>
        <v>0</v>
      </c>
      <c r="AG297" s="253">
        <f>'Input| Projects'!T297*Q297*'Input| Escalations'!$K$19</f>
        <v>0</v>
      </c>
      <c r="AH297" s="253">
        <f>'Input| Projects'!U297*R297*'Input| Escalations'!$K$19</f>
        <v>0</v>
      </c>
      <c r="AI297" s="253">
        <f>'Input| Projects'!V297*S297*'Input| Escalations'!$K$19</f>
        <v>0</v>
      </c>
      <c r="AJ297" s="253">
        <f>'Input| Projects'!W297*T297*'Input| Escalations'!$K$19</f>
        <v>0</v>
      </c>
      <c r="AK297" s="142"/>
      <c r="AL297" s="253">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253">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253">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253">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253">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253">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253">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42"/>
      <c r="AT297" s="253">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253">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253">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253">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253">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253">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253">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42"/>
      <c r="BB297" s="253">
        <f t="shared" si="118"/>
        <v>0</v>
      </c>
      <c r="BC297" s="253">
        <f t="shared" si="119"/>
        <v>0</v>
      </c>
      <c r="BD297" s="253">
        <f t="shared" si="120"/>
        <v>0</v>
      </c>
      <c r="BE297" s="253">
        <f t="shared" si="104"/>
        <v>0</v>
      </c>
      <c r="BF297" s="253">
        <f t="shared" si="105"/>
        <v>0</v>
      </c>
      <c r="BG297" s="253">
        <f t="shared" si="106"/>
        <v>0</v>
      </c>
      <c r="BH297" s="253">
        <f t="shared" si="107"/>
        <v>0</v>
      </c>
      <c r="BI297" s="144"/>
      <c r="BJ297" s="253"/>
      <c r="BK297" s="253"/>
      <c r="BL297" s="253"/>
      <c r="BM297" s="253"/>
      <c r="BN297" s="253"/>
      <c r="BO297" s="253"/>
      <c r="BP297" s="253"/>
      <c r="BQ297" s="144"/>
      <c r="BR297" s="253">
        <f t="shared" si="108"/>
        <v>0</v>
      </c>
      <c r="BS297" s="253">
        <f t="shared" si="109"/>
        <v>0</v>
      </c>
      <c r="BT297" s="253">
        <f t="shared" si="110"/>
        <v>0</v>
      </c>
      <c r="BU297" s="253">
        <f t="shared" si="111"/>
        <v>0</v>
      </c>
      <c r="BV297" s="253">
        <f t="shared" si="112"/>
        <v>0</v>
      </c>
      <c r="BW297" s="253">
        <f t="shared" si="113"/>
        <v>0</v>
      </c>
      <c r="BX297" s="253">
        <f t="shared" si="114"/>
        <v>0</v>
      </c>
      <c r="BY297" s="142"/>
      <c r="BZ297" s="264" t="str">
        <f>IF(SUMIF('Input| Projects'!$AR$8:$CO$8,"Dx",'Input| Projects'!$AR297:$CO297)=0,"",SUMIF('Input| Projects'!$AR$8:$CO$8,"Dx",'Input| Projects'!$AR297:$CO297))</f>
        <v/>
      </c>
      <c r="CA297" s="264" t="str">
        <f>IF(SUMIF('Input| Projects'!$AR$8:$CO$8,"Tx",'Input| Projects'!$AR297:$CO297)=0,"",SUMIF('Input| Projects'!$AR$8:$CO$8,"Tx",'Input| Projects'!$AR297:$CO297))</f>
        <v/>
      </c>
      <c r="CB297" s="206" t="str">
        <f t="shared" si="121"/>
        <v/>
      </c>
    </row>
    <row r="298" spans="2:80" x14ac:dyDescent="0.3">
      <c r="B298" s="268">
        <f>IFERROR('Input| Projects'!B298,"")</f>
        <v>289</v>
      </c>
      <c r="C298" s="57" t="str">
        <f>IFERROR(IF('Input| Projects'!C298="","",'Input| Projects'!C298),"")</f>
        <v/>
      </c>
      <c r="D298" s="57" t="str">
        <f>IFERROR(IF('Input| Projects'!D298="","",'Input| Projects'!D298),"")</f>
        <v/>
      </c>
      <c r="E298" s="140"/>
      <c r="F298" s="257">
        <f>IFERROR('Input| Projects'!I298*'Input| Escalations'!$K$19,"")</f>
        <v>0</v>
      </c>
      <c r="G298" s="257">
        <f>IFERROR('Input| Projects'!J298*'Input| Escalations'!$K$19,"")</f>
        <v>0</v>
      </c>
      <c r="H298" s="257">
        <f>IFERROR('Input| Projects'!K298*'Input| Escalations'!$K$19,"")</f>
        <v>0</v>
      </c>
      <c r="I298" s="257">
        <f>IFERROR('Input| Projects'!L298*'Input| Escalations'!$K$19,"")</f>
        <v>0</v>
      </c>
      <c r="J298" s="257">
        <f>IFERROR('Input| Projects'!M298*'Input| Escalations'!$K$19,"")</f>
        <v>0</v>
      </c>
      <c r="K298" s="257">
        <f>IFERROR('Input| Projects'!N298*'Input| Escalations'!$K$19,"")</f>
        <v>0</v>
      </c>
      <c r="L298" s="257">
        <f>IFERROR('Input| Projects'!O298*'Input| Escalations'!$K$19,"")</f>
        <v>0</v>
      </c>
      <c r="M298" s="206" t="str">
        <f>IF(ABS(SUM(F298:L298)-(SUM('Input| Projects'!I298:O298)*'Input| Escalations'!$K$19))&lt;0.0000001,"",1)</f>
        <v/>
      </c>
      <c r="N298" s="259">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259">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259">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259">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259">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259">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259">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42"/>
      <c r="V298" s="253">
        <f t="shared" si="115"/>
        <v>0</v>
      </c>
      <c r="W298" s="253">
        <f t="shared" si="116"/>
        <v>0</v>
      </c>
      <c r="X298" s="253">
        <f t="shared" si="117"/>
        <v>0</v>
      </c>
      <c r="Y298" s="253">
        <f t="shared" si="100"/>
        <v>0</v>
      </c>
      <c r="Z298" s="253">
        <f t="shared" si="101"/>
        <v>0</v>
      </c>
      <c r="AA298" s="253">
        <f t="shared" si="102"/>
        <v>0</v>
      </c>
      <c r="AB298" s="253">
        <f t="shared" si="103"/>
        <v>0</v>
      </c>
      <c r="AC298" s="142"/>
      <c r="AD298" s="253">
        <f>'Input| Projects'!Q298*N298*'Input| Escalations'!$K$19</f>
        <v>0</v>
      </c>
      <c r="AE298" s="253">
        <f>'Input| Projects'!R298*O298*'Input| Escalations'!$K$19</f>
        <v>0</v>
      </c>
      <c r="AF298" s="253">
        <f>'Input| Projects'!S298*P298*'Input| Escalations'!$K$19</f>
        <v>0</v>
      </c>
      <c r="AG298" s="253">
        <f>'Input| Projects'!T298*Q298*'Input| Escalations'!$K$19</f>
        <v>0</v>
      </c>
      <c r="AH298" s="253">
        <f>'Input| Projects'!U298*R298*'Input| Escalations'!$K$19</f>
        <v>0</v>
      </c>
      <c r="AI298" s="253">
        <f>'Input| Projects'!V298*S298*'Input| Escalations'!$K$19</f>
        <v>0</v>
      </c>
      <c r="AJ298" s="253">
        <f>'Input| Projects'!W298*T298*'Input| Escalations'!$K$19</f>
        <v>0</v>
      </c>
      <c r="AK298" s="142"/>
      <c r="AL298" s="253">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253">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253">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253">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253">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253">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253">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42"/>
      <c r="AT298" s="253">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253">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253">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253">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253">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253">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253">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42"/>
      <c r="BB298" s="253">
        <f t="shared" si="118"/>
        <v>0</v>
      </c>
      <c r="BC298" s="253">
        <f t="shared" si="119"/>
        <v>0</v>
      </c>
      <c r="BD298" s="253">
        <f t="shared" si="120"/>
        <v>0</v>
      </c>
      <c r="BE298" s="253">
        <f t="shared" si="104"/>
        <v>0</v>
      </c>
      <c r="BF298" s="253">
        <f t="shared" si="105"/>
        <v>0</v>
      </c>
      <c r="BG298" s="253">
        <f t="shared" si="106"/>
        <v>0</v>
      </c>
      <c r="BH298" s="253">
        <f t="shared" si="107"/>
        <v>0</v>
      </c>
      <c r="BI298" s="144"/>
      <c r="BJ298" s="253"/>
      <c r="BK298" s="253"/>
      <c r="BL298" s="253"/>
      <c r="BM298" s="253"/>
      <c r="BN298" s="253"/>
      <c r="BO298" s="253"/>
      <c r="BP298" s="253"/>
      <c r="BQ298" s="144"/>
      <c r="BR298" s="253">
        <f t="shared" si="108"/>
        <v>0</v>
      </c>
      <c r="BS298" s="253">
        <f t="shared" si="109"/>
        <v>0</v>
      </c>
      <c r="BT298" s="253">
        <f t="shared" si="110"/>
        <v>0</v>
      </c>
      <c r="BU298" s="253">
        <f t="shared" si="111"/>
        <v>0</v>
      </c>
      <c r="BV298" s="253">
        <f t="shared" si="112"/>
        <v>0</v>
      </c>
      <c r="BW298" s="253">
        <f t="shared" si="113"/>
        <v>0</v>
      </c>
      <c r="BX298" s="253">
        <f t="shared" si="114"/>
        <v>0</v>
      </c>
      <c r="BY298" s="142"/>
      <c r="BZ298" s="264" t="str">
        <f>IF(SUMIF('Input| Projects'!$AR$8:$CO$8,"Dx",'Input| Projects'!$AR298:$CO298)=0,"",SUMIF('Input| Projects'!$AR$8:$CO$8,"Dx",'Input| Projects'!$AR298:$CO298))</f>
        <v/>
      </c>
      <c r="CA298" s="264" t="str">
        <f>IF(SUMIF('Input| Projects'!$AR$8:$CO$8,"Tx",'Input| Projects'!$AR298:$CO298)=0,"",SUMIF('Input| Projects'!$AR$8:$CO$8,"Tx",'Input| Projects'!$AR298:$CO298))</f>
        <v/>
      </c>
      <c r="CB298" s="206" t="str">
        <f t="shared" si="121"/>
        <v/>
      </c>
    </row>
    <row r="299" spans="2:80" x14ac:dyDescent="0.3">
      <c r="B299" s="268">
        <f>IFERROR('Input| Projects'!B299,"")</f>
        <v>290</v>
      </c>
      <c r="C299" s="57" t="str">
        <f>IFERROR(IF('Input| Projects'!C299="","",'Input| Projects'!C299),"")</f>
        <v/>
      </c>
      <c r="D299" s="57" t="str">
        <f>IFERROR(IF('Input| Projects'!D299="","",'Input| Projects'!D299),"")</f>
        <v/>
      </c>
      <c r="E299" s="140"/>
      <c r="F299" s="257">
        <f>IFERROR('Input| Projects'!I299*'Input| Escalations'!$K$19,"")</f>
        <v>0</v>
      </c>
      <c r="G299" s="257">
        <f>IFERROR('Input| Projects'!J299*'Input| Escalations'!$K$19,"")</f>
        <v>0</v>
      </c>
      <c r="H299" s="257">
        <f>IFERROR('Input| Projects'!K299*'Input| Escalations'!$K$19,"")</f>
        <v>0</v>
      </c>
      <c r="I299" s="257">
        <f>IFERROR('Input| Projects'!L299*'Input| Escalations'!$K$19,"")</f>
        <v>0</v>
      </c>
      <c r="J299" s="257">
        <f>IFERROR('Input| Projects'!M299*'Input| Escalations'!$K$19,"")</f>
        <v>0</v>
      </c>
      <c r="K299" s="257">
        <f>IFERROR('Input| Projects'!N299*'Input| Escalations'!$K$19,"")</f>
        <v>0</v>
      </c>
      <c r="L299" s="257">
        <f>IFERROR('Input| Projects'!O299*'Input| Escalations'!$K$19,"")</f>
        <v>0</v>
      </c>
      <c r="M299" s="206" t="str">
        <f>IF(ABS(SUM(F299:L299)-(SUM('Input| Projects'!I299:O299)*'Input| Escalations'!$K$19))&lt;0.0000001,"",1)</f>
        <v/>
      </c>
      <c r="N299" s="259">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259">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259">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259">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259">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259">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259">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42"/>
      <c r="V299" s="253">
        <f t="shared" si="115"/>
        <v>0</v>
      </c>
      <c r="W299" s="253">
        <f t="shared" si="116"/>
        <v>0</v>
      </c>
      <c r="X299" s="253">
        <f t="shared" si="117"/>
        <v>0</v>
      </c>
      <c r="Y299" s="253">
        <f t="shared" si="100"/>
        <v>0</v>
      </c>
      <c r="Z299" s="253">
        <f t="shared" si="101"/>
        <v>0</v>
      </c>
      <c r="AA299" s="253">
        <f t="shared" si="102"/>
        <v>0</v>
      </c>
      <c r="AB299" s="253">
        <f t="shared" si="103"/>
        <v>0</v>
      </c>
      <c r="AC299" s="142"/>
      <c r="AD299" s="253">
        <f>'Input| Projects'!Q299*N299*'Input| Escalations'!$K$19</f>
        <v>0</v>
      </c>
      <c r="AE299" s="253">
        <f>'Input| Projects'!R299*O299*'Input| Escalations'!$K$19</f>
        <v>0</v>
      </c>
      <c r="AF299" s="253">
        <f>'Input| Projects'!S299*P299*'Input| Escalations'!$K$19</f>
        <v>0</v>
      </c>
      <c r="AG299" s="253">
        <f>'Input| Projects'!T299*Q299*'Input| Escalations'!$K$19</f>
        <v>0</v>
      </c>
      <c r="AH299" s="253">
        <f>'Input| Projects'!U299*R299*'Input| Escalations'!$K$19</f>
        <v>0</v>
      </c>
      <c r="AI299" s="253">
        <f>'Input| Projects'!V299*S299*'Input| Escalations'!$K$19</f>
        <v>0</v>
      </c>
      <c r="AJ299" s="253">
        <f>'Input| Projects'!W299*T299*'Input| Escalations'!$K$19</f>
        <v>0</v>
      </c>
      <c r="AK299" s="142"/>
      <c r="AL299" s="253">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253">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253">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253">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253">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253">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253">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42"/>
      <c r="AT299" s="253">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253">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253">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253">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253">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253">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253">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42"/>
      <c r="BB299" s="253">
        <f t="shared" si="118"/>
        <v>0</v>
      </c>
      <c r="BC299" s="253">
        <f t="shared" si="119"/>
        <v>0</v>
      </c>
      <c r="BD299" s="253">
        <f t="shared" si="120"/>
        <v>0</v>
      </c>
      <c r="BE299" s="253">
        <f t="shared" si="104"/>
        <v>0</v>
      </c>
      <c r="BF299" s="253">
        <f t="shared" si="105"/>
        <v>0</v>
      </c>
      <c r="BG299" s="253">
        <f t="shared" si="106"/>
        <v>0</v>
      </c>
      <c r="BH299" s="253">
        <f t="shared" si="107"/>
        <v>0</v>
      </c>
      <c r="BI299" s="144"/>
      <c r="BJ299" s="253"/>
      <c r="BK299" s="253"/>
      <c r="BL299" s="253"/>
      <c r="BM299" s="253"/>
      <c r="BN299" s="253"/>
      <c r="BO299" s="253"/>
      <c r="BP299" s="253"/>
      <c r="BQ299" s="144"/>
      <c r="BR299" s="253">
        <f t="shared" si="108"/>
        <v>0</v>
      </c>
      <c r="BS299" s="253">
        <f t="shared" si="109"/>
        <v>0</v>
      </c>
      <c r="BT299" s="253">
        <f t="shared" si="110"/>
        <v>0</v>
      </c>
      <c r="BU299" s="253">
        <f t="shared" si="111"/>
        <v>0</v>
      </c>
      <c r="BV299" s="253">
        <f t="shared" si="112"/>
        <v>0</v>
      </c>
      <c r="BW299" s="253">
        <f t="shared" si="113"/>
        <v>0</v>
      </c>
      <c r="BX299" s="253">
        <f t="shared" si="114"/>
        <v>0</v>
      </c>
      <c r="BY299" s="142"/>
      <c r="BZ299" s="264" t="str">
        <f>IF(SUMIF('Input| Projects'!$AR$8:$CO$8,"Dx",'Input| Projects'!$AR299:$CO299)=0,"",SUMIF('Input| Projects'!$AR$8:$CO$8,"Dx",'Input| Projects'!$AR299:$CO299))</f>
        <v/>
      </c>
      <c r="CA299" s="264" t="str">
        <f>IF(SUMIF('Input| Projects'!$AR$8:$CO$8,"Tx",'Input| Projects'!$AR299:$CO299)=0,"",SUMIF('Input| Projects'!$AR$8:$CO$8,"Tx",'Input| Projects'!$AR299:$CO299))</f>
        <v/>
      </c>
      <c r="CB299" s="206" t="str">
        <f t="shared" si="121"/>
        <v/>
      </c>
    </row>
    <row r="300" spans="2:80" x14ac:dyDescent="0.3">
      <c r="B300" s="268">
        <f>IFERROR('Input| Projects'!B300,"")</f>
        <v>291</v>
      </c>
      <c r="C300" s="57" t="str">
        <f>IFERROR(IF('Input| Projects'!C300="","",'Input| Projects'!C300),"")</f>
        <v/>
      </c>
      <c r="D300" s="57" t="str">
        <f>IFERROR(IF('Input| Projects'!D300="","",'Input| Projects'!D300),"")</f>
        <v/>
      </c>
      <c r="E300" s="140"/>
      <c r="F300" s="257">
        <f>IFERROR('Input| Projects'!I300*'Input| Escalations'!$K$19,"")</f>
        <v>0</v>
      </c>
      <c r="G300" s="257">
        <f>IFERROR('Input| Projects'!J300*'Input| Escalations'!$K$19,"")</f>
        <v>0</v>
      </c>
      <c r="H300" s="257">
        <f>IFERROR('Input| Projects'!K300*'Input| Escalations'!$K$19,"")</f>
        <v>0</v>
      </c>
      <c r="I300" s="257">
        <f>IFERROR('Input| Projects'!L300*'Input| Escalations'!$K$19,"")</f>
        <v>0</v>
      </c>
      <c r="J300" s="257">
        <f>IFERROR('Input| Projects'!M300*'Input| Escalations'!$K$19,"")</f>
        <v>0</v>
      </c>
      <c r="K300" s="257">
        <f>IFERROR('Input| Projects'!N300*'Input| Escalations'!$K$19,"")</f>
        <v>0</v>
      </c>
      <c r="L300" s="257">
        <f>IFERROR('Input| Projects'!O300*'Input| Escalations'!$K$19,"")</f>
        <v>0</v>
      </c>
      <c r="M300" s="206" t="str">
        <f>IF(ABS(SUM(F300:L300)-(SUM('Input| Projects'!I300:O300)*'Input| Escalations'!$K$19))&lt;0.0000001,"",1)</f>
        <v/>
      </c>
      <c r="N300" s="259">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259">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259">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259">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259">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259">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259">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42"/>
      <c r="V300" s="253">
        <f t="shared" si="115"/>
        <v>0</v>
      </c>
      <c r="W300" s="253">
        <f t="shared" si="116"/>
        <v>0</v>
      </c>
      <c r="X300" s="253">
        <f t="shared" si="117"/>
        <v>0</v>
      </c>
      <c r="Y300" s="253">
        <f t="shared" si="100"/>
        <v>0</v>
      </c>
      <c r="Z300" s="253">
        <f t="shared" si="101"/>
        <v>0</v>
      </c>
      <c r="AA300" s="253">
        <f t="shared" si="102"/>
        <v>0</v>
      </c>
      <c r="AB300" s="253">
        <f t="shared" si="103"/>
        <v>0</v>
      </c>
      <c r="AC300" s="142"/>
      <c r="AD300" s="253">
        <f>'Input| Projects'!Q300*N300*'Input| Escalations'!$K$19</f>
        <v>0</v>
      </c>
      <c r="AE300" s="253">
        <f>'Input| Projects'!R300*O300*'Input| Escalations'!$K$19</f>
        <v>0</v>
      </c>
      <c r="AF300" s="253">
        <f>'Input| Projects'!S300*P300*'Input| Escalations'!$K$19</f>
        <v>0</v>
      </c>
      <c r="AG300" s="253">
        <f>'Input| Projects'!T300*Q300*'Input| Escalations'!$K$19</f>
        <v>0</v>
      </c>
      <c r="AH300" s="253">
        <f>'Input| Projects'!U300*R300*'Input| Escalations'!$K$19</f>
        <v>0</v>
      </c>
      <c r="AI300" s="253">
        <f>'Input| Projects'!V300*S300*'Input| Escalations'!$K$19</f>
        <v>0</v>
      </c>
      <c r="AJ300" s="253">
        <f>'Input| Projects'!W300*T300*'Input| Escalations'!$K$19</f>
        <v>0</v>
      </c>
      <c r="AK300" s="142"/>
      <c r="AL300" s="253">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253">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253">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253">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253">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253">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253">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42"/>
      <c r="AT300" s="253">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253">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253">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253">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253">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253">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253">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42"/>
      <c r="BB300" s="253">
        <f t="shared" si="118"/>
        <v>0</v>
      </c>
      <c r="BC300" s="253">
        <f t="shared" si="119"/>
        <v>0</v>
      </c>
      <c r="BD300" s="253">
        <f t="shared" si="120"/>
        <v>0</v>
      </c>
      <c r="BE300" s="253">
        <f t="shared" si="104"/>
        <v>0</v>
      </c>
      <c r="BF300" s="253">
        <f t="shared" si="105"/>
        <v>0</v>
      </c>
      <c r="BG300" s="253">
        <f t="shared" si="106"/>
        <v>0</v>
      </c>
      <c r="BH300" s="253">
        <f t="shared" si="107"/>
        <v>0</v>
      </c>
      <c r="BI300" s="144"/>
      <c r="BJ300" s="253"/>
      <c r="BK300" s="253"/>
      <c r="BL300" s="253"/>
      <c r="BM300" s="253"/>
      <c r="BN300" s="253"/>
      <c r="BO300" s="253"/>
      <c r="BP300" s="253"/>
      <c r="BQ300" s="144"/>
      <c r="BR300" s="253">
        <f t="shared" si="108"/>
        <v>0</v>
      </c>
      <c r="BS300" s="253">
        <f t="shared" si="109"/>
        <v>0</v>
      </c>
      <c r="BT300" s="253">
        <f t="shared" si="110"/>
        <v>0</v>
      </c>
      <c r="BU300" s="253">
        <f t="shared" si="111"/>
        <v>0</v>
      </c>
      <c r="BV300" s="253">
        <f t="shared" si="112"/>
        <v>0</v>
      </c>
      <c r="BW300" s="253">
        <f t="shared" si="113"/>
        <v>0</v>
      </c>
      <c r="BX300" s="253">
        <f t="shared" si="114"/>
        <v>0</v>
      </c>
      <c r="BY300" s="142"/>
      <c r="BZ300" s="264" t="str">
        <f>IF(SUMIF('Input| Projects'!$AR$8:$CO$8,"Dx",'Input| Projects'!$AR300:$CO300)=0,"",SUMIF('Input| Projects'!$AR$8:$CO$8,"Dx",'Input| Projects'!$AR300:$CO300))</f>
        <v/>
      </c>
      <c r="CA300" s="264" t="str">
        <f>IF(SUMIF('Input| Projects'!$AR$8:$CO$8,"Tx",'Input| Projects'!$AR300:$CO300)=0,"",SUMIF('Input| Projects'!$AR$8:$CO$8,"Tx",'Input| Projects'!$AR300:$CO300))</f>
        <v/>
      </c>
      <c r="CB300" s="206" t="str">
        <f t="shared" si="121"/>
        <v/>
      </c>
    </row>
    <row r="301" spans="2:80" x14ac:dyDescent="0.3">
      <c r="B301" s="268">
        <f>IFERROR('Input| Projects'!B301,"")</f>
        <v>292</v>
      </c>
      <c r="C301" s="57" t="str">
        <f>IFERROR(IF('Input| Projects'!C301="","",'Input| Projects'!C301),"")</f>
        <v/>
      </c>
      <c r="D301" s="57" t="str">
        <f>IFERROR(IF('Input| Projects'!D301="","",'Input| Projects'!D301),"")</f>
        <v/>
      </c>
      <c r="E301" s="140"/>
      <c r="F301" s="257">
        <f>IFERROR('Input| Projects'!I301*'Input| Escalations'!$K$19,"")</f>
        <v>0</v>
      </c>
      <c r="G301" s="257">
        <f>IFERROR('Input| Projects'!J301*'Input| Escalations'!$K$19,"")</f>
        <v>0</v>
      </c>
      <c r="H301" s="257">
        <f>IFERROR('Input| Projects'!K301*'Input| Escalations'!$K$19,"")</f>
        <v>0</v>
      </c>
      <c r="I301" s="257">
        <f>IFERROR('Input| Projects'!L301*'Input| Escalations'!$K$19,"")</f>
        <v>0</v>
      </c>
      <c r="J301" s="257">
        <f>IFERROR('Input| Projects'!M301*'Input| Escalations'!$K$19,"")</f>
        <v>0</v>
      </c>
      <c r="K301" s="257">
        <f>IFERROR('Input| Projects'!N301*'Input| Escalations'!$K$19,"")</f>
        <v>0</v>
      </c>
      <c r="L301" s="257">
        <f>IFERROR('Input| Projects'!O301*'Input| Escalations'!$K$19,"")</f>
        <v>0</v>
      </c>
      <c r="M301" s="206" t="str">
        <f>IF(ABS(SUM(F301:L301)-(SUM('Input| Projects'!I301:O301)*'Input| Escalations'!$K$19))&lt;0.0000001,"",1)</f>
        <v/>
      </c>
      <c r="N301" s="259">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259">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259">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259">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259">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259">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259">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42"/>
      <c r="V301" s="253">
        <f t="shared" si="115"/>
        <v>0</v>
      </c>
      <c r="W301" s="253">
        <f t="shared" si="116"/>
        <v>0</v>
      </c>
      <c r="X301" s="253">
        <f t="shared" si="117"/>
        <v>0</v>
      </c>
      <c r="Y301" s="253">
        <f t="shared" si="100"/>
        <v>0</v>
      </c>
      <c r="Z301" s="253">
        <f t="shared" si="101"/>
        <v>0</v>
      </c>
      <c r="AA301" s="253">
        <f t="shared" si="102"/>
        <v>0</v>
      </c>
      <c r="AB301" s="253">
        <f t="shared" si="103"/>
        <v>0</v>
      </c>
      <c r="AC301" s="142"/>
      <c r="AD301" s="253">
        <f>'Input| Projects'!Q301*N301*'Input| Escalations'!$K$19</f>
        <v>0</v>
      </c>
      <c r="AE301" s="253">
        <f>'Input| Projects'!R301*O301*'Input| Escalations'!$K$19</f>
        <v>0</v>
      </c>
      <c r="AF301" s="253">
        <f>'Input| Projects'!S301*P301*'Input| Escalations'!$K$19</f>
        <v>0</v>
      </c>
      <c r="AG301" s="253">
        <f>'Input| Projects'!T301*Q301*'Input| Escalations'!$K$19</f>
        <v>0</v>
      </c>
      <c r="AH301" s="253">
        <f>'Input| Projects'!U301*R301*'Input| Escalations'!$K$19</f>
        <v>0</v>
      </c>
      <c r="AI301" s="253">
        <f>'Input| Projects'!V301*S301*'Input| Escalations'!$K$19</f>
        <v>0</v>
      </c>
      <c r="AJ301" s="253">
        <f>'Input| Projects'!W301*T301*'Input| Escalations'!$K$19</f>
        <v>0</v>
      </c>
      <c r="AK301" s="142"/>
      <c r="AL301" s="253">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253">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253">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253">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253">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253">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253">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42"/>
      <c r="AT301" s="253">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253">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253">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253">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253">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253">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253">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42"/>
      <c r="BB301" s="253">
        <f t="shared" si="118"/>
        <v>0</v>
      </c>
      <c r="BC301" s="253">
        <f t="shared" si="119"/>
        <v>0</v>
      </c>
      <c r="BD301" s="253">
        <f t="shared" si="120"/>
        <v>0</v>
      </c>
      <c r="BE301" s="253">
        <f t="shared" si="104"/>
        <v>0</v>
      </c>
      <c r="BF301" s="253">
        <f t="shared" si="105"/>
        <v>0</v>
      </c>
      <c r="BG301" s="253">
        <f t="shared" si="106"/>
        <v>0</v>
      </c>
      <c r="BH301" s="253">
        <f t="shared" si="107"/>
        <v>0</v>
      </c>
      <c r="BI301" s="144"/>
      <c r="BJ301" s="253"/>
      <c r="BK301" s="253"/>
      <c r="BL301" s="253"/>
      <c r="BM301" s="253"/>
      <c r="BN301" s="253"/>
      <c r="BO301" s="253"/>
      <c r="BP301" s="253"/>
      <c r="BQ301" s="144"/>
      <c r="BR301" s="253">
        <f t="shared" si="108"/>
        <v>0</v>
      </c>
      <c r="BS301" s="253">
        <f t="shared" si="109"/>
        <v>0</v>
      </c>
      <c r="BT301" s="253">
        <f t="shared" si="110"/>
        <v>0</v>
      </c>
      <c r="BU301" s="253">
        <f t="shared" si="111"/>
        <v>0</v>
      </c>
      <c r="BV301" s="253">
        <f t="shared" si="112"/>
        <v>0</v>
      </c>
      <c r="BW301" s="253">
        <f t="shared" si="113"/>
        <v>0</v>
      </c>
      <c r="BX301" s="253">
        <f t="shared" si="114"/>
        <v>0</v>
      </c>
      <c r="BY301" s="142"/>
      <c r="BZ301" s="264" t="str">
        <f>IF(SUMIF('Input| Projects'!$AR$8:$CO$8,"Dx",'Input| Projects'!$AR301:$CO301)=0,"",SUMIF('Input| Projects'!$AR$8:$CO$8,"Dx",'Input| Projects'!$AR301:$CO301))</f>
        <v/>
      </c>
      <c r="CA301" s="264" t="str">
        <f>IF(SUMIF('Input| Projects'!$AR$8:$CO$8,"Tx",'Input| Projects'!$AR301:$CO301)=0,"",SUMIF('Input| Projects'!$AR$8:$CO$8,"Tx",'Input| Projects'!$AR301:$CO301))</f>
        <v/>
      </c>
      <c r="CB301" s="206" t="str">
        <f t="shared" si="121"/>
        <v/>
      </c>
    </row>
    <row r="302" spans="2:80" x14ac:dyDescent="0.3">
      <c r="B302" s="268">
        <f>IFERROR('Input| Projects'!B302,"")</f>
        <v>293</v>
      </c>
      <c r="C302" s="57" t="str">
        <f>IFERROR(IF('Input| Projects'!C302="","",'Input| Projects'!C302),"")</f>
        <v/>
      </c>
      <c r="D302" s="57" t="str">
        <f>IFERROR(IF('Input| Projects'!D302="","",'Input| Projects'!D302),"")</f>
        <v/>
      </c>
      <c r="E302" s="140"/>
      <c r="F302" s="257">
        <f>IFERROR('Input| Projects'!I302*'Input| Escalations'!$K$19,"")</f>
        <v>0</v>
      </c>
      <c r="G302" s="257">
        <f>IFERROR('Input| Projects'!J302*'Input| Escalations'!$K$19,"")</f>
        <v>0</v>
      </c>
      <c r="H302" s="257">
        <f>IFERROR('Input| Projects'!K302*'Input| Escalations'!$K$19,"")</f>
        <v>0</v>
      </c>
      <c r="I302" s="257">
        <f>IFERROR('Input| Projects'!L302*'Input| Escalations'!$K$19,"")</f>
        <v>0</v>
      </c>
      <c r="J302" s="257">
        <f>IFERROR('Input| Projects'!M302*'Input| Escalations'!$K$19,"")</f>
        <v>0</v>
      </c>
      <c r="K302" s="257">
        <f>IFERROR('Input| Projects'!N302*'Input| Escalations'!$K$19,"")</f>
        <v>0</v>
      </c>
      <c r="L302" s="257">
        <f>IFERROR('Input| Projects'!O302*'Input| Escalations'!$K$19,"")</f>
        <v>0</v>
      </c>
      <c r="M302" s="206" t="str">
        <f>IF(ABS(SUM(F302:L302)-(SUM('Input| Projects'!I302:O302)*'Input| Escalations'!$K$19))&lt;0.0000001,"",1)</f>
        <v/>
      </c>
      <c r="N302" s="259">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259">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259">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259">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259">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259">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259">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42"/>
      <c r="V302" s="253">
        <f t="shared" si="115"/>
        <v>0</v>
      </c>
      <c r="W302" s="253">
        <f t="shared" si="116"/>
        <v>0</v>
      </c>
      <c r="X302" s="253">
        <f t="shared" si="117"/>
        <v>0</v>
      </c>
      <c r="Y302" s="253">
        <f t="shared" si="100"/>
        <v>0</v>
      </c>
      <c r="Z302" s="253">
        <f t="shared" si="101"/>
        <v>0</v>
      </c>
      <c r="AA302" s="253">
        <f t="shared" si="102"/>
        <v>0</v>
      </c>
      <c r="AB302" s="253">
        <f t="shared" si="103"/>
        <v>0</v>
      </c>
      <c r="AC302" s="142"/>
      <c r="AD302" s="253">
        <f>'Input| Projects'!Q302*N302*'Input| Escalations'!$K$19</f>
        <v>0</v>
      </c>
      <c r="AE302" s="253">
        <f>'Input| Projects'!R302*O302*'Input| Escalations'!$K$19</f>
        <v>0</v>
      </c>
      <c r="AF302" s="253">
        <f>'Input| Projects'!S302*P302*'Input| Escalations'!$K$19</f>
        <v>0</v>
      </c>
      <c r="AG302" s="253">
        <f>'Input| Projects'!T302*Q302*'Input| Escalations'!$K$19</f>
        <v>0</v>
      </c>
      <c r="AH302" s="253">
        <f>'Input| Projects'!U302*R302*'Input| Escalations'!$K$19</f>
        <v>0</v>
      </c>
      <c r="AI302" s="253">
        <f>'Input| Projects'!V302*S302*'Input| Escalations'!$K$19</f>
        <v>0</v>
      </c>
      <c r="AJ302" s="253">
        <f>'Input| Projects'!W302*T302*'Input| Escalations'!$K$19</f>
        <v>0</v>
      </c>
      <c r="AK302" s="142"/>
      <c r="AL302" s="253">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253">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253">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253">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253">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253">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253">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42"/>
      <c r="AT302" s="253">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253">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253">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253">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253">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253">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253">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42"/>
      <c r="BB302" s="253">
        <f t="shared" si="118"/>
        <v>0</v>
      </c>
      <c r="BC302" s="253">
        <f t="shared" si="119"/>
        <v>0</v>
      </c>
      <c r="BD302" s="253">
        <f t="shared" si="120"/>
        <v>0</v>
      </c>
      <c r="BE302" s="253">
        <f t="shared" si="104"/>
        <v>0</v>
      </c>
      <c r="BF302" s="253">
        <f t="shared" si="105"/>
        <v>0</v>
      </c>
      <c r="BG302" s="253">
        <f t="shared" si="106"/>
        <v>0</v>
      </c>
      <c r="BH302" s="253">
        <f t="shared" si="107"/>
        <v>0</v>
      </c>
      <c r="BI302" s="144"/>
      <c r="BJ302" s="253"/>
      <c r="BK302" s="253"/>
      <c r="BL302" s="253"/>
      <c r="BM302" s="253"/>
      <c r="BN302" s="253"/>
      <c r="BO302" s="253"/>
      <c r="BP302" s="253"/>
      <c r="BQ302" s="144"/>
      <c r="BR302" s="253">
        <f t="shared" si="108"/>
        <v>0</v>
      </c>
      <c r="BS302" s="253">
        <f t="shared" si="109"/>
        <v>0</v>
      </c>
      <c r="BT302" s="253">
        <f t="shared" si="110"/>
        <v>0</v>
      </c>
      <c r="BU302" s="253">
        <f t="shared" si="111"/>
        <v>0</v>
      </c>
      <c r="BV302" s="253">
        <f t="shared" si="112"/>
        <v>0</v>
      </c>
      <c r="BW302" s="253">
        <f t="shared" si="113"/>
        <v>0</v>
      </c>
      <c r="BX302" s="253">
        <f t="shared" si="114"/>
        <v>0</v>
      </c>
      <c r="BY302" s="142"/>
      <c r="BZ302" s="264" t="str">
        <f>IF(SUMIF('Input| Projects'!$AR$8:$CO$8,"Dx",'Input| Projects'!$AR302:$CO302)=0,"",SUMIF('Input| Projects'!$AR$8:$CO$8,"Dx",'Input| Projects'!$AR302:$CO302))</f>
        <v/>
      </c>
      <c r="CA302" s="264" t="str">
        <f>IF(SUMIF('Input| Projects'!$AR$8:$CO$8,"Tx",'Input| Projects'!$AR302:$CO302)=0,"",SUMIF('Input| Projects'!$AR$8:$CO$8,"Tx",'Input| Projects'!$AR302:$CO302))</f>
        <v/>
      </c>
      <c r="CB302" s="206" t="str">
        <f t="shared" si="121"/>
        <v/>
      </c>
    </row>
    <row r="303" spans="2:80" x14ac:dyDescent="0.3">
      <c r="B303" s="268">
        <f>IFERROR('Input| Projects'!B303,"")</f>
        <v>294</v>
      </c>
      <c r="C303" s="57" t="str">
        <f>IFERROR(IF('Input| Projects'!C303="","",'Input| Projects'!C303),"")</f>
        <v/>
      </c>
      <c r="D303" s="57" t="str">
        <f>IFERROR(IF('Input| Projects'!D303="","",'Input| Projects'!D303),"")</f>
        <v/>
      </c>
      <c r="E303" s="140"/>
      <c r="F303" s="257">
        <f>IFERROR('Input| Projects'!I303*'Input| Escalations'!$K$19,"")</f>
        <v>0</v>
      </c>
      <c r="G303" s="257">
        <f>IFERROR('Input| Projects'!J303*'Input| Escalations'!$K$19,"")</f>
        <v>0</v>
      </c>
      <c r="H303" s="257">
        <f>IFERROR('Input| Projects'!K303*'Input| Escalations'!$K$19,"")</f>
        <v>0</v>
      </c>
      <c r="I303" s="257">
        <f>IFERROR('Input| Projects'!L303*'Input| Escalations'!$K$19,"")</f>
        <v>0</v>
      </c>
      <c r="J303" s="257">
        <f>IFERROR('Input| Projects'!M303*'Input| Escalations'!$K$19,"")</f>
        <v>0</v>
      </c>
      <c r="K303" s="257">
        <f>IFERROR('Input| Projects'!N303*'Input| Escalations'!$K$19,"")</f>
        <v>0</v>
      </c>
      <c r="L303" s="257">
        <f>IFERROR('Input| Projects'!O303*'Input| Escalations'!$K$19,"")</f>
        <v>0</v>
      </c>
      <c r="M303" s="206" t="str">
        <f>IF(ABS(SUM(F303:L303)-(SUM('Input| Projects'!I303:O303)*'Input| Escalations'!$K$19))&lt;0.0000001,"",1)</f>
        <v/>
      </c>
      <c r="N303" s="259">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259">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259">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259">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259">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259">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259">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42"/>
      <c r="V303" s="253">
        <f t="shared" si="115"/>
        <v>0</v>
      </c>
      <c r="W303" s="253">
        <f t="shared" si="116"/>
        <v>0</v>
      </c>
      <c r="X303" s="253">
        <f t="shared" si="117"/>
        <v>0</v>
      </c>
      <c r="Y303" s="253">
        <f t="shared" si="100"/>
        <v>0</v>
      </c>
      <c r="Z303" s="253">
        <f t="shared" si="101"/>
        <v>0</v>
      </c>
      <c r="AA303" s="253">
        <f t="shared" si="102"/>
        <v>0</v>
      </c>
      <c r="AB303" s="253">
        <f t="shared" si="103"/>
        <v>0</v>
      </c>
      <c r="AC303" s="142"/>
      <c r="AD303" s="253">
        <f>'Input| Projects'!Q303*N303*'Input| Escalations'!$K$19</f>
        <v>0</v>
      </c>
      <c r="AE303" s="253">
        <f>'Input| Projects'!R303*O303*'Input| Escalations'!$K$19</f>
        <v>0</v>
      </c>
      <c r="AF303" s="253">
        <f>'Input| Projects'!S303*P303*'Input| Escalations'!$K$19</f>
        <v>0</v>
      </c>
      <c r="AG303" s="253">
        <f>'Input| Projects'!T303*Q303*'Input| Escalations'!$K$19</f>
        <v>0</v>
      </c>
      <c r="AH303" s="253">
        <f>'Input| Projects'!U303*R303*'Input| Escalations'!$K$19</f>
        <v>0</v>
      </c>
      <c r="AI303" s="253">
        <f>'Input| Projects'!V303*S303*'Input| Escalations'!$K$19</f>
        <v>0</v>
      </c>
      <c r="AJ303" s="253">
        <f>'Input| Projects'!W303*T303*'Input| Escalations'!$K$19</f>
        <v>0</v>
      </c>
      <c r="AK303" s="142"/>
      <c r="AL303" s="253">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253">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253">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253">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253">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253">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253">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42"/>
      <c r="AT303" s="253">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253">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253">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253">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253">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253">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253">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42"/>
      <c r="BB303" s="253">
        <f t="shared" si="118"/>
        <v>0</v>
      </c>
      <c r="BC303" s="253">
        <f t="shared" si="119"/>
        <v>0</v>
      </c>
      <c r="BD303" s="253">
        <f t="shared" si="120"/>
        <v>0</v>
      </c>
      <c r="BE303" s="253">
        <f t="shared" si="104"/>
        <v>0</v>
      </c>
      <c r="BF303" s="253">
        <f t="shared" si="105"/>
        <v>0</v>
      </c>
      <c r="BG303" s="253">
        <f t="shared" si="106"/>
        <v>0</v>
      </c>
      <c r="BH303" s="253">
        <f t="shared" si="107"/>
        <v>0</v>
      </c>
      <c r="BI303" s="144"/>
      <c r="BJ303" s="253"/>
      <c r="BK303" s="253"/>
      <c r="BL303" s="253"/>
      <c r="BM303" s="253"/>
      <c r="BN303" s="253"/>
      <c r="BO303" s="253"/>
      <c r="BP303" s="253"/>
      <c r="BQ303" s="144"/>
      <c r="BR303" s="253">
        <f t="shared" si="108"/>
        <v>0</v>
      </c>
      <c r="BS303" s="253">
        <f t="shared" si="109"/>
        <v>0</v>
      </c>
      <c r="BT303" s="253">
        <f t="shared" si="110"/>
        <v>0</v>
      </c>
      <c r="BU303" s="253">
        <f t="shared" si="111"/>
        <v>0</v>
      </c>
      <c r="BV303" s="253">
        <f t="shared" si="112"/>
        <v>0</v>
      </c>
      <c r="BW303" s="253">
        <f t="shared" si="113"/>
        <v>0</v>
      </c>
      <c r="BX303" s="253">
        <f t="shared" si="114"/>
        <v>0</v>
      </c>
      <c r="BY303" s="142"/>
      <c r="BZ303" s="264" t="str">
        <f>IF(SUMIF('Input| Projects'!$AR$8:$CO$8,"Dx",'Input| Projects'!$AR303:$CO303)=0,"",SUMIF('Input| Projects'!$AR$8:$CO$8,"Dx",'Input| Projects'!$AR303:$CO303))</f>
        <v/>
      </c>
      <c r="CA303" s="264" t="str">
        <f>IF(SUMIF('Input| Projects'!$AR$8:$CO$8,"Tx",'Input| Projects'!$AR303:$CO303)=0,"",SUMIF('Input| Projects'!$AR$8:$CO$8,"Tx",'Input| Projects'!$AR303:$CO303))</f>
        <v/>
      </c>
      <c r="CB303" s="206" t="str">
        <f t="shared" si="121"/>
        <v/>
      </c>
    </row>
    <row r="304" spans="2:80" x14ac:dyDescent="0.3">
      <c r="B304" s="268">
        <f>IFERROR('Input| Projects'!B304,"")</f>
        <v>295</v>
      </c>
      <c r="C304" s="57" t="str">
        <f>IFERROR(IF('Input| Projects'!C304="","",'Input| Projects'!C304),"")</f>
        <v/>
      </c>
      <c r="D304" s="57" t="str">
        <f>IFERROR(IF('Input| Projects'!D304="","",'Input| Projects'!D304),"")</f>
        <v/>
      </c>
      <c r="E304" s="140"/>
      <c r="F304" s="257">
        <f>IFERROR('Input| Projects'!I304*'Input| Escalations'!$K$19,"")</f>
        <v>0</v>
      </c>
      <c r="G304" s="257">
        <f>IFERROR('Input| Projects'!J304*'Input| Escalations'!$K$19,"")</f>
        <v>0</v>
      </c>
      <c r="H304" s="257">
        <f>IFERROR('Input| Projects'!K304*'Input| Escalations'!$K$19,"")</f>
        <v>0</v>
      </c>
      <c r="I304" s="257">
        <f>IFERROR('Input| Projects'!L304*'Input| Escalations'!$K$19,"")</f>
        <v>0</v>
      </c>
      <c r="J304" s="257">
        <f>IFERROR('Input| Projects'!M304*'Input| Escalations'!$K$19,"")</f>
        <v>0</v>
      </c>
      <c r="K304" s="257">
        <f>IFERROR('Input| Projects'!N304*'Input| Escalations'!$K$19,"")</f>
        <v>0</v>
      </c>
      <c r="L304" s="257">
        <f>IFERROR('Input| Projects'!O304*'Input| Escalations'!$K$19,"")</f>
        <v>0</v>
      </c>
      <c r="M304" s="206" t="str">
        <f>IF(ABS(SUM(F304:L304)-(SUM('Input| Projects'!I304:O304)*'Input| Escalations'!$K$19))&lt;0.0000001,"",1)</f>
        <v/>
      </c>
      <c r="N304" s="259">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259">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259">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259">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259">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259">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259">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42"/>
      <c r="V304" s="253">
        <f t="shared" si="115"/>
        <v>0</v>
      </c>
      <c r="W304" s="253">
        <f t="shared" si="116"/>
        <v>0</v>
      </c>
      <c r="X304" s="253">
        <f t="shared" si="117"/>
        <v>0</v>
      </c>
      <c r="Y304" s="253">
        <f t="shared" si="100"/>
        <v>0</v>
      </c>
      <c r="Z304" s="253">
        <f t="shared" si="101"/>
        <v>0</v>
      </c>
      <c r="AA304" s="253">
        <f t="shared" si="102"/>
        <v>0</v>
      </c>
      <c r="AB304" s="253">
        <f t="shared" si="103"/>
        <v>0</v>
      </c>
      <c r="AC304" s="142"/>
      <c r="AD304" s="253">
        <f>'Input| Projects'!Q304*N304*'Input| Escalations'!$K$19</f>
        <v>0</v>
      </c>
      <c r="AE304" s="253">
        <f>'Input| Projects'!R304*O304*'Input| Escalations'!$K$19</f>
        <v>0</v>
      </c>
      <c r="AF304" s="253">
        <f>'Input| Projects'!S304*P304*'Input| Escalations'!$K$19</f>
        <v>0</v>
      </c>
      <c r="AG304" s="253">
        <f>'Input| Projects'!T304*Q304*'Input| Escalations'!$K$19</f>
        <v>0</v>
      </c>
      <c r="AH304" s="253">
        <f>'Input| Projects'!U304*R304*'Input| Escalations'!$K$19</f>
        <v>0</v>
      </c>
      <c r="AI304" s="253">
        <f>'Input| Projects'!V304*S304*'Input| Escalations'!$K$19</f>
        <v>0</v>
      </c>
      <c r="AJ304" s="253">
        <f>'Input| Projects'!W304*T304*'Input| Escalations'!$K$19</f>
        <v>0</v>
      </c>
      <c r="AK304" s="142"/>
      <c r="AL304" s="253">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253">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253">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253">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253">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253">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253">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42"/>
      <c r="AT304" s="253">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253">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253">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253">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253">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253">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253">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42"/>
      <c r="BB304" s="253">
        <f t="shared" si="118"/>
        <v>0</v>
      </c>
      <c r="BC304" s="253">
        <f t="shared" si="119"/>
        <v>0</v>
      </c>
      <c r="BD304" s="253">
        <f t="shared" si="120"/>
        <v>0</v>
      </c>
      <c r="BE304" s="253">
        <f t="shared" si="104"/>
        <v>0</v>
      </c>
      <c r="BF304" s="253">
        <f t="shared" si="105"/>
        <v>0</v>
      </c>
      <c r="BG304" s="253">
        <f t="shared" si="106"/>
        <v>0</v>
      </c>
      <c r="BH304" s="253">
        <f t="shared" si="107"/>
        <v>0</v>
      </c>
      <c r="BI304" s="144"/>
      <c r="BJ304" s="253"/>
      <c r="BK304" s="253"/>
      <c r="BL304" s="253"/>
      <c r="BM304" s="253"/>
      <c r="BN304" s="253"/>
      <c r="BO304" s="253"/>
      <c r="BP304" s="253"/>
      <c r="BQ304" s="144"/>
      <c r="BR304" s="253">
        <f t="shared" si="108"/>
        <v>0</v>
      </c>
      <c r="BS304" s="253">
        <f t="shared" si="109"/>
        <v>0</v>
      </c>
      <c r="BT304" s="253">
        <f t="shared" si="110"/>
        <v>0</v>
      </c>
      <c r="BU304" s="253">
        <f t="shared" si="111"/>
        <v>0</v>
      </c>
      <c r="BV304" s="253">
        <f t="shared" si="112"/>
        <v>0</v>
      </c>
      <c r="BW304" s="253">
        <f t="shared" si="113"/>
        <v>0</v>
      </c>
      <c r="BX304" s="253">
        <f t="shared" si="114"/>
        <v>0</v>
      </c>
      <c r="BY304" s="142"/>
      <c r="BZ304" s="264" t="str">
        <f>IF(SUMIF('Input| Projects'!$AR$8:$CO$8,"Dx",'Input| Projects'!$AR304:$CO304)=0,"",SUMIF('Input| Projects'!$AR$8:$CO$8,"Dx",'Input| Projects'!$AR304:$CO304))</f>
        <v/>
      </c>
      <c r="CA304" s="264" t="str">
        <f>IF(SUMIF('Input| Projects'!$AR$8:$CO$8,"Tx",'Input| Projects'!$AR304:$CO304)=0,"",SUMIF('Input| Projects'!$AR$8:$CO$8,"Tx",'Input| Projects'!$AR304:$CO304))</f>
        <v/>
      </c>
      <c r="CB304" s="206" t="str">
        <f t="shared" si="121"/>
        <v/>
      </c>
    </row>
    <row r="305" spans="2:80" x14ac:dyDescent="0.3">
      <c r="B305" s="268">
        <f>IFERROR('Input| Projects'!B305,"")</f>
        <v>296</v>
      </c>
      <c r="C305" s="57" t="str">
        <f>IFERROR(IF('Input| Projects'!C305="","",'Input| Projects'!C305),"")</f>
        <v/>
      </c>
      <c r="D305" s="57" t="str">
        <f>IFERROR(IF('Input| Projects'!D305="","",'Input| Projects'!D305),"")</f>
        <v/>
      </c>
      <c r="E305" s="140"/>
      <c r="F305" s="257">
        <f>IFERROR('Input| Projects'!I305*'Input| Escalations'!$K$19,"")</f>
        <v>0</v>
      </c>
      <c r="G305" s="257">
        <f>IFERROR('Input| Projects'!J305*'Input| Escalations'!$K$19,"")</f>
        <v>0</v>
      </c>
      <c r="H305" s="257">
        <f>IFERROR('Input| Projects'!K305*'Input| Escalations'!$K$19,"")</f>
        <v>0</v>
      </c>
      <c r="I305" s="257">
        <f>IFERROR('Input| Projects'!L305*'Input| Escalations'!$K$19,"")</f>
        <v>0</v>
      </c>
      <c r="J305" s="257">
        <f>IFERROR('Input| Projects'!M305*'Input| Escalations'!$K$19,"")</f>
        <v>0</v>
      </c>
      <c r="K305" s="257">
        <f>IFERROR('Input| Projects'!N305*'Input| Escalations'!$K$19,"")</f>
        <v>0</v>
      </c>
      <c r="L305" s="257">
        <f>IFERROR('Input| Projects'!O305*'Input| Escalations'!$K$19,"")</f>
        <v>0</v>
      </c>
      <c r="M305" s="206" t="str">
        <f>IF(ABS(SUM(F305:L305)-(SUM('Input| Projects'!I305:O305)*'Input| Escalations'!$K$19))&lt;0.0000001,"",1)</f>
        <v/>
      </c>
      <c r="N305" s="259">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259">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259">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259">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259">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259">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259">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42"/>
      <c r="V305" s="253">
        <f t="shared" si="115"/>
        <v>0</v>
      </c>
      <c r="W305" s="253">
        <f t="shared" si="116"/>
        <v>0</v>
      </c>
      <c r="X305" s="253">
        <f t="shared" si="117"/>
        <v>0</v>
      </c>
      <c r="Y305" s="253">
        <f t="shared" si="100"/>
        <v>0</v>
      </c>
      <c r="Z305" s="253">
        <f t="shared" si="101"/>
        <v>0</v>
      </c>
      <c r="AA305" s="253">
        <f t="shared" si="102"/>
        <v>0</v>
      </c>
      <c r="AB305" s="253">
        <f t="shared" si="103"/>
        <v>0</v>
      </c>
      <c r="AC305" s="142"/>
      <c r="AD305" s="253">
        <f>'Input| Projects'!Q305*N305*'Input| Escalations'!$K$19</f>
        <v>0</v>
      </c>
      <c r="AE305" s="253">
        <f>'Input| Projects'!R305*O305*'Input| Escalations'!$K$19</f>
        <v>0</v>
      </c>
      <c r="AF305" s="253">
        <f>'Input| Projects'!S305*P305*'Input| Escalations'!$K$19</f>
        <v>0</v>
      </c>
      <c r="AG305" s="253">
        <f>'Input| Projects'!T305*Q305*'Input| Escalations'!$K$19</f>
        <v>0</v>
      </c>
      <c r="AH305" s="253">
        <f>'Input| Projects'!U305*R305*'Input| Escalations'!$K$19</f>
        <v>0</v>
      </c>
      <c r="AI305" s="253">
        <f>'Input| Projects'!V305*S305*'Input| Escalations'!$K$19</f>
        <v>0</v>
      </c>
      <c r="AJ305" s="253">
        <f>'Input| Projects'!W305*T305*'Input| Escalations'!$K$19</f>
        <v>0</v>
      </c>
      <c r="AK305" s="142"/>
      <c r="AL305" s="253">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253">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253">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253">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253">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253">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253">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42"/>
      <c r="AT305" s="253">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253">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253">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253">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253">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253">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253">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42"/>
      <c r="BB305" s="253">
        <f t="shared" si="118"/>
        <v>0</v>
      </c>
      <c r="BC305" s="253">
        <f t="shared" si="119"/>
        <v>0</v>
      </c>
      <c r="BD305" s="253">
        <f t="shared" si="120"/>
        <v>0</v>
      </c>
      <c r="BE305" s="253">
        <f t="shared" si="104"/>
        <v>0</v>
      </c>
      <c r="BF305" s="253">
        <f t="shared" si="105"/>
        <v>0</v>
      </c>
      <c r="BG305" s="253">
        <f t="shared" si="106"/>
        <v>0</v>
      </c>
      <c r="BH305" s="253">
        <f t="shared" si="107"/>
        <v>0</v>
      </c>
      <c r="BI305" s="144"/>
      <c r="BJ305" s="253"/>
      <c r="BK305" s="253"/>
      <c r="BL305" s="253"/>
      <c r="BM305" s="253"/>
      <c r="BN305" s="253"/>
      <c r="BO305" s="253"/>
      <c r="BP305" s="253"/>
      <c r="BQ305" s="144"/>
      <c r="BR305" s="253">
        <f t="shared" si="108"/>
        <v>0</v>
      </c>
      <c r="BS305" s="253">
        <f t="shared" si="109"/>
        <v>0</v>
      </c>
      <c r="BT305" s="253">
        <f t="shared" si="110"/>
        <v>0</v>
      </c>
      <c r="BU305" s="253">
        <f t="shared" si="111"/>
        <v>0</v>
      </c>
      <c r="BV305" s="253">
        <f t="shared" si="112"/>
        <v>0</v>
      </c>
      <c r="BW305" s="253">
        <f t="shared" si="113"/>
        <v>0</v>
      </c>
      <c r="BX305" s="253">
        <f t="shared" si="114"/>
        <v>0</v>
      </c>
      <c r="BY305" s="142"/>
      <c r="BZ305" s="264" t="str">
        <f>IF(SUMIF('Input| Projects'!$AR$8:$CO$8,"Dx",'Input| Projects'!$AR305:$CO305)=0,"",SUMIF('Input| Projects'!$AR$8:$CO$8,"Dx",'Input| Projects'!$AR305:$CO305))</f>
        <v/>
      </c>
      <c r="CA305" s="264" t="str">
        <f>IF(SUMIF('Input| Projects'!$AR$8:$CO$8,"Tx",'Input| Projects'!$AR305:$CO305)=0,"",SUMIF('Input| Projects'!$AR$8:$CO$8,"Tx",'Input| Projects'!$AR305:$CO305))</f>
        <v/>
      </c>
      <c r="CB305" s="206" t="str">
        <f t="shared" si="121"/>
        <v/>
      </c>
    </row>
    <row r="306" spans="2:80" x14ac:dyDescent="0.3">
      <c r="B306" s="268">
        <f>IFERROR('Input| Projects'!B306,"")</f>
        <v>297</v>
      </c>
      <c r="C306" s="57" t="str">
        <f>IFERROR(IF('Input| Projects'!C306="","",'Input| Projects'!C306),"")</f>
        <v/>
      </c>
      <c r="D306" s="57" t="str">
        <f>IFERROR(IF('Input| Projects'!D306="","",'Input| Projects'!D306),"")</f>
        <v/>
      </c>
      <c r="E306" s="140"/>
      <c r="F306" s="257">
        <f>IFERROR('Input| Projects'!I306*'Input| Escalations'!$K$19,"")</f>
        <v>0</v>
      </c>
      <c r="G306" s="257">
        <f>IFERROR('Input| Projects'!J306*'Input| Escalations'!$K$19,"")</f>
        <v>0</v>
      </c>
      <c r="H306" s="257">
        <f>IFERROR('Input| Projects'!K306*'Input| Escalations'!$K$19,"")</f>
        <v>0</v>
      </c>
      <c r="I306" s="257">
        <f>IFERROR('Input| Projects'!L306*'Input| Escalations'!$K$19,"")</f>
        <v>0</v>
      </c>
      <c r="J306" s="257">
        <f>IFERROR('Input| Projects'!M306*'Input| Escalations'!$K$19,"")</f>
        <v>0</v>
      </c>
      <c r="K306" s="257">
        <f>IFERROR('Input| Projects'!N306*'Input| Escalations'!$K$19,"")</f>
        <v>0</v>
      </c>
      <c r="L306" s="257">
        <f>IFERROR('Input| Projects'!O306*'Input| Escalations'!$K$19,"")</f>
        <v>0</v>
      </c>
      <c r="M306" s="206" t="str">
        <f>IF(ABS(SUM(F306:L306)-(SUM('Input| Projects'!I306:O306)*'Input| Escalations'!$K$19))&lt;0.0000001,"",1)</f>
        <v/>
      </c>
      <c r="N306" s="259">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259">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259">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259">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259">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259">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259">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42"/>
      <c r="V306" s="253">
        <f t="shared" si="115"/>
        <v>0</v>
      </c>
      <c r="W306" s="253">
        <f t="shared" si="116"/>
        <v>0</v>
      </c>
      <c r="X306" s="253">
        <f t="shared" si="117"/>
        <v>0</v>
      </c>
      <c r="Y306" s="253">
        <f t="shared" si="100"/>
        <v>0</v>
      </c>
      <c r="Z306" s="253">
        <f t="shared" si="101"/>
        <v>0</v>
      </c>
      <c r="AA306" s="253">
        <f t="shared" si="102"/>
        <v>0</v>
      </c>
      <c r="AB306" s="253">
        <f t="shared" si="103"/>
        <v>0</v>
      </c>
      <c r="AC306" s="142"/>
      <c r="AD306" s="253">
        <f>'Input| Projects'!Q306*N306*'Input| Escalations'!$K$19</f>
        <v>0</v>
      </c>
      <c r="AE306" s="253">
        <f>'Input| Projects'!R306*O306*'Input| Escalations'!$K$19</f>
        <v>0</v>
      </c>
      <c r="AF306" s="253">
        <f>'Input| Projects'!S306*P306*'Input| Escalations'!$K$19</f>
        <v>0</v>
      </c>
      <c r="AG306" s="253">
        <f>'Input| Projects'!T306*Q306*'Input| Escalations'!$K$19</f>
        <v>0</v>
      </c>
      <c r="AH306" s="253">
        <f>'Input| Projects'!U306*R306*'Input| Escalations'!$K$19</f>
        <v>0</v>
      </c>
      <c r="AI306" s="253">
        <f>'Input| Projects'!V306*S306*'Input| Escalations'!$K$19</f>
        <v>0</v>
      </c>
      <c r="AJ306" s="253">
        <f>'Input| Projects'!W306*T306*'Input| Escalations'!$K$19</f>
        <v>0</v>
      </c>
      <c r="AK306" s="142"/>
      <c r="AL306" s="253">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253">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253">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253">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253">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253">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253">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42"/>
      <c r="AT306" s="253">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253">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253">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253">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253">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253">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253">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42"/>
      <c r="BB306" s="253">
        <f t="shared" si="118"/>
        <v>0</v>
      </c>
      <c r="BC306" s="253">
        <f t="shared" si="119"/>
        <v>0</v>
      </c>
      <c r="BD306" s="253">
        <f t="shared" si="120"/>
        <v>0</v>
      </c>
      <c r="BE306" s="253">
        <f t="shared" si="104"/>
        <v>0</v>
      </c>
      <c r="BF306" s="253">
        <f t="shared" si="105"/>
        <v>0</v>
      </c>
      <c r="BG306" s="253">
        <f t="shared" si="106"/>
        <v>0</v>
      </c>
      <c r="BH306" s="253">
        <f t="shared" si="107"/>
        <v>0</v>
      </c>
      <c r="BI306" s="144"/>
      <c r="BJ306" s="253"/>
      <c r="BK306" s="253"/>
      <c r="BL306" s="253"/>
      <c r="BM306" s="253"/>
      <c r="BN306" s="253"/>
      <c r="BO306" s="253"/>
      <c r="BP306" s="253"/>
      <c r="BQ306" s="144"/>
      <c r="BR306" s="253">
        <f t="shared" si="108"/>
        <v>0</v>
      </c>
      <c r="BS306" s="253">
        <f t="shared" si="109"/>
        <v>0</v>
      </c>
      <c r="BT306" s="253">
        <f t="shared" si="110"/>
        <v>0</v>
      </c>
      <c r="BU306" s="253">
        <f t="shared" si="111"/>
        <v>0</v>
      </c>
      <c r="BV306" s="253">
        <f t="shared" si="112"/>
        <v>0</v>
      </c>
      <c r="BW306" s="253">
        <f t="shared" si="113"/>
        <v>0</v>
      </c>
      <c r="BX306" s="253">
        <f t="shared" si="114"/>
        <v>0</v>
      </c>
      <c r="BY306" s="142"/>
      <c r="BZ306" s="264" t="str">
        <f>IF(SUMIF('Input| Projects'!$AR$8:$CO$8,"Dx",'Input| Projects'!$AR306:$CO306)=0,"",SUMIF('Input| Projects'!$AR$8:$CO$8,"Dx",'Input| Projects'!$AR306:$CO306))</f>
        <v/>
      </c>
      <c r="CA306" s="264" t="str">
        <f>IF(SUMIF('Input| Projects'!$AR$8:$CO$8,"Tx",'Input| Projects'!$AR306:$CO306)=0,"",SUMIF('Input| Projects'!$AR$8:$CO$8,"Tx",'Input| Projects'!$AR306:$CO306))</f>
        <v/>
      </c>
      <c r="CB306" s="206" t="str">
        <f t="shared" si="121"/>
        <v/>
      </c>
    </row>
    <row r="307" spans="2:80" x14ac:dyDescent="0.3">
      <c r="B307" s="268">
        <f>IFERROR('Input| Projects'!B307,"")</f>
        <v>298</v>
      </c>
      <c r="C307" s="57" t="str">
        <f>IFERROR(IF('Input| Projects'!C307="","",'Input| Projects'!C307),"")</f>
        <v/>
      </c>
      <c r="D307" s="57" t="str">
        <f>IFERROR(IF('Input| Projects'!D307="","",'Input| Projects'!D307),"")</f>
        <v/>
      </c>
      <c r="E307" s="140"/>
      <c r="F307" s="257">
        <f>IFERROR('Input| Projects'!I307*'Input| Escalations'!$K$19,"")</f>
        <v>0</v>
      </c>
      <c r="G307" s="257">
        <f>IFERROR('Input| Projects'!J307*'Input| Escalations'!$K$19,"")</f>
        <v>0</v>
      </c>
      <c r="H307" s="257">
        <f>IFERROR('Input| Projects'!K307*'Input| Escalations'!$K$19,"")</f>
        <v>0</v>
      </c>
      <c r="I307" s="257">
        <f>IFERROR('Input| Projects'!L307*'Input| Escalations'!$K$19,"")</f>
        <v>0</v>
      </c>
      <c r="J307" s="257">
        <f>IFERROR('Input| Projects'!M307*'Input| Escalations'!$K$19,"")</f>
        <v>0</v>
      </c>
      <c r="K307" s="257">
        <f>IFERROR('Input| Projects'!N307*'Input| Escalations'!$K$19,"")</f>
        <v>0</v>
      </c>
      <c r="L307" s="257">
        <f>IFERROR('Input| Projects'!O307*'Input| Escalations'!$K$19,"")</f>
        <v>0</v>
      </c>
      <c r="M307" s="206" t="str">
        <f>IF(ABS(SUM(F307:L307)-(SUM('Input| Projects'!I307:O307)*'Input| Escalations'!$K$19))&lt;0.0000001,"",1)</f>
        <v/>
      </c>
      <c r="N307" s="259">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259">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259">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259">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259">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259">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259">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42"/>
      <c r="V307" s="253">
        <f t="shared" si="115"/>
        <v>0</v>
      </c>
      <c r="W307" s="253">
        <f t="shared" si="116"/>
        <v>0</v>
      </c>
      <c r="X307" s="253">
        <f t="shared" si="117"/>
        <v>0</v>
      </c>
      <c r="Y307" s="253">
        <f t="shared" si="100"/>
        <v>0</v>
      </c>
      <c r="Z307" s="253">
        <f t="shared" si="101"/>
        <v>0</v>
      </c>
      <c r="AA307" s="253">
        <f t="shared" si="102"/>
        <v>0</v>
      </c>
      <c r="AB307" s="253">
        <f t="shared" si="103"/>
        <v>0</v>
      </c>
      <c r="AC307" s="142"/>
      <c r="AD307" s="253">
        <f>'Input| Projects'!Q307*N307*'Input| Escalations'!$K$19</f>
        <v>0</v>
      </c>
      <c r="AE307" s="253">
        <f>'Input| Projects'!R307*O307*'Input| Escalations'!$K$19</f>
        <v>0</v>
      </c>
      <c r="AF307" s="253">
        <f>'Input| Projects'!S307*P307*'Input| Escalations'!$K$19</f>
        <v>0</v>
      </c>
      <c r="AG307" s="253">
        <f>'Input| Projects'!T307*Q307*'Input| Escalations'!$K$19</f>
        <v>0</v>
      </c>
      <c r="AH307" s="253">
        <f>'Input| Projects'!U307*R307*'Input| Escalations'!$K$19</f>
        <v>0</v>
      </c>
      <c r="AI307" s="253">
        <f>'Input| Projects'!V307*S307*'Input| Escalations'!$K$19</f>
        <v>0</v>
      </c>
      <c r="AJ307" s="253">
        <f>'Input| Projects'!W307*T307*'Input| Escalations'!$K$19</f>
        <v>0</v>
      </c>
      <c r="AK307" s="142"/>
      <c r="AL307" s="253">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253">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253">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253">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253">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253">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253">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42"/>
      <c r="AT307" s="253">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253">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253">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253">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253">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253">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253">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42"/>
      <c r="BB307" s="253">
        <f t="shared" si="118"/>
        <v>0</v>
      </c>
      <c r="BC307" s="253">
        <f t="shared" si="119"/>
        <v>0</v>
      </c>
      <c r="BD307" s="253">
        <f t="shared" si="120"/>
        <v>0</v>
      </c>
      <c r="BE307" s="253">
        <f t="shared" si="104"/>
        <v>0</v>
      </c>
      <c r="BF307" s="253">
        <f t="shared" si="105"/>
        <v>0</v>
      </c>
      <c r="BG307" s="253">
        <f t="shared" si="106"/>
        <v>0</v>
      </c>
      <c r="BH307" s="253">
        <f t="shared" si="107"/>
        <v>0</v>
      </c>
      <c r="BI307" s="144"/>
      <c r="BJ307" s="253"/>
      <c r="BK307" s="253"/>
      <c r="BL307" s="253"/>
      <c r="BM307" s="253"/>
      <c r="BN307" s="253"/>
      <c r="BO307" s="253"/>
      <c r="BP307" s="253"/>
      <c r="BQ307" s="144"/>
      <c r="BR307" s="253">
        <f t="shared" si="108"/>
        <v>0</v>
      </c>
      <c r="BS307" s="253">
        <f t="shared" si="109"/>
        <v>0</v>
      </c>
      <c r="BT307" s="253">
        <f t="shared" si="110"/>
        <v>0</v>
      </c>
      <c r="BU307" s="253">
        <f t="shared" si="111"/>
        <v>0</v>
      </c>
      <c r="BV307" s="253">
        <f t="shared" si="112"/>
        <v>0</v>
      </c>
      <c r="BW307" s="253">
        <f t="shared" si="113"/>
        <v>0</v>
      </c>
      <c r="BX307" s="253">
        <f t="shared" si="114"/>
        <v>0</v>
      </c>
      <c r="BY307" s="142"/>
      <c r="BZ307" s="264" t="str">
        <f>IF(SUMIF('Input| Projects'!$AR$8:$CO$8,"Dx",'Input| Projects'!$AR307:$CO307)=0,"",SUMIF('Input| Projects'!$AR$8:$CO$8,"Dx",'Input| Projects'!$AR307:$CO307))</f>
        <v/>
      </c>
      <c r="CA307" s="264" t="str">
        <f>IF(SUMIF('Input| Projects'!$AR$8:$CO$8,"Tx",'Input| Projects'!$AR307:$CO307)=0,"",SUMIF('Input| Projects'!$AR$8:$CO$8,"Tx",'Input| Projects'!$AR307:$CO307))</f>
        <v/>
      </c>
      <c r="CB307" s="206" t="str">
        <f t="shared" si="121"/>
        <v/>
      </c>
    </row>
    <row r="308" spans="2:80" x14ac:dyDescent="0.3">
      <c r="B308" s="268">
        <f>IFERROR('Input| Projects'!B308,"")</f>
        <v>299</v>
      </c>
      <c r="C308" s="57" t="str">
        <f>IFERROR(IF('Input| Projects'!C308="","",'Input| Projects'!C308),"")</f>
        <v/>
      </c>
      <c r="D308" s="57" t="str">
        <f>IFERROR(IF('Input| Projects'!D308="","",'Input| Projects'!D308),"")</f>
        <v/>
      </c>
      <c r="E308" s="140"/>
      <c r="F308" s="257">
        <f>IFERROR('Input| Projects'!I308*'Input| Escalations'!$K$19,"")</f>
        <v>0</v>
      </c>
      <c r="G308" s="257">
        <f>IFERROR('Input| Projects'!J308*'Input| Escalations'!$K$19,"")</f>
        <v>0</v>
      </c>
      <c r="H308" s="257">
        <f>IFERROR('Input| Projects'!K308*'Input| Escalations'!$K$19,"")</f>
        <v>0</v>
      </c>
      <c r="I308" s="257">
        <f>IFERROR('Input| Projects'!L308*'Input| Escalations'!$K$19,"")</f>
        <v>0</v>
      </c>
      <c r="J308" s="257">
        <f>IFERROR('Input| Projects'!M308*'Input| Escalations'!$K$19,"")</f>
        <v>0</v>
      </c>
      <c r="K308" s="257">
        <f>IFERROR('Input| Projects'!N308*'Input| Escalations'!$K$19,"")</f>
        <v>0</v>
      </c>
      <c r="L308" s="257">
        <f>IFERROR('Input| Projects'!O308*'Input| Escalations'!$K$19,"")</f>
        <v>0</v>
      </c>
      <c r="M308" s="206" t="str">
        <f>IF(ABS(SUM(F308:L308)-(SUM('Input| Projects'!I308:O308)*'Input| Escalations'!$K$19))&lt;0.0000001,"",1)</f>
        <v/>
      </c>
      <c r="N308" s="259">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259">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259">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259">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259">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259">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259">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42"/>
      <c r="V308" s="253">
        <f t="shared" si="115"/>
        <v>0</v>
      </c>
      <c r="W308" s="253">
        <f t="shared" si="116"/>
        <v>0</v>
      </c>
      <c r="X308" s="253">
        <f t="shared" si="117"/>
        <v>0</v>
      </c>
      <c r="Y308" s="253">
        <f t="shared" si="100"/>
        <v>0</v>
      </c>
      <c r="Z308" s="253">
        <f t="shared" si="101"/>
        <v>0</v>
      </c>
      <c r="AA308" s="253">
        <f t="shared" si="102"/>
        <v>0</v>
      </c>
      <c r="AB308" s="253">
        <f t="shared" si="103"/>
        <v>0</v>
      </c>
      <c r="AC308" s="142"/>
      <c r="AD308" s="253">
        <f>'Input| Projects'!Q308*N308*'Input| Escalations'!$K$19</f>
        <v>0</v>
      </c>
      <c r="AE308" s="253">
        <f>'Input| Projects'!R308*O308*'Input| Escalations'!$K$19</f>
        <v>0</v>
      </c>
      <c r="AF308" s="253">
        <f>'Input| Projects'!S308*P308*'Input| Escalations'!$K$19</f>
        <v>0</v>
      </c>
      <c r="AG308" s="253">
        <f>'Input| Projects'!T308*Q308*'Input| Escalations'!$K$19</f>
        <v>0</v>
      </c>
      <c r="AH308" s="253">
        <f>'Input| Projects'!U308*R308*'Input| Escalations'!$K$19</f>
        <v>0</v>
      </c>
      <c r="AI308" s="253">
        <f>'Input| Projects'!V308*S308*'Input| Escalations'!$K$19</f>
        <v>0</v>
      </c>
      <c r="AJ308" s="253">
        <f>'Input| Projects'!W308*T308*'Input| Escalations'!$K$19</f>
        <v>0</v>
      </c>
      <c r="AK308" s="142"/>
      <c r="AL308" s="253">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253">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253">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253">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253">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253">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253">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42"/>
      <c r="AT308" s="253">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253">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253">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253">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253">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253">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253">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42"/>
      <c r="BB308" s="253">
        <f t="shared" si="118"/>
        <v>0</v>
      </c>
      <c r="BC308" s="253">
        <f t="shared" si="119"/>
        <v>0</v>
      </c>
      <c r="BD308" s="253">
        <f t="shared" si="120"/>
        <v>0</v>
      </c>
      <c r="BE308" s="253">
        <f t="shared" si="104"/>
        <v>0</v>
      </c>
      <c r="BF308" s="253">
        <f t="shared" si="105"/>
        <v>0</v>
      </c>
      <c r="BG308" s="253">
        <f t="shared" si="106"/>
        <v>0</v>
      </c>
      <c r="BH308" s="253">
        <f t="shared" si="107"/>
        <v>0</v>
      </c>
      <c r="BI308" s="144"/>
      <c r="BJ308" s="253"/>
      <c r="BK308" s="253"/>
      <c r="BL308" s="253"/>
      <c r="BM308" s="253"/>
      <c r="BN308" s="253"/>
      <c r="BO308" s="253"/>
      <c r="BP308" s="253"/>
      <c r="BQ308" s="144"/>
      <c r="BR308" s="253">
        <f t="shared" si="108"/>
        <v>0</v>
      </c>
      <c r="BS308" s="253">
        <f t="shared" si="109"/>
        <v>0</v>
      </c>
      <c r="BT308" s="253">
        <f t="shared" si="110"/>
        <v>0</v>
      </c>
      <c r="BU308" s="253">
        <f t="shared" si="111"/>
        <v>0</v>
      </c>
      <c r="BV308" s="253">
        <f t="shared" si="112"/>
        <v>0</v>
      </c>
      <c r="BW308" s="253">
        <f t="shared" si="113"/>
        <v>0</v>
      </c>
      <c r="BX308" s="253">
        <f t="shared" si="114"/>
        <v>0</v>
      </c>
      <c r="BY308" s="142"/>
      <c r="BZ308" s="264" t="str">
        <f>IF(SUMIF('Input| Projects'!$AR$8:$CO$8,"Dx",'Input| Projects'!$AR308:$CO308)=0,"",SUMIF('Input| Projects'!$AR$8:$CO$8,"Dx",'Input| Projects'!$AR308:$CO308))</f>
        <v/>
      </c>
      <c r="CA308" s="264" t="str">
        <f>IF(SUMIF('Input| Projects'!$AR$8:$CO$8,"Tx",'Input| Projects'!$AR308:$CO308)=0,"",SUMIF('Input| Projects'!$AR$8:$CO$8,"Tx",'Input| Projects'!$AR308:$CO308))</f>
        <v/>
      </c>
      <c r="CB308" s="206" t="str">
        <f t="shared" si="121"/>
        <v/>
      </c>
    </row>
    <row r="309" spans="2:80" x14ac:dyDescent="0.3">
      <c r="B309" s="268">
        <f>IFERROR('Input| Projects'!B309,"")</f>
        <v>300</v>
      </c>
      <c r="C309" s="57" t="str">
        <f>IFERROR(IF('Input| Projects'!C309="","",'Input| Projects'!C309),"")</f>
        <v/>
      </c>
      <c r="D309" s="57" t="str">
        <f>IFERROR(IF('Input| Projects'!D309="","",'Input| Projects'!D309),"")</f>
        <v/>
      </c>
      <c r="E309" s="140"/>
      <c r="F309" s="257">
        <f>IFERROR('Input| Projects'!I309*'Input| Escalations'!$K$19,"")</f>
        <v>0</v>
      </c>
      <c r="G309" s="257">
        <f>IFERROR('Input| Projects'!J309*'Input| Escalations'!$K$19,"")</f>
        <v>0</v>
      </c>
      <c r="H309" s="257">
        <f>IFERROR('Input| Projects'!K309*'Input| Escalations'!$K$19,"")</f>
        <v>0</v>
      </c>
      <c r="I309" s="257">
        <f>IFERROR('Input| Projects'!L309*'Input| Escalations'!$K$19,"")</f>
        <v>0</v>
      </c>
      <c r="J309" s="257">
        <f>IFERROR('Input| Projects'!M309*'Input| Escalations'!$K$19,"")</f>
        <v>0</v>
      </c>
      <c r="K309" s="257">
        <f>IFERROR('Input| Projects'!N309*'Input| Escalations'!$K$19,"")</f>
        <v>0</v>
      </c>
      <c r="L309" s="257">
        <f>IFERROR('Input| Projects'!O309*'Input| Escalations'!$K$19,"")</f>
        <v>0</v>
      </c>
      <c r="M309" s="206" t="str">
        <f>IF(ABS(SUM(F309:L309)-(SUM('Input| Projects'!I309:O309)*'Input| Escalations'!$K$19))&lt;0.0000001,"",1)</f>
        <v/>
      </c>
      <c r="N309" s="259">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259">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259">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259">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259">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259">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259">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42"/>
      <c r="V309" s="253">
        <f t="shared" si="115"/>
        <v>0</v>
      </c>
      <c r="W309" s="253">
        <f t="shared" si="116"/>
        <v>0</v>
      </c>
      <c r="X309" s="253">
        <f t="shared" si="117"/>
        <v>0</v>
      </c>
      <c r="Y309" s="253">
        <f t="shared" si="100"/>
        <v>0</v>
      </c>
      <c r="Z309" s="253">
        <f t="shared" si="101"/>
        <v>0</v>
      </c>
      <c r="AA309" s="253">
        <f t="shared" si="102"/>
        <v>0</v>
      </c>
      <c r="AB309" s="253">
        <f t="shared" si="103"/>
        <v>0</v>
      </c>
      <c r="AC309" s="142"/>
      <c r="AD309" s="253">
        <f>'Input| Projects'!Q309*N309*'Input| Escalations'!$K$19</f>
        <v>0</v>
      </c>
      <c r="AE309" s="253">
        <f>'Input| Projects'!R309*O309*'Input| Escalations'!$K$19</f>
        <v>0</v>
      </c>
      <c r="AF309" s="253">
        <f>'Input| Projects'!S309*P309*'Input| Escalations'!$K$19</f>
        <v>0</v>
      </c>
      <c r="AG309" s="253">
        <f>'Input| Projects'!T309*Q309*'Input| Escalations'!$K$19</f>
        <v>0</v>
      </c>
      <c r="AH309" s="253">
        <f>'Input| Projects'!U309*R309*'Input| Escalations'!$K$19</f>
        <v>0</v>
      </c>
      <c r="AI309" s="253">
        <f>'Input| Projects'!V309*S309*'Input| Escalations'!$K$19</f>
        <v>0</v>
      </c>
      <c r="AJ309" s="253">
        <f>'Input| Projects'!W309*T309*'Input| Escalations'!$K$19</f>
        <v>0</v>
      </c>
      <c r="AK309" s="142"/>
      <c r="AL309" s="253">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253">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253">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253">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253">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253">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253">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42"/>
      <c r="AT309" s="253">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253">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253">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253">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253">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253">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253">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42"/>
      <c r="BB309" s="253">
        <f t="shared" si="118"/>
        <v>0</v>
      </c>
      <c r="BC309" s="253">
        <f t="shared" si="119"/>
        <v>0</v>
      </c>
      <c r="BD309" s="253">
        <f t="shared" si="120"/>
        <v>0</v>
      </c>
      <c r="BE309" s="253">
        <f t="shared" si="104"/>
        <v>0</v>
      </c>
      <c r="BF309" s="253">
        <f t="shared" si="105"/>
        <v>0</v>
      </c>
      <c r="BG309" s="253">
        <f t="shared" si="106"/>
        <v>0</v>
      </c>
      <c r="BH309" s="253">
        <f t="shared" si="107"/>
        <v>0</v>
      </c>
      <c r="BI309" s="144"/>
      <c r="BJ309" s="253"/>
      <c r="BK309" s="253"/>
      <c r="BL309" s="253"/>
      <c r="BM309" s="253"/>
      <c r="BN309" s="253"/>
      <c r="BO309" s="253"/>
      <c r="BP309" s="253"/>
      <c r="BQ309" s="144"/>
      <c r="BR309" s="253">
        <f t="shared" si="108"/>
        <v>0</v>
      </c>
      <c r="BS309" s="253">
        <f t="shared" si="109"/>
        <v>0</v>
      </c>
      <c r="BT309" s="253">
        <f t="shared" si="110"/>
        <v>0</v>
      </c>
      <c r="BU309" s="253">
        <f t="shared" si="111"/>
        <v>0</v>
      </c>
      <c r="BV309" s="253">
        <f t="shared" si="112"/>
        <v>0</v>
      </c>
      <c r="BW309" s="253">
        <f t="shared" si="113"/>
        <v>0</v>
      </c>
      <c r="BX309" s="253">
        <f t="shared" si="114"/>
        <v>0</v>
      </c>
      <c r="BY309" s="142"/>
      <c r="BZ309" s="264" t="str">
        <f>IF(SUMIF('Input| Projects'!$AR$8:$CO$8,"Dx",'Input| Projects'!$AR309:$CO309)=0,"",SUMIF('Input| Projects'!$AR$8:$CO$8,"Dx",'Input| Projects'!$AR309:$CO309))</f>
        <v/>
      </c>
      <c r="CA309" s="264" t="str">
        <f>IF(SUMIF('Input| Projects'!$AR$8:$CO$8,"Tx",'Input| Projects'!$AR309:$CO309)=0,"",SUMIF('Input| Projects'!$AR$8:$CO$8,"Tx",'Input| Projects'!$AR309:$CO309))</f>
        <v/>
      </c>
      <c r="CB309" s="206" t="str">
        <f t="shared" si="121"/>
        <v/>
      </c>
    </row>
    <row r="310" spans="2:80" x14ac:dyDescent="0.3">
      <c r="B310" s="268">
        <f>IFERROR('Input| Projects'!B310,"")</f>
        <v>301</v>
      </c>
      <c r="C310" s="57" t="str">
        <f>IFERROR(IF('Input| Projects'!C310="","",'Input| Projects'!C310),"")</f>
        <v/>
      </c>
      <c r="D310" s="57" t="str">
        <f>IFERROR(IF('Input| Projects'!D310="","",'Input| Projects'!D310),"")</f>
        <v/>
      </c>
      <c r="E310" s="140"/>
      <c r="F310" s="257">
        <f>IFERROR('Input| Projects'!I310*'Input| Escalations'!$K$19,"")</f>
        <v>0</v>
      </c>
      <c r="G310" s="257">
        <f>IFERROR('Input| Projects'!J310*'Input| Escalations'!$K$19,"")</f>
        <v>0</v>
      </c>
      <c r="H310" s="257">
        <f>IFERROR('Input| Projects'!K310*'Input| Escalations'!$K$19,"")</f>
        <v>0</v>
      </c>
      <c r="I310" s="257">
        <f>IFERROR('Input| Projects'!L310*'Input| Escalations'!$K$19,"")</f>
        <v>0</v>
      </c>
      <c r="J310" s="257">
        <f>IFERROR('Input| Projects'!M310*'Input| Escalations'!$K$19,"")</f>
        <v>0</v>
      </c>
      <c r="K310" s="257">
        <f>IFERROR('Input| Projects'!N310*'Input| Escalations'!$K$19,"")</f>
        <v>0</v>
      </c>
      <c r="L310" s="257">
        <f>IFERROR('Input| Projects'!O310*'Input| Escalations'!$K$19,"")</f>
        <v>0</v>
      </c>
      <c r="M310" s="206" t="str">
        <f>IF(ABS(SUM(F310:L310)-(SUM('Input| Projects'!I310:O310)*'Input| Escalations'!$K$19))&lt;0.0000001,"",1)</f>
        <v/>
      </c>
      <c r="N310" s="259">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259">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259">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259">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259">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259">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259">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42"/>
      <c r="V310" s="253">
        <f t="shared" si="115"/>
        <v>0</v>
      </c>
      <c r="W310" s="253">
        <f t="shared" si="116"/>
        <v>0</v>
      </c>
      <c r="X310" s="253">
        <f t="shared" si="117"/>
        <v>0</v>
      </c>
      <c r="Y310" s="253">
        <f t="shared" si="100"/>
        <v>0</v>
      </c>
      <c r="Z310" s="253">
        <f t="shared" si="101"/>
        <v>0</v>
      </c>
      <c r="AA310" s="253">
        <f t="shared" si="102"/>
        <v>0</v>
      </c>
      <c r="AB310" s="253">
        <f t="shared" si="103"/>
        <v>0</v>
      </c>
      <c r="AC310" s="142"/>
      <c r="AD310" s="253">
        <f>'Input| Projects'!Q310*N310*'Input| Escalations'!$K$19</f>
        <v>0</v>
      </c>
      <c r="AE310" s="253">
        <f>'Input| Projects'!R310*O310*'Input| Escalations'!$K$19</f>
        <v>0</v>
      </c>
      <c r="AF310" s="253">
        <f>'Input| Projects'!S310*P310*'Input| Escalations'!$K$19</f>
        <v>0</v>
      </c>
      <c r="AG310" s="253">
        <f>'Input| Projects'!T310*Q310*'Input| Escalations'!$K$19</f>
        <v>0</v>
      </c>
      <c r="AH310" s="253">
        <f>'Input| Projects'!U310*R310*'Input| Escalations'!$K$19</f>
        <v>0</v>
      </c>
      <c r="AI310" s="253">
        <f>'Input| Projects'!V310*S310*'Input| Escalations'!$K$19</f>
        <v>0</v>
      </c>
      <c r="AJ310" s="253">
        <f>'Input| Projects'!W310*T310*'Input| Escalations'!$K$19</f>
        <v>0</v>
      </c>
      <c r="AK310" s="142"/>
      <c r="AL310" s="253">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253">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253">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253">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253">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253">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253">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42"/>
      <c r="AT310" s="253">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253">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253">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253">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253">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253">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253">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42"/>
      <c r="BB310" s="253">
        <f t="shared" si="118"/>
        <v>0</v>
      </c>
      <c r="BC310" s="253">
        <f t="shared" si="119"/>
        <v>0</v>
      </c>
      <c r="BD310" s="253">
        <f t="shared" si="120"/>
        <v>0</v>
      </c>
      <c r="BE310" s="253">
        <f t="shared" si="104"/>
        <v>0</v>
      </c>
      <c r="BF310" s="253">
        <f t="shared" si="105"/>
        <v>0</v>
      </c>
      <c r="BG310" s="253">
        <f t="shared" si="106"/>
        <v>0</v>
      </c>
      <c r="BH310" s="253">
        <f t="shared" si="107"/>
        <v>0</v>
      </c>
      <c r="BI310" s="144"/>
      <c r="BJ310" s="253"/>
      <c r="BK310" s="253"/>
      <c r="BL310" s="253"/>
      <c r="BM310" s="253"/>
      <c r="BN310" s="253"/>
      <c r="BO310" s="253"/>
      <c r="BP310" s="253"/>
      <c r="BQ310" s="144"/>
      <c r="BR310" s="253">
        <f t="shared" si="108"/>
        <v>0</v>
      </c>
      <c r="BS310" s="253">
        <f t="shared" si="109"/>
        <v>0</v>
      </c>
      <c r="BT310" s="253">
        <f t="shared" si="110"/>
        <v>0</v>
      </c>
      <c r="BU310" s="253">
        <f t="shared" si="111"/>
        <v>0</v>
      </c>
      <c r="BV310" s="253">
        <f t="shared" si="112"/>
        <v>0</v>
      </c>
      <c r="BW310" s="253">
        <f t="shared" si="113"/>
        <v>0</v>
      </c>
      <c r="BX310" s="253">
        <f t="shared" si="114"/>
        <v>0</v>
      </c>
      <c r="BY310" s="142"/>
      <c r="BZ310" s="264" t="str">
        <f>IF(SUMIF('Input| Projects'!$AR$8:$CO$8,"Dx",'Input| Projects'!$AR310:$CO310)=0,"",SUMIF('Input| Projects'!$AR$8:$CO$8,"Dx",'Input| Projects'!$AR310:$CO310))</f>
        <v/>
      </c>
      <c r="CA310" s="264" t="str">
        <f>IF(SUMIF('Input| Projects'!$AR$8:$CO$8,"Tx",'Input| Projects'!$AR310:$CO310)=0,"",SUMIF('Input| Projects'!$AR$8:$CO$8,"Tx",'Input| Projects'!$AR310:$CO310))</f>
        <v/>
      </c>
      <c r="CB310" s="206" t="str">
        <f t="shared" si="121"/>
        <v/>
      </c>
    </row>
    <row r="311" spans="2:80" x14ac:dyDescent="0.3">
      <c r="B311" s="268">
        <f>IFERROR('Input| Projects'!B311,"")</f>
        <v>302</v>
      </c>
      <c r="C311" s="57" t="str">
        <f>IFERROR(IF('Input| Projects'!C311="","",'Input| Projects'!C311),"")</f>
        <v/>
      </c>
      <c r="D311" s="57" t="str">
        <f>IFERROR(IF('Input| Projects'!D311="","",'Input| Projects'!D311),"")</f>
        <v/>
      </c>
      <c r="E311" s="140"/>
      <c r="F311" s="257">
        <f>IFERROR('Input| Projects'!I311*'Input| Escalations'!$K$19,"")</f>
        <v>0</v>
      </c>
      <c r="G311" s="257">
        <f>IFERROR('Input| Projects'!J311*'Input| Escalations'!$K$19,"")</f>
        <v>0</v>
      </c>
      <c r="H311" s="257">
        <f>IFERROR('Input| Projects'!K311*'Input| Escalations'!$K$19,"")</f>
        <v>0</v>
      </c>
      <c r="I311" s="257">
        <f>IFERROR('Input| Projects'!L311*'Input| Escalations'!$K$19,"")</f>
        <v>0</v>
      </c>
      <c r="J311" s="257">
        <f>IFERROR('Input| Projects'!M311*'Input| Escalations'!$K$19,"")</f>
        <v>0</v>
      </c>
      <c r="K311" s="257">
        <f>IFERROR('Input| Projects'!N311*'Input| Escalations'!$K$19,"")</f>
        <v>0</v>
      </c>
      <c r="L311" s="257">
        <f>IFERROR('Input| Projects'!O311*'Input| Escalations'!$K$19,"")</f>
        <v>0</v>
      </c>
      <c r="M311" s="206" t="str">
        <f>IF(ABS(SUM(F311:L311)-(SUM('Input| Projects'!I311:O311)*'Input| Escalations'!$K$19))&lt;0.0000001,"",1)</f>
        <v/>
      </c>
      <c r="N311" s="259">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259">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259">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259">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259">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259">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259">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42"/>
      <c r="V311" s="253">
        <f t="shared" si="115"/>
        <v>0</v>
      </c>
      <c r="W311" s="253">
        <f t="shared" si="116"/>
        <v>0</v>
      </c>
      <c r="X311" s="253">
        <f t="shared" si="117"/>
        <v>0</v>
      </c>
      <c r="Y311" s="253">
        <f t="shared" si="100"/>
        <v>0</v>
      </c>
      <c r="Z311" s="253">
        <f t="shared" si="101"/>
        <v>0</v>
      </c>
      <c r="AA311" s="253">
        <f t="shared" si="102"/>
        <v>0</v>
      </c>
      <c r="AB311" s="253">
        <f t="shared" si="103"/>
        <v>0</v>
      </c>
      <c r="AC311" s="142"/>
      <c r="AD311" s="253">
        <f>'Input| Projects'!Q311*N311*'Input| Escalations'!$K$19</f>
        <v>0</v>
      </c>
      <c r="AE311" s="253">
        <f>'Input| Projects'!R311*O311*'Input| Escalations'!$K$19</f>
        <v>0</v>
      </c>
      <c r="AF311" s="253">
        <f>'Input| Projects'!S311*P311*'Input| Escalations'!$K$19</f>
        <v>0</v>
      </c>
      <c r="AG311" s="253">
        <f>'Input| Projects'!T311*Q311*'Input| Escalations'!$K$19</f>
        <v>0</v>
      </c>
      <c r="AH311" s="253">
        <f>'Input| Projects'!U311*R311*'Input| Escalations'!$K$19</f>
        <v>0</v>
      </c>
      <c r="AI311" s="253">
        <f>'Input| Projects'!V311*S311*'Input| Escalations'!$K$19</f>
        <v>0</v>
      </c>
      <c r="AJ311" s="253">
        <f>'Input| Projects'!W311*T311*'Input| Escalations'!$K$19</f>
        <v>0</v>
      </c>
      <c r="AK311" s="142"/>
      <c r="AL311" s="253">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253">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253">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253">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253">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253">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253">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42"/>
      <c r="AT311" s="253">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253">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253">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253">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253">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253">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253">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42"/>
      <c r="BB311" s="253">
        <f t="shared" si="118"/>
        <v>0</v>
      </c>
      <c r="BC311" s="253">
        <f t="shared" si="119"/>
        <v>0</v>
      </c>
      <c r="BD311" s="253">
        <f t="shared" si="120"/>
        <v>0</v>
      </c>
      <c r="BE311" s="253">
        <f t="shared" si="104"/>
        <v>0</v>
      </c>
      <c r="BF311" s="253">
        <f t="shared" si="105"/>
        <v>0</v>
      </c>
      <c r="BG311" s="253">
        <f t="shared" si="106"/>
        <v>0</v>
      </c>
      <c r="BH311" s="253">
        <f t="shared" si="107"/>
        <v>0</v>
      </c>
      <c r="BI311" s="144"/>
      <c r="BJ311" s="253"/>
      <c r="BK311" s="253"/>
      <c r="BL311" s="253"/>
      <c r="BM311" s="253"/>
      <c r="BN311" s="253"/>
      <c r="BO311" s="253"/>
      <c r="BP311" s="253"/>
      <c r="BQ311" s="144"/>
      <c r="BR311" s="253">
        <f t="shared" si="108"/>
        <v>0</v>
      </c>
      <c r="BS311" s="253">
        <f t="shared" si="109"/>
        <v>0</v>
      </c>
      <c r="BT311" s="253">
        <f t="shared" si="110"/>
        <v>0</v>
      </c>
      <c r="BU311" s="253">
        <f t="shared" si="111"/>
        <v>0</v>
      </c>
      <c r="BV311" s="253">
        <f t="shared" si="112"/>
        <v>0</v>
      </c>
      <c r="BW311" s="253">
        <f t="shared" si="113"/>
        <v>0</v>
      </c>
      <c r="BX311" s="253">
        <f t="shared" si="114"/>
        <v>0</v>
      </c>
      <c r="BY311" s="142"/>
      <c r="BZ311" s="264" t="str">
        <f>IF(SUMIF('Input| Projects'!$AR$8:$CO$8,"Dx",'Input| Projects'!$AR311:$CO311)=0,"",SUMIF('Input| Projects'!$AR$8:$CO$8,"Dx",'Input| Projects'!$AR311:$CO311))</f>
        <v/>
      </c>
      <c r="CA311" s="264" t="str">
        <f>IF(SUMIF('Input| Projects'!$AR$8:$CO$8,"Tx",'Input| Projects'!$AR311:$CO311)=0,"",SUMIF('Input| Projects'!$AR$8:$CO$8,"Tx",'Input| Projects'!$AR311:$CO311))</f>
        <v/>
      </c>
      <c r="CB311" s="206" t="str">
        <f t="shared" si="121"/>
        <v/>
      </c>
    </row>
    <row r="312" spans="2:80" x14ac:dyDescent="0.3">
      <c r="B312" s="268">
        <f>IFERROR('Input| Projects'!B312,"")</f>
        <v>303</v>
      </c>
      <c r="C312" s="57" t="str">
        <f>IFERROR(IF('Input| Projects'!C312="","",'Input| Projects'!C312),"")</f>
        <v/>
      </c>
      <c r="D312" s="57" t="str">
        <f>IFERROR(IF('Input| Projects'!D312="","",'Input| Projects'!D312),"")</f>
        <v/>
      </c>
      <c r="E312" s="140"/>
      <c r="F312" s="257">
        <f>IFERROR('Input| Projects'!I312*'Input| Escalations'!$K$19,"")</f>
        <v>0</v>
      </c>
      <c r="G312" s="257">
        <f>IFERROR('Input| Projects'!J312*'Input| Escalations'!$K$19,"")</f>
        <v>0</v>
      </c>
      <c r="H312" s="257">
        <f>IFERROR('Input| Projects'!K312*'Input| Escalations'!$K$19,"")</f>
        <v>0</v>
      </c>
      <c r="I312" s="257">
        <f>IFERROR('Input| Projects'!L312*'Input| Escalations'!$K$19,"")</f>
        <v>0</v>
      </c>
      <c r="J312" s="257">
        <f>IFERROR('Input| Projects'!M312*'Input| Escalations'!$K$19,"")</f>
        <v>0</v>
      </c>
      <c r="K312" s="257">
        <f>IFERROR('Input| Projects'!N312*'Input| Escalations'!$K$19,"")</f>
        <v>0</v>
      </c>
      <c r="L312" s="257">
        <f>IFERROR('Input| Projects'!O312*'Input| Escalations'!$K$19,"")</f>
        <v>0</v>
      </c>
      <c r="M312" s="206" t="str">
        <f>IF(ABS(SUM(F312:L312)-(SUM('Input| Projects'!I312:O312)*'Input| Escalations'!$K$19))&lt;0.0000001,"",1)</f>
        <v/>
      </c>
      <c r="N312" s="259">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259">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259">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259">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259">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259">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259">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42"/>
      <c r="V312" s="253">
        <f t="shared" si="115"/>
        <v>0</v>
      </c>
      <c r="W312" s="253">
        <f t="shared" si="116"/>
        <v>0</v>
      </c>
      <c r="X312" s="253">
        <f t="shared" si="117"/>
        <v>0</v>
      </c>
      <c r="Y312" s="253">
        <f t="shared" si="100"/>
        <v>0</v>
      </c>
      <c r="Z312" s="253">
        <f t="shared" si="101"/>
        <v>0</v>
      </c>
      <c r="AA312" s="253">
        <f t="shared" si="102"/>
        <v>0</v>
      </c>
      <c r="AB312" s="253">
        <f t="shared" si="103"/>
        <v>0</v>
      </c>
      <c r="AC312" s="142"/>
      <c r="AD312" s="253">
        <f>'Input| Projects'!Q312*N312*'Input| Escalations'!$K$19</f>
        <v>0</v>
      </c>
      <c r="AE312" s="253">
        <f>'Input| Projects'!R312*O312*'Input| Escalations'!$K$19</f>
        <v>0</v>
      </c>
      <c r="AF312" s="253">
        <f>'Input| Projects'!S312*P312*'Input| Escalations'!$K$19</f>
        <v>0</v>
      </c>
      <c r="AG312" s="253">
        <f>'Input| Projects'!T312*Q312*'Input| Escalations'!$K$19</f>
        <v>0</v>
      </c>
      <c r="AH312" s="253">
        <f>'Input| Projects'!U312*R312*'Input| Escalations'!$K$19</f>
        <v>0</v>
      </c>
      <c r="AI312" s="253">
        <f>'Input| Projects'!V312*S312*'Input| Escalations'!$K$19</f>
        <v>0</v>
      </c>
      <c r="AJ312" s="253">
        <f>'Input| Projects'!W312*T312*'Input| Escalations'!$K$19</f>
        <v>0</v>
      </c>
      <c r="AK312" s="142"/>
      <c r="AL312" s="253">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253">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253">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253">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253">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253">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253">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42"/>
      <c r="AT312" s="253">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253">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253">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253">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253">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253">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253">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42"/>
      <c r="BB312" s="253">
        <f t="shared" si="118"/>
        <v>0</v>
      </c>
      <c r="BC312" s="253">
        <f t="shared" si="119"/>
        <v>0</v>
      </c>
      <c r="BD312" s="253">
        <f t="shared" si="120"/>
        <v>0</v>
      </c>
      <c r="BE312" s="253">
        <f t="shared" si="104"/>
        <v>0</v>
      </c>
      <c r="BF312" s="253">
        <f t="shared" si="105"/>
        <v>0</v>
      </c>
      <c r="BG312" s="253">
        <f t="shared" si="106"/>
        <v>0</v>
      </c>
      <c r="BH312" s="253">
        <f t="shared" si="107"/>
        <v>0</v>
      </c>
      <c r="BI312" s="144"/>
      <c r="BJ312" s="253"/>
      <c r="BK312" s="253"/>
      <c r="BL312" s="253"/>
      <c r="BM312" s="253"/>
      <c r="BN312" s="253"/>
      <c r="BO312" s="253"/>
      <c r="BP312" s="253"/>
      <c r="BQ312" s="144"/>
      <c r="BR312" s="253">
        <f t="shared" si="108"/>
        <v>0</v>
      </c>
      <c r="BS312" s="253">
        <f t="shared" si="109"/>
        <v>0</v>
      </c>
      <c r="BT312" s="253">
        <f t="shared" si="110"/>
        <v>0</v>
      </c>
      <c r="BU312" s="253">
        <f t="shared" si="111"/>
        <v>0</v>
      </c>
      <c r="BV312" s="253">
        <f t="shared" si="112"/>
        <v>0</v>
      </c>
      <c r="BW312" s="253">
        <f t="shared" si="113"/>
        <v>0</v>
      </c>
      <c r="BX312" s="253">
        <f t="shared" si="114"/>
        <v>0</v>
      </c>
      <c r="BY312" s="142"/>
      <c r="BZ312" s="264" t="str">
        <f>IF(SUMIF('Input| Projects'!$AR$8:$CO$8,"Dx",'Input| Projects'!$AR312:$CO312)=0,"",SUMIF('Input| Projects'!$AR$8:$CO$8,"Dx",'Input| Projects'!$AR312:$CO312))</f>
        <v/>
      </c>
      <c r="CA312" s="264" t="str">
        <f>IF(SUMIF('Input| Projects'!$AR$8:$CO$8,"Tx",'Input| Projects'!$AR312:$CO312)=0,"",SUMIF('Input| Projects'!$AR$8:$CO$8,"Tx",'Input| Projects'!$AR312:$CO312))</f>
        <v/>
      </c>
      <c r="CB312" s="206" t="str">
        <f t="shared" si="121"/>
        <v/>
      </c>
    </row>
    <row r="313" spans="2:80" x14ac:dyDescent="0.3">
      <c r="B313" s="268">
        <f>IFERROR('Input| Projects'!B313,"")</f>
        <v>304</v>
      </c>
      <c r="C313" s="57" t="str">
        <f>IFERROR(IF('Input| Projects'!C313="","",'Input| Projects'!C313),"")</f>
        <v/>
      </c>
      <c r="D313" s="57" t="str">
        <f>IFERROR(IF('Input| Projects'!D313="","",'Input| Projects'!D313),"")</f>
        <v/>
      </c>
      <c r="E313" s="140"/>
      <c r="F313" s="257">
        <f>IFERROR('Input| Projects'!I313*'Input| Escalations'!$K$19,"")</f>
        <v>0</v>
      </c>
      <c r="G313" s="257">
        <f>IFERROR('Input| Projects'!J313*'Input| Escalations'!$K$19,"")</f>
        <v>0</v>
      </c>
      <c r="H313" s="257">
        <f>IFERROR('Input| Projects'!K313*'Input| Escalations'!$K$19,"")</f>
        <v>0</v>
      </c>
      <c r="I313" s="257">
        <f>IFERROR('Input| Projects'!L313*'Input| Escalations'!$K$19,"")</f>
        <v>0</v>
      </c>
      <c r="J313" s="257">
        <f>IFERROR('Input| Projects'!M313*'Input| Escalations'!$K$19,"")</f>
        <v>0</v>
      </c>
      <c r="K313" s="257">
        <f>IFERROR('Input| Projects'!N313*'Input| Escalations'!$K$19,"")</f>
        <v>0</v>
      </c>
      <c r="L313" s="257">
        <f>IFERROR('Input| Projects'!O313*'Input| Escalations'!$K$19,"")</f>
        <v>0</v>
      </c>
      <c r="M313" s="206" t="str">
        <f>IF(ABS(SUM(F313:L313)-(SUM('Input| Projects'!I313:O313)*'Input| Escalations'!$K$19))&lt;0.0000001,"",1)</f>
        <v/>
      </c>
      <c r="N313" s="259">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259">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259">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259">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259">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259">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259">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42"/>
      <c r="V313" s="253">
        <f t="shared" si="115"/>
        <v>0</v>
      </c>
      <c r="W313" s="253">
        <f t="shared" si="116"/>
        <v>0</v>
      </c>
      <c r="X313" s="253">
        <f t="shared" si="117"/>
        <v>0</v>
      </c>
      <c r="Y313" s="253">
        <f t="shared" si="100"/>
        <v>0</v>
      </c>
      <c r="Z313" s="253">
        <f t="shared" si="101"/>
        <v>0</v>
      </c>
      <c r="AA313" s="253">
        <f t="shared" si="102"/>
        <v>0</v>
      </c>
      <c r="AB313" s="253">
        <f t="shared" si="103"/>
        <v>0</v>
      </c>
      <c r="AC313" s="142"/>
      <c r="AD313" s="253">
        <f>'Input| Projects'!Q313*N313*'Input| Escalations'!$K$19</f>
        <v>0</v>
      </c>
      <c r="AE313" s="253">
        <f>'Input| Projects'!R313*O313*'Input| Escalations'!$K$19</f>
        <v>0</v>
      </c>
      <c r="AF313" s="253">
        <f>'Input| Projects'!S313*P313*'Input| Escalations'!$K$19</f>
        <v>0</v>
      </c>
      <c r="AG313" s="253">
        <f>'Input| Projects'!T313*Q313*'Input| Escalations'!$K$19</f>
        <v>0</v>
      </c>
      <c r="AH313" s="253">
        <f>'Input| Projects'!U313*R313*'Input| Escalations'!$K$19</f>
        <v>0</v>
      </c>
      <c r="AI313" s="253">
        <f>'Input| Projects'!V313*S313*'Input| Escalations'!$K$19</f>
        <v>0</v>
      </c>
      <c r="AJ313" s="253">
        <f>'Input| Projects'!W313*T313*'Input| Escalations'!$K$19</f>
        <v>0</v>
      </c>
      <c r="AK313" s="142"/>
      <c r="AL313" s="253">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253">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253">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253">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253">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253">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253">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42"/>
      <c r="AT313" s="253">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253">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253">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253">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253">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253">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253">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42"/>
      <c r="BB313" s="253">
        <f t="shared" si="118"/>
        <v>0</v>
      </c>
      <c r="BC313" s="253">
        <f t="shared" si="119"/>
        <v>0</v>
      </c>
      <c r="BD313" s="253">
        <f t="shared" si="120"/>
        <v>0</v>
      </c>
      <c r="BE313" s="253">
        <f t="shared" si="104"/>
        <v>0</v>
      </c>
      <c r="BF313" s="253">
        <f t="shared" si="105"/>
        <v>0</v>
      </c>
      <c r="BG313" s="253">
        <f t="shared" si="106"/>
        <v>0</v>
      </c>
      <c r="BH313" s="253">
        <f t="shared" si="107"/>
        <v>0</v>
      </c>
      <c r="BI313" s="144"/>
      <c r="BJ313" s="253"/>
      <c r="BK313" s="253"/>
      <c r="BL313" s="253"/>
      <c r="BM313" s="253"/>
      <c r="BN313" s="253"/>
      <c r="BO313" s="253"/>
      <c r="BP313" s="253"/>
      <c r="BQ313" s="144"/>
      <c r="BR313" s="253">
        <f t="shared" si="108"/>
        <v>0</v>
      </c>
      <c r="BS313" s="253">
        <f t="shared" si="109"/>
        <v>0</v>
      </c>
      <c r="BT313" s="253">
        <f t="shared" si="110"/>
        <v>0</v>
      </c>
      <c r="BU313" s="253">
        <f t="shared" si="111"/>
        <v>0</v>
      </c>
      <c r="BV313" s="253">
        <f t="shared" si="112"/>
        <v>0</v>
      </c>
      <c r="BW313" s="253">
        <f t="shared" si="113"/>
        <v>0</v>
      </c>
      <c r="BX313" s="253">
        <f t="shared" si="114"/>
        <v>0</v>
      </c>
      <c r="BY313" s="142"/>
      <c r="BZ313" s="264" t="str">
        <f>IF(SUMIF('Input| Projects'!$AR$8:$CO$8,"Dx",'Input| Projects'!$AR313:$CO313)=0,"",SUMIF('Input| Projects'!$AR$8:$CO$8,"Dx",'Input| Projects'!$AR313:$CO313))</f>
        <v/>
      </c>
      <c r="CA313" s="264" t="str">
        <f>IF(SUMIF('Input| Projects'!$AR$8:$CO$8,"Tx",'Input| Projects'!$AR313:$CO313)=0,"",SUMIF('Input| Projects'!$AR$8:$CO$8,"Tx",'Input| Projects'!$AR313:$CO313))</f>
        <v/>
      </c>
      <c r="CB313" s="206" t="str">
        <f t="shared" si="121"/>
        <v/>
      </c>
    </row>
    <row r="314" spans="2:80" x14ac:dyDescent="0.3">
      <c r="B314" s="268">
        <f>IFERROR('Input| Projects'!B314,"")</f>
        <v>305</v>
      </c>
      <c r="C314" s="57" t="str">
        <f>IFERROR(IF('Input| Projects'!C314="","",'Input| Projects'!C314),"")</f>
        <v/>
      </c>
      <c r="D314" s="57" t="str">
        <f>IFERROR(IF('Input| Projects'!D314="","",'Input| Projects'!D314),"")</f>
        <v/>
      </c>
      <c r="E314" s="140"/>
      <c r="F314" s="257">
        <f>IFERROR('Input| Projects'!I314*'Input| Escalations'!$K$19,"")</f>
        <v>0</v>
      </c>
      <c r="G314" s="257">
        <f>IFERROR('Input| Projects'!J314*'Input| Escalations'!$K$19,"")</f>
        <v>0</v>
      </c>
      <c r="H314" s="257">
        <f>IFERROR('Input| Projects'!K314*'Input| Escalations'!$K$19,"")</f>
        <v>0</v>
      </c>
      <c r="I314" s="257">
        <f>IFERROR('Input| Projects'!L314*'Input| Escalations'!$K$19,"")</f>
        <v>0</v>
      </c>
      <c r="J314" s="257">
        <f>IFERROR('Input| Projects'!M314*'Input| Escalations'!$K$19,"")</f>
        <v>0</v>
      </c>
      <c r="K314" s="257">
        <f>IFERROR('Input| Projects'!N314*'Input| Escalations'!$K$19,"")</f>
        <v>0</v>
      </c>
      <c r="L314" s="257">
        <f>IFERROR('Input| Projects'!O314*'Input| Escalations'!$K$19,"")</f>
        <v>0</v>
      </c>
      <c r="M314" s="206" t="str">
        <f>IF(ABS(SUM(F314:L314)-(SUM('Input| Projects'!I314:O314)*'Input| Escalations'!$K$19))&lt;0.0000001,"",1)</f>
        <v/>
      </c>
      <c r="N314" s="259">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259">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259">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259">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259">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259">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259">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42"/>
      <c r="V314" s="253">
        <f t="shared" si="115"/>
        <v>0</v>
      </c>
      <c r="W314" s="253">
        <f t="shared" si="116"/>
        <v>0</v>
      </c>
      <c r="X314" s="253">
        <f t="shared" si="117"/>
        <v>0</v>
      </c>
      <c r="Y314" s="253">
        <f t="shared" si="100"/>
        <v>0</v>
      </c>
      <c r="Z314" s="253">
        <f t="shared" si="101"/>
        <v>0</v>
      </c>
      <c r="AA314" s="253">
        <f t="shared" si="102"/>
        <v>0</v>
      </c>
      <c r="AB314" s="253">
        <f t="shared" si="103"/>
        <v>0</v>
      </c>
      <c r="AC314" s="142"/>
      <c r="AD314" s="253">
        <f>'Input| Projects'!Q314*N314*'Input| Escalations'!$K$19</f>
        <v>0</v>
      </c>
      <c r="AE314" s="253">
        <f>'Input| Projects'!R314*O314*'Input| Escalations'!$K$19</f>
        <v>0</v>
      </c>
      <c r="AF314" s="253">
        <f>'Input| Projects'!S314*P314*'Input| Escalations'!$K$19</f>
        <v>0</v>
      </c>
      <c r="AG314" s="253">
        <f>'Input| Projects'!T314*Q314*'Input| Escalations'!$K$19</f>
        <v>0</v>
      </c>
      <c r="AH314" s="253">
        <f>'Input| Projects'!U314*R314*'Input| Escalations'!$K$19</f>
        <v>0</v>
      </c>
      <c r="AI314" s="253">
        <f>'Input| Projects'!V314*S314*'Input| Escalations'!$K$19</f>
        <v>0</v>
      </c>
      <c r="AJ314" s="253">
        <f>'Input| Projects'!W314*T314*'Input| Escalations'!$K$19</f>
        <v>0</v>
      </c>
      <c r="AK314" s="142"/>
      <c r="AL314" s="253">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253">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253">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253">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253">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253">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253">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42"/>
      <c r="AT314" s="253">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253">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253">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253">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253">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253">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253">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42"/>
      <c r="BB314" s="253">
        <f t="shared" si="118"/>
        <v>0</v>
      </c>
      <c r="BC314" s="253">
        <f t="shared" si="119"/>
        <v>0</v>
      </c>
      <c r="BD314" s="253">
        <f t="shared" si="120"/>
        <v>0</v>
      </c>
      <c r="BE314" s="253">
        <f t="shared" si="104"/>
        <v>0</v>
      </c>
      <c r="BF314" s="253">
        <f t="shared" si="105"/>
        <v>0</v>
      </c>
      <c r="BG314" s="253">
        <f t="shared" si="106"/>
        <v>0</v>
      </c>
      <c r="BH314" s="253">
        <f t="shared" si="107"/>
        <v>0</v>
      </c>
      <c r="BI314" s="144"/>
      <c r="BJ314" s="253"/>
      <c r="BK314" s="253"/>
      <c r="BL314" s="253"/>
      <c r="BM314" s="253"/>
      <c r="BN314" s="253"/>
      <c r="BO314" s="253"/>
      <c r="BP314" s="253"/>
      <c r="BQ314" s="144"/>
      <c r="BR314" s="253">
        <f t="shared" si="108"/>
        <v>0</v>
      </c>
      <c r="BS314" s="253">
        <f t="shared" si="109"/>
        <v>0</v>
      </c>
      <c r="BT314" s="253">
        <f t="shared" si="110"/>
        <v>0</v>
      </c>
      <c r="BU314" s="253">
        <f t="shared" si="111"/>
        <v>0</v>
      </c>
      <c r="BV314" s="253">
        <f t="shared" si="112"/>
        <v>0</v>
      </c>
      <c r="BW314" s="253">
        <f t="shared" si="113"/>
        <v>0</v>
      </c>
      <c r="BX314" s="253">
        <f t="shared" si="114"/>
        <v>0</v>
      </c>
      <c r="BY314" s="142"/>
      <c r="BZ314" s="264" t="str">
        <f>IF(SUMIF('Input| Projects'!$AR$8:$CO$8,"Dx",'Input| Projects'!$AR314:$CO314)=0,"",SUMIF('Input| Projects'!$AR$8:$CO$8,"Dx",'Input| Projects'!$AR314:$CO314))</f>
        <v/>
      </c>
      <c r="CA314" s="264" t="str">
        <f>IF(SUMIF('Input| Projects'!$AR$8:$CO$8,"Tx",'Input| Projects'!$AR314:$CO314)=0,"",SUMIF('Input| Projects'!$AR$8:$CO$8,"Tx",'Input| Projects'!$AR314:$CO314))</f>
        <v/>
      </c>
      <c r="CB314" s="206" t="str">
        <f t="shared" si="121"/>
        <v/>
      </c>
    </row>
    <row r="315" spans="2:80" x14ac:dyDescent="0.3">
      <c r="B315" s="268">
        <f>IFERROR('Input| Projects'!B315,"")</f>
        <v>306</v>
      </c>
      <c r="C315" s="57" t="str">
        <f>IFERROR(IF('Input| Projects'!C315="","",'Input| Projects'!C315),"")</f>
        <v/>
      </c>
      <c r="D315" s="57" t="str">
        <f>IFERROR(IF('Input| Projects'!D315="","",'Input| Projects'!D315),"")</f>
        <v/>
      </c>
      <c r="E315" s="140"/>
      <c r="F315" s="257">
        <f>IFERROR('Input| Projects'!I315*'Input| Escalations'!$K$19,"")</f>
        <v>0</v>
      </c>
      <c r="G315" s="257">
        <f>IFERROR('Input| Projects'!J315*'Input| Escalations'!$K$19,"")</f>
        <v>0</v>
      </c>
      <c r="H315" s="257">
        <f>IFERROR('Input| Projects'!K315*'Input| Escalations'!$K$19,"")</f>
        <v>0</v>
      </c>
      <c r="I315" s="257">
        <f>IFERROR('Input| Projects'!L315*'Input| Escalations'!$K$19,"")</f>
        <v>0</v>
      </c>
      <c r="J315" s="257">
        <f>IFERROR('Input| Projects'!M315*'Input| Escalations'!$K$19,"")</f>
        <v>0</v>
      </c>
      <c r="K315" s="257">
        <f>IFERROR('Input| Projects'!N315*'Input| Escalations'!$K$19,"")</f>
        <v>0</v>
      </c>
      <c r="L315" s="257">
        <f>IFERROR('Input| Projects'!O315*'Input| Escalations'!$K$19,"")</f>
        <v>0</v>
      </c>
      <c r="M315" s="206" t="str">
        <f>IF(ABS(SUM(F315:L315)-(SUM('Input| Projects'!I315:O315)*'Input| Escalations'!$K$19))&lt;0.0000001,"",1)</f>
        <v/>
      </c>
      <c r="N315" s="259">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259">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259">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259">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259">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259">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259">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42"/>
      <c r="V315" s="253">
        <f t="shared" si="115"/>
        <v>0</v>
      </c>
      <c r="W315" s="253">
        <f t="shared" si="116"/>
        <v>0</v>
      </c>
      <c r="X315" s="253">
        <f t="shared" si="117"/>
        <v>0</v>
      </c>
      <c r="Y315" s="253">
        <f t="shared" si="100"/>
        <v>0</v>
      </c>
      <c r="Z315" s="253">
        <f t="shared" si="101"/>
        <v>0</v>
      </c>
      <c r="AA315" s="253">
        <f t="shared" si="102"/>
        <v>0</v>
      </c>
      <c r="AB315" s="253">
        <f t="shared" si="103"/>
        <v>0</v>
      </c>
      <c r="AC315" s="142"/>
      <c r="AD315" s="253">
        <f>'Input| Projects'!Q315*N315*'Input| Escalations'!$K$19</f>
        <v>0</v>
      </c>
      <c r="AE315" s="253">
        <f>'Input| Projects'!R315*O315*'Input| Escalations'!$K$19</f>
        <v>0</v>
      </c>
      <c r="AF315" s="253">
        <f>'Input| Projects'!S315*P315*'Input| Escalations'!$K$19</f>
        <v>0</v>
      </c>
      <c r="AG315" s="253">
        <f>'Input| Projects'!T315*Q315*'Input| Escalations'!$K$19</f>
        <v>0</v>
      </c>
      <c r="AH315" s="253">
        <f>'Input| Projects'!U315*R315*'Input| Escalations'!$K$19</f>
        <v>0</v>
      </c>
      <c r="AI315" s="253">
        <f>'Input| Projects'!V315*S315*'Input| Escalations'!$K$19</f>
        <v>0</v>
      </c>
      <c r="AJ315" s="253">
        <f>'Input| Projects'!W315*T315*'Input| Escalations'!$K$19</f>
        <v>0</v>
      </c>
      <c r="AK315" s="142"/>
      <c r="AL315" s="253">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253">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253">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253">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253">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253">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253">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42"/>
      <c r="AT315" s="253">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253">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253">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253">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253">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253">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253">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42"/>
      <c r="BB315" s="253">
        <f t="shared" si="118"/>
        <v>0</v>
      </c>
      <c r="BC315" s="253">
        <f t="shared" si="119"/>
        <v>0</v>
      </c>
      <c r="BD315" s="253">
        <f t="shared" si="120"/>
        <v>0</v>
      </c>
      <c r="BE315" s="253">
        <f t="shared" si="104"/>
        <v>0</v>
      </c>
      <c r="BF315" s="253">
        <f t="shared" si="105"/>
        <v>0</v>
      </c>
      <c r="BG315" s="253">
        <f t="shared" si="106"/>
        <v>0</v>
      </c>
      <c r="BH315" s="253">
        <f t="shared" si="107"/>
        <v>0</v>
      </c>
      <c r="BI315" s="144"/>
      <c r="BJ315" s="253"/>
      <c r="BK315" s="253"/>
      <c r="BL315" s="253"/>
      <c r="BM315" s="253"/>
      <c r="BN315" s="253"/>
      <c r="BO315" s="253"/>
      <c r="BP315" s="253"/>
      <c r="BQ315" s="144"/>
      <c r="BR315" s="253">
        <f t="shared" si="108"/>
        <v>0</v>
      </c>
      <c r="BS315" s="253">
        <f t="shared" si="109"/>
        <v>0</v>
      </c>
      <c r="BT315" s="253">
        <f t="shared" si="110"/>
        <v>0</v>
      </c>
      <c r="BU315" s="253">
        <f t="shared" si="111"/>
        <v>0</v>
      </c>
      <c r="BV315" s="253">
        <f t="shared" si="112"/>
        <v>0</v>
      </c>
      <c r="BW315" s="253">
        <f t="shared" si="113"/>
        <v>0</v>
      </c>
      <c r="BX315" s="253">
        <f t="shared" si="114"/>
        <v>0</v>
      </c>
      <c r="BY315" s="142"/>
      <c r="BZ315" s="264" t="str">
        <f>IF(SUMIF('Input| Projects'!$AR$8:$CO$8,"Dx",'Input| Projects'!$AR315:$CO315)=0,"",SUMIF('Input| Projects'!$AR$8:$CO$8,"Dx",'Input| Projects'!$AR315:$CO315))</f>
        <v/>
      </c>
      <c r="CA315" s="264" t="str">
        <f>IF(SUMIF('Input| Projects'!$AR$8:$CO$8,"Tx",'Input| Projects'!$AR315:$CO315)=0,"",SUMIF('Input| Projects'!$AR$8:$CO$8,"Tx",'Input| Projects'!$AR315:$CO315))</f>
        <v/>
      </c>
      <c r="CB315" s="206" t="str">
        <f t="shared" si="121"/>
        <v/>
      </c>
    </row>
    <row r="316" spans="2:80" x14ac:dyDescent="0.3">
      <c r="B316" s="268">
        <f>IFERROR('Input| Projects'!B316,"")</f>
        <v>307</v>
      </c>
      <c r="C316" s="57" t="str">
        <f>IFERROR(IF('Input| Projects'!C316="","",'Input| Projects'!C316),"")</f>
        <v/>
      </c>
      <c r="D316" s="57" t="str">
        <f>IFERROR(IF('Input| Projects'!D316="","",'Input| Projects'!D316),"")</f>
        <v/>
      </c>
      <c r="E316" s="140"/>
      <c r="F316" s="257">
        <f>IFERROR('Input| Projects'!I316*'Input| Escalations'!$K$19,"")</f>
        <v>0</v>
      </c>
      <c r="G316" s="257">
        <f>IFERROR('Input| Projects'!J316*'Input| Escalations'!$K$19,"")</f>
        <v>0</v>
      </c>
      <c r="H316" s="257">
        <f>IFERROR('Input| Projects'!K316*'Input| Escalations'!$K$19,"")</f>
        <v>0</v>
      </c>
      <c r="I316" s="257">
        <f>IFERROR('Input| Projects'!L316*'Input| Escalations'!$K$19,"")</f>
        <v>0</v>
      </c>
      <c r="J316" s="257">
        <f>IFERROR('Input| Projects'!M316*'Input| Escalations'!$K$19,"")</f>
        <v>0</v>
      </c>
      <c r="K316" s="257">
        <f>IFERROR('Input| Projects'!N316*'Input| Escalations'!$K$19,"")</f>
        <v>0</v>
      </c>
      <c r="L316" s="257">
        <f>IFERROR('Input| Projects'!O316*'Input| Escalations'!$K$19,"")</f>
        <v>0</v>
      </c>
      <c r="M316" s="206" t="str">
        <f>IF(ABS(SUM(F316:L316)-(SUM('Input| Projects'!I316:O316)*'Input| Escalations'!$K$19))&lt;0.0000001,"",1)</f>
        <v/>
      </c>
      <c r="N316" s="259">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259">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259">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259">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259">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259">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259">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42"/>
      <c r="V316" s="253">
        <f t="shared" si="115"/>
        <v>0</v>
      </c>
      <c r="W316" s="253">
        <f t="shared" si="116"/>
        <v>0</v>
      </c>
      <c r="X316" s="253">
        <f t="shared" si="117"/>
        <v>0</v>
      </c>
      <c r="Y316" s="253">
        <f t="shared" si="100"/>
        <v>0</v>
      </c>
      <c r="Z316" s="253">
        <f t="shared" si="101"/>
        <v>0</v>
      </c>
      <c r="AA316" s="253">
        <f t="shared" si="102"/>
        <v>0</v>
      </c>
      <c r="AB316" s="253">
        <f t="shared" si="103"/>
        <v>0</v>
      </c>
      <c r="AC316" s="142"/>
      <c r="AD316" s="253">
        <f>'Input| Projects'!Q316*N316*'Input| Escalations'!$K$19</f>
        <v>0</v>
      </c>
      <c r="AE316" s="253">
        <f>'Input| Projects'!R316*O316*'Input| Escalations'!$K$19</f>
        <v>0</v>
      </c>
      <c r="AF316" s="253">
        <f>'Input| Projects'!S316*P316*'Input| Escalations'!$K$19</f>
        <v>0</v>
      </c>
      <c r="AG316" s="253">
        <f>'Input| Projects'!T316*Q316*'Input| Escalations'!$K$19</f>
        <v>0</v>
      </c>
      <c r="AH316" s="253">
        <f>'Input| Projects'!U316*R316*'Input| Escalations'!$K$19</f>
        <v>0</v>
      </c>
      <c r="AI316" s="253">
        <f>'Input| Projects'!V316*S316*'Input| Escalations'!$K$19</f>
        <v>0</v>
      </c>
      <c r="AJ316" s="253">
        <f>'Input| Projects'!W316*T316*'Input| Escalations'!$K$19</f>
        <v>0</v>
      </c>
      <c r="AK316" s="142"/>
      <c r="AL316" s="253">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253">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253">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253">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253">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253">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253">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42"/>
      <c r="AT316" s="253">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253">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253">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253">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253">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253">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253">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42"/>
      <c r="BB316" s="253">
        <f t="shared" si="118"/>
        <v>0</v>
      </c>
      <c r="BC316" s="253">
        <f t="shared" si="119"/>
        <v>0</v>
      </c>
      <c r="BD316" s="253">
        <f t="shared" si="120"/>
        <v>0</v>
      </c>
      <c r="BE316" s="253">
        <f t="shared" si="104"/>
        <v>0</v>
      </c>
      <c r="BF316" s="253">
        <f t="shared" si="105"/>
        <v>0</v>
      </c>
      <c r="BG316" s="253">
        <f t="shared" si="106"/>
        <v>0</v>
      </c>
      <c r="BH316" s="253">
        <f t="shared" si="107"/>
        <v>0</v>
      </c>
      <c r="BI316" s="144"/>
      <c r="BJ316" s="253"/>
      <c r="BK316" s="253"/>
      <c r="BL316" s="253"/>
      <c r="BM316" s="253"/>
      <c r="BN316" s="253"/>
      <c r="BO316" s="253"/>
      <c r="BP316" s="253"/>
      <c r="BQ316" s="144"/>
      <c r="BR316" s="253">
        <f t="shared" si="108"/>
        <v>0</v>
      </c>
      <c r="BS316" s="253">
        <f t="shared" si="109"/>
        <v>0</v>
      </c>
      <c r="BT316" s="253">
        <f t="shared" si="110"/>
        <v>0</v>
      </c>
      <c r="BU316" s="253">
        <f t="shared" si="111"/>
        <v>0</v>
      </c>
      <c r="BV316" s="253">
        <f t="shared" si="112"/>
        <v>0</v>
      </c>
      <c r="BW316" s="253">
        <f t="shared" si="113"/>
        <v>0</v>
      </c>
      <c r="BX316" s="253">
        <f t="shared" si="114"/>
        <v>0</v>
      </c>
      <c r="BY316" s="142"/>
      <c r="BZ316" s="264" t="str">
        <f>IF(SUMIF('Input| Projects'!$AR$8:$CO$8,"Dx",'Input| Projects'!$AR316:$CO316)=0,"",SUMIF('Input| Projects'!$AR$8:$CO$8,"Dx",'Input| Projects'!$AR316:$CO316))</f>
        <v/>
      </c>
      <c r="CA316" s="264" t="str">
        <f>IF(SUMIF('Input| Projects'!$AR$8:$CO$8,"Tx",'Input| Projects'!$AR316:$CO316)=0,"",SUMIF('Input| Projects'!$AR$8:$CO$8,"Tx",'Input| Projects'!$AR316:$CO316))</f>
        <v/>
      </c>
      <c r="CB316" s="206" t="str">
        <f t="shared" si="121"/>
        <v/>
      </c>
    </row>
    <row r="317" spans="2:80" x14ac:dyDescent="0.3">
      <c r="B317" s="268">
        <f>IFERROR('Input| Projects'!B317,"")</f>
        <v>308</v>
      </c>
      <c r="C317" s="57" t="str">
        <f>IFERROR(IF('Input| Projects'!C317="","",'Input| Projects'!C317),"")</f>
        <v/>
      </c>
      <c r="D317" s="57" t="str">
        <f>IFERROR(IF('Input| Projects'!D317="","",'Input| Projects'!D317),"")</f>
        <v/>
      </c>
      <c r="E317" s="140"/>
      <c r="F317" s="257">
        <f>IFERROR('Input| Projects'!I317*'Input| Escalations'!$K$19,"")</f>
        <v>0</v>
      </c>
      <c r="G317" s="257">
        <f>IFERROR('Input| Projects'!J317*'Input| Escalations'!$K$19,"")</f>
        <v>0</v>
      </c>
      <c r="H317" s="257">
        <f>IFERROR('Input| Projects'!K317*'Input| Escalations'!$K$19,"")</f>
        <v>0</v>
      </c>
      <c r="I317" s="257">
        <f>IFERROR('Input| Projects'!L317*'Input| Escalations'!$K$19,"")</f>
        <v>0</v>
      </c>
      <c r="J317" s="257">
        <f>IFERROR('Input| Projects'!M317*'Input| Escalations'!$K$19,"")</f>
        <v>0</v>
      </c>
      <c r="K317" s="257">
        <f>IFERROR('Input| Projects'!N317*'Input| Escalations'!$K$19,"")</f>
        <v>0</v>
      </c>
      <c r="L317" s="257">
        <f>IFERROR('Input| Projects'!O317*'Input| Escalations'!$K$19,"")</f>
        <v>0</v>
      </c>
      <c r="M317" s="206" t="str">
        <f>IF(ABS(SUM(F317:L317)-(SUM('Input| Projects'!I317:O317)*'Input| Escalations'!$K$19))&lt;0.0000001,"",1)</f>
        <v/>
      </c>
      <c r="N317" s="259">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259">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259">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259">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259">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259">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259">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42"/>
      <c r="V317" s="253">
        <f t="shared" si="115"/>
        <v>0</v>
      </c>
      <c r="W317" s="253">
        <f t="shared" si="116"/>
        <v>0</v>
      </c>
      <c r="X317" s="253">
        <f t="shared" si="117"/>
        <v>0</v>
      </c>
      <c r="Y317" s="253">
        <f t="shared" si="100"/>
        <v>0</v>
      </c>
      <c r="Z317" s="253">
        <f t="shared" si="101"/>
        <v>0</v>
      </c>
      <c r="AA317" s="253">
        <f t="shared" si="102"/>
        <v>0</v>
      </c>
      <c r="AB317" s="253">
        <f t="shared" si="103"/>
        <v>0</v>
      </c>
      <c r="AC317" s="142"/>
      <c r="AD317" s="253">
        <f>'Input| Projects'!Q317*N317*'Input| Escalations'!$K$19</f>
        <v>0</v>
      </c>
      <c r="AE317" s="253">
        <f>'Input| Projects'!R317*O317*'Input| Escalations'!$K$19</f>
        <v>0</v>
      </c>
      <c r="AF317" s="253">
        <f>'Input| Projects'!S317*P317*'Input| Escalations'!$K$19</f>
        <v>0</v>
      </c>
      <c r="AG317" s="253">
        <f>'Input| Projects'!T317*Q317*'Input| Escalations'!$K$19</f>
        <v>0</v>
      </c>
      <c r="AH317" s="253">
        <f>'Input| Projects'!U317*R317*'Input| Escalations'!$K$19</f>
        <v>0</v>
      </c>
      <c r="AI317" s="253">
        <f>'Input| Projects'!V317*S317*'Input| Escalations'!$K$19</f>
        <v>0</v>
      </c>
      <c r="AJ317" s="253">
        <f>'Input| Projects'!W317*T317*'Input| Escalations'!$K$19</f>
        <v>0</v>
      </c>
      <c r="AK317" s="142"/>
      <c r="AL317" s="253">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253">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253">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253">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253">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253">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253">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42"/>
      <c r="AT317" s="253">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253">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253">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253">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253">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253">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253">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42"/>
      <c r="BB317" s="253">
        <f t="shared" si="118"/>
        <v>0</v>
      </c>
      <c r="BC317" s="253">
        <f t="shared" si="119"/>
        <v>0</v>
      </c>
      <c r="BD317" s="253">
        <f t="shared" si="120"/>
        <v>0</v>
      </c>
      <c r="BE317" s="253">
        <f t="shared" si="104"/>
        <v>0</v>
      </c>
      <c r="BF317" s="253">
        <f t="shared" si="105"/>
        <v>0</v>
      </c>
      <c r="BG317" s="253">
        <f t="shared" si="106"/>
        <v>0</v>
      </c>
      <c r="BH317" s="253">
        <f t="shared" si="107"/>
        <v>0</v>
      </c>
      <c r="BI317" s="144"/>
      <c r="BJ317" s="253"/>
      <c r="BK317" s="253"/>
      <c r="BL317" s="253"/>
      <c r="BM317" s="253"/>
      <c r="BN317" s="253"/>
      <c r="BO317" s="253"/>
      <c r="BP317" s="253"/>
      <c r="BQ317" s="144"/>
      <c r="BR317" s="253">
        <f t="shared" si="108"/>
        <v>0</v>
      </c>
      <c r="BS317" s="253">
        <f t="shared" si="109"/>
        <v>0</v>
      </c>
      <c r="BT317" s="253">
        <f t="shared" si="110"/>
        <v>0</v>
      </c>
      <c r="BU317" s="253">
        <f t="shared" si="111"/>
        <v>0</v>
      </c>
      <c r="BV317" s="253">
        <f t="shared" si="112"/>
        <v>0</v>
      </c>
      <c r="BW317" s="253">
        <f t="shared" si="113"/>
        <v>0</v>
      </c>
      <c r="BX317" s="253">
        <f t="shared" si="114"/>
        <v>0</v>
      </c>
      <c r="BY317" s="142"/>
      <c r="BZ317" s="264" t="str">
        <f>IF(SUMIF('Input| Projects'!$AR$8:$CO$8,"Dx",'Input| Projects'!$AR317:$CO317)=0,"",SUMIF('Input| Projects'!$AR$8:$CO$8,"Dx",'Input| Projects'!$AR317:$CO317))</f>
        <v/>
      </c>
      <c r="CA317" s="264" t="str">
        <f>IF(SUMIF('Input| Projects'!$AR$8:$CO$8,"Tx",'Input| Projects'!$AR317:$CO317)=0,"",SUMIF('Input| Projects'!$AR$8:$CO$8,"Tx",'Input| Projects'!$AR317:$CO317))</f>
        <v/>
      </c>
      <c r="CB317" s="206" t="str">
        <f t="shared" si="121"/>
        <v/>
      </c>
    </row>
    <row r="318" spans="2:80" x14ac:dyDescent="0.3">
      <c r="B318" s="268">
        <f>IFERROR('Input| Projects'!B318,"")</f>
        <v>309</v>
      </c>
      <c r="C318" s="57" t="str">
        <f>IFERROR(IF('Input| Projects'!C318="","",'Input| Projects'!C318),"")</f>
        <v/>
      </c>
      <c r="D318" s="57" t="str">
        <f>IFERROR(IF('Input| Projects'!D318="","",'Input| Projects'!D318),"")</f>
        <v/>
      </c>
      <c r="E318" s="140"/>
      <c r="F318" s="257">
        <f>IFERROR('Input| Projects'!I318*'Input| Escalations'!$K$19,"")</f>
        <v>0</v>
      </c>
      <c r="G318" s="257">
        <f>IFERROR('Input| Projects'!J318*'Input| Escalations'!$K$19,"")</f>
        <v>0</v>
      </c>
      <c r="H318" s="257">
        <f>IFERROR('Input| Projects'!K318*'Input| Escalations'!$K$19,"")</f>
        <v>0</v>
      </c>
      <c r="I318" s="257">
        <f>IFERROR('Input| Projects'!L318*'Input| Escalations'!$K$19,"")</f>
        <v>0</v>
      </c>
      <c r="J318" s="257">
        <f>IFERROR('Input| Projects'!M318*'Input| Escalations'!$K$19,"")</f>
        <v>0</v>
      </c>
      <c r="K318" s="257">
        <f>IFERROR('Input| Projects'!N318*'Input| Escalations'!$K$19,"")</f>
        <v>0</v>
      </c>
      <c r="L318" s="257">
        <f>IFERROR('Input| Projects'!O318*'Input| Escalations'!$K$19,"")</f>
        <v>0</v>
      </c>
      <c r="M318" s="206" t="str">
        <f>IF(ABS(SUM(F318:L318)-(SUM('Input| Projects'!I318:O318)*'Input| Escalations'!$K$19))&lt;0.0000001,"",1)</f>
        <v/>
      </c>
      <c r="N318" s="259">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259">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259">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259">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259">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259">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259">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42"/>
      <c r="V318" s="253">
        <f t="shared" si="115"/>
        <v>0</v>
      </c>
      <c r="W318" s="253">
        <f t="shared" si="116"/>
        <v>0</v>
      </c>
      <c r="X318" s="253">
        <f t="shared" si="117"/>
        <v>0</v>
      </c>
      <c r="Y318" s="253">
        <f t="shared" si="100"/>
        <v>0</v>
      </c>
      <c r="Z318" s="253">
        <f t="shared" si="101"/>
        <v>0</v>
      </c>
      <c r="AA318" s="253">
        <f t="shared" si="102"/>
        <v>0</v>
      </c>
      <c r="AB318" s="253">
        <f t="shared" si="103"/>
        <v>0</v>
      </c>
      <c r="AC318" s="142"/>
      <c r="AD318" s="253">
        <f>'Input| Projects'!Q318*N318*'Input| Escalations'!$K$19</f>
        <v>0</v>
      </c>
      <c r="AE318" s="253">
        <f>'Input| Projects'!R318*O318*'Input| Escalations'!$K$19</f>
        <v>0</v>
      </c>
      <c r="AF318" s="253">
        <f>'Input| Projects'!S318*P318*'Input| Escalations'!$K$19</f>
        <v>0</v>
      </c>
      <c r="AG318" s="253">
        <f>'Input| Projects'!T318*Q318*'Input| Escalations'!$K$19</f>
        <v>0</v>
      </c>
      <c r="AH318" s="253">
        <f>'Input| Projects'!U318*R318*'Input| Escalations'!$K$19</f>
        <v>0</v>
      </c>
      <c r="AI318" s="253">
        <f>'Input| Projects'!V318*S318*'Input| Escalations'!$K$19</f>
        <v>0</v>
      </c>
      <c r="AJ318" s="253">
        <f>'Input| Projects'!W318*T318*'Input| Escalations'!$K$19</f>
        <v>0</v>
      </c>
      <c r="AK318" s="142"/>
      <c r="AL318" s="253">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253">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253">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253">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253">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253">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253">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42"/>
      <c r="AT318" s="253">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253">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253">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253">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253">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253">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253">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42"/>
      <c r="BB318" s="253">
        <f t="shared" si="118"/>
        <v>0</v>
      </c>
      <c r="BC318" s="253">
        <f t="shared" si="119"/>
        <v>0</v>
      </c>
      <c r="BD318" s="253">
        <f t="shared" si="120"/>
        <v>0</v>
      </c>
      <c r="BE318" s="253">
        <f t="shared" si="104"/>
        <v>0</v>
      </c>
      <c r="BF318" s="253">
        <f t="shared" si="105"/>
        <v>0</v>
      </c>
      <c r="BG318" s="253">
        <f t="shared" si="106"/>
        <v>0</v>
      </c>
      <c r="BH318" s="253">
        <f t="shared" si="107"/>
        <v>0</v>
      </c>
      <c r="BI318" s="144"/>
      <c r="BJ318" s="253"/>
      <c r="BK318" s="253"/>
      <c r="BL318" s="253"/>
      <c r="BM318" s="253"/>
      <c r="BN318" s="253"/>
      <c r="BO318" s="253"/>
      <c r="BP318" s="253"/>
      <c r="BQ318" s="144"/>
      <c r="BR318" s="253">
        <f t="shared" si="108"/>
        <v>0</v>
      </c>
      <c r="BS318" s="253">
        <f t="shared" si="109"/>
        <v>0</v>
      </c>
      <c r="BT318" s="253">
        <f t="shared" si="110"/>
        <v>0</v>
      </c>
      <c r="BU318" s="253">
        <f t="shared" si="111"/>
        <v>0</v>
      </c>
      <c r="BV318" s="253">
        <f t="shared" si="112"/>
        <v>0</v>
      </c>
      <c r="BW318" s="253">
        <f t="shared" si="113"/>
        <v>0</v>
      </c>
      <c r="BX318" s="253">
        <f t="shared" si="114"/>
        <v>0</v>
      </c>
      <c r="BY318" s="142"/>
      <c r="BZ318" s="264" t="str">
        <f>IF(SUMIF('Input| Projects'!$AR$8:$CO$8,"Dx",'Input| Projects'!$AR318:$CO318)=0,"",SUMIF('Input| Projects'!$AR$8:$CO$8,"Dx",'Input| Projects'!$AR318:$CO318))</f>
        <v/>
      </c>
      <c r="CA318" s="264" t="str">
        <f>IF(SUMIF('Input| Projects'!$AR$8:$CO$8,"Tx",'Input| Projects'!$AR318:$CO318)=0,"",SUMIF('Input| Projects'!$AR$8:$CO$8,"Tx",'Input| Projects'!$AR318:$CO318))</f>
        <v/>
      </c>
      <c r="CB318" s="206" t="str">
        <f t="shared" si="121"/>
        <v/>
      </c>
    </row>
    <row r="319" spans="2:80" x14ac:dyDescent="0.3">
      <c r="B319" s="268">
        <f>IFERROR('Input| Projects'!B319,"")</f>
        <v>310</v>
      </c>
      <c r="C319" s="57" t="str">
        <f>IFERROR(IF('Input| Projects'!C319="","",'Input| Projects'!C319),"")</f>
        <v/>
      </c>
      <c r="D319" s="57" t="str">
        <f>IFERROR(IF('Input| Projects'!D319="","",'Input| Projects'!D319),"")</f>
        <v/>
      </c>
      <c r="E319" s="140"/>
      <c r="F319" s="257">
        <f>IFERROR('Input| Projects'!I319*'Input| Escalations'!$K$19,"")</f>
        <v>0</v>
      </c>
      <c r="G319" s="257">
        <f>IFERROR('Input| Projects'!J319*'Input| Escalations'!$K$19,"")</f>
        <v>0</v>
      </c>
      <c r="H319" s="257">
        <f>IFERROR('Input| Projects'!K319*'Input| Escalations'!$K$19,"")</f>
        <v>0</v>
      </c>
      <c r="I319" s="257">
        <f>IFERROR('Input| Projects'!L319*'Input| Escalations'!$K$19,"")</f>
        <v>0</v>
      </c>
      <c r="J319" s="257">
        <f>IFERROR('Input| Projects'!M319*'Input| Escalations'!$K$19,"")</f>
        <v>0</v>
      </c>
      <c r="K319" s="257">
        <f>IFERROR('Input| Projects'!N319*'Input| Escalations'!$K$19,"")</f>
        <v>0</v>
      </c>
      <c r="L319" s="257">
        <f>IFERROR('Input| Projects'!O319*'Input| Escalations'!$K$19,"")</f>
        <v>0</v>
      </c>
      <c r="M319" s="206" t="str">
        <f>IF(ABS(SUM(F319:L319)-(SUM('Input| Projects'!I319:O319)*'Input| Escalations'!$K$19))&lt;0.0000001,"",1)</f>
        <v/>
      </c>
      <c r="N319" s="259">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259">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259">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259">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259">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259">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259">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42"/>
      <c r="V319" s="253">
        <f t="shared" si="115"/>
        <v>0</v>
      </c>
      <c r="W319" s="253">
        <f t="shared" si="116"/>
        <v>0</v>
      </c>
      <c r="X319" s="253">
        <f t="shared" si="117"/>
        <v>0</v>
      </c>
      <c r="Y319" s="253">
        <f t="shared" si="100"/>
        <v>0</v>
      </c>
      <c r="Z319" s="253">
        <f t="shared" si="101"/>
        <v>0</v>
      </c>
      <c r="AA319" s="253">
        <f t="shared" si="102"/>
        <v>0</v>
      </c>
      <c r="AB319" s="253">
        <f t="shared" si="103"/>
        <v>0</v>
      </c>
      <c r="AC319" s="142"/>
      <c r="AD319" s="253">
        <f>'Input| Projects'!Q319*N319*'Input| Escalations'!$K$19</f>
        <v>0</v>
      </c>
      <c r="AE319" s="253">
        <f>'Input| Projects'!R319*O319*'Input| Escalations'!$K$19</f>
        <v>0</v>
      </c>
      <c r="AF319" s="253">
        <f>'Input| Projects'!S319*P319*'Input| Escalations'!$K$19</f>
        <v>0</v>
      </c>
      <c r="AG319" s="253">
        <f>'Input| Projects'!T319*Q319*'Input| Escalations'!$K$19</f>
        <v>0</v>
      </c>
      <c r="AH319" s="253">
        <f>'Input| Projects'!U319*R319*'Input| Escalations'!$K$19</f>
        <v>0</v>
      </c>
      <c r="AI319" s="253">
        <f>'Input| Projects'!V319*S319*'Input| Escalations'!$K$19</f>
        <v>0</v>
      </c>
      <c r="AJ319" s="253">
        <f>'Input| Projects'!W319*T319*'Input| Escalations'!$K$19</f>
        <v>0</v>
      </c>
      <c r="AK319" s="142"/>
      <c r="AL319" s="253">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253">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253">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253">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253">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253">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253">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42"/>
      <c r="AT319" s="253">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253">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253">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253">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253">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253">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253">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42"/>
      <c r="BB319" s="253">
        <f t="shared" si="118"/>
        <v>0</v>
      </c>
      <c r="BC319" s="253">
        <f t="shared" si="119"/>
        <v>0</v>
      </c>
      <c r="BD319" s="253">
        <f t="shared" si="120"/>
        <v>0</v>
      </c>
      <c r="BE319" s="253">
        <f t="shared" si="104"/>
        <v>0</v>
      </c>
      <c r="BF319" s="253">
        <f t="shared" si="105"/>
        <v>0</v>
      </c>
      <c r="BG319" s="253">
        <f t="shared" si="106"/>
        <v>0</v>
      </c>
      <c r="BH319" s="253">
        <f t="shared" si="107"/>
        <v>0</v>
      </c>
      <c r="BI319" s="144"/>
      <c r="BJ319" s="253"/>
      <c r="BK319" s="253"/>
      <c r="BL319" s="253"/>
      <c r="BM319" s="253"/>
      <c r="BN319" s="253"/>
      <c r="BO319" s="253"/>
      <c r="BP319" s="253"/>
      <c r="BQ319" s="144"/>
      <c r="BR319" s="253">
        <f t="shared" si="108"/>
        <v>0</v>
      </c>
      <c r="BS319" s="253">
        <f t="shared" si="109"/>
        <v>0</v>
      </c>
      <c r="BT319" s="253">
        <f t="shared" si="110"/>
        <v>0</v>
      </c>
      <c r="BU319" s="253">
        <f t="shared" si="111"/>
        <v>0</v>
      </c>
      <c r="BV319" s="253">
        <f t="shared" si="112"/>
        <v>0</v>
      </c>
      <c r="BW319" s="253">
        <f t="shared" si="113"/>
        <v>0</v>
      </c>
      <c r="BX319" s="253">
        <f t="shared" si="114"/>
        <v>0</v>
      </c>
      <c r="BY319" s="142"/>
      <c r="BZ319" s="264" t="str">
        <f>IF(SUMIF('Input| Projects'!$AR$8:$CO$8,"Dx",'Input| Projects'!$AR319:$CO319)=0,"",SUMIF('Input| Projects'!$AR$8:$CO$8,"Dx",'Input| Projects'!$AR319:$CO319))</f>
        <v/>
      </c>
      <c r="CA319" s="264" t="str">
        <f>IF(SUMIF('Input| Projects'!$AR$8:$CO$8,"Tx",'Input| Projects'!$AR319:$CO319)=0,"",SUMIF('Input| Projects'!$AR$8:$CO$8,"Tx",'Input| Projects'!$AR319:$CO319))</f>
        <v/>
      </c>
      <c r="CB319" s="206" t="str">
        <f t="shared" si="121"/>
        <v/>
      </c>
    </row>
    <row r="320" spans="2:80" x14ac:dyDescent="0.3">
      <c r="B320" s="268">
        <f>IFERROR('Input| Projects'!B320,"")</f>
        <v>311</v>
      </c>
      <c r="C320" s="57" t="str">
        <f>IFERROR(IF('Input| Projects'!C320="","",'Input| Projects'!C320),"")</f>
        <v/>
      </c>
      <c r="D320" s="57" t="str">
        <f>IFERROR(IF('Input| Projects'!D320="","",'Input| Projects'!D320),"")</f>
        <v/>
      </c>
      <c r="E320" s="140"/>
      <c r="F320" s="257">
        <f>IFERROR('Input| Projects'!I320*'Input| Escalations'!$K$19,"")</f>
        <v>0</v>
      </c>
      <c r="G320" s="257">
        <f>IFERROR('Input| Projects'!J320*'Input| Escalations'!$K$19,"")</f>
        <v>0</v>
      </c>
      <c r="H320" s="257">
        <f>IFERROR('Input| Projects'!K320*'Input| Escalations'!$K$19,"")</f>
        <v>0</v>
      </c>
      <c r="I320" s="257">
        <f>IFERROR('Input| Projects'!L320*'Input| Escalations'!$K$19,"")</f>
        <v>0</v>
      </c>
      <c r="J320" s="257">
        <f>IFERROR('Input| Projects'!M320*'Input| Escalations'!$K$19,"")</f>
        <v>0</v>
      </c>
      <c r="K320" s="257">
        <f>IFERROR('Input| Projects'!N320*'Input| Escalations'!$K$19,"")</f>
        <v>0</v>
      </c>
      <c r="L320" s="257">
        <f>IFERROR('Input| Projects'!O320*'Input| Escalations'!$K$19,"")</f>
        <v>0</v>
      </c>
      <c r="M320" s="206" t="str">
        <f>IF(ABS(SUM(F320:L320)-(SUM('Input| Projects'!I320:O320)*'Input| Escalations'!$K$19))&lt;0.0000001,"",1)</f>
        <v/>
      </c>
      <c r="N320" s="259">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259">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259">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259">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259">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259">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259">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42"/>
      <c r="V320" s="253">
        <f t="shared" si="115"/>
        <v>0</v>
      </c>
      <c r="W320" s="253">
        <f t="shared" si="116"/>
        <v>0</v>
      </c>
      <c r="X320" s="253">
        <f t="shared" si="117"/>
        <v>0</v>
      </c>
      <c r="Y320" s="253">
        <f t="shared" si="100"/>
        <v>0</v>
      </c>
      <c r="Z320" s="253">
        <f t="shared" si="101"/>
        <v>0</v>
      </c>
      <c r="AA320" s="253">
        <f t="shared" si="102"/>
        <v>0</v>
      </c>
      <c r="AB320" s="253">
        <f t="shared" si="103"/>
        <v>0</v>
      </c>
      <c r="AC320" s="142"/>
      <c r="AD320" s="253">
        <f>'Input| Projects'!Q320*N320*'Input| Escalations'!$K$19</f>
        <v>0</v>
      </c>
      <c r="AE320" s="253">
        <f>'Input| Projects'!R320*O320*'Input| Escalations'!$K$19</f>
        <v>0</v>
      </c>
      <c r="AF320" s="253">
        <f>'Input| Projects'!S320*P320*'Input| Escalations'!$K$19</f>
        <v>0</v>
      </c>
      <c r="AG320" s="253">
        <f>'Input| Projects'!T320*Q320*'Input| Escalations'!$K$19</f>
        <v>0</v>
      </c>
      <c r="AH320" s="253">
        <f>'Input| Projects'!U320*R320*'Input| Escalations'!$K$19</f>
        <v>0</v>
      </c>
      <c r="AI320" s="253">
        <f>'Input| Projects'!V320*S320*'Input| Escalations'!$K$19</f>
        <v>0</v>
      </c>
      <c r="AJ320" s="253">
        <f>'Input| Projects'!W320*T320*'Input| Escalations'!$K$19</f>
        <v>0</v>
      </c>
      <c r="AK320" s="142"/>
      <c r="AL320" s="253">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253">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253">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253">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253">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253">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253">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42"/>
      <c r="AT320" s="253">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253">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253">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253">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253">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253">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253">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42"/>
      <c r="BB320" s="253">
        <f t="shared" si="118"/>
        <v>0</v>
      </c>
      <c r="BC320" s="253">
        <f t="shared" si="119"/>
        <v>0</v>
      </c>
      <c r="BD320" s="253">
        <f t="shared" si="120"/>
        <v>0</v>
      </c>
      <c r="BE320" s="253">
        <f t="shared" si="104"/>
        <v>0</v>
      </c>
      <c r="BF320" s="253">
        <f t="shared" si="105"/>
        <v>0</v>
      </c>
      <c r="BG320" s="253">
        <f t="shared" si="106"/>
        <v>0</v>
      </c>
      <c r="BH320" s="253">
        <f t="shared" si="107"/>
        <v>0</v>
      </c>
      <c r="BI320" s="144"/>
      <c r="BJ320" s="253"/>
      <c r="BK320" s="253"/>
      <c r="BL320" s="253"/>
      <c r="BM320" s="253"/>
      <c r="BN320" s="253"/>
      <c r="BO320" s="253"/>
      <c r="BP320" s="253"/>
      <c r="BQ320" s="144"/>
      <c r="BR320" s="253">
        <f t="shared" si="108"/>
        <v>0</v>
      </c>
      <c r="BS320" s="253">
        <f t="shared" si="109"/>
        <v>0</v>
      </c>
      <c r="BT320" s="253">
        <f t="shared" si="110"/>
        <v>0</v>
      </c>
      <c r="BU320" s="253">
        <f t="shared" si="111"/>
        <v>0</v>
      </c>
      <c r="BV320" s="253">
        <f t="shared" si="112"/>
        <v>0</v>
      </c>
      <c r="BW320" s="253">
        <f t="shared" si="113"/>
        <v>0</v>
      </c>
      <c r="BX320" s="253">
        <f t="shared" si="114"/>
        <v>0</v>
      </c>
      <c r="BY320" s="142"/>
      <c r="BZ320" s="264" t="str">
        <f>IF(SUMIF('Input| Projects'!$AR$8:$CO$8,"Dx",'Input| Projects'!$AR320:$CO320)=0,"",SUMIF('Input| Projects'!$AR$8:$CO$8,"Dx",'Input| Projects'!$AR320:$CO320))</f>
        <v/>
      </c>
      <c r="CA320" s="264" t="str">
        <f>IF(SUMIF('Input| Projects'!$AR$8:$CO$8,"Tx",'Input| Projects'!$AR320:$CO320)=0,"",SUMIF('Input| Projects'!$AR$8:$CO$8,"Tx",'Input| Projects'!$AR320:$CO320))</f>
        <v/>
      </c>
      <c r="CB320" s="206" t="str">
        <f t="shared" si="121"/>
        <v/>
      </c>
    </row>
    <row r="321" spans="2:80" x14ac:dyDescent="0.3">
      <c r="B321" s="268">
        <f>IFERROR('Input| Projects'!B321,"")</f>
        <v>312</v>
      </c>
      <c r="C321" s="57" t="str">
        <f>IFERROR(IF('Input| Projects'!C321="","",'Input| Projects'!C321),"")</f>
        <v/>
      </c>
      <c r="D321" s="57" t="str">
        <f>IFERROR(IF('Input| Projects'!D321="","",'Input| Projects'!D321),"")</f>
        <v/>
      </c>
      <c r="E321" s="140"/>
      <c r="F321" s="257">
        <f>IFERROR('Input| Projects'!I321*'Input| Escalations'!$K$19,"")</f>
        <v>0</v>
      </c>
      <c r="G321" s="257">
        <f>IFERROR('Input| Projects'!J321*'Input| Escalations'!$K$19,"")</f>
        <v>0</v>
      </c>
      <c r="H321" s="257">
        <f>IFERROR('Input| Projects'!K321*'Input| Escalations'!$K$19,"")</f>
        <v>0</v>
      </c>
      <c r="I321" s="257">
        <f>IFERROR('Input| Projects'!L321*'Input| Escalations'!$K$19,"")</f>
        <v>0</v>
      </c>
      <c r="J321" s="257">
        <f>IFERROR('Input| Projects'!M321*'Input| Escalations'!$K$19,"")</f>
        <v>0</v>
      </c>
      <c r="K321" s="257">
        <f>IFERROR('Input| Projects'!N321*'Input| Escalations'!$K$19,"")</f>
        <v>0</v>
      </c>
      <c r="L321" s="257">
        <f>IFERROR('Input| Projects'!O321*'Input| Escalations'!$K$19,"")</f>
        <v>0</v>
      </c>
      <c r="M321" s="206" t="str">
        <f>IF(ABS(SUM(F321:L321)-(SUM('Input| Projects'!I321:O321)*'Input| Escalations'!$K$19))&lt;0.0000001,"",1)</f>
        <v/>
      </c>
      <c r="N321" s="259">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259">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259">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259">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259">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259">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259">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42"/>
      <c r="V321" s="253">
        <f t="shared" si="115"/>
        <v>0</v>
      </c>
      <c r="W321" s="253">
        <f t="shared" si="116"/>
        <v>0</v>
      </c>
      <c r="X321" s="253">
        <f t="shared" si="117"/>
        <v>0</v>
      </c>
      <c r="Y321" s="253">
        <f t="shared" si="100"/>
        <v>0</v>
      </c>
      <c r="Z321" s="253">
        <f t="shared" si="101"/>
        <v>0</v>
      </c>
      <c r="AA321" s="253">
        <f t="shared" si="102"/>
        <v>0</v>
      </c>
      <c r="AB321" s="253">
        <f t="shared" si="103"/>
        <v>0</v>
      </c>
      <c r="AC321" s="142"/>
      <c r="AD321" s="253">
        <f>'Input| Projects'!Q321*N321*'Input| Escalations'!$K$19</f>
        <v>0</v>
      </c>
      <c r="AE321" s="253">
        <f>'Input| Projects'!R321*O321*'Input| Escalations'!$K$19</f>
        <v>0</v>
      </c>
      <c r="AF321" s="253">
        <f>'Input| Projects'!S321*P321*'Input| Escalations'!$K$19</f>
        <v>0</v>
      </c>
      <c r="AG321" s="253">
        <f>'Input| Projects'!T321*Q321*'Input| Escalations'!$K$19</f>
        <v>0</v>
      </c>
      <c r="AH321" s="253">
        <f>'Input| Projects'!U321*R321*'Input| Escalations'!$K$19</f>
        <v>0</v>
      </c>
      <c r="AI321" s="253">
        <f>'Input| Projects'!V321*S321*'Input| Escalations'!$K$19</f>
        <v>0</v>
      </c>
      <c r="AJ321" s="253">
        <f>'Input| Projects'!W321*T321*'Input| Escalations'!$K$19</f>
        <v>0</v>
      </c>
      <c r="AK321" s="142"/>
      <c r="AL321" s="253">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253">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253">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253">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253">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253">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253">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42"/>
      <c r="AT321" s="253">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253">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253">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253">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253">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253">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253">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42"/>
      <c r="BB321" s="253">
        <f t="shared" si="118"/>
        <v>0</v>
      </c>
      <c r="BC321" s="253">
        <f t="shared" si="119"/>
        <v>0</v>
      </c>
      <c r="BD321" s="253">
        <f t="shared" si="120"/>
        <v>0</v>
      </c>
      <c r="BE321" s="253">
        <f t="shared" si="104"/>
        <v>0</v>
      </c>
      <c r="BF321" s="253">
        <f t="shared" si="105"/>
        <v>0</v>
      </c>
      <c r="BG321" s="253">
        <f t="shared" si="106"/>
        <v>0</v>
      </c>
      <c r="BH321" s="253">
        <f t="shared" si="107"/>
        <v>0</v>
      </c>
      <c r="BI321" s="144"/>
      <c r="BJ321" s="253"/>
      <c r="BK321" s="253"/>
      <c r="BL321" s="253"/>
      <c r="BM321" s="253"/>
      <c r="BN321" s="253"/>
      <c r="BO321" s="253"/>
      <c r="BP321" s="253"/>
      <c r="BQ321" s="144"/>
      <c r="BR321" s="253">
        <f t="shared" si="108"/>
        <v>0</v>
      </c>
      <c r="BS321" s="253">
        <f t="shared" si="109"/>
        <v>0</v>
      </c>
      <c r="BT321" s="253">
        <f t="shared" si="110"/>
        <v>0</v>
      </c>
      <c r="BU321" s="253">
        <f t="shared" si="111"/>
        <v>0</v>
      </c>
      <c r="BV321" s="253">
        <f t="shared" si="112"/>
        <v>0</v>
      </c>
      <c r="BW321" s="253">
        <f t="shared" si="113"/>
        <v>0</v>
      </c>
      <c r="BX321" s="253">
        <f t="shared" si="114"/>
        <v>0</v>
      </c>
      <c r="BY321" s="142"/>
      <c r="BZ321" s="264" t="str">
        <f>IF(SUMIF('Input| Projects'!$AR$8:$CO$8,"Dx",'Input| Projects'!$AR321:$CO321)=0,"",SUMIF('Input| Projects'!$AR$8:$CO$8,"Dx",'Input| Projects'!$AR321:$CO321))</f>
        <v/>
      </c>
      <c r="CA321" s="264" t="str">
        <f>IF(SUMIF('Input| Projects'!$AR$8:$CO$8,"Tx",'Input| Projects'!$AR321:$CO321)=0,"",SUMIF('Input| Projects'!$AR$8:$CO$8,"Tx",'Input| Projects'!$AR321:$CO321))</f>
        <v/>
      </c>
      <c r="CB321" s="206" t="str">
        <f t="shared" si="121"/>
        <v/>
      </c>
    </row>
    <row r="322" spans="2:80" x14ac:dyDescent="0.3">
      <c r="B322" s="268">
        <f>IFERROR('Input| Projects'!B322,"")</f>
        <v>313</v>
      </c>
      <c r="C322" s="57" t="str">
        <f>IFERROR(IF('Input| Projects'!C322="","",'Input| Projects'!C322),"")</f>
        <v/>
      </c>
      <c r="D322" s="57" t="str">
        <f>IFERROR(IF('Input| Projects'!D322="","",'Input| Projects'!D322),"")</f>
        <v/>
      </c>
      <c r="E322" s="140"/>
      <c r="F322" s="257">
        <f>IFERROR('Input| Projects'!I322*'Input| Escalations'!$K$19,"")</f>
        <v>0</v>
      </c>
      <c r="G322" s="257">
        <f>IFERROR('Input| Projects'!J322*'Input| Escalations'!$K$19,"")</f>
        <v>0</v>
      </c>
      <c r="H322" s="257">
        <f>IFERROR('Input| Projects'!K322*'Input| Escalations'!$K$19,"")</f>
        <v>0</v>
      </c>
      <c r="I322" s="257">
        <f>IFERROR('Input| Projects'!L322*'Input| Escalations'!$K$19,"")</f>
        <v>0</v>
      </c>
      <c r="J322" s="257">
        <f>IFERROR('Input| Projects'!M322*'Input| Escalations'!$K$19,"")</f>
        <v>0</v>
      </c>
      <c r="K322" s="257">
        <f>IFERROR('Input| Projects'!N322*'Input| Escalations'!$K$19,"")</f>
        <v>0</v>
      </c>
      <c r="L322" s="257">
        <f>IFERROR('Input| Projects'!O322*'Input| Escalations'!$K$19,"")</f>
        <v>0</v>
      </c>
      <c r="M322" s="206" t="str">
        <f>IF(ABS(SUM(F322:L322)-(SUM('Input| Projects'!I322:O322)*'Input| Escalations'!$K$19))&lt;0.0000001,"",1)</f>
        <v/>
      </c>
      <c r="N322" s="259">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259">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259">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259">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259">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259">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259">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42"/>
      <c r="V322" s="253">
        <f t="shared" si="115"/>
        <v>0</v>
      </c>
      <c r="W322" s="253">
        <f t="shared" si="116"/>
        <v>0</v>
      </c>
      <c r="X322" s="253">
        <f t="shared" si="117"/>
        <v>0</v>
      </c>
      <c r="Y322" s="253">
        <f t="shared" si="100"/>
        <v>0</v>
      </c>
      <c r="Z322" s="253">
        <f t="shared" si="101"/>
        <v>0</v>
      </c>
      <c r="AA322" s="253">
        <f t="shared" si="102"/>
        <v>0</v>
      </c>
      <c r="AB322" s="253">
        <f t="shared" si="103"/>
        <v>0</v>
      </c>
      <c r="AC322" s="142"/>
      <c r="AD322" s="253">
        <f>'Input| Projects'!Q322*N322*'Input| Escalations'!$K$19</f>
        <v>0</v>
      </c>
      <c r="AE322" s="253">
        <f>'Input| Projects'!R322*O322*'Input| Escalations'!$K$19</f>
        <v>0</v>
      </c>
      <c r="AF322" s="253">
        <f>'Input| Projects'!S322*P322*'Input| Escalations'!$K$19</f>
        <v>0</v>
      </c>
      <c r="AG322" s="253">
        <f>'Input| Projects'!T322*Q322*'Input| Escalations'!$K$19</f>
        <v>0</v>
      </c>
      <c r="AH322" s="253">
        <f>'Input| Projects'!U322*R322*'Input| Escalations'!$K$19</f>
        <v>0</v>
      </c>
      <c r="AI322" s="253">
        <f>'Input| Projects'!V322*S322*'Input| Escalations'!$K$19</f>
        <v>0</v>
      </c>
      <c r="AJ322" s="253">
        <f>'Input| Projects'!W322*T322*'Input| Escalations'!$K$19</f>
        <v>0</v>
      </c>
      <c r="AK322" s="142"/>
      <c r="AL322" s="253">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253">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253">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253">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253">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253">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253">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42"/>
      <c r="AT322" s="253">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253">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253">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253">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253">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253">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253">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42"/>
      <c r="BB322" s="253">
        <f t="shared" si="118"/>
        <v>0</v>
      </c>
      <c r="BC322" s="253">
        <f t="shared" si="119"/>
        <v>0</v>
      </c>
      <c r="BD322" s="253">
        <f t="shared" si="120"/>
        <v>0</v>
      </c>
      <c r="BE322" s="253">
        <f t="shared" si="104"/>
        <v>0</v>
      </c>
      <c r="BF322" s="253">
        <f t="shared" si="105"/>
        <v>0</v>
      </c>
      <c r="BG322" s="253">
        <f t="shared" si="106"/>
        <v>0</v>
      </c>
      <c r="BH322" s="253">
        <f t="shared" si="107"/>
        <v>0</v>
      </c>
      <c r="BI322" s="144"/>
      <c r="BJ322" s="253"/>
      <c r="BK322" s="253"/>
      <c r="BL322" s="253"/>
      <c r="BM322" s="253"/>
      <c r="BN322" s="253"/>
      <c r="BO322" s="253"/>
      <c r="BP322" s="253"/>
      <c r="BQ322" s="144"/>
      <c r="BR322" s="253">
        <f t="shared" si="108"/>
        <v>0</v>
      </c>
      <c r="BS322" s="253">
        <f t="shared" si="109"/>
        <v>0</v>
      </c>
      <c r="BT322" s="253">
        <f t="shared" si="110"/>
        <v>0</v>
      </c>
      <c r="BU322" s="253">
        <f t="shared" si="111"/>
        <v>0</v>
      </c>
      <c r="BV322" s="253">
        <f t="shared" si="112"/>
        <v>0</v>
      </c>
      <c r="BW322" s="253">
        <f t="shared" si="113"/>
        <v>0</v>
      </c>
      <c r="BX322" s="253">
        <f t="shared" si="114"/>
        <v>0</v>
      </c>
      <c r="BY322" s="142"/>
      <c r="BZ322" s="264" t="str">
        <f>IF(SUMIF('Input| Projects'!$AR$8:$CO$8,"Dx",'Input| Projects'!$AR322:$CO322)=0,"",SUMIF('Input| Projects'!$AR$8:$CO$8,"Dx",'Input| Projects'!$AR322:$CO322))</f>
        <v/>
      </c>
      <c r="CA322" s="264" t="str">
        <f>IF(SUMIF('Input| Projects'!$AR$8:$CO$8,"Tx",'Input| Projects'!$AR322:$CO322)=0,"",SUMIF('Input| Projects'!$AR$8:$CO$8,"Tx",'Input| Projects'!$AR322:$CO322))</f>
        <v/>
      </c>
      <c r="CB322" s="206" t="str">
        <f t="shared" si="121"/>
        <v/>
      </c>
    </row>
    <row r="323" spans="2:80" x14ac:dyDescent="0.3">
      <c r="B323" s="268">
        <f>IFERROR('Input| Projects'!B323,"")</f>
        <v>314</v>
      </c>
      <c r="C323" s="57" t="str">
        <f>IFERROR(IF('Input| Projects'!C323="","",'Input| Projects'!C323),"")</f>
        <v/>
      </c>
      <c r="D323" s="57" t="str">
        <f>IFERROR(IF('Input| Projects'!D323="","",'Input| Projects'!D323),"")</f>
        <v/>
      </c>
      <c r="E323" s="140"/>
      <c r="F323" s="257">
        <f>IFERROR('Input| Projects'!I323*'Input| Escalations'!$K$19,"")</f>
        <v>0</v>
      </c>
      <c r="G323" s="257">
        <f>IFERROR('Input| Projects'!J323*'Input| Escalations'!$K$19,"")</f>
        <v>0</v>
      </c>
      <c r="H323" s="257">
        <f>IFERROR('Input| Projects'!K323*'Input| Escalations'!$K$19,"")</f>
        <v>0</v>
      </c>
      <c r="I323" s="257">
        <f>IFERROR('Input| Projects'!L323*'Input| Escalations'!$K$19,"")</f>
        <v>0</v>
      </c>
      <c r="J323" s="257">
        <f>IFERROR('Input| Projects'!M323*'Input| Escalations'!$K$19,"")</f>
        <v>0</v>
      </c>
      <c r="K323" s="257">
        <f>IFERROR('Input| Projects'!N323*'Input| Escalations'!$K$19,"")</f>
        <v>0</v>
      </c>
      <c r="L323" s="257">
        <f>IFERROR('Input| Projects'!O323*'Input| Escalations'!$K$19,"")</f>
        <v>0</v>
      </c>
      <c r="M323" s="206" t="str">
        <f>IF(ABS(SUM(F323:L323)-(SUM('Input| Projects'!I323:O323)*'Input| Escalations'!$K$19))&lt;0.0000001,"",1)</f>
        <v/>
      </c>
      <c r="N323" s="259">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259">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259">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259">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259">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259">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259">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42"/>
      <c r="V323" s="253">
        <f t="shared" si="115"/>
        <v>0</v>
      </c>
      <c r="W323" s="253">
        <f t="shared" si="116"/>
        <v>0</v>
      </c>
      <c r="X323" s="253">
        <f t="shared" si="117"/>
        <v>0</v>
      </c>
      <c r="Y323" s="253">
        <f t="shared" si="100"/>
        <v>0</v>
      </c>
      <c r="Z323" s="253">
        <f t="shared" si="101"/>
        <v>0</v>
      </c>
      <c r="AA323" s="253">
        <f t="shared" si="102"/>
        <v>0</v>
      </c>
      <c r="AB323" s="253">
        <f t="shared" si="103"/>
        <v>0</v>
      </c>
      <c r="AC323" s="142"/>
      <c r="AD323" s="253">
        <f>'Input| Projects'!Q323*N323*'Input| Escalations'!$K$19</f>
        <v>0</v>
      </c>
      <c r="AE323" s="253">
        <f>'Input| Projects'!R323*O323*'Input| Escalations'!$K$19</f>
        <v>0</v>
      </c>
      <c r="AF323" s="253">
        <f>'Input| Projects'!S323*P323*'Input| Escalations'!$K$19</f>
        <v>0</v>
      </c>
      <c r="AG323" s="253">
        <f>'Input| Projects'!T323*Q323*'Input| Escalations'!$K$19</f>
        <v>0</v>
      </c>
      <c r="AH323" s="253">
        <f>'Input| Projects'!U323*R323*'Input| Escalations'!$K$19</f>
        <v>0</v>
      </c>
      <c r="AI323" s="253">
        <f>'Input| Projects'!V323*S323*'Input| Escalations'!$K$19</f>
        <v>0</v>
      </c>
      <c r="AJ323" s="253">
        <f>'Input| Projects'!W323*T323*'Input| Escalations'!$K$19</f>
        <v>0</v>
      </c>
      <c r="AK323" s="142"/>
      <c r="AL323" s="253">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253">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253">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253">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253">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253">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253">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42"/>
      <c r="AT323" s="253">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253">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253">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253">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253">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253">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253">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42"/>
      <c r="BB323" s="253">
        <f t="shared" si="118"/>
        <v>0</v>
      </c>
      <c r="BC323" s="253">
        <f t="shared" si="119"/>
        <v>0</v>
      </c>
      <c r="BD323" s="253">
        <f t="shared" si="120"/>
        <v>0</v>
      </c>
      <c r="BE323" s="253">
        <f t="shared" si="104"/>
        <v>0</v>
      </c>
      <c r="BF323" s="253">
        <f t="shared" si="105"/>
        <v>0</v>
      </c>
      <c r="BG323" s="253">
        <f t="shared" si="106"/>
        <v>0</v>
      </c>
      <c r="BH323" s="253">
        <f t="shared" si="107"/>
        <v>0</v>
      </c>
      <c r="BI323" s="144"/>
      <c r="BJ323" s="253"/>
      <c r="BK323" s="253"/>
      <c r="BL323" s="253"/>
      <c r="BM323" s="253"/>
      <c r="BN323" s="253"/>
      <c r="BO323" s="253"/>
      <c r="BP323" s="253"/>
      <c r="BQ323" s="144"/>
      <c r="BR323" s="253">
        <f t="shared" si="108"/>
        <v>0</v>
      </c>
      <c r="BS323" s="253">
        <f t="shared" si="109"/>
        <v>0</v>
      </c>
      <c r="BT323" s="253">
        <f t="shared" si="110"/>
        <v>0</v>
      </c>
      <c r="BU323" s="253">
        <f t="shared" si="111"/>
        <v>0</v>
      </c>
      <c r="BV323" s="253">
        <f t="shared" si="112"/>
        <v>0</v>
      </c>
      <c r="BW323" s="253">
        <f t="shared" si="113"/>
        <v>0</v>
      </c>
      <c r="BX323" s="253">
        <f t="shared" si="114"/>
        <v>0</v>
      </c>
      <c r="BY323" s="142"/>
      <c r="BZ323" s="264" t="str">
        <f>IF(SUMIF('Input| Projects'!$AR$8:$CO$8,"Dx",'Input| Projects'!$AR323:$CO323)=0,"",SUMIF('Input| Projects'!$AR$8:$CO$8,"Dx",'Input| Projects'!$AR323:$CO323))</f>
        <v/>
      </c>
      <c r="CA323" s="264" t="str">
        <f>IF(SUMIF('Input| Projects'!$AR$8:$CO$8,"Tx",'Input| Projects'!$AR323:$CO323)=0,"",SUMIF('Input| Projects'!$AR$8:$CO$8,"Tx",'Input| Projects'!$AR323:$CO323))</f>
        <v/>
      </c>
      <c r="CB323" s="206" t="str">
        <f t="shared" si="121"/>
        <v/>
      </c>
    </row>
    <row r="324" spans="2:80" x14ac:dyDescent="0.3">
      <c r="B324" s="268">
        <f>IFERROR('Input| Projects'!B324,"")</f>
        <v>315</v>
      </c>
      <c r="C324" s="57" t="str">
        <f>IFERROR(IF('Input| Projects'!C324="","",'Input| Projects'!C324),"")</f>
        <v/>
      </c>
      <c r="D324" s="57" t="str">
        <f>IFERROR(IF('Input| Projects'!D324="","",'Input| Projects'!D324),"")</f>
        <v/>
      </c>
      <c r="E324" s="140"/>
      <c r="F324" s="257">
        <f>IFERROR('Input| Projects'!I324*'Input| Escalations'!$K$19,"")</f>
        <v>0</v>
      </c>
      <c r="G324" s="257">
        <f>IFERROR('Input| Projects'!J324*'Input| Escalations'!$K$19,"")</f>
        <v>0</v>
      </c>
      <c r="H324" s="257">
        <f>IFERROR('Input| Projects'!K324*'Input| Escalations'!$K$19,"")</f>
        <v>0</v>
      </c>
      <c r="I324" s="257">
        <f>IFERROR('Input| Projects'!L324*'Input| Escalations'!$K$19,"")</f>
        <v>0</v>
      </c>
      <c r="J324" s="257">
        <f>IFERROR('Input| Projects'!M324*'Input| Escalations'!$K$19,"")</f>
        <v>0</v>
      </c>
      <c r="K324" s="257">
        <f>IFERROR('Input| Projects'!N324*'Input| Escalations'!$K$19,"")</f>
        <v>0</v>
      </c>
      <c r="L324" s="257">
        <f>IFERROR('Input| Projects'!O324*'Input| Escalations'!$K$19,"")</f>
        <v>0</v>
      </c>
      <c r="M324" s="206" t="str">
        <f>IF(ABS(SUM(F324:L324)-(SUM('Input| Projects'!I324:O324)*'Input| Escalations'!$K$19))&lt;0.0000001,"",1)</f>
        <v/>
      </c>
      <c r="N324" s="259">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259">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259">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259">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259">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259">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259">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42"/>
      <c r="V324" s="253">
        <f t="shared" si="115"/>
        <v>0</v>
      </c>
      <c r="W324" s="253">
        <f t="shared" si="116"/>
        <v>0</v>
      </c>
      <c r="X324" s="253">
        <f t="shared" si="117"/>
        <v>0</v>
      </c>
      <c r="Y324" s="253">
        <f t="shared" si="100"/>
        <v>0</v>
      </c>
      <c r="Z324" s="253">
        <f t="shared" si="101"/>
        <v>0</v>
      </c>
      <c r="AA324" s="253">
        <f t="shared" si="102"/>
        <v>0</v>
      </c>
      <c r="AB324" s="253">
        <f t="shared" si="103"/>
        <v>0</v>
      </c>
      <c r="AC324" s="142"/>
      <c r="AD324" s="253">
        <f>'Input| Projects'!Q324*N324*'Input| Escalations'!$K$19</f>
        <v>0</v>
      </c>
      <c r="AE324" s="253">
        <f>'Input| Projects'!R324*O324*'Input| Escalations'!$K$19</f>
        <v>0</v>
      </c>
      <c r="AF324" s="253">
        <f>'Input| Projects'!S324*P324*'Input| Escalations'!$K$19</f>
        <v>0</v>
      </c>
      <c r="AG324" s="253">
        <f>'Input| Projects'!T324*Q324*'Input| Escalations'!$K$19</f>
        <v>0</v>
      </c>
      <c r="AH324" s="253">
        <f>'Input| Projects'!U324*R324*'Input| Escalations'!$K$19</f>
        <v>0</v>
      </c>
      <c r="AI324" s="253">
        <f>'Input| Projects'!V324*S324*'Input| Escalations'!$K$19</f>
        <v>0</v>
      </c>
      <c r="AJ324" s="253">
        <f>'Input| Projects'!W324*T324*'Input| Escalations'!$K$19</f>
        <v>0</v>
      </c>
      <c r="AK324" s="142"/>
      <c r="AL324" s="253">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253">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253">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253">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253">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253">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253">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42"/>
      <c r="AT324" s="253">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253">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253">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253">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253">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253">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253">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42"/>
      <c r="BB324" s="253">
        <f t="shared" si="118"/>
        <v>0</v>
      </c>
      <c r="BC324" s="253">
        <f t="shared" si="119"/>
        <v>0</v>
      </c>
      <c r="BD324" s="253">
        <f t="shared" si="120"/>
        <v>0</v>
      </c>
      <c r="BE324" s="253">
        <f t="shared" si="104"/>
        <v>0</v>
      </c>
      <c r="BF324" s="253">
        <f t="shared" si="105"/>
        <v>0</v>
      </c>
      <c r="BG324" s="253">
        <f t="shared" si="106"/>
        <v>0</v>
      </c>
      <c r="BH324" s="253">
        <f t="shared" si="107"/>
        <v>0</v>
      </c>
      <c r="BI324" s="144"/>
      <c r="BJ324" s="253"/>
      <c r="BK324" s="253"/>
      <c r="BL324" s="253"/>
      <c r="BM324" s="253"/>
      <c r="BN324" s="253"/>
      <c r="BO324" s="253"/>
      <c r="BP324" s="253"/>
      <c r="BQ324" s="144"/>
      <c r="BR324" s="253">
        <f t="shared" si="108"/>
        <v>0</v>
      </c>
      <c r="BS324" s="253">
        <f t="shared" si="109"/>
        <v>0</v>
      </c>
      <c r="BT324" s="253">
        <f t="shared" si="110"/>
        <v>0</v>
      </c>
      <c r="BU324" s="253">
        <f t="shared" si="111"/>
        <v>0</v>
      </c>
      <c r="BV324" s="253">
        <f t="shared" si="112"/>
        <v>0</v>
      </c>
      <c r="BW324" s="253">
        <f t="shared" si="113"/>
        <v>0</v>
      </c>
      <c r="BX324" s="253">
        <f t="shared" si="114"/>
        <v>0</v>
      </c>
      <c r="BY324" s="142"/>
      <c r="BZ324" s="264" t="str">
        <f>IF(SUMIF('Input| Projects'!$AR$8:$CO$8,"Dx",'Input| Projects'!$AR324:$CO324)=0,"",SUMIF('Input| Projects'!$AR$8:$CO$8,"Dx",'Input| Projects'!$AR324:$CO324))</f>
        <v/>
      </c>
      <c r="CA324" s="264" t="str">
        <f>IF(SUMIF('Input| Projects'!$AR$8:$CO$8,"Tx",'Input| Projects'!$AR324:$CO324)=0,"",SUMIF('Input| Projects'!$AR$8:$CO$8,"Tx",'Input| Projects'!$AR324:$CO324))</f>
        <v/>
      </c>
      <c r="CB324" s="206" t="str">
        <f t="shared" si="121"/>
        <v/>
      </c>
    </row>
    <row r="325" spans="2:80" x14ac:dyDescent="0.3">
      <c r="B325" s="268">
        <f>IFERROR('Input| Projects'!B325,"")</f>
        <v>316</v>
      </c>
      <c r="C325" s="57" t="str">
        <f>IFERROR(IF('Input| Projects'!C325="","",'Input| Projects'!C325),"")</f>
        <v/>
      </c>
      <c r="D325" s="57" t="str">
        <f>IFERROR(IF('Input| Projects'!D325="","",'Input| Projects'!D325),"")</f>
        <v/>
      </c>
      <c r="E325" s="140"/>
      <c r="F325" s="257">
        <f>IFERROR('Input| Projects'!I325*'Input| Escalations'!$K$19,"")</f>
        <v>0</v>
      </c>
      <c r="G325" s="257">
        <f>IFERROR('Input| Projects'!J325*'Input| Escalations'!$K$19,"")</f>
        <v>0</v>
      </c>
      <c r="H325" s="257">
        <f>IFERROR('Input| Projects'!K325*'Input| Escalations'!$K$19,"")</f>
        <v>0</v>
      </c>
      <c r="I325" s="257">
        <f>IFERROR('Input| Projects'!L325*'Input| Escalations'!$K$19,"")</f>
        <v>0</v>
      </c>
      <c r="J325" s="257">
        <f>IFERROR('Input| Projects'!M325*'Input| Escalations'!$K$19,"")</f>
        <v>0</v>
      </c>
      <c r="K325" s="257">
        <f>IFERROR('Input| Projects'!N325*'Input| Escalations'!$K$19,"")</f>
        <v>0</v>
      </c>
      <c r="L325" s="257">
        <f>IFERROR('Input| Projects'!O325*'Input| Escalations'!$K$19,"")</f>
        <v>0</v>
      </c>
      <c r="M325" s="206" t="str">
        <f>IF(ABS(SUM(F325:L325)-(SUM('Input| Projects'!I325:O325)*'Input| Escalations'!$K$19))&lt;0.0000001,"",1)</f>
        <v/>
      </c>
      <c r="N325" s="259">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259">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259">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259">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259">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259">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259">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42"/>
      <c r="V325" s="253">
        <f t="shared" si="115"/>
        <v>0</v>
      </c>
      <c r="W325" s="253">
        <f t="shared" si="116"/>
        <v>0</v>
      </c>
      <c r="X325" s="253">
        <f t="shared" si="117"/>
        <v>0</v>
      </c>
      <c r="Y325" s="253">
        <f t="shared" si="100"/>
        <v>0</v>
      </c>
      <c r="Z325" s="253">
        <f t="shared" si="101"/>
        <v>0</v>
      </c>
      <c r="AA325" s="253">
        <f t="shared" si="102"/>
        <v>0</v>
      </c>
      <c r="AB325" s="253">
        <f t="shared" si="103"/>
        <v>0</v>
      </c>
      <c r="AC325" s="142"/>
      <c r="AD325" s="253">
        <f>'Input| Projects'!Q325*N325*'Input| Escalations'!$K$19</f>
        <v>0</v>
      </c>
      <c r="AE325" s="253">
        <f>'Input| Projects'!R325*O325*'Input| Escalations'!$K$19</f>
        <v>0</v>
      </c>
      <c r="AF325" s="253">
        <f>'Input| Projects'!S325*P325*'Input| Escalations'!$K$19</f>
        <v>0</v>
      </c>
      <c r="AG325" s="253">
        <f>'Input| Projects'!T325*Q325*'Input| Escalations'!$K$19</f>
        <v>0</v>
      </c>
      <c r="AH325" s="253">
        <f>'Input| Projects'!U325*R325*'Input| Escalations'!$K$19</f>
        <v>0</v>
      </c>
      <c r="AI325" s="253">
        <f>'Input| Projects'!V325*S325*'Input| Escalations'!$K$19</f>
        <v>0</v>
      </c>
      <c r="AJ325" s="253">
        <f>'Input| Projects'!W325*T325*'Input| Escalations'!$K$19</f>
        <v>0</v>
      </c>
      <c r="AK325" s="142"/>
      <c r="AL325" s="253">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253">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253">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253">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253">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253">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253">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42"/>
      <c r="AT325" s="253">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253">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253">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253">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253">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253">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253">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42"/>
      <c r="BB325" s="253">
        <f t="shared" si="118"/>
        <v>0</v>
      </c>
      <c r="BC325" s="253">
        <f t="shared" si="119"/>
        <v>0</v>
      </c>
      <c r="BD325" s="253">
        <f t="shared" si="120"/>
        <v>0</v>
      </c>
      <c r="BE325" s="253">
        <f t="shared" si="104"/>
        <v>0</v>
      </c>
      <c r="BF325" s="253">
        <f t="shared" si="105"/>
        <v>0</v>
      </c>
      <c r="BG325" s="253">
        <f t="shared" si="106"/>
        <v>0</v>
      </c>
      <c r="BH325" s="253">
        <f t="shared" si="107"/>
        <v>0</v>
      </c>
      <c r="BI325" s="144"/>
      <c r="BJ325" s="253"/>
      <c r="BK325" s="253"/>
      <c r="BL325" s="253"/>
      <c r="BM325" s="253"/>
      <c r="BN325" s="253"/>
      <c r="BO325" s="253"/>
      <c r="BP325" s="253"/>
      <c r="BQ325" s="144"/>
      <c r="BR325" s="253">
        <f t="shared" si="108"/>
        <v>0</v>
      </c>
      <c r="BS325" s="253">
        <f t="shared" si="109"/>
        <v>0</v>
      </c>
      <c r="BT325" s="253">
        <f t="shared" si="110"/>
        <v>0</v>
      </c>
      <c r="BU325" s="253">
        <f t="shared" si="111"/>
        <v>0</v>
      </c>
      <c r="BV325" s="253">
        <f t="shared" si="112"/>
        <v>0</v>
      </c>
      <c r="BW325" s="253">
        <f t="shared" si="113"/>
        <v>0</v>
      </c>
      <c r="BX325" s="253">
        <f t="shared" si="114"/>
        <v>0</v>
      </c>
      <c r="BY325" s="142"/>
      <c r="BZ325" s="264" t="str">
        <f>IF(SUMIF('Input| Projects'!$AR$8:$CO$8,"Dx",'Input| Projects'!$AR325:$CO325)=0,"",SUMIF('Input| Projects'!$AR$8:$CO$8,"Dx",'Input| Projects'!$AR325:$CO325))</f>
        <v/>
      </c>
      <c r="CA325" s="264" t="str">
        <f>IF(SUMIF('Input| Projects'!$AR$8:$CO$8,"Tx",'Input| Projects'!$AR325:$CO325)=0,"",SUMIF('Input| Projects'!$AR$8:$CO$8,"Tx",'Input| Projects'!$AR325:$CO325))</f>
        <v/>
      </c>
      <c r="CB325" s="206" t="str">
        <f t="shared" si="121"/>
        <v/>
      </c>
    </row>
    <row r="326" spans="2:80" x14ac:dyDescent="0.3">
      <c r="B326" s="268">
        <f>IFERROR('Input| Projects'!B326,"")</f>
        <v>317</v>
      </c>
      <c r="C326" s="57" t="str">
        <f>IFERROR(IF('Input| Projects'!C326="","",'Input| Projects'!C326),"")</f>
        <v/>
      </c>
      <c r="D326" s="57" t="str">
        <f>IFERROR(IF('Input| Projects'!D326="","",'Input| Projects'!D326),"")</f>
        <v/>
      </c>
      <c r="E326" s="140"/>
      <c r="F326" s="257">
        <f>IFERROR('Input| Projects'!I326*'Input| Escalations'!$K$19,"")</f>
        <v>0</v>
      </c>
      <c r="G326" s="257">
        <f>IFERROR('Input| Projects'!J326*'Input| Escalations'!$K$19,"")</f>
        <v>0</v>
      </c>
      <c r="H326" s="257">
        <f>IFERROR('Input| Projects'!K326*'Input| Escalations'!$K$19,"")</f>
        <v>0</v>
      </c>
      <c r="I326" s="257">
        <f>IFERROR('Input| Projects'!L326*'Input| Escalations'!$K$19,"")</f>
        <v>0</v>
      </c>
      <c r="J326" s="257">
        <f>IFERROR('Input| Projects'!M326*'Input| Escalations'!$K$19,"")</f>
        <v>0</v>
      </c>
      <c r="K326" s="257">
        <f>IFERROR('Input| Projects'!N326*'Input| Escalations'!$K$19,"")</f>
        <v>0</v>
      </c>
      <c r="L326" s="257">
        <f>IFERROR('Input| Projects'!O326*'Input| Escalations'!$K$19,"")</f>
        <v>0</v>
      </c>
      <c r="M326" s="206" t="str">
        <f>IF(ABS(SUM(F326:L326)-(SUM('Input| Projects'!I326:O326)*'Input| Escalations'!$K$19))&lt;0.0000001,"",1)</f>
        <v/>
      </c>
      <c r="N326" s="259">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259">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259">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259">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259">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259">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259">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42"/>
      <c r="V326" s="253">
        <f t="shared" si="115"/>
        <v>0</v>
      </c>
      <c r="W326" s="253">
        <f t="shared" si="116"/>
        <v>0</v>
      </c>
      <c r="X326" s="253">
        <f t="shared" si="117"/>
        <v>0</v>
      </c>
      <c r="Y326" s="253">
        <f t="shared" si="100"/>
        <v>0</v>
      </c>
      <c r="Z326" s="253">
        <f t="shared" si="101"/>
        <v>0</v>
      </c>
      <c r="AA326" s="253">
        <f t="shared" si="102"/>
        <v>0</v>
      </c>
      <c r="AB326" s="253">
        <f t="shared" si="103"/>
        <v>0</v>
      </c>
      <c r="AC326" s="142"/>
      <c r="AD326" s="253">
        <f>'Input| Projects'!Q326*N326*'Input| Escalations'!$K$19</f>
        <v>0</v>
      </c>
      <c r="AE326" s="253">
        <f>'Input| Projects'!R326*O326*'Input| Escalations'!$K$19</f>
        <v>0</v>
      </c>
      <c r="AF326" s="253">
        <f>'Input| Projects'!S326*P326*'Input| Escalations'!$K$19</f>
        <v>0</v>
      </c>
      <c r="AG326" s="253">
        <f>'Input| Projects'!T326*Q326*'Input| Escalations'!$K$19</f>
        <v>0</v>
      </c>
      <c r="AH326" s="253">
        <f>'Input| Projects'!U326*R326*'Input| Escalations'!$K$19</f>
        <v>0</v>
      </c>
      <c r="AI326" s="253">
        <f>'Input| Projects'!V326*S326*'Input| Escalations'!$K$19</f>
        <v>0</v>
      </c>
      <c r="AJ326" s="253">
        <f>'Input| Projects'!W326*T326*'Input| Escalations'!$K$19</f>
        <v>0</v>
      </c>
      <c r="AK326" s="142"/>
      <c r="AL326" s="253">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253">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253">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253">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253">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253">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253">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42"/>
      <c r="AT326" s="253">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253">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253">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253">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253">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253">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253">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42"/>
      <c r="BB326" s="253">
        <f t="shared" si="118"/>
        <v>0</v>
      </c>
      <c r="BC326" s="253">
        <f t="shared" si="119"/>
        <v>0</v>
      </c>
      <c r="BD326" s="253">
        <f t="shared" si="120"/>
        <v>0</v>
      </c>
      <c r="BE326" s="253">
        <f t="shared" si="104"/>
        <v>0</v>
      </c>
      <c r="BF326" s="253">
        <f t="shared" si="105"/>
        <v>0</v>
      </c>
      <c r="BG326" s="253">
        <f t="shared" si="106"/>
        <v>0</v>
      </c>
      <c r="BH326" s="253">
        <f t="shared" si="107"/>
        <v>0</v>
      </c>
      <c r="BI326" s="144"/>
      <c r="BJ326" s="253"/>
      <c r="BK326" s="253"/>
      <c r="BL326" s="253"/>
      <c r="BM326" s="253"/>
      <c r="BN326" s="253"/>
      <c r="BO326" s="253"/>
      <c r="BP326" s="253"/>
      <c r="BQ326" s="144"/>
      <c r="BR326" s="253">
        <f t="shared" si="108"/>
        <v>0</v>
      </c>
      <c r="BS326" s="253">
        <f t="shared" si="109"/>
        <v>0</v>
      </c>
      <c r="BT326" s="253">
        <f t="shared" si="110"/>
        <v>0</v>
      </c>
      <c r="BU326" s="253">
        <f t="shared" si="111"/>
        <v>0</v>
      </c>
      <c r="BV326" s="253">
        <f t="shared" si="112"/>
        <v>0</v>
      </c>
      <c r="BW326" s="253">
        <f t="shared" si="113"/>
        <v>0</v>
      </c>
      <c r="BX326" s="253">
        <f t="shared" si="114"/>
        <v>0</v>
      </c>
      <c r="BY326" s="142"/>
      <c r="BZ326" s="264" t="str">
        <f>IF(SUMIF('Input| Projects'!$AR$8:$CO$8,"Dx",'Input| Projects'!$AR326:$CO326)=0,"",SUMIF('Input| Projects'!$AR$8:$CO$8,"Dx",'Input| Projects'!$AR326:$CO326))</f>
        <v/>
      </c>
      <c r="CA326" s="264" t="str">
        <f>IF(SUMIF('Input| Projects'!$AR$8:$CO$8,"Tx",'Input| Projects'!$AR326:$CO326)=0,"",SUMIF('Input| Projects'!$AR$8:$CO$8,"Tx",'Input| Projects'!$AR326:$CO326))</f>
        <v/>
      </c>
      <c r="CB326" s="206" t="str">
        <f t="shared" si="121"/>
        <v/>
      </c>
    </row>
    <row r="327" spans="2:80" x14ac:dyDescent="0.3">
      <c r="B327" s="268">
        <f>IFERROR('Input| Projects'!B327,"")</f>
        <v>318</v>
      </c>
      <c r="C327" s="57" t="str">
        <f>IFERROR(IF('Input| Projects'!C327="","",'Input| Projects'!C327),"")</f>
        <v/>
      </c>
      <c r="D327" s="57" t="str">
        <f>IFERROR(IF('Input| Projects'!D327="","",'Input| Projects'!D327),"")</f>
        <v/>
      </c>
      <c r="E327" s="140"/>
      <c r="F327" s="257">
        <f>IFERROR('Input| Projects'!I327*'Input| Escalations'!$K$19,"")</f>
        <v>0</v>
      </c>
      <c r="G327" s="257">
        <f>IFERROR('Input| Projects'!J327*'Input| Escalations'!$K$19,"")</f>
        <v>0</v>
      </c>
      <c r="H327" s="257">
        <f>IFERROR('Input| Projects'!K327*'Input| Escalations'!$K$19,"")</f>
        <v>0</v>
      </c>
      <c r="I327" s="257">
        <f>IFERROR('Input| Projects'!L327*'Input| Escalations'!$K$19,"")</f>
        <v>0</v>
      </c>
      <c r="J327" s="257">
        <f>IFERROR('Input| Projects'!M327*'Input| Escalations'!$K$19,"")</f>
        <v>0</v>
      </c>
      <c r="K327" s="257">
        <f>IFERROR('Input| Projects'!N327*'Input| Escalations'!$K$19,"")</f>
        <v>0</v>
      </c>
      <c r="L327" s="257">
        <f>IFERROR('Input| Projects'!O327*'Input| Escalations'!$K$19,"")</f>
        <v>0</v>
      </c>
      <c r="M327" s="206" t="str">
        <f>IF(ABS(SUM(F327:L327)-(SUM('Input| Projects'!I327:O327)*'Input| Escalations'!$K$19))&lt;0.0000001,"",1)</f>
        <v/>
      </c>
      <c r="N327" s="259">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259">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259">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259">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259">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259">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259">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42"/>
      <c r="V327" s="253">
        <f t="shared" si="115"/>
        <v>0</v>
      </c>
      <c r="W327" s="253">
        <f t="shared" si="116"/>
        <v>0</v>
      </c>
      <c r="X327" s="253">
        <f t="shared" si="117"/>
        <v>0</v>
      </c>
      <c r="Y327" s="253">
        <f t="shared" si="100"/>
        <v>0</v>
      </c>
      <c r="Z327" s="253">
        <f t="shared" si="101"/>
        <v>0</v>
      </c>
      <c r="AA327" s="253">
        <f t="shared" si="102"/>
        <v>0</v>
      </c>
      <c r="AB327" s="253">
        <f t="shared" si="103"/>
        <v>0</v>
      </c>
      <c r="AC327" s="142"/>
      <c r="AD327" s="253">
        <f>'Input| Projects'!Q327*N327*'Input| Escalations'!$K$19</f>
        <v>0</v>
      </c>
      <c r="AE327" s="253">
        <f>'Input| Projects'!R327*O327*'Input| Escalations'!$K$19</f>
        <v>0</v>
      </c>
      <c r="AF327" s="253">
        <f>'Input| Projects'!S327*P327*'Input| Escalations'!$K$19</f>
        <v>0</v>
      </c>
      <c r="AG327" s="253">
        <f>'Input| Projects'!T327*Q327*'Input| Escalations'!$K$19</f>
        <v>0</v>
      </c>
      <c r="AH327" s="253">
        <f>'Input| Projects'!U327*R327*'Input| Escalations'!$K$19</f>
        <v>0</v>
      </c>
      <c r="AI327" s="253">
        <f>'Input| Projects'!V327*S327*'Input| Escalations'!$K$19</f>
        <v>0</v>
      </c>
      <c r="AJ327" s="253">
        <f>'Input| Projects'!W327*T327*'Input| Escalations'!$K$19</f>
        <v>0</v>
      </c>
      <c r="AK327" s="142"/>
      <c r="AL327" s="253">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253">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253">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253">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253">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253">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253">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42"/>
      <c r="AT327" s="253">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253">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253">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253">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253">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253">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253">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42"/>
      <c r="BB327" s="253">
        <f t="shared" si="118"/>
        <v>0</v>
      </c>
      <c r="BC327" s="253">
        <f t="shared" si="119"/>
        <v>0</v>
      </c>
      <c r="BD327" s="253">
        <f t="shared" si="120"/>
        <v>0</v>
      </c>
      <c r="BE327" s="253">
        <f t="shared" si="104"/>
        <v>0</v>
      </c>
      <c r="BF327" s="253">
        <f t="shared" si="105"/>
        <v>0</v>
      </c>
      <c r="BG327" s="253">
        <f t="shared" si="106"/>
        <v>0</v>
      </c>
      <c r="BH327" s="253">
        <f t="shared" si="107"/>
        <v>0</v>
      </c>
      <c r="BI327" s="144"/>
      <c r="BJ327" s="253"/>
      <c r="BK327" s="253"/>
      <c r="BL327" s="253"/>
      <c r="BM327" s="253"/>
      <c r="BN327" s="253"/>
      <c r="BO327" s="253"/>
      <c r="BP327" s="253"/>
      <c r="BQ327" s="144"/>
      <c r="BR327" s="253">
        <f t="shared" si="108"/>
        <v>0</v>
      </c>
      <c r="BS327" s="253">
        <f t="shared" si="109"/>
        <v>0</v>
      </c>
      <c r="BT327" s="253">
        <f t="shared" si="110"/>
        <v>0</v>
      </c>
      <c r="BU327" s="253">
        <f t="shared" si="111"/>
        <v>0</v>
      </c>
      <c r="BV327" s="253">
        <f t="shared" si="112"/>
        <v>0</v>
      </c>
      <c r="BW327" s="253">
        <f t="shared" si="113"/>
        <v>0</v>
      </c>
      <c r="BX327" s="253">
        <f t="shared" si="114"/>
        <v>0</v>
      </c>
      <c r="BY327" s="142"/>
      <c r="BZ327" s="264" t="str">
        <f>IF(SUMIF('Input| Projects'!$AR$8:$CO$8,"Dx",'Input| Projects'!$AR327:$CO327)=0,"",SUMIF('Input| Projects'!$AR$8:$CO$8,"Dx",'Input| Projects'!$AR327:$CO327))</f>
        <v/>
      </c>
      <c r="CA327" s="264" t="str">
        <f>IF(SUMIF('Input| Projects'!$AR$8:$CO$8,"Tx",'Input| Projects'!$AR327:$CO327)=0,"",SUMIF('Input| Projects'!$AR$8:$CO$8,"Tx",'Input| Projects'!$AR327:$CO327))</f>
        <v/>
      </c>
      <c r="CB327" s="206" t="str">
        <f t="shared" si="121"/>
        <v/>
      </c>
    </row>
    <row r="328" spans="2:80" x14ac:dyDescent="0.3">
      <c r="B328" s="268">
        <f>IFERROR('Input| Projects'!B328,"")</f>
        <v>319</v>
      </c>
      <c r="C328" s="57" t="str">
        <f>IFERROR(IF('Input| Projects'!C328="","",'Input| Projects'!C328),"")</f>
        <v/>
      </c>
      <c r="D328" s="57" t="str">
        <f>IFERROR(IF('Input| Projects'!D328="","",'Input| Projects'!D328),"")</f>
        <v/>
      </c>
      <c r="E328" s="140"/>
      <c r="F328" s="257">
        <f>IFERROR('Input| Projects'!I328*'Input| Escalations'!$K$19,"")</f>
        <v>0</v>
      </c>
      <c r="G328" s="257">
        <f>IFERROR('Input| Projects'!J328*'Input| Escalations'!$K$19,"")</f>
        <v>0</v>
      </c>
      <c r="H328" s="257">
        <f>IFERROR('Input| Projects'!K328*'Input| Escalations'!$K$19,"")</f>
        <v>0</v>
      </c>
      <c r="I328" s="257">
        <f>IFERROR('Input| Projects'!L328*'Input| Escalations'!$K$19,"")</f>
        <v>0</v>
      </c>
      <c r="J328" s="257">
        <f>IFERROR('Input| Projects'!M328*'Input| Escalations'!$K$19,"")</f>
        <v>0</v>
      </c>
      <c r="K328" s="257">
        <f>IFERROR('Input| Projects'!N328*'Input| Escalations'!$K$19,"")</f>
        <v>0</v>
      </c>
      <c r="L328" s="257">
        <f>IFERROR('Input| Projects'!O328*'Input| Escalations'!$K$19,"")</f>
        <v>0</v>
      </c>
      <c r="M328" s="206" t="str">
        <f>IF(ABS(SUM(F328:L328)-(SUM('Input| Projects'!I328:O328)*'Input| Escalations'!$K$19))&lt;0.0000001,"",1)</f>
        <v/>
      </c>
      <c r="N328" s="259">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259">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259">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259">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259">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259">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259">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42"/>
      <c r="V328" s="253">
        <f t="shared" si="115"/>
        <v>0</v>
      </c>
      <c r="W328" s="253">
        <f t="shared" si="116"/>
        <v>0</v>
      </c>
      <c r="X328" s="253">
        <f t="shared" si="117"/>
        <v>0</v>
      </c>
      <c r="Y328" s="253">
        <f t="shared" si="100"/>
        <v>0</v>
      </c>
      <c r="Z328" s="253">
        <f t="shared" si="101"/>
        <v>0</v>
      </c>
      <c r="AA328" s="253">
        <f t="shared" si="102"/>
        <v>0</v>
      </c>
      <c r="AB328" s="253">
        <f t="shared" si="103"/>
        <v>0</v>
      </c>
      <c r="AC328" s="142"/>
      <c r="AD328" s="253">
        <f>'Input| Projects'!Q328*N328*'Input| Escalations'!$K$19</f>
        <v>0</v>
      </c>
      <c r="AE328" s="253">
        <f>'Input| Projects'!R328*O328*'Input| Escalations'!$K$19</f>
        <v>0</v>
      </c>
      <c r="AF328" s="253">
        <f>'Input| Projects'!S328*P328*'Input| Escalations'!$K$19</f>
        <v>0</v>
      </c>
      <c r="AG328" s="253">
        <f>'Input| Projects'!T328*Q328*'Input| Escalations'!$K$19</f>
        <v>0</v>
      </c>
      <c r="AH328" s="253">
        <f>'Input| Projects'!U328*R328*'Input| Escalations'!$K$19</f>
        <v>0</v>
      </c>
      <c r="AI328" s="253">
        <f>'Input| Projects'!V328*S328*'Input| Escalations'!$K$19</f>
        <v>0</v>
      </c>
      <c r="AJ328" s="253">
        <f>'Input| Projects'!W328*T328*'Input| Escalations'!$K$19</f>
        <v>0</v>
      </c>
      <c r="AK328" s="142"/>
      <c r="AL328" s="253">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253">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253">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253">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253">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253">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253">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42"/>
      <c r="AT328" s="253">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253">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253">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253">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253">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253">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253">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42"/>
      <c r="BB328" s="253">
        <f t="shared" si="118"/>
        <v>0</v>
      </c>
      <c r="BC328" s="253">
        <f t="shared" si="119"/>
        <v>0</v>
      </c>
      <c r="BD328" s="253">
        <f t="shared" si="120"/>
        <v>0</v>
      </c>
      <c r="BE328" s="253">
        <f t="shared" si="104"/>
        <v>0</v>
      </c>
      <c r="BF328" s="253">
        <f t="shared" si="105"/>
        <v>0</v>
      </c>
      <c r="BG328" s="253">
        <f t="shared" si="106"/>
        <v>0</v>
      </c>
      <c r="BH328" s="253">
        <f t="shared" si="107"/>
        <v>0</v>
      </c>
      <c r="BI328" s="144"/>
      <c r="BJ328" s="253"/>
      <c r="BK328" s="253"/>
      <c r="BL328" s="253"/>
      <c r="BM328" s="253"/>
      <c r="BN328" s="253"/>
      <c r="BO328" s="253"/>
      <c r="BP328" s="253"/>
      <c r="BQ328" s="144"/>
      <c r="BR328" s="253">
        <f t="shared" si="108"/>
        <v>0</v>
      </c>
      <c r="BS328" s="253">
        <f t="shared" si="109"/>
        <v>0</v>
      </c>
      <c r="BT328" s="253">
        <f t="shared" si="110"/>
        <v>0</v>
      </c>
      <c r="BU328" s="253">
        <f t="shared" si="111"/>
        <v>0</v>
      </c>
      <c r="BV328" s="253">
        <f t="shared" si="112"/>
        <v>0</v>
      </c>
      <c r="BW328" s="253">
        <f t="shared" si="113"/>
        <v>0</v>
      </c>
      <c r="BX328" s="253">
        <f t="shared" si="114"/>
        <v>0</v>
      </c>
      <c r="BY328" s="142"/>
      <c r="BZ328" s="264" t="str">
        <f>IF(SUMIF('Input| Projects'!$AR$8:$CO$8,"Dx",'Input| Projects'!$AR328:$CO328)=0,"",SUMIF('Input| Projects'!$AR$8:$CO$8,"Dx",'Input| Projects'!$AR328:$CO328))</f>
        <v/>
      </c>
      <c r="CA328" s="264" t="str">
        <f>IF(SUMIF('Input| Projects'!$AR$8:$CO$8,"Tx",'Input| Projects'!$AR328:$CO328)=0,"",SUMIF('Input| Projects'!$AR$8:$CO$8,"Tx",'Input| Projects'!$AR328:$CO328))</f>
        <v/>
      </c>
      <c r="CB328" s="206" t="str">
        <f t="shared" si="121"/>
        <v/>
      </c>
    </row>
    <row r="329" spans="2:80" x14ac:dyDescent="0.3">
      <c r="B329" s="268">
        <f>IFERROR('Input| Projects'!B329,"")</f>
        <v>320</v>
      </c>
      <c r="C329" s="57" t="str">
        <f>IFERROR(IF('Input| Projects'!C329="","",'Input| Projects'!C329),"")</f>
        <v/>
      </c>
      <c r="D329" s="57" t="str">
        <f>IFERROR(IF('Input| Projects'!D329="","",'Input| Projects'!D329),"")</f>
        <v/>
      </c>
      <c r="E329" s="140"/>
      <c r="F329" s="257">
        <f>IFERROR('Input| Projects'!I329*'Input| Escalations'!$K$19,"")</f>
        <v>0</v>
      </c>
      <c r="G329" s="257">
        <f>IFERROR('Input| Projects'!J329*'Input| Escalations'!$K$19,"")</f>
        <v>0</v>
      </c>
      <c r="H329" s="257">
        <f>IFERROR('Input| Projects'!K329*'Input| Escalations'!$K$19,"")</f>
        <v>0</v>
      </c>
      <c r="I329" s="257">
        <f>IFERROR('Input| Projects'!L329*'Input| Escalations'!$K$19,"")</f>
        <v>0</v>
      </c>
      <c r="J329" s="257">
        <f>IFERROR('Input| Projects'!M329*'Input| Escalations'!$K$19,"")</f>
        <v>0</v>
      </c>
      <c r="K329" s="257">
        <f>IFERROR('Input| Projects'!N329*'Input| Escalations'!$K$19,"")</f>
        <v>0</v>
      </c>
      <c r="L329" s="257">
        <f>IFERROR('Input| Projects'!O329*'Input| Escalations'!$K$19,"")</f>
        <v>0</v>
      </c>
      <c r="M329" s="206" t="str">
        <f>IF(ABS(SUM(F329:L329)-(SUM('Input| Projects'!I329:O329)*'Input| Escalations'!$K$19))&lt;0.0000001,"",1)</f>
        <v/>
      </c>
      <c r="N329" s="259">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259">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259">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259">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259">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259">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259">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42"/>
      <c r="V329" s="253">
        <f t="shared" si="115"/>
        <v>0</v>
      </c>
      <c r="W329" s="253">
        <f t="shared" si="116"/>
        <v>0</v>
      </c>
      <c r="X329" s="253">
        <f t="shared" si="117"/>
        <v>0</v>
      </c>
      <c r="Y329" s="253">
        <f t="shared" si="100"/>
        <v>0</v>
      </c>
      <c r="Z329" s="253">
        <f t="shared" si="101"/>
        <v>0</v>
      </c>
      <c r="AA329" s="253">
        <f t="shared" si="102"/>
        <v>0</v>
      </c>
      <c r="AB329" s="253">
        <f t="shared" si="103"/>
        <v>0</v>
      </c>
      <c r="AC329" s="142"/>
      <c r="AD329" s="253">
        <f>'Input| Projects'!Q329*N329*'Input| Escalations'!$K$19</f>
        <v>0</v>
      </c>
      <c r="AE329" s="253">
        <f>'Input| Projects'!R329*O329*'Input| Escalations'!$K$19</f>
        <v>0</v>
      </c>
      <c r="AF329" s="253">
        <f>'Input| Projects'!S329*P329*'Input| Escalations'!$K$19</f>
        <v>0</v>
      </c>
      <c r="AG329" s="253">
        <f>'Input| Projects'!T329*Q329*'Input| Escalations'!$K$19</f>
        <v>0</v>
      </c>
      <c r="AH329" s="253">
        <f>'Input| Projects'!U329*R329*'Input| Escalations'!$K$19</f>
        <v>0</v>
      </c>
      <c r="AI329" s="253">
        <f>'Input| Projects'!V329*S329*'Input| Escalations'!$K$19</f>
        <v>0</v>
      </c>
      <c r="AJ329" s="253">
        <f>'Input| Projects'!W329*T329*'Input| Escalations'!$K$19</f>
        <v>0</v>
      </c>
      <c r="AK329" s="142"/>
      <c r="AL329" s="253">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253">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253">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253">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253">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253">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253">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42"/>
      <c r="AT329" s="253">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253">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253">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253">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253">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253">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253">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42"/>
      <c r="BB329" s="253">
        <f t="shared" si="118"/>
        <v>0</v>
      </c>
      <c r="BC329" s="253">
        <f t="shared" si="119"/>
        <v>0</v>
      </c>
      <c r="BD329" s="253">
        <f t="shared" si="120"/>
        <v>0</v>
      </c>
      <c r="BE329" s="253">
        <f t="shared" si="104"/>
        <v>0</v>
      </c>
      <c r="BF329" s="253">
        <f t="shared" si="105"/>
        <v>0</v>
      </c>
      <c r="BG329" s="253">
        <f t="shared" si="106"/>
        <v>0</v>
      </c>
      <c r="BH329" s="253">
        <f t="shared" si="107"/>
        <v>0</v>
      </c>
      <c r="BI329" s="144"/>
      <c r="BJ329" s="253"/>
      <c r="BK329" s="253"/>
      <c r="BL329" s="253"/>
      <c r="BM329" s="253"/>
      <c r="BN329" s="253"/>
      <c r="BO329" s="253"/>
      <c r="BP329" s="253"/>
      <c r="BQ329" s="144"/>
      <c r="BR329" s="253">
        <f t="shared" si="108"/>
        <v>0</v>
      </c>
      <c r="BS329" s="253">
        <f t="shared" si="109"/>
        <v>0</v>
      </c>
      <c r="BT329" s="253">
        <f t="shared" si="110"/>
        <v>0</v>
      </c>
      <c r="BU329" s="253">
        <f t="shared" si="111"/>
        <v>0</v>
      </c>
      <c r="BV329" s="253">
        <f t="shared" si="112"/>
        <v>0</v>
      </c>
      <c r="BW329" s="253">
        <f t="shared" si="113"/>
        <v>0</v>
      </c>
      <c r="BX329" s="253">
        <f t="shared" si="114"/>
        <v>0</v>
      </c>
      <c r="BY329" s="142"/>
      <c r="BZ329" s="264" t="str">
        <f>IF(SUMIF('Input| Projects'!$AR$8:$CO$8,"Dx",'Input| Projects'!$AR329:$CO329)=0,"",SUMIF('Input| Projects'!$AR$8:$CO$8,"Dx",'Input| Projects'!$AR329:$CO329))</f>
        <v/>
      </c>
      <c r="CA329" s="264" t="str">
        <f>IF(SUMIF('Input| Projects'!$AR$8:$CO$8,"Tx",'Input| Projects'!$AR329:$CO329)=0,"",SUMIF('Input| Projects'!$AR$8:$CO$8,"Tx",'Input| Projects'!$AR329:$CO329))</f>
        <v/>
      </c>
      <c r="CB329" s="206" t="str">
        <f t="shared" si="121"/>
        <v/>
      </c>
    </row>
    <row r="330" spans="2:80" x14ac:dyDescent="0.3">
      <c r="B330" s="268">
        <f>IFERROR('Input| Projects'!B330,"")</f>
        <v>321</v>
      </c>
      <c r="C330" s="57" t="str">
        <f>IFERROR(IF('Input| Projects'!C330="","",'Input| Projects'!C330),"")</f>
        <v/>
      </c>
      <c r="D330" s="57" t="str">
        <f>IFERROR(IF('Input| Projects'!D330="","",'Input| Projects'!D330),"")</f>
        <v/>
      </c>
      <c r="E330" s="140"/>
      <c r="F330" s="257">
        <f>IFERROR('Input| Projects'!I330*'Input| Escalations'!$K$19,"")</f>
        <v>0</v>
      </c>
      <c r="G330" s="257">
        <f>IFERROR('Input| Projects'!J330*'Input| Escalations'!$K$19,"")</f>
        <v>0</v>
      </c>
      <c r="H330" s="257">
        <f>IFERROR('Input| Projects'!K330*'Input| Escalations'!$K$19,"")</f>
        <v>0</v>
      </c>
      <c r="I330" s="257">
        <f>IFERROR('Input| Projects'!L330*'Input| Escalations'!$K$19,"")</f>
        <v>0</v>
      </c>
      <c r="J330" s="257">
        <f>IFERROR('Input| Projects'!M330*'Input| Escalations'!$K$19,"")</f>
        <v>0</v>
      </c>
      <c r="K330" s="257">
        <f>IFERROR('Input| Projects'!N330*'Input| Escalations'!$K$19,"")</f>
        <v>0</v>
      </c>
      <c r="L330" s="257">
        <f>IFERROR('Input| Projects'!O330*'Input| Escalations'!$K$19,"")</f>
        <v>0</v>
      </c>
      <c r="M330" s="206" t="str">
        <f>IF(ABS(SUM(F330:L330)-(SUM('Input| Projects'!I330:O330)*'Input| Escalations'!$K$19))&lt;0.0000001,"",1)</f>
        <v/>
      </c>
      <c r="N330" s="259">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259">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259">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259">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259">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259">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259">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42"/>
      <c r="V330" s="253">
        <f t="shared" si="115"/>
        <v>0</v>
      </c>
      <c r="W330" s="253">
        <f t="shared" si="116"/>
        <v>0</v>
      </c>
      <c r="X330" s="253">
        <f t="shared" si="117"/>
        <v>0</v>
      </c>
      <c r="Y330" s="253">
        <f t="shared" ref="Y330:Y393" si="122">IFERROR(I330*Q330,"")</f>
        <v>0</v>
      </c>
      <c r="Z330" s="253">
        <f t="shared" ref="Z330:Z393" si="123">IFERROR(J330*R330,"")</f>
        <v>0</v>
      </c>
      <c r="AA330" s="253">
        <f t="shared" ref="AA330:AA393" si="124">IFERROR(K330*S330,"")</f>
        <v>0</v>
      </c>
      <c r="AB330" s="253">
        <f t="shared" ref="AB330:AB393" si="125">IFERROR(L330*T330,"")</f>
        <v>0</v>
      </c>
      <c r="AC330" s="142"/>
      <c r="AD330" s="253">
        <f>'Input| Projects'!Q330*N330*'Input| Escalations'!$K$19</f>
        <v>0</v>
      </c>
      <c r="AE330" s="253">
        <f>'Input| Projects'!R330*O330*'Input| Escalations'!$K$19</f>
        <v>0</v>
      </c>
      <c r="AF330" s="253">
        <f>'Input| Projects'!S330*P330*'Input| Escalations'!$K$19</f>
        <v>0</v>
      </c>
      <c r="AG330" s="253">
        <f>'Input| Projects'!T330*Q330*'Input| Escalations'!$K$19</f>
        <v>0</v>
      </c>
      <c r="AH330" s="253">
        <f>'Input| Projects'!U330*R330*'Input| Escalations'!$K$19</f>
        <v>0</v>
      </c>
      <c r="AI330" s="253">
        <f>'Input| Projects'!V330*S330*'Input| Escalations'!$K$19</f>
        <v>0</v>
      </c>
      <c r="AJ330" s="253">
        <f>'Input| Projects'!W330*T330*'Input| Escalations'!$K$19</f>
        <v>0</v>
      </c>
      <c r="AK330" s="142"/>
      <c r="AL330" s="253">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253">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253">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253">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253">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253">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253">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42"/>
      <c r="AT330" s="253">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253">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253">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253">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253">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253">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253">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42"/>
      <c r="BB330" s="253">
        <f t="shared" si="118"/>
        <v>0</v>
      </c>
      <c r="BC330" s="253">
        <f t="shared" si="119"/>
        <v>0</v>
      </c>
      <c r="BD330" s="253">
        <f t="shared" si="120"/>
        <v>0</v>
      </c>
      <c r="BE330" s="253">
        <f t="shared" ref="BE330:BE393" si="126">IFERROR(SUM(AO330,AW330),"")</f>
        <v>0</v>
      </c>
      <c r="BF330" s="253">
        <f t="shared" ref="BF330:BF393" si="127">IFERROR(SUM(AP330,AX330),"")</f>
        <v>0</v>
      </c>
      <c r="BG330" s="253">
        <f t="shared" ref="BG330:BG393" si="128">IFERROR(SUM(AQ330,AY330),"")</f>
        <v>0</v>
      </c>
      <c r="BH330" s="253">
        <f t="shared" ref="BH330:BH393" si="129">IFERROR(SUM(AR330,AZ330),"")</f>
        <v>0</v>
      </c>
      <c r="BI330" s="144"/>
      <c r="BJ330" s="253"/>
      <c r="BK330" s="253"/>
      <c r="BL330" s="253"/>
      <c r="BM330" s="253"/>
      <c r="BN330" s="253"/>
      <c r="BO330" s="253"/>
      <c r="BP330" s="253"/>
      <c r="BQ330" s="144"/>
      <c r="BR330" s="253">
        <f t="shared" ref="BR330:BR393" si="130">IFERROR(V330+BB330,"")</f>
        <v>0</v>
      </c>
      <c r="BS330" s="253">
        <f t="shared" ref="BS330:BS393" si="131">IFERROR(W330+BC330,"")</f>
        <v>0</v>
      </c>
      <c r="BT330" s="253">
        <f t="shared" ref="BT330:BT393" si="132">IFERROR(X330+BD330,"")</f>
        <v>0</v>
      </c>
      <c r="BU330" s="253">
        <f t="shared" ref="BU330:BU393" si="133">IFERROR(Y330+BE330,"")</f>
        <v>0</v>
      </c>
      <c r="BV330" s="253">
        <f t="shared" ref="BV330:BV393" si="134">IFERROR(Z330+BF330,"")</f>
        <v>0</v>
      </c>
      <c r="BW330" s="253">
        <f t="shared" ref="BW330:BW393" si="135">IFERROR(AA330+BG330,"")</f>
        <v>0</v>
      </c>
      <c r="BX330" s="253">
        <f t="shared" ref="BX330:BX393" si="136">IFERROR(AB330+BH330,"")</f>
        <v>0</v>
      </c>
      <c r="BY330" s="142"/>
      <c r="BZ330" s="264" t="str">
        <f>IF(SUMIF('Input| Projects'!$AR$8:$CO$8,"Dx",'Input| Projects'!$AR330:$CO330)=0,"",SUMIF('Input| Projects'!$AR$8:$CO$8,"Dx",'Input| Projects'!$AR330:$CO330))</f>
        <v/>
      </c>
      <c r="CA330" s="264" t="str">
        <f>IF(SUMIF('Input| Projects'!$AR$8:$CO$8,"Tx",'Input| Projects'!$AR330:$CO330)=0,"",SUMIF('Input| Projects'!$AR$8:$CO$8,"Tx",'Input| Projects'!$AR330:$CO330))</f>
        <v/>
      </c>
      <c r="CB330" s="206" t="str">
        <f t="shared" si="121"/>
        <v/>
      </c>
    </row>
    <row r="331" spans="2:80" x14ac:dyDescent="0.3">
      <c r="B331" s="268">
        <f>IFERROR('Input| Projects'!B331,"")</f>
        <v>322</v>
      </c>
      <c r="C331" s="57" t="str">
        <f>IFERROR(IF('Input| Projects'!C331="","",'Input| Projects'!C331),"")</f>
        <v/>
      </c>
      <c r="D331" s="57" t="str">
        <f>IFERROR(IF('Input| Projects'!D331="","",'Input| Projects'!D331),"")</f>
        <v/>
      </c>
      <c r="E331" s="140"/>
      <c r="F331" s="257">
        <f>IFERROR('Input| Projects'!I331*'Input| Escalations'!$K$19,"")</f>
        <v>0</v>
      </c>
      <c r="G331" s="257">
        <f>IFERROR('Input| Projects'!J331*'Input| Escalations'!$K$19,"")</f>
        <v>0</v>
      </c>
      <c r="H331" s="257">
        <f>IFERROR('Input| Projects'!K331*'Input| Escalations'!$K$19,"")</f>
        <v>0</v>
      </c>
      <c r="I331" s="257">
        <f>IFERROR('Input| Projects'!L331*'Input| Escalations'!$K$19,"")</f>
        <v>0</v>
      </c>
      <c r="J331" s="257">
        <f>IFERROR('Input| Projects'!M331*'Input| Escalations'!$K$19,"")</f>
        <v>0</v>
      </c>
      <c r="K331" s="257">
        <f>IFERROR('Input| Projects'!N331*'Input| Escalations'!$K$19,"")</f>
        <v>0</v>
      </c>
      <c r="L331" s="257">
        <f>IFERROR('Input| Projects'!O331*'Input| Escalations'!$K$19,"")</f>
        <v>0</v>
      </c>
      <c r="M331" s="206" t="str">
        <f>IF(ABS(SUM(F331:L331)-(SUM('Input| Projects'!I331:O331)*'Input| Escalations'!$K$19))&lt;0.0000001,"",1)</f>
        <v/>
      </c>
      <c r="N331" s="259">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259">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259">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259">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259">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259">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259">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42"/>
      <c r="V331" s="253">
        <f t="shared" ref="V331:V394" si="137">IFERROR(F331*N331,"")</f>
        <v>0</v>
      </c>
      <c r="W331" s="253">
        <f t="shared" ref="W331:W394" si="138">IFERROR(G331*O331,"")</f>
        <v>0</v>
      </c>
      <c r="X331" s="253">
        <f t="shared" ref="X331:X394" si="139">IFERROR(H331*P331,"")</f>
        <v>0</v>
      </c>
      <c r="Y331" s="253">
        <f t="shared" si="122"/>
        <v>0</v>
      </c>
      <c r="Z331" s="253">
        <f t="shared" si="123"/>
        <v>0</v>
      </c>
      <c r="AA331" s="253">
        <f t="shared" si="124"/>
        <v>0</v>
      </c>
      <c r="AB331" s="253">
        <f t="shared" si="125"/>
        <v>0</v>
      </c>
      <c r="AC331" s="142"/>
      <c r="AD331" s="253">
        <f>'Input| Projects'!Q331*N331*'Input| Escalations'!$K$19</f>
        <v>0</v>
      </c>
      <c r="AE331" s="253">
        <f>'Input| Projects'!R331*O331*'Input| Escalations'!$K$19</f>
        <v>0</v>
      </c>
      <c r="AF331" s="253">
        <f>'Input| Projects'!S331*P331*'Input| Escalations'!$K$19</f>
        <v>0</v>
      </c>
      <c r="AG331" s="253">
        <f>'Input| Projects'!T331*Q331*'Input| Escalations'!$K$19</f>
        <v>0</v>
      </c>
      <c r="AH331" s="253">
        <f>'Input| Projects'!U331*R331*'Input| Escalations'!$K$19</f>
        <v>0</v>
      </c>
      <c r="AI331" s="253">
        <f>'Input| Projects'!V331*S331*'Input| Escalations'!$K$19</f>
        <v>0</v>
      </c>
      <c r="AJ331" s="253">
        <f>'Input| Projects'!W331*T331*'Input| Escalations'!$K$19</f>
        <v>0</v>
      </c>
      <c r="AK331" s="142"/>
      <c r="AL331" s="253">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253">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253">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253">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253">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253">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253">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42"/>
      <c r="AT331" s="253">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253">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253">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253">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253">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253">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253">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42"/>
      <c r="BB331" s="253">
        <f t="shared" ref="BB331:BB394" si="140">IFERROR(SUM(AL331,AT331),"")</f>
        <v>0</v>
      </c>
      <c r="BC331" s="253">
        <f t="shared" ref="BC331:BC394" si="141">IFERROR(SUM(AM331,AU331),"")</f>
        <v>0</v>
      </c>
      <c r="BD331" s="253">
        <f t="shared" ref="BD331:BD394" si="142">IFERROR(SUM(AN331,AV331),"")</f>
        <v>0</v>
      </c>
      <c r="BE331" s="253">
        <f t="shared" si="126"/>
        <v>0</v>
      </c>
      <c r="BF331" s="253">
        <f t="shared" si="127"/>
        <v>0</v>
      </c>
      <c r="BG331" s="253">
        <f t="shared" si="128"/>
        <v>0</v>
      </c>
      <c r="BH331" s="253">
        <f t="shared" si="129"/>
        <v>0</v>
      </c>
      <c r="BI331" s="144"/>
      <c r="BJ331" s="253"/>
      <c r="BK331" s="253"/>
      <c r="BL331" s="253"/>
      <c r="BM331" s="253"/>
      <c r="BN331" s="253"/>
      <c r="BO331" s="253"/>
      <c r="BP331" s="253"/>
      <c r="BQ331" s="144"/>
      <c r="BR331" s="253">
        <f t="shared" si="130"/>
        <v>0</v>
      </c>
      <c r="BS331" s="253">
        <f t="shared" si="131"/>
        <v>0</v>
      </c>
      <c r="BT331" s="253">
        <f t="shared" si="132"/>
        <v>0</v>
      </c>
      <c r="BU331" s="253">
        <f t="shared" si="133"/>
        <v>0</v>
      </c>
      <c r="BV331" s="253">
        <f t="shared" si="134"/>
        <v>0</v>
      </c>
      <c r="BW331" s="253">
        <f t="shared" si="135"/>
        <v>0</v>
      </c>
      <c r="BX331" s="253">
        <f t="shared" si="136"/>
        <v>0</v>
      </c>
      <c r="BY331" s="142"/>
      <c r="BZ331" s="264" t="str">
        <f>IF(SUMIF('Input| Projects'!$AR$8:$CO$8,"Dx",'Input| Projects'!$AR331:$CO331)=0,"",SUMIF('Input| Projects'!$AR$8:$CO$8,"Dx",'Input| Projects'!$AR331:$CO331))</f>
        <v/>
      </c>
      <c r="CA331" s="264" t="str">
        <f>IF(SUMIF('Input| Projects'!$AR$8:$CO$8,"Tx",'Input| Projects'!$AR331:$CO331)=0,"",SUMIF('Input| Projects'!$AR$8:$CO$8,"Tx",'Input| Projects'!$AR331:$CO331))</f>
        <v/>
      </c>
      <c r="CB331" s="206" t="str">
        <f t="shared" ref="CB331:CB394" si="143">IF(SUM(BZ331:CA331,F331:L331)=0,"",IF(SUM(BZ331:CA331)=1,"",1))</f>
        <v/>
      </c>
    </row>
    <row r="332" spans="2:80" x14ac:dyDescent="0.3">
      <c r="B332" s="268">
        <f>IFERROR('Input| Projects'!B332,"")</f>
        <v>323</v>
      </c>
      <c r="C332" s="57" t="str">
        <f>IFERROR(IF('Input| Projects'!C332="","",'Input| Projects'!C332),"")</f>
        <v/>
      </c>
      <c r="D332" s="57" t="str">
        <f>IFERROR(IF('Input| Projects'!D332="","",'Input| Projects'!D332),"")</f>
        <v/>
      </c>
      <c r="E332" s="140"/>
      <c r="F332" s="257">
        <f>IFERROR('Input| Projects'!I332*'Input| Escalations'!$K$19,"")</f>
        <v>0</v>
      </c>
      <c r="G332" s="257">
        <f>IFERROR('Input| Projects'!J332*'Input| Escalations'!$K$19,"")</f>
        <v>0</v>
      </c>
      <c r="H332" s="257">
        <f>IFERROR('Input| Projects'!K332*'Input| Escalations'!$K$19,"")</f>
        <v>0</v>
      </c>
      <c r="I332" s="257">
        <f>IFERROR('Input| Projects'!L332*'Input| Escalations'!$K$19,"")</f>
        <v>0</v>
      </c>
      <c r="J332" s="257">
        <f>IFERROR('Input| Projects'!M332*'Input| Escalations'!$K$19,"")</f>
        <v>0</v>
      </c>
      <c r="K332" s="257">
        <f>IFERROR('Input| Projects'!N332*'Input| Escalations'!$K$19,"")</f>
        <v>0</v>
      </c>
      <c r="L332" s="257">
        <f>IFERROR('Input| Projects'!O332*'Input| Escalations'!$K$19,"")</f>
        <v>0</v>
      </c>
      <c r="M332" s="206" t="str">
        <f>IF(ABS(SUM(F332:L332)-(SUM('Input| Projects'!I332:O332)*'Input| Escalations'!$K$19))&lt;0.0000001,"",1)</f>
        <v/>
      </c>
      <c r="N332" s="259">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259">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259">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259">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259">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259">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259">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42"/>
      <c r="V332" s="253">
        <f t="shared" si="137"/>
        <v>0</v>
      </c>
      <c r="W332" s="253">
        <f t="shared" si="138"/>
        <v>0</v>
      </c>
      <c r="X332" s="253">
        <f t="shared" si="139"/>
        <v>0</v>
      </c>
      <c r="Y332" s="253">
        <f t="shared" si="122"/>
        <v>0</v>
      </c>
      <c r="Z332" s="253">
        <f t="shared" si="123"/>
        <v>0</v>
      </c>
      <c r="AA332" s="253">
        <f t="shared" si="124"/>
        <v>0</v>
      </c>
      <c r="AB332" s="253">
        <f t="shared" si="125"/>
        <v>0</v>
      </c>
      <c r="AC332" s="142"/>
      <c r="AD332" s="253">
        <f>'Input| Projects'!Q332*N332*'Input| Escalations'!$K$19</f>
        <v>0</v>
      </c>
      <c r="AE332" s="253">
        <f>'Input| Projects'!R332*O332*'Input| Escalations'!$K$19</f>
        <v>0</v>
      </c>
      <c r="AF332" s="253">
        <f>'Input| Projects'!S332*P332*'Input| Escalations'!$K$19</f>
        <v>0</v>
      </c>
      <c r="AG332" s="253">
        <f>'Input| Projects'!T332*Q332*'Input| Escalations'!$K$19</f>
        <v>0</v>
      </c>
      <c r="AH332" s="253">
        <f>'Input| Projects'!U332*R332*'Input| Escalations'!$K$19</f>
        <v>0</v>
      </c>
      <c r="AI332" s="253">
        <f>'Input| Projects'!V332*S332*'Input| Escalations'!$K$19</f>
        <v>0</v>
      </c>
      <c r="AJ332" s="253">
        <f>'Input| Projects'!W332*T332*'Input| Escalations'!$K$19</f>
        <v>0</v>
      </c>
      <c r="AK332" s="142"/>
      <c r="AL332" s="253">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253">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253">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253">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253">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253">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253">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42"/>
      <c r="AT332" s="253">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253">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253">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253">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253">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253">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253">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42"/>
      <c r="BB332" s="253">
        <f t="shared" si="140"/>
        <v>0</v>
      </c>
      <c r="BC332" s="253">
        <f t="shared" si="141"/>
        <v>0</v>
      </c>
      <c r="BD332" s="253">
        <f t="shared" si="142"/>
        <v>0</v>
      </c>
      <c r="BE332" s="253">
        <f t="shared" si="126"/>
        <v>0</v>
      </c>
      <c r="BF332" s="253">
        <f t="shared" si="127"/>
        <v>0</v>
      </c>
      <c r="BG332" s="253">
        <f t="shared" si="128"/>
        <v>0</v>
      </c>
      <c r="BH332" s="253">
        <f t="shared" si="129"/>
        <v>0</v>
      </c>
      <c r="BI332" s="144"/>
      <c r="BJ332" s="253"/>
      <c r="BK332" s="253"/>
      <c r="BL332" s="253"/>
      <c r="BM332" s="253"/>
      <c r="BN332" s="253"/>
      <c r="BO332" s="253"/>
      <c r="BP332" s="253"/>
      <c r="BQ332" s="144"/>
      <c r="BR332" s="253">
        <f t="shared" si="130"/>
        <v>0</v>
      </c>
      <c r="BS332" s="253">
        <f t="shared" si="131"/>
        <v>0</v>
      </c>
      <c r="BT332" s="253">
        <f t="shared" si="132"/>
        <v>0</v>
      </c>
      <c r="BU332" s="253">
        <f t="shared" si="133"/>
        <v>0</v>
      </c>
      <c r="BV332" s="253">
        <f t="shared" si="134"/>
        <v>0</v>
      </c>
      <c r="BW332" s="253">
        <f t="shared" si="135"/>
        <v>0</v>
      </c>
      <c r="BX332" s="253">
        <f t="shared" si="136"/>
        <v>0</v>
      </c>
      <c r="BY332" s="142"/>
      <c r="BZ332" s="264" t="str">
        <f>IF(SUMIF('Input| Projects'!$AR$8:$CO$8,"Dx",'Input| Projects'!$AR332:$CO332)=0,"",SUMIF('Input| Projects'!$AR$8:$CO$8,"Dx",'Input| Projects'!$AR332:$CO332))</f>
        <v/>
      </c>
      <c r="CA332" s="264" t="str">
        <f>IF(SUMIF('Input| Projects'!$AR$8:$CO$8,"Tx",'Input| Projects'!$AR332:$CO332)=0,"",SUMIF('Input| Projects'!$AR$8:$CO$8,"Tx",'Input| Projects'!$AR332:$CO332))</f>
        <v/>
      </c>
      <c r="CB332" s="206" t="str">
        <f t="shared" si="143"/>
        <v/>
      </c>
    </row>
    <row r="333" spans="2:80" x14ac:dyDescent="0.3">
      <c r="B333" s="268">
        <f>IFERROR('Input| Projects'!B333,"")</f>
        <v>324</v>
      </c>
      <c r="C333" s="57" t="str">
        <f>IFERROR(IF('Input| Projects'!C333="","",'Input| Projects'!C333),"")</f>
        <v/>
      </c>
      <c r="D333" s="57" t="str">
        <f>IFERROR(IF('Input| Projects'!D333="","",'Input| Projects'!D333),"")</f>
        <v/>
      </c>
      <c r="E333" s="140"/>
      <c r="F333" s="257">
        <f>IFERROR('Input| Projects'!I333*'Input| Escalations'!$K$19,"")</f>
        <v>0</v>
      </c>
      <c r="G333" s="257">
        <f>IFERROR('Input| Projects'!J333*'Input| Escalations'!$K$19,"")</f>
        <v>0</v>
      </c>
      <c r="H333" s="257">
        <f>IFERROR('Input| Projects'!K333*'Input| Escalations'!$K$19,"")</f>
        <v>0</v>
      </c>
      <c r="I333" s="257">
        <f>IFERROR('Input| Projects'!L333*'Input| Escalations'!$K$19,"")</f>
        <v>0</v>
      </c>
      <c r="J333" s="257">
        <f>IFERROR('Input| Projects'!M333*'Input| Escalations'!$K$19,"")</f>
        <v>0</v>
      </c>
      <c r="K333" s="257">
        <f>IFERROR('Input| Projects'!N333*'Input| Escalations'!$K$19,"")</f>
        <v>0</v>
      </c>
      <c r="L333" s="257">
        <f>IFERROR('Input| Projects'!O333*'Input| Escalations'!$K$19,"")</f>
        <v>0</v>
      </c>
      <c r="M333" s="206" t="str">
        <f>IF(ABS(SUM(F333:L333)-(SUM('Input| Projects'!I333:O333)*'Input| Escalations'!$K$19))&lt;0.0000001,"",1)</f>
        <v/>
      </c>
      <c r="N333" s="259">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259">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259">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259">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259">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259">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259">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42"/>
      <c r="V333" s="253">
        <f t="shared" si="137"/>
        <v>0</v>
      </c>
      <c r="W333" s="253">
        <f t="shared" si="138"/>
        <v>0</v>
      </c>
      <c r="X333" s="253">
        <f t="shared" si="139"/>
        <v>0</v>
      </c>
      <c r="Y333" s="253">
        <f t="shared" si="122"/>
        <v>0</v>
      </c>
      <c r="Z333" s="253">
        <f t="shared" si="123"/>
        <v>0</v>
      </c>
      <c r="AA333" s="253">
        <f t="shared" si="124"/>
        <v>0</v>
      </c>
      <c r="AB333" s="253">
        <f t="shared" si="125"/>
        <v>0</v>
      </c>
      <c r="AC333" s="142"/>
      <c r="AD333" s="253">
        <f>'Input| Projects'!Q333*N333*'Input| Escalations'!$K$19</f>
        <v>0</v>
      </c>
      <c r="AE333" s="253">
        <f>'Input| Projects'!R333*O333*'Input| Escalations'!$K$19</f>
        <v>0</v>
      </c>
      <c r="AF333" s="253">
        <f>'Input| Projects'!S333*P333*'Input| Escalations'!$K$19</f>
        <v>0</v>
      </c>
      <c r="AG333" s="253">
        <f>'Input| Projects'!T333*Q333*'Input| Escalations'!$K$19</f>
        <v>0</v>
      </c>
      <c r="AH333" s="253">
        <f>'Input| Projects'!U333*R333*'Input| Escalations'!$K$19</f>
        <v>0</v>
      </c>
      <c r="AI333" s="253">
        <f>'Input| Projects'!V333*S333*'Input| Escalations'!$K$19</f>
        <v>0</v>
      </c>
      <c r="AJ333" s="253">
        <f>'Input| Projects'!W333*T333*'Input| Escalations'!$K$19</f>
        <v>0</v>
      </c>
      <c r="AK333" s="142"/>
      <c r="AL333" s="253">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253">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253">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253">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253">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253">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253">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42"/>
      <c r="AT333" s="253">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253">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253">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253">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253">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253">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253">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42"/>
      <c r="BB333" s="253">
        <f t="shared" si="140"/>
        <v>0</v>
      </c>
      <c r="BC333" s="253">
        <f t="shared" si="141"/>
        <v>0</v>
      </c>
      <c r="BD333" s="253">
        <f t="shared" si="142"/>
        <v>0</v>
      </c>
      <c r="BE333" s="253">
        <f t="shared" si="126"/>
        <v>0</v>
      </c>
      <c r="BF333" s="253">
        <f t="shared" si="127"/>
        <v>0</v>
      </c>
      <c r="BG333" s="253">
        <f t="shared" si="128"/>
        <v>0</v>
      </c>
      <c r="BH333" s="253">
        <f t="shared" si="129"/>
        <v>0</v>
      </c>
      <c r="BI333" s="144"/>
      <c r="BJ333" s="253"/>
      <c r="BK333" s="253"/>
      <c r="BL333" s="253"/>
      <c r="BM333" s="253"/>
      <c r="BN333" s="253"/>
      <c r="BO333" s="253"/>
      <c r="BP333" s="253"/>
      <c r="BQ333" s="144"/>
      <c r="BR333" s="253">
        <f t="shared" si="130"/>
        <v>0</v>
      </c>
      <c r="BS333" s="253">
        <f t="shared" si="131"/>
        <v>0</v>
      </c>
      <c r="BT333" s="253">
        <f t="shared" si="132"/>
        <v>0</v>
      </c>
      <c r="BU333" s="253">
        <f t="shared" si="133"/>
        <v>0</v>
      </c>
      <c r="BV333" s="253">
        <f t="shared" si="134"/>
        <v>0</v>
      </c>
      <c r="BW333" s="253">
        <f t="shared" si="135"/>
        <v>0</v>
      </c>
      <c r="BX333" s="253">
        <f t="shared" si="136"/>
        <v>0</v>
      </c>
      <c r="BY333" s="142"/>
      <c r="BZ333" s="264" t="str">
        <f>IF(SUMIF('Input| Projects'!$AR$8:$CO$8,"Dx",'Input| Projects'!$AR333:$CO333)=0,"",SUMIF('Input| Projects'!$AR$8:$CO$8,"Dx",'Input| Projects'!$AR333:$CO333))</f>
        <v/>
      </c>
      <c r="CA333" s="264" t="str">
        <f>IF(SUMIF('Input| Projects'!$AR$8:$CO$8,"Tx",'Input| Projects'!$AR333:$CO333)=0,"",SUMIF('Input| Projects'!$AR$8:$CO$8,"Tx",'Input| Projects'!$AR333:$CO333))</f>
        <v/>
      </c>
      <c r="CB333" s="206" t="str">
        <f t="shared" si="143"/>
        <v/>
      </c>
    </row>
    <row r="334" spans="2:80" x14ac:dyDescent="0.3">
      <c r="B334" s="268">
        <f>IFERROR('Input| Projects'!B334,"")</f>
        <v>325</v>
      </c>
      <c r="C334" s="57" t="str">
        <f>IFERROR(IF('Input| Projects'!C334="","",'Input| Projects'!C334),"")</f>
        <v/>
      </c>
      <c r="D334" s="57" t="str">
        <f>IFERROR(IF('Input| Projects'!D334="","",'Input| Projects'!D334),"")</f>
        <v/>
      </c>
      <c r="E334" s="140"/>
      <c r="F334" s="257">
        <f>IFERROR('Input| Projects'!I334*'Input| Escalations'!$K$19,"")</f>
        <v>0</v>
      </c>
      <c r="G334" s="257">
        <f>IFERROR('Input| Projects'!J334*'Input| Escalations'!$K$19,"")</f>
        <v>0</v>
      </c>
      <c r="H334" s="257">
        <f>IFERROR('Input| Projects'!K334*'Input| Escalations'!$K$19,"")</f>
        <v>0</v>
      </c>
      <c r="I334" s="257">
        <f>IFERROR('Input| Projects'!L334*'Input| Escalations'!$K$19,"")</f>
        <v>0</v>
      </c>
      <c r="J334" s="257">
        <f>IFERROR('Input| Projects'!M334*'Input| Escalations'!$K$19,"")</f>
        <v>0</v>
      </c>
      <c r="K334" s="257">
        <f>IFERROR('Input| Projects'!N334*'Input| Escalations'!$K$19,"")</f>
        <v>0</v>
      </c>
      <c r="L334" s="257">
        <f>IFERROR('Input| Projects'!O334*'Input| Escalations'!$K$19,"")</f>
        <v>0</v>
      </c>
      <c r="M334" s="206" t="str">
        <f>IF(ABS(SUM(F334:L334)-(SUM('Input| Projects'!I334:O334)*'Input| Escalations'!$K$19))&lt;0.0000001,"",1)</f>
        <v/>
      </c>
      <c r="N334" s="259">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259">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259">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259">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259">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259">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259">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42"/>
      <c r="V334" s="253">
        <f t="shared" si="137"/>
        <v>0</v>
      </c>
      <c r="W334" s="253">
        <f t="shared" si="138"/>
        <v>0</v>
      </c>
      <c r="X334" s="253">
        <f t="shared" si="139"/>
        <v>0</v>
      </c>
      <c r="Y334" s="253">
        <f t="shared" si="122"/>
        <v>0</v>
      </c>
      <c r="Z334" s="253">
        <f t="shared" si="123"/>
        <v>0</v>
      </c>
      <c r="AA334" s="253">
        <f t="shared" si="124"/>
        <v>0</v>
      </c>
      <c r="AB334" s="253">
        <f t="shared" si="125"/>
        <v>0</v>
      </c>
      <c r="AC334" s="142"/>
      <c r="AD334" s="253">
        <f>'Input| Projects'!Q334*N334*'Input| Escalations'!$K$19</f>
        <v>0</v>
      </c>
      <c r="AE334" s="253">
        <f>'Input| Projects'!R334*O334*'Input| Escalations'!$K$19</f>
        <v>0</v>
      </c>
      <c r="AF334" s="253">
        <f>'Input| Projects'!S334*P334*'Input| Escalations'!$K$19</f>
        <v>0</v>
      </c>
      <c r="AG334" s="253">
        <f>'Input| Projects'!T334*Q334*'Input| Escalations'!$K$19</f>
        <v>0</v>
      </c>
      <c r="AH334" s="253">
        <f>'Input| Projects'!U334*R334*'Input| Escalations'!$K$19</f>
        <v>0</v>
      </c>
      <c r="AI334" s="253">
        <f>'Input| Projects'!V334*S334*'Input| Escalations'!$K$19</f>
        <v>0</v>
      </c>
      <c r="AJ334" s="253">
        <f>'Input| Projects'!W334*T334*'Input| Escalations'!$K$19</f>
        <v>0</v>
      </c>
      <c r="AK334" s="142"/>
      <c r="AL334" s="253">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253">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253">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253">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253">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253">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253">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42"/>
      <c r="AT334" s="253">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253">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253">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253">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253">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253">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253">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42"/>
      <c r="BB334" s="253">
        <f t="shared" si="140"/>
        <v>0</v>
      </c>
      <c r="BC334" s="253">
        <f t="shared" si="141"/>
        <v>0</v>
      </c>
      <c r="BD334" s="253">
        <f t="shared" si="142"/>
        <v>0</v>
      </c>
      <c r="BE334" s="253">
        <f t="shared" si="126"/>
        <v>0</v>
      </c>
      <c r="BF334" s="253">
        <f t="shared" si="127"/>
        <v>0</v>
      </c>
      <c r="BG334" s="253">
        <f t="shared" si="128"/>
        <v>0</v>
      </c>
      <c r="BH334" s="253">
        <f t="shared" si="129"/>
        <v>0</v>
      </c>
      <c r="BI334" s="144"/>
      <c r="BJ334" s="253"/>
      <c r="BK334" s="253"/>
      <c r="BL334" s="253"/>
      <c r="BM334" s="253"/>
      <c r="BN334" s="253"/>
      <c r="BO334" s="253"/>
      <c r="BP334" s="253"/>
      <c r="BQ334" s="144"/>
      <c r="BR334" s="253">
        <f t="shared" si="130"/>
        <v>0</v>
      </c>
      <c r="BS334" s="253">
        <f t="shared" si="131"/>
        <v>0</v>
      </c>
      <c r="BT334" s="253">
        <f t="shared" si="132"/>
        <v>0</v>
      </c>
      <c r="BU334" s="253">
        <f t="shared" si="133"/>
        <v>0</v>
      </c>
      <c r="BV334" s="253">
        <f t="shared" si="134"/>
        <v>0</v>
      </c>
      <c r="BW334" s="253">
        <f t="shared" si="135"/>
        <v>0</v>
      </c>
      <c r="BX334" s="253">
        <f t="shared" si="136"/>
        <v>0</v>
      </c>
      <c r="BY334" s="142"/>
      <c r="BZ334" s="264" t="str">
        <f>IF(SUMIF('Input| Projects'!$AR$8:$CO$8,"Dx",'Input| Projects'!$AR334:$CO334)=0,"",SUMIF('Input| Projects'!$AR$8:$CO$8,"Dx",'Input| Projects'!$AR334:$CO334))</f>
        <v/>
      </c>
      <c r="CA334" s="264" t="str">
        <f>IF(SUMIF('Input| Projects'!$AR$8:$CO$8,"Tx",'Input| Projects'!$AR334:$CO334)=0,"",SUMIF('Input| Projects'!$AR$8:$CO$8,"Tx",'Input| Projects'!$AR334:$CO334))</f>
        <v/>
      </c>
      <c r="CB334" s="206" t="str">
        <f t="shared" si="143"/>
        <v/>
      </c>
    </row>
    <row r="335" spans="2:80" x14ac:dyDescent="0.3">
      <c r="B335" s="268">
        <f>IFERROR('Input| Projects'!B335,"")</f>
        <v>326</v>
      </c>
      <c r="C335" s="57" t="str">
        <f>IFERROR(IF('Input| Projects'!C335="","",'Input| Projects'!C335),"")</f>
        <v/>
      </c>
      <c r="D335" s="57" t="str">
        <f>IFERROR(IF('Input| Projects'!D335="","",'Input| Projects'!D335),"")</f>
        <v/>
      </c>
      <c r="E335" s="140"/>
      <c r="F335" s="257">
        <f>IFERROR('Input| Projects'!I335*'Input| Escalations'!$K$19,"")</f>
        <v>0</v>
      </c>
      <c r="G335" s="257">
        <f>IFERROR('Input| Projects'!J335*'Input| Escalations'!$K$19,"")</f>
        <v>0</v>
      </c>
      <c r="H335" s="257">
        <f>IFERROR('Input| Projects'!K335*'Input| Escalations'!$K$19,"")</f>
        <v>0</v>
      </c>
      <c r="I335" s="257">
        <f>IFERROR('Input| Projects'!L335*'Input| Escalations'!$K$19,"")</f>
        <v>0</v>
      </c>
      <c r="J335" s="257">
        <f>IFERROR('Input| Projects'!M335*'Input| Escalations'!$K$19,"")</f>
        <v>0</v>
      </c>
      <c r="K335" s="257">
        <f>IFERROR('Input| Projects'!N335*'Input| Escalations'!$K$19,"")</f>
        <v>0</v>
      </c>
      <c r="L335" s="257">
        <f>IFERROR('Input| Projects'!O335*'Input| Escalations'!$K$19,"")</f>
        <v>0</v>
      </c>
      <c r="M335" s="206" t="str">
        <f>IF(ABS(SUM(F335:L335)-(SUM('Input| Projects'!I335:O335)*'Input| Escalations'!$K$19))&lt;0.0000001,"",1)</f>
        <v/>
      </c>
      <c r="N335" s="259">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259">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259">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259">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259">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259">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259">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42"/>
      <c r="V335" s="253">
        <f t="shared" si="137"/>
        <v>0</v>
      </c>
      <c r="W335" s="253">
        <f t="shared" si="138"/>
        <v>0</v>
      </c>
      <c r="X335" s="253">
        <f t="shared" si="139"/>
        <v>0</v>
      </c>
      <c r="Y335" s="253">
        <f t="shared" si="122"/>
        <v>0</v>
      </c>
      <c r="Z335" s="253">
        <f t="shared" si="123"/>
        <v>0</v>
      </c>
      <c r="AA335" s="253">
        <f t="shared" si="124"/>
        <v>0</v>
      </c>
      <c r="AB335" s="253">
        <f t="shared" si="125"/>
        <v>0</v>
      </c>
      <c r="AC335" s="142"/>
      <c r="AD335" s="253">
        <f>'Input| Projects'!Q335*N335*'Input| Escalations'!$K$19</f>
        <v>0</v>
      </c>
      <c r="AE335" s="253">
        <f>'Input| Projects'!R335*O335*'Input| Escalations'!$K$19</f>
        <v>0</v>
      </c>
      <c r="AF335" s="253">
        <f>'Input| Projects'!S335*P335*'Input| Escalations'!$K$19</f>
        <v>0</v>
      </c>
      <c r="AG335" s="253">
        <f>'Input| Projects'!T335*Q335*'Input| Escalations'!$K$19</f>
        <v>0</v>
      </c>
      <c r="AH335" s="253">
        <f>'Input| Projects'!U335*R335*'Input| Escalations'!$K$19</f>
        <v>0</v>
      </c>
      <c r="AI335" s="253">
        <f>'Input| Projects'!V335*S335*'Input| Escalations'!$K$19</f>
        <v>0</v>
      </c>
      <c r="AJ335" s="253">
        <f>'Input| Projects'!W335*T335*'Input| Escalations'!$K$19</f>
        <v>0</v>
      </c>
      <c r="AK335" s="142"/>
      <c r="AL335" s="253">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253">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253">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253">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253">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253">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253">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42"/>
      <c r="AT335" s="253">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253">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253">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253">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253">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253">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253">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42"/>
      <c r="BB335" s="253">
        <f t="shared" si="140"/>
        <v>0</v>
      </c>
      <c r="BC335" s="253">
        <f t="shared" si="141"/>
        <v>0</v>
      </c>
      <c r="BD335" s="253">
        <f t="shared" si="142"/>
        <v>0</v>
      </c>
      <c r="BE335" s="253">
        <f t="shared" si="126"/>
        <v>0</v>
      </c>
      <c r="BF335" s="253">
        <f t="shared" si="127"/>
        <v>0</v>
      </c>
      <c r="BG335" s="253">
        <f t="shared" si="128"/>
        <v>0</v>
      </c>
      <c r="BH335" s="253">
        <f t="shared" si="129"/>
        <v>0</v>
      </c>
      <c r="BI335" s="144"/>
      <c r="BJ335" s="253"/>
      <c r="BK335" s="253"/>
      <c r="BL335" s="253"/>
      <c r="BM335" s="253"/>
      <c r="BN335" s="253"/>
      <c r="BO335" s="253"/>
      <c r="BP335" s="253"/>
      <c r="BQ335" s="144"/>
      <c r="BR335" s="253">
        <f t="shared" si="130"/>
        <v>0</v>
      </c>
      <c r="BS335" s="253">
        <f t="shared" si="131"/>
        <v>0</v>
      </c>
      <c r="BT335" s="253">
        <f t="shared" si="132"/>
        <v>0</v>
      </c>
      <c r="BU335" s="253">
        <f t="shared" si="133"/>
        <v>0</v>
      </c>
      <c r="BV335" s="253">
        <f t="shared" si="134"/>
        <v>0</v>
      </c>
      <c r="BW335" s="253">
        <f t="shared" si="135"/>
        <v>0</v>
      </c>
      <c r="BX335" s="253">
        <f t="shared" si="136"/>
        <v>0</v>
      </c>
      <c r="BY335" s="142"/>
      <c r="BZ335" s="264" t="str">
        <f>IF(SUMIF('Input| Projects'!$AR$8:$CO$8,"Dx",'Input| Projects'!$AR335:$CO335)=0,"",SUMIF('Input| Projects'!$AR$8:$CO$8,"Dx",'Input| Projects'!$AR335:$CO335))</f>
        <v/>
      </c>
      <c r="CA335" s="264" t="str">
        <f>IF(SUMIF('Input| Projects'!$AR$8:$CO$8,"Tx",'Input| Projects'!$AR335:$CO335)=0,"",SUMIF('Input| Projects'!$AR$8:$CO$8,"Tx",'Input| Projects'!$AR335:$CO335))</f>
        <v/>
      </c>
      <c r="CB335" s="206" t="str">
        <f t="shared" si="143"/>
        <v/>
      </c>
    </row>
    <row r="336" spans="2:80" x14ac:dyDescent="0.3">
      <c r="B336" s="268">
        <f>IFERROR('Input| Projects'!B336,"")</f>
        <v>327</v>
      </c>
      <c r="C336" s="57" t="str">
        <f>IFERROR(IF('Input| Projects'!C336="","",'Input| Projects'!C336),"")</f>
        <v/>
      </c>
      <c r="D336" s="57" t="str">
        <f>IFERROR(IF('Input| Projects'!D336="","",'Input| Projects'!D336),"")</f>
        <v/>
      </c>
      <c r="E336" s="140"/>
      <c r="F336" s="257">
        <f>IFERROR('Input| Projects'!I336*'Input| Escalations'!$K$19,"")</f>
        <v>0</v>
      </c>
      <c r="G336" s="257">
        <f>IFERROR('Input| Projects'!J336*'Input| Escalations'!$K$19,"")</f>
        <v>0</v>
      </c>
      <c r="H336" s="257">
        <f>IFERROR('Input| Projects'!K336*'Input| Escalations'!$K$19,"")</f>
        <v>0</v>
      </c>
      <c r="I336" s="257">
        <f>IFERROR('Input| Projects'!L336*'Input| Escalations'!$K$19,"")</f>
        <v>0</v>
      </c>
      <c r="J336" s="257">
        <f>IFERROR('Input| Projects'!M336*'Input| Escalations'!$K$19,"")</f>
        <v>0</v>
      </c>
      <c r="K336" s="257">
        <f>IFERROR('Input| Projects'!N336*'Input| Escalations'!$K$19,"")</f>
        <v>0</v>
      </c>
      <c r="L336" s="257">
        <f>IFERROR('Input| Projects'!O336*'Input| Escalations'!$K$19,"")</f>
        <v>0</v>
      </c>
      <c r="M336" s="206" t="str">
        <f>IF(ABS(SUM(F336:L336)-(SUM('Input| Projects'!I336:O336)*'Input| Escalations'!$K$19))&lt;0.0000001,"",1)</f>
        <v/>
      </c>
      <c r="N336" s="259">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259">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259">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259">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259">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259">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259">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42"/>
      <c r="V336" s="253">
        <f t="shared" si="137"/>
        <v>0</v>
      </c>
      <c r="W336" s="253">
        <f t="shared" si="138"/>
        <v>0</v>
      </c>
      <c r="X336" s="253">
        <f t="shared" si="139"/>
        <v>0</v>
      </c>
      <c r="Y336" s="253">
        <f t="shared" si="122"/>
        <v>0</v>
      </c>
      <c r="Z336" s="253">
        <f t="shared" si="123"/>
        <v>0</v>
      </c>
      <c r="AA336" s="253">
        <f t="shared" si="124"/>
        <v>0</v>
      </c>
      <c r="AB336" s="253">
        <f t="shared" si="125"/>
        <v>0</v>
      </c>
      <c r="AC336" s="142"/>
      <c r="AD336" s="253">
        <f>'Input| Projects'!Q336*N336*'Input| Escalations'!$K$19</f>
        <v>0</v>
      </c>
      <c r="AE336" s="253">
        <f>'Input| Projects'!R336*O336*'Input| Escalations'!$K$19</f>
        <v>0</v>
      </c>
      <c r="AF336" s="253">
        <f>'Input| Projects'!S336*P336*'Input| Escalations'!$K$19</f>
        <v>0</v>
      </c>
      <c r="AG336" s="253">
        <f>'Input| Projects'!T336*Q336*'Input| Escalations'!$K$19</f>
        <v>0</v>
      </c>
      <c r="AH336" s="253">
        <f>'Input| Projects'!U336*R336*'Input| Escalations'!$K$19</f>
        <v>0</v>
      </c>
      <c r="AI336" s="253">
        <f>'Input| Projects'!V336*S336*'Input| Escalations'!$K$19</f>
        <v>0</v>
      </c>
      <c r="AJ336" s="253">
        <f>'Input| Projects'!W336*T336*'Input| Escalations'!$K$19</f>
        <v>0</v>
      </c>
      <c r="AK336" s="142"/>
      <c r="AL336" s="253">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253">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253">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253">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253">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253">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253">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42"/>
      <c r="AT336" s="253">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253">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253">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253">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253">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253">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253">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42"/>
      <c r="BB336" s="253">
        <f t="shared" si="140"/>
        <v>0</v>
      </c>
      <c r="BC336" s="253">
        <f t="shared" si="141"/>
        <v>0</v>
      </c>
      <c r="BD336" s="253">
        <f t="shared" si="142"/>
        <v>0</v>
      </c>
      <c r="BE336" s="253">
        <f t="shared" si="126"/>
        <v>0</v>
      </c>
      <c r="BF336" s="253">
        <f t="shared" si="127"/>
        <v>0</v>
      </c>
      <c r="BG336" s="253">
        <f t="shared" si="128"/>
        <v>0</v>
      </c>
      <c r="BH336" s="253">
        <f t="shared" si="129"/>
        <v>0</v>
      </c>
      <c r="BI336" s="144"/>
      <c r="BJ336" s="253"/>
      <c r="BK336" s="253"/>
      <c r="BL336" s="253"/>
      <c r="BM336" s="253"/>
      <c r="BN336" s="253"/>
      <c r="BO336" s="253"/>
      <c r="BP336" s="253"/>
      <c r="BQ336" s="144"/>
      <c r="BR336" s="253">
        <f t="shared" si="130"/>
        <v>0</v>
      </c>
      <c r="BS336" s="253">
        <f t="shared" si="131"/>
        <v>0</v>
      </c>
      <c r="BT336" s="253">
        <f t="shared" si="132"/>
        <v>0</v>
      </c>
      <c r="BU336" s="253">
        <f t="shared" si="133"/>
        <v>0</v>
      </c>
      <c r="BV336" s="253">
        <f t="shared" si="134"/>
        <v>0</v>
      </c>
      <c r="BW336" s="253">
        <f t="shared" si="135"/>
        <v>0</v>
      </c>
      <c r="BX336" s="253">
        <f t="shared" si="136"/>
        <v>0</v>
      </c>
      <c r="BY336" s="142"/>
      <c r="BZ336" s="264" t="str">
        <f>IF(SUMIF('Input| Projects'!$AR$8:$CO$8,"Dx",'Input| Projects'!$AR336:$CO336)=0,"",SUMIF('Input| Projects'!$AR$8:$CO$8,"Dx",'Input| Projects'!$AR336:$CO336))</f>
        <v/>
      </c>
      <c r="CA336" s="264" t="str">
        <f>IF(SUMIF('Input| Projects'!$AR$8:$CO$8,"Tx",'Input| Projects'!$AR336:$CO336)=0,"",SUMIF('Input| Projects'!$AR$8:$CO$8,"Tx",'Input| Projects'!$AR336:$CO336))</f>
        <v/>
      </c>
      <c r="CB336" s="206" t="str">
        <f t="shared" si="143"/>
        <v/>
      </c>
    </row>
    <row r="337" spans="2:80" x14ac:dyDescent="0.3">
      <c r="B337" s="268">
        <f>IFERROR('Input| Projects'!B337,"")</f>
        <v>328</v>
      </c>
      <c r="C337" s="57" t="str">
        <f>IFERROR(IF('Input| Projects'!C337="","",'Input| Projects'!C337),"")</f>
        <v/>
      </c>
      <c r="D337" s="57" t="str">
        <f>IFERROR(IF('Input| Projects'!D337="","",'Input| Projects'!D337),"")</f>
        <v/>
      </c>
      <c r="E337" s="140"/>
      <c r="F337" s="257">
        <f>IFERROR('Input| Projects'!I337*'Input| Escalations'!$K$19,"")</f>
        <v>0</v>
      </c>
      <c r="G337" s="257">
        <f>IFERROR('Input| Projects'!J337*'Input| Escalations'!$K$19,"")</f>
        <v>0</v>
      </c>
      <c r="H337" s="257">
        <f>IFERROR('Input| Projects'!K337*'Input| Escalations'!$K$19,"")</f>
        <v>0</v>
      </c>
      <c r="I337" s="257">
        <f>IFERROR('Input| Projects'!L337*'Input| Escalations'!$K$19,"")</f>
        <v>0</v>
      </c>
      <c r="J337" s="257">
        <f>IFERROR('Input| Projects'!M337*'Input| Escalations'!$K$19,"")</f>
        <v>0</v>
      </c>
      <c r="K337" s="257">
        <f>IFERROR('Input| Projects'!N337*'Input| Escalations'!$K$19,"")</f>
        <v>0</v>
      </c>
      <c r="L337" s="257">
        <f>IFERROR('Input| Projects'!O337*'Input| Escalations'!$K$19,"")</f>
        <v>0</v>
      </c>
      <c r="M337" s="206" t="str">
        <f>IF(ABS(SUM(F337:L337)-(SUM('Input| Projects'!I337:O337)*'Input| Escalations'!$K$19))&lt;0.0000001,"",1)</f>
        <v/>
      </c>
      <c r="N337" s="259">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259">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259">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259">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259">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259">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259">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42"/>
      <c r="V337" s="253">
        <f t="shared" si="137"/>
        <v>0</v>
      </c>
      <c r="W337" s="253">
        <f t="shared" si="138"/>
        <v>0</v>
      </c>
      <c r="X337" s="253">
        <f t="shared" si="139"/>
        <v>0</v>
      </c>
      <c r="Y337" s="253">
        <f t="shared" si="122"/>
        <v>0</v>
      </c>
      <c r="Z337" s="253">
        <f t="shared" si="123"/>
        <v>0</v>
      </c>
      <c r="AA337" s="253">
        <f t="shared" si="124"/>
        <v>0</v>
      </c>
      <c r="AB337" s="253">
        <f t="shared" si="125"/>
        <v>0</v>
      </c>
      <c r="AC337" s="142"/>
      <c r="AD337" s="253">
        <f>'Input| Projects'!Q337*N337*'Input| Escalations'!$K$19</f>
        <v>0</v>
      </c>
      <c r="AE337" s="253">
        <f>'Input| Projects'!R337*O337*'Input| Escalations'!$K$19</f>
        <v>0</v>
      </c>
      <c r="AF337" s="253">
        <f>'Input| Projects'!S337*P337*'Input| Escalations'!$K$19</f>
        <v>0</v>
      </c>
      <c r="AG337" s="253">
        <f>'Input| Projects'!T337*Q337*'Input| Escalations'!$K$19</f>
        <v>0</v>
      </c>
      <c r="AH337" s="253">
        <f>'Input| Projects'!U337*R337*'Input| Escalations'!$K$19</f>
        <v>0</v>
      </c>
      <c r="AI337" s="253">
        <f>'Input| Projects'!V337*S337*'Input| Escalations'!$K$19</f>
        <v>0</v>
      </c>
      <c r="AJ337" s="253">
        <f>'Input| Projects'!W337*T337*'Input| Escalations'!$K$19</f>
        <v>0</v>
      </c>
      <c r="AK337" s="142"/>
      <c r="AL337" s="253">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253">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253">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253">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253">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253">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253">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42"/>
      <c r="AT337" s="253">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253">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253">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253">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253">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253">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253">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42"/>
      <c r="BB337" s="253">
        <f t="shared" si="140"/>
        <v>0</v>
      </c>
      <c r="BC337" s="253">
        <f t="shared" si="141"/>
        <v>0</v>
      </c>
      <c r="BD337" s="253">
        <f t="shared" si="142"/>
        <v>0</v>
      </c>
      <c r="BE337" s="253">
        <f t="shared" si="126"/>
        <v>0</v>
      </c>
      <c r="BF337" s="253">
        <f t="shared" si="127"/>
        <v>0</v>
      </c>
      <c r="BG337" s="253">
        <f t="shared" si="128"/>
        <v>0</v>
      </c>
      <c r="BH337" s="253">
        <f t="shared" si="129"/>
        <v>0</v>
      </c>
      <c r="BI337" s="144"/>
      <c r="BJ337" s="253"/>
      <c r="BK337" s="253"/>
      <c r="BL337" s="253"/>
      <c r="BM337" s="253"/>
      <c r="BN337" s="253"/>
      <c r="BO337" s="253"/>
      <c r="BP337" s="253"/>
      <c r="BQ337" s="144"/>
      <c r="BR337" s="253">
        <f t="shared" si="130"/>
        <v>0</v>
      </c>
      <c r="BS337" s="253">
        <f t="shared" si="131"/>
        <v>0</v>
      </c>
      <c r="BT337" s="253">
        <f t="shared" si="132"/>
        <v>0</v>
      </c>
      <c r="BU337" s="253">
        <f t="shared" si="133"/>
        <v>0</v>
      </c>
      <c r="BV337" s="253">
        <f t="shared" si="134"/>
        <v>0</v>
      </c>
      <c r="BW337" s="253">
        <f t="shared" si="135"/>
        <v>0</v>
      </c>
      <c r="BX337" s="253">
        <f t="shared" si="136"/>
        <v>0</v>
      </c>
      <c r="BY337" s="142"/>
      <c r="BZ337" s="264" t="str">
        <f>IF(SUMIF('Input| Projects'!$AR$8:$CO$8,"Dx",'Input| Projects'!$AR337:$CO337)=0,"",SUMIF('Input| Projects'!$AR$8:$CO$8,"Dx",'Input| Projects'!$AR337:$CO337))</f>
        <v/>
      </c>
      <c r="CA337" s="264" t="str">
        <f>IF(SUMIF('Input| Projects'!$AR$8:$CO$8,"Tx",'Input| Projects'!$AR337:$CO337)=0,"",SUMIF('Input| Projects'!$AR$8:$CO$8,"Tx",'Input| Projects'!$AR337:$CO337))</f>
        <v/>
      </c>
      <c r="CB337" s="206" t="str">
        <f t="shared" si="143"/>
        <v/>
      </c>
    </row>
    <row r="338" spans="2:80" x14ac:dyDescent="0.3">
      <c r="B338" s="268">
        <f>IFERROR('Input| Projects'!B338,"")</f>
        <v>329</v>
      </c>
      <c r="C338" s="57" t="str">
        <f>IFERROR(IF('Input| Projects'!C338="","",'Input| Projects'!C338),"")</f>
        <v/>
      </c>
      <c r="D338" s="57" t="str">
        <f>IFERROR(IF('Input| Projects'!D338="","",'Input| Projects'!D338),"")</f>
        <v/>
      </c>
      <c r="E338" s="140"/>
      <c r="F338" s="257">
        <f>IFERROR('Input| Projects'!I338*'Input| Escalations'!$K$19,"")</f>
        <v>0</v>
      </c>
      <c r="G338" s="257">
        <f>IFERROR('Input| Projects'!J338*'Input| Escalations'!$K$19,"")</f>
        <v>0</v>
      </c>
      <c r="H338" s="257">
        <f>IFERROR('Input| Projects'!K338*'Input| Escalations'!$K$19,"")</f>
        <v>0</v>
      </c>
      <c r="I338" s="257">
        <f>IFERROR('Input| Projects'!L338*'Input| Escalations'!$K$19,"")</f>
        <v>0</v>
      </c>
      <c r="J338" s="257">
        <f>IFERROR('Input| Projects'!M338*'Input| Escalations'!$K$19,"")</f>
        <v>0</v>
      </c>
      <c r="K338" s="257">
        <f>IFERROR('Input| Projects'!N338*'Input| Escalations'!$K$19,"")</f>
        <v>0</v>
      </c>
      <c r="L338" s="257">
        <f>IFERROR('Input| Projects'!O338*'Input| Escalations'!$K$19,"")</f>
        <v>0</v>
      </c>
      <c r="M338" s="206" t="str">
        <f>IF(ABS(SUM(F338:L338)-(SUM('Input| Projects'!I338:O338)*'Input| Escalations'!$K$19))&lt;0.0000001,"",1)</f>
        <v/>
      </c>
      <c r="N338" s="259">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259">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259">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259">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259">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259">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259">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42"/>
      <c r="V338" s="253">
        <f t="shared" si="137"/>
        <v>0</v>
      </c>
      <c r="W338" s="253">
        <f t="shared" si="138"/>
        <v>0</v>
      </c>
      <c r="X338" s="253">
        <f t="shared" si="139"/>
        <v>0</v>
      </c>
      <c r="Y338" s="253">
        <f t="shared" si="122"/>
        <v>0</v>
      </c>
      <c r="Z338" s="253">
        <f t="shared" si="123"/>
        <v>0</v>
      </c>
      <c r="AA338" s="253">
        <f t="shared" si="124"/>
        <v>0</v>
      </c>
      <c r="AB338" s="253">
        <f t="shared" si="125"/>
        <v>0</v>
      </c>
      <c r="AC338" s="142"/>
      <c r="AD338" s="253">
        <f>'Input| Projects'!Q338*N338*'Input| Escalations'!$K$19</f>
        <v>0</v>
      </c>
      <c r="AE338" s="253">
        <f>'Input| Projects'!R338*O338*'Input| Escalations'!$K$19</f>
        <v>0</v>
      </c>
      <c r="AF338" s="253">
        <f>'Input| Projects'!S338*P338*'Input| Escalations'!$K$19</f>
        <v>0</v>
      </c>
      <c r="AG338" s="253">
        <f>'Input| Projects'!T338*Q338*'Input| Escalations'!$K$19</f>
        <v>0</v>
      </c>
      <c r="AH338" s="253">
        <f>'Input| Projects'!U338*R338*'Input| Escalations'!$K$19</f>
        <v>0</v>
      </c>
      <c r="AI338" s="253">
        <f>'Input| Projects'!V338*S338*'Input| Escalations'!$K$19</f>
        <v>0</v>
      </c>
      <c r="AJ338" s="253">
        <f>'Input| Projects'!W338*T338*'Input| Escalations'!$K$19</f>
        <v>0</v>
      </c>
      <c r="AK338" s="142"/>
      <c r="AL338" s="253">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253">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253">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253">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253">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253">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253">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42"/>
      <c r="AT338" s="253">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253">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253">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253">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253">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253">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253">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42"/>
      <c r="BB338" s="253">
        <f t="shared" si="140"/>
        <v>0</v>
      </c>
      <c r="BC338" s="253">
        <f t="shared" si="141"/>
        <v>0</v>
      </c>
      <c r="BD338" s="253">
        <f t="shared" si="142"/>
        <v>0</v>
      </c>
      <c r="BE338" s="253">
        <f t="shared" si="126"/>
        <v>0</v>
      </c>
      <c r="BF338" s="253">
        <f t="shared" si="127"/>
        <v>0</v>
      </c>
      <c r="BG338" s="253">
        <f t="shared" si="128"/>
        <v>0</v>
      </c>
      <c r="BH338" s="253">
        <f t="shared" si="129"/>
        <v>0</v>
      </c>
      <c r="BI338" s="144"/>
      <c r="BJ338" s="253"/>
      <c r="BK338" s="253"/>
      <c r="BL338" s="253"/>
      <c r="BM338" s="253"/>
      <c r="BN338" s="253"/>
      <c r="BO338" s="253"/>
      <c r="BP338" s="253"/>
      <c r="BQ338" s="144"/>
      <c r="BR338" s="253">
        <f t="shared" si="130"/>
        <v>0</v>
      </c>
      <c r="BS338" s="253">
        <f t="shared" si="131"/>
        <v>0</v>
      </c>
      <c r="BT338" s="253">
        <f t="shared" si="132"/>
        <v>0</v>
      </c>
      <c r="BU338" s="253">
        <f t="shared" si="133"/>
        <v>0</v>
      </c>
      <c r="BV338" s="253">
        <f t="shared" si="134"/>
        <v>0</v>
      </c>
      <c r="BW338" s="253">
        <f t="shared" si="135"/>
        <v>0</v>
      </c>
      <c r="BX338" s="253">
        <f t="shared" si="136"/>
        <v>0</v>
      </c>
      <c r="BY338" s="142"/>
      <c r="BZ338" s="264" t="str">
        <f>IF(SUMIF('Input| Projects'!$AR$8:$CO$8,"Dx",'Input| Projects'!$AR338:$CO338)=0,"",SUMIF('Input| Projects'!$AR$8:$CO$8,"Dx",'Input| Projects'!$AR338:$CO338))</f>
        <v/>
      </c>
      <c r="CA338" s="264" t="str">
        <f>IF(SUMIF('Input| Projects'!$AR$8:$CO$8,"Tx",'Input| Projects'!$AR338:$CO338)=0,"",SUMIF('Input| Projects'!$AR$8:$CO$8,"Tx",'Input| Projects'!$AR338:$CO338))</f>
        <v/>
      </c>
      <c r="CB338" s="206" t="str">
        <f t="shared" si="143"/>
        <v/>
      </c>
    </row>
    <row r="339" spans="2:80" x14ac:dyDescent="0.3">
      <c r="B339" s="268">
        <f>IFERROR('Input| Projects'!B339,"")</f>
        <v>330</v>
      </c>
      <c r="C339" s="57" t="str">
        <f>IFERROR(IF('Input| Projects'!C339="","",'Input| Projects'!C339),"")</f>
        <v/>
      </c>
      <c r="D339" s="57" t="str">
        <f>IFERROR(IF('Input| Projects'!D339="","",'Input| Projects'!D339),"")</f>
        <v/>
      </c>
      <c r="E339" s="140"/>
      <c r="F339" s="257">
        <f>IFERROR('Input| Projects'!I339*'Input| Escalations'!$K$19,"")</f>
        <v>0</v>
      </c>
      <c r="G339" s="257">
        <f>IFERROR('Input| Projects'!J339*'Input| Escalations'!$K$19,"")</f>
        <v>0</v>
      </c>
      <c r="H339" s="257">
        <f>IFERROR('Input| Projects'!K339*'Input| Escalations'!$K$19,"")</f>
        <v>0</v>
      </c>
      <c r="I339" s="257">
        <f>IFERROR('Input| Projects'!L339*'Input| Escalations'!$K$19,"")</f>
        <v>0</v>
      </c>
      <c r="J339" s="257">
        <f>IFERROR('Input| Projects'!M339*'Input| Escalations'!$K$19,"")</f>
        <v>0</v>
      </c>
      <c r="K339" s="257">
        <f>IFERROR('Input| Projects'!N339*'Input| Escalations'!$K$19,"")</f>
        <v>0</v>
      </c>
      <c r="L339" s="257">
        <f>IFERROR('Input| Projects'!O339*'Input| Escalations'!$K$19,"")</f>
        <v>0</v>
      </c>
      <c r="M339" s="206" t="str">
        <f>IF(ABS(SUM(F339:L339)-(SUM('Input| Projects'!I339:O339)*'Input| Escalations'!$K$19))&lt;0.0000001,"",1)</f>
        <v/>
      </c>
      <c r="N339" s="259">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259">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259">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259">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259">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259">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259">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42"/>
      <c r="V339" s="253">
        <f t="shared" si="137"/>
        <v>0</v>
      </c>
      <c r="W339" s="253">
        <f t="shared" si="138"/>
        <v>0</v>
      </c>
      <c r="X339" s="253">
        <f t="shared" si="139"/>
        <v>0</v>
      </c>
      <c r="Y339" s="253">
        <f t="shared" si="122"/>
        <v>0</v>
      </c>
      <c r="Z339" s="253">
        <f t="shared" si="123"/>
        <v>0</v>
      </c>
      <c r="AA339" s="253">
        <f t="shared" si="124"/>
        <v>0</v>
      </c>
      <c r="AB339" s="253">
        <f t="shared" si="125"/>
        <v>0</v>
      </c>
      <c r="AC339" s="142"/>
      <c r="AD339" s="253">
        <f>'Input| Projects'!Q339*N339*'Input| Escalations'!$K$19</f>
        <v>0</v>
      </c>
      <c r="AE339" s="253">
        <f>'Input| Projects'!R339*O339*'Input| Escalations'!$K$19</f>
        <v>0</v>
      </c>
      <c r="AF339" s="253">
        <f>'Input| Projects'!S339*P339*'Input| Escalations'!$K$19</f>
        <v>0</v>
      </c>
      <c r="AG339" s="253">
        <f>'Input| Projects'!T339*Q339*'Input| Escalations'!$K$19</f>
        <v>0</v>
      </c>
      <c r="AH339" s="253">
        <f>'Input| Projects'!U339*R339*'Input| Escalations'!$K$19</f>
        <v>0</v>
      </c>
      <c r="AI339" s="253">
        <f>'Input| Projects'!V339*S339*'Input| Escalations'!$K$19</f>
        <v>0</v>
      </c>
      <c r="AJ339" s="253">
        <f>'Input| Projects'!W339*T339*'Input| Escalations'!$K$19</f>
        <v>0</v>
      </c>
      <c r="AK339" s="142"/>
      <c r="AL339" s="253">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253">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253">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253">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253">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253">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253">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42"/>
      <c r="AT339" s="253">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253">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253">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253">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253">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253">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253">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42"/>
      <c r="BB339" s="253">
        <f t="shared" si="140"/>
        <v>0</v>
      </c>
      <c r="BC339" s="253">
        <f t="shared" si="141"/>
        <v>0</v>
      </c>
      <c r="BD339" s="253">
        <f t="shared" si="142"/>
        <v>0</v>
      </c>
      <c r="BE339" s="253">
        <f t="shared" si="126"/>
        <v>0</v>
      </c>
      <c r="BF339" s="253">
        <f t="shared" si="127"/>
        <v>0</v>
      </c>
      <c r="BG339" s="253">
        <f t="shared" si="128"/>
        <v>0</v>
      </c>
      <c r="BH339" s="253">
        <f t="shared" si="129"/>
        <v>0</v>
      </c>
      <c r="BI339" s="144"/>
      <c r="BJ339" s="253"/>
      <c r="BK339" s="253"/>
      <c r="BL339" s="253"/>
      <c r="BM339" s="253"/>
      <c r="BN339" s="253"/>
      <c r="BO339" s="253"/>
      <c r="BP339" s="253"/>
      <c r="BQ339" s="144"/>
      <c r="BR339" s="253">
        <f t="shared" si="130"/>
        <v>0</v>
      </c>
      <c r="BS339" s="253">
        <f t="shared" si="131"/>
        <v>0</v>
      </c>
      <c r="BT339" s="253">
        <f t="shared" si="132"/>
        <v>0</v>
      </c>
      <c r="BU339" s="253">
        <f t="shared" si="133"/>
        <v>0</v>
      </c>
      <c r="BV339" s="253">
        <f t="shared" si="134"/>
        <v>0</v>
      </c>
      <c r="BW339" s="253">
        <f t="shared" si="135"/>
        <v>0</v>
      </c>
      <c r="BX339" s="253">
        <f t="shared" si="136"/>
        <v>0</v>
      </c>
      <c r="BY339" s="142"/>
      <c r="BZ339" s="264" t="str">
        <f>IF(SUMIF('Input| Projects'!$AR$8:$CO$8,"Dx",'Input| Projects'!$AR339:$CO339)=0,"",SUMIF('Input| Projects'!$AR$8:$CO$8,"Dx",'Input| Projects'!$AR339:$CO339))</f>
        <v/>
      </c>
      <c r="CA339" s="264" t="str">
        <f>IF(SUMIF('Input| Projects'!$AR$8:$CO$8,"Tx",'Input| Projects'!$AR339:$CO339)=0,"",SUMIF('Input| Projects'!$AR$8:$CO$8,"Tx",'Input| Projects'!$AR339:$CO339))</f>
        <v/>
      </c>
      <c r="CB339" s="206" t="str">
        <f t="shared" si="143"/>
        <v/>
      </c>
    </row>
    <row r="340" spans="2:80" x14ac:dyDescent="0.3">
      <c r="B340" s="268">
        <f>IFERROR('Input| Projects'!B340,"")</f>
        <v>331</v>
      </c>
      <c r="C340" s="57" t="str">
        <f>IFERROR(IF('Input| Projects'!C340="","",'Input| Projects'!C340),"")</f>
        <v/>
      </c>
      <c r="D340" s="57" t="str">
        <f>IFERROR(IF('Input| Projects'!D340="","",'Input| Projects'!D340),"")</f>
        <v/>
      </c>
      <c r="E340" s="140"/>
      <c r="F340" s="257">
        <f>IFERROR('Input| Projects'!I340*'Input| Escalations'!$K$19,"")</f>
        <v>0</v>
      </c>
      <c r="G340" s="257">
        <f>IFERROR('Input| Projects'!J340*'Input| Escalations'!$K$19,"")</f>
        <v>0</v>
      </c>
      <c r="H340" s="257">
        <f>IFERROR('Input| Projects'!K340*'Input| Escalations'!$K$19,"")</f>
        <v>0</v>
      </c>
      <c r="I340" s="257">
        <f>IFERROR('Input| Projects'!L340*'Input| Escalations'!$K$19,"")</f>
        <v>0</v>
      </c>
      <c r="J340" s="257">
        <f>IFERROR('Input| Projects'!M340*'Input| Escalations'!$K$19,"")</f>
        <v>0</v>
      </c>
      <c r="K340" s="257">
        <f>IFERROR('Input| Projects'!N340*'Input| Escalations'!$K$19,"")</f>
        <v>0</v>
      </c>
      <c r="L340" s="257">
        <f>IFERROR('Input| Projects'!O340*'Input| Escalations'!$K$19,"")</f>
        <v>0</v>
      </c>
      <c r="M340" s="206" t="str">
        <f>IF(ABS(SUM(F340:L340)-(SUM('Input| Projects'!I340:O340)*'Input| Escalations'!$K$19))&lt;0.0000001,"",1)</f>
        <v/>
      </c>
      <c r="N340" s="259">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259">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259">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259">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259">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259">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259">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42"/>
      <c r="V340" s="253">
        <f t="shared" si="137"/>
        <v>0</v>
      </c>
      <c r="W340" s="253">
        <f t="shared" si="138"/>
        <v>0</v>
      </c>
      <c r="X340" s="253">
        <f t="shared" si="139"/>
        <v>0</v>
      </c>
      <c r="Y340" s="253">
        <f t="shared" si="122"/>
        <v>0</v>
      </c>
      <c r="Z340" s="253">
        <f t="shared" si="123"/>
        <v>0</v>
      </c>
      <c r="AA340" s="253">
        <f t="shared" si="124"/>
        <v>0</v>
      </c>
      <c r="AB340" s="253">
        <f t="shared" si="125"/>
        <v>0</v>
      </c>
      <c r="AC340" s="142"/>
      <c r="AD340" s="253">
        <f>'Input| Projects'!Q340*N340*'Input| Escalations'!$K$19</f>
        <v>0</v>
      </c>
      <c r="AE340" s="253">
        <f>'Input| Projects'!R340*O340*'Input| Escalations'!$K$19</f>
        <v>0</v>
      </c>
      <c r="AF340" s="253">
        <f>'Input| Projects'!S340*P340*'Input| Escalations'!$K$19</f>
        <v>0</v>
      </c>
      <c r="AG340" s="253">
        <f>'Input| Projects'!T340*Q340*'Input| Escalations'!$K$19</f>
        <v>0</v>
      </c>
      <c r="AH340" s="253">
        <f>'Input| Projects'!U340*R340*'Input| Escalations'!$K$19</f>
        <v>0</v>
      </c>
      <c r="AI340" s="253">
        <f>'Input| Projects'!V340*S340*'Input| Escalations'!$K$19</f>
        <v>0</v>
      </c>
      <c r="AJ340" s="253">
        <f>'Input| Projects'!W340*T340*'Input| Escalations'!$K$19</f>
        <v>0</v>
      </c>
      <c r="AK340" s="142"/>
      <c r="AL340" s="253">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253">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253">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253">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253">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253">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253">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42"/>
      <c r="AT340" s="253">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253">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253">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253">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253">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253">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253">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42"/>
      <c r="BB340" s="253">
        <f t="shared" si="140"/>
        <v>0</v>
      </c>
      <c r="BC340" s="253">
        <f t="shared" si="141"/>
        <v>0</v>
      </c>
      <c r="BD340" s="253">
        <f t="shared" si="142"/>
        <v>0</v>
      </c>
      <c r="BE340" s="253">
        <f t="shared" si="126"/>
        <v>0</v>
      </c>
      <c r="BF340" s="253">
        <f t="shared" si="127"/>
        <v>0</v>
      </c>
      <c r="BG340" s="253">
        <f t="shared" si="128"/>
        <v>0</v>
      </c>
      <c r="BH340" s="253">
        <f t="shared" si="129"/>
        <v>0</v>
      </c>
      <c r="BI340" s="144"/>
      <c r="BJ340" s="253"/>
      <c r="BK340" s="253"/>
      <c r="BL340" s="253"/>
      <c r="BM340" s="253"/>
      <c r="BN340" s="253"/>
      <c r="BO340" s="253"/>
      <c r="BP340" s="253"/>
      <c r="BQ340" s="144"/>
      <c r="BR340" s="253">
        <f t="shared" si="130"/>
        <v>0</v>
      </c>
      <c r="BS340" s="253">
        <f t="shared" si="131"/>
        <v>0</v>
      </c>
      <c r="BT340" s="253">
        <f t="shared" si="132"/>
        <v>0</v>
      </c>
      <c r="BU340" s="253">
        <f t="shared" si="133"/>
        <v>0</v>
      </c>
      <c r="BV340" s="253">
        <f t="shared" si="134"/>
        <v>0</v>
      </c>
      <c r="BW340" s="253">
        <f t="shared" si="135"/>
        <v>0</v>
      </c>
      <c r="BX340" s="253">
        <f t="shared" si="136"/>
        <v>0</v>
      </c>
      <c r="BY340" s="142"/>
      <c r="BZ340" s="264" t="str">
        <f>IF(SUMIF('Input| Projects'!$AR$8:$CO$8,"Dx",'Input| Projects'!$AR340:$CO340)=0,"",SUMIF('Input| Projects'!$AR$8:$CO$8,"Dx",'Input| Projects'!$AR340:$CO340))</f>
        <v/>
      </c>
      <c r="CA340" s="264" t="str">
        <f>IF(SUMIF('Input| Projects'!$AR$8:$CO$8,"Tx",'Input| Projects'!$AR340:$CO340)=0,"",SUMIF('Input| Projects'!$AR$8:$CO$8,"Tx",'Input| Projects'!$AR340:$CO340))</f>
        <v/>
      </c>
      <c r="CB340" s="206" t="str">
        <f t="shared" si="143"/>
        <v/>
      </c>
    </row>
    <row r="341" spans="2:80" x14ac:dyDescent="0.3">
      <c r="B341" s="268">
        <f>IFERROR('Input| Projects'!B341,"")</f>
        <v>332</v>
      </c>
      <c r="C341" s="57" t="str">
        <f>IFERROR(IF('Input| Projects'!C341="","",'Input| Projects'!C341),"")</f>
        <v/>
      </c>
      <c r="D341" s="57" t="str">
        <f>IFERROR(IF('Input| Projects'!D341="","",'Input| Projects'!D341),"")</f>
        <v/>
      </c>
      <c r="E341" s="140"/>
      <c r="F341" s="257">
        <f>IFERROR('Input| Projects'!I341*'Input| Escalations'!$K$19,"")</f>
        <v>0</v>
      </c>
      <c r="G341" s="257">
        <f>IFERROR('Input| Projects'!J341*'Input| Escalations'!$K$19,"")</f>
        <v>0</v>
      </c>
      <c r="H341" s="257">
        <f>IFERROR('Input| Projects'!K341*'Input| Escalations'!$K$19,"")</f>
        <v>0</v>
      </c>
      <c r="I341" s="257">
        <f>IFERROR('Input| Projects'!L341*'Input| Escalations'!$K$19,"")</f>
        <v>0</v>
      </c>
      <c r="J341" s="257">
        <f>IFERROR('Input| Projects'!M341*'Input| Escalations'!$K$19,"")</f>
        <v>0</v>
      </c>
      <c r="K341" s="257">
        <f>IFERROR('Input| Projects'!N341*'Input| Escalations'!$K$19,"")</f>
        <v>0</v>
      </c>
      <c r="L341" s="257">
        <f>IFERROR('Input| Projects'!O341*'Input| Escalations'!$K$19,"")</f>
        <v>0</v>
      </c>
      <c r="M341" s="206" t="str">
        <f>IF(ABS(SUM(F341:L341)-(SUM('Input| Projects'!I341:O341)*'Input| Escalations'!$K$19))&lt;0.0000001,"",1)</f>
        <v/>
      </c>
      <c r="N341" s="259">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259">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259">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259">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259">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259">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259">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42"/>
      <c r="V341" s="253">
        <f t="shared" si="137"/>
        <v>0</v>
      </c>
      <c r="W341" s="253">
        <f t="shared" si="138"/>
        <v>0</v>
      </c>
      <c r="X341" s="253">
        <f t="shared" si="139"/>
        <v>0</v>
      </c>
      <c r="Y341" s="253">
        <f t="shared" si="122"/>
        <v>0</v>
      </c>
      <c r="Z341" s="253">
        <f t="shared" si="123"/>
        <v>0</v>
      </c>
      <c r="AA341" s="253">
        <f t="shared" si="124"/>
        <v>0</v>
      </c>
      <c r="AB341" s="253">
        <f t="shared" si="125"/>
        <v>0</v>
      </c>
      <c r="AC341" s="142"/>
      <c r="AD341" s="253">
        <f>'Input| Projects'!Q341*N341*'Input| Escalations'!$K$19</f>
        <v>0</v>
      </c>
      <c r="AE341" s="253">
        <f>'Input| Projects'!R341*O341*'Input| Escalations'!$K$19</f>
        <v>0</v>
      </c>
      <c r="AF341" s="253">
        <f>'Input| Projects'!S341*P341*'Input| Escalations'!$K$19</f>
        <v>0</v>
      </c>
      <c r="AG341" s="253">
        <f>'Input| Projects'!T341*Q341*'Input| Escalations'!$K$19</f>
        <v>0</v>
      </c>
      <c r="AH341" s="253">
        <f>'Input| Projects'!U341*R341*'Input| Escalations'!$K$19</f>
        <v>0</v>
      </c>
      <c r="AI341" s="253">
        <f>'Input| Projects'!V341*S341*'Input| Escalations'!$K$19</f>
        <v>0</v>
      </c>
      <c r="AJ341" s="253">
        <f>'Input| Projects'!W341*T341*'Input| Escalations'!$K$19</f>
        <v>0</v>
      </c>
      <c r="AK341" s="142"/>
      <c r="AL341" s="253">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253">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253">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253">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253">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253">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253">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42"/>
      <c r="AT341" s="253">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253">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253">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253">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253">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253">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253">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42"/>
      <c r="BB341" s="253">
        <f t="shared" si="140"/>
        <v>0</v>
      </c>
      <c r="BC341" s="253">
        <f t="shared" si="141"/>
        <v>0</v>
      </c>
      <c r="BD341" s="253">
        <f t="shared" si="142"/>
        <v>0</v>
      </c>
      <c r="BE341" s="253">
        <f t="shared" si="126"/>
        <v>0</v>
      </c>
      <c r="BF341" s="253">
        <f t="shared" si="127"/>
        <v>0</v>
      </c>
      <c r="BG341" s="253">
        <f t="shared" si="128"/>
        <v>0</v>
      </c>
      <c r="BH341" s="253">
        <f t="shared" si="129"/>
        <v>0</v>
      </c>
      <c r="BI341" s="144"/>
      <c r="BJ341" s="253"/>
      <c r="BK341" s="253"/>
      <c r="BL341" s="253"/>
      <c r="BM341" s="253"/>
      <c r="BN341" s="253"/>
      <c r="BO341" s="253"/>
      <c r="BP341" s="253"/>
      <c r="BQ341" s="144"/>
      <c r="BR341" s="253">
        <f t="shared" si="130"/>
        <v>0</v>
      </c>
      <c r="BS341" s="253">
        <f t="shared" si="131"/>
        <v>0</v>
      </c>
      <c r="BT341" s="253">
        <f t="shared" si="132"/>
        <v>0</v>
      </c>
      <c r="BU341" s="253">
        <f t="shared" si="133"/>
        <v>0</v>
      </c>
      <c r="BV341" s="253">
        <f t="shared" si="134"/>
        <v>0</v>
      </c>
      <c r="BW341" s="253">
        <f t="shared" si="135"/>
        <v>0</v>
      </c>
      <c r="BX341" s="253">
        <f t="shared" si="136"/>
        <v>0</v>
      </c>
      <c r="BY341" s="142"/>
      <c r="BZ341" s="264" t="str">
        <f>IF(SUMIF('Input| Projects'!$AR$8:$CO$8,"Dx",'Input| Projects'!$AR341:$CO341)=0,"",SUMIF('Input| Projects'!$AR$8:$CO$8,"Dx",'Input| Projects'!$AR341:$CO341))</f>
        <v/>
      </c>
      <c r="CA341" s="264" t="str">
        <f>IF(SUMIF('Input| Projects'!$AR$8:$CO$8,"Tx",'Input| Projects'!$AR341:$CO341)=0,"",SUMIF('Input| Projects'!$AR$8:$CO$8,"Tx",'Input| Projects'!$AR341:$CO341))</f>
        <v/>
      </c>
      <c r="CB341" s="206" t="str">
        <f t="shared" si="143"/>
        <v/>
      </c>
    </row>
    <row r="342" spans="2:80" x14ac:dyDescent="0.3">
      <c r="B342" s="268">
        <f>IFERROR('Input| Projects'!B342,"")</f>
        <v>333</v>
      </c>
      <c r="C342" s="57" t="str">
        <f>IFERROR(IF('Input| Projects'!C342="","",'Input| Projects'!C342),"")</f>
        <v/>
      </c>
      <c r="D342" s="57" t="str">
        <f>IFERROR(IF('Input| Projects'!D342="","",'Input| Projects'!D342),"")</f>
        <v/>
      </c>
      <c r="E342" s="140"/>
      <c r="F342" s="257">
        <f>IFERROR('Input| Projects'!I342*'Input| Escalations'!$K$19,"")</f>
        <v>0</v>
      </c>
      <c r="G342" s="257">
        <f>IFERROR('Input| Projects'!J342*'Input| Escalations'!$K$19,"")</f>
        <v>0</v>
      </c>
      <c r="H342" s="257">
        <f>IFERROR('Input| Projects'!K342*'Input| Escalations'!$K$19,"")</f>
        <v>0</v>
      </c>
      <c r="I342" s="257">
        <f>IFERROR('Input| Projects'!L342*'Input| Escalations'!$K$19,"")</f>
        <v>0</v>
      </c>
      <c r="J342" s="257">
        <f>IFERROR('Input| Projects'!M342*'Input| Escalations'!$K$19,"")</f>
        <v>0</v>
      </c>
      <c r="K342" s="257">
        <f>IFERROR('Input| Projects'!N342*'Input| Escalations'!$K$19,"")</f>
        <v>0</v>
      </c>
      <c r="L342" s="257">
        <f>IFERROR('Input| Projects'!O342*'Input| Escalations'!$K$19,"")</f>
        <v>0</v>
      </c>
      <c r="M342" s="206" t="str">
        <f>IF(ABS(SUM(F342:L342)-(SUM('Input| Projects'!I342:O342)*'Input| Escalations'!$K$19))&lt;0.0000001,"",1)</f>
        <v/>
      </c>
      <c r="N342" s="259">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259">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259">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259">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259">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259">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259">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42"/>
      <c r="V342" s="253">
        <f t="shared" si="137"/>
        <v>0</v>
      </c>
      <c r="W342" s="253">
        <f t="shared" si="138"/>
        <v>0</v>
      </c>
      <c r="X342" s="253">
        <f t="shared" si="139"/>
        <v>0</v>
      </c>
      <c r="Y342" s="253">
        <f t="shared" si="122"/>
        <v>0</v>
      </c>
      <c r="Z342" s="253">
        <f t="shared" si="123"/>
        <v>0</v>
      </c>
      <c r="AA342" s="253">
        <f t="shared" si="124"/>
        <v>0</v>
      </c>
      <c r="AB342" s="253">
        <f t="shared" si="125"/>
        <v>0</v>
      </c>
      <c r="AC342" s="142"/>
      <c r="AD342" s="253">
        <f>'Input| Projects'!Q342*N342*'Input| Escalations'!$K$19</f>
        <v>0</v>
      </c>
      <c r="AE342" s="253">
        <f>'Input| Projects'!R342*O342*'Input| Escalations'!$K$19</f>
        <v>0</v>
      </c>
      <c r="AF342" s="253">
        <f>'Input| Projects'!S342*P342*'Input| Escalations'!$K$19</f>
        <v>0</v>
      </c>
      <c r="AG342" s="253">
        <f>'Input| Projects'!T342*Q342*'Input| Escalations'!$K$19</f>
        <v>0</v>
      </c>
      <c r="AH342" s="253">
        <f>'Input| Projects'!U342*R342*'Input| Escalations'!$K$19</f>
        <v>0</v>
      </c>
      <c r="AI342" s="253">
        <f>'Input| Projects'!V342*S342*'Input| Escalations'!$K$19</f>
        <v>0</v>
      </c>
      <c r="AJ342" s="253">
        <f>'Input| Projects'!W342*T342*'Input| Escalations'!$K$19</f>
        <v>0</v>
      </c>
      <c r="AK342" s="142"/>
      <c r="AL342" s="253">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253">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253">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253">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253">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253">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253">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42"/>
      <c r="AT342" s="253">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253">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253">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253">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253">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253">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253">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42"/>
      <c r="BB342" s="253">
        <f t="shared" si="140"/>
        <v>0</v>
      </c>
      <c r="BC342" s="253">
        <f t="shared" si="141"/>
        <v>0</v>
      </c>
      <c r="BD342" s="253">
        <f t="shared" si="142"/>
        <v>0</v>
      </c>
      <c r="BE342" s="253">
        <f t="shared" si="126"/>
        <v>0</v>
      </c>
      <c r="BF342" s="253">
        <f t="shared" si="127"/>
        <v>0</v>
      </c>
      <c r="BG342" s="253">
        <f t="shared" si="128"/>
        <v>0</v>
      </c>
      <c r="BH342" s="253">
        <f t="shared" si="129"/>
        <v>0</v>
      </c>
      <c r="BI342" s="144"/>
      <c r="BJ342" s="253"/>
      <c r="BK342" s="253"/>
      <c r="BL342" s="253"/>
      <c r="BM342" s="253"/>
      <c r="BN342" s="253"/>
      <c r="BO342" s="253"/>
      <c r="BP342" s="253"/>
      <c r="BQ342" s="144"/>
      <c r="BR342" s="253">
        <f t="shared" si="130"/>
        <v>0</v>
      </c>
      <c r="BS342" s="253">
        <f t="shared" si="131"/>
        <v>0</v>
      </c>
      <c r="BT342" s="253">
        <f t="shared" si="132"/>
        <v>0</v>
      </c>
      <c r="BU342" s="253">
        <f t="shared" si="133"/>
        <v>0</v>
      </c>
      <c r="BV342" s="253">
        <f t="shared" si="134"/>
        <v>0</v>
      </c>
      <c r="BW342" s="253">
        <f t="shared" si="135"/>
        <v>0</v>
      </c>
      <c r="BX342" s="253">
        <f t="shared" si="136"/>
        <v>0</v>
      </c>
      <c r="BY342" s="142"/>
      <c r="BZ342" s="264" t="str">
        <f>IF(SUMIF('Input| Projects'!$AR$8:$CO$8,"Dx",'Input| Projects'!$AR342:$CO342)=0,"",SUMIF('Input| Projects'!$AR$8:$CO$8,"Dx",'Input| Projects'!$AR342:$CO342))</f>
        <v/>
      </c>
      <c r="CA342" s="264" t="str">
        <f>IF(SUMIF('Input| Projects'!$AR$8:$CO$8,"Tx",'Input| Projects'!$AR342:$CO342)=0,"",SUMIF('Input| Projects'!$AR$8:$CO$8,"Tx",'Input| Projects'!$AR342:$CO342))</f>
        <v/>
      </c>
      <c r="CB342" s="206" t="str">
        <f t="shared" si="143"/>
        <v/>
      </c>
    </row>
    <row r="343" spans="2:80" x14ac:dyDescent="0.3">
      <c r="B343" s="268">
        <f>IFERROR('Input| Projects'!B343,"")</f>
        <v>334</v>
      </c>
      <c r="C343" s="57" t="str">
        <f>IFERROR(IF('Input| Projects'!C343="","",'Input| Projects'!C343),"")</f>
        <v/>
      </c>
      <c r="D343" s="57" t="str">
        <f>IFERROR(IF('Input| Projects'!D343="","",'Input| Projects'!D343),"")</f>
        <v/>
      </c>
      <c r="E343" s="140"/>
      <c r="F343" s="257">
        <f>IFERROR('Input| Projects'!I343*'Input| Escalations'!$K$19,"")</f>
        <v>0</v>
      </c>
      <c r="G343" s="257">
        <f>IFERROR('Input| Projects'!J343*'Input| Escalations'!$K$19,"")</f>
        <v>0</v>
      </c>
      <c r="H343" s="257">
        <f>IFERROR('Input| Projects'!K343*'Input| Escalations'!$K$19,"")</f>
        <v>0</v>
      </c>
      <c r="I343" s="257">
        <f>IFERROR('Input| Projects'!L343*'Input| Escalations'!$K$19,"")</f>
        <v>0</v>
      </c>
      <c r="J343" s="257">
        <f>IFERROR('Input| Projects'!M343*'Input| Escalations'!$K$19,"")</f>
        <v>0</v>
      </c>
      <c r="K343" s="257">
        <f>IFERROR('Input| Projects'!N343*'Input| Escalations'!$K$19,"")</f>
        <v>0</v>
      </c>
      <c r="L343" s="257">
        <f>IFERROR('Input| Projects'!O343*'Input| Escalations'!$K$19,"")</f>
        <v>0</v>
      </c>
      <c r="M343" s="206" t="str">
        <f>IF(ABS(SUM(F343:L343)-(SUM('Input| Projects'!I343:O343)*'Input| Escalations'!$K$19))&lt;0.0000001,"",1)</f>
        <v/>
      </c>
      <c r="N343" s="259">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259">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259">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259">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259">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259">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259">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42"/>
      <c r="V343" s="253">
        <f t="shared" si="137"/>
        <v>0</v>
      </c>
      <c r="W343" s="253">
        <f t="shared" si="138"/>
        <v>0</v>
      </c>
      <c r="X343" s="253">
        <f t="shared" si="139"/>
        <v>0</v>
      </c>
      <c r="Y343" s="253">
        <f t="shared" si="122"/>
        <v>0</v>
      </c>
      <c r="Z343" s="253">
        <f t="shared" si="123"/>
        <v>0</v>
      </c>
      <c r="AA343" s="253">
        <f t="shared" si="124"/>
        <v>0</v>
      </c>
      <c r="AB343" s="253">
        <f t="shared" si="125"/>
        <v>0</v>
      </c>
      <c r="AC343" s="142"/>
      <c r="AD343" s="253">
        <f>'Input| Projects'!Q343*N343*'Input| Escalations'!$K$19</f>
        <v>0</v>
      </c>
      <c r="AE343" s="253">
        <f>'Input| Projects'!R343*O343*'Input| Escalations'!$K$19</f>
        <v>0</v>
      </c>
      <c r="AF343" s="253">
        <f>'Input| Projects'!S343*P343*'Input| Escalations'!$K$19</f>
        <v>0</v>
      </c>
      <c r="AG343" s="253">
        <f>'Input| Projects'!T343*Q343*'Input| Escalations'!$K$19</f>
        <v>0</v>
      </c>
      <c r="AH343" s="253">
        <f>'Input| Projects'!U343*R343*'Input| Escalations'!$K$19</f>
        <v>0</v>
      </c>
      <c r="AI343" s="253">
        <f>'Input| Projects'!V343*S343*'Input| Escalations'!$K$19</f>
        <v>0</v>
      </c>
      <c r="AJ343" s="253">
        <f>'Input| Projects'!W343*T343*'Input| Escalations'!$K$19</f>
        <v>0</v>
      </c>
      <c r="AK343" s="142"/>
      <c r="AL343" s="253">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253">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253">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253">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253">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253">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253">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42"/>
      <c r="AT343" s="253">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253">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253">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253">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253">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253">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253">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42"/>
      <c r="BB343" s="253">
        <f t="shared" si="140"/>
        <v>0</v>
      </c>
      <c r="BC343" s="253">
        <f t="shared" si="141"/>
        <v>0</v>
      </c>
      <c r="BD343" s="253">
        <f t="shared" si="142"/>
        <v>0</v>
      </c>
      <c r="BE343" s="253">
        <f t="shared" si="126"/>
        <v>0</v>
      </c>
      <c r="BF343" s="253">
        <f t="shared" si="127"/>
        <v>0</v>
      </c>
      <c r="BG343" s="253">
        <f t="shared" si="128"/>
        <v>0</v>
      </c>
      <c r="BH343" s="253">
        <f t="shared" si="129"/>
        <v>0</v>
      </c>
      <c r="BI343" s="144"/>
      <c r="BJ343" s="253"/>
      <c r="BK343" s="253"/>
      <c r="BL343" s="253"/>
      <c r="BM343" s="253"/>
      <c r="BN343" s="253"/>
      <c r="BO343" s="253"/>
      <c r="BP343" s="253"/>
      <c r="BQ343" s="144"/>
      <c r="BR343" s="253">
        <f t="shared" si="130"/>
        <v>0</v>
      </c>
      <c r="BS343" s="253">
        <f t="shared" si="131"/>
        <v>0</v>
      </c>
      <c r="BT343" s="253">
        <f t="shared" si="132"/>
        <v>0</v>
      </c>
      <c r="BU343" s="253">
        <f t="shared" si="133"/>
        <v>0</v>
      </c>
      <c r="BV343" s="253">
        <f t="shared" si="134"/>
        <v>0</v>
      </c>
      <c r="BW343" s="253">
        <f t="shared" si="135"/>
        <v>0</v>
      </c>
      <c r="BX343" s="253">
        <f t="shared" si="136"/>
        <v>0</v>
      </c>
      <c r="BY343" s="142"/>
      <c r="BZ343" s="264" t="str">
        <f>IF(SUMIF('Input| Projects'!$AR$8:$CO$8,"Dx",'Input| Projects'!$AR343:$CO343)=0,"",SUMIF('Input| Projects'!$AR$8:$CO$8,"Dx",'Input| Projects'!$AR343:$CO343))</f>
        <v/>
      </c>
      <c r="CA343" s="264" t="str">
        <f>IF(SUMIF('Input| Projects'!$AR$8:$CO$8,"Tx",'Input| Projects'!$AR343:$CO343)=0,"",SUMIF('Input| Projects'!$AR$8:$CO$8,"Tx",'Input| Projects'!$AR343:$CO343))</f>
        <v/>
      </c>
      <c r="CB343" s="206" t="str">
        <f t="shared" si="143"/>
        <v/>
      </c>
    </row>
    <row r="344" spans="2:80" x14ac:dyDescent="0.3">
      <c r="B344" s="268">
        <f>IFERROR('Input| Projects'!B344,"")</f>
        <v>335</v>
      </c>
      <c r="C344" s="57" t="str">
        <f>IFERROR(IF('Input| Projects'!C344="","",'Input| Projects'!C344),"")</f>
        <v/>
      </c>
      <c r="D344" s="57" t="str">
        <f>IFERROR(IF('Input| Projects'!D344="","",'Input| Projects'!D344),"")</f>
        <v/>
      </c>
      <c r="E344" s="140"/>
      <c r="F344" s="257">
        <f>IFERROR('Input| Projects'!I344*'Input| Escalations'!$K$19,"")</f>
        <v>0</v>
      </c>
      <c r="G344" s="257">
        <f>IFERROR('Input| Projects'!J344*'Input| Escalations'!$K$19,"")</f>
        <v>0</v>
      </c>
      <c r="H344" s="257">
        <f>IFERROR('Input| Projects'!K344*'Input| Escalations'!$K$19,"")</f>
        <v>0</v>
      </c>
      <c r="I344" s="257">
        <f>IFERROR('Input| Projects'!L344*'Input| Escalations'!$K$19,"")</f>
        <v>0</v>
      </c>
      <c r="J344" s="257">
        <f>IFERROR('Input| Projects'!M344*'Input| Escalations'!$K$19,"")</f>
        <v>0</v>
      </c>
      <c r="K344" s="257">
        <f>IFERROR('Input| Projects'!N344*'Input| Escalations'!$K$19,"")</f>
        <v>0</v>
      </c>
      <c r="L344" s="257">
        <f>IFERROR('Input| Projects'!O344*'Input| Escalations'!$K$19,"")</f>
        <v>0</v>
      </c>
      <c r="M344" s="206" t="str">
        <f>IF(ABS(SUM(F344:L344)-(SUM('Input| Projects'!I344:O344)*'Input| Escalations'!$K$19))&lt;0.0000001,"",1)</f>
        <v/>
      </c>
      <c r="N344" s="259">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259">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259">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259">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259">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259">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259">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42"/>
      <c r="V344" s="253">
        <f t="shared" si="137"/>
        <v>0</v>
      </c>
      <c r="W344" s="253">
        <f t="shared" si="138"/>
        <v>0</v>
      </c>
      <c r="X344" s="253">
        <f t="shared" si="139"/>
        <v>0</v>
      </c>
      <c r="Y344" s="253">
        <f t="shared" si="122"/>
        <v>0</v>
      </c>
      <c r="Z344" s="253">
        <f t="shared" si="123"/>
        <v>0</v>
      </c>
      <c r="AA344" s="253">
        <f t="shared" si="124"/>
        <v>0</v>
      </c>
      <c r="AB344" s="253">
        <f t="shared" si="125"/>
        <v>0</v>
      </c>
      <c r="AC344" s="142"/>
      <c r="AD344" s="253">
        <f>'Input| Projects'!Q344*N344*'Input| Escalations'!$K$19</f>
        <v>0</v>
      </c>
      <c r="AE344" s="253">
        <f>'Input| Projects'!R344*O344*'Input| Escalations'!$K$19</f>
        <v>0</v>
      </c>
      <c r="AF344" s="253">
        <f>'Input| Projects'!S344*P344*'Input| Escalations'!$K$19</f>
        <v>0</v>
      </c>
      <c r="AG344" s="253">
        <f>'Input| Projects'!T344*Q344*'Input| Escalations'!$K$19</f>
        <v>0</v>
      </c>
      <c r="AH344" s="253">
        <f>'Input| Projects'!U344*R344*'Input| Escalations'!$K$19</f>
        <v>0</v>
      </c>
      <c r="AI344" s="253">
        <f>'Input| Projects'!V344*S344*'Input| Escalations'!$K$19</f>
        <v>0</v>
      </c>
      <c r="AJ344" s="253">
        <f>'Input| Projects'!W344*T344*'Input| Escalations'!$K$19</f>
        <v>0</v>
      </c>
      <c r="AK344" s="142"/>
      <c r="AL344" s="253">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253">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253">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253">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253">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253">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253">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42"/>
      <c r="AT344" s="253">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253">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253">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253">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253">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253">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253">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42"/>
      <c r="BB344" s="253">
        <f t="shared" si="140"/>
        <v>0</v>
      </c>
      <c r="BC344" s="253">
        <f t="shared" si="141"/>
        <v>0</v>
      </c>
      <c r="BD344" s="253">
        <f t="shared" si="142"/>
        <v>0</v>
      </c>
      <c r="BE344" s="253">
        <f t="shared" si="126"/>
        <v>0</v>
      </c>
      <c r="BF344" s="253">
        <f t="shared" si="127"/>
        <v>0</v>
      </c>
      <c r="BG344" s="253">
        <f t="shared" si="128"/>
        <v>0</v>
      </c>
      <c r="BH344" s="253">
        <f t="shared" si="129"/>
        <v>0</v>
      </c>
      <c r="BI344" s="144"/>
      <c r="BJ344" s="253"/>
      <c r="BK344" s="253"/>
      <c r="BL344" s="253"/>
      <c r="BM344" s="253"/>
      <c r="BN344" s="253"/>
      <c r="BO344" s="253"/>
      <c r="BP344" s="253"/>
      <c r="BQ344" s="144"/>
      <c r="BR344" s="253">
        <f t="shared" si="130"/>
        <v>0</v>
      </c>
      <c r="BS344" s="253">
        <f t="shared" si="131"/>
        <v>0</v>
      </c>
      <c r="BT344" s="253">
        <f t="shared" si="132"/>
        <v>0</v>
      </c>
      <c r="BU344" s="253">
        <f t="shared" si="133"/>
        <v>0</v>
      </c>
      <c r="BV344" s="253">
        <f t="shared" si="134"/>
        <v>0</v>
      </c>
      <c r="BW344" s="253">
        <f t="shared" si="135"/>
        <v>0</v>
      </c>
      <c r="BX344" s="253">
        <f t="shared" si="136"/>
        <v>0</v>
      </c>
      <c r="BY344" s="142"/>
      <c r="BZ344" s="264" t="str">
        <f>IF(SUMIF('Input| Projects'!$AR$8:$CO$8,"Dx",'Input| Projects'!$AR344:$CO344)=0,"",SUMIF('Input| Projects'!$AR$8:$CO$8,"Dx",'Input| Projects'!$AR344:$CO344))</f>
        <v/>
      </c>
      <c r="CA344" s="264" t="str">
        <f>IF(SUMIF('Input| Projects'!$AR$8:$CO$8,"Tx",'Input| Projects'!$AR344:$CO344)=0,"",SUMIF('Input| Projects'!$AR$8:$CO$8,"Tx",'Input| Projects'!$AR344:$CO344))</f>
        <v/>
      </c>
      <c r="CB344" s="206" t="str">
        <f t="shared" si="143"/>
        <v/>
      </c>
    </row>
    <row r="345" spans="2:80" x14ac:dyDescent="0.3">
      <c r="B345" s="268">
        <f>IFERROR('Input| Projects'!B345,"")</f>
        <v>336</v>
      </c>
      <c r="C345" s="57" t="str">
        <f>IFERROR(IF('Input| Projects'!C345="","",'Input| Projects'!C345),"")</f>
        <v/>
      </c>
      <c r="D345" s="57" t="str">
        <f>IFERROR(IF('Input| Projects'!D345="","",'Input| Projects'!D345),"")</f>
        <v/>
      </c>
      <c r="E345" s="140"/>
      <c r="F345" s="257">
        <f>IFERROR('Input| Projects'!I345*'Input| Escalations'!$K$19,"")</f>
        <v>0</v>
      </c>
      <c r="G345" s="257">
        <f>IFERROR('Input| Projects'!J345*'Input| Escalations'!$K$19,"")</f>
        <v>0</v>
      </c>
      <c r="H345" s="257">
        <f>IFERROR('Input| Projects'!K345*'Input| Escalations'!$K$19,"")</f>
        <v>0</v>
      </c>
      <c r="I345" s="257">
        <f>IFERROR('Input| Projects'!L345*'Input| Escalations'!$K$19,"")</f>
        <v>0</v>
      </c>
      <c r="J345" s="257">
        <f>IFERROR('Input| Projects'!M345*'Input| Escalations'!$K$19,"")</f>
        <v>0</v>
      </c>
      <c r="K345" s="257">
        <f>IFERROR('Input| Projects'!N345*'Input| Escalations'!$K$19,"")</f>
        <v>0</v>
      </c>
      <c r="L345" s="257">
        <f>IFERROR('Input| Projects'!O345*'Input| Escalations'!$K$19,"")</f>
        <v>0</v>
      </c>
      <c r="M345" s="206" t="str">
        <f>IF(ABS(SUM(F345:L345)-(SUM('Input| Projects'!I345:O345)*'Input| Escalations'!$K$19))&lt;0.0000001,"",1)</f>
        <v/>
      </c>
      <c r="N345" s="259">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259">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259">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259">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259">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259">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259">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42"/>
      <c r="V345" s="253">
        <f t="shared" si="137"/>
        <v>0</v>
      </c>
      <c r="W345" s="253">
        <f t="shared" si="138"/>
        <v>0</v>
      </c>
      <c r="X345" s="253">
        <f t="shared" si="139"/>
        <v>0</v>
      </c>
      <c r="Y345" s="253">
        <f t="shared" si="122"/>
        <v>0</v>
      </c>
      <c r="Z345" s="253">
        <f t="shared" si="123"/>
        <v>0</v>
      </c>
      <c r="AA345" s="253">
        <f t="shared" si="124"/>
        <v>0</v>
      </c>
      <c r="AB345" s="253">
        <f t="shared" si="125"/>
        <v>0</v>
      </c>
      <c r="AC345" s="142"/>
      <c r="AD345" s="253">
        <f>'Input| Projects'!Q345*N345*'Input| Escalations'!$K$19</f>
        <v>0</v>
      </c>
      <c r="AE345" s="253">
        <f>'Input| Projects'!R345*O345*'Input| Escalations'!$K$19</f>
        <v>0</v>
      </c>
      <c r="AF345" s="253">
        <f>'Input| Projects'!S345*P345*'Input| Escalations'!$K$19</f>
        <v>0</v>
      </c>
      <c r="AG345" s="253">
        <f>'Input| Projects'!T345*Q345*'Input| Escalations'!$K$19</f>
        <v>0</v>
      </c>
      <c r="AH345" s="253">
        <f>'Input| Projects'!U345*R345*'Input| Escalations'!$K$19</f>
        <v>0</v>
      </c>
      <c r="AI345" s="253">
        <f>'Input| Projects'!V345*S345*'Input| Escalations'!$K$19</f>
        <v>0</v>
      </c>
      <c r="AJ345" s="253">
        <f>'Input| Projects'!W345*T345*'Input| Escalations'!$K$19</f>
        <v>0</v>
      </c>
      <c r="AK345" s="142"/>
      <c r="AL345" s="253">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253">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253">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253">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253">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253">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253">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42"/>
      <c r="AT345" s="253">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253">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253">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253">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253">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253">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253">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42"/>
      <c r="BB345" s="253">
        <f t="shared" si="140"/>
        <v>0</v>
      </c>
      <c r="BC345" s="253">
        <f t="shared" si="141"/>
        <v>0</v>
      </c>
      <c r="BD345" s="253">
        <f t="shared" si="142"/>
        <v>0</v>
      </c>
      <c r="BE345" s="253">
        <f t="shared" si="126"/>
        <v>0</v>
      </c>
      <c r="BF345" s="253">
        <f t="shared" si="127"/>
        <v>0</v>
      </c>
      <c r="BG345" s="253">
        <f t="shared" si="128"/>
        <v>0</v>
      </c>
      <c r="BH345" s="253">
        <f t="shared" si="129"/>
        <v>0</v>
      </c>
      <c r="BI345" s="144"/>
      <c r="BJ345" s="253"/>
      <c r="BK345" s="253"/>
      <c r="BL345" s="253"/>
      <c r="BM345" s="253"/>
      <c r="BN345" s="253"/>
      <c r="BO345" s="253"/>
      <c r="BP345" s="253"/>
      <c r="BQ345" s="144"/>
      <c r="BR345" s="253">
        <f t="shared" si="130"/>
        <v>0</v>
      </c>
      <c r="BS345" s="253">
        <f t="shared" si="131"/>
        <v>0</v>
      </c>
      <c r="BT345" s="253">
        <f t="shared" si="132"/>
        <v>0</v>
      </c>
      <c r="BU345" s="253">
        <f t="shared" si="133"/>
        <v>0</v>
      </c>
      <c r="BV345" s="253">
        <f t="shared" si="134"/>
        <v>0</v>
      </c>
      <c r="BW345" s="253">
        <f t="shared" si="135"/>
        <v>0</v>
      </c>
      <c r="BX345" s="253">
        <f t="shared" si="136"/>
        <v>0</v>
      </c>
      <c r="BY345" s="142"/>
      <c r="BZ345" s="264" t="str">
        <f>IF(SUMIF('Input| Projects'!$AR$8:$CO$8,"Dx",'Input| Projects'!$AR345:$CO345)=0,"",SUMIF('Input| Projects'!$AR$8:$CO$8,"Dx",'Input| Projects'!$AR345:$CO345))</f>
        <v/>
      </c>
      <c r="CA345" s="264" t="str">
        <f>IF(SUMIF('Input| Projects'!$AR$8:$CO$8,"Tx",'Input| Projects'!$AR345:$CO345)=0,"",SUMIF('Input| Projects'!$AR$8:$CO$8,"Tx",'Input| Projects'!$AR345:$CO345))</f>
        <v/>
      </c>
      <c r="CB345" s="206" t="str">
        <f t="shared" si="143"/>
        <v/>
      </c>
    </row>
    <row r="346" spans="2:80" x14ac:dyDescent="0.3">
      <c r="B346" s="268">
        <f>IFERROR('Input| Projects'!B346,"")</f>
        <v>337</v>
      </c>
      <c r="C346" s="57" t="str">
        <f>IFERROR(IF('Input| Projects'!C346="","",'Input| Projects'!C346),"")</f>
        <v/>
      </c>
      <c r="D346" s="57" t="str">
        <f>IFERROR(IF('Input| Projects'!D346="","",'Input| Projects'!D346),"")</f>
        <v/>
      </c>
      <c r="E346" s="140"/>
      <c r="F346" s="257">
        <f>IFERROR('Input| Projects'!I346*'Input| Escalations'!$K$19,"")</f>
        <v>0</v>
      </c>
      <c r="G346" s="257">
        <f>IFERROR('Input| Projects'!J346*'Input| Escalations'!$K$19,"")</f>
        <v>0</v>
      </c>
      <c r="H346" s="257">
        <f>IFERROR('Input| Projects'!K346*'Input| Escalations'!$K$19,"")</f>
        <v>0</v>
      </c>
      <c r="I346" s="257">
        <f>IFERROR('Input| Projects'!L346*'Input| Escalations'!$K$19,"")</f>
        <v>0</v>
      </c>
      <c r="J346" s="257">
        <f>IFERROR('Input| Projects'!M346*'Input| Escalations'!$K$19,"")</f>
        <v>0</v>
      </c>
      <c r="K346" s="257">
        <f>IFERROR('Input| Projects'!N346*'Input| Escalations'!$K$19,"")</f>
        <v>0</v>
      </c>
      <c r="L346" s="257">
        <f>IFERROR('Input| Projects'!O346*'Input| Escalations'!$K$19,"")</f>
        <v>0</v>
      </c>
      <c r="M346" s="206" t="str">
        <f>IF(ABS(SUM(F346:L346)-(SUM('Input| Projects'!I346:O346)*'Input| Escalations'!$K$19))&lt;0.0000001,"",1)</f>
        <v/>
      </c>
      <c r="N346" s="259">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259">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259">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259">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259">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259">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259">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42"/>
      <c r="V346" s="253">
        <f t="shared" si="137"/>
        <v>0</v>
      </c>
      <c r="W346" s="253">
        <f t="shared" si="138"/>
        <v>0</v>
      </c>
      <c r="X346" s="253">
        <f t="shared" si="139"/>
        <v>0</v>
      </c>
      <c r="Y346" s="253">
        <f t="shared" si="122"/>
        <v>0</v>
      </c>
      <c r="Z346" s="253">
        <f t="shared" si="123"/>
        <v>0</v>
      </c>
      <c r="AA346" s="253">
        <f t="shared" si="124"/>
        <v>0</v>
      </c>
      <c r="AB346" s="253">
        <f t="shared" si="125"/>
        <v>0</v>
      </c>
      <c r="AC346" s="142"/>
      <c r="AD346" s="253">
        <f>'Input| Projects'!Q346*N346*'Input| Escalations'!$K$19</f>
        <v>0</v>
      </c>
      <c r="AE346" s="253">
        <f>'Input| Projects'!R346*O346*'Input| Escalations'!$K$19</f>
        <v>0</v>
      </c>
      <c r="AF346" s="253">
        <f>'Input| Projects'!S346*P346*'Input| Escalations'!$K$19</f>
        <v>0</v>
      </c>
      <c r="AG346" s="253">
        <f>'Input| Projects'!T346*Q346*'Input| Escalations'!$K$19</f>
        <v>0</v>
      </c>
      <c r="AH346" s="253">
        <f>'Input| Projects'!U346*R346*'Input| Escalations'!$K$19</f>
        <v>0</v>
      </c>
      <c r="AI346" s="253">
        <f>'Input| Projects'!V346*S346*'Input| Escalations'!$K$19</f>
        <v>0</v>
      </c>
      <c r="AJ346" s="253">
        <f>'Input| Projects'!W346*T346*'Input| Escalations'!$K$19</f>
        <v>0</v>
      </c>
      <c r="AK346" s="142"/>
      <c r="AL346" s="253">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253">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253">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253">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253">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253">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253">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42"/>
      <c r="AT346" s="253">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253">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253">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253">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253">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253">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253">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42"/>
      <c r="BB346" s="253">
        <f t="shared" si="140"/>
        <v>0</v>
      </c>
      <c r="BC346" s="253">
        <f t="shared" si="141"/>
        <v>0</v>
      </c>
      <c r="BD346" s="253">
        <f t="shared" si="142"/>
        <v>0</v>
      </c>
      <c r="BE346" s="253">
        <f t="shared" si="126"/>
        <v>0</v>
      </c>
      <c r="BF346" s="253">
        <f t="shared" si="127"/>
        <v>0</v>
      </c>
      <c r="BG346" s="253">
        <f t="shared" si="128"/>
        <v>0</v>
      </c>
      <c r="BH346" s="253">
        <f t="shared" si="129"/>
        <v>0</v>
      </c>
      <c r="BI346" s="144"/>
      <c r="BJ346" s="253"/>
      <c r="BK346" s="253"/>
      <c r="BL346" s="253"/>
      <c r="BM346" s="253"/>
      <c r="BN346" s="253"/>
      <c r="BO346" s="253"/>
      <c r="BP346" s="253"/>
      <c r="BQ346" s="144"/>
      <c r="BR346" s="253">
        <f t="shared" si="130"/>
        <v>0</v>
      </c>
      <c r="BS346" s="253">
        <f t="shared" si="131"/>
        <v>0</v>
      </c>
      <c r="BT346" s="253">
        <f t="shared" si="132"/>
        <v>0</v>
      </c>
      <c r="BU346" s="253">
        <f t="shared" si="133"/>
        <v>0</v>
      </c>
      <c r="BV346" s="253">
        <f t="shared" si="134"/>
        <v>0</v>
      </c>
      <c r="BW346" s="253">
        <f t="shared" si="135"/>
        <v>0</v>
      </c>
      <c r="BX346" s="253">
        <f t="shared" si="136"/>
        <v>0</v>
      </c>
      <c r="BY346" s="142"/>
      <c r="BZ346" s="264" t="str">
        <f>IF(SUMIF('Input| Projects'!$AR$8:$CO$8,"Dx",'Input| Projects'!$AR346:$CO346)=0,"",SUMIF('Input| Projects'!$AR$8:$CO$8,"Dx",'Input| Projects'!$AR346:$CO346))</f>
        <v/>
      </c>
      <c r="CA346" s="264" t="str">
        <f>IF(SUMIF('Input| Projects'!$AR$8:$CO$8,"Tx",'Input| Projects'!$AR346:$CO346)=0,"",SUMIF('Input| Projects'!$AR$8:$CO$8,"Tx",'Input| Projects'!$AR346:$CO346))</f>
        <v/>
      </c>
      <c r="CB346" s="206" t="str">
        <f t="shared" si="143"/>
        <v/>
      </c>
    </row>
    <row r="347" spans="2:80" x14ac:dyDescent="0.3">
      <c r="B347" s="268">
        <f>IFERROR('Input| Projects'!B347,"")</f>
        <v>338</v>
      </c>
      <c r="C347" s="57" t="str">
        <f>IFERROR(IF('Input| Projects'!C347="","",'Input| Projects'!C347),"")</f>
        <v/>
      </c>
      <c r="D347" s="57" t="str">
        <f>IFERROR(IF('Input| Projects'!D347="","",'Input| Projects'!D347),"")</f>
        <v/>
      </c>
      <c r="E347" s="140"/>
      <c r="F347" s="257">
        <f>IFERROR('Input| Projects'!I347*'Input| Escalations'!$K$19,"")</f>
        <v>0</v>
      </c>
      <c r="G347" s="257">
        <f>IFERROR('Input| Projects'!J347*'Input| Escalations'!$K$19,"")</f>
        <v>0</v>
      </c>
      <c r="H347" s="257">
        <f>IFERROR('Input| Projects'!K347*'Input| Escalations'!$K$19,"")</f>
        <v>0</v>
      </c>
      <c r="I347" s="257">
        <f>IFERROR('Input| Projects'!L347*'Input| Escalations'!$K$19,"")</f>
        <v>0</v>
      </c>
      <c r="J347" s="257">
        <f>IFERROR('Input| Projects'!M347*'Input| Escalations'!$K$19,"")</f>
        <v>0</v>
      </c>
      <c r="K347" s="257">
        <f>IFERROR('Input| Projects'!N347*'Input| Escalations'!$K$19,"")</f>
        <v>0</v>
      </c>
      <c r="L347" s="257">
        <f>IFERROR('Input| Projects'!O347*'Input| Escalations'!$K$19,"")</f>
        <v>0</v>
      </c>
      <c r="M347" s="206" t="str">
        <f>IF(ABS(SUM(F347:L347)-(SUM('Input| Projects'!I347:O347)*'Input| Escalations'!$K$19))&lt;0.0000001,"",1)</f>
        <v/>
      </c>
      <c r="N347" s="259">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259">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259">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259">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259">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259">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259">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42"/>
      <c r="V347" s="253">
        <f t="shared" si="137"/>
        <v>0</v>
      </c>
      <c r="W347" s="253">
        <f t="shared" si="138"/>
        <v>0</v>
      </c>
      <c r="X347" s="253">
        <f t="shared" si="139"/>
        <v>0</v>
      </c>
      <c r="Y347" s="253">
        <f t="shared" si="122"/>
        <v>0</v>
      </c>
      <c r="Z347" s="253">
        <f t="shared" si="123"/>
        <v>0</v>
      </c>
      <c r="AA347" s="253">
        <f t="shared" si="124"/>
        <v>0</v>
      </c>
      <c r="AB347" s="253">
        <f t="shared" si="125"/>
        <v>0</v>
      </c>
      <c r="AC347" s="142"/>
      <c r="AD347" s="253">
        <f>'Input| Projects'!Q347*N347*'Input| Escalations'!$K$19</f>
        <v>0</v>
      </c>
      <c r="AE347" s="253">
        <f>'Input| Projects'!R347*O347*'Input| Escalations'!$K$19</f>
        <v>0</v>
      </c>
      <c r="AF347" s="253">
        <f>'Input| Projects'!S347*P347*'Input| Escalations'!$K$19</f>
        <v>0</v>
      </c>
      <c r="AG347" s="253">
        <f>'Input| Projects'!T347*Q347*'Input| Escalations'!$K$19</f>
        <v>0</v>
      </c>
      <c r="AH347" s="253">
        <f>'Input| Projects'!U347*R347*'Input| Escalations'!$K$19</f>
        <v>0</v>
      </c>
      <c r="AI347" s="253">
        <f>'Input| Projects'!V347*S347*'Input| Escalations'!$K$19</f>
        <v>0</v>
      </c>
      <c r="AJ347" s="253">
        <f>'Input| Projects'!W347*T347*'Input| Escalations'!$K$19</f>
        <v>0</v>
      </c>
      <c r="AK347" s="142"/>
      <c r="AL347" s="253">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253">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253">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253">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253">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253">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253">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42"/>
      <c r="AT347" s="253">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253">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253">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253">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253">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253">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253">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42"/>
      <c r="BB347" s="253">
        <f t="shared" si="140"/>
        <v>0</v>
      </c>
      <c r="BC347" s="253">
        <f t="shared" si="141"/>
        <v>0</v>
      </c>
      <c r="BD347" s="253">
        <f t="shared" si="142"/>
        <v>0</v>
      </c>
      <c r="BE347" s="253">
        <f t="shared" si="126"/>
        <v>0</v>
      </c>
      <c r="BF347" s="253">
        <f t="shared" si="127"/>
        <v>0</v>
      </c>
      <c r="BG347" s="253">
        <f t="shared" si="128"/>
        <v>0</v>
      </c>
      <c r="BH347" s="253">
        <f t="shared" si="129"/>
        <v>0</v>
      </c>
      <c r="BI347" s="144"/>
      <c r="BJ347" s="253"/>
      <c r="BK347" s="253"/>
      <c r="BL347" s="253"/>
      <c r="BM347" s="253"/>
      <c r="BN347" s="253"/>
      <c r="BO347" s="253"/>
      <c r="BP347" s="253"/>
      <c r="BQ347" s="144"/>
      <c r="BR347" s="253">
        <f t="shared" si="130"/>
        <v>0</v>
      </c>
      <c r="BS347" s="253">
        <f t="shared" si="131"/>
        <v>0</v>
      </c>
      <c r="BT347" s="253">
        <f t="shared" si="132"/>
        <v>0</v>
      </c>
      <c r="BU347" s="253">
        <f t="shared" si="133"/>
        <v>0</v>
      </c>
      <c r="BV347" s="253">
        <f t="shared" si="134"/>
        <v>0</v>
      </c>
      <c r="BW347" s="253">
        <f t="shared" si="135"/>
        <v>0</v>
      </c>
      <c r="BX347" s="253">
        <f t="shared" si="136"/>
        <v>0</v>
      </c>
      <c r="BY347" s="142"/>
      <c r="BZ347" s="264" t="str">
        <f>IF(SUMIF('Input| Projects'!$AR$8:$CO$8,"Dx",'Input| Projects'!$AR347:$CO347)=0,"",SUMIF('Input| Projects'!$AR$8:$CO$8,"Dx",'Input| Projects'!$AR347:$CO347))</f>
        <v/>
      </c>
      <c r="CA347" s="264" t="str">
        <f>IF(SUMIF('Input| Projects'!$AR$8:$CO$8,"Tx",'Input| Projects'!$AR347:$CO347)=0,"",SUMIF('Input| Projects'!$AR$8:$CO$8,"Tx",'Input| Projects'!$AR347:$CO347))</f>
        <v/>
      </c>
      <c r="CB347" s="206" t="str">
        <f t="shared" si="143"/>
        <v/>
      </c>
    </row>
    <row r="348" spans="2:80" x14ac:dyDescent="0.3">
      <c r="B348" s="268">
        <f>IFERROR('Input| Projects'!B348,"")</f>
        <v>339</v>
      </c>
      <c r="C348" s="57" t="str">
        <f>IFERROR(IF('Input| Projects'!C348="","",'Input| Projects'!C348),"")</f>
        <v/>
      </c>
      <c r="D348" s="57" t="str">
        <f>IFERROR(IF('Input| Projects'!D348="","",'Input| Projects'!D348),"")</f>
        <v/>
      </c>
      <c r="E348" s="140"/>
      <c r="F348" s="257">
        <f>IFERROR('Input| Projects'!I348*'Input| Escalations'!$K$19,"")</f>
        <v>0</v>
      </c>
      <c r="G348" s="257">
        <f>IFERROR('Input| Projects'!J348*'Input| Escalations'!$K$19,"")</f>
        <v>0</v>
      </c>
      <c r="H348" s="257">
        <f>IFERROR('Input| Projects'!K348*'Input| Escalations'!$K$19,"")</f>
        <v>0</v>
      </c>
      <c r="I348" s="257">
        <f>IFERROR('Input| Projects'!L348*'Input| Escalations'!$K$19,"")</f>
        <v>0</v>
      </c>
      <c r="J348" s="257">
        <f>IFERROR('Input| Projects'!M348*'Input| Escalations'!$K$19,"")</f>
        <v>0</v>
      </c>
      <c r="K348" s="257">
        <f>IFERROR('Input| Projects'!N348*'Input| Escalations'!$K$19,"")</f>
        <v>0</v>
      </c>
      <c r="L348" s="257">
        <f>IFERROR('Input| Projects'!O348*'Input| Escalations'!$K$19,"")</f>
        <v>0</v>
      </c>
      <c r="M348" s="206" t="str">
        <f>IF(ABS(SUM(F348:L348)-(SUM('Input| Projects'!I348:O348)*'Input| Escalations'!$K$19))&lt;0.0000001,"",1)</f>
        <v/>
      </c>
      <c r="N348" s="259">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259">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259">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259">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259">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259">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259">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42"/>
      <c r="V348" s="253">
        <f t="shared" si="137"/>
        <v>0</v>
      </c>
      <c r="W348" s="253">
        <f t="shared" si="138"/>
        <v>0</v>
      </c>
      <c r="X348" s="253">
        <f t="shared" si="139"/>
        <v>0</v>
      </c>
      <c r="Y348" s="253">
        <f t="shared" si="122"/>
        <v>0</v>
      </c>
      <c r="Z348" s="253">
        <f t="shared" si="123"/>
        <v>0</v>
      </c>
      <c r="AA348" s="253">
        <f t="shared" si="124"/>
        <v>0</v>
      </c>
      <c r="AB348" s="253">
        <f t="shared" si="125"/>
        <v>0</v>
      </c>
      <c r="AC348" s="142"/>
      <c r="AD348" s="253">
        <f>'Input| Projects'!Q348*N348*'Input| Escalations'!$K$19</f>
        <v>0</v>
      </c>
      <c r="AE348" s="253">
        <f>'Input| Projects'!R348*O348*'Input| Escalations'!$K$19</f>
        <v>0</v>
      </c>
      <c r="AF348" s="253">
        <f>'Input| Projects'!S348*P348*'Input| Escalations'!$K$19</f>
        <v>0</v>
      </c>
      <c r="AG348" s="253">
        <f>'Input| Projects'!T348*Q348*'Input| Escalations'!$K$19</f>
        <v>0</v>
      </c>
      <c r="AH348" s="253">
        <f>'Input| Projects'!U348*R348*'Input| Escalations'!$K$19</f>
        <v>0</v>
      </c>
      <c r="AI348" s="253">
        <f>'Input| Projects'!V348*S348*'Input| Escalations'!$K$19</f>
        <v>0</v>
      </c>
      <c r="AJ348" s="253">
        <f>'Input| Projects'!W348*T348*'Input| Escalations'!$K$19</f>
        <v>0</v>
      </c>
      <c r="AK348" s="142"/>
      <c r="AL348" s="253">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253">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253">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253">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253">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253">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253">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42"/>
      <c r="AT348" s="253">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253">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253">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253">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253">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253">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253">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42"/>
      <c r="BB348" s="253">
        <f t="shared" si="140"/>
        <v>0</v>
      </c>
      <c r="BC348" s="253">
        <f t="shared" si="141"/>
        <v>0</v>
      </c>
      <c r="BD348" s="253">
        <f t="shared" si="142"/>
        <v>0</v>
      </c>
      <c r="BE348" s="253">
        <f t="shared" si="126"/>
        <v>0</v>
      </c>
      <c r="BF348" s="253">
        <f t="shared" si="127"/>
        <v>0</v>
      </c>
      <c r="BG348" s="253">
        <f t="shared" si="128"/>
        <v>0</v>
      </c>
      <c r="BH348" s="253">
        <f t="shared" si="129"/>
        <v>0</v>
      </c>
      <c r="BI348" s="144"/>
      <c r="BJ348" s="253"/>
      <c r="BK348" s="253"/>
      <c r="BL348" s="253"/>
      <c r="BM348" s="253"/>
      <c r="BN348" s="253"/>
      <c r="BO348" s="253"/>
      <c r="BP348" s="253"/>
      <c r="BQ348" s="144"/>
      <c r="BR348" s="253">
        <f t="shared" si="130"/>
        <v>0</v>
      </c>
      <c r="BS348" s="253">
        <f t="shared" si="131"/>
        <v>0</v>
      </c>
      <c r="BT348" s="253">
        <f t="shared" si="132"/>
        <v>0</v>
      </c>
      <c r="BU348" s="253">
        <f t="shared" si="133"/>
        <v>0</v>
      </c>
      <c r="BV348" s="253">
        <f t="shared" si="134"/>
        <v>0</v>
      </c>
      <c r="BW348" s="253">
        <f t="shared" si="135"/>
        <v>0</v>
      </c>
      <c r="BX348" s="253">
        <f t="shared" si="136"/>
        <v>0</v>
      </c>
      <c r="BY348" s="142"/>
      <c r="BZ348" s="264" t="str">
        <f>IF(SUMIF('Input| Projects'!$AR$8:$CO$8,"Dx",'Input| Projects'!$AR348:$CO348)=0,"",SUMIF('Input| Projects'!$AR$8:$CO$8,"Dx",'Input| Projects'!$AR348:$CO348))</f>
        <v/>
      </c>
      <c r="CA348" s="264" t="str">
        <f>IF(SUMIF('Input| Projects'!$AR$8:$CO$8,"Tx",'Input| Projects'!$AR348:$CO348)=0,"",SUMIF('Input| Projects'!$AR$8:$CO$8,"Tx",'Input| Projects'!$AR348:$CO348))</f>
        <v/>
      </c>
      <c r="CB348" s="206" t="str">
        <f t="shared" si="143"/>
        <v/>
      </c>
    </row>
    <row r="349" spans="2:80" x14ac:dyDescent="0.3">
      <c r="B349" s="268">
        <f>IFERROR('Input| Projects'!B349,"")</f>
        <v>340</v>
      </c>
      <c r="C349" s="57" t="str">
        <f>IFERROR(IF('Input| Projects'!C349="","",'Input| Projects'!C349),"")</f>
        <v/>
      </c>
      <c r="D349" s="57" t="str">
        <f>IFERROR(IF('Input| Projects'!D349="","",'Input| Projects'!D349),"")</f>
        <v/>
      </c>
      <c r="E349" s="140"/>
      <c r="F349" s="257">
        <f>IFERROR('Input| Projects'!I349*'Input| Escalations'!$K$19,"")</f>
        <v>0</v>
      </c>
      <c r="G349" s="257">
        <f>IFERROR('Input| Projects'!J349*'Input| Escalations'!$K$19,"")</f>
        <v>0</v>
      </c>
      <c r="H349" s="257">
        <f>IFERROR('Input| Projects'!K349*'Input| Escalations'!$K$19,"")</f>
        <v>0</v>
      </c>
      <c r="I349" s="257">
        <f>IFERROR('Input| Projects'!L349*'Input| Escalations'!$K$19,"")</f>
        <v>0</v>
      </c>
      <c r="J349" s="257">
        <f>IFERROR('Input| Projects'!M349*'Input| Escalations'!$K$19,"")</f>
        <v>0</v>
      </c>
      <c r="K349" s="257">
        <f>IFERROR('Input| Projects'!N349*'Input| Escalations'!$K$19,"")</f>
        <v>0</v>
      </c>
      <c r="L349" s="257">
        <f>IFERROR('Input| Projects'!O349*'Input| Escalations'!$K$19,"")</f>
        <v>0</v>
      </c>
      <c r="M349" s="206" t="str">
        <f>IF(ABS(SUM(F349:L349)-(SUM('Input| Projects'!I349:O349)*'Input| Escalations'!$K$19))&lt;0.0000001,"",1)</f>
        <v/>
      </c>
      <c r="N349" s="259">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259">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259">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259">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259">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259">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259">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42"/>
      <c r="V349" s="253">
        <f t="shared" si="137"/>
        <v>0</v>
      </c>
      <c r="W349" s="253">
        <f t="shared" si="138"/>
        <v>0</v>
      </c>
      <c r="X349" s="253">
        <f t="shared" si="139"/>
        <v>0</v>
      </c>
      <c r="Y349" s="253">
        <f t="shared" si="122"/>
        <v>0</v>
      </c>
      <c r="Z349" s="253">
        <f t="shared" si="123"/>
        <v>0</v>
      </c>
      <c r="AA349" s="253">
        <f t="shared" si="124"/>
        <v>0</v>
      </c>
      <c r="AB349" s="253">
        <f t="shared" si="125"/>
        <v>0</v>
      </c>
      <c r="AC349" s="142"/>
      <c r="AD349" s="253">
        <f>'Input| Projects'!Q349*N349*'Input| Escalations'!$K$19</f>
        <v>0</v>
      </c>
      <c r="AE349" s="253">
        <f>'Input| Projects'!R349*O349*'Input| Escalations'!$K$19</f>
        <v>0</v>
      </c>
      <c r="AF349" s="253">
        <f>'Input| Projects'!S349*P349*'Input| Escalations'!$K$19</f>
        <v>0</v>
      </c>
      <c r="AG349" s="253">
        <f>'Input| Projects'!T349*Q349*'Input| Escalations'!$K$19</f>
        <v>0</v>
      </c>
      <c r="AH349" s="253">
        <f>'Input| Projects'!U349*R349*'Input| Escalations'!$K$19</f>
        <v>0</v>
      </c>
      <c r="AI349" s="253">
        <f>'Input| Projects'!V349*S349*'Input| Escalations'!$K$19</f>
        <v>0</v>
      </c>
      <c r="AJ349" s="253">
        <f>'Input| Projects'!W349*T349*'Input| Escalations'!$K$19</f>
        <v>0</v>
      </c>
      <c r="AK349" s="142"/>
      <c r="AL349" s="253">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253">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253">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253">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253">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253">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253">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42"/>
      <c r="AT349" s="253">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253">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253">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253">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253">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253">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253">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42"/>
      <c r="BB349" s="253">
        <f t="shared" si="140"/>
        <v>0</v>
      </c>
      <c r="BC349" s="253">
        <f t="shared" si="141"/>
        <v>0</v>
      </c>
      <c r="BD349" s="253">
        <f t="shared" si="142"/>
        <v>0</v>
      </c>
      <c r="BE349" s="253">
        <f t="shared" si="126"/>
        <v>0</v>
      </c>
      <c r="BF349" s="253">
        <f t="shared" si="127"/>
        <v>0</v>
      </c>
      <c r="BG349" s="253">
        <f t="shared" si="128"/>
        <v>0</v>
      </c>
      <c r="BH349" s="253">
        <f t="shared" si="129"/>
        <v>0</v>
      </c>
      <c r="BI349" s="144"/>
      <c r="BJ349" s="253"/>
      <c r="BK349" s="253"/>
      <c r="BL349" s="253"/>
      <c r="BM349" s="253"/>
      <c r="BN349" s="253"/>
      <c r="BO349" s="253"/>
      <c r="BP349" s="253"/>
      <c r="BQ349" s="144"/>
      <c r="BR349" s="253">
        <f t="shared" si="130"/>
        <v>0</v>
      </c>
      <c r="BS349" s="253">
        <f t="shared" si="131"/>
        <v>0</v>
      </c>
      <c r="BT349" s="253">
        <f t="shared" si="132"/>
        <v>0</v>
      </c>
      <c r="BU349" s="253">
        <f t="shared" si="133"/>
        <v>0</v>
      </c>
      <c r="BV349" s="253">
        <f t="shared" si="134"/>
        <v>0</v>
      </c>
      <c r="BW349" s="253">
        <f t="shared" si="135"/>
        <v>0</v>
      </c>
      <c r="BX349" s="253">
        <f t="shared" si="136"/>
        <v>0</v>
      </c>
      <c r="BY349" s="142"/>
      <c r="BZ349" s="264" t="str">
        <f>IF(SUMIF('Input| Projects'!$AR$8:$CO$8,"Dx",'Input| Projects'!$AR349:$CO349)=0,"",SUMIF('Input| Projects'!$AR$8:$CO$8,"Dx",'Input| Projects'!$AR349:$CO349))</f>
        <v/>
      </c>
      <c r="CA349" s="264" t="str">
        <f>IF(SUMIF('Input| Projects'!$AR$8:$CO$8,"Tx",'Input| Projects'!$AR349:$CO349)=0,"",SUMIF('Input| Projects'!$AR$8:$CO$8,"Tx",'Input| Projects'!$AR349:$CO349))</f>
        <v/>
      </c>
      <c r="CB349" s="206" t="str">
        <f t="shared" si="143"/>
        <v/>
      </c>
    </row>
    <row r="350" spans="2:80" x14ac:dyDescent="0.3">
      <c r="B350" s="268">
        <f>IFERROR('Input| Projects'!B350,"")</f>
        <v>341</v>
      </c>
      <c r="C350" s="57" t="str">
        <f>IFERROR(IF('Input| Projects'!C350="","",'Input| Projects'!C350),"")</f>
        <v/>
      </c>
      <c r="D350" s="57" t="str">
        <f>IFERROR(IF('Input| Projects'!D350="","",'Input| Projects'!D350),"")</f>
        <v/>
      </c>
      <c r="E350" s="140"/>
      <c r="F350" s="257">
        <f>IFERROR('Input| Projects'!I350*'Input| Escalations'!$K$19,"")</f>
        <v>0</v>
      </c>
      <c r="G350" s="257">
        <f>IFERROR('Input| Projects'!J350*'Input| Escalations'!$K$19,"")</f>
        <v>0</v>
      </c>
      <c r="H350" s="257">
        <f>IFERROR('Input| Projects'!K350*'Input| Escalations'!$K$19,"")</f>
        <v>0</v>
      </c>
      <c r="I350" s="257">
        <f>IFERROR('Input| Projects'!L350*'Input| Escalations'!$K$19,"")</f>
        <v>0</v>
      </c>
      <c r="J350" s="257">
        <f>IFERROR('Input| Projects'!M350*'Input| Escalations'!$K$19,"")</f>
        <v>0</v>
      </c>
      <c r="K350" s="257">
        <f>IFERROR('Input| Projects'!N350*'Input| Escalations'!$K$19,"")</f>
        <v>0</v>
      </c>
      <c r="L350" s="257">
        <f>IFERROR('Input| Projects'!O350*'Input| Escalations'!$K$19,"")</f>
        <v>0</v>
      </c>
      <c r="M350" s="206" t="str">
        <f>IF(ABS(SUM(F350:L350)-(SUM('Input| Projects'!I350:O350)*'Input| Escalations'!$K$19))&lt;0.0000001,"",1)</f>
        <v/>
      </c>
      <c r="N350" s="259">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259">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259">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259">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259">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259">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259">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42"/>
      <c r="V350" s="253">
        <f t="shared" si="137"/>
        <v>0</v>
      </c>
      <c r="W350" s="253">
        <f t="shared" si="138"/>
        <v>0</v>
      </c>
      <c r="X350" s="253">
        <f t="shared" si="139"/>
        <v>0</v>
      </c>
      <c r="Y350" s="253">
        <f t="shared" si="122"/>
        <v>0</v>
      </c>
      <c r="Z350" s="253">
        <f t="shared" si="123"/>
        <v>0</v>
      </c>
      <c r="AA350" s="253">
        <f t="shared" si="124"/>
        <v>0</v>
      </c>
      <c r="AB350" s="253">
        <f t="shared" si="125"/>
        <v>0</v>
      </c>
      <c r="AC350" s="142"/>
      <c r="AD350" s="253">
        <f>'Input| Projects'!Q350*N350*'Input| Escalations'!$K$19</f>
        <v>0</v>
      </c>
      <c r="AE350" s="253">
        <f>'Input| Projects'!R350*O350*'Input| Escalations'!$K$19</f>
        <v>0</v>
      </c>
      <c r="AF350" s="253">
        <f>'Input| Projects'!S350*P350*'Input| Escalations'!$K$19</f>
        <v>0</v>
      </c>
      <c r="AG350" s="253">
        <f>'Input| Projects'!T350*Q350*'Input| Escalations'!$K$19</f>
        <v>0</v>
      </c>
      <c r="AH350" s="253">
        <f>'Input| Projects'!U350*R350*'Input| Escalations'!$K$19</f>
        <v>0</v>
      </c>
      <c r="AI350" s="253">
        <f>'Input| Projects'!V350*S350*'Input| Escalations'!$K$19</f>
        <v>0</v>
      </c>
      <c r="AJ350" s="253">
        <f>'Input| Projects'!W350*T350*'Input| Escalations'!$K$19</f>
        <v>0</v>
      </c>
      <c r="AK350" s="142"/>
      <c r="AL350" s="253">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253">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253">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253">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253">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253">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253">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42"/>
      <c r="AT350" s="253">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253">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253">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253">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253">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253">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253">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42"/>
      <c r="BB350" s="253">
        <f t="shared" si="140"/>
        <v>0</v>
      </c>
      <c r="BC350" s="253">
        <f t="shared" si="141"/>
        <v>0</v>
      </c>
      <c r="BD350" s="253">
        <f t="shared" si="142"/>
        <v>0</v>
      </c>
      <c r="BE350" s="253">
        <f t="shared" si="126"/>
        <v>0</v>
      </c>
      <c r="BF350" s="253">
        <f t="shared" si="127"/>
        <v>0</v>
      </c>
      <c r="BG350" s="253">
        <f t="shared" si="128"/>
        <v>0</v>
      </c>
      <c r="BH350" s="253">
        <f t="shared" si="129"/>
        <v>0</v>
      </c>
      <c r="BI350" s="144"/>
      <c r="BJ350" s="253"/>
      <c r="BK350" s="253"/>
      <c r="BL350" s="253"/>
      <c r="BM350" s="253"/>
      <c r="BN350" s="253"/>
      <c r="BO350" s="253"/>
      <c r="BP350" s="253"/>
      <c r="BQ350" s="144"/>
      <c r="BR350" s="253">
        <f t="shared" si="130"/>
        <v>0</v>
      </c>
      <c r="BS350" s="253">
        <f t="shared" si="131"/>
        <v>0</v>
      </c>
      <c r="BT350" s="253">
        <f t="shared" si="132"/>
        <v>0</v>
      </c>
      <c r="BU350" s="253">
        <f t="shared" si="133"/>
        <v>0</v>
      </c>
      <c r="BV350" s="253">
        <f t="shared" si="134"/>
        <v>0</v>
      </c>
      <c r="BW350" s="253">
        <f t="shared" si="135"/>
        <v>0</v>
      </c>
      <c r="BX350" s="253">
        <f t="shared" si="136"/>
        <v>0</v>
      </c>
      <c r="BY350" s="142"/>
      <c r="BZ350" s="264" t="str">
        <f>IF(SUMIF('Input| Projects'!$AR$8:$CO$8,"Dx",'Input| Projects'!$AR350:$CO350)=0,"",SUMIF('Input| Projects'!$AR$8:$CO$8,"Dx",'Input| Projects'!$AR350:$CO350))</f>
        <v/>
      </c>
      <c r="CA350" s="264" t="str">
        <f>IF(SUMIF('Input| Projects'!$AR$8:$CO$8,"Tx",'Input| Projects'!$AR350:$CO350)=0,"",SUMIF('Input| Projects'!$AR$8:$CO$8,"Tx",'Input| Projects'!$AR350:$CO350))</f>
        <v/>
      </c>
      <c r="CB350" s="206" t="str">
        <f t="shared" si="143"/>
        <v/>
      </c>
    </row>
    <row r="351" spans="2:80" x14ac:dyDescent="0.3">
      <c r="B351" s="268">
        <f>IFERROR('Input| Projects'!B351,"")</f>
        <v>342</v>
      </c>
      <c r="C351" s="57" t="str">
        <f>IFERROR(IF('Input| Projects'!C351="","",'Input| Projects'!C351),"")</f>
        <v/>
      </c>
      <c r="D351" s="57" t="str">
        <f>IFERROR(IF('Input| Projects'!D351="","",'Input| Projects'!D351),"")</f>
        <v/>
      </c>
      <c r="E351" s="140"/>
      <c r="F351" s="257">
        <f>IFERROR('Input| Projects'!I351*'Input| Escalations'!$K$19,"")</f>
        <v>0</v>
      </c>
      <c r="G351" s="257">
        <f>IFERROR('Input| Projects'!J351*'Input| Escalations'!$K$19,"")</f>
        <v>0</v>
      </c>
      <c r="H351" s="257">
        <f>IFERROR('Input| Projects'!K351*'Input| Escalations'!$K$19,"")</f>
        <v>0</v>
      </c>
      <c r="I351" s="257">
        <f>IFERROR('Input| Projects'!L351*'Input| Escalations'!$K$19,"")</f>
        <v>0</v>
      </c>
      <c r="J351" s="257">
        <f>IFERROR('Input| Projects'!M351*'Input| Escalations'!$K$19,"")</f>
        <v>0</v>
      </c>
      <c r="K351" s="257">
        <f>IFERROR('Input| Projects'!N351*'Input| Escalations'!$K$19,"")</f>
        <v>0</v>
      </c>
      <c r="L351" s="257">
        <f>IFERROR('Input| Projects'!O351*'Input| Escalations'!$K$19,"")</f>
        <v>0</v>
      </c>
      <c r="M351" s="206" t="str">
        <f>IF(ABS(SUM(F351:L351)-(SUM('Input| Projects'!I351:O351)*'Input| Escalations'!$K$19))&lt;0.0000001,"",1)</f>
        <v/>
      </c>
      <c r="N351" s="259">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259">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259">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259">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259">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259">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259">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42"/>
      <c r="V351" s="253">
        <f t="shared" si="137"/>
        <v>0</v>
      </c>
      <c r="W351" s="253">
        <f t="shared" si="138"/>
        <v>0</v>
      </c>
      <c r="X351" s="253">
        <f t="shared" si="139"/>
        <v>0</v>
      </c>
      <c r="Y351" s="253">
        <f t="shared" si="122"/>
        <v>0</v>
      </c>
      <c r="Z351" s="253">
        <f t="shared" si="123"/>
        <v>0</v>
      </c>
      <c r="AA351" s="253">
        <f t="shared" si="124"/>
        <v>0</v>
      </c>
      <c r="AB351" s="253">
        <f t="shared" si="125"/>
        <v>0</v>
      </c>
      <c r="AC351" s="142"/>
      <c r="AD351" s="253">
        <f>'Input| Projects'!Q351*N351*'Input| Escalations'!$K$19</f>
        <v>0</v>
      </c>
      <c r="AE351" s="253">
        <f>'Input| Projects'!R351*O351*'Input| Escalations'!$K$19</f>
        <v>0</v>
      </c>
      <c r="AF351" s="253">
        <f>'Input| Projects'!S351*P351*'Input| Escalations'!$K$19</f>
        <v>0</v>
      </c>
      <c r="AG351" s="253">
        <f>'Input| Projects'!T351*Q351*'Input| Escalations'!$K$19</f>
        <v>0</v>
      </c>
      <c r="AH351" s="253">
        <f>'Input| Projects'!U351*R351*'Input| Escalations'!$K$19</f>
        <v>0</v>
      </c>
      <c r="AI351" s="253">
        <f>'Input| Projects'!V351*S351*'Input| Escalations'!$K$19</f>
        <v>0</v>
      </c>
      <c r="AJ351" s="253">
        <f>'Input| Projects'!W351*T351*'Input| Escalations'!$K$19</f>
        <v>0</v>
      </c>
      <c r="AK351" s="142"/>
      <c r="AL351" s="253">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253">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253">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253">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253">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253">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253">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42"/>
      <c r="AT351" s="253">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253">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253">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253">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253">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253">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253">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42"/>
      <c r="BB351" s="253">
        <f t="shared" si="140"/>
        <v>0</v>
      </c>
      <c r="BC351" s="253">
        <f t="shared" si="141"/>
        <v>0</v>
      </c>
      <c r="BD351" s="253">
        <f t="shared" si="142"/>
        <v>0</v>
      </c>
      <c r="BE351" s="253">
        <f t="shared" si="126"/>
        <v>0</v>
      </c>
      <c r="BF351" s="253">
        <f t="shared" si="127"/>
        <v>0</v>
      </c>
      <c r="BG351" s="253">
        <f t="shared" si="128"/>
        <v>0</v>
      </c>
      <c r="BH351" s="253">
        <f t="shared" si="129"/>
        <v>0</v>
      </c>
      <c r="BI351" s="144"/>
      <c r="BJ351" s="253"/>
      <c r="BK351" s="253"/>
      <c r="BL351" s="253"/>
      <c r="BM351" s="253"/>
      <c r="BN351" s="253"/>
      <c r="BO351" s="253"/>
      <c r="BP351" s="253"/>
      <c r="BQ351" s="144"/>
      <c r="BR351" s="253">
        <f t="shared" si="130"/>
        <v>0</v>
      </c>
      <c r="BS351" s="253">
        <f t="shared" si="131"/>
        <v>0</v>
      </c>
      <c r="BT351" s="253">
        <f t="shared" si="132"/>
        <v>0</v>
      </c>
      <c r="BU351" s="253">
        <f t="shared" si="133"/>
        <v>0</v>
      </c>
      <c r="BV351" s="253">
        <f t="shared" si="134"/>
        <v>0</v>
      </c>
      <c r="BW351" s="253">
        <f t="shared" si="135"/>
        <v>0</v>
      </c>
      <c r="BX351" s="253">
        <f t="shared" si="136"/>
        <v>0</v>
      </c>
      <c r="BY351" s="142"/>
      <c r="BZ351" s="264" t="str">
        <f>IF(SUMIF('Input| Projects'!$AR$8:$CO$8,"Dx",'Input| Projects'!$AR351:$CO351)=0,"",SUMIF('Input| Projects'!$AR$8:$CO$8,"Dx",'Input| Projects'!$AR351:$CO351))</f>
        <v/>
      </c>
      <c r="CA351" s="264" t="str">
        <f>IF(SUMIF('Input| Projects'!$AR$8:$CO$8,"Tx",'Input| Projects'!$AR351:$CO351)=0,"",SUMIF('Input| Projects'!$AR$8:$CO$8,"Tx",'Input| Projects'!$AR351:$CO351))</f>
        <v/>
      </c>
      <c r="CB351" s="206" t="str">
        <f t="shared" si="143"/>
        <v/>
      </c>
    </row>
    <row r="352" spans="2:80" x14ac:dyDescent="0.3">
      <c r="B352" s="268">
        <f>IFERROR('Input| Projects'!B352,"")</f>
        <v>343</v>
      </c>
      <c r="C352" s="57" t="str">
        <f>IFERROR(IF('Input| Projects'!C352="","",'Input| Projects'!C352),"")</f>
        <v/>
      </c>
      <c r="D352" s="57" t="str">
        <f>IFERROR(IF('Input| Projects'!D352="","",'Input| Projects'!D352),"")</f>
        <v/>
      </c>
      <c r="E352" s="140"/>
      <c r="F352" s="257">
        <f>IFERROR('Input| Projects'!I352*'Input| Escalations'!$K$19,"")</f>
        <v>0</v>
      </c>
      <c r="G352" s="257">
        <f>IFERROR('Input| Projects'!J352*'Input| Escalations'!$K$19,"")</f>
        <v>0</v>
      </c>
      <c r="H352" s="257">
        <f>IFERROR('Input| Projects'!K352*'Input| Escalations'!$K$19,"")</f>
        <v>0</v>
      </c>
      <c r="I352" s="257">
        <f>IFERROR('Input| Projects'!L352*'Input| Escalations'!$K$19,"")</f>
        <v>0</v>
      </c>
      <c r="J352" s="257">
        <f>IFERROR('Input| Projects'!M352*'Input| Escalations'!$K$19,"")</f>
        <v>0</v>
      </c>
      <c r="K352" s="257">
        <f>IFERROR('Input| Projects'!N352*'Input| Escalations'!$K$19,"")</f>
        <v>0</v>
      </c>
      <c r="L352" s="257">
        <f>IFERROR('Input| Projects'!O352*'Input| Escalations'!$K$19,"")</f>
        <v>0</v>
      </c>
      <c r="M352" s="206" t="str">
        <f>IF(ABS(SUM(F352:L352)-(SUM('Input| Projects'!I352:O352)*'Input| Escalations'!$K$19))&lt;0.0000001,"",1)</f>
        <v/>
      </c>
      <c r="N352" s="259">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259">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259">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259">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259">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259">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259">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42"/>
      <c r="V352" s="253">
        <f t="shared" si="137"/>
        <v>0</v>
      </c>
      <c r="W352" s="253">
        <f t="shared" si="138"/>
        <v>0</v>
      </c>
      <c r="X352" s="253">
        <f t="shared" si="139"/>
        <v>0</v>
      </c>
      <c r="Y352" s="253">
        <f t="shared" si="122"/>
        <v>0</v>
      </c>
      <c r="Z352" s="253">
        <f t="shared" si="123"/>
        <v>0</v>
      </c>
      <c r="AA352" s="253">
        <f t="shared" si="124"/>
        <v>0</v>
      </c>
      <c r="AB352" s="253">
        <f t="shared" si="125"/>
        <v>0</v>
      </c>
      <c r="AC352" s="142"/>
      <c r="AD352" s="253">
        <f>'Input| Projects'!Q352*N352*'Input| Escalations'!$K$19</f>
        <v>0</v>
      </c>
      <c r="AE352" s="253">
        <f>'Input| Projects'!R352*O352*'Input| Escalations'!$K$19</f>
        <v>0</v>
      </c>
      <c r="AF352" s="253">
        <f>'Input| Projects'!S352*P352*'Input| Escalations'!$K$19</f>
        <v>0</v>
      </c>
      <c r="AG352" s="253">
        <f>'Input| Projects'!T352*Q352*'Input| Escalations'!$K$19</f>
        <v>0</v>
      </c>
      <c r="AH352" s="253">
        <f>'Input| Projects'!U352*R352*'Input| Escalations'!$K$19</f>
        <v>0</v>
      </c>
      <c r="AI352" s="253">
        <f>'Input| Projects'!V352*S352*'Input| Escalations'!$K$19</f>
        <v>0</v>
      </c>
      <c r="AJ352" s="253">
        <f>'Input| Projects'!W352*T352*'Input| Escalations'!$K$19</f>
        <v>0</v>
      </c>
      <c r="AK352" s="142"/>
      <c r="AL352" s="253">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253">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253">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253">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253">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253">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253">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42"/>
      <c r="AT352" s="253">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253">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253">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253">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253">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253">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253">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42"/>
      <c r="BB352" s="253">
        <f t="shared" si="140"/>
        <v>0</v>
      </c>
      <c r="BC352" s="253">
        <f t="shared" si="141"/>
        <v>0</v>
      </c>
      <c r="BD352" s="253">
        <f t="shared" si="142"/>
        <v>0</v>
      </c>
      <c r="BE352" s="253">
        <f t="shared" si="126"/>
        <v>0</v>
      </c>
      <c r="BF352" s="253">
        <f t="shared" si="127"/>
        <v>0</v>
      </c>
      <c r="BG352" s="253">
        <f t="shared" si="128"/>
        <v>0</v>
      </c>
      <c r="BH352" s="253">
        <f t="shared" si="129"/>
        <v>0</v>
      </c>
      <c r="BI352" s="144"/>
      <c r="BJ352" s="253"/>
      <c r="BK352" s="253"/>
      <c r="BL352" s="253"/>
      <c r="BM352" s="253"/>
      <c r="BN352" s="253"/>
      <c r="BO352" s="253"/>
      <c r="BP352" s="253"/>
      <c r="BQ352" s="144"/>
      <c r="BR352" s="253">
        <f t="shared" si="130"/>
        <v>0</v>
      </c>
      <c r="BS352" s="253">
        <f t="shared" si="131"/>
        <v>0</v>
      </c>
      <c r="BT352" s="253">
        <f t="shared" si="132"/>
        <v>0</v>
      </c>
      <c r="BU352" s="253">
        <f t="shared" si="133"/>
        <v>0</v>
      </c>
      <c r="BV352" s="253">
        <f t="shared" si="134"/>
        <v>0</v>
      </c>
      <c r="BW352" s="253">
        <f t="shared" si="135"/>
        <v>0</v>
      </c>
      <c r="BX352" s="253">
        <f t="shared" si="136"/>
        <v>0</v>
      </c>
      <c r="BY352" s="142"/>
      <c r="BZ352" s="264" t="str">
        <f>IF(SUMIF('Input| Projects'!$AR$8:$CO$8,"Dx",'Input| Projects'!$AR352:$CO352)=0,"",SUMIF('Input| Projects'!$AR$8:$CO$8,"Dx",'Input| Projects'!$AR352:$CO352))</f>
        <v/>
      </c>
      <c r="CA352" s="264" t="str">
        <f>IF(SUMIF('Input| Projects'!$AR$8:$CO$8,"Tx",'Input| Projects'!$AR352:$CO352)=0,"",SUMIF('Input| Projects'!$AR$8:$CO$8,"Tx",'Input| Projects'!$AR352:$CO352))</f>
        <v/>
      </c>
      <c r="CB352" s="206" t="str">
        <f t="shared" si="143"/>
        <v/>
      </c>
    </row>
    <row r="353" spans="2:80" x14ac:dyDescent="0.3">
      <c r="B353" s="268">
        <f>IFERROR('Input| Projects'!B353,"")</f>
        <v>344</v>
      </c>
      <c r="C353" s="57" t="str">
        <f>IFERROR(IF('Input| Projects'!C353="","",'Input| Projects'!C353),"")</f>
        <v/>
      </c>
      <c r="D353" s="57" t="str">
        <f>IFERROR(IF('Input| Projects'!D353="","",'Input| Projects'!D353),"")</f>
        <v/>
      </c>
      <c r="E353" s="140"/>
      <c r="F353" s="257">
        <f>IFERROR('Input| Projects'!I353*'Input| Escalations'!$K$19,"")</f>
        <v>0</v>
      </c>
      <c r="G353" s="257">
        <f>IFERROR('Input| Projects'!J353*'Input| Escalations'!$K$19,"")</f>
        <v>0</v>
      </c>
      <c r="H353" s="257">
        <f>IFERROR('Input| Projects'!K353*'Input| Escalations'!$K$19,"")</f>
        <v>0</v>
      </c>
      <c r="I353" s="257">
        <f>IFERROR('Input| Projects'!L353*'Input| Escalations'!$K$19,"")</f>
        <v>0</v>
      </c>
      <c r="J353" s="257">
        <f>IFERROR('Input| Projects'!M353*'Input| Escalations'!$K$19,"")</f>
        <v>0</v>
      </c>
      <c r="K353" s="257">
        <f>IFERROR('Input| Projects'!N353*'Input| Escalations'!$K$19,"")</f>
        <v>0</v>
      </c>
      <c r="L353" s="257">
        <f>IFERROR('Input| Projects'!O353*'Input| Escalations'!$K$19,"")</f>
        <v>0</v>
      </c>
      <c r="M353" s="206" t="str">
        <f>IF(ABS(SUM(F353:L353)-(SUM('Input| Projects'!I353:O353)*'Input| Escalations'!$K$19))&lt;0.0000001,"",1)</f>
        <v/>
      </c>
      <c r="N353" s="259">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259">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259">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259">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259">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259">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259">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42"/>
      <c r="V353" s="253">
        <f t="shared" si="137"/>
        <v>0</v>
      </c>
      <c r="W353" s="253">
        <f t="shared" si="138"/>
        <v>0</v>
      </c>
      <c r="X353" s="253">
        <f t="shared" si="139"/>
        <v>0</v>
      </c>
      <c r="Y353" s="253">
        <f t="shared" si="122"/>
        <v>0</v>
      </c>
      <c r="Z353" s="253">
        <f t="shared" si="123"/>
        <v>0</v>
      </c>
      <c r="AA353" s="253">
        <f t="shared" si="124"/>
        <v>0</v>
      </c>
      <c r="AB353" s="253">
        <f t="shared" si="125"/>
        <v>0</v>
      </c>
      <c r="AC353" s="142"/>
      <c r="AD353" s="253">
        <f>'Input| Projects'!Q353*N353*'Input| Escalations'!$K$19</f>
        <v>0</v>
      </c>
      <c r="AE353" s="253">
        <f>'Input| Projects'!R353*O353*'Input| Escalations'!$K$19</f>
        <v>0</v>
      </c>
      <c r="AF353" s="253">
        <f>'Input| Projects'!S353*P353*'Input| Escalations'!$K$19</f>
        <v>0</v>
      </c>
      <c r="AG353" s="253">
        <f>'Input| Projects'!T353*Q353*'Input| Escalations'!$K$19</f>
        <v>0</v>
      </c>
      <c r="AH353" s="253">
        <f>'Input| Projects'!U353*R353*'Input| Escalations'!$K$19</f>
        <v>0</v>
      </c>
      <c r="AI353" s="253">
        <f>'Input| Projects'!V353*S353*'Input| Escalations'!$K$19</f>
        <v>0</v>
      </c>
      <c r="AJ353" s="253">
        <f>'Input| Projects'!W353*T353*'Input| Escalations'!$K$19</f>
        <v>0</v>
      </c>
      <c r="AK353" s="142"/>
      <c r="AL353" s="253">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253">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253">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253">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253">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253">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253">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42"/>
      <c r="AT353" s="253">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253">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253">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253">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253">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253">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253">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42"/>
      <c r="BB353" s="253">
        <f t="shared" si="140"/>
        <v>0</v>
      </c>
      <c r="BC353" s="253">
        <f t="shared" si="141"/>
        <v>0</v>
      </c>
      <c r="BD353" s="253">
        <f t="shared" si="142"/>
        <v>0</v>
      </c>
      <c r="BE353" s="253">
        <f t="shared" si="126"/>
        <v>0</v>
      </c>
      <c r="BF353" s="253">
        <f t="shared" si="127"/>
        <v>0</v>
      </c>
      <c r="BG353" s="253">
        <f t="shared" si="128"/>
        <v>0</v>
      </c>
      <c r="BH353" s="253">
        <f t="shared" si="129"/>
        <v>0</v>
      </c>
      <c r="BI353" s="144"/>
      <c r="BJ353" s="253"/>
      <c r="BK353" s="253"/>
      <c r="BL353" s="253"/>
      <c r="BM353" s="253"/>
      <c r="BN353" s="253"/>
      <c r="BO353" s="253"/>
      <c r="BP353" s="253"/>
      <c r="BQ353" s="144"/>
      <c r="BR353" s="253">
        <f t="shared" si="130"/>
        <v>0</v>
      </c>
      <c r="BS353" s="253">
        <f t="shared" si="131"/>
        <v>0</v>
      </c>
      <c r="BT353" s="253">
        <f t="shared" si="132"/>
        <v>0</v>
      </c>
      <c r="BU353" s="253">
        <f t="shared" si="133"/>
        <v>0</v>
      </c>
      <c r="BV353" s="253">
        <f t="shared" si="134"/>
        <v>0</v>
      </c>
      <c r="BW353" s="253">
        <f t="shared" si="135"/>
        <v>0</v>
      </c>
      <c r="BX353" s="253">
        <f t="shared" si="136"/>
        <v>0</v>
      </c>
      <c r="BY353" s="142"/>
      <c r="BZ353" s="264" t="str">
        <f>IF(SUMIF('Input| Projects'!$AR$8:$CO$8,"Dx",'Input| Projects'!$AR353:$CO353)=0,"",SUMIF('Input| Projects'!$AR$8:$CO$8,"Dx",'Input| Projects'!$AR353:$CO353))</f>
        <v/>
      </c>
      <c r="CA353" s="264" t="str">
        <f>IF(SUMIF('Input| Projects'!$AR$8:$CO$8,"Tx",'Input| Projects'!$AR353:$CO353)=0,"",SUMIF('Input| Projects'!$AR$8:$CO$8,"Tx",'Input| Projects'!$AR353:$CO353))</f>
        <v/>
      </c>
      <c r="CB353" s="206" t="str">
        <f t="shared" si="143"/>
        <v/>
      </c>
    </row>
    <row r="354" spans="2:80" x14ac:dyDescent="0.3">
      <c r="B354" s="268">
        <f>IFERROR('Input| Projects'!B354,"")</f>
        <v>345</v>
      </c>
      <c r="C354" s="57" t="str">
        <f>IFERROR(IF('Input| Projects'!C354="","",'Input| Projects'!C354),"")</f>
        <v/>
      </c>
      <c r="D354" s="57" t="str">
        <f>IFERROR(IF('Input| Projects'!D354="","",'Input| Projects'!D354),"")</f>
        <v/>
      </c>
      <c r="E354" s="140"/>
      <c r="F354" s="257">
        <f>IFERROR('Input| Projects'!I354*'Input| Escalations'!$K$19,"")</f>
        <v>0</v>
      </c>
      <c r="G354" s="257">
        <f>IFERROR('Input| Projects'!J354*'Input| Escalations'!$K$19,"")</f>
        <v>0</v>
      </c>
      <c r="H354" s="257">
        <f>IFERROR('Input| Projects'!K354*'Input| Escalations'!$K$19,"")</f>
        <v>0</v>
      </c>
      <c r="I354" s="257">
        <f>IFERROR('Input| Projects'!L354*'Input| Escalations'!$K$19,"")</f>
        <v>0</v>
      </c>
      <c r="J354" s="257">
        <f>IFERROR('Input| Projects'!M354*'Input| Escalations'!$K$19,"")</f>
        <v>0</v>
      </c>
      <c r="K354" s="257">
        <f>IFERROR('Input| Projects'!N354*'Input| Escalations'!$K$19,"")</f>
        <v>0</v>
      </c>
      <c r="L354" s="257">
        <f>IFERROR('Input| Projects'!O354*'Input| Escalations'!$K$19,"")</f>
        <v>0</v>
      </c>
      <c r="M354" s="206" t="str">
        <f>IF(ABS(SUM(F354:L354)-(SUM('Input| Projects'!I354:O354)*'Input| Escalations'!$K$19))&lt;0.0000001,"",1)</f>
        <v/>
      </c>
      <c r="N354" s="259">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259">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259">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259">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259">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259">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259">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42"/>
      <c r="V354" s="253">
        <f t="shared" si="137"/>
        <v>0</v>
      </c>
      <c r="W354" s="253">
        <f t="shared" si="138"/>
        <v>0</v>
      </c>
      <c r="X354" s="253">
        <f t="shared" si="139"/>
        <v>0</v>
      </c>
      <c r="Y354" s="253">
        <f t="shared" si="122"/>
        <v>0</v>
      </c>
      <c r="Z354" s="253">
        <f t="shared" si="123"/>
        <v>0</v>
      </c>
      <c r="AA354" s="253">
        <f t="shared" si="124"/>
        <v>0</v>
      </c>
      <c r="AB354" s="253">
        <f t="shared" si="125"/>
        <v>0</v>
      </c>
      <c r="AC354" s="142"/>
      <c r="AD354" s="253">
        <f>'Input| Projects'!Q354*N354*'Input| Escalations'!$K$19</f>
        <v>0</v>
      </c>
      <c r="AE354" s="253">
        <f>'Input| Projects'!R354*O354*'Input| Escalations'!$K$19</f>
        <v>0</v>
      </c>
      <c r="AF354" s="253">
        <f>'Input| Projects'!S354*P354*'Input| Escalations'!$K$19</f>
        <v>0</v>
      </c>
      <c r="AG354" s="253">
        <f>'Input| Projects'!T354*Q354*'Input| Escalations'!$K$19</f>
        <v>0</v>
      </c>
      <c r="AH354" s="253">
        <f>'Input| Projects'!U354*R354*'Input| Escalations'!$K$19</f>
        <v>0</v>
      </c>
      <c r="AI354" s="253">
        <f>'Input| Projects'!V354*S354*'Input| Escalations'!$K$19</f>
        <v>0</v>
      </c>
      <c r="AJ354" s="253">
        <f>'Input| Projects'!W354*T354*'Input| Escalations'!$K$19</f>
        <v>0</v>
      </c>
      <c r="AK354" s="142"/>
      <c r="AL354" s="253">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253">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253">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253">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253">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253">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253">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42"/>
      <c r="AT354" s="253">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253">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253">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253">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253">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253">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253">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42"/>
      <c r="BB354" s="253">
        <f t="shared" si="140"/>
        <v>0</v>
      </c>
      <c r="BC354" s="253">
        <f t="shared" si="141"/>
        <v>0</v>
      </c>
      <c r="BD354" s="253">
        <f t="shared" si="142"/>
        <v>0</v>
      </c>
      <c r="BE354" s="253">
        <f t="shared" si="126"/>
        <v>0</v>
      </c>
      <c r="BF354" s="253">
        <f t="shared" si="127"/>
        <v>0</v>
      </c>
      <c r="BG354" s="253">
        <f t="shared" si="128"/>
        <v>0</v>
      </c>
      <c r="BH354" s="253">
        <f t="shared" si="129"/>
        <v>0</v>
      </c>
      <c r="BI354" s="144"/>
      <c r="BJ354" s="253"/>
      <c r="BK354" s="253"/>
      <c r="BL354" s="253"/>
      <c r="BM354" s="253"/>
      <c r="BN354" s="253"/>
      <c r="BO354" s="253"/>
      <c r="BP354" s="253"/>
      <c r="BQ354" s="144"/>
      <c r="BR354" s="253">
        <f t="shared" si="130"/>
        <v>0</v>
      </c>
      <c r="BS354" s="253">
        <f t="shared" si="131"/>
        <v>0</v>
      </c>
      <c r="BT354" s="253">
        <f t="shared" si="132"/>
        <v>0</v>
      </c>
      <c r="BU354" s="253">
        <f t="shared" si="133"/>
        <v>0</v>
      </c>
      <c r="BV354" s="253">
        <f t="shared" si="134"/>
        <v>0</v>
      </c>
      <c r="BW354" s="253">
        <f t="shared" si="135"/>
        <v>0</v>
      </c>
      <c r="BX354" s="253">
        <f t="shared" si="136"/>
        <v>0</v>
      </c>
      <c r="BY354" s="142"/>
      <c r="BZ354" s="264" t="str">
        <f>IF(SUMIF('Input| Projects'!$AR$8:$CO$8,"Dx",'Input| Projects'!$AR354:$CO354)=0,"",SUMIF('Input| Projects'!$AR$8:$CO$8,"Dx",'Input| Projects'!$AR354:$CO354))</f>
        <v/>
      </c>
      <c r="CA354" s="264" t="str">
        <f>IF(SUMIF('Input| Projects'!$AR$8:$CO$8,"Tx",'Input| Projects'!$AR354:$CO354)=0,"",SUMIF('Input| Projects'!$AR$8:$CO$8,"Tx",'Input| Projects'!$AR354:$CO354))</f>
        <v/>
      </c>
      <c r="CB354" s="206" t="str">
        <f t="shared" si="143"/>
        <v/>
      </c>
    </row>
    <row r="355" spans="2:80" x14ac:dyDescent="0.3">
      <c r="B355" s="268">
        <f>IFERROR('Input| Projects'!B355,"")</f>
        <v>346</v>
      </c>
      <c r="C355" s="57" t="str">
        <f>IFERROR(IF('Input| Projects'!C355="","",'Input| Projects'!C355),"")</f>
        <v/>
      </c>
      <c r="D355" s="57" t="str">
        <f>IFERROR(IF('Input| Projects'!D355="","",'Input| Projects'!D355),"")</f>
        <v/>
      </c>
      <c r="E355" s="140"/>
      <c r="F355" s="257">
        <f>IFERROR('Input| Projects'!I355*'Input| Escalations'!$K$19,"")</f>
        <v>0</v>
      </c>
      <c r="G355" s="257">
        <f>IFERROR('Input| Projects'!J355*'Input| Escalations'!$K$19,"")</f>
        <v>0</v>
      </c>
      <c r="H355" s="257">
        <f>IFERROR('Input| Projects'!K355*'Input| Escalations'!$K$19,"")</f>
        <v>0</v>
      </c>
      <c r="I355" s="257">
        <f>IFERROR('Input| Projects'!L355*'Input| Escalations'!$K$19,"")</f>
        <v>0</v>
      </c>
      <c r="J355" s="257">
        <f>IFERROR('Input| Projects'!M355*'Input| Escalations'!$K$19,"")</f>
        <v>0</v>
      </c>
      <c r="K355" s="257">
        <f>IFERROR('Input| Projects'!N355*'Input| Escalations'!$K$19,"")</f>
        <v>0</v>
      </c>
      <c r="L355" s="257">
        <f>IFERROR('Input| Projects'!O355*'Input| Escalations'!$K$19,"")</f>
        <v>0</v>
      </c>
      <c r="M355" s="206" t="str">
        <f>IF(ABS(SUM(F355:L355)-(SUM('Input| Projects'!I355:O355)*'Input| Escalations'!$K$19))&lt;0.0000001,"",1)</f>
        <v/>
      </c>
      <c r="N355" s="259">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259">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259">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259">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259">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259">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259">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42"/>
      <c r="V355" s="253">
        <f t="shared" si="137"/>
        <v>0</v>
      </c>
      <c r="W355" s="253">
        <f t="shared" si="138"/>
        <v>0</v>
      </c>
      <c r="X355" s="253">
        <f t="shared" si="139"/>
        <v>0</v>
      </c>
      <c r="Y355" s="253">
        <f t="shared" si="122"/>
        <v>0</v>
      </c>
      <c r="Z355" s="253">
        <f t="shared" si="123"/>
        <v>0</v>
      </c>
      <c r="AA355" s="253">
        <f t="shared" si="124"/>
        <v>0</v>
      </c>
      <c r="AB355" s="253">
        <f t="shared" si="125"/>
        <v>0</v>
      </c>
      <c r="AC355" s="142"/>
      <c r="AD355" s="253">
        <f>'Input| Projects'!Q355*N355*'Input| Escalations'!$K$19</f>
        <v>0</v>
      </c>
      <c r="AE355" s="253">
        <f>'Input| Projects'!R355*O355*'Input| Escalations'!$K$19</f>
        <v>0</v>
      </c>
      <c r="AF355" s="253">
        <f>'Input| Projects'!S355*P355*'Input| Escalations'!$K$19</f>
        <v>0</v>
      </c>
      <c r="AG355" s="253">
        <f>'Input| Projects'!T355*Q355*'Input| Escalations'!$K$19</f>
        <v>0</v>
      </c>
      <c r="AH355" s="253">
        <f>'Input| Projects'!U355*R355*'Input| Escalations'!$K$19</f>
        <v>0</v>
      </c>
      <c r="AI355" s="253">
        <f>'Input| Projects'!V355*S355*'Input| Escalations'!$K$19</f>
        <v>0</v>
      </c>
      <c r="AJ355" s="253">
        <f>'Input| Projects'!W355*T355*'Input| Escalations'!$K$19</f>
        <v>0</v>
      </c>
      <c r="AK355" s="142"/>
      <c r="AL355" s="253">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253">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253">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253">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253">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253">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253">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42"/>
      <c r="AT355" s="253">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253">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253">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253">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253">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253">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253">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42"/>
      <c r="BB355" s="253">
        <f t="shared" si="140"/>
        <v>0</v>
      </c>
      <c r="BC355" s="253">
        <f t="shared" si="141"/>
        <v>0</v>
      </c>
      <c r="BD355" s="253">
        <f t="shared" si="142"/>
        <v>0</v>
      </c>
      <c r="BE355" s="253">
        <f t="shared" si="126"/>
        <v>0</v>
      </c>
      <c r="BF355" s="253">
        <f t="shared" si="127"/>
        <v>0</v>
      </c>
      <c r="BG355" s="253">
        <f t="shared" si="128"/>
        <v>0</v>
      </c>
      <c r="BH355" s="253">
        <f t="shared" si="129"/>
        <v>0</v>
      </c>
      <c r="BI355" s="144"/>
      <c r="BJ355" s="253"/>
      <c r="BK355" s="253"/>
      <c r="BL355" s="253"/>
      <c r="BM355" s="253"/>
      <c r="BN355" s="253"/>
      <c r="BO355" s="253"/>
      <c r="BP355" s="253"/>
      <c r="BQ355" s="144"/>
      <c r="BR355" s="253">
        <f t="shared" si="130"/>
        <v>0</v>
      </c>
      <c r="BS355" s="253">
        <f t="shared" si="131"/>
        <v>0</v>
      </c>
      <c r="BT355" s="253">
        <f t="shared" si="132"/>
        <v>0</v>
      </c>
      <c r="BU355" s="253">
        <f t="shared" si="133"/>
        <v>0</v>
      </c>
      <c r="BV355" s="253">
        <f t="shared" si="134"/>
        <v>0</v>
      </c>
      <c r="BW355" s="253">
        <f t="shared" si="135"/>
        <v>0</v>
      </c>
      <c r="BX355" s="253">
        <f t="shared" si="136"/>
        <v>0</v>
      </c>
      <c r="BY355" s="142"/>
      <c r="BZ355" s="264" t="str">
        <f>IF(SUMIF('Input| Projects'!$AR$8:$CO$8,"Dx",'Input| Projects'!$AR355:$CO355)=0,"",SUMIF('Input| Projects'!$AR$8:$CO$8,"Dx",'Input| Projects'!$AR355:$CO355))</f>
        <v/>
      </c>
      <c r="CA355" s="264" t="str">
        <f>IF(SUMIF('Input| Projects'!$AR$8:$CO$8,"Tx",'Input| Projects'!$AR355:$CO355)=0,"",SUMIF('Input| Projects'!$AR$8:$CO$8,"Tx",'Input| Projects'!$AR355:$CO355))</f>
        <v/>
      </c>
      <c r="CB355" s="206" t="str">
        <f t="shared" si="143"/>
        <v/>
      </c>
    </row>
    <row r="356" spans="2:80" x14ac:dyDescent="0.3">
      <c r="B356" s="268">
        <f>IFERROR('Input| Projects'!B356,"")</f>
        <v>347</v>
      </c>
      <c r="C356" s="57" t="str">
        <f>IFERROR(IF('Input| Projects'!C356="","",'Input| Projects'!C356),"")</f>
        <v/>
      </c>
      <c r="D356" s="57" t="str">
        <f>IFERROR(IF('Input| Projects'!D356="","",'Input| Projects'!D356),"")</f>
        <v/>
      </c>
      <c r="E356" s="140"/>
      <c r="F356" s="257">
        <f>IFERROR('Input| Projects'!I356*'Input| Escalations'!$K$19,"")</f>
        <v>0</v>
      </c>
      <c r="G356" s="257">
        <f>IFERROR('Input| Projects'!J356*'Input| Escalations'!$K$19,"")</f>
        <v>0</v>
      </c>
      <c r="H356" s="257">
        <f>IFERROR('Input| Projects'!K356*'Input| Escalations'!$K$19,"")</f>
        <v>0</v>
      </c>
      <c r="I356" s="257">
        <f>IFERROR('Input| Projects'!L356*'Input| Escalations'!$K$19,"")</f>
        <v>0</v>
      </c>
      <c r="J356" s="257">
        <f>IFERROR('Input| Projects'!M356*'Input| Escalations'!$K$19,"")</f>
        <v>0</v>
      </c>
      <c r="K356" s="257">
        <f>IFERROR('Input| Projects'!N356*'Input| Escalations'!$K$19,"")</f>
        <v>0</v>
      </c>
      <c r="L356" s="257">
        <f>IFERROR('Input| Projects'!O356*'Input| Escalations'!$K$19,"")</f>
        <v>0</v>
      </c>
      <c r="M356" s="206" t="str">
        <f>IF(ABS(SUM(F356:L356)-(SUM('Input| Projects'!I356:O356)*'Input| Escalations'!$K$19))&lt;0.0000001,"",1)</f>
        <v/>
      </c>
      <c r="N356" s="259">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259">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259">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259">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259">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259">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259">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42"/>
      <c r="V356" s="253">
        <f t="shared" si="137"/>
        <v>0</v>
      </c>
      <c r="W356" s="253">
        <f t="shared" si="138"/>
        <v>0</v>
      </c>
      <c r="X356" s="253">
        <f t="shared" si="139"/>
        <v>0</v>
      </c>
      <c r="Y356" s="253">
        <f t="shared" si="122"/>
        <v>0</v>
      </c>
      <c r="Z356" s="253">
        <f t="shared" si="123"/>
        <v>0</v>
      </c>
      <c r="AA356" s="253">
        <f t="shared" si="124"/>
        <v>0</v>
      </c>
      <c r="AB356" s="253">
        <f t="shared" si="125"/>
        <v>0</v>
      </c>
      <c r="AC356" s="142"/>
      <c r="AD356" s="253">
        <f>'Input| Projects'!Q356*N356*'Input| Escalations'!$K$19</f>
        <v>0</v>
      </c>
      <c r="AE356" s="253">
        <f>'Input| Projects'!R356*O356*'Input| Escalations'!$K$19</f>
        <v>0</v>
      </c>
      <c r="AF356" s="253">
        <f>'Input| Projects'!S356*P356*'Input| Escalations'!$K$19</f>
        <v>0</v>
      </c>
      <c r="AG356" s="253">
        <f>'Input| Projects'!T356*Q356*'Input| Escalations'!$K$19</f>
        <v>0</v>
      </c>
      <c r="AH356" s="253">
        <f>'Input| Projects'!U356*R356*'Input| Escalations'!$K$19</f>
        <v>0</v>
      </c>
      <c r="AI356" s="253">
        <f>'Input| Projects'!V356*S356*'Input| Escalations'!$K$19</f>
        <v>0</v>
      </c>
      <c r="AJ356" s="253">
        <f>'Input| Projects'!W356*T356*'Input| Escalations'!$K$19</f>
        <v>0</v>
      </c>
      <c r="AK356" s="142"/>
      <c r="AL356" s="253">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253">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253">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253">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253">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253">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253">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42"/>
      <c r="AT356" s="253">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253">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253">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253">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253">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253">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253">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42"/>
      <c r="BB356" s="253">
        <f t="shared" si="140"/>
        <v>0</v>
      </c>
      <c r="BC356" s="253">
        <f t="shared" si="141"/>
        <v>0</v>
      </c>
      <c r="BD356" s="253">
        <f t="shared" si="142"/>
        <v>0</v>
      </c>
      <c r="BE356" s="253">
        <f t="shared" si="126"/>
        <v>0</v>
      </c>
      <c r="BF356" s="253">
        <f t="shared" si="127"/>
        <v>0</v>
      </c>
      <c r="BG356" s="253">
        <f t="shared" si="128"/>
        <v>0</v>
      </c>
      <c r="BH356" s="253">
        <f t="shared" si="129"/>
        <v>0</v>
      </c>
      <c r="BI356" s="144"/>
      <c r="BJ356" s="253"/>
      <c r="BK356" s="253"/>
      <c r="BL356" s="253"/>
      <c r="BM356" s="253"/>
      <c r="BN356" s="253"/>
      <c r="BO356" s="253"/>
      <c r="BP356" s="253"/>
      <c r="BQ356" s="144"/>
      <c r="BR356" s="253">
        <f t="shared" si="130"/>
        <v>0</v>
      </c>
      <c r="BS356" s="253">
        <f t="shared" si="131"/>
        <v>0</v>
      </c>
      <c r="BT356" s="253">
        <f t="shared" si="132"/>
        <v>0</v>
      </c>
      <c r="BU356" s="253">
        <f t="shared" si="133"/>
        <v>0</v>
      </c>
      <c r="BV356" s="253">
        <f t="shared" si="134"/>
        <v>0</v>
      </c>
      <c r="BW356" s="253">
        <f t="shared" si="135"/>
        <v>0</v>
      </c>
      <c r="BX356" s="253">
        <f t="shared" si="136"/>
        <v>0</v>
      </c>
      <c r="BY356" s="142"/>
      <c r="BZ356" s="264" t="str">
        <f>IF(SUMIF('Input| Projects'!$AR$8:$CO$8,"Dx",'Input| Projects'!$AR356:$CO356)=0,"",SUMIF('Input| Projects'!$AR$8:$CO$8,"Dx",'Input| Projects'!$AR356:$CO356))</f>
        <v/>
      </c>
      <c r="CA356" s="264" t="str">
        <f>IF(SUMIF('Input| Projects'!$AR$8:$CO$8,"Tx",'Input| Projects'!$AR356:$CO356)=0,"",SUMIF('Input| Projects'!$AR$8:$CO$8,"Tx",'Input| Projects'!$AR356:$CO356))</f>
        <v/>
      </c>
      <c r="CB356" s="206" t="str">
        <f t="shared" si="143"/>
        <v/>
      </c>
    </row>
    <row r="357" spans="2:80" x14ac:dyDescent="0.3">
      <c r="B357" s="268">
        <f>IFERROR('Input| Projects'!B357,"")</f>
        <v>348</v>
      </c>
      <c r="C357" s="57" t="str">
        <f>IFERROR(IF('Input| Projects'!C357="","",'Input| Projects'!C357),"")</f>
        <v/>
      </c>
      <c r="D357" s="57" t="str">
        <f>IFERROR(IF('Input| Projects'!D357="","",'Input| Projects'!D357),"")</f>
        <v/>
      </c>
      <c r="E357" s="140"/>
      <c r="F357" s="257">
        <f>IFERROR('Input| Projects'!I357*'Input| Escalations'!$K$19,"")</f>
        <v>0</v>
      </c>
      <c r="G357" s="257">
        <f>IFERROR('Input| Projects'!J357*'Input| Escalations'!$K$19,"")</f>
        <v>0</v>
      </c>
      <c r="H357" s="257">
        <f>IFERROR('Input| Projects'!K357*'Input| Escalations'!$K$19,"")</f>
        <v>0</v>
      </c>
      <c r="I357" s="257">
        <f>IFERROR('Input| Projects'!L357*'Input| Escalations'!$K$19,"")</f>
        <v>0</v>
      </c>
      <c r="J357" s="257">
        <f>IFERROR('Input| Projects'!M357*'Input| Escalations'!$K$19,"")</f>
        <v>0</v>
      </c>
      <c r="K357" s="257">
        <f>IFERROR('Input| Projects'!N357*'Input| Escalations'!$K$19,"")</f>
        <v>0</v>
      </c>
      <c r="L357" s="257">
        <f>IFERROR('Input| Projects'!O357*'Input| Escalations'!$K$19,"")</f>
        <v>0</v>
      </c>
      <c r="M357" s="206" t="str">
        <f>IF(ABS(SUM(F357:L357)-(SUM('Input| Projects'!I357:O357)*'Input| Escalations'!$K$19))&lt;0.0000001,"",1)</f>
        <v/>
      </c>
      <c r="N357" s="259">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259">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259">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259">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259">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259">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259">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42"/>
      <c r="V357" s="253">
        <f t="shared" si="137"/>
        <v>0</v>
      </c>
      <c r="W357" s="253">
        <f t="shared" si="138"/>
        <v>0</v>
      </c>
      <c r="X357" s="253">
        <f t="shared" si="139"/>
        <v>0</v>
      </c>
      <c r="Y357" s="253">
        <f t="shared" si="122"/>
        <v>0</v>
      </c>
      <c r="Z357" s="253">
        <f t="shared" si="123"/>
        <v>0</v>
      </c>
      <c r="AA357" s="253">
        <f t="shared" si="124"/>
        <v>0</v>
      </c>
      <c r="AB357" s="253">
        <f t="shared" si="125"/>
        <v>0</v>
      </c>
      <c r="AC357" s="142"/>
      <c r="AD357" s="253">
        <f>'Input| Projects'!Q357*N357*'Input| Escalations'!$K$19</f>
        <v>0</v>
      </c>
      <c r="AE357" s="253">
        <f>'Input| Projects'!R357*O357*'Input| Escalations'!$K$19</f>
        <v>0</v>
      </c>
      <c r="AF357" s="253">
        <f>'Input| Projects'!S357*P357*'Input| Escalations'!$K$19</f>
        <v>0</v>
      </c>
      <c r="AG357" s="253">
        <f>'Input| Projects'!T357*Q357*'Input| Escalations'!$K$19</f>
        <v>0</v>
      </c>
      <c r="AH357" s="253">
        <f>'Input| Projects'!U357*R357*'Input| Escalations'!$K$19</f>
        <v>0</v>
      </c>
      <c r="AI357" s="253">
        <f>'Input| Projects'!V357*S357*'Input| Escalations'!$K$19</f>
        <v>0</v>
      </c>
      <c r="AJ357" s="253">
        <f>'Input| Projects'!W357*T357*'Input| Escalations'!$K$19</f>
        <v>0</v>
      </c>
      <c r="AK357" s="142"/>
      <c r="AL357" s="253">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253">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253">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253">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253">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253">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253">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42"/>
      <c r="AT357" s="253">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253">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253">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253">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253">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253">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253">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42"/>
      <c r="BB357" s="253">
        <f t="shared" si="140"/>
        <v>0</v>
      </c>
      <c r="BC357" s="253">
        <f t="shared" si="141"/>
        <v>0</v>
      </c>
      <c r="BD357" s="253">
        <f t="shared" si="142"/>
        <v>0</v>
      </c>
      <c r="BE357" s="253">
        <f t="shared" si="126"/>
        <v>0</v>
      </c>
      <c r="BF357" s="253">
        <f t="shared" si="127"/>
        <v>0</v>
      </c>
      <c r="BG357" s="253">
        <f t="shared" si="128"/>
        <v>0</v>
      </c>
      <c r="BH357" s="253">
        <f t="shared" si="129"/>
        <v>0</v>
      </c>
      <c r="BI357" s="144"/>
      <c r="BJ357" s="253"/>
      <c r="BK357" s="253"/>
      <c r="BL357" s="253"/>
      <c r="BM357" s="253"/>
      <c r="BN357" s="253"/>
      <c r="BO357" s="253"/>
      <c r="BP357" s="253"/>
      <c r="BQ357" s="144"/>
      <c r="BR357" s="253">
        <f t="shared" si="130"/>
        <v>0</v>
      </c>
      <c r="BS357" s="253">
        <f t="shared" si="131"/>
        <v>0</v>
      </c>
      <c r="BT357" s="253">
        <f t="shared" si="132"/>
        <v>0</v>
      </c>
      <c r="BU357" s="253">
        <f t="shared" si="133"/>
        <v>0</v>
      </c>
      <c r="BV357" s="253">
        <f t="shared" si="134"/>
        <v>0</v>
      </c>
      <c r="BW357" s="253">
        <f t="shared" si="135"/>
        <v>0</v>
      </c>
      <c r="BX357" s="253">
        <f t="shared" si="136"/>
        <v>0</v>
      </c>
      <c r="BY357" s="142"/>
      <c r="BZ357" s="264" t="str">
        <f>IF(SUMIF('Input| Projects'!$AR$8:$CO$8,"Dx",'Input| Projects'!$AR357:$CO357)=0,"",SUMIF('Input| Projects'!$AR$8:$CO$8,"Dx",'Input| Projects'!$AR357:$CO357))</f>
        <v/>
      </c>
      <c r="CA357" s="264" t="str">
        <f>IF(SUMIF('Input| Projects'!$AR$8:$CO$8,"Tx",'Input| Projects'!$AR357:$CO357)=0,"",SUMIF('Input| Projects'!$AR$8:$CO$8,"Tx",'Input| Projects'!$AR357:$CO357))</f>
        <v/>
      </c>
      <c r="CB357" s="206" t="str">
        <f t="shared" si="143"/>
        <v/>
      </c>
    </row>
    <row r="358" spans="2:80" x14ac:dyDescent="0.3">
      <c r="B358" s="268">
        <f>IFERROR('Input| Projects'!B358,"")</f>
        <v>349</v>
      </c>
      <c r="C358" s="57" t="str">
        <f>IFERROR(IF('Input| Projects'!C358="","",'Input| Projects'!C358),"")</f>
        <v/>
      </c>
      <c r="D358" s="57" t="str">
        <f>IFERROR(IF('Input| Projects'!D358="","",'Input| Projects'!D358),"")</f>
        <v/>
      </c>
      <c r="E358" s="140"/>
      <c r="F358" s="257">
        <f>IFERROR('Input| Projects'!I358*'Input| Escalations'!$K$19,"")</f>
        <v>0</v>
      </c>
      <c r="G358" s="257">
        <f>IFERROR('Input| Projects'!J358*'Input| Escalations'!$K$19,"")</f>
        <v>0</v>
      </c>
      <c r="H358" s="257">
        <f>IFERROR('Input| Projects'!K358*'Input| Escalations'!$K$19,"")</f>
        <v>0</v>
      </c>
      <c r="I358" s="257">
        <f>IFERROR('Input| Projects'!L358*'Input| Escalations'!$K$19,"")</f>
        <v>0</v>
      </c>
      <c r="J358" s="257">
        <f>IFERROR('Input| Projects'!M358*'Input| Escalations'!$K$19,"")</f>
        <v>0</v>
      </c>
      <c r="K358" s="257">
        <f>IFERROR('Input| Projects'!N358*'Input| Escalations'!$K$19,"")</f>
        <v>0</v>
      </c>
      <c r="L358" s="257">
        <f>IFERROR('Input| Projects'!O358*'Input| Escalations'!$K$19,"")</f>
        <v>0</v>
      </c>
      <c r="M358" s="206" t="str">
        <f>IF(ABS(SUM(F358:L358)-(SUM('Input| Projects'!I358:O358)*'Input| Escalations'!$K$19))&lt;0.0000001,"",1)</f>
        <v/>
      </c>
      <c r="N358" s="259">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259">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259">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259">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259">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259">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259">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42"/>
      <c r="V358" s="253">
        <f t="shared" si="137"/>
        <v>0</v>
      </c>
      <c r="W358" s="253">
        <f t="shared" si="138"/>
        <v>0</v>
      </c>
      <c r="X358" s="253">
        <f t="shared" si="139"/>
        <v>0</v>
      </c>
      <c r="Y358" s="253">
        <f t="shared" si="122"/>
        <v>0</v>
      </c>
      <c r="Z358" s="253">
        <f t="shared" si="123"/>
        <v>0</v>
      </c>
      <c r="AA358" s="253">
        <f t="shared" si="124"/>
        <v>0</v>
      </c>
      <c r="AB358" s="253">
        <f t="shared" si="125"/>
        <v>0</v>
      </c>
      <c r="AC358" s="142"/>
      <c r="AD358" s="253">
        <f>'Input| Projects'!Q358*N358*'Input| Escalations'!$K$19</f>
        <v>0</v>
      </c>
      <c r="AE358" s="253">
        <f>'Input| Projects'!R358*O358*'Input| Escalations'!$K$19</f>
        <v>0</v>
      </c>
      <c r="AF358" s="253">
        <f>'Input| Projects'!S358*P358*'Input| Escalations'!$K$19</f>
        <v>0</v>
      </c>
      <c r="AG358" s="253">
        <f>'Input| Projects'!T358*Q358*'Input| Escalations'!$K$19</f>
        <v>0</v>
      </c>
      <c r="AH358" s="253">
        <f>'Input| Projects'!U358*R358*'Input| Escalations'!$K$19</f>
        <v>0</v>
      </c>
      <c r="AI358" s="253">
        <f>'Input| Projects'!V358*S358*'Input| Escalations'!$K$19</f>
        <v>0</v>
      </c>
      <c r="AJ358" s="253">
        <f>'Input| Projects'!W358*T358*'Input| Escalations'!$K$19</f>
        <v>0</v>
      </c>
      <c r="AK358" s="142"/>
      <c r="AL358" s="253">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253">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253">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253">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253">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253">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253">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42"/>
      <c r="AT358" s="253">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253">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253">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253">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253">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253">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253">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42"/>
      <c r="BB358" s="253">
        <f t="shared" si="140"/>
        <v>0</v>
      </c>
      <c r="BC358" s="253">
        <f t="shared" si="141"/>
        <v>0</v>
      </c>
      <c r="BD358" s="253">
        <f t="shared" si="142"/>
        <v>0</v>
      </c>
      <c r="BE358" s="253">
        <f t="shared" si="126"/>
        <v>0</v>
      </c>
      <c r="BF358" s="253">
        <f t="shared" si="127"/>
        <v>0</v>
      </c>
      <c r="BG358" s="253">
        <f t="shared" si="128"/>
        <v>0</v>
      </c>
      <c r="BH358" s="253">
        <f t="shared" si="129"/>
        <v>0</v>
      </c>
      <c r="BI358" s="144"/>
      <c r="BJ358" s="253"/>
      <c r="BK358" s="253"/>
      <c r="BL358" s="253"/>
      <c r="BM358" s="253"/>
      <c r="BN358" s="253"/>
      <c r="BO358" s="253"/>
      <c r="BP358" s="253"/>
      <c r="BQ358" s="144"/>
      <c r="BR358" s="253">
        <f t="shared" si="130"/>
        <v>0</v>
      </c>
      <c r="BS358" s="253">
        <f t="shared" si="131"/>
        <v>0</v>
      </c>
      <c r="BT358" s="253">
        <f t="shared" si="132"/>
        <v>0</v>
      </c>
      <c r="BU358" s="253">
        <f t="shared" si="133"/>
        <v>0</v>
      </c>
      <c r="BV358" s="253">
        <f t="shared" si="134"/>
        <v>0</v>
      </c>
      <c r="BW358" s="253">
        <f t="shared" si="135"/>
        <v>0</v>
      </c>
      <c r="BX358" s="253">
        <f t="shared" si="136"/>
        <v>0</v>
      </c>
      <c r="BY358" s="142"/>
      <c r="BZ358" s="264" t="str">
        <f>IF(SUMIF('Input| Projects'!$AR$8:$CO$8,"Dx",'Input| Projects'!$AR358:$CO358)=0,"",SUMIF('Input| Projects'!$AR$8:$CO$8,"Dx",'Input| Projects'!$AR358:$CO358))</f>
        <v/>
      </c>
      <c r="CA358" s="264" t="str">
        <f>IF(SUMIF('Input| Projects'!$AR$8:$CO$8,"Tx",'Input| Projects'!$AR358:$CO358)=0,"",SUMIF('Input| Projects'!$AR$8:$CO$8,"Tx",'Input| Projects'!$AR358:$CO358))</f>
        <v/>
      </c>
      <c r="CB358" s="206" t="str">
        <f t="shared" si="143"/>
        <v/>
      </c>
    </row>
    <row r="359" spans="2:80" x14ac:dyDescent="0.3">
      <c r="B359" s="268">
        <f>IFERROR('Input| Projects'!B359,"")</f>
        <v>350</v>
      </c>
      <c r="C359" s="57" t="str">
        <f>IFERROR(IF('Input| Projects'!C359="","",'Input| Projects'!C359),"")</f>
        <v/>
      </c>
      <c r="D359" s="57" t="str">
        <f>IFERROR(IF('Input| Projects'!D359="","",'Input| Projects'!D359),"")</f>
        <v/>
      </c>
      <c r="E359" s="140"/>
      <c r="F359" s="257">
        <f>IFERROR('Input| Projects'!I359*'Input| Escalations'!$K$19,"")</f>
        <v>0</v>
      </c>
      <c r="G359" s="257">
        <f>IFERROR('Input| Projects'!J359*'Input| Escalations'!$K$19,"")</f>
        <v>0</v>
      </c>
      <c r="H359" s="257">
        <f>IFERROR('Input| Projects'!K359*'Input| Escalations'!$K$19,"")</f>
        <v>0</v>
      </c>
      <c r="I359" s="257">
        <f>IFERROR('Input| Projects'!L359*'Input| Escalations'!$K$19,"")</f>
        <v>0</v>
      </c>
      <c r="J359" s="257">
        <f>IFERROR('Input| Projects'!M359*'Input| Escalations'!$K$19,"")</f>
        <v>0</v>
      </c>
      <c r="K359" s="257">
        <f>IFERROR('Input| Projects'!N359*'Input| Escalations'!$K$19,"")</f>
        <v>0</v>
      </c>
      <c r="L359" s="257">
        <f>IFERROR('Input| Projects'!O359*'Input| Escalations'!$K$19,"")</f>
        <v>0</v>
      </c>
      <c r="M359" s="206" t="str">
        <f>IF(ABS(SUM(F359:L359)-(SUM('Input| Projects'!I359:O359)*'Input| Escalations'!$K$19))&lt;0.0000001,"",1)</f>
        <v/>
      </c>
      <c r="N359" s="259">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259">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259">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259">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259">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259">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259">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42"/>
      <c r="V359" s="253">
        <f t="shared" si="137"/>
        <v>0</v>
      </c>
      <c r="W359" s="253">
        <f t="shared" si="138"/>
        <v>0</v>
      </c>
      <c r="X359" s="253">
        <f t="shared" si="139"/>
        <v>0</v>
      </c>
      <c r="Y359" s="253">
        <f t="shared" si="122"/>
        <v>0</v>
      </c>
      <c r="Z359" s="253">
        <f t="shared" si="123"/>
        <v>0</v>
      </c>
      <c r="AA359" s="253">
        <f t="shared" si="124"/>
        <v>0</v>
      </c>
      <c r="AB359" s="253">
        <f t="shared" si="125"/>
        <v>0</v>
      </c>
      <c r="AC359" s="142"/>
      <c r="AD359" s="253">
        <f>'Input| Projects'!Q359*N359*'Input| Escalations'!$K$19</f>
        <v>0</v>
      </c>
      <c r="AE359" s="253">
        <f>'Input| Projects'!R359*O359*'Input| Escalations'!$K$19</f>
        <v>0</v>
      </c>
      <c r="AF359" s="253">
        <f>'Input| Projects'!S359*P359*'Input| Escalations'!$K$19</f>
        <v>0</v>
      </c>
      <c r="AG359" s="253">
        <f>'Input| Projects'!T359*Q359*'Input| Escalations'!$K$19</f>
        <v>0</v>
      </c>
      <c r="AH359" s="253">
        <f>'Input| Projects'!U359*R359*'Input| Escalations'!$K$19</f>
        <v>0</v>
      </c>
      <c r="AI359" s="253">
        <f>'Input| Projects'!V359*S359*'Input| Escalations'!$K$19</f>
        <v>0</v>
      </c>
      <c r="AJ359" s="253">
        <f>'Input| Projects'!W359*T359*'Input| Escalations'!$K$19</f>
        <v>0</v>
      </c>
      <c r="AK359" s="142"/>
      <c r="AL359" s="253">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253">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253">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253">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253">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253">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253">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42"/>
      <c r="AT359" s="253">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253">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253">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253">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253">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253">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253">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42"/>
      <c r="BB359" s="253">
        <f t="shared" si="140"/>
        <v>0</v>
      </c>
      <c r="BC359" s="253">
        <f t="shared" si="141"/>
        <v>0</v>
      </c>
      <c r="BD359" s="253">
        <f t="shared" si="142"/>
        <v>0</v>
      </c>
      <c r="BE359" s="253">
        <f t="shared" si="126"/>
        <v>0</v>
      </c>
      <c r="BF359" s="253">
        <f t="shared" si="127"/>
        <v>0</v>
      </c>
      <c r="BG359" s="253">
        <f t="shared" si="128"/>
        <v>0</v>
      </c>
      <c r="BH359" s="253">
        <f t="shared" si="129"/>
        <v>0</v>
      </c>
      <c r="BI359" s="144"/>
      <c r="BJ359" s="253"/>
      <c r="BK359" s="253"/>
      <c r="BL359" s="253"/>
      <c r="BM359" s="253"/>
      <c r="BN359" s="253"/>
      <c r="BO359" s="253"/>
      <c r="BP359" s="253"/>
      <c r="BQ359" s="144"/>
      <c r="BR359" s="253">
        <f t="shared" si="130"/>
        <v>0</v>
      </c>
      <c r="BS359" s="253">
        <f t="shared" si="131"/>
        <v>0</v>
      </c>
      <c r="BT359" s="253">
        <f t="shared" si="132"/>
        <v>0</v>
      </c>
      <c r="BU359" s="253">
        <f t="shared" si="133"/>
        <v>0</v>
      </c>
      <c r="BV359" s="253">
        <f t="shared" si="134"/>
        <v>0</v>
      </c>
      <c r="BW359" s="253">
        <f t="shared" si="135"/>
        <v>0</v>
      </c>
      <c r="BX359" s="253">
        <f t="shared" si="136"/>
        <v>0</v>
      </c>
      <c r="BY359" s="142"/>
      <c r="BZ359" s="264" t="str">
        <f>IF(SUMIF('Input| Projects'!$AR$8:$CO$8,"Dx",'Input| Projects'!$AR359:$CO359)=0,"",SUMIF('Input| Projects'!$AR$8:$CO$8,"Dx",'Input| Projects'!$AR359:$CO359))</f>
        <v/>
      </c>
      <c r="CA359" s="264" t="str">
        <f>IF(SUMIF('Input| Projects'!$AR$8:$CO$8,"Tx",'Input| Projects'!$AR359:$CO359)=0,"",SUMIF('Input| Projects'!$AR$8:$CO$8,"Tx",'Input| Projects'!$AR359:$CO359))</f>
        <v/>
      </c>
      <c r="CB359" s="206" t="str">
        <f t="shared" si="143"/>
        <v/>
      </c>
    </row>
    <row r="360" spans="2:80" x14ac:dyDescent="0.3">
      <c r="B360" s="268">
        <f>IFERROR('Input| Projects'!B360,"")</f>
        <v>351</v>
      </c>
      <c r="C360" s="57" t="str">
        <f>IFERROR(IF('Input| Projects'!C360="","",'Input| Projects'!C360),"")</f>
        <v/>
      </c>
      <c r="D360" s="57" t="str">
        <f>IFERROR(IF('Input| Projects'!D360="","",'Input| Projects'!D360),"")</f>
        <v/>
      </c>
      <c r="E360" s="140"/>
      <c r="F360" s="257">
        <f>IFERROR('Input| Projects'!I360*'Input| Escalations'!$K$19,"")</f>
        <v>0</v>
      </c>
      <c r="G360" s="257">
        <f>IFERROR('Input| Projects'!J360*'Input| Escalations'!$K$19,"")</f>
        <v>0</v>
      </c>
      <c r="H360" s="257">
        <f>IFERROR('Input| Projects'!K360*'Input| Escalations'!$K$19,"")</f>
        <v>0</v>
      </c>
      <c r="I360" s="257">
        <f>IFERROR('Input| Projects'!L360*'Input| Escalations'!$K$19,"")</f>
        <v>0</v>
      </c>
      <c r="J360" s="257">
        <f>IFERROR('Input| Projects'!M360*'Input| Escalations'!$K$19,"")</f>
        <v>0</v>
      </c>
      <c r="K360" s="257">
        <f>IFERROR('Input| Projects'!N360*'Input| Escalations'!$K$19,"")</f>
        <v>0</v>
      </c>
      <c r="L360" s="257">
        <f>IFERROR('Input| Projects'!O360*'Input| Escalations'!$K$19,"")</f>
        <v>0</v>
      </c>
      <c r="M360" s="206" t="str">
        <f>IF(ABS(SUM(F360:L360)-(SUM('Input| Projects'!I360:O360)*'Input| Escalations'!$K$19))&lt;0.0000001,"",1)</f>
        <v/>
      </c>
      <c r="N360" s="259">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259">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259">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259">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259">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259">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259">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42"/>
      <c r="V360" s="253">
        <f t="shared" si="137"/>
        <v>0</v>
      </c>
      <c r="W360" s="253">
        <f t="shared" si="138"/>
        <v>0</v>
      </c>
      <c r="X360" s="253">
        <f t="shared" si="139"/>
        <v>0</v>
      </c>
      <c r="Y360" s="253">
        <f t="shared" si="122"/>
        <v>0</v>
      </c>
      <c r="Z360" s="253">
        <f t="shared" si="123"/>
        <v>0</v>
      </c>
      <c r="AA360" s="253">
        <f t="shared" si="124"/>
        <v>0</v>
      </c>
      <c r="AB360" s="253">
        <f t="shared" si="125"/>
        <v>0</v>
      </c>
      <c r="AC360" s="142"/>
      <c r="AD360" s="253">
        <f>'Input| Projects'!Q360*N360*'Input| Escalations'!$K$19</f>
        <v>0</v>
      </c>
      <c r="AE360" s="253">
        <f>'Input| Projects'!R360*O360*'Input| Escalations'!$K$19</f>
        <v>0</v>
      </c>
      <c r="AF360" s="253">
        <f>'Input| Projects'!S360*P360*'Input| Escalations'!$K$19</f>
        <v>0</v>
      </c>
      <c r="AG360" s="253">
        <f>'Input| Projects'!T360*Q360*'Input| Escalations'!$K$19</f>
        <v>0</v>
      </c>
      <c r="AH360" s="253">
        <f>'Input| Projects'!U360*R360*'Input| Escalations'!$K$19</f>
        <v>0</v>
      </c>
      <c r="AI360" s="253">
        <f>'Input| Projects'!V360*S360*'Input| Escalations'!$K$19</f>
        <v>0</v>
      </c>
      <c r="AJ360" s="253">
        <f>'Input| Projects'!W360*T360*'Input| Escalations'!$K$19</f>
        <v>0</v>
      </c>
      <c r="AK360" s="142"/>
      <c r="AL360" s="253">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253">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253">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253">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253">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253">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253">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42"/>
      <c r="AT360" s="253">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253">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253">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253">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253">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253">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253">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42"/>
      <c r="BB360" s="253">
        <f t="shared" si="140"/>
        <v>0</v>
      </c>
      <c r="BC360" s="253">
        <f t="shared" si="141"/>
        <v>0</v>
      </c>
      <c r="BD360" s="253">
        <f t="shared" si="142"/>
        <v>0</v>
      </c>
      <c r="BE360" s="253">
        <f t="shared" si="126"/>
        <v>0</v>
      </c>
      <c r="BF360" s="253">
        <f t="shared" si="127"/>
        <v>0</v>
      </c>
      <c r="BG360" s="253">
        <f t="shared" si="128"/>
        <v>0</v>
      </c>
      <c r="BH360" s="253">
        <f t="shared" si="129"/>
        <v>0</v>
      </c>
      <c r="BI360" s="144"/>
      <c r="BJ360" s="253"/>
      <c r="BK360" s="253"/>
      <c r="BL360" s="253"/>
      <c r="BM360" s="253"/>
      <c r="BN360" s="253"/>
      <c r="BO360" s="253"/>
      <c r="BP360" s="253"/>
      <c r="BQ360" s="144"/>
      <c r="BR360" s="253">
        <f t="shared" si="130"/>
        <v>0</v>
      </c>
      <c r="BS360" s="253">
        <f t="shared" si="131"/>
        <v>0</v>
      </c>
      <c r="BT360" s="253">
        <f t="shared" si="132"/>
        <v>0</v>
      </c>
      <c r="BU360" s="253">
        <f t="shared" si="133"/>
        <v>0</v>
      </c>
      <c r="BV360" s="253">
        <f t="shared" si="134"/>
        <v>0</v>
      </c>
      <c r="BW360" s="253">
        <f t="shared" si="135"/>
        <v>0</v>
      </c>
      <c r="BX360" s="253">
        <f t="shared" si="136"/>
        <v>0</v>
      </c>
      <c r="BY360" s="142"/>
      <c r="BZ360" s="264" t="str">
        <f>IF(SUMIF('Input| Projects'!$AR$8:$CO$8,"Dx",'Input| Projects'!$AR360:$CO360)=0,"",SUMIF('Input| Projects'!$AR$8:$CO$8,"Dx",'Input| Projects'!$AR360:$CO360))</f>
        <v/>
      </c>
      <c r="CA360" s="264" t="str">
        <f>IF(SUMIF('Input| Projects'!$AR$8:$CO$8,"Tx",'Input| Projects'!$AR360:$CO360)=0,"",SUMIF('Input| Projects'!$AR$8:$CO$8,"Tx",'Input| Projects'!$AR360:$CO360))</f>
        <v/>
      </c>
      <c r="CB360" s="206" t="str">
        <f t="shared" si="143"/>
        <v/>
      </c>
    </row>
    <row r="361" spans="2:80" x14ac:dyDescent="0.3">
      <c r="B361" s="268">
        <f>IFERROR('Input| Projects'!B361,"")</f>
        <v>352</v>
      </c>
      <c r="C361" s="57" t="str">
        <f>IFERROR(IF('Input| Projects'!C361="","",'Input| Projects'!C361),"")</f>
        <v/>
      </c>
      <c r="D361" s="57" t="str">
        <f>IFERROR(IF('Input| Projects'!D361="","",'Input| Projects'!D361),"")</f>
        <v/>
      </c>
      <c r="E361" s="140"/>
      <c r="F361" s="257">
        <f>IFERROR('Input| Projects'!I361*'Input| Escalations'!$K$19,"")</f>
        <v>0</v>
      </c>
      <c r="G361" s="257">
        <f>IFERROR('Input| Projects'!J361*'Input| Escalations'!$K$19,"")</f>
        <v>0</v>
      </c>
      <c r="H361" s="257">
        <f>IFERROR('Input| Projects'!K361*'Input| Escalations'!$K$19,"")</f>
        <v>0</v>
      </c>
      <c r="I361" s="257">
        <f>IFERROR('Input| Projects'!L361*'Input| Escalations'!$K$19,"")</f>
        <v>0</v>
      </c>
      <c r="J361" s="257">
        <f>IFERROR('Input| Projects'!M361*'Input| Escalations'!$K$19,"")</f>
        <v>0</v>
      </c>
      <c r="K361" s="257">
        <f>IFERROR('Input| Projects'!N361*'Input| Escalations'!$K$19,"")</f>
        <v>0</v>
      </c>
      <c r="L361" s="257">
        <f>IFERROR('Input| Projects'!O361*'Input| Escalations'!$K$19,"")</f>
        <v>0</v>
      </c>
      <c r="M361" s="206" t="str">
        <f>IF(ABS(SUM(F361:L361)-(SUM('Input| Projects'!I361:O361)*'Input| Escalations'!$K$19))&lt;0.0000001,"",1)</f>
        <v/>
      </c>
      <c r="N361" s="259">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259">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259">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259">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259">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259">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259">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42"/>
      <c r="V361" s="253">
        <f t="shared" si="137"/>
        <v>0</v>
      </c>
      <c r="W361" s="253">
        <f t="shared" si="138"/>
        <v>0</v>
      </c>
      <c r="X361" s="253">
        <f t="shared" si="139"/>
        <v>0</v>
      </c>
      <c r="Y361" s="253">
        <f t="shared" si="122"/>
        <v>0</v>
      </c>
      <c r="Z361" s="253">
        <f t="shared" si="123"/>
        <v>0</v>
      </c>
      <c r="AA361" s="253">
        <f t="shared" si="124"/>
        <v>0</v>
      </c>
      <c r="AB361" s="253">
        <f t="shared" si="125"/>
        <v>0</v>
      </c>
      <c r="AC361" s="142"/>
      <c r="AD361" s="253">
        <f>'Input| Projects'!Q361*N361*'Input| Escalations'!$K$19</f>
        <v>0</v>
      </c>
      <c r="AE361" s="253">
        <f>'Input| Projects'!R361*O361*'Input| Escalations'!$K$19</f>
        <v>0</v>
      </c>
      <c r="AF361" s="253">
        <f>'Input| Projects'!S361*P361*'Input| Escalations'!$K$19</f>
        <v>0</v>
      </c>
      <c r="AG361" s="253">
        <f>'Input| Projects'!T361*Q361*'Input| Escalations'!$K$19</f>
        <v>0</v>
      </c>
      <c r="AH361" s="253">
        <f>'Input| Projects'!U361*R361*'Input| Escalations'!$K$19</f>
        <v>0</v>
      </c>
      <c r="AI361" s="253">
        <f>'Input| Projects'!V361*S361*'Input| Escalations'!$K$19</f>
        <v>0</v>
      </c>
      <c r="AJ361" s="253">
        <f>'Input| Projects'!W361*T361*'Input| Escalations'!$K$19</f>
        <v>0</v>
      </c>
      <c r="AK361" s="142"/>
      <c r="AL361" s="253">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253">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253">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253">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253">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253">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253">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42"/>
      <c r="AT361" s="253">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253">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253">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253">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253">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253">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253">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42"/>
      <c r="BB361" s="253">
        <f t="shared" si="140"/>
        <v>0</v>
      </c>
      <c r="BC361" s="253">
        <f t="shared" si="141"/>
        <v>0</v>
      </c>
      <c r="BD361" s="253">
        <f t="shared" si="142"/>
        <v>0</v>
      </c>
      <c r="BE361" s="253">
        <f t="shared" si="126"/>
        <v>0</v>
      </c>
      <c r="BF361" s="253">
        <f t="shared" si="127"/>
        <v>0</v>
      </c>
      <c r="BG361" s="253">
        <f t="shared" si="128"/>
        <v>0</v>
      </c>
      <c r="BH361" s="253">
        <f t="shared" si="129"/>
        <v>0</v>
      </c>
      <c r="BI361" s="144"/>
      <c r="BJ361" s="253"/>
      <c r="BK361" s="253"/>
      <c r="BL361" s="253"/>
      <c r="BM361" s="253"/>
      <c r="BN361" s="253"/>
      <c r="BO361" s="253"/>
      <c r="BP361" s="253"/>
      <c r="BQ361" s="144"/>
      <c r="BR361" s="253">
        <f t="shared" si="130"/>
        <v>0</v>
      </c>
      <c r="BS361" s="253">
        <f t="shared" si="131"/>
        <v>0</v>
      </c>
      <c r="BT361" s="253">
        <f t="shared" si="132"/>
        <v>0</v>
      </c>
      <c r="BU361" s="253">
        <f t="shared" si="133"/>
        <v>0</v>
      </c>
      <c r="BV361" s="253">
        <f t="shared" si="134"/>
        <v>0</v>
      </c>
      <c r="BW361" s="253">
        <f t="shared" si="135"/>
        <v>0</v>
      </c>
      <c r="BX361" s="253">
        <f t="shared" si="136"/>
        <v>0</v>
      </c>
      <c r="BY361" s="142"/>
      <c r="BZ361" s="264" t="str">
        <f>IF(SUMIF('Input| Projects'!$AR$8:$CO$8,"Dx",'Input| Projects'!$AR361:$CO361)=0,"",SUMIF('Input| Projects'!$AR$8:$CO$8,"Dx",'Input| Projects'!$AR361:$CO361))</f>
        <v/>
      </c>
      <c r="CA361" s="264" t="str">
        <f>IF(SUMIF('Input| Projects'!$AR$8:$CO$8,"Tx",'Input| Projects'!$AR361:$CO361)=0,"",SUMIF('Input| Projects'!$AR$8:$CO$8,"Tx",'Input| Projects'!$AR361:$CO361))</f>
        <v/>
      </c>
      <c r="CB361" s="206" t="str">
        <f t="shared" si="143"/>
        <v/>
      </c>
    </row>
    <row r="362" spans="2:80" x14ac:dyDescent="0.3">
      <c r="B362" s="268">
        <f>IFERROR('Input| Projects'!B362,"")</f>
        <v>353</v>
      </c>
      <c r="C362" s="57" t="str">
        <f>IFERROR(IF('Input| Projects'!C362="","",'Input| Projects'!C362),"")</f>
        <v/>
      </c>
      <c r="D362" s="57" t="str">
        <f>IFERROR(IF('Input| Projects'!D362="","",'Input| Projects'!D362),"")</f>
        <v/>
      </c>
      <c r="E362" s="140"/>
      <c r="F362" s="257">
        <f>IFERROR('Input| Projects'!I362*'Input| Escalations'!$K$19,"")</f>
        <v>0</v>
      </c>
      <c r="G362" s="257">
        <f>IFERROR('Input| Projects'!J362*'Input| Escalations'!$K$19,"")</f>
        <v>0</v>
      </c>
      <c r="H362" s="257">
        <f>IFERROR('Input| Projects'!K362*'Input| Escalations'!$K$19,"")</f>
        <v>0</v>
      </c>
      <c r="I362" s="257">
        <f>IFERROR('Input| Projects'!L362*'Input| Escalations'!$K$19,"")</f>
        <v>0</v>
      </c>
      <c r="J362" s="257">
        <f>IFERROR('Input| Projects'!M362*'Input| Escalations'!$K$19,"")</f>
        <v>0</v>
      </c>
      <c r="K362" s="257">
        <f>IFERROR('Input| Projects'!N362*'Input| Escalations'!$K$19,"")</f>
        <v>0</v>
      </c>
      <c r="L362" s="257">
        <f>IFERROR('Input| Projects'!O362*'Input| Escalations'!$K$19,"")</f>
        <v>0</v>
      </c>
      <c r="M362" s="206" t="str">
        <f>IF(ABS(SUM(F362:L362)-(SUM('Input| Projects'!I362:O362)*'Input| Escalations'!$K$19))&lt;0.0000001,"",1)</f>
        <v/>
      </c>
      <c r="N362" s="259">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259">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259">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259">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259">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259">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259">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42"/>
      <c r="V362" s="253">
        <f t="shared" si="137"/>
        <v>0</v>
      </c>
      <c r="W362" s="253">
        <f t="shared" si="138"/>
        <v>0</v>
      </c>
      <c r="X362" s="253">
        <f t="shared" si="139"/>
        <v>0</v>
      </c>
      <c r="Y362" s="253">
        <f t="shared" si="122"/>
        <v>0</v>
      </c>
      <c r="Z362" s="253">
        <f t="shared" si="123"/>
        <v>0</v>
      </c>
      <c r="AA362" s="253">
        <f t="shared" si="124"/>
        <v>0</v>
      </c>
      <c r="AB362" s="253">
        <f t="shared" si="125"/>
        <v>0</v>
      </c>
      <c r="AC362" s="142"/>
      <c r="AD362" s="253">
        <f>'Input| Projects'!Q362*N362*'Input| Escalations'!$K$19</f>
        <v>0</v>
      </c>
      <c r="AE362" s="253">
        <f>'Input| Projects'!R362*O362*'Input| Escalations'!$K$19</f>
        <v>0</v>
      </c>
      <c r="AF362" s="253">
        <f>'Input| Projects'!S362*P362*'Input| Escalations'!$K$19</f>
        <v>0</v>
      </c>
      <c r="AG362" s="253">
        <f>'Input| Projects'!T362*Q362*'Input| Escalations'!$K$19</f>
        <v>0</v>
      </c>
      <c r="AH362" s="253">
        <f>'Input| Projects'!U362*R362*'Input| Escalations'!$K$19</f>
        <v>0</v>
      </c>
      <c r="AI362" s="253">
        <f>'Input| Projects'!V362*S362*'Input| Escalations'!$K$19</f>
        <v>0</v>
      </c>
      <c r="AJ362" s="253">
        <f>'Input| Projects'!W362*T362*'Input| Escalations'!$K$19</f>
        <v>0</v>
      </c>
      <c r="AK362" s="142"/>
      <c r="AL362" s="253">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253">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253">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253">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253">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253">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253">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42"/>
      <c r="AT362" s="253">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253">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253">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253">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253">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253">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253">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42"/>
      <c r="BB362" s="253">
        <f t="shared" si="140"/>
        <v>0</v>
      </c>
      <c r="BC362" s="253">
        <f t="shared" si="141"/>
        <v>0</v>
      </c>
      <c r="BD362" s="253">
        <f t="shared" si="142"/>
        <v>0</v>
      </c>
      <c r="BE362" s="253">
        <f t="shared" si="126"/>
        <v>0</v>
      </c>
      <c r="BF362" s="253">
        <f t="shared" si="127"/>
        <v>0</v>
      </c>
      <c r="BG362" s="253">
        <f t="shared" si="128"/>
        <v>0</v>
      </c>
      <c r="BH362" s="253">
        <f t="shared" si="129"/>
        <v>0</v>
      </c>
      <c r="BI362" s="144"/>
      <c r="BJ362" s="253"/>
      <c r="BK362" s="253"/>
      <c r="BL362" s="253"/>
      <c r="BM362" s="253"/>
      <c r="BN362" s="253"/>
      <c r="BO362" s="253"/>
      <c r="BP362" s="253"/>
      <c r="BQ362" s="144"/>
      <c r="BR362" s="253">
        <f t="shared" si="130"/>
        <v>0</v>
      </c>
      <c r="BS362" s="253">
        <f t="shared" si="131"/>
        <v>0</v>
      </c>
      <c r="BT362" s="253">
        <f t="shared" si="132"/>
        <v>0</v>
      </c>
      <c r="BU362" s="253">
        <f t="shared" si="133"/>
        <v>0</v>
      </c>
      <c r="BV362" s="253">
        <f t="shared" si="134"/>
        <v>0</v>
      </c>
      <c r="BW362" s="253">
        <f t="shared" si="135"/>
        <v>0</v>
      </c>
      <c r="BX362" s="253">
        <f t="shared" si="136"/>
        <v>0</v>
      </c>
      <c r="BY362" s="142"/>
      <c r="BZ362" s="264" t="str">
        <f>IF(SUMIF('Input| Projects'!$AR$8:$CO$8,"Dx",'Input| Projects'!$AR362:$CO362)=0,"",SUMIF('Input| Projects'!$AR$8:$CO$8,"Dx",'Input| Projects'!$AR362:$CO362))</f>
        <v/>
      </c>
      <c r="CA362" s="264" t="str">
        <f>IF(SUMIF('Input| Projects'!$AR$8:$CO$8,"Tx",'Input| Projects'!$AR362:$CO362)=0,"",SUMIF('Input| Projects'!$AR$8:$CO$8,"Tx",'Input| Projects'!$AR362:$CO362))</f>
        <v/>
      </c>
      <c r="CB362" s="206" t="str">
        <f t="shared" si="143"/>
        <v/>
      </c>
    </row>
    <row r="363" spans="2:80" x14ac:dyDescent="0.3">
      <c r="B363" s="268">
        <f>IFERROR('Input| Projects'!B363,"")</f>
        <v>354</v>
      </c>
      <c r="C363" s="57" t="str">
        <f>IFERROR(IF('Input| Projects'!C363="","",'Input| Projects'!C363),"")</f>
        <v/>
      </c>
      <c r="D363" s="57" t="str">
        <f>IFERROR(IF('Input| Projects'!D363="","",'Input| Projects'!D363),"")</f>
        <v/>
      </c>
      <c r="E363" s="140"/>
      <c r="F363" s="257">
        <f>IFERROR('Input| Projects'!I363*'Input| Escalations'!$K$19,"")</f>
        <v>0</v>
      </c>
      <c r="G363" s="257">
        <f>IFERROR('Input| Projects'!J363*'Input| Escalations'!$K$19,"")</f>
        <v>0</v>
      </c>
      <c r="H363" s="257">
        <f>IFERROR('Input| Projects'!K363*'Input| Escalations'!$K$19,"")</f>
        <v>0</v>
      </c>
      <c r="I363" s="257">
        <f>IFERROR('Input| Projects'!L363*'Input| Escalations'!$K$19,"")</f>
        <v>0</v>
      </c>
      <c r="J363" s="257">
        <f>IFERROR('Input| Projects'!M363*'Input| Escalations'!$K$19,"")</f>
        <v>0</v>
      </c>
      <c r="K363" s="257">
        <f>IFERROR('Input| Projects'!N363*'Input| Escalations'!$K$19,"")</f>
        <v>0</v>
      </c>
      <c r="L363" s="257">
        <f>IFERROR('Input| Projects'!O363*'Input| Escalations'!$K$19,"")</f>
        <v>0</v>
      </c>
      <c r="M363" s="206" t="str">
        <f>IF(ABS(SUM(F363:L363)-(SUM('Input| Projects'!I363:O363)*'Input| Escalations'!$K$19))&lt;0.0000001,"",1)</f>
        <v/>
      </c>
      <c r="N363" s="259">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259">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259">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259">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259">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259">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259">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42"/>
      <c r="V363" s="253">
        <f t="shared" si="137"/>
        <v>0</v>
      </c>
      <c r="W363" s="253">
        <f t="shared" si="138"/>
        <v>0</v>
      </c>
      <c r="X363" s="253">
        <f t="shared" si="139"/>
        <v>0</v>
      </c>
      <c r="Y363" s="253">
        <f t="shared" si="122"/>
        <v>0</v>
      </c>
      <c r="Z363" s="253">
        <f t="shared" si="123"/>
        <v>0</v>
      </c>
      <c r="AA363" s="253">
        <f t="shared" si="124"/>
        <v>0</v>
      </c>
      <c r="AB363" s="253">
        <f t="shared" si="125"/>
        <v>0</v>
      </c>
      <c r="AC363" s="142"/>
      <c r="AD363" s="253">
        <f>'Input| Projects'!Q363*N363*'Input| Escalations'!$K$19</f>
        <v>0</v>
      </c>
      <c r="AE363" s="253">
        <f>'Input| Projects'!R363*O363*'Input| Escalations'!$K$19</f>
        <v>0</v>
      </c>
      <c r="AF363" s="253">
        <f>'Input| Projects'!S363*P363*'Input| Escalations'!$K$19</f>
        <v>0</v>
      </c>
      <c r="AG363" s="253">
        <f>'Input| Projects'!T363*Q363*'Input| Escalations'!$K$19</f>
        <v>0</v>
      </c>
      <c r="AH363" s="253">
        <f>'Input| Projects'!U363*R363*'Input| Escalations'!$K$19</f>
        <v>0</v>
      </c>
      <c r="AI363" s="253">
        <f>'Input| Projects'!V363*S363*'Input| Escalations'!$K$19</f>
        <v>0</v>
      </c>
      <c r="AJ363" s="253">
        <f>'Input| Projects'!W363*T363*'Input| Escalations'!$K$19</f>
        <v>0</v>
      </c>
      <c r="AK363" s="142"/>
      <c r="AL363" s="253">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253">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253">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253">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253">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253">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253">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42"/>
      <c r="AT363" s="253">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253">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253">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253">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253">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253">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253">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42"/>
      <c r="BB363" s="253">
        <f t="shared" si="140"/>
        <v>0</v>
      </c>
      <c r="BC363" s="253">
        <f t="shared" si="141"/>
        <v>0</v>
      </c>
      <c r="BD363" s="253">
        <f t="shared" si="142"/>
        <v>0</v>
      </c>
      <c r="BE363" s="253">
        <f t="shared" si="126"/>
        <v>0</v>
      </c>
      <c r="BF363" s="253">
        <f t="shared" si="127"/>
        <v>0</v>
      </c>
      <c r="BG363" s="253">
        <f t="shared" si="128"/>
        <v>0</v>
      </c>
      <c r="BH363" s="253">
        <f t="shared" si="129"/>
        <v>0</v>
      </c>
      <c r="BI363" s="144"/>
      <c r="BJ363" s="253"/>
      <c r="BK363" s="253"/>
      <c r="BL363" s="253"/>
      <c r="BM363" s="253"/>
      <c r="BN363" s="253"/>
      <c r="BO363" s="253"/>
      <c r="BP363" s="253"/>
      <c r="BQ363" s="144"/>
      <c r="BR363" s="253">
        <f t="shared" si="130"/>
        <v>0</v>
      </c>
      <c r="BS363" s="253">
        <f t="shared" si="131"/>
        <v>0</v>
      </c>
      <c r="BT363" s="253">
        <f t="shared" si="132"/>
        <v>0</v>
      </c>
      <c r="BU363" s="253">
        <f t="shared" si="133"/>
        <v>0</v>
      </c>
      <c r="BV363" s="253">
        <f t="shared" si="134"/>
        <v>0</v>
      </c>
      <c r="BW363" s="253">
        <f t="shared" si="135"/>
        <v>0</v>
      </c>
      <c r="BX363" s="253">
        <f t="shared" si="136"/>
        <v>0</v>
      </c>
      <c r="BY363" s="142"/>
      <c r="BZ363" s="264" t="str">
        <f>IF(SUMIF('Input| Projects'!$AR$8:$CO$8,"Dx",'Input| Projects'!$AR363:$CO363)=0,"",SUMIF('Input| Projects'!$AR$8:$CO$8,"Dx",'Input| Projects'!$AR363:$CO363))</f>
        <v/>
      </c>
      <c r="CA363" s="264" t="str">
        <f>IF(SUMIF('Input| Projects'!$AR$8:$CO$8,"Tx",'Input| Projects'!$AR363:$CO363)=0,"",SUMIF('Input| Projects'!$AR$8:$CO$8,"Tx",'Input| Projects'!$AR363:$CO363))</f>
        <v/>
      </c>
      <c r="CB363" s="206" t="str">
        <f t="shared" si="143"/>
        <v/>
      </c>
    </row>
    <row r="364" spans="2:80" x14ac:dyDescent="0.3">
      <c r="B364" s="268">
        <f>IFERROR('Input| Projects'!B364,"")</f>
        <v>355</v>
      </c>
      <c r="C364" s="57" t="str">
        <f>IFERROR(IF('Input| Projects'!C364="","",'Input| Projects'!C364),"")</f>
        <v/>
      </c>
      <c r="D364" s="57" t="str">
        <f>IFERROR(IF('Input| Projects'!D364="","",'Input| Projects'!D364),"")</f>
        <v/>
      </c>
      <c r="E364" s="140"/>
      <c r="F364" s="257">
        <f>IFERROR('Input| Projects'!I364*'Input| Escalations'!$K$19,"")</f>
        <v>0</v>
      </c>
      <c r="G364" s="257">
        <f>IFERROR('Input| Projects'!J364*'Input| Escalations'!$K$19,"")</f>
        <v>0</v>
      </c>
      <c r="H364" s="257">
        <f>IFERROR('Input| Projects'!K364*'Input| Escalations'!$K$19,"")</f>
        <v>0</v>
      </c>
      <c r="I364" s="257">
        <f>IFERROR('Input| Projects'!L364*'Input| Escalations'!$K$19,"")</f>
        <v>0</v>
      </c>
      <c r="J364" s="257">
        <f>IFERROR('Input| Projects'!M364*'Input| Escalations'!$K$19,"")</f>
        <v>0</v>
      </c>
      <c r="K364" s="257">
        <f>IFERROR('Input| Projects'!N364*'Input| Escalations'!$K$19,"")</f>
        <v>0</v>
      </c>
      <c r="L364" s="257">
        <f>IFERROR('Input| Projects'!O364*'Input| Escalations'!$K$19,"")</f>
        <v>0</v>
      </c>
      <c r="M364" s="206" t="str">
        <f>IF(ABS(SUM(F364:L364)-(SUM('Input| Projects'!I364:O364)*'Input| Escalations'!$K$19))&lt;0.0000001,"",1)</f>
        <v/>
      </c>
      <c r="N364" s="259">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259">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259">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259">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259">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259">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259">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42"/>
      <c r="V364" s="253">
        <f t="shared" si="137"/>
        <v>0</v>
      </c>
      <c r="W364" s="253">
        <f t="shared" si="138"/>
        <v>0</v>
      </c>
      <c r="X364" s="253">
        <f t="shared" si="139"/>
        <v>0</v>
      </c>
      <c r="Y364" s="253">
        <f t="shared" si="122"/>
        <v>0</v>
      </c>
      <c r="Z364" s="253">
        <f t="shared" si="123"/>
        <v>0</v>
      </c>
      <c r="AA364" s="253">
        <f t="shared" si="124"/>
        <v>0</v>
      </c>
      <c r="AB364" s="253">
        <f t="shared" si="125"/>
        <v>0</v>
      </c>
      <c r="AC364" s="142"/>
      <c r="AD364" s="253">
        <f>'Input| Projects'!Q364*N364*'Input| Escalations'!$K$19</f>
        <v>0</v>
      </c>
      <c r="AE364" s="253">
        <f>'Input| Projects'!R364*O364*'Input| Escalations'!$K$19</f>
        <v>0</v>
      </c>
      <c r="AF364" s="253">
        <f>'Input| Projects'!S364*P364*'Input| Escalations'!$K$19</f>
        <v>0</v>
      </c>
      <c r="AG364" s="253">
        <f>'Input| Projects'!T364*Q364*'Input| Escalations'!$K$19</f>
        <v>0</v>
      </c>
      <c r="AH364" s="253">
        <f>'Input| Projects'!U364*R364*'Input| Escalations'!$K$19</f>
        <v>0</v>
      </c>
      <c r="AI364" s="253">
        <f>'Input| Projects'!V364*S364*'Input| Escalations'!$K$19</f>
        <v>0</v>
      </c>
      <c r="AJ364" s="253">
        <f>'Input| Projects'!W364*T364*'Input| Escalations'!$K$19</f>
        <v>0</v>
      </c>
      <c r="AK364" s="142"/>
      <c r="AL364" s="253">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253">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253">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253">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253">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253">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253">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42"/>
      <c r="AT364" s="253">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253">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253">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253">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253">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253">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253">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42"/>
      <c r="BB364" s="253">
        <f t="shared" si="140"/>
        <v>0</v>
      </c>
      <c r="BC364" s="253">
        <f t="shared" si="141"/>
        <v>0</v>
      </c>
      <c r="BD364" s="253">
        <f t="shared" si="142"/>
        <v>0</v>
      </c>
      <c r="BE364" s="253">
        <f t="shared" si="126"/>
        <v>0</v>
      </c>
      <c r="BF364" s="253">
        <f t="shared" si="127"/>
        <v>0</v>
      </c>
      <c r="BG364" s="253">
        <f t="shared" si="128"/>
        <v>0</v>
      </c>
      <c r="BH364" s="253">
        <f t="shared" si="129"/>
        <v>0</v>
      </c>
      <c r="BI364" s="144"/>
      <c r="BJ364" s="253"/>
      <c r="BK364" s="253"/>
      <c r="BL364" s="253"/>
      <c r="BM364" s="253"/>
      <c r="BN364" s="253"/>
      <c r="BO364" s="253"/>
      <c r="BP364" s="253"/>
      <c r="BQ364" s="144"/>
      <c r="BR364" s="253">
        <f t="shared" si="130"/>
        <v>0</v>
      </c>
      <c r="BS364" s="253">
        <f t="shared" si="131"/>
        <v>0</v>
      </c>
      <c r="BT364" s="253">
        <f t="shared" si="132"/>
        <v>0</v>
      </c>
      <c r="BU364" s="253">
        <f t="shared" si="133"/>
        <v>0</v>
      </c>
      <c r="BV364" s="253">
        <f t="shared" si="134"/>
        <v>0</v>
      </c>
      <c r="BW364" s="253">
        <f t="shared" si="135"/>
        <v>0</v>
      </c>
      <c r="BX364" s="253">
        <f t="shared" si="136"/>
        <v>0</v>
      </c>
      <c r="BY364" s="142"/>
      <c r="BZ364" s="264" t="str">
        <f>IF(SUMIF('Input| Projects'!$AR$8:$CO$8,"Dx",'Input| Projects'!$AR364:$CO364)=0,"",SUMIF('Input| Projects'!$AR$8:$CO$8,"Dx",'Input| Projects'!$AR364:$CO364))</f>
        <v/>
      </c>
      <c r="CA364" s="264" t="str">
        <f>IF(SUMIF('Input| Projects'!$AR$8:$CO$8,"Tx",'Input| Projects'!$AR364:$CO364)=0,"",SUMIF('Input| Projects'!$AR$8:$CO$8,"Tx",'Input| Projects'!$AR364:$CO364))</f>
        <v/>
      </c>
      <c r="CB364" s="206" t="str">
        <f t="shared" si="143"/>
        <v/>
      </c>
    </row>
    <row r="365" spans="2:80" x14ac:dyDescent="0.3">
      <c r="B365" s="268">
        <f>IFERROR('Input| Projects'!B365,"")</f>
        <v>356</v>
      </c>
      <c r="C365" s="57" t="str">
        <f>IFERROR(IF('Input| Projects'!C365="","",'Input| Projects'!C365),"")</f>
        <v/>
      </c>
      <c r="D365" s="57" t="str">
        <f>IFERROR(IF('Input| Projects'!D365="","",'Input| Projects'!D365),"")</f>
        <v/>
      </c>
      <c r="E365" s="140"/>
      <c r="F365" s="257">
        <f>IFERROR('Input| Projects'!I365*'Input| Escalations'!$K$19,"")</f>
        <v>0</v>
      </c>
      <c r="G365" s="257">
        <f>IFERROR('Input| Projects'!J365*'Input| Escalations'!$K$19,"")</f>
        <v>0</v>
      </c>
      <c r="H365" s="257">
        <f>IFERROR('Input| Projects'!K365*'Input| Escalations'!$K$19,"")</f>
        <v>0</v>
      </c>
      <c r="I365" s="257">
        <f>IFERROR('Input| Projects'!L365*'Input| Escalations'!$K$19,"")</f>
        <v>0</v>
      </c>
      <c r="J365" s="257">
        <f>IFERROR('Input| Projects'!M365*'Input| Escalations'!$K$19,"")</f>
        <v>0</v>
      </c>
      <c r="K365" s="257">
        <f>IFERROR('Input| Projects'!N365*'Input| Escalations'!$K$19,"")</f>
        <v>0</v>
      </c>
      <c r="L365" s="257">
        <f>IFERROR('Input| Projects'!O365*'Input| Escalations'!$K$19,"")</f>
        <v>0</v>
      </c>
      <c r="M365" s="206" t="str">
        <f>IF(ABS(SUM(F365:L365)-(SUM('Input| Projects'!I365:O365)*'Input| Escalations'!$K$19))&lt;0.0000001,"",1)</f>
        <v/>
      </c>
      <c r="N365" s="259">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259">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259">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259">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259">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259">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259">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42"/>
      <c r="V365" s="253">
        <f t="shared" si="137"/>
        <v>0</v>
      </c>
      <c r="W365" s="253">
        <f t="shared" si="138"/>
        <v>0</v>
      </c>
      <c r="X365" s="253">
        <f t="shared" si="139"/>
        <v>0</v>
      </c>
      <c r="Y365" s="253">
        <f t="shared" si="122"/>
        <v>0</v>
      </c>
      <c r="Z365" s="253">
        <f t="shared" si="123"/>
        <v>0</v>
      </c>
      <c r="AA365" s="253">
        <f t="shared" si="124"/>
        <v>0</v>
      </c>
      <c r="AB365" s="253">
        <f t="shared" si="125"/>
        <v>0</v>
      </c>
      <c r="AC365" s="142"/>
      <c r="AD365" s="253">
        <f>'Input| Projects'!Q365*N365*'Input| Escalations'!$K$19</f>
        <v>0</v>
      </c>
      <c r="AE365" s="253">
        <f>'Input| Projects'!R365*O365*'Input| Escalations'!$K$19</f>
        <v>0</v>
      </c>
      <c r="AF365" s="253">
        <f>'Input| Projects'!S365*P365*'Input| Escalations'!$K$19</f>
        <v>0</v>
      </c>
      <c r="AG365" s="253">
        <f>'Input| Projects'!T365*Q365*'Input| Escalations'!$K$19</f>
        <v>0</v>
      </c>
      <c r="AH365" s="253">
        <f>'Input| Projects'!U365*R365*'Input| Escalations'!$K$19</f>
        <v>0</v>
      </c>
      <c r="AI365" s="253">
        <f>'Input| Projects'!V365*S365*'Input| Escalations'!$K$19</f>
        <v>0</v>
      </c>
      <c r="AJ365" s="253">
        <f>'Input| Projects'!W365*T365*'Input| Escalations'!$K$19</f>
        <v>0</v>
      </c>
      <c r="AK365" s="142"/>
      <c r="AL365" s="253">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253">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253">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253">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253">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253">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253">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42"/>
      <c r="AT365" s="253">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253">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253">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253">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253">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253">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253">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42"/>
      <c r="BB365" s="253">
        <f t="shared" si="140"/>
        <v>0</v>
      </c>
      <c r="BC365" s="253">
        <f t="shared" si="141"/>
        <v>0</v>
      </c>
      <c r="BD365" s="253">
        <f t="shared" si="142"/>
        <v>0</v>
      </c>
      <c r="BE365" s="253">
        <f t="shared" si="126"/>
        <v>0</v>
      </c>
      <c r="BF365" s="253">
        <f t="shared" si="127"/>
        <v>0</v>
      </c>
      <c r="BG365" s="253">
        <f t="shared" si="128"/>
        <v>0</v>
      </c>
      <c r="BH365" s="253">
        <f t="shared" si="129"/>
        <v>0</v>
      </c>
      <c r="BI365" s="144"/>
      <c r="BJ365" s="253"/>
      <c r="BK365" s="253"/>
      <c r="BL365" s="253"/>
      <c r="BM365" s="253"/>
      <c r="BN365" s="253"/>
      <c r="BO365" s="253"/>
      <c r="BP365" s="253"/>
      <c r="BQ365" s="144"/>
      <c r="BR365" s="253">
        <f t="shared" si="130"/>
        <v>0</v>
      </c>
      <c r="BS365" s="253">
        <f t="shared" si="131"/>
        <v>0</v>
      </c>
      <c r="BT365" s="253">
        <f t="shared" si="132"/>
        <v>0</v>
      </c>
      <c r="BU365" s="253">
        <f t="shared" si="133"/>
        <v>0</v>
      </c>
      <c r="BV365" s="253">
        <f t="shared" si="134"/>
        <v>0</v>
      </c>
      <c r="BW365" s="253">
        <f t="shared" si="135"/>
        <v>0</v>
      </c>
      <c r="BX365" s="253">
        <f t="shared" si="136"/>
        <v>0</v>
      </c>
      <c r="BY365" s="142"/>
      <c r="BZ365" s="264" t="str">
        <f>IF(SUMIF('Input| Projects'!$AR$8:$CO$8,"Dx",'Input| Projects'!$AR365:$CO365)=0,"",SUMIF('Input| Projects'!$AR$8:$CO$8,"Dx",'Input| Projects'!$AR365:$CO365))</f>
        <v/>
      </c>
      <c r="CA365" s="264" t="str">
        <f>IF(SUMIF('Input| Projects'!$AR$8:$CO$8,"Tx",'Input| Projects'!$AR365:$CO365)=0,"",SUMIF('Input| Projects'!$AR$8:$CO$8,"Tx",'Input| Projects'!$AR365:$CO365))</f>
        <v/>
      </c>
      <c r="CB365" s="206" t="str">
        <f t="shared" si="143"/>
        <v/>
      </c>
    </row>
    <row r="366" spans="2:80" x14ac:dyDescent="0.3">
      <c r="B366" s="268">
        <f>IFERROR('Input| Projects'!B366,"")</f>
        <v>357</v>
      </c>
      <c r="C366" s="57" t="str">
        <f>IFERROR(IF('Input| Projects'!C366="","",'Input| Projects'!C366),"")</f>
        <v/>
      </c>
      <c r="D366" s="57" t="str">
        <f>IFERROR(IF('Input| Projects'!D366="","",'Input| Projects'!D366),"")</f>
        <v/>
      </c>
      <c r="E366" s="140"/>
      <c r="F366" s="257">
        <f>IFERROR('Input| Projects'!I366*'Input| Escalations'!$K$19,"")</f>
        <v>0</v>
      </c>
      <c r="G366" s="257">
        <f>IFERROR('Input| Projects'!J366*'Input| Escalations'!$K$19,"")</f>
        <v>0</v>
      </c>
      <c r="H366" s="257">
        <f>IFERROR('Input| Projects'!K366*'Input| Escalations'!$K$19,"")</f>
        <v>0</v>
      </c>
      <c r="I366" s="257">
        <f>IFERROR('Input| Projects'!L366*'Input| Escalations'!$K$19,"")</f>
        <v>0</v>
      </c>
      <c r="J366" s="257">
        <f>IFERROR('Input| Projects'!M366*'Input| Escalations'!$K$19,"")</f>
        <v>0</v>
      </c>
      <c r="K366" s="257">
        <f>IFERROR('Input| Projects'!N366*'Input| Escalations'!$K$19,"")</f>
        <v>0</v>
      </c>
      <c r="L366" s="257">
        <f>IFERROR('Input| Projects'!O366*'Input| Escalations'!$K$19,"")</f>
        <v>0</v>
      </c>
      <c r="M366" s="206" t="str">
        <f>IF(ABS(SUM(F366:L366)-(SUM('Input| Projects'!I366:O366)*'Input| Escalations'!$K$19))&lt;0.0000001,"",1)</f>
        <v/>
      </c>
      <c r="N366" s="259">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259">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259">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259">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259">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259">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259">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42"/>
      <c r="V366" s="253">
        <f t="shared" si="137"/>
        <v>0</v>
      </c>
      <c r="W366" s="253">
        <f t="shared" si="138"/>
        <v>0</v>
      </c>
      <c r="X366" s="253">
        <f t="shared" si="139"/>
        <v>0</v>
      </c>
      <c r="Y366" s="253">
        <f t="shared" si="122"/>
        <v>0</v>
      </c>
      <c r="Z366" s="253">
        <f t="shared" si="123"/>
        <v>0</v>
      </c>
      <c r="AA366" s="253">
        <f t="shared" si="124"/>
        <v>0</v>
      </c>
      <c r="AB366" s="253">
        <f t="shared" si="125"/>
        <v>0</v>
      </c>
      <c r="AC366" s="142"/>
      <c r="AD366" s="253">
        <f>'Input| Projects'!Q366*N366*'Input| Escalations'!$K$19</f>
        <v>0</v>
      </c>
      <c r="AE366" s="253">
        <f>'Input| Projects'!R366*O366*'Input| Escalations'!$K$19</f>
        <v>0</v>
      </c>
      <c r="AF366" s="253">
        <f>'Input| Projects'!S366*P366*'Input| Escalations'!$K$19</f>
        <v>0</v>
      </c>
      <c r="AG366" s="253">
        <f>'Input| Projects'!T366*Q366*'Input| Escalations'!$K$19</f>
        <v>0</v>
      </c>
      <c r="AH366" s="253">
        <f>'Input| Projects'!U366*R366*'Input| Escalations'!$K$19</f>
        <v>0</v>
      </c>
      <c r="AI366" s="253">
        <f>'Input| Projects'!V366*S366*'Input| Escalations'!$K$19</f>
        <v>0</v>
      </c>
      <c r="AJ366" s="253">
        <f>'Input| Projects'!W366*T366*'Input| Escalations'!$K$19</f>
        <v>0</v>
      </c>
      <c r="AK366" s="142"/>
      <c r="AL366" s="253">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253">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253">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253">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253">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253">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253">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42"/>
      <c r="AT366" s="253">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253">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253">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253">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253">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253">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253">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42"/>
      <c r="BB366" s="253">
        <f t="shared" si="140"/>
        <v>0</v>
      </c>
      <c r="BC366" s="253">
        <f t="shared" si="141"/>
        <v>0</v>
      </c>
      <c r="BD366" s="253">
        <f t="shared" si="142"/>
        <v>0</v>
      </c>
      <c r="BE366" s="253">
        <f t="shared" si="126"/>
        <v>0</v>
      </c>
      <c r="BF366" s="253">
        <f t="shared" si="127"/>
        <v>0</v>
      </c>
      <c r="BG366" s="253">
        <f t="shared" si="128"/>
        <v>0</v>
      </c>
      <c r="BH366" s="253">
        <f t="shared" si="129"/>
        <v>0</v>
      </c>
      <c r="BI366" s="144"/>
      <c r="BJ366" s="253"/>
      <c r="BK366" s="253"/>
      <c r="BL366" s="253"/>
      <c r="BM366" s="253"/>
      <c r="BN366" s="253"/>
      <c r="BO366" s="253"/>
      <c r="BP366" s="253"/>
      <c r="BQ366" s="144"/>
      <c r="BR366" s="253">
        <f t="shared" si="130"/>
        <v>0</v>
      </c>
      <c r="BS366" s="253">
        <f t="shared" si="131"/>
        <v>0</v>
      </c>
      <c r="BT366" s="253">
        <f t="shared" si="132"/>
        <v>0</v>
      </c>
      <c r="BU366" s="253">
        <f t="shared" si="133"/>
        <v>0</v>
      </c>
      <c r="BV366" s="253">
        <f t="shared" si="134"/>
        <v>0</v>
      </c>
      <c r="BW366" s="253">
        <f t="shared" si="135"/>
        <v>0</v>
      </c>
      <c r="BX366" s="253">
        <f t="shared" si="136"/>
        <v>0</v>
      </c>
      <c r="BY366" s="142"/>
      <c r="BZ366" s="264" t="str">
        <f>IF(SUMIF('Input| Projects'!$AR$8:$CO$8,"Dx",'Input| Projects'!$AR366:$CO366)=0,"",SUMIF('Input| Projects'!$AR$8:$CO$8,"Dx",'Input| Projects'!$AR366:$CO366))</f>
        <v/>
      </c>
      <c r="CA366" s="264" t="str">
        <f>IF(SUMIF('Input| Projects'!$AR$8:$CO$8,"Tx",'Input| Projects'!$AR366:$CO366)=0,"",SUMIF('Input| Projects'!$AR$8:$CO$8,"Tx",'Input| Projects'!$AR366:$CO366))</f>
        <v/>
      </c>
      <c r="CB366" s="206" t="str">
        <f t="shared" si="143"/>
        <v/>
      </c>
    </row>
    <row r="367" spans="2:80" x14ac:dyDescent="0.3">
      <c r="B367" s="268">
        <f>IFERROR('Input| Projects'!B367,"")</f>
        <v>358</v>
      </c>
      <c r="C367" s="57" t="str">
        <f>IFERROR(IF('Input| Projects'!C367="","",'Input| Projects'!C367),"")</f>
        <v/>
      </c>
      <c r="D367" s="57" t="str">
        <f>IFERROR(IF('Input| Projects'!D367="","",'Input| Projects'!D367),"")</f>
        <v/>
      </c>
      <c r="E367" s="140"/>
      <c r="F367" s="257">
        <f>IFERROR('Input| Projects'!I367*'Input| Escalations'!$K$19,"")</f>
        <v>0</v>
      </c>
      <c r="G367" s="257">
        <f>IFERROR('Input| Projects'!J367*'Input| Escalations'!$K$19,"")</f>
        <v>0</v>
      </c>
      <c r="H367" s="257">
        <f>IFERROR('Input| Projects'!K367*'Input| Escalations'!$K$19,"")</f>
        <v>0</v>
      </c>
      <c r="I367" s="257">
        <f>IFERROR('Input| Projects'!L367*'Input| Escalations'!$K$19,"")</f>
        <v>0</v>
      </c>
      <c r="J367" s="257">
        <f>IFERROR('Input| Projects'!M367*'Input| Escalations'!$K$19,"")</f>
        <v>0</v>
      </c>
      <c r="K367" s="257">
        <f>IFERROR('Input| Projects'!N367*'Input| Escalations'!$K$19,"")</f>
        <v>0</v>
      </c>
      <c r="L367" s="257">
        <f>IFERROR('Input| Projects'!O367*'Input| Escalations'!$K$19,"")</f>
        <v>0</v>
      </c>
      <c r="M367" s="206" t="str">
        <f>IF(ABS(SUM(F367:L367)-(SUM('Input| Projects'!I367:O367)*'Input| Escalations'!$K$19))&lt;0.0000001,"",1)</f>
        <v/>
      </c>
      <c r="N367" s="259">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259">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259">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259">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259">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259">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259">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42"/>
      <c r="V367" s="253">
        <f t="shared" si="137"/>
        <v>0</v>
      </c>
      <c r="W367" s="253">
        <f t="shared" si="138"/>
        <v>0</v>
      </c>
      <c r="X367" s="253">
        <f t="shared" si="139"/>
        <v>0</v>
      </c>
      <c r="Y367" s="253">
        <f t="shared" si="122"/>
        <v>0</v>
      </c>
      <c r="Z367" s="253">
        <f t="shared" si="123"/>
        <v>0</v>
      </c>
      <c r="AA367" s="253">
        <f t="shared" si="124"/>
        <v>0</v>
      </c>
      <c r="AB367" s="253">
        <f t="shared" si="125"/>
        <v>0</v>
      </c>
      <c r="AC367" s="142"/>
      <c r="AD367" s="253">
        <f>'Input| Projects'!Q367*N367*'Input| Escalations'!$K$19</f>
        <v>0</v>
      </c>
      <c r="AE367" s="253">
        <f>'Input| Projects'!R367*O367*'Input| Escalations'!$K$19</f>
        <v>0</v>
      </c>
      <c r="AF367" s="253">
        <f>'Input| Projects'!S367*P367*'Input| Escalations'!$K$19</f>
        <v>0</v>
      </c>
      <c r="AG367" s="253">
        <f>'Input| Projects'!T367*Q367*'Input| Escalations'!$K$19</f>
        <v>0</v>
      </c>
      <c r="AH367" s="253">
        <f>'Input| Projects'!U367*R367*'Input| Escalations'!$K$19</f>
        <v>0</v>
      </c>
      <c r="AI367" s="253">
        <f>'Input| Projects'!V367*S367*'Input| Escalations'!$K$19</f>
        <v>0</v>
      </c>
      <c r="AJ367" s="253">
        <f>'Input| Projects'!W367*T367*'Input| Escalations'!$K$19</f>
        <v>0</v>
      </c>
      <c r="AK367" s="142"/>
      <c r="AL367" s="253">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253">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253">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253">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253">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253">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253">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42"/>
      <c r="AT367" s="253">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253">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253">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253">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253">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253">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253">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42"/>
      <c r="BB367" s="253">
        <f t="shared" si="140"/>
        <v>0</v>
      </c>
      <c r="BC367" s="253">
        <f t="shared" si="141"/>
        <v>0</v>
      </c>
      <c r="BD367" s="253">
        <f t="shared" si="142"/>
        <v>0</v>
      </c>
      <c r="BE367" s="253">
        <f t="shared" si="126"/>
        <v>0</v>
      </c>
      <c r="BF367" s="253">
        <f t="shared" si="127"/>
        <v>0</v>
      </c>
      <c r="BG367" s="253">
        <f t="shared" si="128"/>
        <v>0</v>
      </c>
      <c r="BH367" s="253">
        <f t="shared" si="129"/>
        <v>0</v>
      </c>
      <c r="BI367" s="144"/>
      <c r="BJ367" s="253"/>
      <c r="BK367" s="253"/>
      <c r="BL367" s="253"/>
      <c r="BM367" s="253"/>
      <c r="BN367" s="253"/>
      <c r="BO367" s="253"/>
      <c r="BP367" s="253"/>
      <c r="BQ367" s="144"/>
      <c r="BR367" s="253">
        <f t="shared" si="130"/>
        <v>0</v>
      </c>
      <c r="BS367" s="253">
        <f t="shared" si="131"/>
        <v>0</v>
      </c>
      <c r="BT367" s="253">
        <f t="shared" si="132"/>
        <v>0</v>
      </c>
      <c r="BU367" s="253">
        <f t="shared" si="133"/>
        <v>0</v>
      </c>
      <c r="BV367" s="253">
        <f t="shared" si="134"/>
        <v>0</v>
      </c>
      <c r="BW367" s="253">
        <f t="shared" si="135"/>
        <v>0</v>
      </c>
      <c r="BX367" s="253">
        <f t="shared" si="136"/>
        <v>0</v>
      </c>
      <c r="BY367" s="142"/>
      <c r="BZ367" s="264" t="str">
        <f>IF(SUMIF('Input| Projects'!$AR$8:$CO$8,"Dx",'Input| Projects'!$AR367:$CO367)=0,"",SUMIF('Input| Projects'!$AR$8:$CO$8,"Dx",'Input| Projects'!$AR367:$CO367))</f>
        <v/>
      </c>
      <c r="CA367" s="264" t="str">
        <f>IF(SUMIF('Input| Projects'!$AR$8:$CO$8,"Tx",'Input| Projects'!$AR367:$CO367)=0,"",SUMIF('Input| Projects'!$AR$8:$CO$8,"Tx",'Input| Projects'!$AR367:$CO367))</f>
        <v/>
      </c>
      <c r="CB367" s="206" t="str">
        <f t="shared" si="143"/>
        <v/>
      </c>
    </row>
    <row r="368" spans="2:80" x14ac:dyDescent="0.3">
      <c r="B368" s="268">
        <f>IFERROR('Input| Projects'!B368,"")</f>
        <v>359</v>
      </c>
      <c r="C368" s="57" t="str">
        <f>IFERROR(IF('Input| Projects'!C368="","",'Input| Projects'!C368),"")</f>
        <v/>
      </c>
      <c r="D368" s="57" t="str">
        <f>IFERROR(IF('Input| Projects'!D368="","",'Input| Projects'!D368),"")</f>
        <v/>
      </c>
      <c r="E368" s="140"/>
      <c r="F368" s="257">
        <f>IFERROR('Input| Projects'!I368*'Input| Escalations'!$K$19,"")</f>
        <v>0</v>
      </c>
      <c r="G368" s="257">
        <f>IFERROR('Input| Projects'!J368*'Input| Escalations'!$K$19,"")</f>
        <v>0</v>
      </c>
      <c r="H368" s="257">
        <f>IFERROR('Input| Projects'!K368*'Input| Escalations'!$K$19,"")</f>
        <v>0</v>
      </c>
      <c r="I368" s="257">
        <f>IFERROR('Input| Projects'!L368*'Input| Escalations'!$K$19,"")</f>
        <v>0</v>
      </c>
      <c r="J368" s="257">
        <f>IFERROR('Input| Projects'!M368*'Input| Escalations'!$K$19,"")</f>
        <v>0</v>
      </c>
      <c r="K368" s="257">
        <f>IFERROR('Input| Projects'!N368*'Input| Escalations'!$K$19,"")</f>
        <v>0</v>
      </c>
      <c r="L368" s="257">
        <f>IFERROR('Input| Projects'!O368*'Input| Escalations'!$K$19,"")</f>
        <v>0</v>
      </c>
      <c r="M368" s="206" t="str">
        <f>IF(ABS(SUM(F368:L368)-(SUM('Input| Projects'!I368:O368)*'Input| Escalations'!$K$19))&lt;0.0000001,"",1)</f>
        <v/>
      </c>
      <c r="N368" s="259">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259">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259">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259">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259">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259">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259">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42"/>
      <c r="V368" s="253">
        <f t="shared" si="137"/>
        <v>0</v>
      </c>
      <c r="W368" s="253">
        <f t="shared" si="138"/>
        <v>0</v>
      </c>
      <c r="X368" s="253">
        <f t="shared" si="139"/>
        <v>0</v>
      </c>
      <c r="Y368" s="253">
        <f t="shared" si="122"/>
        <v>0</v>
      </c>
      <c r="Z368" s="253">
        <f t="shared" si="123"/>
        <v>0</v>
      </c>
      <c r="AA368" s="253">
        <f t="shared" si="124"/>
        <v>0</v>
      </c>
      <c r="AB368" s="253">
        <f t="shared" si="125"/>
        <v>0</v>
      </c>
      <c r="AC368" s="142"/>
      <c r="AD368" s="253">
        <f>'Input| Projects'!Q368*N368*'Input| Escalations'!$K$19</f>
        <v>0</v>
      </c>
      <c r="AE368" s="253">
        <f>'Input| Projects'!R368*O368*'Input| Escalations'!$K$19</f>
        <v>0</v>
      </c>
      <c r="AF368" s="253">
        <f>'Input| Projects'!S368*P368*'Input| Escalations'!$K$19</f>
        <v>0</v>
      </c>
      <c r="AG368" s="253">
        <f>'Input| Projects'!T368*Q368*'Input| Escalations'!$K$19</f>
        <v>0</v>
      </c>
      <c r="AH368" s="253">
        <f>'Input| Projects'!U368*R368*'Input| Escalations'!$K$19</f>
        <v>0</v>
      </c>
      <c r="AI368" s="253">
        <f>'Input| Projects'!V368*S368*'Input| Escalations'!$K$19</f>
        <v>0</v>
      </c>
      <c r="AJ368" s="253">
        <f>'Input| Projects'!W368*T368*'Input| Escalations'!$K$19</f>
        <v>0</v>
      </c>
      <c r="AK368" s="142"/>
      <c r="AL368" s="253">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253">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253">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253">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253">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253">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253">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42"/>
      <c r="AT368" s="253">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253">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253">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253">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253">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253">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253">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42"/>
      <c r="BB368" s="253">
        <f t="shared" si="140"/>
        <v>0</v>
      </c>
      <c r="BC368" s="253">
        <f t="shared" si="141"/>
        <v>0</v>
      </c>
      <c r="BD368" s="253">
        <f t="shared" si="142"/>
        <v>0</v>
      </c>
      <c r="BE368" s="253">
        <f t="shared" si="126"/>
        <v>0</v>
      </c>
      <c r="BF368" s="253">
        <f t="shared" si="127"/>
        <v>0</v>
      </c>
      <c r="BG368" s="253">
        <f t="shared" si="128"/>
        <v>0</v>
      </c>
      <c r="BH368" s="253">
        <f t="shared" si="129"/>
        <v>0</v>
      </c>
      <c r="BI368" s="144"/>
      <c r="BJ368" s="253"/>
      <c r="BK368" s="253"/>
      <c r="BL368" s="253"/>
      <c r="BM368" s="253"/>
      <c r="BN368" s="253"/>
      <c r="BO368" s="253"/>
      <c r="BP368" s="253"/>
      <c r="BQ368" s="144"/>
      <c r="BR368" s="253">
        <f t="shared" si="130"/>
        <v>0</v>
      </c>
      <c r="BS368" s="253">
        <f t="shared" si="131"/>
        <v>0</v>
      </c>
      <c r="BT368" s="253">
        <f t="shared" si="132"/>
        <v>0</v>
      </c>
      <c r="BU368" s="253">
        <f t="shared" si="133"/>
        <v>0</v>
      </c>
      <c r="BV368" s="253">
        <f t="shared" si="134"/>
        <v>0</v>
      </c>
      <c r="BW368" s="253">
        <f t="shared" si="135"/>
        <v>0</v>
      </c>
      <c r="BX368" s="253">
        <f t="shared" si="136"/>
        <v>0</v>
      </c>
      <c r="BY368" s="142"/>
      <c r="BZ368" s="264" t="str">
        <f>IF(SUMIF('Input| Projects'!$AR$8:$CO$8,"Dx",'Input| Projects'!$AR368:$CO368)=0,"",SUMIF('Input| Projects'!$AR$8:$CO$8,"Dx",'Input| Projects'!$AR368:$CO368))</f>
        <v/>
      </c>
      <c r="CA368" s="264" t="str">
        <f>IF(SUMIF('Input| Projects'!$AR$8:$CO$8,"Tx",'Input| Projects'!$AR368:$CO368)=0,"",SUMIF('Input| Projects'!$AR$8:$CO$8,"Tx",'Input| Projects'!$AR368:$CO368))</f>
        <v/>
      </c>
      <c r="CB368" s="206" t="str">
        <f t="shared" si="143"/>
        <v/>
      </c>
    </row>
    <row r="369" spans="2:80" x14ac:dyDescent="0.3">
      <c r="B369" s="268">
        <f>IFERROR('Input| Projects'!B369,"")</f>
        <v>360</v>
      </c>
      <c r="C369" s="57" t="str">
        <f>IFERROR(IF('Input| Projects'!C369="","",'Input| Projects'!C369),"")</f>
        <v/>
      </c>
      <c r="D369" s="57" t="str">
        <f>IFERROR(IF('Input| Projects'!D369="","",'Input| Projects'!D369),"")</f>
        <v/>
      </c>
      <c r="E369" s="140"/>
      <c r="F369" s="257">
        <f>IFERROR('Input| Projects'!I369*'Input| Escalations'!$K$19,"")</f>
        <v>0</v>
      </c>
      <c r="G369" s="257">
        <f>IFERROR('Input| Projects'!J369*'Input| Escalations'!$K$19,"")</f>
        <v>0</v>
      </c>
      <c r="H369" s="257">
        <f>IFERROR('Input| Projects'!K369*'Input| Escalations'!$K$19,"")</f>
        <v>0</v>
      </c>
      <c r="I369" s="257">
        <f>IFERROR('Input| Projects'!L369*'Input| Escalations'!$K$19,"")</f>
        <v>0</v>
      </c>
      <c r="J369" s="257">
        <f>IFERROR('Input| Projects'!M369*'Input| Escalations'!$K$19,"")</f>
        <v>0</v>
      </c>
      <c r="K369" s="257">
        <f>IFERROR('Input| Projects'!N369*'Input| Escalations'!$K$19,"")</f>
        <v>0</v>
      </c>
      <c r="L369" s="257">
        <f>IFERROR('Input| Projects'!O369*'Input| Escalations'!$K$19,"")</f>
        <v>0</v>
      </c>
      <c r="M369" s="206" t="str">
        <f>IF(ABS(SUM(F369:L369)-(SUM('Input| Projects'!I369:O369)*'Input| Escalations'!$K$19))&lt;0.0000001,"",1)</f>
        <v/>
      </c>
      <c r="N369" s="259">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259">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259">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259">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259">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259">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259">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42"/>
      <c r="V369" s="253">
        <f t="shared" si="137"/>
        <v>0</v>
      </c>
      <c r="W369" s="253">
        <f t="shared" si="138"/>
        <v>0</v>
      </c>
      <c r="X369" s="253">
        <f t="shared" si="139"/>
        <v>0</v>
      </c>
      <c r="Y369" s="253">
        <f t="shared" si="122"/>
        <v>0</v>
      </c>
      <c r="Z369" s="253">
        <f t="shared" si="123"/>
        <v>0</v>
      </c>
      <c r="AA369" s="253">
        <f t="shared" si="124"/>
        <v>0</v>
      </c>
      <c r="AB369" s="253">
        <f t="shared" si="125"/>
        <v>0</v>
      </c>
      <c r="AC369" s="142"/>
      <c r="AD369" s="253">
        <f>'Input| Projects'!Q369*N369*'Input| Escalations'!$K$19</f>
        <v>0</v>
      </c>
      <c r="AE369" s="253">
        <f>'Input| Projects'!R369*O369*'Input| Escalations'!$K$19</f>
        <v>0</v>
      </c>
      <c r="AF369" s="253">
        <f>'Input| Projects'!S369*P369*'Input| Escalations'!$K$19</f>
        <v>0</v>
      </c>
      <c r="AG369" s="253">
        <f>'Input| Projects'!T369*Q369*'Input| Escalations'!$K$19</f>
        <v>0</v>
      </c>
      <c r="AH369" s="253">
        <f>'Input| Projects'!U369*R369*'Input| Escalations'!$K$19</f>
        <v>0</v>
      </c>
      <c r="AI369" s="253">
        <f>'Input| Projects'!V369*S369*'Input| Escalations'!$K$19</f>
        <v>0</v>
      </c>
      <c r="AJ369" s="253">
        <f>'Input| Projects'!W369*T369*'Input| Escalations'!$K$19</f>
        <v>0</v>
      </c>
      <c r="AK369" s="142"/>
      <c r="AL369" s="253">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253">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253">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253">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253">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253">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253">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42"/>
      <c r="AT369" s="253">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253">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253">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253">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253">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253">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253">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42"/>
      <c r="BB369" s="253">
        <f t="shared" si="140"/>
        <v>0</v>
      </c>
      <c r="BC369" s="253">
        <f t="shared" si="141"/>
        <v>0</v>
      </c>
      <c r="BD369" s="253">
        <f t="shared" si="142"/>
        <v>0</v>
      </c>
      <c r="BE369" s="253">
        <f t="shared" si="126"/>
        <v>0</v>
      </c>
      <c r="BF369" s="253">
        <f t="shared" si="127"/>
        <v>0</v>
      </c>
      <c r="BG369" s="253">
        <f t="shared" si="128"/>
        <v>0</v>
      </c>
      <c r="BH369" s="253">
        <f t="shared" si="129"/>
        <v>0</v>
      </c>
      <c r="BI369" s="144"/>
      <c r="BJ369" s="253"/>
      <c r="BK369" s="253"/>
      <c r="BL369" s="253"/>
      <c r="BM369" s="253"/>
      <c r="BN369" s="253"/>
      <c r="BO369" s="253"/>
      <c r="BP369" s="253"/>
      <c r="BQ369" s="144"/>
      <c r="BR369" s="253">
        <f t="shared" si="130"/>
        <v>0</v>
      </c>
      <c r="BS369" s="253">
        <f t="shared" si="131"/>
        <v>0</v>
      </c>
      <c r="BT369" s="253">
        <f t="shared" si="132"/>
        <v>0</v>
      </c>
      <c r="BU369" s="253">
        <f t="shared" si="133"/>
        <v>0</v>
      </c>
      <c r="BV369" s="253">
        <f t="shared" si="134"/>
        <v>0</v>
      </c>
      <c r="BW369" s="253">
        <f t="shared" si="135"/>
        <v>0</v>
      </c>
      <c r="BX369" s="253">
        <f t="shared" si="136"/>
        <v>0</v>
      </c>
      <c r="BY369" s="142"/>
      <c r="BZ369" s="264" t="str">
        <f>IF(SUMIF('Input| Projects'!$AR$8:$CO$8,"Dx",'Input| Projects'!$AR369:$CO369)=0,"",SUMIF('Input| Projects'!$AR$8:$CO$8,"Dx",'Input| Projects'!$AR369:$CO369))</f>
        <v/>
      </c>
      <c r="CA369" s="264" t="str">
        <f>IF(SUMIF('Input| Projects'!$AR$8:$CO$8,"Tx",'Input| Projects'!$AR369:$CO369)=0,"",SUMIF('Input| Projects'!$AR$8:$CO$8,"Tx",'Input| Projects'!$AR369:$CO369))</f>
        <v/>
      </c>
      <c r="CB369" s="206" t="str">
        <f t="shared" si="143"/>
        <v/>
      </c>
    </row>
    <row r="370" spans="2:80" x14ac:dyDescent="0.3">
      <c r="B370" s="268">
        <f>IFERROR('Input| Projects'!B370,"")</f>
        <v>361</v>
      </c>
      <c r="C370" s="57" t="str">
        <f>IFERROR(IF('Input| Projects'!C370="","",'Input| Projects'!C370),"")</f>
        <v/>
      </c>
      <c r="D370" s="57" t="str">
        <f>IFERROR(IF('Input| Projects'!D370="","",'Input| Projects'!D370),"")</f>
        <v/>
      </c>
      <c r="E370" s="140"/>
      <c r="F370" s="257">
        <f>IFERROR('Input| Projects'!I370*'Input| Escalations'!$K$19,"")</f>
        <v>0</v>
      </c>
      <c r="G370" s="257">
        <f>IFERROR('Input| Projects'!J370*'Input| Escalations'!$K$19,"")</f>
        <v>0</v>
      </c>
      <c r="H370" s="257">
        <f>IFERROR('Input| Projects'!K370*'Input| Escalations'!$K$19,"")</f>
        <v>0</v>
      </c>
      <c r="I370" s="257">
        <f>IFERROR('Input| Projects'!L370*'Input| Escalations'!$K$19,"")</f>
        <v>0</v>
      </c>
      <c r="J370" s="257">
        <f>IFERROR('Input| Projects'!M370*'Input| Escalations'!$K$19,"")</f>
        <v>0</v>
      </c>
      <c r="K370" s="257">
        <f>IFERROR('Input| Projects'!N370*'Input| Escalations'!$K$19,"")</f>
        <v>0</v>
      </c>
      <c r="L370" s="257">
        <f>IFERROR('Input| Projects'!O370*'Input| Escalations'!$K$19,"")</f>
        <v>0</v>
      </c>
      <c r="M370" s="206" t="str">
        <f>IF(ABS(SUM(F370:L370)-(SUM('Input| Projects'!I370:O370)*'Input| Escalations'!$K$19))&lt;0.0000001,"",1)</f>
        <v/>
      </c>
      <c r="N370" s="259">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259">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259">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259">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259">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259">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259">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42"/>
      <c r="V370" s="253">
        <f t="shared" si="137"/>
        <v>0</v>
      </c>
      <c r="W370" s="253">
        <f t="shared" si="138"/>
        <v>0</v>
      </c>
      <c r="X370" s="253">
        <f t="shared" si="139"/>
        <v>0</v>
      </c>
      <c r="Y370" s="253">
        <f t="shared" si="122"/>
        <v>0</v>
      </c>
      <c r="Z370" s="253">
        <f t="shared" si="123"/>
        <v>0</v>
      </c>
      <c r="AA370" s="253">
        <f t="shared" si="124"/>
        <v>0</v>
      </c>
      <c r="AB370" s="253">
        <f t="shared" si="125"/>
        <v>0</v>
      </c>
      <c r="AC370" s="142"/>
      <c r="AD370" s="253">
        <f>'Input| Projects'!Q370*N370*'Input| Escalations'!$K$19</f>
        <v>0</v>
      </c>
      <c r="AE370" s="253">
        <f>'Input| Projects'!R370*O370*'Input| Escalations'!$K$19</f>
        <v>0</v>
      </c>
      <c r="AF370" s="253">
        <f>'Input| Projects'!S370*P370*'Input| Escalations'!$K$19</f>
        <v>0</v>
      </c>
      <c r="AG370" s="253">
        <f>'Input| Projects'!T370*Q370*'Input| Escalations'!$K$19</f>
        <v>0</v>
      </c>
      <c r="AH370" s="253">
        <f>'Input| Projects'!U370*R370*'Input| Escalations'!$K$19</f>
        <v>0</v>
      </c>
      <c r="AI370" s="253">
        <f>'Input| Projects'!V370*S370*'Input| Escalations'!$K$19</f>
        <v>0</v>
      </c>
      <c r="AJ370" s="253">
        <f>'Input| Projects'!W370*T370*'Input| Escalations'!$K$19</f>
        <v>0</v>
      </c>
      <c r="AK370" s="142"/>
      <c r="AL370" s="253">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253">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253">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253">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253">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253">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253">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42"/>
      <c r="AT370" s="253">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253">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253">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253">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253">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253">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253">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42"/>
      <c r="BB370" s="253">
        <f t="shared" si="140"/>
        <v>0</v>
      </c>
      <c r="BC370" s="253">
        <f t="shared" si="141"/>
        <v>0</v>
      </c>
      <c r="BD370" s="253">
        <f t="shared" si="142"/>
        <v>0</v>
      </c>
      <c r="BE370" s="253">
        <f t="shared" si="126"/>
        <v>0</v>
      </c>
      <c r="BF370" s="253">
        <f t="shared" si="127"/>
        <v>0</v>
      </c>
      <c r="BG370" s="253">
        <f t="shared" si="128"/>
        <v>0</v>
      </c>
      <c r="BH370" s="253">
        <f t="shared" si="129"/>
        <v>0</v>
      </c>
      <c r="BI370" s="144"/>
      <c r="BJ370" s="253"/>
      <c r="BK370" s="253"/>
      <c r="BL370" s="253"/>
      <c r="BM370" s="253"/>
      <c r="BN370" s="253"/>
      <c r="BO370" s="253"/>
      <c r="BP370" s="253"/>
      <c r="BQ370" s="144"/>
      <c r="BR370" s="253">
        <f t="shared" si="130"/>
        <v>0</v>
      </c>
      <c r="BS370" s="253">
        <f t="shared" si="131"/>
        <v>0</v>
      </c>
      <c r="BT370" s="253">
        <f t="shared" si="132"/>
        <v>0</v>
      </c>
      <c r="BU370" s="253">
        <f t="shared" si="133"/>
        <v>0</v>
      </c>
      <c r="BV370" s="253">
        <f t="shared" si="134"/>
        <v>0</v>
      </c>
      <c r="BW370" s="253">
        <f t="shared" si="135"/>
        <v>0</v>
      </c>
      <c r="BX370" s="253">
        <f t="shared" si="136"/>
        <v>0</v>
      </c>
      <c r="BY370" s="142"/>
      <c r="BZ370" s="264" t="str">
        <f>IF(SUMIF('Input| Projects'!$AR$8:$CO$8,"Dx",'Input| Projects'!$AR370:$CO370)=0,"",SUMIF('Input| Projects'!$AR$8:$CO$8,"Dx",'Input| Projects'!$AR370:$CO370))</f>
        <v/>
      </c>
      <c r="CA370" s="264" t="str">
        <f>IF(SUMIF('Input| Projects'!$AR$8:$CO$8,"Tx",'Input| Projects'!$AR370:$CO370)=0,"",SUMIF('Input| Projects'!$AR$8:$CO$8,"Tx",'Input| Projects'!$AR370:$CO370))</f>
        <v/>
      </c>
      <c r="CB370" s="206" t="str">
        <f t="shared" si="143"/>
        <v/>
      </c>
    </row>
    <row r="371" spans="2:80" x14ac:dyDescent="0.3">
      <c r="B371" s="268">
        <f>IFERROR('Input| Projects'!B371,"")</f>
        <v>362</v>
      </c>
      <c r="C371" s="57" t="str">
        <f>IFERROR(IF('Input| Projects'!C371="","",'Input| Projects'!C371),"")</f>
        <v/>
      </c>
      <c r="D371" s="57" t="str">
        <f>IFERROR(IF('Input| Projects'!D371="","",'Input| Projects'!D371),"")</f>
        <v/>
      </c>
      <c r="E371" s="140"/>
      <c r="F371" s="257">
        <f>IFERROR('Input| Projects'!I371*'Input| Escalations'!$K$19,"")</f>
        <v>0</v>
      </c>
      <c r="G371" s="257">
        <f>IFERROR('Input| Projects'!J371*'Input| Escalations'!$K$19,"")</f>
        <v>0</v>
      </c>
      <c r="H371" s="257">
        <f>IFERROR('Input| Projects'!K371*'Input| Escalations'!$K$19,"")</f>
        <v>0</v>
      </c>
      <c r="I371" s="257">
        <f>IFERROR('Input| Projects'!L371*'Input| Escalations'!$K$19,"")</f>
        <v>0</v>
      </c>
      <c r="J371" s="257">
        <f>IFERROR('Input| Projects'!M371*'Input| Escalations'!$K$19,"")</f>
        <v>0</v>
      </c>
      <c r="K371" s="257">
        <f>IFERROR('Input| Projects'!N371*'Input| Escalations'!$K$19,"")</f>
        <v>0</v>
      </c>
      <c r="L371" s="257">
        <f>IFERROR('Input| Projects'!O371*'Input| Escalations'!$K$19,"")</f>
        <v>0</v>
      </c>
      <c r="M371" s="206" t="str">
        <f>IF(ABS(SUM(F371:L371)-(SUM('Input| Projects'!I371:O371)*'Input| Escalations'!$K$19))&lt;0.0000001,"",1)</f>
        <v/>
      </c>
      <c r="N371" s="259">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259">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259">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259">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259">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259">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259">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42"/>
      <c r="V371" s="253">
        <f t="shared" si="137"/>
        <v>0</v>
      </c>
      <c r="W371" s="253">
        <f t="shared" si="138"/>
        <v>0</v>
      </c>
      <c r="X371" s="253">
        <f t="shared" si="139"/>
        <v>0</v>
      </c>
      <c r="Y371" s="253">
        <f t="shared" si="122"/>
        <v>0</v>
      </c>
      <c r="Z371" s="253">
        <f t="shared" si="123"/>
        <v>0</v>
      </c>
      <c r="AA371" s="253">
        <f t="shared" si="124"/>
        <v>0</v>
      </c>
      <c r="AB371" s="253">
        <f t="shared" si="125"/>
        <v>0</v>
      </c>
      <c r="AC371" s="142"/>
      <c r="AD371" s="253">
        <f>'Input| Projects'!Q371*N371*'Input| Escalations'!$K$19</f>
        <v>0</v>
      </c>
      <c r="AE371" s="253">
        <f>'Input| Projects'!R371*O371*'Input| Escalations'!$K$19</f>
        <v>0</v>
      </c>
      <c r="AF371" s="253">
        <f>'Input| Projects'!S371*P371*'Input| Escalations'!$K$19</f>
        <v>0</v>
      </c>
      <c r="AG371" s="253">
        <f>'Input| Projects'!T371*Q371*'Input| Escalations'!$K$19</f>
        <v>0</v>
      </c>
      <c r="AH371" s="253">
        <f>'Input| Projects'!U371*R371*'Input| Escalations'!$K$19</f>
        <v>0</v>
      </c>
      <c r="AI371" s="253">
        <f>'Input| Projects'!V371*S371*'Input| Escalations'!$K$19</f>
        <v>0</v>
      </c>
      <c r="AJ371" s="253">
        <f>'Input| Projects'!W371*T371*'Input| Escalations'!$K$19</f>
        <v>0</v>
      </c>
      <c r="AK371" s="142"/>
      <c r="AL371" s="253">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253">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253">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253">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253">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253">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253">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42"/>
      <c r="AT371" s="253">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253">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253">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253">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253">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253">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253">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42"/>
      <c r="BB371" s="253">
        <f t="shared" si="140"/>
        <v>0</v>
      </c>
      <c r="BC371" s="253">
        <f t="shared" si="141"/>
        <v>0</v>
      </c>
      <c r="BD371" s="253">
        <f t="shared" si="142"/>
        <v>0</v>
      </c>
      <c r="BE371" s="253">
        <f t="shared" si="126"/>
        <v>0</v>
      </c>
      <c r="BF371" s="253">
        <f t="shared" si="127"/>
        <v>0</v>
      </c>
      <c r="BG371" s="253">
        <f t="shared" si="128"/>
        <v>0</v>
      </c>
      <c r="BH371" s="253">
        <f t="shared" si="129"/>
        <v>0</v>
      </c>
      <c r="BI371" s="144"/>
      <c r="BJ371" s="253"/>
      <c r="BK371" s="253"/>
      <c r="BL371" s="253"/>
      <c r="BM371" s="253"/>
      <c r="BN371" s="253"/>
      <c r="BO371" s="253"/>
      <c r="BP371" s="253"/>
      <c r="BQ371" s="144"/>
      <c r="BR371" s="253">
        <f t="shared" si="130"/>
        <v>0</v>
      </c>
      <c r="BS371" s="253">
        <f t="shared" si="131"/>
        <v>0</v>
      </c>
      <c r="BT371" s="253">
        <f t="shared" si="132"/>
        <v>0</v>
      </c>
      <c r="BU371" s="253">
        <f t="shared" si="133"/>
        <v>0</v>
      </c>
      <c r="BV371" s="253">
        <f t="shared" si="134"/>
        <v>0</v>
      </c>
      <c r="BW371" s="253">
        <f t="shared" si="135"/>
        <v>0</v>
      </c>
      <c r="BX371" s="253">
        <f t="shared" si="136"/>
        <v>0</v>
      </c>
      <c r="BY371" s="142"/>
      <c r="BZ371" s="264" t="str">
        <f>IF(SUMIF('Input| Projects'!$AR$8:$CO$8,"Dx",'Input| Projects'!$AR371:$CO371)=0,"",SUMIF('Input| Projects'!$AR$8:$CO$8,"Dx",'Input| Projects'!$AR371:$CO371))</f>
        <v/>
      </c>
      <c r="CA371" s="264" t="str">
        <f>IF(SUMIF('Input| Projects'!$AR$8:$CO$8,"Tx",'Input| Projects'!$AR371:$CO371)=0,"",SUMIF('Input| Projects'!$AR$8:$CO$8,"Tx",'Input| Projects'!$AR371:$CO371))</f>
        <v/>
      </c>
      <c r="CB371" s="206" t="str">
        <f t="shared" si="143"/>
        <v/>
      </c>
    </row>
    <row r="372" spans="2:80" x14ac:dyDescent="0.3">
      <c r="B372" s="268">
        <f>IFERROR('Input| Projects'!B372,"")</f>
        <v>363</v>
      </c>
      <c r="C372" s="57" t="str">
        <f>IFERROR(IF('Input| Projects'!C372="","",'Input| Projects'!C372),"")</f>
        <v/>
      </c>
      <c r="D372" s="57" t="str">
        <f>IFERROR(IF('Input| Projects'!D372="","",'Input| Projects'!D372),"")</f>
        <v/>
      </c>
      <c r="E372" s="140"/>
      <c r="F372" s="257">
        <f>IFERROR('Input| Projects'!I372*'Input| Escalations'!$K$19,"")</f>
        <v>0</v>
      </c>
      <c r="G372" s="257">
        <f>IFERROR('Input| Projects'!J372*'Input| Escalations'!$K$19,"")</f>
        <v>0</v>
      </c>
      <c r="H372" s="257">
        <f>IFERROR('Input| Projects'!K372*'Input| Escalations'!$K$19,"")</f>
        <v>0</v>
      </c>
      <c r="I372" s="257">
        <f>IFERROR('Input| Projects'!L372*'Input| Escalations'!$K$19,"")</f>
        <v>0</v>
      </c>
      <c r="J372" s="257">
        <f>IFERROR('Input| Projects'!M372*'Input| Escalations'!$K$19,"")</f>
        <v>0</v>
      </c>
      <c r="K372" s="257">
        <f>IFERROR('Input| Projects'!N372*'Input| Escalations'!$K$19,"")</f>
        <v>0</v>
      </c>
      <c r="L372" s="257">
        <f>IFERROR('Input| Projects'!O372*'Input| Escalations'!$K$19,"")</f>
        <v>0</v>
      </c>
      <c r="M372" s="206" t="str">
        <f>IF(ABS(SUM(F372:L372)-(SUM('Input| Projects'!I372:O372)*'Input| Escalations'!$K$19))&lt;0.0000001,"",1)</f>
        <v/>
      </c>
      <c r="N372" s="259">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259">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259">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259">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259">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259">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259">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42"/>
      <c r="V372" s="253">
        <f t="shared" si="137"/>
        <v>0</v>
      </c>
      <c r="W372" s="253">
        <f t="shared" si="138"/>
        <v>0</v>
      </c>
      <c r="X372" s="253">
        <f t="shared" si="139"/>
        <v>0</v>
      </c>
      <c r="Y372" s="253">
        <f t="shared" si="122"/>
        <v>0</v>
      </c>
      <c r="Z372" s="253">
        <f t="shared" si="123"/>
        <v>0</v>
      </c>
      <c r="AA372" s="253">
        <f t="shared" si="124"/>
        <v>0</v>
      </c>
      <c r="AB372" s="253">
        <f t="shared" si="125"/>
        <v>0</v>
      </c>
      <c r="AC372" s="142"/>
      <c r="AD372" s="253">
        <f>'Input| Projects'!Q372*N372*'Input| Escalations'!$K$19</f>
        <v>0</v>
      </c>
      <c r="AE372" s="253">
        <f>'Input| Projects'!R372*O372*'Input| Escalations'!$K$19</f>
        <v>0</v>
      </c>
      <c r="AF372" s="253">
        <f>'Input| Projects'!S372*P372*'Input| Escalations'!$K$19</f>
        <v>0</v>
      </c>
      <c r="AG372" s="253">
        <f>'Input| Projects'!T372*Q372*'Input| Escalations'!$K$19</f>
        <v>0</v>
      </c>
      <c r="AH372" s="253">
        <f>'Input| Projects'!U372*R372*'Input| Escalations'!$K$19</f>
        <v>0</v>
      </c>
      <c r="AI372" s="253">
        <f>'Input| Projects'!V372*S372*'Input| Escalations'!$K$19</f>
        <v>0</v>
      </c>
      <c r="AJ372" s="253">
        <f>'Input| Projects'!W372*T372*'Input| Escalations'!$K$19</f>
        <v>0</v>
      </c>
      <c r="AK372" s="142"/>
      <c r="AL372" s="253">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253">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253">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253">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253">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253">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253">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42"/>
      <c r="AT372" s="253">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253">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253">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253">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253">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253">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253">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42"/>
      <c r="BB372" s="253">
        <f t="shared" si="140"/>
        <v>0</v>
      </c>
      <c r="BC372" s="253">
        <f t="shared" si="141"/>
        <v>0</v>
      </c>
      <c r="BD372" s="253">
        <f t="shared" si="142"/>
        <v>0</v>
      </c>
      <c r="BE372" s="253">
        <f t="shared" si="126"/>
        <v>0</v>
      </c>
      <c r="BF372" s="253">
        <f t="shared" si="127"/>
        <v>0</v>
      </c>
      <c r="BG372" s="253">
        <f t="shared" si="128"/>
        <v>0</v>
      </c>
      <c r="BH372" s="253">
        <f t="shared" si="129"/>
        <v>0</v>
      </c>
      <c r="BI372" s="144"/>
      <c r="BJ372" s="253"/>
      <c r="BK372" s="253"/>
      <c r="BL372" s="253"/>
      <c r="BM372" s="253"/>
      <c r="BN372" s="253"/>
      <c r="BO372" s="253"/>
      <c r="BP372" s="253"/>
      <c r="BQ372" s="144"/>
      <c r="BR372" s="253">
        <f t="shared" si="130"/>
        <v>0</v>
      </c>
      <c r="BS372" s="253">
        <f t="shared" si="131"/>
        <v>0</v>
      </c>
      <c r="BT372" s="253">
        <f t="shared" si="132"/>
        <v>0</v>
      </c>
      <c r="BU372" s="253">
        <f t="shared" si="133"/>
        <v>0</v>
      </c>
      <c r="BV372" s="253">
        <f t="shared" si="134"/>
        <v>0</v>
      </c>
      <c r="BW372" s="253">
        <f t="shared" si="135"/>
        <v>0</v>
      </c>
      <c r="BX372" s="253">
        <f t="shared" si="136"/>
        <v>0</v>
      </c>
      <c r="BY372" s="142"/>
      <c r="BZ372" s="264" t="str">
        <f>IF(SUMIF('Input| Projects'!$AR$8:$CO$8,"Dx",'Input| Projects'!$AR372:$CO372)=0,"",SUMIF('Input| Projects'!$AR$8:$CO$8,"Dx",'Input| Projects'!$AR372:$CO372))</f>
        <v/>
      </c>
      <c r="CA372" s="264" t="str">
        <f>IF(SUMIF('Input| Projects'!$AR$8:$CO$8,"Tx",'Input| Projects'!$AR372:$CO372)=0,"",SUMIF('Input| Projects'!$AR$8:$CO$8,"Tx",'Input| Projects'!$AR372:$CO372))</f>
        <v/>
      </c>
      <c r="CB372" s="206" t="str">
        <f t="shared" si="143"/>
        <v/>
      </c>
    </row>
    <row r="373" spans="2:80" x14ac:dyDescent="0.3">
      <c r="B373" s="268">
        <f>IFERROR('Input| Projects'!B373,"")</f>
        <v>364</v>
      </c>
      <c r="C373" s="57" t="str">
        <f>IFERROR(IF('Input| Projects'!C373="","",'Input| Projects'!C373),"")</f>
        <v/>
      </c>
      <c r="D373" s="57" t="str">
        <f>IFERROR(IF('Input| Projects'!D373="","",'Input| Projects'!D373),"")</f>
        <v/>
      </c>
      <c r="E373" s="140"/>
      <c r="F373" s="257">
        <f>IFERROR('Input| Projects'!I373*'Input| Escalations'!$K$19,"")</f>
        <v>0</v>
      </c>
      <c r="G373" s="257">
        <f>IFERROR('Input| Projects'!J373*'Input| Escalations'!$K$19,"")</f>
        <v>0</v>
      </c>
      <c r="H373" s="257">
        <f>IFERROR('Input| Projects'!K373*'Input| Escalations'!$K$19,"")</f>
        <v>0</v>
      </c>
      <c r="I373" s="257">
        <f>IFERROR('Input| Projects'!L373*'Input| Escalations'!$K$19,"")</f>
        <v>0</v>
      </c>
      <c r="J373" s="257">
        <f>IFERROR('Input| Projects'!M373*'Input| Escalations'!$K$19,"")</f>
        <v>0</v>
      </c>
      <c r="K373" s="257">
        <f>IFERROR('Input| Projects'!N373*'Input| Escalations'!$K$19,"")</f>
        <v>0</v>
      </c>
      <c r="L373" s="257">
        <f>IFERROR('Input| Projects'!O373*'Input| Escalations'!$K$19,"")</f>
        <v>0</v>
      </c>
      <c r="M373" s="206" t="str">
        <f>IF(ABS(SUM(F373:L373)-(SUM('Input| Projects'!I373:O373)*'Input| Escalations'!$K$19))&lt;0.0000001,"",1)</f>
        <v/>
      </c>
      <c r="N373" s="259">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259">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259">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259">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259">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259">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259">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42"/>
      <c r="V373" s="253">
        <f t="shared" si="137"/>
        <v>0</v>
      </c>
      <c r="W373" s="253">
        <f t="shared" si="138"/>
        <v>0</v>
      </c>
      <c r="X373" s="253">
        <f t="shared" si="139"/>
        <v>0</v>
      </c>
      <c r="Y373" s="253">
        <f t="shared" si="122"/>
        <v>0</v>
      </c>
      <c r="Z373" s="253">
        <f t="shared" si="123"/>
        <v>0</v>
      </c>
      <c r="AA373" s="253">
        <f t="shared" si="124"/>
        <v>0</v>
      </c>
      <c r="AB373" s="253">
        <f t="shared" si="125"/>
        <v>0</v>
      </c>
      <c r="AC373" s="142"/>
      <c r="AD373" s="253">
        <f>'Input| Projects'!Q373*N373*'Input| Escalations'!$K$19</f>
        <v>0</v>
      </c>
      <c r="AE373" s="253">
        <f>'Input| Projects'!R373*O373*'Input| Escalations'!$K$19</f>
        <v>0</v>
      </c>
      <c r="AF373" s="253">
        <f>'Input| Projects'!S373*P373*'Input| Escalations'!$K$19</f>
        <v>0</v>
      </c>
      <c r="AG373" s="253">
        <f>'Input| Projects'!T373*Q373*'Input| Escalations'!$K$19</f>
        <v>0</v>
      </c>
      <c r="AH373" s="253">
        <f>'Input| Projects'!U373*R373*'Input| Escalations'!$K$19</f>
        <v>0</v>
      </c>
      <c r="AI373" s="253">
        <f>'Input| Projects'!V373*S373*'Input| Escalations'!$K$19</f>
        <v>0</v>
      </c>
      <c r="AJ373" s="253">
        <f>'Input| Projects'!W373*T373*'Input| Escalations'!$K$19</f>
        <v>0</v>
      </c>
      <c r="AK373" s="142"/>
      <c r="AL373" s="253">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253">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253">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253">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253">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253">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253">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42"/>
      <c r="AT373" s="253">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253">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253">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253">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253">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253">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253">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42"/>
      <c r="BB373" s="253">
        <f t="shared" si="140"/>
        <v>0</v>
      </c>
      <c r="BC373" s="253">
        <f t="shared" si="141"/>
        <v>0</v>
      </c>
      <c r="BD373" s="253">
        <f t="shared" si="142"/>
        <v>0</v>
      </c>
      <c r="BE373" s="253">
        <f t="shared" si="126"/>
        <v>0</v>
      </c>
      <c r="BF373" s="253">
        <f t="shared" si="127"/>
        <v>0</v>
      </c>
      <c r="BG373" s="253">
        <f t="shared" si="128"/>
        <v>0</v>
      </c>
      <c r="BH373" s="253">
        <f t="shared" si="129"/>
        <v>0</v>
      </c>
      <c r="BI373" s="144"/>
      <c r="BJ373" s="253"/>
      <c r="BK373" s="253"/>
      <c r="BL373" s="253"/>
      <c r="BM373" s="253"/>
      <c r="BN373" s="253"/>
      <c r="BO373" s="253"/>
      <c r="BP373" s="253"/>
      <c r="BQ373" s="144"/>
      <c r="BR373" s="253">
        <f t="shared" si="130"/>
        <v>0</v>
      </c>
      <c r="BS373" s="253">
        <f t="shared" si="131"/>
        <v>0</v>
      </c>
      <c r="BT373" s="253">
        <f t="shared" si="132"/>
        <v>0</v>
      </c>
      <c r="BU373" s="253">
        <f t="shared" si="133"/>
        <v>0</v>
      </c>
      <c r="BV373" s="253">
        <f t="shared" si="134"/>
        <v>0</v>
      </c>
      <c r="BW373" s="253">
        <f t="shared" si="135"/>
        <v>0</v>
      </c>
      <c r="BX373" s="253">
        <f t="shared" si="136"/>
        <v>0</v>
      </c>
      <c r="BY373" s="142"/>
      <c r="BZ373" s="264" t="str">
        <f>IF(SUMIF('Input| Projects'!$AR$8:$CO$8,"Dx",'Input| Projects'!$AR373:$CO373)=0,"",SUMIF('Input| Projects'!$AR$8:$CO$8,"Dx",'Input| Projects'!$AR373:$CO373))</f>
        <v/>
      </c>
      <c r="CA373" s="264" t="str">
        <f>IF(SUMIF('Input| Projects'!$AR$8:$CO$8,"Tx",'Input| Projects'!$AR373:$CO373)=0,"",SUMIF('Input| Projects'!$AR$8:$CO$8,"Tx",'Input| Projects'!$AR373:$CO373))</f>
        <v/>
      </c>
      <c r="CB373" s="206" t="str">
        <f t="shared" si="143"/>
        <v/>
      </c>
    </row>
    <row r="374" spans="2:80" x14ac:dyDescent="0.3">
      <c r="B374" s="268">
        <f>IFERROR('Input| Projects'!B374,"")</f>
        <v>365</v>
      </c>
      <c r="C374" s="57" t="str">
        <f>IFERROR(IF('Input| Projects'!C374="","",'Input| Projects'!C374),"")</f>
        <v/>
      </c>
      <c r="D374" s="57" t="str">
        <f>IFERROR(IF('Input| Projects'!D374="","",'Input| Projects'!D374),"")</f>
        <v/>
      </c>
      <c r="E374" s="140"/>
      <c r="F374" s="257">
        <f>IFERROR('Input| Projects'!I374*'Input| Escalations'!$K$19,"")</f>
        <v>0</v>
      </c>
      <c r="G374" s="257">
        <f>IFERROR('Input| Projects'!J374*'Input| Escalations'!$K$19,"")</f>
        <v>0</v>
      </c>
      <c r="H374" s="257">
        <f>IFERROR('Input| Projects'!K374*'Input| Escalations'!$K$19,"")</f>
        <v>0</v>
      </c>
      <c r="I374" s="257">
        <f>IFERROR('Input| Projects'!L374*'Input| Escalations'!$K$19,"")</f>
        <v>0</v>
      </c>
      <c r="J374" s="257">
        <f>IFERROR('Input| Projects'!M374*'Input| Escalations'!$K$19,"")</f>
        <v>0</v>
      </c>
      <c r="K374" s="257">
        <f>IFERROR('Input| Projects'!N374*'Input| Escalations'!$K$19,"")</f>
        <v>0</v>
      </c>
      <c r="L374" s="257">
        <f>IFERROR('Input| Projects'!O374*'Input| Escalations'!$K$19,"")</f>
        <v>0</v>
      </c>
      <c r="M374" s="206" t="str">
        <f>IF(ABS(SUM(F374:L374)-(SUM('Input| Projects'!I374:O374)*'Input| Escalations'!$K$19))&lt;0.0000001,"",1)</f>
        <v/>
      </c>
      <c r="N374" s="259">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259">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259">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259">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259">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259">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259">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42"/>
      <c r="V374" s="253">
        <f t="shared" si="137"/>
        <v>0</v>
      </c>
      <c r="W374" s="253">
        <f t="shared" si="138"/>
        <v>0</v>
      </c>
      <c r="X374" s="253">
        <f t="shared" si="139"/>
        <v>0</v>
      </c>
      <c r="Y374" s="253">
        <f t="shared" si="122"/>
        <v>0</v>
      </c>
      <c r="Z374" s="253">
        <f t="shared" si="123"/>
        <v>0</v>
      </c>
      <c r="AA374" s="253">
        <f t="shared" si="124"/>
        <v>0</v>
      </c>
      <c r="AB374" s="253">
        <f t="shared" si="125"/>
        <v>0</v>
      </c>
      <c r="AC374" s="142"/>
      <c r="AD374" s="253">
        <f>'Input| Projects'!Q374*N374*'Input| Escalations'!$K$19</f>
        <v>0</v>
      </c>
      <c r="AE374" s="253">
        <f>'Input| Projects'!R374*O374*'Input| Escalations'!$K$19</f>
        <v>0</v>
      </c>
      <c r="AF374" s="253">
        <f>'Input| Projects'!S374*P374*'Input| Escalations'!$K$19</f>
        <v>0</v>
      </c>
      <c r="AG374" s="253">
        <f>'Input| Projects'!T374*Q374*'Input| Escalations'!$K$19</f>
        <v>0</v>
      </c>
      <c r="AH374" s="253">
        <f>'Input| Projects'!U374*R374*'Input| Escalations'!$K$19</f>
        <v>0</v>
      </c>
      <c r="AI374" s="253">
        <f>'Input| Projects'!V374*S374*'Input| Escalations'!$K$19</f>
        <v>0</v>
      </c>
      <c r="AJ374" s="253">
        <f>'Input| Projects'!W374*T374*'Input| Escalations'!$K$19</f>
        <v>0</v>
      </c>
      <c r="AK374" s="142"/>
      <c r="AL374" s="253">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253">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253">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253">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253">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253">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253">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42"/>
      <c r="AT374" s="253">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253">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253">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253">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253">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253">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253">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42"/>
      <c r="BB374" s="253">
        <f t="shared" si="140"/>
        <v>0</v>
      </c>
      <c r="BC374" s="253">
        <f t="shared" si="141"/>
        <v>0</v>
      </c>
      <c r="BD374" s="253">
        <f t="shared" si="142"/>
        <v>0</v>
      </c>
      <c r="BE374" s="253">
        <f t="shared" si="126"/>
        <v>0</v>
      </c>
      <c r="BF374" s="253">
        <f t="shared" si="127"/>
        <v>0</v>
      </c>
      <c r="BG374" s="253">
        <f t="shared" si="128"/>
        <v>0</v>
      </c>
      <c r="BH374" s="253">
        <f t="shared" si="129"/>
        <v>0</v>
      </c>
      <c r="BI374" s="144"/>
      <c r="BJ374" s="253"/>
      <c r="BK374" s="253"/>
      <c r="BL374" s="253"/>
      <c r="BM374" s="253"/>
      <c r="BN374" s="253"/>
      <c r="BO374" s="253"/>
      <c r="BP374" s="253"/>
      <c r="BQ374" s="144"/>
      <c r="BR374" s="253">
        <f t="shared" si="130"/>
        <v>0</v>
      </c>
      <c r="BS374" s="253">
        <f t="shared" si="131"/>
        <v>0</v>
      </c>
      <c r="BT374" s="253">
        <f t="shared" si="132"/>
        <v>0</v>
      </c>
      <c r="BU374" s="253">
        <f t="shared" si="133"/>
        <v>0</v>
      </c>
      <c r="BV374" s="253">
        <f t="shared" si="134"/>
        <v>0</v>
      </c>
      <c r="BW374" s="253">
        <f t="shared" si="135"/>
        <v>0</v>
      </c>
      <c r="BX374" s="253">
        <f t="shared" si="136"/>
        <v>0</v>
      </c>
      <c r="BY374" s="142"/>
      <c r="BZ374" s="264" t="str">
        <f>IF(SUMIF('Input| Projects'!$AR$8:$CO$8,"Dx",'Input| Projects'!$AR374:$CO374)=0,"",SUMIF('Input| Projects'!$AR$8:$CO$8,"Dx",'Input| Projects'!$AR374:$CO374))</f>
        <v/>
      </c>
      <c r="CA374" s="264" t="str">
        <f>IF(SUMIF('Input| Projects'!$AR$8:$CO$8,"Tx",'Input| Projects'!$AR374:$CO374)=0,"",SUMIF('Input| Projects'!$AR$8:$CO$8,"Tx",'Input| Projects'!$AR374:$CO374))</f>
        <v/>
      </c>
      <c r="CB374" s="206" t="str">
        <f t="shared" si="143"/>
        <v/>
      </c>
    </row>
    <row r="375" spans="2:80" x14ac:dyDescent="0.3">
      <c r="B375" s="268">
        <f>IFERROR('Input| Projects'!B375,"")</f>
        <v>366</v>
      </c>
      <c r="C375" s="57" t="str">
        <f>IFERROR(IF('Input| Projects'!C375="","",'Input| Projects'!C375),"")</f>
        <v/>
      </c>
      <c r="D375" s="57" t="str">
        <f>IFERROR(IF('Input| Projects'!D375="","",'Input| Projects'!D375),"")</f>
        <v/>
      </c>
      <c r="E375" s="140"/>
      <c r="F375" s="257">
        <f>IFERROR('Input| Projects'!I375*'Input| Escalations'!$K$19,"")</f>
        <v>0</v>
      </c>
      <c r="G375" s="257">
        <f>IFERROR('Input| Projects'!J375*'Input| Escalations'!$K$19,"")</f>
        <v>0</v>
      </c>
      <c r="H375" s="257">
        <f>IFERROR('Input| Projects'!K375*'Input| Escalations'!$K$19,"")</f>
        <v>0</v>
      </c>
      <c r="I375" s="257">
        <f>IFERROR('Input| Projects'!L375*'Input| Escalations'!$K$19,"")</f>
        <v>0</v>
      </c>
      <c r="J375" s="257">
        <f>IFERROR('Input| Projects'!M375*'Input| Escalations'!$K$19,"")</f>
        <v>0</v>
      </c>
      <c r="K375" s="257">
        <f>IFERROR('Input| Projects'!N375*'Input| Escalations'!$K$19,"")</f>
        <v>0</v>
      </c>
      <c r="L375" s="257">
        <f>IFERROR('Input| Projects'!O375*'Input| Escalations'!$K$19,"")</f>
        <v>0</v>
      </c>
      <c r="M375" s="206" t="str">
        <f>IF(ABS(SUM(F375:L375)-(SUM('Input| Projects'!I375:O375)*'Input| Escalations'!$K$19))&lt;0.0000001,"",1)</f>
        <v/>
      </c>
      <c r="N375" s="259">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259">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259">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259">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259">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259">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259">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42"/>
      <c r="V375" s="253">
        <f t="shared" si="137"/>
        <v>0</v>
      </c>
      <c r="W375" s="253">
        <f t="shared" si="138"/>
        <v>0</v>
      </c>
      <c r="X375" s="253">
        <f t="shared" si="139"/>
        <v>0</v>
      </c>
      <c r="Y375" s="253">
        <f t="shared" si="122"/>
        <v>0</v>
      </c>
      <c r="Z375" s="253">
        <f t="shared" si="123"/>
        <v>0</v>
      </c>
      <c r="AA375" s="253">
        <f t="shared" si="124"/>
        <v>0</v>
      </c>
      <c r="AB375" s="253">
        <f t="shared" si="125"/>
        <v>0</v>
      </c>
      <c r="AC375" s="142"/>
      <c r="AD375" s="253">
        <f>'Input| Projects'!Q375*N375*'Input| Escalations'!$K$19</f>
        <v>0</v>
      </c>
      <c r="AE375" s="253">
        <f>'Input| Projects'!R375*O375*'Input| Escalations'!$K$19</f>
        <v>0</v>
      </c>
      <c r="AF375" s="253">
        <f>'Input| Projects'!S375*P375*'Input| Escalations'!$K$19</f>
        <v>0</v>
      </c>
      <c r="AG375" s="253">
        <f>'Input| Projects'!T375*Q375*'Input| Escalations'!$K$19</f>
        <v>0</v>
      </c>
      <c r="AH375" s="253">
        <f>'Input| Projects'!U375*R375*'Input| Escalations'!$K$19</f>
        <v>0</v>
      </c>
      <c r="AI375" s="253">
        <f>'Input| Projects'!V375*S375*'Input| Escalations'!$K$19</f>
        <v>0</v>
      </c>
      <c r="AJ375" s="253">
        <f>'Input| Projects'!W375*T375*'Input| Escalations'!$K$19</f>
        <v>0</v>
      </c>
      <c r="AK375" s="142"/>
      <c r="AL375" s="253">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253">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253">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253">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253">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253">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253">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42"/>
      <c r="AT375" s="253">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253">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253">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253">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253">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253">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253">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42"/>
      <c r="BB375" s="253">
        <f t="shared" si="140"/>
        <v>0</v>
      </c>
      <c r="BC375" s="253">
        <f t="shared" si="141"/>
        <v>0</v>
      </c>
      <c r="BD375" s="253">
        <f t="shared" si="142"/>
        <v>0</v>
      </c>
      <c r="BE375" s="253">
        <f t="shared" si="126"/>
        <v>0</v>
      </c>
      <c r="BF375" s="253">
        <f t="shared" si="127"/>
        <v>0</v>
      </c>
      <c r="BG375" s="253">
        <f t="shared" si="128"/>
        <v>0</v>
      </c>
      <c r="BH375" s="253">
        <f t="shared" si="129"/>
        <v>0</v>
      </c>
      <c r="BI375" s="144"/>
      <c r="BJ375" s="253"/>
      <c r="BK375" s="253"/>
      <c r="BL375" s="253"/>
      <c r="BM375" s="253"/>
      <c r="BN375" s="253"/>
      <c r="BO375" s="253"/>
      <c r="BP375" s="253"/>
      <c r="BQ375" s="144"/>
      <c r="BR375" s="253">
        <f t="shared" si="130"/>
        <v>0</v>
      </c>
      <c r="BS375" s="253">
        <f t="shared" si="131"/>
        <v>0</v>
      </c>
      <c r="BT375" s="253">
        <f t="shared" si="132"/>
        <v>0</v>
      </c>
      <c r="BU375" s="253">
        <f t="shared" si="133"/>
        <v>0</v>
      </c>
      <c r="BV375" s="253">
        <f t="shared" si="134"/>
        <v>0</v>
      </c>
      <c r="BW375" s="253">
        <f t="shared" si="135"/>
        <v>0</v>
      </c>
      <c r="BX375" s="253">
        <f t="shared" si="136"/>
        <v>0</v>
      </c>
      <c r="BY375" s="142"/>
      <c r="BZ375" s="264" t="str">
        <f>IF(SUMIF('Input| Projects'!$AR$8:$CO$8,"Dx",'Input| Projects'!$AR375:$CO375)=0,"",SUMIF('Input| Projects'!$AR$8:$CO$8,"Dx",'Input| Projects'!$AR375:$CO375))</f>
        <v/>
      </c>
      <c r="CA375" s="264" t="str">
        <f>IF(SUMIF('Input| Projects'!$AR$8:$CO$8,"Tx",'Input| Projects'!$AR375:$CO375)=0,"",SUMIF('Input| Projects'!$AR$8:$CO$8,"Tx",'Input| Projects'!$AR375:$CO375))</f>
        <v/>
      </c>
      <c r="CB375" s="206" t="str">
        <f t="shared" si="143"/>
        <v/>
      </c>
    </row>
    <row r="376" spans="2:80" x14ac:dyDescent="0.3">
      <c r="B376" s="268">
        <f>IFERROR('Input| Projects'!B376,"")</f>
        <v>367</v>
      </c>
      <c r="C376" s="57" t="str">
        <f>IFERROR(IF('Input| Projects'!C376="","",'Input| Projects'!C376),"")</f>
        <v/>
      </c>
      <c r="D376" s="57" t="str">
        <f>IFERROR(IF('Input| Projects'!D376="","",'Input| Projects'!D376),"")</f>
        <v/>
      </c>
      <c r="E376" s="140"/>
      <c r="F376" s="257">
        <f>IFERROR('Input| Projects'!I376*'Input| Escalations'!$K$19,"")</f>
        <v>0</v>
      </c>
      <c r="G376" s="257">
        <f>IFERROR('Input| Projects'!J376*'Input| Escalations'!$K$19,"")</f>
        <v>0</v>
      </c>
      <c r="H376" s="257">
        <f>IFERROR('Input| Projects'!K376*'Input| Escalations'!$K$19,"")</f>
        <v>0</v>
      </c>
      <c r="I376" s="257">
        <f>IFERROR('Input| Projects'!L376*'Input| Escalations'!$K$19,"")</f>
        <v>0</v>
      </c>
      <c r="J376" s="257">
        <f>IFERROR('Input| Projects'!M376*'Input| Escalations'!$K$19,"")</f>
        <v>0</v>
      </c>
      <c r="K376" s="257">
        <f>IFERROR('Input| Projects'!N376*'Input| Escalations'!$K$19,"")</f>
        <v>0</v>
      </c>
      <c r="L376" s="257">
        <f>IFERROR('Input| Projects'!O376*'Input| Escalations'!$K$19,"")</f>
        <v>0</v>
      </c>
      <c r="M376" s="206" t="str">
        <f>IF(ABS(SUM(F376:L376)-(SUM('Input| Projects'!I376:O376)*'Input| Escalations'!$K$19))&lt;0.0000001,"",1)</f>
        <v/>
      </c>
      <c r="N376" s="259">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259">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259">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259">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259">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259">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259">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42"/>
      <c r="V376" s="253">
        <f t="shared" si="137"/>
        <v>0</v>
      </c>
      <c r="W376" s="253">
        <f t="shared" si="138"/>
        <v>0</v>
      </c>
      <c r="X376" s="253">
        <f t="shared" si="139"/>
        <v>0</v>
      </c>
      <c r="Y376" s="253">
        <f t="shared" si="122"/>
        <v>0</v>
      </c>
      <c r="Z376" s="253">
        <f t="shared" si="123"/>
        <v>0</v>
      </c>
      <c r="AA376" s="253">
        <f t="shared" si="124"/>
        <v>0</v>
      </c>
      <c r="AB376" s="253">
        <f t="shared" si="125"/>
        <v>0</v>
      </c>
      <c r="AC376" s="142"/>
      <c r="AD376" s="253">
        <f>'Input| Projects'!Q376*N376*'Input| Escalations'!$K$19</f>
        <v>0</v>
      </c>
      <c r="AE376" s="253">
        <f>'Input| Projects'!R376*O376*'Input| Escalations'!$K$19</f>
        <v>0</v>
      </c>
      <c r="AF376" s="253">
        <f>'Input| Projects'!S376*P376*'Input| Escalations'!$K$19</f>
        <v>0</v>
      </c>
      <c r="AG376" s="253">
        <f>'Input| Projects'!T376*Q376*'Input| Escalations'!$K$19</f>
        <v>0</v>
      </c>
      <c r="AH376" s="253">
        <f>'Input| Projects'!U376*R376*'Input| Escalations'!$K$19</f>
        <v>0</v>
      </c>
      <c r="AI376" s="253">
        <f>'Input| Projects'!V376*S376*'Input| Escalations'!$K$19</f>
        <v>0</v>
      </c>
      <c r="AJ376" s="253">
        <f>'Input| Projects'!W376*T376*'Input| Escalations'!$K$19</f>
        <v>0</v>
      </c>
      <c r="AK376" s="142"/>
      <c r="AL376" s="253">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253">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253">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253">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253">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253">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253">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42"/>
      <c r="AT376" s="253">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253">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253">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253">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253">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253">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253">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42"/>
      <c r="BB376" s="253">
        <f t="shared" si="140"/>
        <v>0</v>
      </c>
      <c r="BC376" s="253">
        <f t="shared" si="141"/>
        <v>0</v>
      </c>
      <c r="BD376" s="253">
        <f t="shared" si="142"/>
        <v>0</v>
      </c>
      <c r="BE376" s="253">
        <f t="shared" si="126"/>
        <v>0</v>
      </c>
      <c r="BF376" s="253">
        <f t="shared" si="127"/>
        <v>0</v>
      </c>
      <c r="BG376" s="253">
        <f t="shared" si="128"/>
        <v>0</v>
      </c>
      <c r="BH376" s="253">
        <f t="shared" si="129"/>
        <v>0</v>
      </c>
      <c r="BI376" s="144"/>
      <c r="BJ376" s="253"/>
      <c r="BK376" s="253"/>
      <c r="BL376" s="253"/>
      <c r="BM376" s="253"/>
      <c r="BN376" s="253"/>
      <c r="BO376" s="253"/>
      <c r="BP376" s="253"/>
      <c r="BQ376" s="144"/>
      <c r="BR376" s="253">
        <f t="shared" si="130"/>
        <v>0</v>
      </c>
      <c r="BS376" s="253">
        <f t="shared" si="131"/>
        <v>0</v>
      </c>
      <c r="BT376" s="253">
        <f t="shared" si="132"/>
        <v>0</v>
      </c>
      <c r="BU376" s="253">
        <f t="shared" si="133"/>
        <v>0</v>
      </c>
      <c r="BV376" s="253">
        <f t="shared" si="134"/>
        <v>0</v>
      </c>
      <c r="BW376" s="253">
        <f t="shared" si="135"/>
        <v>0</v>
      </c>
      <c r="BX376" s="253">
        <f t="shared" si="136"/>
        <v>0</v>
      </c>
      <c r="BY376" s="142"/>
      <c r="BZ376" s="264" t="str">
        <f>IF(SUMIF('Input| Projects'!$AR$8:$CO$8,"Dx",'Input| Projects'!$AR376:$CO376)=0,"",SUMIF('Input| Projects'!$AR$8:$CO$8,"Dx",'Input| Projects'!$AR376:$CO376))</f>
        <v/>
      </c>
      <c r="CA376" s="264" t="str">
        <f>IF(SUMIF('Input| Projects'!$AR$8:$CO$8,"Tx",'Input| Projects'!$AR376:$CO376)=0,"",SUMIF('Input| Projects'!$AR$8:$CO$8,"Tx",'Input| Projects'!$AR376:$CO376))</f>
        <v/>
      </c>
      <c r="CB376" s="206" t="str">
        <f t="shared" si="143"/>
        <v/>
      </c>
    </row>
    <row r="377" spans="2:80" x14ac:dyDescent="0.3">
      <c r="B377" s="268">
        <f>IFERROR('Input| Projects'!B377,"")</f>
        <v>368</v>
      </c>
      <c r="C377" s="57" t="str">
        <f>IFERROR(IF('Input| Projects'!C377="","",'Input| Projects'!C377),"")</f>
        <v/>
      </c>
      <c r="D377" s="57" t="str">
        <f>IFERROR(IF('Input| Projects'!D377="","",'Input| Projects'!D377),"")</f>
        <v/>
      </c>
      <c r="E377" s="140"/>
      <c r="F377" s="257">
        <f>IFERROR('Input| Projects'!I377*'Input| Escalations'!$K$19,"")</f>
        <v>0</v>
      </c>
      <c r="G377" s="257">
        <f>IFERROR('Input| Projects'!J377*'Input| Escalations'!$K$19,"")</f>
        <v>0</v>
      </c>
      <c r="H377" s="257">
        <f>IFERROR('Input| Projects'!K377*'Input| Escalations'!$K$19,"")</f>
        <v>0</v>
      </c>
      <c r="I377" s="257">
        <f>IFERROR('Input| Projects'!L377*'Input| Escalations'!$K$19,"")</f>
        <v>0</v>
      </c>
      <c r="J377" s="257">
        <f>IFERROR('Input| Projects'!M377*'Input| Escalations'!$K$19,"")</f>
        <v>0</v>
      </c>
      <c r="K377" s="257">
        <f>IFERROR('Input| Projects'!N377*'Input| Escalations'!$K$19,"")</f>
        <v>0</v>
      </c>
      <c r="L377" s="257">
        <f>IFERROR('Input| Projects'!O377*'Input| Escalations'!$K$19,"")</f>
        <v>0</v>
      </c>
      <c r="M377" s="206" t="str">
        <f>IF(ABS(SUM(F377:L377)-(SUM('Input| Projects'!I377:O377)*'Input| Escalations'!$K$19))&lt;0.0000001,"",1)</f>
        <v/>
      </c>
      <c r="N377" s="259">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259">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259">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259">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259">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259">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259">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42"/>
      <c r="V377" s="253">
        <f t="shared" si="137"/>
        <v>0</v>
      </c>
      <c r="W377" s="253">
        <f t="shared" si="138"/>
        <v>0</v>
      </c>
      <c r="X377" s="253">
        <f t="shared" si="139"/>
        <v>0</v>
      </c>
      <c r="Y377" s="253">
        <f t="shared" si="122"/>
        <v>0</v>
      </c>
      <c r="Z377" s="253">
        <f t="shared" si="123"/>
        <v>0</v>
      </c>
      <c r="AA377" s="253">
        <f t="shared" si="124"/>
        <v>0</v>
      </c>
      <c r="AB377" s="253">
        <f t="shared" si="125"/>
        <v>0</v>
      </c>
      <c r="AC377" s="142"/>
      <c r="AD377" s="253">
        <f>'Input| Projects'!Q377*N377*'Input| Escalations'!$K$19</f>
        <v>0</v>
      </c>
      <c r="AE377" s="253">
        <f>'Input| Projects'!R377*O377*'Input| Escalations'!$K$19</f>
        <v>0</v>
      </c>
      <c r="AF377" s="253">
        <f>'Input| Projects'!S377*P377*'Input| Escalations'!$K$19</f>
        <v>0</v>
      </c>
      <c r="AG377" s="253">
        <f>'Input| Projects'!T377*Q377*'Input| Escalations'!$K$19</f>
        <v>0</v>
      </c>
      <c r="AH377" s="253">
        <f>'Input| Projects'!U377*R377*'Input| Escalations'!$K$19</f>
        <v>0</v>
      </c>
      <c r="AI377" s="253">
        <f>'Input| Projects'!V377*S377*'Input| Escalations'!$K$19</f>
        <v>0</v>
      </c>
      <c r="AJ377" s="253">
        <f>'Input| Projects'!W377*T377*'Input| Escalations'!$K$19</f>
        <v>0</v>
      </c>
      <c r="AK377" s="142"/>
      <c r="AL377" s="253">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253">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253">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253">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253">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253">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253">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42"/>
      <c r="AT377" s="253">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253">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253">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253">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253">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253">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253">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42"/>
      <c r="BB377" s="253">
        <f t="shared" si="140"/>
        <v>0</v>
      </c>
      <c r="BC377" s="253">
        <f t="shared" si="141"/>
        <v>0</v>
      </c>
      <c r="BD377" s="253">
        <f t="shared" si="142"/>
        <v>0</v>
      </c>
      <c r="BE377" s="253">
        <f t="shared" si="126"/>
        <v>0</v>
      </c>
      <c r="BF377" s="253">
        <f t="shared" si="127"/>
        <v>0</v>
      </c>
      <c r="BG377" s="253">
        <f t="shared" si="128"/>
        <v>0</v>
      </c>
      <c r="BH377" s="253">
        <f t="shared" si="129"/>
        <v>0</v>
      </c>
      <c r="BI377" s="144"/>
      <c r="BJ377" s="253"/>
      <c r="BK377" s="253"/>
      <c r="BL377" s="253"/>
      <c r="BM377" s="253"/>
      <c r="BN377" s="253"/>
      <c r="BO377" s="253"/>
      <c r="BP377" s="253"/>
      <c r="BQ377" s="144"/>
      <c r="BR377" s="253">
        <f t="shared" si="130"/>
        <v>0</v>
      </c>
      <c r="BS377" s="253">
        <f t="shared" si="131"/>
        <v>0</v>
      </c>
      <c r="BT377" s="253">
        <f t="shared" si="132"/>
        <v>0</v>
      </c>
      <c r="BU377" s="253">
        <f t="shared" si="133"/>
        <v>0</v>
      </c>
      <c r="BV377" s="253">
        <f t="shared" si="134"/>
        <v>0</v>
      </c>
      <c r="BW377" s="253">
        <f t="shared" si="135"/>
        <v>0</v>
      </c>
      <c r="BX377" s="253">
        <f t="shared" si="136"/>
        <v>0</v>
      </c>
      <c r="BY377" s="142"/>
      <c r="BZ377" s="264" t="str">
        <f>IF(SUMIF('Input| Projects'!$AR$8:$CO$8,"Dx",'Input| Projects'!$AR377:$CO377)=0,"",SUMIF('Input| Projects'!$AR$8:$CO$8,"Dx",'Input| Projects'!$AR377:$CO377))</f>
        <v/>
      </c>
      <c r="CA377" s="264" t="str">
        <f>IF(SUMIF('Input| Projects'!$AR$8:$CO$8,"Tx",'Input| Projects'!$AR377:$CO377)=0,"",SUMIF('Input| Projects'!$AR$8:$CO$8,"Tx",'Input| Projects'!$AR377:$CO377))</f>
        <v/>
      </c>
      <c r="CB377" s="206" t="str">
        <f t="shared" si="143"/>
        <v/>
      </c>
    </row>
    <row r="378" spans="2:80" x14ac:dyDescent="0.3">
      <c r="B378" s="268">
        <f>IFERROR('Input| Projects'!B378,"")</f>
        <v>369</v>
      </c>
      <c r="C378" s="57" t="str">
        <f>IFERROR(IF('Input| Projects'!C378="","",'Input| Projects'!C378),"")</f>
        <v/>
      </c>
      <c r="D378" s="57" t="str">
        <f>IFERROR(IF('Input| Projects'!D378="","",'Input| Projects'!D378),"")</f>
        <v/>
      </c>
      <c r="E378" s="140"/>
      <c r="F378" s="257">
        <f>IFERROR('Input| Projects'!I378*'Input| Escalations'!$K$19,"")</f>
        <v>0</v>
      </c>
      <c r="G378" s="257">
        <f>IFERROR('Input| Projects'!J378*'Input| Escalations'!$K$19,"")</f>
        <v>0</v>
      </c>
      <c r="H378" s="257">
        <f>IFERROR('Input| Projects'!K378*'Input| Escalations'!$K$19,"")</f>
        <v>0</v>
      </c>
      <c r="I378" s="257">
        <f>IFERROR('Input| Projects'!L378*'Input| Escalations'!$K$19,"")</f>
        <v>0</v>
      </c>
      <c r="J378" s="257">
        <f>IFERROR('Input| Projects'!M378*'Input| Escalations'!$K$19,"")</f>
        <v>0</v>
      </c>
      <c r="K378" s="257">
        <f>IFERROR('Input| Projects'!N378*'Input| Escalations'!$K$19,"")</f>
        <v>0</v>
      </c>
      <c r="L378" s="257">
        <f>IFERROR('Input| Projects'!O378*'Input| Escalations'!$K$19,"")</f>
        <v>0</v>
      </c>
      <c r="M378" s="206" t="str">
        <f>IF(ABS(SUM(F378:L378)-(SUM('Input| Projects'!I378:O378)*'Input| Escalations'!$K$19))&lt;0.0000001,"",1)</f>
        <v/>
      </c>
      <c r="N378" s="259">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259">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259">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259">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259">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259">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259">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42"/>
      <c r="V378" s="253">
        <f t="shared" si="137"/>
        <v>0</v>
      </c>
      <c r="W378" s="253">
        <f t="shared" si="138"/>
        <v>0</v>
      </c>
      <c r="X378" s="253">
        <f t="shared" si="139"/>
        <v>0</v>
      </c>
      <c r="Y378" s="253">
        <f t="shared" si="122"/>
        <v>0</v>
      </c>
      <c r="Z378" s="253">
        <f t="shared" si="123"/>
        <v>0</v>
      </c>
      <c r="AA378" s="253">
        <f t="shared" si="124"/>
        <v>0</v>
      </c>
      <c r="AB378" s="253">
        <f t="shared" si="125"/>
        <v>0</v>
      </c>
      <c r="AC378" s="142"/>
      <c r="AD378" s="253">
        <f>'Input| Projects'!Q378*N378*'Input| Escalations'!$K$19</f>
        <v>0</v>
      </c>
      <c r="AE378" s="253">
        <f>'Input| Projects'!R378*O378*'Input| Escalations'!$K$19</f>
        <v>0</v>
      </c>
      <c r="AF378" s="253">
        <f>'Input| Projects'!S378*P378*'Input| Escalations'!$K$19</f>
        <v>0</v>
      </c>
      <c r="AG378" s="253">
        <f>'Input| Projects'!T378*Q378*'Input| Escalations'!$K$19</f>
        <v>0</v>
      </c>
      <c r="AH378" s="253">
        <f>'Input| Projects'!U378*R378*'Input| Escalations'!$K$19</f>
        <v>0</v>
      </c>
      <c r="AI378" s="253">
        <f>'Input| Projects'!V378*S378*'Input| Escalations'!$K$19</f>
        <v>0</v>
      </c>
      <c r="AJ378" s="253">
        <f>'Input| Projects'!W378*T378*'Input| Escalations'!$K$19</f>
        <v>0</v>
      </c>
      <c r="AK378" s="142"/>
      <c r="AL378" s="253">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253">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253">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253">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253">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253">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253">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42"/>
      <c r="AT378" s="253">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253">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253">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253">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253">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253">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253">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42"/>
      <c r="BB378" s="253">
        <f t="shared" si="140"/>
        <v>0</v>
      </c>
      <c r="BC378" s="253">
        <f t="shared" si="141"/>
        <v>0</v>
      </c>
      <c r="BD378" s="253">
        <f t="shared" si="142"/>
        <v>0</v>
      </c>
      <c r="BE378" s="253">
        <f t="shared" si="126"/>
        <v>0</v>
      </c>
      <c r="BF378" s="253">
        <f t="shared" si="127"/>
        <v>0</v>
      </c>
      <c r="BG378" s="253">
        <f t="shared" si="128"/>
        <v>0</v>
      </c>
      <c r="BH378" s="253">
        <f t="shared" si="129"/>
        <v>0</v>
      </c>
      <c r="BI378" s="144"/>
      <c r="BJ378" s="253"/>
      <c r="BK378" s="253"/>
      <c r="BL378" s="253"/>
      <c r="BM378" s="253"/>
      <c r="BN378" s="253"/>
      <c r="BO378" s="253"/>
      <c r="BP378" s="253"/>
      <c r="BQ378" s="144"/>
      <c r="BR378" s="253">
        <f t="shared" si="130"/>
        <v>0</v>
      </c>
      <c r="BS378" s="253">
        <f t="shared" si="131"/>
        <v>0</v>
      </c>
      <c r="BT378" s="253">
        <f t="shared" si="132"/>
        <v>0</v>
      </c>
      <c r="BU378" s="253">
        <f t="shared" si="133"/>
        <v>0</v>
      </c>
      <c r="BV378" s="253">
        <f t="shared" si="134"/>
        <v>0</v>
      </c>
      <c r="BW378" s="253">
        <f t="shared" si="135"/>
        <v>0</v>
      </c>
      <c r="BX378" s="253">
        <f t="shared" si="136"/>
        <v>0</v>
      </c>
      <c r="BY378" s="142"/>
      <c r="BZ378" s="264" t="str">
        <f>IF(SUMIF('Input| Projects'!$AR$8:$CO$8,"Dx",'Input| Projects'!$AR378:$CO378)=0,"",SUMIF('Input| Projects'!$AR$8:$CO$8,"Dx",'Input| Projects'!$AR378:$CO378))</f>
        <v/>
      </c>
      <c r="CA378" s="264" t="str">
        <f>IF(SUMIF('Input| Projects'!$AR$8:$CO$8,"Tx",'Input| Projects'!$AR378:$CO378)=0,"",SUMIF('Input| Projects'!$AR$8:$CO$8,"Tx",'Input| Projects'!$AR378:$CO378))</f>
        <v/>
      </c>
      <c r="CB378" s="206" t="str">
        <f t="shared" si="143"/>
        <v/>
      </c>
    </row>
    <row r="379" spans="2:80" x14ac:dyDescent="0.3">
      <c r="B379" s="268">
        <f>IFERROR('Input| Projects'!B379,"")</f>
        <v>370</v>
      </c>
      <c r="C379" s="57" t="str">
        <f>IFERROR(IF('Input| Projects'!C379="","",'Input| Projects'!C379),"")</f>
        <v/>
      </c>
      <c r="D379" s="57" t="str">
        <f>IFERROR(IF('Input| Projects'!D379="","",'Input| Projects'!D379),"")</f>
        <v/>
      </c>
      <c r="E379" s="140"/>
      <c r="F379" s="257">
        <f>IFERROR('Input| Projects'!I379*'Input| Escalations'!$K$19,"")</f>
        <v>0</v>
      </c>
      <c r="G379" s="257">
        <f>IFERROR('Input| Projects'!J379*'Input| Escalations'!$K$19,"")</f>
        <v>0</v>
      </c>
      <c r="H379" s="257">
        <f>IFERROR('Input| Projects'!K379*'Input| Escalations'!$K$19,"")</f>
        <v>0</v>
      </c>
      <c r="I379" s="257">
        <f>IFERROR('Input| Projects'!L379*'Input| Escalations'!$K$19,"")</f>
        <v>0</v>
      </c>
      <c r="J379" s="257">
        <f>IFERROR('Input| Projects'!M379*'Input| Escalations'!$K$19,"")</f>
        <v>0</v>
      </c>
      <c r="K379" s="257">
        <f>IFERROR('Input| Projects'!N379*'Input| Escalations'!$K$19,"")</f>
        <v>0</v>
      </c>
      <c r="L379" s="257">
        <f>IFERROR('Input| Projects'!O379*'Input| Escalations'!$K$19,"")</f>
        <v>0</v>
      </c>
      <c r="M379" s="206" t="str">
        <f>IF(ABS(SUM(F379:L379)-(SUM('Input| Projects'!I379:O379)*'Input| Escalations'!$K$19))&lt;0.0000001,"",1)</f>
        <v/>
      </c>
      <c r="N379" s="259">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259">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259">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259">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259">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259">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259">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42"/>
      <c r="V379" s="253">
        <f t="shared" si="137"/>
        <v>0</v>
      </c>
      <c r="W379" s="253">
        <f t="shared" si="138"/>
        <v>0</v>
      </c>
      <c r="X379" s="253">
        <f t="shared" si="139"/>
        <v>0</v>
      </c>
      <c r="Y379" s="253">
        <f t="shared" si="122"/>
        <v>0</v>
      </c>
      <c r="Z379" s="253">
        <f t="shared" si="123"/>
        <v>0</v>
      </c>
      <c r="AA379" s="253">
        <f t="shared" si="124"/>
        <v>0</v>
      </c>
      <c r="AB379" s="253">
        <f t="shared" si="125"/>
        <v>0</v>
      </c>
      <c r="AC379" s="142"/>
      <c r="AD379" s="253">
        <f>'Input| Projects'!Q379*N379*'Input| Escalations'!$K$19</f>
        <v>0</v>
      </c>
      <c r="AE379" s="253">
        <f>'Input| Projects'!R379*O379*'Input| Escalations'!$K$19</f>
        <v>0</v>
      </c>
      <c r="AF379" s="253">
        <f>'Input| Projects'!S379*P379*'Input| Escalations'!$K$19</f>
        <v>0</v>
      </c>
      <c r="AG379" s="253">
        <f>'Input| Projects'!T379*Q379*'Input| Escalations'!$K$19</f>
        <v>0</v>
      </c>
      <c r="AH379" s="253">
        <f>'Input| Projects'!U379*R379*'Input| Escalations'!$K$19</f>
        <v>0</v>
      </c>
      <c r="AI379" s="253">
        <f>'Input| Projects'!V379*S379*'Input| Escalations'!$K$19</f>
        <v>0</v>
      </c>
      <c r="AJ379" s="253">
        <f>'Input| Projects'!W379*T379*'Input| Escalations'!$K$19</f>
        <v>0</v>
      </c>
      <c r="AK379" s="142"/>
      <c r="AL379" s="253">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253">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253">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253">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253">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253">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253">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42"/>
      <c r="AT379" s="253">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253">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253">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253">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253">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253">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253">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42"/>
      <c r="BB379" s="253">
        <f t="shared" si="140"/>
        <v>0</v>
      </c>
      <c r="BC379" s="253">
        <f t="shared" si="141"/>
        <v>0</v>
      </c>
      <c r="BD379" s="253">
        <f t="shared" si="142"/>
        <v>0</v>
      </c>
      <c r="BE379" s="253">
        <f t="shared" si="126"/>
        <v>0</v>
      </c>
      <c r="BF379" s="253">
        <f t="shared" si="127"/>
        <v>0</v>
      </c>
      <c r="BG379" s="253">
        <f t="shared" si="128"/>
        <v>0</v>
      </c>
      <c r="BH379" s="253">
        <f t="shared" si="129"/>
        <v>0</v>
      </c>
      <c r="BI379" s="144"/>
      <c r="BJ379" s="253"/>
      <c r="BK379" s="253"/>
      <c r="BL379" s="253"/>
      <c r="BM379" s="253"/>
      <c r="BN379" s="253"/>
      <c r="BO379" s="253"/>
      <c r="BP379" s="253"/>
      <c r="BQ379" s="144"/>
      <c r="BR379" s="253">
        <f t="shared" si="130"/>
        <v>0</v>
      </c>
      <c r="BS379" s="253">
        <f t="shared" si="131"/>
        <v>0</v>
      </c>
      <c r="BT379" s="253">
        <f t="shared" si="132"/>
        <v>0</v>
      </c>
      <c r="BU379" s="253">
        <f t="shared" si="133"/>
        <v>0</v>
      </c>
      <c r="BV379" s="253">
        <f t="shared" si="134"/>
        <v>0</v>
      </c>
      <c r="BW379" s="253">
        <f t="shared" si="135"/>
        <v>0</v>
      </c>
      <c r="BX379" s="253">
        <f t="shared" si="136"/>
        <v>0</v>
      </c>
      <c r="BY379" s="142"/>
      <c r="BZ379" s="264" t="str">
        <f>IF(SUMIF('Input| Projects'!$AR$8:$CO$8,"Dx",'Input| Projects'!$AR379:$CO379)=0,"",SUMIF('Input| Projects'!$AR$8:$CO$8,"Dx",'Input| Projects'!$AR379:$CO379))</f>
        <v/>
      </c>
      <c r="CA379" s="264" t="str">
        <f>IF(SUMIF('Input| Projects'!$AR$8:$CO$8,"Tx",'Input| Projects'!$AR379:$CO379)=0,"",SUMIF('Input| Projects'!$AR$8:$CO$8,"Tx",'Input| Projects'!$AR379:$CO379))</f>
        <v/>
      </c>
      <c r="CB379" s="206" t="str">
        <f t="shared" si="143"/>
        <v/>
      </c>
    </row>
    <row r="380" spans="2:80" x14ac:dyDescent="0.3">
      <c r="B380" s="268">
        <f>IFERROR('Input| Projects'!B380,"")</f>
        <v>371</v>
      </c>
      <c r="C380" s="57" t="str">
        <f>IFERROR(IF('Input| Projects'!C380="","",'Input| Projects'!C380),"")</f>
        <v/>
      </c>
      <c r="D380" s="57" t="str">
        <f>IFERROR(IF('Input| Projects'!D380="","",'Input| Projects'!D380),"")</f>
        <v/>
      </c>
      <c r="E380" s="140"/>
      <c r="F380" s="257">
        <f>IFERROR('Input| Projects'!I380*'Input| Escalations'!$K$19,"")</f>
        <v>0</v>
      </c>
      <c r="G380" s="257">
        <f>IFERROR('Input| Projects'!J380*'Input| Escalations'!$K$19,"")</f>
        <v>0</v>
      </c>
      <c r="H380" s="257">
        <f>IFERROR('Input| Projects'!K380*'Input| Escalations'!$K$19,"")</f>
        <v>0</v>
      </c>
      <c r="I380" s="257">
        <f>IFERROR('Input| Projects'!L380*'Input| Escalations'!$K$19,"")</f>
        <v>0</v>
      </c>
      <c r="J380" s="257">
        <f>IFERROR('Input| Projects'!M380*'Input| Escalations'!$K$19,"")</f>
        <v>0</v>
      </c>
      <c r="K380" s="257">
        <f>IFERROR('Input| Projects'!N380*'Input| Escalations'!$K$19,"")</f>
        <v>0</v>
      </c>
      <c r="L380" s="257">
        <f>IFERROR('Input| Projects'!O380*'Input| Escalations'!$K$19,"")</f>
        <v>0</v>
      </c>
      <c r="M380" s="206" t="str">
        <f>IF(ABS(SUM(F380:L380)-(SUM('Input| Projects'!I380:O380)*'Input| Escalations'!$K$19))&lt;0.0000001,"",1)</f>
        <v/>
      </c>
      <c r="N380" s="259">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259">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259">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259">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259">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259">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259">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42"/>
      <c r="V380" s="253">
        <f t="shared" si="137"/>
        <v>0</v>
      </c>
      <c r="W380" s="253">
        <f t="shared" si="138"/>
        <v>0</v>
      </c>
      <c r="X380" s="253">
        <f t="shared" si="139"/>
        <v>0</v>
      </c>
      <c r="Y380" s="253">
        <f t="shared" si="122"/>
        <v>0</v>
      </c>
      <c r="Z380" s="253">
        <f t="shared" si="123"/>
        <v>0</v>
      </c>
      <c r="AA380" s="253">
        <f t="shared" si="124"/>
        <v>0</v>
      </c>
      <c r="AB380" s="253">
        <f t="shared" si="125"/>
        <v>0</v>
      </c>
      <c r="AC380" s="142"/>
      <c r="AD380" s="253">
        <f>'Input| Projects'!Q380*N380*'Input| Escalations'!$K$19</f>
        <v>0</v>
      </c>
      <c r="AE380" s="253">
        <f>'Input| Projects'!R380*O380*'Input| Escalations'!$K$19</f>
        <v>0</v>
      </c>
      <c r="AF380" s="253">
        <f>'Input| Projects'!S380*P380*'Input| Escalations'!$K$19</f>
        <v>0</v>
      </c>
      <c r="AG380" s="253">
        <f>'Input| Projects'!T380*Q380*'Input| Escalations'!$K$19</f>
        <v>0</v>
      </c>
      <c r="AH380" s="253">
        <f>'Input| Projects'!U380*R380*'Input| Escalations'!$K$19</f>
        <v>0</v>
      </c>
      <c r="AI380" s="253">
        <f>'Input| Projects'!V380*S380*'Input| Escalations'!$K$19</f>
        <v>0</v>
      </c>
      <c r="AJ380" s="253">
        <f>'Input| Projects'!W380*T380*'Input| Escalations'!$K$19</f>
        <v>0</v>
      </c>
      <c r="AK380" s="142"/>
      <c r="AL380" s="253">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253">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253">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253">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253">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253">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253">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42"/>
      <c r="AT380" s="253">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253">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253">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253">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253">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253">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253">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42"/>
      <c r="BB380" s="253">
        <f t="shared" si="140"/>
        <v>0</v>
      </c>
      <c r="BC380" s="253">
        <f t="shared" si="141"/>
        <v>0</v>
      </c>
      <c r="BD380" s="253">
        <f t="shared" si="142"/>
        <v>0</v>
      </c>
      <c r="BE380" s="253">
        <f t="shared" si="126"/>
        <v>0</v>
      </c>
      <c r="BF380" s="253">
        <f t="shared" si="127"/>
        <v>0</v>
      </c>
      <c r="BG380" s="253">
        <f t="shared" si="128"/>
        <v>0</v>
      </c>
      <c r="BH380" s="253">
        <f t="shared" si="129"/>
        <v>0</v>
      </c>
      <c r="BI380" s="144"/>
      <c r="BJ380" s="253"/>
      <c r="BK380" s="253"/>
      <c r="BL380" s="253"/>
      <c r="BM380" s="253"/>
      <c r="BN380" s="253"/>
      <c r="BO380" s="253"/>
      <c r="BP380" s="253"/>
      <c r="BQ380" s="144"/>
      <c r="BR380" s="253">
        <f t="shared" si="130"/>
        <v>0</v>
      </c>
      <c r="BS380" s="253">
        <f t="shared" si="131"/>
        <v>0</v>
      </c>
      <c r="BT380" s="253">
        <f t="shared" si="132"/>
        <v>0</v>
      </c>
      <c r="BU380" s="253">
        <f t="shared" si="133"/>
        <v>0</v>
      </c>
      <c r="BV380" s="253">
        <f t="shared" si="134"/>
        <v>0</v>
      </c>
      <c r="BW380" s="253">
        <f t="shared" si="135"/>
        <v>0</v>
      </c>
      <c r="BX380" s="253">
        <f t="shared" si="136"/>
        <v>0</v>
      </c>
      <c r="BY380" s="142"/>
      <c r="BZ380" s="264" t="str">
        <f>IF(SUMIF('Input| Projects'!$AR$8:$CO$8,"Dx",'Input| Projects'!$AR380:$CO380)=0,"",SUMIF('Input| Projects'!$AR$8:$CO$8,"Dx",'Input| Projects'!$AR380:$CO380))</f>
        <v/>
      </c>
      <c r="CA380" s="264" t="str">
        <f>IF(SUMIF('Input| Projects'!$AR$8:$CO$8,"Tx",'Input| Projects'!$AR380:$CO380)=0,"",SUMIF('Input| Projects'!$AR$8:$CO$8,"Tx",'Input| Projects'!$AR380:$CO380))</f>
        <v/>
      </c>
      <c r="CB380" s="206" t="str">
        <f t="shared" si="143"/>
        <v/>
      </c>
    </row>
    <row r="381" spans="2:80" x14ac:dyDescent="0.3">
      <c r="B381" s="268">
        <f>IFERROR('Input| Projects'!B381,"")</f>
        <v>372</v>
      </c>
      <c r="C381" s="57" t="str">
        <f>IFERROR(IF('Input| Projects'!C381="","",'Input| Projects'!C381),"")</f>
        <v/>
      </c>
      <c r="D381" s="57" t="str">
        <f>IFERROR(IF('Input| Projects'!D381="","",'Input| Projects'!D381),"")</f>
        <v/>
      </c>
      <c r="E381" s="140"/>
      <c r="F381" s="257">
        <f>IFERROR('Input| Projects'!I381*'Input| Escalations'!$K$19,"")</f>
        <v>0</v>
      </c>
      <c r="G381" s="257">
        <f>IFERROR('Input| Projects'!J381*'Input| Escalations'!$K$19,"")</f>
        <v>0</v>
      </c>
      <c r="H381" s="257">
        <f>IFERROR('Input| Projects'!K381*'Input| Escalations'!$K$19,"")</f>
        <v>0</v>
      </c>
      <c r="I381" s="257">
        <f>IFERROR('Input| Projects'!L381*'Input| Escalations'!$K$19,"")</f>
        <v>0</v>
      </c>
      <c r="J381" s="257">
        <f>IFERROR('Input| Projects'!M381*'Input| Escalations'!$K$19,"")</f>
        <v>0</v>
      </c>
      <c r="K381" s="257">
        <f>IFERROR('Input| Projects'!N381*'Input| Escalations'!$K$19,"")</f>
        <v>0</v>
      </c>
      <c r="L381" s="257">
        <f>IFERROR('Input| Projects'!O381*'Input| Escalations'!$K$19,"")</f>
        <v>0</v>
      </c>
      <c r="M381" s="206" t="str">
        <f>IF(ABS(SUM(F381:L381)-(SUM('Input| Projects'!I381:O381)*'Input| Escalations'!$K$19))&lt;0.0000001,"",1)</f>
        <v/>
      </c>
      <c r="N381" s="259">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259">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259">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259">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259">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259">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259">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42"/>
      <c r="V381" s="253">
        <f t="shared" si="137"/>
        <v>0</v>
      </c>
      <c r="W381" s="253">
        <f t="shared" si="138"/>
        <v>0</v>
      </c>
      <c r="X381" s="253">
        <f t="shared" si="139"/>
        <v>0</v>
      </c>
      <c r="Y381" s="253">
        <f t="shared" si="122"/>
        <v>0</v>
      </c>
      <c r="Z381" s="253">
        <f t="shared" si="123"/>
        <v>0</v>
      </c>
      <c r="AA381" s="253">
        <f t="shared" si="124"/>
        <v>0</v>
      </c>
      <c r="AB381" s="253">
        <f t="shared" si="125"/>
        <v>0</v>
      </c>
      <c r="AC381" s="142"/>
      <c r="AD381" s="253">
        <f>'Input| Projects'!Q381*N381*'Input| Escalations'!$K$19</f>
        <v>0</v>
      </c>
      <c r="AE381" s="253">
        <f>'Input| Projects'!R381*O381*'Input| Escalations'!$K$19</f>
        <v>0</v>
      </c>
      <c r="AF381" s="253">
        <f>'Input| Projects'!S381*P381*'Input| Escalations'!$K$19</f>
        <v>0</v>
      </c>
      <c r="AG381" s="253">
        <f>'Input| Projects'!T381*Q381*'Input| Escalations'!$K$19</f>
        <v>0</v>
      </c>
      <c r="AH381" s="253">
        <f>'Input| Projects'!U381*R381*'Input| Escalations'!$K$19</f>
        <v>0</v>
      </c>
      <c r="AI381" s="253">
        <f>'Input| Projects'!V381*S381*'Input| Escalations'!$K$19</f>
        <v>0</v>
      </c>
      <c r="AJ381" s="253">
        <f>'Input| Projects'!W381*T381*'Input| Escalations'!$K$19</f>
        <v>0</v>
      </c>
      <c r="AK381" s="142"/>
      <c r="AL381" s="253">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253">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253">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253">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253">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253">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253">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42"/>
      <c r="AT381" s="253">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253">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253">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253">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253">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253">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253">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42"/>
      <c r="BB381" s="253">
        <f t="shared" si="140"/>
        <v>0</v>
      </c>
      <c r="BC381" s="253">
        <f t="shared" si="141"/>
        <v>0</v>
      </c>
      <c r="BD381" s="253">
        <f t="shared" si="142"/>
        <v>0</v>
      </c>
      <c r="BE381" s="253">
        <f t="shared" si="126"/>
        <v>0</v>
      </c>
      <c r="BF381" s="253">
        <f t="shared" si="127"/>
        <v>0</v>
      </c>
      <c r="BG381" s="253">
        <f t="shared" si="128"/>
        <v>0</v>
      </c>
      <c r="BH381" s="253">
        <f t="shared" si="129"/>
        <v>0</v>
      </c>
      <c r="BI381" s="144"/>
      <c r="BJ381" s="253"/>
      <c r="BK381" s="253"/>
      <c r="BL381" s="253"/>
      <c r="BM381" s="253"/>
      <c r="BN381" s="253"/>
      <c r="BO381" s="253"/>
      <c r="BP381" s="253"/>
      <c r="BQ381" s="144"/>
      <c r="BR381" s="253">
        <f t="shared" si="130"/>
        <v>0</v>
      </c>
      <c r="BS381" s="253">
        <f t="shared" si="131"/>
        <v>0</v>
      </c>
      <c r="BT381" s="253">
        <f t="shared" si="132"/>
        <v>0</v>
      </c>
      <c r="BU381" s="253">
        <f t="shared" si="133"/>
        <v>0</v>
      </c>
      <c r="BV381" s="253">
        <f t="shared" si="134"/>
        <v>0</v>
      </c>
      <c r="BW381" s="253">
        <f t="shared" si="135"/>
        <v>0</v>
      </c>
      <c r="BX381" s="253">
        <f t="shared" si="136"/>
        <v>0</v>
      </c>
      <c r="BY381" s="142"/>
      <c r="BZ381" s="264" t="str">
        <f>IF(SUMIF('Input| Projects'!$AR$8:$CO$8,"Dx",'Input| Projects'!$AR381:$CO381)=0,"",SUMIF('Input| Projects'!$AR$8:$CO$8,"Dx",'Input| Projects'!$AR381:$CO381))</f>
        <v/>
      </c>
      <c r="CA381" s="264" t="str">
        <f>IF(SUMIF('Input| Projects'!$AR$8:$CO$8,"Tx",'Input| Projects'!$AR381:$CO381)=0,"",SUMIF('Input| Projects'!$AR$8:$CO$8,"Tx",'Input| Projects'!$AR381:$CO381))</f>
        <v/>
      </c>
      <c r="CB381" s="206" t="str">
        <f t="shared" si="143"/>
        <v/>
      </c>
    </row>
    <row r="382" spans="2:80" x14ac:dyDescent="0.3">
      <c r="B382" s="268">
        <f>IFERROR('Input| Projects'!B382,"")</f>
        <v>373</v>
      </c>
      <c r="C382" s="57" t="str">
        <f>IFERROR(IF('Input| Projects'!C382="","",'Input| Projects'!C382),"")</f>
        <v/>
      </c>
      <c r="D382" s="57" t="str">
        <f>IFERROR(IF('Input| Projects'!D382="","",'Input| Projects'!D382),"")</f>
        <v/>
      </c>
      <c r="E382" s="140"/>
      <c r="F382" s="257">
        <f>IFERROR('Input| Projects'!I382*'Input| Escalations'!$K$19,"")</f>
        <v>0</v>
      </c>
      <c r="G382" s="257">
        <f>IFERROR('Input| Projects'!J382*'Input| Escalations'!$K$19,"")</f>
        <v>0</v>
      </c>
      <c r="H382" s="257">
        <f>IFERROR('Input| Projects'!K382*'Input| Escalations'!$K$19,"")</f>
        <v>0</v>
      </c>
      <c r="I382" s="257">
        <f>IFERROR('Input| Projects'!L382*'Input| Escalations'!$K$19,"")</f>
        <v>0</v>
      </c>
      <c r="J382" s="257">
        <f>IFERROR('Input| Projects'!M382*'Input| Escalations'!$K$19,"")</f>
        <v>0</v>
      </c>
      <c r="K382" s="257">
        <f>IFERROR('Input| Projects'!N382*'Input| Escalations'!$K$19,"")</f>
        <v>0</v>
      </c>
      <c r="L382" s="257">
        <f>IFERROR('Input| Projects'!O382*'Input| Escalations'!$K$19,"")</f>
        <v>0</v>
      </c>
      <c r="M382" s="206" t="str">
        <f>IF(ABS(SUM(F382:L382)-(SUM('Input| Projects'!I382:O382)*'Input| Escalations'!$K$19))&lt;0.0000001,"",1)</f>
        <v/>
      </c>
      <c r="N382" s="259">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259">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259">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259">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259">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259">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259">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42"/>
      <c r="V382" s="253">
        <f t="shared" si="137"/>
        <v>0</v>
      </c>
      <c r="W382" s="253">
        <f t="shared" si="138"/>
        <v>0</v>
      </c>
      <c r="X382" s="253">
        <f t="shared" si="139"/>
        <v>0</v>
      </c>
      <c r="Y382" s="253">
        <f t="shared" si="122"/>
        <v>0</v>
      </c>
      <c r="Z382" s="253">
        <f t="shared" si="123"/>
        <v>0</v>
      </c>
      <c r="AA382" s="253">
        <f t="shared" si="124"/>
        <v>0</v>
      </c>
      <c r="AB382" s="253">
        <f t="shared" si="125"/>
        <v>0</v>
      </c>
      <c r="AC382" s="142"/>
      <c r="AD382" s="253">
        <f>'Input| Projects'!Q382*N382*'Input| Escalations'!$K$19</f>
        <v>0</v>
      </c>
      <c r="AE382" s="253">
        <f>'Input| Projects'!R382*O382*'Input| Escalations'!$K$19</f>
        <v>0</v>
      </c>
      <c r="AF382" s="253">
        <f>'Input| Projects'!S382*P382*'Input| Escalations'!$K$19</f>
        <v>0</v>
      </c>
      <c r="AG382" s="253">
        <f>'Input| Projects'!T382*Q382*'Input| Escalations'!$K$19</f>
        <v>0</v>
      </c>
      <c r="AH382" s="253">
        <f>'Input| Projects'!U382*R382*'Input| Escalations'!$K$19</f>
        <v>0</v>
      </c>
      <c r="AI382" s="253">
        <f>'Input| Projects'!V382*S382*'Input| Escalations'!$K$19</f>
        <v>0</v>
      </c>
      <c r="AJ382" s="253">
        <f>'Input| Projects'!W382*T382*'Input| Escalations'!$K$19</f>
        <v>0</v>
      </c>
      <c r="AK382" s="142"/>
      <c r="AL382" s="253">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253">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253">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253">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253">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253">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253">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42"/>
      <c r="AT382" s="253">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253">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253">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253">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253">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253">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253">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42"/>
      <c r="BB382" s="253">
        <f t="shared" si="140"/>
        <v>0</v>
      </c>
      <c r="BC382" s="253">
        <f t="shared" si="141"/>
        <v>0</v>
      </c>
      <c r="BD382" s="253">
        <f t="shared" si="142"/>
        <v>0</v>
      </c>
      <c r="BE382" s="253">
        <f t="shared" si="126"/>
        <v>0</v>
      </c>
      <c r="BF382" s="253">
        <f t="shared" si="127"/>
        <v>0</v>
      </c>
      <c r="BG382" s="253">
        <f t="shared" si="128"/>
        <v>0</v>
      </c>
      <c r="BH382" s="253">
        <f t="shared" si="129"/>
        <v>0</v>
      </c>
      <c r="BI382" s="144"/>
      <c r="BJ382" s="253"/>
      <c r="BK382" s="253"/>
      <c r="BL382" s="253"/>
      <c r="BM382" s="253"/>
      <c r="BN382" s="253"/>
      <c r="BO382" s="253"/>
      <c r="BP382" s="253"/>
      <c r="BQ382" s="144"/>
      <c r="BR382" s="253">
        <f t="shared" si="130"/>
        <v>0</v>
      </c>
      <c r="BS382" s="253">
        <f t="shared" si="131"/>
        <v>0</v>
      </c>
      <c r="BT382" s="253">
        <f t="shared" si="132"/>
        <v>0</v>
      </c>
      <c r="BU382" s="253">
        <f t="shared" si="133"/>
        <v>0</v>
      </c>
      <c r="BV382" s="253">
        <f t="shared" si="134"/>
        <v>0</v>
      </c>
      <c r="BW382" s="253">
        <f t="shared" si="135"/>
        <v>0</v>
      </c>
      <c r="BX382" s="253">
        <f t="shared" si="136"/>
        <v>0</v>
      </c>
      <c r="BY382" s="142"/>
      <c r="BZ382" s="264" t="str">
        <f>IF(SUMIF('Input| Projects'!$AR$8:$CO$8,"Dx",'Input| Projects'!$AR382:$CO382)=0,"",SUMIF('Input| Projects'!$AR$8:$CO$8,"Dx",'Input| Projects'!$AR382:$CO382))</f>
        <v/>
      </c>
      <c r="CA382" s="264" t="str">
        <f>IF(SUMIF('Input| Projects'!$AR$8:$CO$8,"Tx",'Input| Projects'!$AR382:$CO382)=0,"",SUMIF('Input| Projects'!$AR$8:$CO$8,"Tx",'Input| Projects'!$AR382:$CO382))</f>
        <v/>
      </c>
      <c r="CB382" s="206" t="str">
        <f t="shared" si="143"/>
        <v/>
      </c>
    </row>
    <row r="383" spans="2:80" x14ac:dyDescent="0.3">
      <c r="B383" s="268">
        <f>IFERROR('Input| Projects'!B383,"")</f>
        <v>374</v>
      </c>
      <c r="C383" s="57" t="str">
        <f>IFERROR(IF('Input| Projects'!C383="","",'Input| Projects'!C383),"")</f>
        <v/>
      </c>
      <c r="D383" s="57" t="str">
        <f>IFERROR(IF('Input| Projects'!D383="","",'Input| Projects'!D383),"")</f>
        <v/>
      </c>
      <c r="E383" s="140"/>
      <c r="F383" s="257">
        <f>IFERROR('Input| Projects'!I383*'Input| Escalations'!$K$19,"")</f>
        <v>0</v>
      </c>
      <c r="G383" s="257">
        <f>IFERROR('Input| Projects'!J383*'Input| Escalations'!$K$19,"")</f>
        <v>0</v>
      </c>
      <c r="H383" s="257">
        <f>IFERROR('Input| Projects'!K383*'Input| Escalations'!$K$19,"")</f>
        <v>0</v>
      </c>
      <c r="I383" s="257">
        <f>IFERROR('Input| Projects'!L383*'Input| Escalations'!$K$19,"")</f>
        <v>0</v>
      </c>
      <c r="J383" s="257">
        <f>IFERROR('Input| Projects'!M383*'Input| Escalations'!$K$19,"")</f>
        <v>0</v>
      </c>
      <c r="K383" s="257">
        <f>IFERROR('Input| Projects'!N383*'Input| Escalations'!$K$19,"")</f>
        <v>0</v>
      </c>
      <c r="L383" s="257">
        <f>IFERROR('Input| Projects'!O383*'Input| Escalations'!$K$19,"")</f>
        <v>0</v>
      </c>
      <c r="M383" s="206" t="str">
        <f>IF(ABS(SUM(F383:L383)-(SUM('Input| Projects'!I383:O383)*'Input| Escalations'!$K$19))&lt;0.0000001,"",1)</f>
        <v/>
      </c>
      <c r="N383" s="259">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259">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259">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259">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259">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259">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259">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42"/>
      <c r="V383" s="253">
        <f t="shared" si="137"/>
        <v>0</v>
      </c>
      <c r="W383" s="253">
        <f t="shared" si="138"/>
        <v>0</v>
      </c>
      <c r="X383" s="253">
        <f t="shared" si="139"/>
        <v>0</v>
      </c>
      <c r="Y383" s="253">
        <f t="shared" si="122"/>
        <v>0</v>
      </c>
      <c r="Z383" s="253">
        <f t="shared" si="123"/>
        <v>0</v>
      </c>
      <c r="AA383" s="253">
        <f t="shared" si="124"/>
        <v>0</v>
      </c>
      <c r="AB383" s="253">
        <f t="shared" si="125"/>
        <v>0</v>
      </c>
      <c r="AC383" s="142"/>
      <c r="AD383" s="253">
        <f>'Input| Projects'!Q383*N383*'Input| Escalations'!$K$19</f>
        <v>0</v>
      </c>
      <c r="AE383" s="253">
        <f>'Input| Projects'!R383*O383*'Input| Escalations'!$K$19</f>
        <v>0</v>
      </c>
      <c r="AF383" s="253">
        <f>'Input| Projects'!S383*P383*'Input| Escalations'!$K$19</f>
        <v>0</v>
      </c>
      <c r="AG383" s="253">
        <f>'Input| Projects'!T383*Q383*'Input| Escalations'!$K$19</f>
        <v>0</v>
      </c>
      <c r="AH383" s="253">
        <f>'Input| Projects'!U383*R383*'Input| Escalations'!$K$19</f>
        <v>0</v>
      </c>
      <c r="AI383" s="253">
        <f>'Input| Projects'!V383*S383*'Input| Escalations'!$K$19</f>
        <v>0</v>
      </c>
      <c r="AJ383" s="253">
        <f>'Input| Projects'!W383*T383*'Input| Escalations'!$K$19</f>
        <v>0</v>
      </c>
      <c r="AK383" s="142"/>
      <c r="AL383" s="253">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253">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253">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253">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253">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253">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253">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42"/>
      <c r="AT383" s="253">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253">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253">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253">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253">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253">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253">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42"/>
      <c r="BB383" s="253">
        <f t="shared" si="140"/>
        <v>0</v>
      </c>
      <c r="BC383" s="253">
        <f t="shared" si="141"/>
        <v>0</v>
      </c>
      <c r="BD383" s="253">
        <f t="shared" si="142"/>
        <v>0</v>
      </c>
      <c r="BE383" s="253">
        <f t="shared" si="126"/>
        <v>0</v>
      </c>
      <c r="BF383" s="253">
        <f t="shared" si="127"/>
        <v>0</v>
      </c>
      <c r="BG383" s="253">
        <f t="shared" si="128"/>
        <v>0</v>
      </c>
      <c r="BH383" s="253">
        <f t="shared" si="129"/>
        <v>0</v>
      </c>
      <c r="BI383" s="144"/>
      <c r="BJ383" s="253"/>
      <c r="BK383" s="253"/>
      <c r="BL383" s="253"/>
      <c r="BM383" s="253"/>
      <c r="BN383" s="253"/>
      <c r="BO383" s="253"/>
      <c r="BP383" s="253"/>
      <c r="BQ383" s="144"/>
      <c r="BR383" s="253">
        <f t="shared" si="130"/>
        <v>0</v>
      </c>
      <c r="BS383" s="253">
        <f t="shared" si="131"/>
        <v>0</v>
      </c>
      <c r="BT383" s="253">
        <f t="shared" si="132"/>
        <v>0</v>
      </c>
      <c r="BU383" s="253">
        <f t="shared" si="133"/>
        <v>0</v>
      </c>
      <c r="BV383" s="253">
        <f t="shared" si="134"/>
        <v>0</v>
      </c>
      <c r="BW383" s="253">
        <f t="shared" si="135"/>
        <v>0</v>
      </c>
      <c r="BX383" s="253">
        <f t="shared" si="136"/>
        <v>0</v>
      </c>
      <c r="BY383" s="142"/>
      <c r="BZ383" s="264" t="str">
        <f>IF(SUMIF('Input| Projects'!$AR$8:$CO$8,"Dx",'Input| Projects'!$AR383:$CO383)=0,"",SUMIF('Input| Projects'!$AR$8:$CO$8,"Dx",'Input| Projects'!$AR383:$CO383))</f>
        <v/>
      </c>
      <c r="CA383" s="264" t="str">
        <f>IF(SUMIF('Input| Projects'!$AR$8:$CO$8,"Tx",'Input| Projects'!$AR383:$CO383)=0,"",SUMIF('Input| Projects'!$AR$8:$CO$8,"Tx",'Input| Projects'!$AR383:$CO383))</f>
        <v/>
      </c>
      <c r="CB383" s="206" t="str">
        <f t="shared" si="143"/>
        <v/>
      </c>
    </row>
    <row r="384" spans="2:80" x14ac:dyDescent="0.3">
      <c r="B384" s="268">
        <f>IFERROR('Input| Projects'!B384,"")</f>
        <v>375</v>
      </c>
      <c r="C384" s="57" t="str">
        <f>IFERROR(IF('Input| Projects'!C384="","",'Input| Projects'!C384),"")</f>
        <v/>
      </c>
      <c r="D384" s="57" t="str">
        <f>IFERROR(IF('Input| Projects'!D384="","",'Input| Projects'!D384),"")</f>
        <v/>
      </c>
      <c r="E384" s="140"/>
      <c r="F384" s="257">
        <f>IFERROR('Input| Projects'!I384*'Input| Escalations'!$K$19,"")</f>
        <v>0</v>
      </c>
      <c r="G384" s="257">
        <f>IFERROR('Input| Projects'!J384*'Input| Escalations'!$K$19,"")</f>
        <v>0</v>
      </c>
      <c r="H384" s="257">
        <f>IFERROR('Input| Projects'!K384*'Input| Escalations'!$K$19,"")</f>
        <v>0</v>
      </c>
      <c r="I384" s="257">
        <f>IFERROR('Input| Projects'!L384*'Input| Escalations'!$K$19,"")</f>
        <v>0</v>
      </c>
      <c r="J384" s="257">
        <f>IFERROR('Input| Projects'!M384*'Input| Escalations'!$K$19,"")</f>
        <v>0</v>
      </c>
      <c r="K384" s="257">
        <f>IFERROR('Input| Projects'!N384*'Input| Escalations'!$K$19,"")</f>
        <v>0</v>
      </c>
      <c r="L384" s="257">
        <f>IFERROR('Input| Projects'!O384*'Input| Escalations'!$K$19,"")</f>
        <v>0</v>
      </c>
      <c r="M384" s="206" t="str">
        <f>IF(ABS(SUM(F384:L384)-(SUM('Input| Projects'!I384:O384)*'Input| Escalations'!$K$19))&lt;0.0000001,"",1)</f>
        <v/>
      </c>
      <c r="N384" s="259">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259">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259">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259">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259">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259">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259">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42"/>
      <c r="V384" s="253">
        <f t="shared" si="137"/>
        <v>0</v>
      </c>
      <c r="W384" s="253">
        <f t="shared" si="138"/>
        <v>0</v>
      </c>
      <c r="X384" s="253">
        <f t="shared" si="139"/>
        <v>0</v>
      </c>
      <c r="Y384" s="253">
        <f t="shared" si="122"/>
        <v>0</v>
      </c>
      <c r="Z384" s="253">
        <f t="shared" si="123"/>
        <v>0</v>
      </c>
      <c r="AA384" s="253">
        <f t="shared" si="124"/>
        <v>0</v>
      </c>
      <c r="AB384" s="253">
        <f t="shared" si="125"/>
        <v>0</v>
      </c>
      <c r="AC384" s="142"/>
      <c r="AD384" s="253">
        <f>'Input| Projects'!Q384*N384*'Input| Escalations'!$K$19</f>
        <v>0</v>
      </c>
      <c r="AE384" s="253">
        <f>'Input| Projects'!R384*O384*'Input| Escalations'!$K$19</f>
        <v>0</v>
      </c>
      <c r="AF384" s="253">
        <f>'Input| Projects'!S384*P384*'Input| Escalations'!$K$19</f>
        <v>0</v>
      </c>
      <c r="AG384" s="253">
        <f>'Input| Projects'!T384*Q384*'Input| Escalations'!$K$19</f>
        <v>0</v>
      </c>
      <c r="AH384" s="253">
        <f>'Input| Projects'!U384*R384*'Input| Escalations'!$K$19</f>
        <v>0</v>
      </c>
      <c r="AI384" s="253">
        <f>'Input| Projects'!V384*S384*'Input| Escalations'!$K$19</f>
        <v>0</v>
      </c>
      <c r="AJ384" s="253">
        <f>'Input| Projects'!W384*T384*'Input| Escalations'!$K$19</f>
        <v>0</v>
      </c>
      <c r="AK384" s="142"/>
      <c r="AL384" s="253">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253">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253">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253">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253">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253">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253">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42"/>
      <c r="AT384" s="253">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253">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253">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253">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253">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253">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253">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42"/>
      <c r="BB384" s="253">
        <f t="shared" si="140"/>
        <v>0</v>
      </c>
      <c r="BC384" s="253">
        <f t="shared" si="141"/>
        <v>0</v>
      </c>
      <c r="BD384" s="253">
        <f t="shared" si="142"/>
        <v>0</v>
      </c>
      <c r="BE384" s="253">
        <f t="shared" si="126"/>
        <v>0</v>
      </c>
      <c r="BF384" s="253">
        <f t="shared" si="127"/>
        <v>0</v>
      </c>
      <c r="BG384" s="253">
        <f t="shared" si="128"/>
        <v>0</v>
      </c>
      <c r="BH384" s="253">
        <f t="shared" si="129"/>
        <v>0</v>
      </c>
      <c r="BI384" s="144"/>
      <c r="BJ384" s="253"/>
      <c r="BK384" s="253"/>
      <c r="BL384" s="253"/>
      <c r="BM384" s="253"/>
      <c r="BN384" s="253"/>
      <c r="BO384" s="253"/>
      <c r="BP384" s="253"/>
      <c r="BQ384" s="144"/>
      <c r="BR384" s="253">
        <f t="shared" si="130"/>
        <v>0</v>
      </c>
      <c r="BS384" s="253">
        <f t="shared" si="131"/>
        <v>0</v>
      </c>
      <c r="BT384" s="253">
        <f t="shared" si="132"/>
        <v>0</v>
      </c>
      <c r="BU384" s="253">
        <f t="shared" si="133"/>
        <v>0</v>
      </c>
      <c r="BV384" s="253">
        <f t="shared" si="134"/>
        <v>0</v>
      </c>
      <c r="BW384" s="253">
        <f t="shared" si="135"/>
        <v>0</v>
      </c>
      <c r="BX384" s="253">
        <f t="shared" si="136"/>
        <v>0</v>
      </c>
      <c r="BY384" s="142"/>
      <c r="BZ384" s="264" t="str">
        <f>IF(SUMIF('Input| Projects'!$AR$8:$CO$8,"Dx",'Input| Projects'!$AR384:$CO384)=0,"",SUMIF('Input| Projects'!$AR$8:$CO$8,"Dx",'Input| Projects'!$AR384:$CO384))</f>
        <v/>
      </c>
      <c r="CA384" s="264" t="str">
        <f>IF(SUMIF('Input| Projects'!$AR$8:$CO$8,"Tx",'Input| Projects'!$AR384:$CO384)=0,"",SUMIF('Input| Projects'!$AR$8:$CO$8,"Tx",'Input| Projects'!$AR384:$CO384))</f>
        <v/>
      </c>
      <c r="CB384" s="206" t="str">
        <f t="shared" si="143"/>
        <v/>
      </c>
    </row>
    <row r="385" spans="2:80" x14ac:dyDescent="0.3">
      <c r="B385" s="268">
        <f>IFERROR('Input| Projects'!B385,"")</f>
        <v>376</v>
      </c>
      <c r="C385" s="57" t="str">
        <f>IFERROR(IF('Input| Projects'!C385="","",'Input| Projects'!C385),"")</f>
        <v/>
      </c>
      <c r="D385" s="57" t="str">
        <f>IFERROR(IF('Input| Projects'!D385="","",'Input| Projects'!D385),"")</f>
        <v/>
      </c>
      <c r="E385" s="140"/>
      <c r="F385" s="257">
        <f>IFERROR('Input| Projects'!I385*'Input| Escalations'!$K$19,"")</f>
        <v>0</v>
      </c>
      <c r="G385" s="257">
        <f>IFERROR('Input| Projects'!J385*'Input| Escalations'!$K$19,"")</f>
        <v>0</v>
      </c>
      <c r="H385" s="257">
        <f>IFERROR('Input| Projects'!K385*'Input| Escalations'!$K$19,"")</f>
        <v>0</v>
      </c>
      <c r="I385" s="257">
        <f>IFERROR('Input| Projects'!L385*'Input| Escalations'!$K$19,"")</f>
        <v>0</v>
      </c>
      <c r="J385" s="257">
        <f>IFERROR('Input| Projects'!M385*'Input| Escalations'!$K$19,"")</f>
        <v>0</v>
      </c>
      <c r="K385" s="257">
        <f>IFERROR('Input| Projects'!N385*'Input| Escalations'!$K$19,"")</f>
        <v>0</v>
      </c>
      <c r="L385" s="257">
        <f>IFERROR('Input| Projects'!O385*'Input| Escalations'!$K$19,"")</f>
        <v>0</v>
      </c>
      <c r="M385" s="206" t="str">
        <f>IF(ABS(SUM(F385:L385)-(SUM('Input| Projects'!I385:O385)*'Input| Escalations'!$K$19))&lt;0.0000001,"",1)</f>
        <v/>
      </c>
      <c r="N385" s="259">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259">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259">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259">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259">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259">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259">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42"/>
      <c r="V385" s="253">
        <f t="shared" si="137"/>
        <v>0</v>
      </c>
      <c r="W385" s="253">
        <f t="shared" si="138"/>
        <v>0</v>
      </c>
      <c r="X385" s="253">
        <f t="shared" si="139"/>
        <v>0</v>
      </c>
      <c r="Y385" s="253">
        <f t="shared" si="122"/>
        <v>0</v>
      </c>
      <c r="Z385" s="253">
        <f t="shared" si="123"/>
        <v>0</v>
      </c>
      <c r="AA385" s="253">
        <f t="shared" si="124"/>
        <v>0</v>
      </c>
      <c r="AB385" s="253">
        <f t="shared" si="125"/>
        <v>0</v>
      </c>
      <c r="AC385" s="142"/>
      <c r="AD385" s="253">
        <f>'Input| Projects'!Q385*N385*'Input| Escalations'!$K$19</f>
        <v>0</v>
      </c>
      <c r="AE385" s="253">
        <f>'Input| Projects'!R385*O385*'Input| Escalations'!$K$19</f>
        <v>0</v>
      </c>
      <c r="AF385" s="253">
        <f>'Input| Projects'!S385*P385*'Input| Escalations'!$K$19</f>
        <v>0</v>
      </c>
      <c r="AG385" s="253">
        <f>'Input| Projects'!T385*Q385*'Input| Escalations'!$K$19</f>
        <v>0</v>
      </c>
      <c r="AH385" s="253">
        <f>'Input| Projects'!U385*R385*'Input| Escalations'!$K$19</f>
        <v>0</v>
      </c>
      <c r="AI385" s="253">
        <f>'Input| Projects'!V385*S385*'Input| Escalations'!$K$19</f>
        <v>0</v>
      </c>
      <c r="AJ385" s="253">
        <f>'Input| Projects'!W385*T385*'Input| Escalations'!$K$19</f>
        <v>0</v>
      </c>
      <c r="AK385" s="142"/>
      <c r="AL385" s="253">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253">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253">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253">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253">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253">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253">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42"/>
      <c r="AT385" s="253">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253">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253">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253">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253">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253">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253">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42"/>
      <c r="BB385" s="253">
        <f t="shared" si="140"/>
        <v>0</v>
      </c>
      <c r="BC385" s="253">
        <f t="shared" si="141"/>
        <v>0</v>
      </c>
      <c r="BD385" s="253">
        <f t="shared" si="142"/>
        <v>0</v>
      </c>
      <c r="BE385" s="253">
        <f t="shared" si="126"/>
        <v>0</v>
      </c>
      <c r="BF385" s="253">
        <f t="shared" si="127"/>
        <v>0</v>
      </c>
      <c r="BG385" s="253">
        <f t="shared" si="128"/>
        <v>0</v>
      </c>
      <c r="BH385" s="253">
        <f t="shared" si="129"/>
        <v>0</v>
      </c>
      <c r="BI385" s="144"/>
      <c r="BJ385" s="253"/>
      <c r="BK385" s="253"/>
      <c r="BL385" s="253"/>
      <c r="BM385" s="253"/>
      <c r="BN385" s="253"/>
      <c r="BO385" s="253"/>
      <c r="BP385" s="253"/>
      <c r="BQ385" s="144"/>
      <c r="BR385" s="253">
        <f t="shared" si="130"/>
        <v>0</v>
      </c>
      <c r="BS385" s="253">
        <f t="shared" si="131"/>
        <v>0</v>
      </c>
      <c r="BT385" s="253">
        <f t="shared" si="132"/>
        <v>0</v>
      </c>
      <c r="BU385" s="253">
        <f t="shared" si="133"/>
        <v>0</v>
      </c>
      <c r="BV385" s="253">
        <f t="shared" si="134"/>
        <v>0</v>
      </c>
      <c r="BW385" s="253">
        <f t="shared" si="135"/>
        <v>0</v>
      </c>
      <c r="BX385" s="253">
        <f t="shared" si="136"/>
        <v>0</v>
      </c>
      <c r="BY385" s="142"/>
      <c r="BZ385" s="264" t="str">
        <f>IF(SUMIF('Input| Projects'!$AR$8:$CO$8,"Dx",'Input| Projects'!$AR385:$CO385)=0,"",SUMIF('Input| Projects'!$AR$8:$CO$8,"Dx",'Input| Projects'!$AR385:$CO385))</f>
        <v/>
      </c>
      <c r="CA385" s="264" t="str">
        <f>IF(SUMIF('Input| Projects'!$AR$8:$CO$8,"Tx",'Input| Projects'!$AR385:$CO385)=0,"",SUMIF('Input| Projects'!$AR$8:$CO$8,"Tx",'Input| Projects'!$AR385:$CO385))</f>
        <v/>
      </c>
      <c r="CB385" s="206" t="str">
        <f t="shared" si="143"/>
        <v/>
      </c>
    </row>
    <row r="386" spans="2:80" x14ac:dyDescent="0.3">
      <c r="B386" s="268">
        <f>IFERROR('Input| Projects'!B386,"")</f>
        <v>377</v>
      </c>
      <c r="C386" s="57" t="str">
        <f>IFERROR(IF('Input| Projects'!C386="","",'Input| Projects'!C386),"")</f>
        <v/>
      </c>
      <c r="D386" s="57" t="str">
        <f>IFERROR(IF('Input| Projects'!D386="","",'Input| Projects'!D386),"")</f>
        <v/>
      </c>
      <c r="E386" s="140"/>
      <c r="F386" s="257">
        <f>IFERROR('Input| Projects'!I386*'Input| Escalations'!$K$19,"")</f>
        <v>0</v>
      </c>
      <c r="G386" s="257">
        <f>IFERROR('Input| Projects'!J386*'Input| Escalations'!$K$19,"")</f>
        <v>0</v>
      </c>
      <c r="H386" s="257">
        <f>IFERROR('Input| Projects'!K386*'Input| Escalations'!$K$19,"")</f>
        <v>0</v>
      </c>
      <c r="I386" s="257">
        <f>IFERROR('Input| Projects'!L386*'Input| Escalations'!$K$19,"")</f>
        <v>0</v>
      </c>
      <c r="J386" s="257">
        <f>IFERROR('Input| Projects'!M386*'Input| Escalations'!$K$19,"")</f>
        <v>0</v>
      </c>
      <c r="K386" s="257">
        <f>IFERROR('Input| Projects'!N386*'Input| Escalations'!$K$19,"")</f>
        <v>0</v>
      </c>
      <c r="L386" s="257">
        <f>IFERROR('Input| Projects'!O386*'Input| Escalations'!$K$19,"")</f>
        <v>0</v>
      </c>
      <c r="M386" s="206" t="str">
        <f>IF(ABS(SUM(F386:L386)-(SUM('Input| Projects'!I386:O386)*'Input| Escalations'!$K$19))&lt;0.0000001,"",1)</f>
        <v/>
      </c>
      <c r="N386" s="259">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259">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259">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259">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259">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259">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259">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42"/>
      <c r="V386" s="253">
        <f t="shared" si="137"/>
        <v>0</v>
      </c>
      <c r="W386" s="253">
        <f t="shared" si="138"/>
        <v>0</v>
      </c>
      <c r="X386" s="253">
        <f t="shared" si="139"/>
        <v>0</v>
      </c>
      <c r="Y386" s="253">
        <f t="shared" si="122"/>
        <v>0</v>
      </c>
      <c r="Z386" s="253">
        <f t="shared" si="123"/>
        <v>0</v>
      </c>
      <c r="AA386" s="253">
        <f t="shared" si="124"/>
        <v>0</v>
      </c>
      <c r="AB386" s="253">
        <f t="shared" si="125"/>
        <v>0</v>
      </c>
      <c r="AC386" s="142"/>
      <c r="AD386" s="253">
        <f>'Input| Projects'!Q386*N386*'Input| Escalations'!$K$19</f>
        <v>0</v>
      </c>
      <c r="AE386" s="253">
        <f>'Input| Projects'!R386*O386*'Input| Escalations'!$K$19</f>
        <v>0</v>
      </c>
      <c r="AF386" s="253">
        <f>'Input| Projects'!S386*P386*'Input| Escalations'!$K$19</f>
        <v>0</v>
      </c>
      <c r="AG386" s="253">
        <f>'Input| Projects'!T386*Q386*'Input| Escalations'!$K$19</f>
        <v>0</v>
      </c>
      <c r="AH386" s="253">
        <f>'Input| Projects'!U386*R386*'Input| Escalations'!$K$19</f>
        <v>0</v>
      </c>
      <c r="AI386" s="253">
        <f>'Input| Projects'!V386*S386*'Input| Escalations'!$K$19</f>
        <v>0</v>
      </c>
      <c r="AJ386" s="253">
        <f>'Input| Projects'!W386*T386*'Input| Escalations'!$K$19</f>
        <v>0</v>
      </c>
      <c r="AK386" s="142"/>
      <c r="AL386" s="253">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253">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253">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253">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253">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253">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253">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42"/>
      <c r="AT386" s="253">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253">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253">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253">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253">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253">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253">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42"/>
      <c r="BB386" s="253">
        <f t="shared" si="140"/>
        <v>0</v>
      </c>
      <c r="BC386" s="253">
        <f t="shared" si="141"/>
        <v>0</v>
      </c>
      <c r="BD386" s="253">
        <f t="shared" si="142"/>
        <v>0</v>
      </c>
      <c r="BE386" s="253">
        <f t="shared" si="126"/>
        <v>0</v>
      </c>
      <c r="BF386" s="253">
        <f t="shared" si="127"/>
        <v>0</v>
      </c>
      <c r="BG386" s="253">
        <f t="shared" si="128"/>
        <v>0</v>
      </c>
      <c r="BH386" s="253">
        <f t="shared" si="129"/>
        <v>0</v>
      </c>
      <c r="BI386" s="144"/>
      <c r="BJ386" s="253"/>
      <c r="BK386" s="253"/>
      <c r="BL386" s="253"/>
      <c r="BM386" s="253"/>
      <c r="BN386" s="253"/>
      <c r="BO386" s="253"/>
      <c r="BP386" s="253"/>
      <c r="BQ386" s="144"/>
      <c r="BR386" s="253">
        <f t="shared" si="130"/>
        <v>0</v>
      </c>
      <c r="BS386" s="253">
        <f t="shared" si="131"/>
        <v>0</v>
      </c>
      <c r="BT386" s="253">
        <f t="shared" si="132"/>
        <v>0</v>
      </c>
      <c r="BU386" s="253">
        <f t="shared" si="133"/>
        <v>0</v>
      </c>
      <c r="BV386" s="253">
        <f t="shared" si="134"/>
        <v>0</v>
      </c>
      <c r="BW386" s="253">
        <f t="shared" si="135"/>
        <v>0</v>
      </c>
      <c r="BX386" s="253">
        <f t="shared" si="136"/>
        <v>0</v>
      </c>
      <c r="BY386" s="142"/>
      <c r="BZ386" s="264" t="str">
        <f>IF(SUMIF('Input| Projects'!$AR$8:$CO$8,"Dx",'Input| Projects'!$AR386:$CO386)=0,"",SUMIF('Input| Projects'!$AR$8:$CO$8,"Dx",'Input| Projects'!$AR386:$CO386))</f>
        <v/>
      </c>
      <c r="CA386" s="264" t="str">
        <f>IF(SUMIF('Input| Projects'!$AR$8:$CO$8,"Tx",'Input| Projects'!$AR386:$CO386)=0,"",SUMIF('Input| Projects'!$AR$8:$CO$8,"Tx",'Input| Projects'!$AR386:$CO386))</f>
        <v/>
      </c>
      <c r="CB386" s="206" t="str">
        <f t="shared" si="143"/>
        <v/>
      </c>
    </row>
    <row r="387" spans="2:80" x14ac:dyDescent="0.3">
      <c r="B387" s="268">
        <f>IFERROR('Input| Projects'!B387,"")</f>
        <v>378</v>
      </c>
      <c r="C387" s="57" t="str">
        <f>IFERROR(IF('Input| Projects'!C387="","",'Input| Projects'!C387),"")</f>
        <v/>
      </c>
      <c r="D387" s="57" t="str">
        <f>IFERROR(IF('Input| Projects'!D387="","",'Input| Projects'!D387),"")</f>
        <v/>
      </c>
      <c r="E387" s="140"/>
      <c r="F387" s="257">
        <f>IFERROR('Input| Projects'!I387*'Input| Escalations'!$K$19,"")</f>
        <v>0</v>
      </c>
      <c r="G387" s="257">
        <f>IFERROR('Input| Projects'!J387*'Input| Escalations'!$K$19,"")</f>
        <v>0</v>
      </c>
      <c r="H387" s="257">
        <f>IFERROR('Input| Projects'!K387*'Input| Escalations'!$K$19,"")</f>
        <v>0</v>
      </c>
      <c r="I387" s="257">
        <f>IFERROR('Input| Projects'!L387*'Input| Escalations'!$K$19,"")</f>
        <v>0</v>
      </c>
      <c r="J387" s="257">
        <f>IFERROR('Input| Projects'!M387*'Input| Escalations'!$K$19,"")</f>
        <v>0</v>
      </c>
      <c r="K387" s="257">
        <f>IFERROR('Input| Projects'!N387*'Input| Escalations'!$K$19,"")</f>
        <v>0</v>
      </c>
      <c r="L387" s="257">
        <f>IFERROR('Input| Projects'!O387*'Input| Escalations'!$K$19,"")</f>
        <v>0</v>
      </c>
      <c r="M387" s="206" t="str">
        <f>IF(ABS(SUM(F387:L387)-(SUM('Input| Projects'!I387:O387)*'Input| Escalations'!$K$19))&lt;0.0000001,"",1)</f>
        <v/>
      </c>
      <c r="N387" s="259">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259">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259">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259">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259">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259">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259">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42"/>
      <c r="V387" s="253">
        <f t="shared" si="137"/>
        <v>0</v>
      </c>
      <c r="W387" s="253">
        <f t="shared" si="138"/>
        <v>0</v>
      </c>
      <c r="X387" s="253">
        <f t="shared" si="139"/>
        <v>0</v>
      </c>
      <c r="Y387" s="253">
        <f t="shared" si="122"/>
        <v>0</v>
      </c>
      <c r="Z387" s="253">
        <f t="shared" si="123"/>
        <v>0</v>
      </c>
      <c r="AA387" s="253">
        <f t="shared" si="124"/>
        <v>0</v>
      </c>
      <c r="AB387" s="253">
        <f t="shared" si="125"/>
        <v>0</v>
      </c>
      <c r="AC387" s="142"/>
      <c r="AD387" s="253">
        <f>'Input| Projects'!Q387*N387*'Input| Escalations'!$K$19</f>
        <v>0</v>
      </c>
      <c r="AE387" s="253">
        <f>'Input| Projects'!R387*O387*'Input| Escalations'!$K$19</f>
        <v>0</v>
      </c>
      <c r="AF387" s="253">
        <f>'Input| Projects'!S387*P387*'Input| Escalations'!$K$19</f>
        <v>0</v>
      </c>
      <c r="AG387" s="253">
        <f>'Input| Projects'!T387*Q387*'Input| Escalations'!$K$19</f>
        <v>0</v>
      </c>
      <c r="AH387" s="253">
        <f>'Input| Projects'!U387*R387*'Input| Escalations'!$K$19</f>
        <v>0</v>
      </c>
      <c r="AI387" s="253">
        <f>'Input| Projects'!V387*S387*'Input| Escalations'!$K$19</f>
        <v>0</v>
      </c>
      <c r="AJ387" s="253">
        <f>'Input| Projects'!W387*T387*'Input| Escalations'!$K$19</f>
        <v>0</v>
      </c>
      <c r="AK387" s="142"/>
      <c r="AL387" s="253">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253">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253">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253">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253">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253">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253">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42"/>
      <c r="AT387" s="253">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253">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253">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253">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253">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253">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253">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42"/>
      <c r="BB387" s="253">
        <f t="shared" si="140"/>
        <v>0</v>
      </c>
      <c r="BC387" s="253">
        <f t="shared" si="141"/>
        <v>0</v>
      </c>
      <c r="BD387" s="253">
        <f t="shared" si="142"/>
        <v>0</v>
      </c>
      <c r="BE387" s="253">
        <f t="shared" si="126"/>
        <v>0</v>
      </c>
      <c r="BF387" s="253">
        <f t="shared" si="127"/>
        <v>0</v>
      </c>
      <c r="BG387" s="253">
        <f t="shared" si="128"/>
        <v>0</v>
      </c>
      <c r="BH387" s="253">
        <f t="shared" si="129"/>
        <v>0</v>
      </c>
      <c r="BI387" s="144"/>
      <c r="BJ387" s="253"/>
      <c r="BK387" s="253"/>
      <c r="BL387" s="253"/>
      <c r="BM387" s="253"/>
      <c r="BN387" s="253"/>
      <c r="BO387" s="253"/>
      <c r="BP387" s="253"/>
      <c r="BQ387" s="144"/>
      <c r="BR387" s="253">
        <f t="shared" si="130"/>
        <v>0</v>
      </c>
      <c r="BS387" s="253">
        <f t="shared" si="131"/>
        <v>0</v>
      </c>
      <c r="BT387" s="253">
        <f t="shared" si="132"/>
        <v>0</v>
      </c>
      <c r="BU387" s="253">
        <f t="shared" si="133"/>
        <v>0</v>
      </c>
      <c r="BV387" s="253">
        <f t="shared" si="134"/>
        <v>0</v>
      </c>
      <c r="BW387" s="253">
        <f t="shared" si="135"/>
        <v>0</v>
      </c>
      <c r="BX387" s="253">
        <f t="shared" si="136"/>
        <v>0</v>
      </c>
      <c r="BY387" s="142"/>
      <c r="BZ387" s="264" t="str">
        <f>IF(SUMIF('Input| Projects'!$AR$8:$CO$8,"Dx",'Input| Projects'!$AR387:$CO387)=0,"",SUMIF('Input| Projects'!$AR$8:$CO$8,"Dx",'Input| Projects'!$AR387:$CO387))</f>
        <v/>
      </c>
      <c r="CA387" s="264" t="str">
        <f>IF(SUMIF('Input| Projects'!$AR$8:$CO$8,"Tx",'Input| Projects'!$AR387:$CO387)=0,"",SUMIF('Input| Projects'!$AR$8:$CO$8,"Tx",'Input| Projects'!$AR387:$CO387))</f>
        <v/>
      </c>
      <c r="CB387" s="206" t="str">
        <f t="shared" si="143"/>
        <v/>
      </c>
    </row>
    <row r="388" spans="2:80" x14ac:dyDescent="0.3">
      <c r="B388" s="268">
        <f>IFERROR('Input| Projects'!B388,"")</f>
        <v>379</v>
      </c>
      <c r="C388" s="57" t="str">
        <f>IFERROR(IF('Input| Projects'!C388="","",'Input| Projects'!C388),"")</f>
        <v/>
      </c>
      <c r="D388" s="57" t="str">
        <f>IFERROR(IF('Input| Projects'!D388="","",'Input| Projects'!D388),"")</f>
        <v/>
      </c>
      <c r="E388" s="140"/>
      <c r="F388" s="257">
        <f>IFERROR('Input| Projects'!I388*'Input| Escalations'!$K$19,"")</f>
        <v>0</v>
      </c>
      <c r="G388" s="257">
        <f>IFERROR('Input| Projects'!J388*'Input| Escalations'!$K$19,"")</f>
        <v>0</v>
      </c>
      <c r="H388" s="257">
        <f>IFERROR('Input| Projects'!K388*'Input| Escalations'!$K$19,"")</f>
        <v>0</v>
      </c>
      <c r="I388" s="257">
        <f>IFERROR('Input| Projects'!L388*'Input| Escalations'!$K$19,"")</f>
        <v>0</v>
      </c>
      <c r="J388" s="257">
        <f>IFERROR('Input| Projects'!M388*'Input| Escalations'!$K$19,"")</f>
        <v>0</v>
      </c>
      <c r="K388" s="257">
        <f>IFERROR('Input| Projects'!N388*'Input| Escalations'!$K$19,"")</f>
        <v>0</v>
      </c>
      <c r="L388" s="257">
        <f>IFERROR('Input| Projects'!O388*'Input| Escalations'!$K$19,"")</f>
        <v>0</v>
      </c>
      <c r="M388" s="206" t="str">
        <f>IF(ABS(SUM(F388:L388)-(SUM('Input| Projects'!I388:O388)*'Input| Escalations'!$K$19))&lt;0.0000001,"",1)</f>
        <v/>
      </c>
      <c r="N388" s="259">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259">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259">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259">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259">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259">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259">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42"/>
      <c r="V388" s="253">
        <f t="shared" si="137"/>
        <v>0</v>
      </c>
      <c r="W388" s="253">
        <f t="shared" si="138"/>
        <v>0</v>
      </c>
      <c r="X388" s="253">
        <f t="shared" si="139"/>
        <v>0</v>
      </c>
      <c r="Y388" s="253">
        <f t="shared" si="122"/>
        <v>0</v>
      </c>
      <c r="Z388" s="253">
        <f t="shared" si="123"/>
        <v>0</v>
      </c>
      <c r="AA388" s="253">
        <f t="shared" si="124"/>
        <v>0</v>
      </c>
      <c r="AB388" s="253">
        <f t="shared" si="125"/>
        <v>0</v>
      </c>
      <c r="AC388" s="142"/>
      <c r="AD388" s="253">
        <f>'Input| Projects'!Q388*N388*'Input| Escalations'!$K$19</f>
        <v>0</v>
      </c>
      <c r="AE388" s="253">
        <f>'Input| Projects'!R388*O388*'Input| Escalations'!$K$19</f>
        <v>0</v>
      </c>
      <c r="AF388" s="253">
        <f>'Input| Projects'!S388*P388*'Input| Escalations'!$K$19</f>
        <v>0</v>
      </c>
      <c r="AG388" s="253">
        <f>'Input| Projects'!T388*Q388*'Input| Escalations'!$K$19</f>
        <v>0</v>
      </c>
      <c r="AH388" s="253">
        <f>'Input| Projects'!U388*R388*'Input| Escalations'!$K$19</f>
        <v>0</v>
      </c>
      <c r="AI388" s="253">
        <f>'Input| Projects'!V388*S388*'Input| Escalations'!$K$19</f>
        <v>0</v>
      </c>
      <c r="AJ388" s="253">
        <f>'Input| Projects'!W388*T388*'Input| Escalations'!$K$19</f>
        <v>0</v>
      </c>
      <c r="AK388" s="142"/>
      <c r="AL388" s="253">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253">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253">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253">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253">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253">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253">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42"/>
      <c r="AT388" s="253">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253">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253">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253">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253">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253">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253">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42"/>
      <c r="BB388" s="253">
        <f t="shared" si="140"/>
        <v>0</v>
      </c>
      <c r="BC388" s="253">
        <f t="shared" si="141"/>
        <v>0</v>
      </c>
      <c r="BD388" s="253">
        <f t="shared" si="142"/>
        <v>0</v>
      </c>
      <c r="BE388" s="253">
        <f t="shared" si="126"/>
        <v>0</v>
      </c>
      <c r="BF388" s="253">
        <f t="shared" si="127"/>
        <v>0</v>
      </c>
      <c r="BG388" s="253">
        <f t="shared" si="128"/>
        <v>0</v>
      </c>
      <c r="BH388" s="253">
        <f t="shared" si="129"/>
        <v>0</v>
      </c>
      <c r="BI388" s="144"/>
      <c r="BJ388" s="253"/>
      <c r="BK388" s="253"/>
      <c r="BL388" s="253"/>
      <c r="BM388" s="253"/>
      <c r="BN388" s="253"/>
      <c r="BO388" s="253"/>
      <c r="BP388" s="253"/>
      <c r="BQ388" s="144"/>
      <c r="BR388" s="253">
        <f t="shared" si="130"/>
        <v>0</v>
      </c>
      <c r="BS388" s="253">
        <f t="shared" si="131"/>
        <v>0</v>
      </c>
      <c r="BT388" s="253">
        <f t="shared" si="132"/>
        <v>0</v>
      </c>
      <c r="BU388" s="253">
        <f t="shared" si="133"/>
        <v>0</v>
      </c>
      <c r="BV388" s="253">
        <f t="shared" si="134"/>
        <v>0</v>
      </c>
      <c r="BW388" s="253">
        <f t="shared" si="135"/>
        <v>0</v>
      </c>
      <c r="BX388" s="253">
        <f t="shared" si="136"/>
        <v>0</v>
      </c>
      <c r="BY388" s="142"/>
      <c r="BZ388" s="264" t="str">
        <f>IF(SUMIF('Input| Projects'!$AR$8:$CO$8,"Dx",'Input| Projects'!$AR388:$CO388)=0,"",SUMIF('Input| Projects'!$AR$8:$CO$8,"Dx",'Input| Projects'!$AR388:$CO388))</f>
        <v/>
      </c>
      <c r="CA388" s="264" t="str">
        <f>IF(SUMIF('Input| Projects'!$AR$8:$CO$8,"Tx",'Input| Projects'!$AR388:$CO388)=0,"",SUMIF('Input| Projects'!$AR$8:$CO$8,"Tx",'Input| Projects'!$AR388:$CO388))</f>
        <v/>
      </c>
      <c r="CB388" s="206" t="str">
        <f t="shared" si="143"/>
        <v/>
      </c>
    </row>
    <row r="389" spans="2:80" x14ac:dyDescent="0.3">
      <c r="B389" s="268">
        <f>IFERROR('Input| Projects'!B389,"")</f>
        <v>380</v>
      </c>
      <c r="C389" s="57" t="str">
        <f>IFERROR(IF('Input| Projects'!C389="","",'Input| Projects'!C389),"")</f>
        <v/>
      </c>
      <c r="D389" s="57" t="str">
        <f>IFERROR(IF('Input| Projects'!D389="","",'Input| Projects'!D389),"")</f>
        <v/>
      </c>
      <c r="E389" s="140"/>
      <c r="F389" s="257">
        <f>IFERROR('Input| Projects'!I389*'Input| Escalations'!$K$19,"")</f>
        <v>0</v>
      </c>
      <c r="G389" s="257">
        <f>IFERROR('Input| Projects'!J389*'Input| Escalations'!$K$19,"")</f>
        <v>0</v>
      </c>
      <c r="H389" s="257">
        <f>IFERROR('Input| Projects'!K389*'Input| Escalations'!$K$19,"")</f>
        <v>0</v>
      </c>
      <c r="I389" s="257">
        <f>IFERROR('Input| Projects'!L389*'Input| Escalations'!$K$19,"")</f>
        <v>0</v>
      </c>
      <c r="J389" s="257">
        <f>IFERROR('Input| Projects'!M389*'Input| Escalations'!$K$19,"")</f>
        <v>0</v>
      </c>
      <c r="K389" s="257">
        <f>IFERROR('Input| Projects'!N389*'Input| Escalations'!$K$19,"")</f>
        <v>0</v>
      </c>
      <c r="L389" s="257">
        <f>IFERROR('Input| Projects'!O389*'Input| Escalations'!$K$19,"")</f>
        <v>0</v>
      </c>
      <c r="M389" s="206" t="str">
        <f>IF(ABS(SUM(F389:L389)-(SUM('Input| Projects'!I389:O389)*'Input| Escalations'!$K$19))&lt;0.0000001,"",1)</f>
        <v/>
      </c>
      <c r="N389" s="259">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259">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259">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259">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259">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259">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259">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42"/>
      <c r="V389" s="253">
        <f t="shared" si="137"/>
        <v>0</v>
      </c>
      <c r="W389" s="253">
        <f t="shared" si="138"/>
        <v>0</v>
      </c>
      <c r="X389" s="253">
        <f t="shared" si="139"/>
        <v>0</v>
      </c>
      <c r="Y389" s="253">
        <f t="shared" si="122"/>
        <v>0</v>
      </c>
      <c r="Z389" s="253">
        <f t="shared" si="123"/>
        <v>0</v>
      </c>
      <c r="AA389" s="253">
        <f t="shared" si="124"/>
        <v>0</v>
      </c>
      <c r="AB389" s="253">
        <f t="shared" si="125"/>
        <v>0</v>
      </c>
      <c r="AC389" s="142"/>
      <c r="AD389" s="253">
        <f>'Input| Projects'!Q389*N389*'Input| Escalations'!$K$19</f>
        <v>0</v>
      </c>
      <c r="AE389" s="253">
        <f>'Input| Projects'!R389*O389*'Input| Escalations'!$K$19</f>
        <v>0</v>
      </c>
      <c r="AF389" s="253">
        <f>'Input| Projects'!S389*P389*'Input| Escalations'!$K$19</f>
        <v>0</v>
      </c>
      <c r="AG389" s="253">
        <f>'Input| Projects'!T389*Q389*'Input| Escalations'!$K$19</f>
        <v>0</v>
      </c>
      <c r="AH389" s="253">
        <f>'Input| Projects'!U389*R389*'Input| Escalations'!$K$19</f>
        <v>0</v>
      </c>
      <c r="AI389" s="253">
        <f>'Input| Projects'!V389*S389*'Input| Escalations'!$K$19</f>
        <v>0</v>
      </c>
      <c r="AJ389" s="253">
        <f>'Input| Projects'!W389*T389*'Input| Escalations'!$K$19</f>
        <v>0</v>
      </c>
      <c r="AK389" s="142"/>
      <c r="AL389" s="253">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253">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253">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253">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253">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253">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253">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42"/>
      <c r="AT389" s="253">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253">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253">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253">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253">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253">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253">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42"/>
      <c r="BB389" s="253">
        <f t="shared" si="140"/>
        <v>0</v>
      </c>
      <c r="BC389" s="253">
        <f t="shared" si="141"/>
        <v>0</v>
      </c>
      <c r="BD389" s="253">
        <f t="shared" si="142"/>
        <v>0</v>
      </c>
      <c r="BE389" s="253">
        <f t="shared" si="126"/>
        <v>0</v>
      </c>
      <c r="BF389" s="253">
        <f t="shared" si="127"/>
        <v>0</v>
      </c>
      <c r="BG389" s="253">
        <f t="shared" si="128"/>
        <v>0</v>
      </c>
      <c r="BH389" s="253">
        <f t="shared" si="129"/>
        <v>0</v>
      </c>
      <c r="BI389" s="144"/>
      <c r="BJ389" s="253"/>
      <c r="BK389" s="253"/>
      <c r="BL389" s="253"/>
      <c r="BM389" s="253"/>
      <c r="BN389" s="253"/>
      <c r="BO389" s="253"/>
      <c r="BP389" s="253"/>
      <c r="BQ389" s="144"/>
      <c r="BR389" s="253">
        <f t="shared" si="130"/>
        <v>0</v>
      </c>
      <c r="BS389" s="253">
        <f t="shared" si="131"/>
        <v>0</v>
      </c>
      <c r="BT389" s="253">
        <f t="shared" si="132"/>
        <v>0</v>
      </c>
      <c r="BU389" s="253">
        <f t="shared" si="133"/>
        <v>0</v>
      </c>
      <c r="BV389" s="253">
        <f t="shared" si="134"/>
        <v>0</v>
      </c>
      <c r="BW389" s="253">
        <f t="shared" si="135"/>
        <v>0</v>
      </c>
      <c r="BX389" s="253">
        <f t="shared" si="136"/>
        <v>0</v>
      </c>
      <c r="BY389" s="142"/>
      <c r="BZ389" s="264" t="str">
        <f>IF(SUMIF('Input| Projects'!$AR$8:$CO$8,"Dx",'Input| Projects'!$AR389:$CO389)=0,"",SUMIF('Input| Projects'!$AR$8:$CO$8,"Dx",'Input| Projects'!$AR389:$CO389))</f>
        <v/>
      </c>
      <c r="CA389" s="264" t="str">
        <f>IF(SUMIF('Input| Projects'!$AR$8:$CO$8,"Tx",'Input| Projects'!$AR389:$CO389)=0,"",SUMIF('Input| Projects'!$AR$8:$CO$8,"Tx",'Input| Projects'!$AR389:$CO389))</f>
        <v/>
      </c>
      <c r="CB389" s="206" t="str">
        <f t="shared" si="143"/>
        <v/>
      </c>
    </row>
    <row r="390" spans="2:80" x14ac:dyDescent="0.3">
      <c r="B390" s="268">
        <f>IFERROR('Input| Projects'!B390,"")</f>
        <v>381</v>
      </c>
      <c r="C390" s="57" t="str">
        <f>IFERROR(IF('Input| Projects'!C390="","",'Input| Projects'!C390),"")</f>
        <v/>
      </c>
      <c r="D390" s="57" t="str">
        <f>IFERROR(IF('Input| Projects'!D390="","",'Input| Projects'!D390),"")</f>
        <v/>
      </c>
      <c r="E390" s="140"/>
      <c r="F390" s="257">
        <f>IFERROR('Input| Projects'!I390*'Input| Escalations'!$K$19,"")</f>
        <v>0</v>
      </c>
      <c r="G390" s="257">
        <f>IFERROR('Input| Projects'!J390*'Input| Escalations'!$K$19,"")</f>
        <v>0</v>
      </c>
      <c r="H390" s="257">
        <f>IFERROR('Input| Projects'!K390*'Input| Escalations'!$K$19,"")</f>
        <v>0</v>
      </c>
      <c r="I390" s="257">
        <f>IFERROR('Input| Projects'!L390*'Input| Escalations'!$K$19,"")</f>
        <v>0</v>
      </c>
      <c r="J390" s="257">
        <f>IFERROR('Input| Projects'!M390*'Input| Escalations'!$K$19,"")</f>
        <v>0</v>
      </c>
      <c r="K390" s="257">
        <f>IFERROR('Input| Projects'!N390*'Input| Escalations'!$K$19,"")</f>
        <v>0</v>
      </c>
      <c r="L390" s="257">
        <f>IFERROR('Input| Projects'!O390*'Input| Escalations'!$K$19,"")</f>
        <v>0</v>
      </c>
      <c r="M390" s="206" t="str">
        <f>IF(ABS(SUM(F390:L390)-(SUM('Input| Projects'!I390:O390)*'Input| Escalations'!$K$19))&lt;0.0000001,"",1)</f>
        <v/>
      </c>
      <c r="N390" s="259">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259">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259">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259">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259">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259">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259">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42"/>
      <c r="V390" s="253">
        <f t="shared" si="137"/>
        <v>0</v>
      </c>
      <c r="W390" s="253">
        <f t="shared" si="138"/>
        <v>0</v>
      </c>
      <c r="X390" s="253">
        <f t="shared" si="139"/>
        <v>0</v>
      </c>
      <c r="Y390" s="253">
        <f t="shared" si="122"/>
        <v>0</v>
      </c>
      <c r="Z390" s="253">
        <f t="shared" si="123"/>
        <v>0</v>
      </c>
      <c r="AA390" s="253">
        <f t="shared" si="124"/>
        <v>0</v>
      </c>
      <c r="AB390" s="253">
        <f t="shared" si="125"/>
        <v>0</v>
      </c>
      <c r="AC390" s="142"/>
      <c r="AD390" s="253">
        <f>'Input| Projects'!Q390*N390*'Input| Escalations'!$K$19</f>
        <v>0</v>
      </c>
      <c r="AE390" s="253">
        <f>'Input| Projects'!R390*O390*'Input| Escalations'!$K$19</f>
        <v>0</v>
      </c>
      <c r="AF390" s="253">
        <f>'Input| Projects'!S390*P390*'Input| Escalations'!$K$19</f>
        <v>0</v>
      </c>
      <c r="AG390" s="253">
        <f>'Input| Projects'!T390*Q390*'Input| Escalations'!$K$19</f>
        <v>0</v>
      </c>
      <c r="AH390" s="253">
        <f>'Input| Projects'!U390*R390*'Input| Escalations'!$K$19</f>
        <v>0</v>
      </c>
      <c r="AI390" s="253">
        <f>'Input| Projects'!V390*S390*'Input| Escalations'!$K$19</f>
        <v>0</v>
      </c>
      <c r="AJ390" s="253">
        <f>'Input| Projects'!W390*T390*'Input| Escalations'!$K$19</f>
        <v>0</v>
      </c>
      <c r="AK390" s="142"/>
      <c r="AL390" s="253">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253">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253">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253">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253">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253">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253">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42"/>
      <c r="AT390" s="253">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253">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253">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253">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253">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253">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253">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42"/>
      <c r="BB390" s="253">
        <f t="shared" si="140"/>
        <v>0</v>
      </c>
      <c r="BC390" s="253">
        <f t="shared" si="141"/>
        <v>0</v>
      </c>
      <c r="BD390" s="253">
        <f t="shared" si="142"/>
        <v>0</v>
      </c>
      <c r="BE390" s="253">
        <f t="shared" si="126"/>
        <v>0</v>
      </c>
      <c r="BF390" s="253">
        <f t="shared" si="127"/>
        <v>0</v>
      </c>
      <c r="BG390" s="253">
        <f t="shared" si="128"/>
        <v>0</v>
      </c>
      <c r="BH390" s="253">
        <f t="shared" si="129"/>
        <v>0</v>
      </c>
      <c r="BI390" s="144"/>
      <c r="BJ390" s="253"/>
      <c r="BK390" s="253"/>
      <c r="BL390" s="253"/>
      <c r="BM390" s="253"/>
      <c r="BN390" s="253"/>
      <c r="BO390" s="253"/>
      <c r="BP390" s="253"/>
      <c r="BQ390" s="144"/>
      <c r="BR390" s="253">
        <f t="shared" si="130"/>
        <v>0</v>
      </c>
      <c r="BS390" s="253">
        <f t="shared" si="131"/>
        <v>0</v>
      </c>
      <c r="BT390" s="253">
        <f t="shared" si="132"/>
        <v>0</v>
      </c>
      <c r="BU390" s="253">
        <f t="shared" si="133"/>
        <v>0</v>
      </c>
      <c r="BV390" s="253">
        <f t="shared" si="134"/>
        <v>0</v>
      </c>
      <c r="BW390" s="253">
        <f t="shared" si="135"/>
        <v>0</v>
      </c>
      <c r="BX390" s="253">
        <f t="shared" si="136"/>
        <v>0</v>
      </c>
      <c r="BY390" s="142"/>
      <c r="BZ390" s="264" t="str">
        <f>IF(SUMIF('Input| Projects'!$AR$8:$CO$8,"Dx",'Input| Projects'!$AR390:$CO390)=0,"",SUMIF('Input| Projects'!$AR$8:$CO$8,"Dx",'Input| Projects'!$AR390:$CO390))</f>
        <v/>
      </c>
      <c r="CA390" s="264" t="str">
        <f>IF(SUMIF('Input| Projects'!$AR$8:$CO$8,"Tx",'Input| Projects'!$AR390:$CO390)=0,"",SUMIF('Input| Projects'!$AR$8:$CO$8,"Tx",'Input| Projects'!$AR390:$CO390))</f>
        <v/>
      </c>
      <c r="CB390" s="206" t="str">
        <f t="shared" si="143"/>
        <v/>
      </c>
    </row>
    <row r="391" spans="2:80" x14ac:dyDescent="0.3">
      <c r="B391" s="268">
        <f>IFERROR('Input| Projects'!B391,"")</f>
        <v>382</v>
      </c>
      <c r="C391" s="57" t="str">
        <f>IFERROR(IF('Input| Projects'!C391="","",'Input| Projects'!C391),"")</f>
        <v/>
      </c>
      <c r="D391" s="57" t="str">
        <f>IFERROR(IF('Input| Projects'!D391="","",'Input| Projects'!D391),"")</f>
        <v/>
      </c>
      <c r="E391" s="140"/>
      <c r="F391" s="257">
        <f>IFERROR('Input| Projects'!I391*'Input| Escalations'!$K$19,"")</f>
        <v>0</v>
      </c>
      <c r="G391" s="257">
        <f>IFERROR('Input| Projects'!J391*'Input| Escalations'!$K$19,"")</f>
        <v>0</v>
      </c>
      <c r="H391" s="257">
        <f>IFERROR('Input| Projects'!K391*'Input| Escalations'!$K$19,"")</f>
        <v>0</v>
      </c>
      <c r="I391" s="257">
        <f>IFERROR('Input| Projects'!L391*'Input| Escalations'!$K$19,"")</f>
        <v>0</v>
      </c>
      <c r="J391" s="257">
        <f>IFERROR('Input| Projects'!M391*'Input| Escalations'!$K$19,"")</f>
        <v>0</v>
      </c>
      <c r="K391" s="257">
        <f>IFERROR('Input| Projects'!N391*'Input| Escalations'!$K$19,"")</f>
        <v>0</v>
      </c>
      <c r="L391" s="257">
        <f>IFERROR('Input| Projects'!O391*'Input| Escalations'!$K$19,"")</f>
        <v>0</v>
      </c>
      <c r="M391" s="206" t="str">
        <f>IF(ABS(SUM(F391:L391)-(SUM('Input| Projects'!I391:O391)*'Input| Escalations'!$K$19))&lt;0.0000001,"",1)</f>
        <v/>
      </c>
      <c r="N391" s="259">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259">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259">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259">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259">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259">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259">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42"/>
      <c r="V391" s="253">
        <f t="shared" si="137"/>
        <v>0</v>
      </c>
      <c r="W391" s="253">
        <f t="shared" si="138"/>
        <v>0</v>
      </c>
      <c r="X391" s="253">
        <f t="shared" si="139"/>
        <v>0</v>
      </c>
      <c r="Y391" s="253">
        <f t="shared" si="122"/>
        <v>0</v>
      </c>
      <c r="Z391" s="253">
        <f t="shared" si="123"/>
        <v>0</v>
      </c>
      <c r="AA391" s="253">
        <f t="shared" si="124"/>
        <v>0</v>
      </c>
      <c r="AB391" s="253">
        <f t="shared" si="125"/>
        <v>0</v>
      </c>
      <c r="AC391" s="142"/>
      <c r="AD391" s="253">
        <f>'Input| Projects'!Q391*N391*'Input| Escalations'!$K$19</f>
        <v>0</v>
      </c>
      <c r="AE391" s="253">
        <f>'Input| Projects'!R391*O391*'Input| Escalations'!$K$19</f>
        <v>0</v>
      </c>
      <c r="AF391" s="253">
        <f>'Input| Projects'!S391*P391*'Input| Escalations'!$K$19</f>
        <v>0</v>
      </c>
      <c r="AG391" s="253">
        <f>'Input| Projects'!T391*Q391*'Input| Escalations'!$K$19</f>
        <v>0</v>
      </c>
      <c r="AH391" s="253">
        <f>'Input| Projects'!U391*R391*'Input| Escalations'!$K$19</f>
        <v>0</v>
      </c>
      <c r="AI391" s="253">
        <f>'Input| Projects'!V391*S391*'Input| Escalations'!$K$19</f>
        <v>0</v>
      </c>
      <c r="AJ391" s="253">
        <f>'Input| Projects'!W391*T391*'Input| Escalations'!$K$19</f>
        <v>0</v>
      </c>
      <c r="AK391" s="142"/>
      <c r="AL391" s="253">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253">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253">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253">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253">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253">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253">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42"/>
      <c r="AT391" s="253">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253">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253">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253">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253">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253">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253">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42"/>
      <c r="BB391" s="253">
        <f t="shared" si="140"/>
        <v>0</v>
      </c>
      <c r="BC391" s="253">
        <f t="shared" si="141"/>
        <v>0</v>
      </c>
      <c r="BD391" s="253">
        <f t="shared" si="142"/>
        <v>0</v>
      </c>
      <c r="BE391" s="253">
        <f t="shared" si="126"/>
        <v>0</v>
      </c>
      <c r="BF391" s="253">
        <f t="shared" si="127"/>
        <v>0</v>
      </c>
      <c r="BG391" s="253">
        <f t="shared" si="128"/>
        <v>0</v>
      </c>
      <c r="BH391" s="253">
        <f t="shared" si="129"/>
        <v>0</v>
      </c>
      <c r="BI391" s="144"/>
      <c r="BJ391" s="253"/>
      <c r="BK391" s="253"/>
      <c r="BL391" s="253"/>
      <c r="BM391" s="253"/>
      <c r="BN391" s="253"/>
      <c r="BO391" s="253"/>
      <c r="BP391" s="253"/>
      <c r="BQ391" s="144"/>
      <c r="BR391" s="253">
        <f t="shared" si="130"/>
        <v>0</v>
      </c>
      <c r="BS391" s="253">
        <f t="shared" si="131"/>
        <v>0</v>
      </c>
      <c r="BT391" s="253">
        <f t="shared" si="132"/>
        <v>0</v>
      </c>
      <c r="BU391" s="253">
        <f t="shared" si="133"/>
        <v>0</v>
      </c>
      <c r="BV391" s="253">
        <f t="shared" si="134"/>
        <v>0</v>
      </c>
      <c r="BW391" s="253">
        <f t="shared" si="135"/>
        <v>0</v>
      </c>
      <c r="BX391" s="253">
        <f t="shared" si="136"/>
        <v>0</v>
      </c>
      <c r="BY391" s="142"/>
      <c r="BZ391" s="264" t="str">
        <f>IF(SUMIF('Input| Projects'!$AR$8:$CO$8,"Dx",'Input| Projects'!$AR391:$CO391)=0,"",SUMIF('Input| Projects'!$AR$8:$CO$8,"Dx",'Input| Projects'!$AR391:$CO391))</f>
        <v/>
      </c>
      <c r="CA391" s="264" t="str">
        <f>IF(SUMIF('Input| Projects'!$AR$8:$CO$8,"Tx",'Input| Projects'!$AR391:$CO391)=0,"",SUMIF('Input| Projects'!$AR$8:$CO$8,"Tx",'Input| Projects'!$AR391:$CO391))</f>
        <v/>
      </c>
      <c r="CB391" s="206" t="str">
        <f t="shared" si="143"/>
        <v/>
      </c>
    </row>
    <row r="392" spans="2:80" x14ac:dyDescent="0.3">
      <c r="B392" s="268">
        <f>IFERROR('Input| Projects'!B392,"")</f>
        <v>383</v>
      </c>
      <c r="C392" s="57" t="str">
        <f>IFERROR(IF('Input| Projects'!C392="","",'Input| Projects'!C392),"")</f>
        <v/>
      </c>
      <c r="D392" s="57" t="str">
        <f>IFERROR(IF('Input| Projects'!D392="","",'Input| Projects'!D392),"")</f>
        <v/>
      </c>
      <c r="E392" s="140"/>
      <c r="F392" s="257">
        <f>IFERROR('Input| Projects'!I392*'Input| Escalations'!$K$19,"")</f>
        <v>0</v>
      </c>
      <c r="G392" s="257">
        <f>IFERROR('Input| Projects'!J392*'Input| Escalations'!$K$19,"")</f>
        <v>0</v>
      </c>
      <c r="H392" s="257">
        <f>IFERROR('Input| Projects'!K392*'Input| Escalations'!$K$19,"")</f>
        <v>0</v>
      </c>
      <c r="I392" s="257">
        <f>IFERROR('Input| Projects'!L392*'Input| Escalations'!$K$19,"")</f>
        <v>0</v>
      </c>
      <c r="J392" s="257">
        <f>IFERROR('Input| Projects'!M392*'Input| Escalations'!$K$19,"")</f>
        <v>0</v>
      </c>
      <c r="K392" s="257">
        <f>IFERROR('Input| Projects'!N392*'Input| Escalations'!$K$19,"")</f>
        <v>0</v>
      </c>
      <c r="L392" s="257">
        <f>IFERROR('Input| Projects'!O392*'Input| Escalations'!$K$19,"")</f>
        <v>0</v>
      </c>
      <c r="M392" s="206" t="str">
        <f>IF(ABS(SUM(F392:L392)-(SUM('Input| Projects'!I392:O392)*'Input| Escalations'!$K$19))&lt;0.0000001,"",1)</f>
        <v/>
      </c>
      <c r="N392" s="259">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259">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259">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259">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259">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259">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259">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42"/>
      <c r="V392" s="253">
        <f t="shared" si="137"/>
        <v>0</v>
      </c>
      <c r="W392" s="253">
        <f t="shared" si="138"/>
        <v>0</v>
      </c>
      <c r="X392" s="253">
        <f t="shared" si="139"/>
        <v>0</v>
      </c>
      <c r="Y392" s="253">
        <f t="shared" si="122"/>
        <v>0</v>
      </c>
      <c r="Z392" s="253">
        <f t="shared" si="123"/>
        <v>0</v>
      </c>
      <c r="AA392" s="253">
        <f t="shared" si="124"/>
        <v>0</v>
      </c>
      <c r="AB392" s="253">
        <f t="shared" si="125"/>
        <v>0</v>
      </c>
      <c r="AC392" s="142"/>
      <c r="AD392" s="253">
        <f>'Input| Projects'!Q392*N392*'Input| Escalations'!$K$19</f>
        <v>0</v>
      </c>
      <c r="AE392" s="253">
        <f>'Input| Projects'!R392*O392*'Input| Escalations'!$K$19</f>
        <v>0</v>
      </c>
      <c r="AF392" s="253">
        <f>'Input| Projects'!S392*P392*'Input| Escalations'!$K$19</f>
        <v>0</v>
      </c>
      <c r="AG392" s="253">
        <f>'Input| Projects'!T392*Q392*'Input| Escalations'!$K$19</f>
        <v>0</v>
      </c>
      <c r="AH392" s="253">
        <f>'Input| Projects'!U392*R392*'Input| Escalations'!$K$19</f>
        <v>0</v>
      </c>
      <c r="AI392" s="253">
        <f>'Input| Projects'!V392*S392*'Input| Escalations'!$K$19</f>
        <v>0</v>
      </c>
      <c r="AJ392" s="253">
        <f>'Input| Projects'!W392*T392*'Input| Escalations'!$K$19</f>
        <v>0</v>
      </c>
      <c r="AK392" s="142"/>
      <c r="AL392" s="253">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253">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253">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253">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253">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253">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253">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42"/>
      <c r="AT392" s="253">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253">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253">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253">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253">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253">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253">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42"/>
      <c r="BB392" s="253">
        <f t="shared" si="140"/>
        <v>0</v>
      </c>
      <c r="BC392" s="253">
        <f t="shared" si="141"/>
        <v>0</v>
      </c>
      <c r="BD392" s="253">
        <f t="shared" si="142"/>
        <v>0</v>
      </c>
      <c r="BE392" s="253">
        <f t="shared" si="126"/>
        <v>0</v>
      </c>
      <c r="BF392" s="253">
        <f t="shared" si="127"/>
        <v>0</v>
      </c>
      <c r="BG392" s="253">
        <f t="shared" si="128"/>
        <v>0</v>
      </c>
      <c r="BH392" s="253">
        <f t="shared" si="129"/>
        <v>0</v>
      </c>
      <c r="BI392" s="144"/>
      <c r="BJ392" s="253"/>
      <c r="BK392" s="253"/>
      <c r="BL392" s="253"/>
      <c r="BM392" s="253"/>
      <c r="BN392" s="253"/>
      <c r="BO392" s="253"/>
      <c r="BP392" s="253"/>
      <c r="BQ392" s="144"/>
      <c r="BR392" s="253">
        <f t="shared" si="130"/>
        <v>0</v>
      </c>
      <c r="BS392" s="253">
        <f t="shared" si="131"/>
        <v>0</v>
      </c>
      <c r="BT392" s="253">
        <f t="shared" si="132"/>
        <v>0</v>
      </c>
      <c r="BU392" s="253">
        <f t="shared" si="133"/>
        <v>0</v>
      </c>
      <c r="BV392" s="253">
        <f t="shared" si="134"/>
        <v>0</v>
      </c>
      <c r="BW392" s="253">
        <f t="shared" si="135"/>
        <v>0</v>
      </c>
      <c r="BX392" s="253">
        <f t="shared" si="136"/>
        <v>0</v>
      </c>
      <c r="BY392" s="142"/>
      <c r="BZ392" s="264" t="str">
        <f>IF(SUMIF('Input| Projects'!$AR$8:$CO$8,"Dx",'Input| Projects'!$AR392:$CO392)=0,"",SUMIF('Input| Projects'!$AR$8:$CO$8,"Dx",'Input| Projects'!$AR392:$CO392))</f>
        <v/>
      </c>
      <c r="CA392" s="264" t="str">
        <f>IF(SUMIF('Input| Projects'!$AR$8:$CO$8,"Tx",'Input| Projects'!$AR392:$CO392)=0,"",SUMIF('Input| Projects'!$AR$8:$CO$8,"Tx",'Input| Projects'!$AR392:$CO392))</f>
        <v/>
      </c>
      <c r="CB392" s="206" t="str">
        <f t="shared" si="143"/>
        <v/>
      </c>
    </row>
    <row r="393" spans="2:80" x14ac:dyDescent="0.3">
      <c r="B393" s="268">
        <f>IFERROR('Input| Projects'!B393,"")</f>
        <v>384</v>
      </c>
      <c r="C393" s="57" t="str">
        <f>IFERROR(IF('Input| Projects'!C393="","",'Input| Projects'!C393),"")</f>
        <v/>
      </c>
      <c r="D393" s="57" t="str">
        <f>IFERROR(IF('Input| Projects'!D393="","",'Input| Projects'!D393),"")</f>
        <v/>
      </c>
      <c r="E393" s="140"/>
      <c r="F393" s="257">
        <f>IFERROR('Input| Projects'!I393*'Input| Escalations'!$K$19,"")</f>
        <v>0</v>
      </c>
      <c r="G393" s="257">
        <f>IFERROR('Input| Projects'!J393*'Input| Escalations'!$K$19,"")</f>
        <v>0</v>
      </c>
      <c r="H393" s="257">
        <f>IFERROR('Input| Projects'!K393*'Input| Escalations'!$K$19,"")</f>
        <v>0</v>
      </c>
      <c r="I393" s="257">
        <f>IFERROR('Input| Projects'!L393*'Input| Escalations'!$K$19,"")</f>
        <v>0</v>
      </c>
      <c r="J393" s="257">
        <f>IFERROR('Input| Projects'!M393*'Input| Escalations'!$K$19,"")</f>
        <v>0</v>
      </c>
      <c r="K393" s="257">
        <f>IFERROR('Input| Projects'!N393*'Input| Escalations'!$K$19,"")</f>
        <v>0</v>
      </c>
      <c r="L393" s="257">
        <f>IFERROR('Input| Projects'!O393*'Input| Escalations'!$K$19,"")</f>
        <v>0</v>
      </c>
      <c r="M393" s="206" t="str">
        <f>IF(ABS(SUM(F393:L393)-(SUM('Input| Projects'!I393:O393)*'Input| Escalations'!$K$19))&lt;0.0000001,"",1)</f>
        <v/>
      </c>
      <c r="N393" s="259">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259">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259">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259">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259">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259">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259">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42"/>
      <c r="V393" s="253">
        <f t="shared" si="137"/>
        <v>0</v>
      </c>
      <c r="W393" s="253">
        <f t="shared" si="138"/>
        <v>0</v>
      </c>
      <c r="X393" s="253">
        <f t="shared" si="139"/>
        <v>0</v>
      </c>
      <c r="Y393" s="253">
        <f t="shared" si="122"/>
        <v>0</v>
      </c>
      <c r="Z393" s="253">
        <f t="shared" si="123"/>
        <v>0</v>
      </c>
      <c r="AA393" s="253">
        <f t="shared" si="124"/>
        <v>0</v>
      </c>
      <c r="AB393" s="253">
        <f t="shared" si="125"/>
        <v>0</v>
      </c>
      <c r="AC393" s="142"/>
      <c r="AD393" s="253">
        <f>'Input| Projects'!Q393*N393*'Input| Escalations'!$K$19</f>
        <v>0</v>
      </c>
      <c r="AE393" s="253">
        <f>'Input| Projects'!R393*O393*'Input| Escalations'!$K$19</f>
        <v>0</v>
      </c>
      <c r="AF393" s="253">
        <f>'Input| Projects'!S393*P393*'Input| Escalations'!$K$19</f>
        <v>0</v>
      </c>
      <c r="AG393" s="253">
        <f>'Input| Projects'!T393*Q393*'Input| Escalations'!$K$19</f>
        <v>0</v>
      </c>
      <c r="AH393" s="253">
        <f>'Input| Projects'!U393*R393*'Input| Escalations'!$K$19</f>
        <v>0</v>
      </c>
      <c r="AI393" s="253">
        <f>'Input| Projects'!V393*S393*'Input| Escalations'!$K$19</f>
        <v>0</v>
      </c>
      <c r="AJ393" s="253">
        <f>'Input| Projects'!W393*T393*'Input| Escalations'!$K$19</f>
        <v>0</v>
      </c>
      <c r="AK393" s="142"/>
      <c r="AL393" s="253">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253">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253">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253">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253">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253">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253">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42"/>
      <c r="AT393" s="253">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253">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253">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253">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253">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253">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253">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42"/>
      <c r="BB393" s="253">
        <f t="shared" si="140"/>
        <v>0</v>
      </c>
      <c r="BC393" s="253">
        <f t="shared" si="141"/>
        <v>0</v>
      </c>
      <c r="BD393" s="253">
        <f t="shared" si="142"/>
        <v>0</v>
      </c>
      <c r="BE393" s="253">
        <f t="shared" si="126"/>
        <v>0</v>
      </c>
      <c r="BF393" s="253">
        <f t="shared" si="127"/>
        <v>0</v>
      </c>
      <c r="BG393" s="253">
        <f t="shared" si="128"/>
        <v>0</v>
      </c>
      <c r="BH393" s="253">
        <f t="shared" si="129"/>
        <v>0</v>
      </c>
      <c r="BI393" s="144"/>
      <c r="BJ393" s="253"/>
      <c r="BK393" s="253"/>
      <c r="BL393" s="253"/>
      <c r="BM393" s="253"/>
      <c r="BN393" s="253"/>
      <c r="BO393" s="253"/>
      <c r="BP393" s="253"/>
      <c r="BQ393" s="144"/>
      <c r="BR393" s="253">
        <f t="shared" si="130"/>
        <v>0</v>
      </c>
      <c r="BS393" s="253">
        <f t="shared" si="131"/>
        <v>0</v>
      </c>
      <c r="BT393" s="253">
        <f t="shared" si="132"/>
        <v>0</v>
      </c>
      <c r="BU393" s="253">
        <f t="shared" si="133"/>
        <v>0</v>
      </c>
      <c r="BV393" s="253">
        <f t="shared" si="134"/>
        <v>0</v>
      </c>
      <c r="BW393" s="253">
        <f t="shared" si="135"/>
        <v>0</v>
      </c>
      <c r="BX393" s="253">
        <f t="shared" si="136"/>
        <v>0</v>
      </c>
      <c r="BY393" s="142"/>
      <c r="BZ393" s="264" t="str">
        <f>IF(SUMIF('Input| Projects'!$AR$8:$CO$8,"Dx",'Input| Projects'!$AR393:$CO393)=0,"",SUMIF('Input| Projects'!$AR$8:$CO$8,"Dx",'Input| Projects'!$AR393:$CO393))</f>
        <v/>
      </c>
      <c r="CA393" s="264" t="str">
        <f>IF(SUMIF('Input| Projects'!$AR$8:$CO$8,"Tx",'Input| Projects'!$AR393:$CO393)=0,"",SUMIF('Input| Projects'!$AR$8:$CO$8,"Tx",'Input| Projects'!$AR393:$CO393))</f>
        <v/>
      </c>
      <c r="CB393" s="206" t="str">
        <f t="shared" si="143"/>
        <v/>
      </c>
    </row>
    <row r="394" spans="2:80" x14ac:dyDescent="0.3">
      <c r="B394" s="268">
        <f>IFERROR('Input| Projects'!B394,"")</f>
        <v>385</v>
      </c>
      <c r="C394" s="57" t="str">
        <f>IFERROR(IF('Input| Projects'!C394="","",'Input| Projects'!C394),"")</f>
        <v/>
      </c>
      <c r="D394" s="57" t="str">
        <f>IFERROR(IF('Input| Projects'!D394="","",'Input| Projects'!D394),"")</f>
        <v/>
      </c>
      <c r="E394" s="140"/>
      <c r="F394" s="257">
        <f>IFERROR('Input| Projects'!I394*'Input| Escalations'!$K$19,"")</f>
        <v>0</v>
      </c>
      <c r="G394" s="257">
        <f>IFERROR('Input| Projects'!J394*'Input| Escalations'!$K$19,"")</f>
        <v>0</v>
      </c>
      <c r="H394" s="257">
        <f>IFERROR('Input| Projects'!K394*'Input| Escalations'!$K$19,"")</f>
        <v>0</v>
      </c>
      <c r="I394" s="257">
        <f>IFERROR('Input| Projects'!L394*'Input| Escalations'!$K$19,"")</f>
        <v>0</v>
      </c>
      <c r="J394" s="257">
        <f>IFERROR('Input| Projects'!M394*'Input| Escalations'!$K$19,"")</f>
        <v>0</v>
      </c>
      <c r="K394" s="257">
        <f>IFERROR('Input| Projects'!N394*'Input| Escalations'!$K$19,"")</f>
        <v>0</v>
      </c>
      <c r="L394" s="257">
        <f>IFERROR('Input| Projects'!O394*'Input| Escalations'!$K$19,"")</f>
        <v>0</v>
      </c>
      <c r="M394" s="206" t="str">
        <f>IF(ABS(SUM(F394:L394)-(SUM('Input| Projects'!I394:O394)*'Input| Escalations'!$K$19))&lt;0.0000001,"",1)</f>
        <v/>
      </c>
      <c r="N394" s="259">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259">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259">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259">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259">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259">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259">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42"/>
      <c r="V394" s="253">
        <f t="shared" si="137"/>
        <v>0</v>
      </c>
      <c r="W394" s="253">
        <f t="shared" si="138"/>
        <v>0</v>
      </c>
      <c r="X394" s="253">
        <f t="shared" si="139"/>
        <v>0</v>
      </c>
      <c r="Y394" s="253">
        <f t="shared" ref="Y394:Y457" si="144">IFERROR(I394*Q394,"")</f>
        <v>0</v>
      </c>
      <c r="Z394" s="253">
        <f t="shared" ref="Z394:Z457" si="145">IFERROR(J394*R394,"")</f>
        <v>0</v>
      </c>
      <c r="AA394" s="253">
        <f t="shared" ref="AA394:AA457" si="146">IFERROR(K394*S394,"")</f>
        <v>0</v>
      </c>
      <c r="AB394" s="253">
        <f t="shared" ref="AB394:AB457" si="147">IFERROR(L394*T394,"")</f>
        <v>0</v>
      </c>
      <c r="AC394" s="142"/>
      <c r="AD394" s="253">
        <f>'Input| Projects'!Q394*N394*'Input| Escalations'!$K$19</f>
        <v>0</v>
      </c>
      <c r="AE394" s="253">
        <f>'Input| Projects'!R394*O394*'Input| Escalations'!$K$19</f>
        <v>0</v>
      </c>
      <c r="AF394" s="253">
        <f>'Input| Projects'!S394*P394*'Input| Escalations'!$K$19</f>
        <v>0</v>
      </c>
      <c r="AG394" s="253">
        <f>'Input| Projects'!T394*Q394*'Input| Escalations'!$K$19</f>
        <v>0</v>
      </c>
      <c r="AH394" s="253">
        <f>'Input| Projects'!U394*R394*'Input| Escalations'!$K$19</f>
        <v>0</v>
      </c>
      <c r="AI394" s="253">
        <f>'Input| Projects'!V394*S394*'Input| Escalations'!$K$19</f>
        <v>0</v>
      </c>
      <c r="AJ394" s="253">
        <f>'Input| Projects'!W394*T394*'Input| Escalations'!$K$19</f>
        <v>0</v>
      </c>
      <c r="AK394" s="142"/>
      <c r="AL394" s="253">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253">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253">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253">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253">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253">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253">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42"/>
      <c r="AT394" s="253">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253">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253">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253">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253">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253">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253">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42"/>
      <c r="BB394" s="253">
        <f t="shared" si="140"/>
        <v>0</v>
      </c>
      <c r="BC394" s="253">
        <f t="shared" si="141"/>
        <v>0</v>
      </c>
      <c r="BD394" s="253">
        <f t="shared" si="142"/>
        <v>0</v>
      </c>
      <c r="BE394" s="253">
        <f t="shared" ref="BE394:BE457" si="148">IFERROR(SUM(AO394,AW394),"")</f>
        <v>0</v>
      </c>
      <c r="BF394" s="253">
        <f t="shared" ref="BF394:BF457" si="149">IFERROR(SUM(AP394,AX394),"")</f>
        <v>0</v>
      </c>
      <c r="BG394" s="253">
        <f t="shared" ref="BG394:BG457" si="150">IFERROR(SUM(AQ394,AY394),"")</f>
        <v>0</v>
      </c>
      <c r="BH394" s="253">
        <f t="shared" ref="BH394:BH457" si="151">IFERROR(SUM(AR394,AZ394),"")</f>
        <v>0</v>
      </c>
      <c r="BI394" s="144"/>
      <c r="BJ394" s="253"/>
      <c r="BK394" s="253"/>
      <c r="BL394" s="253"/>
      <c r="BM394" s="253"/>
      <c r="BN394" s="253"/>
      <c r="BO394" s="253"/>
      <c r="BP394" s="253"/>
      <c r="BQ394" s="144"/>
      <c r="BR394" s="253">
        <f t="shared" ref="BR394:BR457" si="152">IFERROR(V394+BB394,"")</f>
        <v>0</v>
      </c>
      <c r="BS394" s="253">
        <f t="shared" ref="BS394:BS457" si="153">IFERROR(W394+BC394,"")</f>
        <v>0</v>
      </c>
      <c r="BT394" s="253">
        <f t="shared" ref="BT394:BT457" si="154">IFERROR(X394+BD394,"")</f>
        <v>0</v>
      </c>
      <c r="BU394" s="253">
        <f t="shared" ref="BU394:BU457" si="155">IFERROR(Y394+BE394,"")</f>
        <v>0</v>
      </c>
      <c r="BV394" s="253">
        <f t="shared" ref="BV394:BV457" si="156">IFERROR(Z394+BF394,"")</f>
        <v>0</v>
      </c>
      <c r="BW394" s="253">
        <f t="shared" ref="BW394:BW457" si="157">IFERROR(AA394+BG394,"")</f>
        <v>0</v>
      </c>
      <c r="BX394" s="253">
        <f t="shared" ref="BX394:BX457" si="158">IFERROR(AB394+BH394,"")</f>
        <v>0</v>
      </c>
      <c r="BY394" s="142"/>
      <c r="BZ394" s="264" t="str">
        <f>IF(SUMIF('Input| Projects'!$AR$8:$CO$8,"Dx",'Input| Projects'!$AR394:$CO394)=0,"",SUMIF('Input| Projects'!$AR$8:$CO$8,"Dx",'Input| Projects'!$AR394:$CO394))</f>
        <v/>
      </c>
      <c r="CA394" s="264" t="str">
        <f>IF(SUMIF('Input| Projects'!$AR$8:$CO$8,"Tx",'Input| Projects'!$AR394:$CO394)=0,"",SUMIF('Input| Projects'!$AR$8:$CO$8,"Tx",'Input| Projects'!$AR394:$CO394))</f>
        <v/>
      </c>
      <c r="CB394" s="206" t="str">
        <f t="shared" si="143"/>
        <v/>
      </c>
    </row>
    <row r="395" spans="2:80" x14ac:dyDescent="0.3">
      <c r="B395" s="268">
        <f>IFERROR('Input| Projects'!B395,"")</f>
        <v>386</v>
      </c>
      <c r="C395" s="57" t="str">
        <f>IFERROR(IF('Input| Projects'!C395="","",'Input| Projects'!C395),"")</f>
        <v/>
      </c>
      <c r="D395" s="57" t="str">
        <f>IFERROR(IF('Input| Projects'!D395="","",'Input| Projects'!D395),"")</f>
        <v/>
      </c>
      <c r="E395" s="140"/>
      <c r="F395" s="257">
        <f>IFERROR('Input| Projects'!I395*'Input| Escalations'!$K$19,"")</f>
        <v>0</v>
      </c>
      <c r="G395" s="257">
        <f>IFERROR('Input| Projects'!J395*'Input| Escalations'!$K$19,"")</f>
        <v>0</v>
      </c>
      <c r="H395" s="257">
        <f>IFERROR('Input| Projects'!K395*'Input| Escalations'!$K$19,"")</f>
        <v>0</v>
      </c>
      <c r="I395" s="257">
        <f>IFERROR('Input| Projects'!L395*'Input| Escalations'!$K$19,"")</f>
        <v>0</v>
      </c>
      <c r="J395" s="257">
        <f>IFERROR('Input| Projects'!M395*'Input| Escalations'!$K$19,"")</f>
        <v>0</v>
      </c>
      <c r="K395" s="257">
        <f>IFERROR('Input| Projects'!N395*'Input| Escalations'!$K$19,"")</f>
        <v>0</v>
      </c>
      <c r="L395" s="257">
        <f>IFERROR('Input| Projects'!O395*'Input| Escalations'!$K$19,"")</f>
        <v>0</v>
      </c>
      <c r="M395" s="206" t="str">
        <f>IF(ABS(SUM(F395:L395)-(SUM('Input| Projects'!I395:O395)*'Input| Escalations'!$K$19))&lt;0.0000001,"",1)</f>
        <v/>
      </c>
      <c r="N395" s="259">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259">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259">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259">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259">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259">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259">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42"/>
      <c r="V395" s="253">
        <f t="shared" ref="V395:V458" si="159">IFERROR(F395*N395,"")</f>
        <v>0</v>
      </c>
      <c r="W395" s="253">
        <f t="shared" ref="W395:W458" si="160">IFERROR(G395*O395,"")</f>
        <v>0</v>
      </c>
      <c r="X395" s="253">
        <f t="shared" ref="X395:X458" si="161">IFERROR(H395*P395,"")</f>
        <v>0</v>
      </c>
      <c r="Y395" s="253">
        <f t="shared" si="144"/>
        <v>0</v>
      </c>
      <c r="Z395" s="253">
        <f t="shared" si="145"/>
        <v>0</v>
      </c>
      <c r="AA395" s="253">
        <f t="shared" si="146"/>
        <v>0</v>
      </c>
      <c r="AB395" s="253">
        <f t="shared" si="147"/>
        <v>0</v>
      </c>
      <c r="AC395" s="142"/>
      <c r="AD395" s="253">
        <f>'Input| Projects'!Q395*N395*'Input| Escalations'!$K$19</f>
        <v>0</v>
      </c>
      <c r="AE395" s="253">
        <f>'Input| Projects'!R395*O395*'Input| Escalations'!$K$19</f>
        <v>0</v>
      </c>
      <c r="AF395" s="253">
        <f>'Input| Projects'!S395*P395*'Input| Escalations'!$K$19</f>
        <v>0</v>
      </c>
      <c r="AG395" s="253">
        <f>'Input| Projects'!T395*Q395*'Input| Escalations'!$K$19</f>
        <v>0</v>
      </c>
      <c r="AH395" s="253">
        <f>'Input| Projects'!U395*R395*'Input| Escalations'!$K$19</f>
        <v>0</v>
      </c>
      <c r="AI395" s="253">
        <f>'Input| Projects'!V395*S395*'Input| Escalations'!$K$19</f>
        <v>0</v>
      </c>
      <c r="AJ395" s="253">
        <f>'Input| Projects'!W395*T395*'Input| Escalations'!$K$19</f>
        <v>0</v>
      </c>
      <c r="AK395" s="142"/>
      <c r="AL395" s="253">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253">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253">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253">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253">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253">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253">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42"/>
      <c r="AT395" s="253">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253">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253">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253">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253">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253">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253">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42"/>
      <c r="BB395" s="253">
        <f t="shared" ref="BB395:BB458" si="162">IFERROR(SUM(AL395,AT395),"")</f>
        <v>0</v>
      </c>
      <c r="BC395" s="253">
        <f t="shared" ref="BC395:BC458" si="163">IFERROR(SUM(AM395,AU395),"")</f>
        <v>0</v>
      </c>
      <c r="BD395" s="253">
        <f t="shared" ref="BD395:BD458" si="164">IFERROR(SUM(AN395,AV395),"")</f>
        <v>0</v>
      </c>
      <c r="BE395" s="253">
        <f t="shared" si="148"/>
        <v>0</v>
      </c>
      <c r="BF395" s="253">
        <f t="shared" si="149"/>
        <v>0</v>
      </c>
      <c r="BG395" s="253">
        <f t="shared" si="150"/>
        <v>0</v>
      </c>
      <c r="BH395" s="253">
        <f t="shared" si="151"/>
        <v>0</v>
      </c>
      <c r="BI395" s="144"/>
      <c r="BJ395" s="253"/>
      <c r="BK395" s="253"/>
      <c r="BL395" s="253"/>
      <c r="BM395" s="253"/>
      <c r="BN395" s="253"/>
      <c r="BO395" s="253"/>
      <c r="BP395" s="253"/>
      <c r="BQ395" s="144"/>
      <c r="BR395" s="253">
        <f t="shared" si="152"/>
        <v>0</v>
      </c>
      <c r="BS395" s="253">
        <f t="shared" si="153"/>
        <v>0</v>
      </c>
      <c r="BT395" s="253">
        <f t="shared" si="154"/>
        <v>0</v>
      </c>
      <c r="BU395" s="253">
        <f t="shared" si="155"/>
        <v>0</v>
      </c>
      <c r="BV395" s="253">
        <f t="shared" si="156"/>
        <v>0</v>
      </c>
      <c r="BW395" s="253">
        <f t="shared" si="157"/>
        <v>0</v>
      </c>
      <c r="BX395" s="253">
        <f t="shared" si="158"/>
        <v>0</v>
      </c>
      <c r="BY395" s="142"/>
      <c r="BZ395" s="264" t="str">
        <f>IF(SUMIF('Input| Projects'!$AR$8:$CO$8,"Dx",'Input| Projects'!$AR395:$CO395)=0,"",SUMIF('Input| Projects'!$AR$8:$CO$8,"Dx",'Input| Projects'!$AR395:$CO395))</f>
        <v/>
      </c>
      <c r="CA395" s="264" t="str">
        <f>IF(SUMIF('Input| Projects'!$AR$8:$CO$8,"Tx",'Input| Projects'!$AR395:$CO395)=0,"",SUMIF('Input| Projects'!$AR$8:$CO$8,"Tx",'Input| Projects'!$AR395:$CO395))</f>
        <v/>
      </c>
      <c r="CB395" s="206" t="str">
        <f t="shared" ref="CB395:CB458" si="165">IF(SUM(BZ395:CA395,F395:L395)=0,"",IF(SUM(BZ395:CA395)=1,"",1))</f>
        <v/>
      </c>
    </row>
    <row r="396" spans="2:80" x14ac:dyDescent="0.3">
      <c r="B396" s="268">
        <f>IFERROR('Input| Projects'!B396,"")</f>
        <v>387</v>
      </c>
      <c r="C396" s="57" t="str">
        <f>IFERROR(IF('Input| Projects'!C396="","",'Input| Projects'!C396),"")</f>
        <v/>
      </c>
      <c r="D396" s="57" t="str">
        <f>IFERROR(IF('Input| Projects'!D396="","",'Input| Projects'!D396),"")</f>
        <v/>
      </c>
      <c r="E396" s="140"/>
      <c r="F396" s="257">
        <f>IFERROR('Input| Projects'!I396*'Input| Escalations'!$K$19,"")</f>
        <v>0</v>
      </c>
      <c r="G396" s="257">
        <f>IFERROR('Input| Projects'!J396*'Input| Escalations'!$K$19,"")</f>
        <v>0</v>
      </c>
      <c r="H396" s="257">
        <f>IFERROR('Input| Projects'!K396*'Input| Escalations'!$K$19,"")</f>
        <v>0</v>
      </c>
      <c r="I396" s="257">
        <f>IFERROR('Input| Projects'!L396*'Input| Escalations'!$K$19,"")</f>
        <v>0</v>
      </c>
      <c r="J396" s="257">
        <f>IFERROR('Input| Projects'!M396*'Input| Escalations'!$K$19,"")</f>
        <v>0</v>
      </c>
      <c r="K396" s="257">
        <f>IFERROR('Input| Projects'!N396*'Input| Escalations'!$K$19,"")</f>
        <v>0</v>
      </c>
      <c r="L396" s="257">
        <f>IFERROR('Input| Projects'!O396*'Input| Escalations'!$K$19,"")</f>
        <v>0</v>
      </c>
      <c r="M396" s="206" t="str">
        <f>IF(ABS(SUM(F396:L396)-(SUM('Input| Projects'!I396:O396)*'Input| Escalations'!$K$19))&lt;0.0000001,"",1)</f>
        <v/>
      </c>
      <c r="N396" s="259">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259">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259">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259">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259">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259">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259">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42"/>
      <c r="V396" s="253">
        <f t="shared" si="159"/>
        <v>0</v>
      </c>
      <c r="W396" s="253">
        <f t="shared" si="160"/>
        <v>0</v>
      </c>
      <c r="X396" s="253">
        <f t="shared" si="161"/>
        <v>0</v>
      </c>
      <c r="Y396" s="253">
        <f t="shared" si="144"/>
        <v>0</v>
      </c>
      <c r="Z396" s="253">
        <f t="shared" si="145"/>
        <v>0</v>
      </c>
      <c r="AA396" s="253">
        <f t="shared" si="146"/>
        <v>0</v>
      </c>
      <c r="AB396" s="253">
        <f t="shared" si="147"/>
        <v>0</v>
      </c>
      <c r="AC396" s="142"/>
      <c r="AD396" s="253">
        <f>'Input| Projects'!Q396*N396*'Input| Escalations'!$K$19</f>
        <v>0</v>
      </c>
      <c r="AE396" s="253">
        <f>'Input| Projects'!R396*O396*'Input| Escalations'!$K$19</f>
        <v>0</v>
      </c>
      <c r="AF396" s="253">
        <f>'Input| Projects'!S396*P396*'Input| Escalations'!$K$19</f>
        <v>0</v>
      </c>
      <c r="AG396" s="253">
        <f>'Input| Projects'!T396*Q396*'Input| Escalations'!$K$19</f>
        <v>0</v>
      </c>
      <c r="AH396" s="253">
        <f>'Input| Projects'!U396*R396*'Input| Escalations'!$K$19</f>
        <v>0</v>
      </c>
      <c r="AI396" s="253">
        <f>'Input| Projects'!V396*S396*'Input| Escalations'!$K$19</f>
        <v>0</v>
      </c>
      <c r="AJ396" s="253">
        <f>'Input| Projects'!W396*T396*'Input| Escalations'!$K$19</f>
        <v>0</v>
      </c>
      <c r="AK396" s="142"/>
      <c r="AL396" s="253">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253">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253">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253">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253">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253">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253">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42"/>
      <c r="AT396" s="253">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253">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253">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253">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253">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253">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253">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42"/>
      <c r="BB396" s="253">
        <f t="shared" si="162"/>
        <v>0</v>
      </c>
      <c r="BC396" s="253">
        <f t="shared" si="163"/>
        <v>0</v>
      </c>
      <c r="BD396" s="253">
        <f t="shared" si="164"/>
        <v>0</v>
      </c>
      <c r="BE396" s="253">
        <f t="shared" si="148"/>
        <v>0</v>
      </c>
      <c r="BF396" s="253">
        <f t="shared" si="149"/>
        <v>0</v>
      </c>
      <c r="BG396" s="253">
        <f t="shared" si="150"/>
        <v>0</v>
      </c>
      <c r="BH396" s="253">
        <f t="shared" si="151"/>
        <v>0</v>
      </c>
      <c r="BI396" s="144"/>
      <c r="BJ396" s="253"/>
      <c r="BK396" s="253"/>
      <c r="BL396" s="253"/>
      <c r="BM396" s="253"/>
      <c r="BN396" s="253"/>
      <c r="BO396" s="253"/>
      <c r="BP396" s="253"/>
      <c r="BQ396" s="144"/>
      <c r="BR396" s="253">
        <f t="shared" si="152"/>
        <v>0</v>
      </c>
      <c r="BS396" s="253">
        <f t="shared" si="153"/>
        <v>0</v>
      </c>
      <c r="BT396" s="253">
        <f t="shared" si="154"/>
        <v>0</v>
      </c>
      <c r="BU396" s="253">
        <f t="shared" si="155"/>
        <v>0</v>
      </c>
      <c r="BV396" s="253">
        <f t="shared" si="156"/>
        <v>0</v>
      </c>
      <c r="BW396" s="253">
        <f t="shared" si="157"/>
        <v>0</v>
      </c>
      <c r="BX396" s="253">
        <f t="shared" si="158"/>
        <v>0</v>
      </c>
      <c r="BY396" s="142"/>
      <c r="BZ396" s="264" t="str">
        <f>IF(SUMIF('Input| Projects'!$AR$8:$CO$8,"Dx",'Input| Projects'!$AR396:$CO396)=0,"",SUMIF('Input| Projects'!$AR$8:$CO$8,"Dx",'Input| Projects'!$AR396:$CO396))</f>
        <v/>
      </c>
      <c r="CA396" s="264" t="str">
        <f>IF(SUMIF('Input| Projects'!$AR$8:$CO$8,"Tx",'Input| Projects'!$AR396:$CO396)=0,"",SUMIF('Input| Projects'!$AR$8:$CO$8,"Tx",'Input| Projects'!$AR396:$CO396))</f>
        <v/>
      </c>
      <c r="CB396" s="206" t="str">
        <f t="shared" si="165"/>
        <v/>
      </c>
    </row>
    <row r="397" spans="2:80" x14ac:dyDescent="0.3">
      <c r="B397" s="268">
        <f>IFERROR('Input| Projects'!B397,"")</f>
        <v>388</v>
      </c>
      <c r="C397" s="57" t="str">
        <f>IFERROR(IF('Input| Projects'!C397="","",'Input| Projects'!C397),"")</f>
        <v/>
      </c>
      <c r="D397" s="57" t="str">
        <f>IFERROR(IF('Input| Projects'!D397="","",'Input| Projects'!D397),"")</f>
        <v/>
      </c>
      <c r="E397" s="140"/>
      <c r="F397" s="257">
        <f>IFERROR('Input| Projects'!I397*'Input| Escalations'!$K$19,"")</f>
        <v>0</v>
      </c>
      <c r="G397" s="257">
        <f>IFERROR('Input| Projects'!J397*'Input| Escalations'!$K$19,"")</f>
        <v>0</v>
      </c>
      <c r="H397" s="257">
        <f>IFERROR('Input| Projects'!K397*'Input| Escalations'!$K$19,"")</f>
        <v>0</v>
      </c>
      <c r="I397" s="257">
        <f>IFERROR('Input| Projects'!L397*'Input| Escalations'!$K$19,"")</f>
        <v>0</v>
      </c>
      <c r="J397" s="257">
        <f>IFERROR('Input| Projects'!M397*'Input| Escalations'!$K$19,"")</f>
        <v>0</v>
      </c>
      <c r="K397" s="257">
        <f>IFERROR('Input| Projects'!N397*'Input| Escalations'!$K$19,"")</f>
        <v>0</v>
      </c>
      <c r="L397" s="257">
        <f>IFERROR('Input| Projects'!O397*'Input| Escalations'!$K$19,"")</f>
        <v>0</v>
      </c>
      <c r="M397" s="206" t="str">
        <f>IF(ABS(SUM(F397:L397)-(SUM('Input| Projects'!I397:O397)*'Input| Escalations'!$K$19))&lt;0.0000001,"",1)</f>
        <v/>
      </c>
      <c r="N397" s="259">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259">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259">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259">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259">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259">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259">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42"/>
      <c r="V397" s="253">
        <f t="shared" si="159"/>
        <v>0</v>
      </c>
      <c r="W397" s="253">
        <f t="shared" si="160"/>
        <v>0</v>
      </c>
      <c r="X397" s="253">
        <f t="shared" si="161"/>
        <v>0</v>
      </c>
      <c r="Y397" s="253">
        <f t="shared" si="144"/>
        <v>0</v>
      </c>
      <c r="Z397" s="253">
        <f t="shared" si="145"/>
        <v>0</v>
      </c>
      <c r="AA397" s="253">
        <f t="shared" si="146"/>
        <v>0</v>
      </c>
      <c r="AB397" s="253">
        <f t="shared" si="147"/>
        <v>0</v>
      </c>
      <c r="AC397" s="142"/>
      <c r="AD397" s="253">
        <f>'Input| Projects'!Q397*N397*'Input| Escalations'!$K$19</f>
        <v>0</v>
      </c>
      <c r="AE397" s="253">
        <f>'Input| Projects'!R397*O397*'Input| Escalations'!$K$19</f>
        <v>0</v>
      </c>
      <c r="AF397" s="253">
        <f>'Input| Projects'!S397*P397*'Input| Escalations'!$K$19</f>
        <v>0</v>
      </c>
      <c r="AG397" s="253">
        <f>'Input| Projects'!T397*Q397*'Input| Escalations'!$K$19</f>
        <v>0</v>
      </c>
      <c r="AH397" s="253">
        <f>'Input| Projects'!U397*R397*'Input| Escalations'!$K$19</f>
        <v>0</v>
      </c>
      <c r="AI397" s="253">
        <f>'Input| Projects'!V397*S397*'Input| Escalations'!$K$19</f>
        <v>0</v>
      </c>
      <c r="AJ397" s="253">
        <f>'Input| Projects'!W397*T397*'Input| Escalations'!$K$19</f>
        <v>0</v>
      </c>
      <c r="AK397" s="142"/>
      <c r="AL397" s="253">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253">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253">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253">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253">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253">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253">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42"/>
      <c r="AT397" s="253">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253">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253">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253">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253">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253">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253">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42"/>
      <c r="BB397" s="253">
        <f t="shared" si="162"/>
        <v>0</v>
      </c>
      <c r="BC397" s="253">
        <f t="shared" si="163"/>
        <v>0</v>
      </c>
      <c r="BD397" s="253">
        <f t="shared" si="164"/>
        <v>0</v>
      </c>
      <c r="BE397" s="253">
        <f t="shared" si="148"/>
        <v>0</v>
      </c>
      <c r="BF397" s="253">
        <f t="shared" si="149"/>
        <v>0</v>
      </c>
      <c r="BG397" s="253">
        <f t="shared" si="150"/>
        <v>0</v>
      </c>
      <c r="BH397" s="253">
        <f t="shared" si="151"/>
        <v>0</v>
      </c>
      <c r="BI397" s="144"/>
      <c r="BJ397" s="253"/>
      <c r="BK397" s="253"/>
      <c r="BL397" s="253"/>
      <c r="BM397" s="253"/>
      <c r="BN397" s="253"/>
      <c r="BO397" s="253"/>
      <c r="BP397" s="253"/>
      <c r="BQ397" s="144"/>
      <c r="BR397" s="253">
        <f t="shared" si="152"/>
        <v>0</v>
      </c>
      <c r="BS397" s="253">
        <f t="shared" si="153"/>
        <v>0</v>
      </c>
      <c r="BT397" s="253">
        <f t="shared" si="154"/>
        <v>0</v>
      </c>
      <c r="BU397" s="253">
        <f t="shared" si="155"/>
        <v>0</v>
      </c>
      <c r="BV397" s="253">
        <f t="shared" si="156"/>
        <v>0</v>
      </c>
      <c r="BW397" s="253">
        <f t="shared" si="157"/>
        <v>0</v>
      </c>
      <c r="BX397" s="253">
        <f t="shared" si="158"/>
        <v>0</v>
      </c>
      <c r="BY397" s="142"/>
      <c r="BZ397" s="264" t="str">
        <f>IF(SUMIF('Input| Projects'!$AR$8:$CO$8,"Dx",'Input| Projects'!$AR397:$CO397)=0,"",SUMIF('Input| Projects'!$AR$8:$CO$8,"Dx",'Input| Projects'!$AR397:$CO397))</f>
        <v/>
      </c>
      <c r="CA397" s="264" t="str">
        <f>IF(SUMIF('Input| Projects'!$AR$8:$CO$8,"Tx",'Input| Projects'!$AR397:$CO397)=0,"",SUMIF('Input| Projects'!$AR$8:$CO$8,"Tx",'Input| Projects'!$AR397:$CO397))</f>
        <v/>
      </c>
      <c r="CB397" s="206" t="str">
        <f t="shared" si="165"/>
        <v/>
      </c>
    </row>
    <row r="398" spans="2:80" x14ac:dyDescent="0.3">
      <c r="B398" s="268">
        <f>IFERROR('Input| Projects'!B398,"")</f>
        <v>389</v>
      </c>
      <c r="C398" s="57" t="str">
        <f>IFERROR(IF('Input| Projects'!C398="","",'Input| Projects'!C398),"")</f>
        <v/>
      </c>
      <c r="D398" s="57" t="str">
        <f>IFERROR(IF('Input| Projects'!D398="","",'Input| Projects'!D398),"")</f>
        <v/>
      </c>
      <c r="E398" s="140"/>
      <c r="F398" s="257">
        <f>IFERROR('Input| Projects'!I398*'Input| Escalations'!$K$19,"")</f>
        <v>0</v>
      </c>
      <c r="G398" s="257">
        <f>IFERROR('Input| Projects'!J398*'Input| Escalations'!$K$19,"")</f>
        <v>0</v>
      </c>
      <c r="H398" s="257">
        <f>IFERROR('Input| Projects'!K398*'Input| Escalations'!$K$19,"")</f>
        <v>0</v>
      </c>
      <c r="I398" s="257">
        <f>IFERROR('Input| Projects'!L398*'Input| Escalations'!$K$19,"")</f>
        <v>0</v>
      </c>
      <c r="J398" s="257">
        <f>IFERROR('Input| Projects'!M398*'Input| Escalations'!$K$19,"")</f>
        <v>0</v>
      </c>
      <c r="K398" s="257">
        <f>IFERROR('Input| Projects'!N398*'Input| Escalations'!$K$19,"")</f>
        <v>0</v>
      </c>
      <c r="L398" s="257">
        <f>IFERROR('Input| Projects'!O398*'Input| Escalations'!$K$19,"")</f>
        <v>0</v>
      </c>
      <c r="M398" s="206" t="str">
        <f>IF(ABS(SUM(F398:L398)-(SUM('Input| Projects'!I398:O398)*'Input| Escalations'!$K$19))&lt;0.0000001,"",1)</f>
        <v/>
      </c>
      <c r="N398" s="259">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259">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259">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259">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259">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259">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259">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42"/>
      <c r="V398" s="253">
        <f t="shared" si="159"/>
        <v>0</v>
      </c>
      <c r="W398" s="253">
        <f t="shared" si="160"/>
        <v>0</v>
      </c>
      <c r="X398" s="253">
        <f t="shared" si="161"/>
        <v>0</v>
      </c>
      <c r="Y398" s="253">
        <f t="shared" si="144"/>
        <v>0</v>
      </c>
      <c r="Z398" s="253">
        <f t="shared" si="145"/>
        <v>0</v>
      </c>
      <c r="AA398" s="253">
        <f t="shared" si="146"/>
        <v>0</v>
      </c>
      <c r="AB398" s="253">
        <f t="shared" si="147"/>
        <v>0</v>
      </c>
      <c r="AC398" s="142"/>
      <c r="AD398" s="253">
        <f>'Input| Projects'!Q398*N398*'Input| Escalations'!$K$19</f>
        <v>0</v>
      </c>
      <c r="AE398" s="253">
        <f>'Input| Projects'!R398*O398*'Input| Escalations'!$K$19</f>
        <v>0</v>
      </c>
      <c r="AF398" s="253">
        <f>'Input| Projects'!S398*P398*'Input| Escalations'!$K$19</f>
        <v>0</v>
      </c>
      <c r="AG398" s="253">
        <f>'Input| Projects'!T398*Q398*'Input| Escalations'!$K$19</f>
        <v>0</v>
      </c>
      <c r="AH398" s="253">
        <f>'Input| Projects'!U398*R398*'Input| Escalations'!$K$19</f>
        <v>0</v>
      </c>
      <c r="AI398" s="253">
        <f>'Input| Projects'!V398*S398*'Input| Escalations'!$K$19</f>
        <v>0</v>
      </c>
      <c r="AJ398" s="253">
        <f>'Input| Projects'!W398*T398*'Input| Escalations'!$K$19</f>
        <v>0</v>
      </c>
      <c r="AK398" s="142"/>
      <c r="AL398" s="253">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253">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253">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253">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253">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253">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253">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42"/>
      <c r="AT398" s="253">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253">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253">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253">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253">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253">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253">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42"/>
      <c r="BB398" s="253">
        <f t="shared" si="162"/>
        <v>0</v>
      </c>
      <c r="BC398" s="253">
        <f t="shared" si="163"/>
        <v>0</v>
      </c>
      <c r="BD398" s="253">
        <f t="shared" si="164"/>
        <v>0</v>
      </c>
      <c r="BE398" s="253">
        <f t="shared" si="148"/>
        <v>0</v>
      </c>
      <c r="BF398" s="253">
        <f t="shared" si="149"/>
        <v>0</v>
      </c>
      <c r="BG398" s="253">
        <f t="shared" si="150"/>
        <v>0</v>
      </c>
      <c r="BH398" s="253">
        <f t="shared" si="151"/>
        <v>0</v>
      </c>
      <c r="BI398" s="144"/>
      <c r="BJ398" s="253"/>
      <c r="BK398" s="253"/>
      <c r="BL398" s="253"/>
      <c r="BM398" s="253"/>
      <c r="BN398" s="253"/>
      <c r="BO398" s="253"/>
      <c r="BP398" s="253"/>
      <c r="BQ398" s="144"/>
      <c r="BR398" s="253">
        <f t="shared" si="152"/>
        <v>0</v>
      </c>
      <c r="BS398" s="253">
        <f t="shared" si="153"/>
        <v>0</v>
      </c>
      <c r="BT398" s="253">
        <f t="shared" si="154"/>
        <v>0</v>
      </c>
      <c r="BU398" s="253">
        <f t="shared" si="155"/>
        <v>0</v>
      </c>
      <c r="BV398" s="253">
        <f t="shared" si="156"/>
        <v>0</v>
      </c>
      <c r="BW398" s="253">
        <f t="shared" si="157"/>
        <v>0</v>
      </c>
      <c r="BX398" s="253">
        <f t="shared" si="158"/>
        <v>0</v>
      </c>
      <c r="BY398" s="142"/>
      <c r="BZ398" s="264" t="str">
        <f>IF(SUMIF('Input| Projects'!$AR$8:$CO$8,"Dx",'Input| Projects'!$AR398:$CO398)=0,"",SUMIF('Input| Projects'!$AR$8:$CO$8,"Dx",'Input| Projects'!$AR398:$CO398))</f>
        <v/>
      </c>
      <c r="CA398" s="264" t="str">
        <f>IF(SUMIF('Input| Projects'!$AR$8:$CO$8,"Tx",'Input| Projects'!$AR398:$CO398)=0,"",SUMIF('Input| Projects'!$AR$8:$CO$8,"Tx",'Input| Projects'!$AR398:$CO398))</f>
        <v/>
      </c>
      <c r="CB398" s="206" t="str">
        <f t="shared" si="165"/>
        <v/>
      </c>
    </row>
    <row r="399" spans="2:80" x14ac:dyDescent="0.3">
      <c r="B399" s="268">
        <f>IFERROR('Input| Projects'!B399,"")</f>
        <v>390</v>
      </c>
      <c r="C399" s="57" t="str">
        <f>IFERROR(IF('Input| Projects'!C399="","",'Input| Projects'!C399),"")</f>
        <v/>
      </c>
      <c r="D399" s="57" t="str">
        <f>IFERROR(IF('Input| Projects'!D399="","",'Input| Projects'!D399),"")</f>
        <v/>
      </c>
      <c r="E399" s="140"/>
      <c r="F399" s="257">
        <f>IFERROR('Input| Projects'!I399*'Input| Escalations'!$K$19,"")</f>
        <v>0</v>
      </c>
      <c r="G399" s="257">
        <f>IFERROR('Input| Projects'!J399*'Input| Escalations'!$K$19,"")</f>
        <v>0</v>
      </c>
      <c r="H399" s="257">
        <f>IFERROR('Input| Projects'!K399*'Input| Escalations'!$K$19,"")</f>
        <v>0</v>
      </c>
      <c r="I399" s="257">
        <f>IFERROR('Input| Projects'!L399*'Input| Escalations'!$K$19,"")</f>
        <v>0</v>
      </c>
      <c r="J399" s="257">
        <f>IFERROR('Input| Projects'!M399*'Input| Escalations'!$K$19,"")</f>
        <v>0</v>
      </c>
      <c r="K399" s="257">
        <f>IFERROR('Input| Projects'!N399*'Input| Escalations'!$K$19,"")</f>
        <v>0</v>
      </c>
      <c r="L399" s="257">
        <f>IFERROR('Input| Projects'!O399*'Input| Escalations'!$K$19,"")</f>
        <v>0</v>
      </c>
      <c r="M399" s="206" t="str">
        <f>IF(ABS(SUM(F399:L399)-(SUM('Input| Projects'!I399:O399)*'Input| Escalations'!$K$19))&lt;0.0000001,"",1)</f>
        <v/>
      </c>
      <c r="N399" s="259">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259">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259">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259">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259">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259">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259">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42"/>
      <c r="V399" s="253">
        <f t="shared" si="159"/>
        <v>0</v>
      </c>
      <c r="W399" s="253">
        <f t="shared" si="160"/>
        <v>0</v>
      </c>
      <c r="X399" s="253">
        <f t="shared" si="161"/>
        <v>0</v>
      </c>
      <c r="Y399" s="253">
        <f t="shared" si="144"/>
        <v>0</v>
      </c>
      <c r="Z399" s="253">
        <f t="shared" si="145"/>
        <v>0</v>
      </c>
      <c r="AA399" s="253">
        <f t="shared" si="146"/>
        <v>0</v>
      </c>
      <c r="AB399" s="253">
        <f t="shared" si="147"/>
        <v>0</v>
      </c>
      <c r="AC399" s="142"/>
      <c r="AD399" s="253">
        <f>'Input| Projects'!Q399*N399*'Input| Escalations'!$K$19</f>
        <v>0</v>
      </c>
      <c r="AE399" s="253">
        <f>'Input| Projects'!R399*O399*'Input| Escalations'!$K$19</f>
        <v>0</v>
      </c>
      <c r="AF399" s="253">
        <f>'Input| Projects'!S399*P399*'Input| Escalations'!$K$19</f>
        <v>0</v>
      </c>
      <c r="AG399" s="253">
        <f>'Input| Projects'!T399*Q399*'Input| Escalations'!$K$19</f>
        <v>0</v>
      </c>
      <c r="AH399" s="253">
        <f>'Input| Projects'!U399*R399*'Input| Escalations'!$K$19</f>
        <v>0</v>
      </c>
      <c r="AI399" s="253">
        <f>'Input| Projects'!V399*S399*'Input| Escalations'!$K$19</f>
        <v>0</v>
      </c>
      <c r="AJ399" s="253">
        <f>'Input| Projects'!W399*T399*'Input| Escalations'!$K$19</f>
        <v>0</v>
      </c>
      <c r="AK399" s="142"/>
      <c r="AL399" s="253">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253">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253">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253">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253">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253">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253">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42"/>
      <c r="AT399" s="253">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253">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253">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253">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253">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253">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253">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42"/>
      <c r="BB399" s="253">
        <f t="shared" si="162"/>
        <v>0</v>
      </c>
      <c r="BC399" s="253">
        <f t="shared" si="163"/>
        <v>0</v>
      </c>
      <c r="BD399" s="253">
        <f t="shared" si="164"/>
        <v>0</v>
      </c>
      <c r="BE399" s="253">
        <f t="shared" si="148"/>
        <v>0</v>
      </c>
      <c r="BF399" s="253">
        <f t="shared" si="149"/>
        <v>0</v>
      </c>
      <c r="BG399" s="253">
        <f t="shared" si="150"/>
        <v>0</v>
      </c>
      <c r="BH399" s="253">
        <f t="shared" si="151"/>
        <v>0</v>
      </c>
      <c r="BI399" s="144"/>
      <c r="BJ399" s="253"/>
      <c r="BK399" s="253"/>
      <c r="BL399" s="253"/>
      <c r="BM399" s="253"/>
      <c r="BN399" s="253"/>
      <c r="BO399" s="253"/>
      <c r="BP399" s="253"/>
      <c r="BQ399" s="144"/>
      <c r="BR399" s="253">
        <f t="shared" si="152"/>
        <v>0</v>
      </c>
      <c r="BS399" s="253">
        <f t="shared" si="153"/>
        <v>0</v>
      </c>
      <c r="BT399" s="253">
        <f t="shared" si="154"/>
        <v>0</v>
      </c>
      <c r="BU399" s="253">
        <f t="shared" si="155"/>
        <v>0</v>
      </c>
      <c r="BV399" s="253">
        <f t="shared" si="156"/>
        <v>0</v>
      </c>
      <c r="BW399" s="253">
        <f t="shared" si="157"/>
        <v>0</v>
      </c>
      <c r="BX399" s="253">
        <f t="shared" si="158"/>
        <v>0</v>
      </c>
      <c r="BY399" s="142"/>
      <c r="BZ399" s="264" t="str">
        <f>IF(SUMIF('Input| Projects'!$AR$8:$CO$8,"Dx",'Input| Projects'!$AR399:$CO399)=0,"",SUMIF('Input| Projects'!$AR$8:$CO$8,"Dx",'Input| Projects'!$AR399:$CO399))</f>
        <v/>
      </c>
      <c r="CA399" s="264" t="str">
        <f>IF(SUMIF('Input| Projects'!$AR$8:$CO$8,"Tx",'Input| Projects'!$AR399:$CO399)=0,"",SUMIF('Input| Projects'!$AR$8:$CO$8,"Tx",'Input| Projects'!$AR399:$CO399))</f>
        <v/>
      </c>
      <c r="CB399" s="206" t="str">
        <f t="shared" si="165"/>
        <v/>
      </c>
    </row>
    <row r="400" spans="2:80" x14ac:dyDescent="0.3">
      <c r="B400" s="268">
        <f>IFERROR('Input| Projects'!B400,"")</f>
        <v>391</v>
      </c>
      <c r="C400" s="57" t="str">
        <f>IFERROR(IF('Input| Projects'!C400="","",'Input| Projects'!C400),"")</f>
        <v/>
      </c>
      <c r="D400" s="57" t="str">
        <f>IFERROR(IF('Input| Projects'!D400="","",'Input| Projects'!D400),"")</f>
        <v/>
      </c>
      <c r="E400" s="140"/>
      <c r="F400" s="257">
        <f>IFERROR('Input| Projects'!I400*'Input| Escalations'!$K$19,"")</f>
        <v>0</v>
      </c>
      <c r="G400" s="257">
        <f>IFERROR('Input| Projects'!J400*'Input| Escalations'!$K$19,"")</f>
        <v>0</v>
      </c>
      <c r="H400" s="257">
        <f>IFERROR('Input| Projects'!K400*'Input| Escalations'!$K$19,"")</f>
        <v>0</v>
      </c>
      <c r="I400" s="257">
        <f>IFERROR('Input| Projects'!L400*'Input| Escalations'!$K$19,"")</f>
        <v>0</v>
      </c>
      <c r="J400" s="257">
        <f>IFERROR('Input| Projects'!M400*'Input| Escalations'!$K$19,"")</f>
        <v>0</v>
      </c>
      <c r="K400" s="257">
        <f>IFERROR('Input| Projects'!N400*'Input| Escalations'!$K$19,"")</f>
        <v>0</v>
      </c>
      <c r="L400" s="257">
        <f>IFERROR('Input| Projects'!O400*'Input| Escalations'!$K$19,"")</f>
        <v>0</v>
      </c>
      <c r="M400" s="206" t="str">
        <f>IF(ABS(SUM(F400:L400)-(SUM('Input| Projects'!I400:O400)*'Input| Escalations'!$K$19))&lt;0.0000001,"",1)</f>
        <v/>
      </c>
      <c r="N400" s="259">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259">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259">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259">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259">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259">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259">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42"/>
      <c r="V400" s="253">
        <f t="shared" si="159"/>
        <v>0</v>
      </c>
      <c r="W400" s="253">
        <f t="shared" si="160"/>
        <v>0</v>
      </c>
      <c r="X400" s="253">
        <f t="shared" si="161"/>
        <v>0</v>
      </c>
      <c r="Y400" s="253">
        <f t="shared" si="144"/>
        <v>0</v>
      </c>
      <c r="Z400" s="253">
        <f t="shared" si="145"/>
        <v>0</v>
      </c>
      <c r="AA400" s="253">
        <f t="shared" si="146"/>
        <v>0</v>
      </c>
      <c r="AB400" s="253">
        <f t="shared" si="147"/>
        <v>0</v>
      </c>
      <c r="AC400" s="142"/>
      <c r="AD400" s="253">
        <f>'Input| Projects'!Q400*N400*'Input| Escalations'!$K$19</f>
        <v>0</v>
      </c>
      <c r="AE400" s="253">
        <f>'Input| Projects'!R400*O400*'Input| Escalations'!$K$19</f>
        <v>0</v>
      </c>
      <c r="AF400" s="253">
        <f>'Input| Projects'!S400*P400*'Input| Escalations'!$K$19</f>
        <v>0</v>
      </c>
      <c r="AG400" s="253">
        <f>'Input| Projects'!T400*Q400*'Input| Escalations'!$K$19</f>
        <v>0</v>
      </c>
      <c r="AH400" s="253">
        <f>'Input| Projects'!U400*R400*'Input| Escalations'!$K$19</f>
        <v>0</v>
      </c>
      <c r="AI400" s="253">
        <f>'Input| Projects'!V400*S400*'Input| Escalations'!$K$19</f>
        <v>0</v>
      </c>
      <c r="AJ400" s="253">
        <f>'Input| Projects'!W400*T400*'Input| Escalations'!$K$19</f>
        <v>0</v>
      </c>
      <c r="AK400" s="142"/>
      <c r="AL400" s="253">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253">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253">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253">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253">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253">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253">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42"/>
      <c r="AT400" s="253">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253">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253">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253">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253">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253">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253">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42"/>
      <c r="BB400" s="253">
        <f t="shared" si="162"/>
        <v>0</v>
      </c>
      <c r="BC400" s="253">
        <f t="shared" si="163"/>
        <v>0</v>
      </c>
      <c r="BD400" s="253">
        <f t="shared" si="164"/>
        <v>0</v>
      </c>
      <c r="BE400" s="253">
        <f t="shared" si="148"/>
        <v>0</v>
      </c>
      <c r="BF400" s="253">
        <f t="shared" si="149"/>
        <v>0</v>
      </c>
      <c r="BG400" s="253">
        <f t="shared" si="150"/>
        <v>0</v>
      </c>
      <c r="BH400" s="253">
        <f t="shared" si="151"/>
        <v>0</v>
      </c>
      <c r="BI400" s="144"/>
      <c r="BJ400" s="253"/>
      <c r="BK400" s="253"/>
      <c r="BL400" s="253"/>
      <c r="BM400" s="253"/>
      <c r="BN400" s="253"/>
      <c r="BO400" s="253"/>
      <c r="BP400" s="253"/>
      <c r="BQ400" s="144"/>
      <c r="BR400" s="253">
        <f t="shared" si="152"/>
        <v>0</v>
      </c>
      <c r="BS400" s="253">
        <f t="shared" si="153"/>
        <v>0</v>
      </c>
      <c r="BT400" s="253">
        <f t="shared" si="154"/>
        <v>0</v>
      </c>
      <c r="BU400" s="253">
        <f t="shared" si="155"/>
        <v>0</v>
      </c>
      <c r="BV400" s="253">
        <f t="shared" si="156"/>
        <v>0</v>
      </c>
      <c r="BW400" s="253">
        <f t="shared" si="157"/>
        <v>0</v>
      </c>
      <c r="BX400" s="253">
        <f t="shared" si="158"/>
        <v>0</v>
      </c>
      <c r="BY400" s="142"/>
      <c r="BZ400" s="264" t="str">
        <f>IF(SUMIF('Input| Projects'!$AR$8:$CO$8,"Dx",'Input| Projects'!$AR400:$CO400)=0,"",SUMIF('Input| Projects'!$AR$8:$CO$8,"Dx",'Input| Projects'!$AR400:$CO400))</f>
        <v/>
      </c>
      <c r="CA400" s="264" t="str">
        <f>IF(SUMIF('Input| Projects'!$AR$8:$CO$8,"Tx",'Input| Projects'!$AR400:$CO400)=0,"",SUMIF('Input| Projects'!$AR$8:$CO$8,"Tx",'Input| Projects'!$AR400:$CO400))</f>
        <v/>
      </c>
      <c r="CB400" s="206" t="str">
        <f t="shared" si="165"/>
        <v/>
      </c>
    </row>
    <row r="401" spans="2:80" x14ac:dyDescent="0.3">
      <c r="B401" s="268">
        <f>IFERROR('Input| Projects'!B401,"")</f>
        <v>392</v>
      </c>
      <c r="C401" s="57" t="str">
        <f>IFERROR(IF('Input| Projects'!C401="","",'Input| Projects'!C401),"")</f>
        <v/>
      </c>
      <c r="D401" s="57" t="str">
        <f>IFERROR(IF('Input| Projects'!D401="","",'Input| Projects'!D401),"")</f>
        <v/>
      </c>
      <c r="E401" s="140"/>
      <c r="F401" s="257">
        <f>IFERROR('Input| Projects'!I401*'Input| Escalations'!$K$19,"")</f>
        <v>0</v>
      </c>
      <c r="G401" s="257">
        <f>IFERROR('Input| Projects'!J401*'Input| Escalations'!$K$19,"")</f>
        <v>0</v>
      </c>
      <c r="H401" s="257">
        <f>IFERROR('Input| Projects'!K401*'Input| Escalations'!$K$19,"")</f>
        <v>0</v>
      </c>
      <c r="I401" s="257">
        <f>IFERROR('Input| Projects'!L401*'Input| Escalations'!$K$19,"")</f>
        <v>0</v>
      </c>
      <c r="J401" s="257">
        <f>IFERROR('Input| Projects'!M401*'Input| Escalations'!$K$19,"")</f>
        <v>0</v>
      </c>
      <c r="K401" s="257">
        <f>IFERROR('Input| Projects'!N401*'Input| Escalations'!$K$19,"")</f>
        <v>0</v>
      </c>
      <c r="L401" s="257">
        <f>IFERROR('Input| Projects'!O401*'Input| Escalations'!$K$19,"")</f>
        <v>0</v>
      </c>
      <c r="M401" s="206" t="str">
        <f>IF(ABS(SUM(F401:L401)-(SUM('Input| Projects'!I401:O401)*'Input| Escalations'!$K$19))&lt;0.0000001,"",1)</f>
        <v/>
      </c>
      <c r="N401" s="259">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259">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259">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259">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259">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259">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259">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42"/>
      <c r="V401" s="253">
        <f t="shared" si="159"/>
        <v>0</v>
      </c>
      <c r="W401" s="253">
        <f t="shared" si="160"/>
        <v>0</v>
      </c>
      <c r="X401" s="253">
        <f t="shared" si="161"/>
        <v>0</v>
      </c>
      <c r="Y401" s="253">
        <f t="shared" si="144"/>
        <v>0</v>
      </c>
      <c r="Z401" s="253">
        <f t="shared" si="145"/>
        <v>0</v>
      </c>
      <c r="AA401" s="253">
        <f t="shared" si="146"/>
        <v>0</v>
      </c>
      <c r="AB401" s="253">
        <f t="shared" si="147"/>
        <v>0</v>
      </c>
      <c r="AC401" s="142"/>
      <c r="AD401" s="253">
        <f>'Input| Projects'!Q401*N401*'Input| Escalations'!$K$19</f>
        <v>0</v>
      </c>
      <c r="AE401" s="253">
        <f>'Input| Projects'!R401*O401*'Input| Escalations'!$K$19</f>
        <v>0</v>
      </c>
      <c r="AF401" s="253">
        <f>'Input| Projects'!S401*P401*'Input| Escalations'!$K$19</f>
        <v>0</v>
      </c>
      <c r="AG401" s="253">
        <f>'Input| Projects'!T401*Q401*'Input| Escalations'!$K$19</f>
        <v>0</v>
      </c>
      <c r="AH401" s="253">
        <f>'Input| Projects'!U401*R401*'Input| Escalations'!$K$19</f>
        <v>0</v>
      </c>
      <c r="AI401" s="253">
        <f>'Input| Projects'!V401*S401*'Input| Escalations'!$K$19</f>
        <v>0</v>
      </c>
      <c r="AJ401" s="253">
        <f>'Input| Projects'!W401*T401*'Input| Escalations'!$K$19</f>
        <v>0</v>
      </c>
      <c r="AK401" s="142"/>
      <c r="AL401" s="253">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253">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253">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253">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253">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253">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253">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42"/>
      <c r="AT401" s="253">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253">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253">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253">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253">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253">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253">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42"/>
      <c r="BB401" s="253">
        <f t="shared" si="162"/>
        <v>0</v>
      </c>
      <c r="BC401" s="253">
        <f t="shared" si="163"/>
        <v>0</v>
      </c>
      <c r="BD401" s="253">
        <f t="shared" si="164"/>
        <v>0</v>
      </c>
      <c r="BE401" s="253">
        <f t="shared" si="148"/>
        <v>0</v>
      </c>
      <c r="BF401" s="253">
        <f t="shared" si="149"/>
        <v>0</v>
      </c>
      <c r="BG401" s="253">
        <f t="shared" si="150"/>
        <v>0</v>
      </c>
      <c r="BH401" s="253">
        <f t="shared" si="151"/>
        <v>0</v>
      </c>
      <c r="BI401" s="144"/>
      <c r="BJ401" s="253"/>
      <c r="BK401" s="253"/>
      <c r="BL401" s="253"/>
      <c r="BM401" s="253"/>
      <c r="BN401" s="253"/>
      <c r="BO401" s="253"/>
      <c r="BP401" s="253"/>
      <c r="BQ401" s="144"/>
      <c r="BR401" s="253">
        <f t="shared" si="152"/>
        <v>0</v>
      </c>
      <c r="BS401" s="253">
        <f t="shared" si="153"/>
        <v>0</v>
      </c>
      <c r="BT401" s="253">
        <f t="shared" si="154"/>
        <v>0</v>
      </c>
      <c r="BU401" s="253">
        <f t="shared" si="155"/>
        <v>0</v>
      </c>
      <c r="BV401" s="253">
        <f t="shared" si="156"/>
        <v>0</v>
      </c>
      <c r="BW401" s="253">
        <f t="shared" si="157"/>
        <v>0</v>
      </c>
      <c r="BX401" s="253">
        <f t="shared" si="158"/>
        <v>0</v>
      </c>
      <c r="BY401" s="142"/>
      <c r="BZ401" s="264" t="str">
        <f>IF(SUMIF('Input| Projects'!$AR$8:$CO$8,"Dx",'Input| Projects'!$AR401:$CO401)=0,"",SUMIF('Input| Projects'!$AR$8:$CO$8,"Dx",'Input| Projects'!$AR401:$CO401))</f>
        <v/>
      </c>
      <c r="CA401" s="264" t="str">
        <f>IF(SUMIF('Input| Projects'!$AR$8:$CO$8,"Tx",'Input| Projects'!$AR401:$CO401)=0,"",SUMIF('Input| Projects'!$AR$8:$CO$8,"Tx",'Input| Projects'!$AR401:$CO401))</f>
        <v/>
      </c>
      <c r="CB401" s="206" t="str">
        <f t="shared" si="165"/>
        <v/>
      </c>
    </row>
    <row r="402" spans="2:80" x14ac:dyDescent="0.3">
      <c r="B402" s="268">
        <f>IFERROR('Input| Projects'!B402,"")</f>
        <v>393</v>
      </c>
      <c r="C402" s="57" t="str">
        <f>IFERROR(IF('Input| Projects'!C402="","",'Input| Projects'!C402),"")</f>
        <v/>
      </c>
      <c r="D402" s="57" t="str">
        <f>IFERROR(IF('Input| Projects'!D402="","",'Input| Projects'!D402),"")</f>
        <v/>
      </c>
      <c r="E402" s="140"/>
      <c r="F402" s="257">
        <f>IFERROR('Input| Projects'!I402*'Input| Escalations'!$K$19,"")</f>
        <v>0</v>
      </c>
      <c r="G402" s="257">
        <f>IFERROR('Input| Projects'!J402*'Input| Escalations'!$K$19,"")</f>
        <v>0</v>
      </c>
      <c r="H402" s="257">
        <f>IFERROR('Input| Projects'!K402*'Input| Escalations'!$K$19,"")</f>
        <v>0</v>
      </c>
      <c r="I402" s="257">
        <f>IFERROR('Input| Projects'!L402*'Input| Escalations'!$K$19,"")</f>
        <v>0</v>
      </c>
      <c r="J402" s="257">
        <f>IFERROR('Input| Projects'!M402*'Input| Escalations'!$K$19,"")</f>
        <v>0</v>
      </c>
      <c r="K402" s="257">
        <f>IFERROR('Input| Projects'!N402*'Input| Escalations'!$K$19,"")</f>
        <v>0</v>
      </c>
      <c r="L402" s="257">
        <f>IFERROR('Input| Projects'!O402*'Input| Escalations'!$K$19,"")</f>
        <v>0</v>
      </c>
      <c r="M402" s="206" t="str">
        <f>IF(ABS(SUM(F402:L402)-(SUM('Input| Projects'!I402:O402)*'Input| Escalations'!$K$19))&lt;0.0000001,"",1)</f>
        <v/>
      </c>
      <c r="N402" s="259">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259">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259">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259">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259">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259">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259">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42"/>
      <c r="V402" s="253">
        <f t="shared" si="159"/>
        <v>0</v>
      </c>
      <c r="W402" s="253">
        <f t="shared" si="160"/>
        <v>0</v>
      </c>
      <c r="X402" s="253">
        <f t="shared" si="161"/>
        <v>0</v>
      </c>
      <c r="Y402" s="253">
        <f t="shared" si="144"/>
        <v>0</v>
      </c>
      <c r="Z402" s="253">
        <f t="shared" si="145"/>
        <v>0</v>
      </c>
      <c r="AA402" s="253">
        <f t="shared" si="146"/>
        <v>0</v>
      </c>
      <c r="AB402" s="253">
        <f t="shared" si="147"/>
        <v>0</v>
      </c>
      <c r="AC402" s="142"/>
      <c r="AD402" s="253">
        <f>'Input| Projects'!Q402*N402*'Input| Escalations'!$K$19</f>
        <v>0</v>
      </c>
      <c r="AE402" s="253">
        <f>'Input| Projects'!R402*O402*'Input| Escalations'!$K$19</f>
        <v>0</v>
      </c>
      <c r="AF402" s="253">
        <f>'Input| Projects'!S402*P402*'Input| Escalations'!$K$19</f>
        <v>0</v>
      </c>
      <c r="AG402" s="253">
        <f>'Input| Projects'!T402*Q402*'Input| Escalations'!$K$19</f>
        <v>0</v>
      </c>
      <c r="AH402" s="253">
        <f>'Input| Projects'!U402*R402*'Input| Escalations'!$K$19</f>
        <v>0</v>
      </c>
      <c r="AI402" s="253">
        <f>'Input| Projects'!V402*S402*'Input| Escalations'!$K$19</f>
        <v>0</v>
      </c>
      <c r="AJ402" s="253">
        <f>'Input| Projects'!W402*T402*'Input| Escalations'!$K$19</f>
        <v>0</v>
      </c>
      <c r="AK402" s="142"/>
      <c r="AL402" s="253">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253">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253">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253">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253">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253">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253">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42"/>
      <c r="AT402" s="253">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253">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253">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253">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253">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253">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253">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42"/>
      <c r="BB402" s="253">
        <f t="shared" si="162"/>
        <v>0</v>
      </c>
      <c r="BC402" s="253">
        <f t="shared" si="163"/>
        <v>0</v>
      </c>
      <c r="BD402" s="253">
        <f t="shared" si="164"/>
        <v>0</v>
      </c>
      <c r="BE402" s="253">
        <f t="shared" si="148"/>
        <v>0</v>
      </c>
      <c r="BF402" s="253">
        <f t="shared" si="149"/>
        <v>0</v>
      </c>
      <c r="BG402" s="253">
        <f t="shared" si="150"/>
        <v>0</v>
      </c>
      <c r="BH402" s="253">
        <f t="shared" si="151"/>
        <v>0</v>
      </c>
      <c r="BI402" s="144"/>
      <c r="BJ402" s="253"/>
      <c r="BK402" s="253"/>
      <c r="BL402" s="253"/>
      <c r="BM402" s="253"/>
      <c r="BN402" s="253"/>
      <c r="BO402" s="253"/>
      <c r="BP402" s="253"/>
      <c r="BQ402" s="144"/>
      <c r="BR402" s="253">
        <f t="shared" si="152"/>
        <v>0</v>
      </c>
      <c r="BS402" s="253">
        <f t="shared" si="153"/>
        <v>0</v>
      </c>
      <c r="BT402" s="253">
        <f t="shared" si="154"/>
        <v>0</v>
      </c>
      <c r="BU402" s="253">
        <f t="shared" si="155"/>
        <v>0</v>
      </c>
      <c r="BV402" s="253">
        <f t="shared" si="156"/>
        <v>0</v>
      </c>
      <c r="BW402" s="253">
        <f t="shared" si="157"/>
        <v>0</v>
      </c>
      <c r="BX402" s="253">
        <f t="shared" si="158"/>
        <v>0</v>
      </c>
      <c r="BY402" s="142"/>
      <c r="BZ402" s="264" t="str">
        <f>IF(SUMIF('Input| Projects'!$AR$8:$CO$8,"Dx",'Input| Projects'!$AR402:$CO402)=0,"",SUMIF('Input| Projects'!$AR$8:$CO$8,"Dx",'Input| Projects'!$AR402:$CO402))</f>
        <v/>
      </c>
      <c r="CA402" s="264" t="str">
        <f>IF(SUMIF('Input| Projects'!$AR$8:$CO$8,"Tx",'Input| Projects'!$AR402:$CO402)=0,"",SUMIF('Input| Projects'!$AR$8:$CO$8,"Tx",'Input| Projects'!$AR402:$CO402))</f>
        <v/>
      </c>
      <c r="CB402" s="206" t="str">
        <f t="shared" si="165"/>
        <v/>
      </c>
    </row>
    <row r="403" spans="2:80" x14ac:dyDescent="0.3">
      <c r="B403" s="268">
        <f>IFERROR('Input| Projects'!B403,"")</f>
        <v>394</v>
      </c>
      <c r="C403" s="57" t="str">
        <f>IFERROR(IF('Input| Projects'!C403="","",'Input| Projects'!C403),"")</f>
        <v/>
      </c>
      <c r="D403" s="57" t="str">
        <f>IFERROR(IF('Input| Projects'!D403="","",'Input| Projects'!D403),"")</f>
        <v/>
      </c>
      <c r="E403" s="140"/>
      <c r="F403" s="257">
        <f>IFERROR('Input| Projects'!I403*'Input| Escalations'!$K$19,"")</f>
        <v>0</v>
      </c>
      <c r="G403" s="257">
        <f>IFERROR('Input| Projects'!J403*'Input| Escalations'!$K$19,"")</f>
        <v>0</v>
      </c>
      <c r="H403" s="257">
        <f>IFERROR('Input| Projects'!K403*'Input| Escalations'!$K$19,"")</f>
        <v>0</v>
      </c>
      <c r="I403" s="257">
        <f>IFERROR('Input| Projects'!L403*'Input| Escalations'!$K$19,"")</f>
        <v>0</v>
      </c>
      <c r="J403" s="257">
        <f>IFERROR('Input| Projects'!M403*'Input| Escalations'!$K$19,"")</f>
        <v>0</v>
      </c>
      <c r="K403" s="257">
        <f>IFERROR('Input| Projects'!N403*'Input| Escalations'!$K$19,"")</f>
        <v>0</v>
      </c>
      <c r="L403" s="257">
        <f>IFERROR('Input| Projects'!O403*'Input| Escalations'!$K$19,"")</f>
        <v>0</v>
      </c>
      <c r="M403" s="206" t="str">
        <f>IF(ABS(SUM(F403:L403)-(SUM('Input| Projects'!I403:O403)*'Input| Escalations'!$K$19))&lt;0.0000001,"",1)</f>
        <v/>
      </c>
      <c r="N403" s="259">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259">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259">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259">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259">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259">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259">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42"/>
      <c r="V403" s="253">
        <f t="shared" si="159"/>
        <v>0</v>
      </c>
      <c r="W403" s="253">
        <f t="shared" si="160"/>
        <v>0</v>
      </c>
      <c r="X403" s="253">
        <f t="shared" si="161"/>
        <v>0</v>
      </c>
      <c r="Y403" s="253">
        <f t="shared" si="144"/>
        <v>0</v>
      </c>
      <c r="Z403" s="253">
        <f t="shared" si="145"/>
        <v>0</v>
      </c>
      <c r="AA403" s="253">
        <f t="shared" si="146"/>
        <v>0</v>
      </c>
      <c r="AB403" s="253">
        <f t="shared" si="147"/>
        <v>0</v>
      </c>
      <c r="AC403" s="142"/>
      <c r="AD403" s="253">
        <f>'Input| Projects'!Q403*N403*'Input| Escalations'!$K$19</f>
        <v>0</v>
      </c>
      <c r="AE403" s="253">
        <f>'Input| Projects'!R403*O403*'Input| Escalations'!$K$19</f>
        <v>0</v>
      </c>
      <c r="AF403" s="253">
        <f>'Input| Projects'!S403*P403*'Input| Escalations'!$K$19</f>
        <v>0</v>
      </c>
      <c r="AG403" s="253">
        <f>'Input| Projects'!T403*Q403*'Input| Escalations'!$K$19</f>
        <v>0</v>
      </c>
      <c r="AH403" s="253">
        <f>'Input| Projects'!U403*R403*'Input| Escalations'!$K$19</f>
        <v>0</v>
      </c>
      <c r="AI403" s="253">
        <f>'Input| Projects'!V403*S403*'Input| Escalations'!$K$19</f>
        <v>0</v>
      </c>
      <c r="AJ403" s="253">
        <f>'Input| Projects'!W403*T403*'Input| Escalations'!$K$19</f>
        <v>0</v>
      </c>
      <c r="AK403" s="142"/>
      <c r="AL403" s="253">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253">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253">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253">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253">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253">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253">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42"/>
      <c r="AT403" s="253">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253">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253">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253">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253">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253">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253">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42"/>
      <c r="BB403" s="253">
        <f t="shared" si="162"/>
        <v>0</v>
      </c>
      <c r="BC403" s="253">
        <f t="shared" si="163"/>
        <v>0</v>
      </c>
      <c r="BD403" s="253">
        <f t="shared" si="164"/>
        <v>0</v>
      </c>
      <c r="BE403" s="253">
        <f t="shared" si="148"/>
        <v>0</v>
      </c>
      <c r="BF403" s="253">
        <f t="shared" si="149"/>
        <v>0</v>
      </c>
      <c r="BG403" s="253">
        <f t="shared" si="150"/>
        <v>0</v>
      </c>
      <c r="BH403" s="253">
        <f t="shared" si="151"/>
        <v>0</v>
      </c>
      <c r="BI403" s="144"/>
      <c r="BJ403" s="253"/>
      <c r="BK403" s="253"/>
      <c r="BL403" s="253"/>
      <c r="BM403" s="253"/>
      <c r="BN403" s="253"/>
      <c r="BO403" s="253"/>
      <c r="BP403" s="253"/>
      <c r="BQ403" s="144"/>
      <c r="BR403" s="253">
        <f t="shared" si="152"/>
        <v>0</v>
      </c>
      <c r="BS403" s="253">
        <f t="shared" si="153"/>
        <v>0</v>
      </c>
      <c r="BT403" s="253">
        <f t="shared" si="154"/>
        <v>0</v>
      </c>
      <c r="BU403" s="253">
        <f t="shared" si="155"/>
        <v>0</v>
      </c>
      <c r="BV403" s="253">
        <f t="shared" si="156"/>
        <v>0</v>
      </c>
      <c r="BW403" s="253">
        <f t="shared" si="157"/>
        <v>0</v>
      </c>
      <c r="BX403" s="253">
        <f t="shared" si="158"/>
        <v>0</v>
      </c>
      <c r="BY403" s="142"/>
      <c r="BZ403" s="264" t="str">
        <f>IF(SUMIF('Input| Projects'!$AR$8:$CO$8,"Dx",'Input| Projects'!$AR403:$CO403)=0,"",SUMIF('Input| Projects'!$AR$8:$CO$8,"Dx",'Input| Projects'!$AR403:$CO403))</f>
        <v/>
      </c>
      <c r="CA403" s="264" t="str">
        <f>IF(SUMIF('Input| Projects'!$AR$8:$CO$8,"Tx",'Input| Projects'!$AR403:$CO403)=0,"",SUMIF('Input| Projects'!$AR$8:$CO$8,"Tx",'Input| Projects'!$AR403:$CO403))</f>
        <v/>
      </c>
      <c r="CB403" s="206" t="str">
        <f t="shared" si="165"/>
        <v/>
      </c>
    </row>
    <row r="404" spans="2:80" x14ac:dyDescent="0.3">
      <c r="B404" s="268">
        <f>IFERROR('Input| Projects'!B404,"")</f>
        <v>395</v>
      </c>
      <c r="C404" s="57" t="str">
        <f>IFERROR(IF('Input| Projects'!C404="","",'Input| Projects'!C404),"")</f>
        <v/>
      </c>
      <c r="D404" s="57" t="str">
        <f>IFERROR(IF('Input| Projects'!D404="","",'Input| Projects'!D404),"")</f>
        <v/>
      </c>
      <c r="E404" s="140"/>
      <c r="F404" s="257">
        <f>IFERROR('Input| Projects'!I404*'Input| Escalations'!$K$19,"")</f>
        <v>0</v>
      </c>
      <c r="G404" s="257">
        <f>IFERROR('Input| Projects'!J404*'Input| Escalations'!$K$19,"")</f>
        <v>0</v>
      </c>
      <c r="H404" s="257">
        <f>IFERROR('Input| Projects'!K404*'Input| Escalations'!$K$19,"")</f>
        <v>0</v>
      </c>
      <c r="I404" s="257">
        <f>IFERROR('Input| Projects'!L404*'Input| Escalations'!$K$19,"")</f>
        <v>0</v>
      </c>
      <c r="J404" s="257">
        <f>IFERROR('Input| Projects'!M404*'Input| Escalations'!$K$19,"")</f>
        <v>0</v>
      </c>
      <c r="K404" s="257">
        <f>IFERROR('Input| Projects'!N404*'Input| Escalations'!$K$19,"")</f>
        <v>0</v>
      </c>
      <c r="L404" s="257">
        <f>IFERROR('Input| Projects'!O404*'Input| Escalations'!$K$19,"")</f>
        <v>0</v>
      </c>
      <c r="M404" s="206" t="str">
        <f>IF(ABS(SUM(F404:L404)-(SUM('Input| Projects'!I404:O404)*'Input| Escalations'!$K$19))&lt;0.0000001,"",1)</f>
        <v/>
      </c>
      <c r="N404" s="259">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259">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259">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259">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259">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259">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259">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42"/>
      <c r="V404" s="253">
        <f t="shared" si="159"/>
        <v>0</v>
      </c>
      <c r="W404" s="253">
        <f t="shared" si="160"/>
        <v>0</v>
      </c>
      <c r="X404" s="253">
        <f t="shared" si="161"/>
        <v>0</v>
      </c>
      <c r="Y404" s="253">
        <f t="shared" si="144"/>
        <v>0</v>
      </c>
      <c r="Z404" s="253">
        <f t="shared" si="145"/>
        <v>0</v>
      </c>
      <c r="AA404" s="253">
        <f t="shared" si="146"/>
        <v>0</v>
      </c>
      <c r="AB404" s="253">
        <f t="shared" si="147"/>
        <v>0</v>
      </c>
      <c r="AC404" s="142"/>
      <c r="AD404" s="253">
        <f>'Input| Projects'!Q404*N404*'Input| Escalations'!$K$19</f>
        <v>0</v>
      </c>
      <c r="AE404" s="253">
        <f>'Input| Projects'!R404*O404*'Input| Escalations'!$K$19</f>
        <v>0</v>
      </c>
      <c r="AF404" s="253">
        <f>'Input| Projects'!S404*P404*'Input| Escalations'!$K$19</f>
        <v>0</v>
      </c>
      <c r="AG404" s="253">
        <f>'Input| Projects'!T404*Q404*'Input| Escalations'!$K$19</f>
        <v>0</v>
      </c>
      <c r="AH404" s="253">
        <f>'Input| Projects'!U404*R404*'Input| Escalations'!$K$19</f>
        <v>0</v>
      </c>
      <c r="AI404" s="253">
        <f>'Input| Projects'!V404*S404*'Input| Escalations'!$K$19</f>
        <v>0</v>
      </c>
      <c r="AJ404" s="253">
        <f>'Input| Projects'!W404*T404*'Input| Escalations'!$K$19</f>
        <v>0</v>
      </c>
      <c r="AK404" s="142"/>
      <c r="AL404" s="253">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253">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253">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253">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253">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253">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253">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42"/>
      <c r="AT404" s="253">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253">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253">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253">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253">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253">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253">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42"/>
      <c r="BB404" s="253">
        <f t="shared" si="162"/>
        <v>0</v>
      </c>
      <c r="BC404" s="253">
        <f t="shared" si="163"/>
        <v>0</v>
      </c>
      <c r="BD404" s="253">
        <f t="shared" si="164"/>
        <v>0</v>
      </c>
      <c r="BE404" s="253">
        <f t="shared" si="148"/>
        <v>0</v>
      </c>
      <c r="BF404" s="253">
        <f t="shared" si="149"/>
        <v>0</v>
      </c>
      <c r="BG404" s="253">
        <f t="shared" si="150"/>
        <v>0</v>
      </c>
      <c r="BH404" s="253">
        <f t="shared" si="151"/>
        <v>0</v>
      </c>
      <c r="BI404" s="144"/>
      <c r="BJ404" s="253"/>
      <c r="BK404" s="253"/>
      <c r="BL404" s="253"/>
      <c r="BM404" s="253"/>
      <c r="BN404" s="253"/>
      <c r="BO404" s="253"/>
      <c r="BP404" s="253"/>
      <c r="BQ404" s="144"/>
      <c r="BR404" s="253">
        <f t="shared" si="152"/>
        <v>0</v>
      </c>
      <c r="BS404" s="253">
        <f t="shared" si="153"/>
        <v>0</v>
      </c>
      <c r="BT404" s="253">
        <f t="shared" si="154"/>
        <v>0</v>
      </c>
      <c r="BU404" s="253">
        <f t="shared" si="155"/>
        <v>0</v>
      </c>
      <c r="BV404" s="253">
        <f t="shared" si="156"/>
        <v>0</v>
      </c>
      <c r="BW404" s="253">
        <f t="shared" si="157"/>
        <v>0</v>
      </c>
      <c r="BX404" s="253">
        <f t="shared" si="158"/>
        <v>0</v>
      </c>
      <c r="BY404" s="142"/>
      <c r="BZ404" s="264" t="str">
        <f>IF(SUMIF('Input| Projects'!$AR$8:$CO$8,"Dx",'Input| Projects'!$AR404:$CO404)=0,"",SUMIF('Input| Projects'!$AR$8:$CO$8,"Dx",'Input| Projects'!$AR404:$CO404))</f>
        <v/>
      </c>
      <c r="CA404" s="264" t="str">
        <f>IF(SUMIF('Input| Projects'!$AR$8:$CO$8,"Tx",'Input| Projects'!$AR404:$CO404)=0,"",SUMIF('Input| Projects'!$AR$8:$CO$8,"Tx",'Input| Projects'!$AR404:$CO404))</f>
        <v/>
      </c>
      <c r="CB404" s="206" t="str">
        <f t="shared" si="165"/>
        <v/>
      </c>
    </row>
    <row r="405" spans="2:80" x14ac:dyDescent="0.3">
      <c r="B405" s="268">
        <f>IFERROR('Input| Projects'!B405,"")</f>
        <v>396</v>
      </c>
      <c r="C405" s="57" t="str">
        <f>IFERROR(IF('Input| Projects'!C405="","",'Input| Projects'!C405),"")</f>
        <v/>
      </c>
      <c r="D405" s="57" t="str">
        <f>IFERROR(IF('Input| Projects'!D405="","",'Input| Projects'!D405),"")</f>
        <v/>
      </c>
      <c r="E405" s="140"/>
      <c r="F405" s="257">
        <f>IFERROR('Input| Projects'!I405*'Input| Escalations'!$K$19,"")</f>
        <v>0</v>
      </c>
      <c r="G405" s="257">
        <f>IFERROR('Input| Projects'!J405*'Input| Escalations'!$K$19,"")</f>
        <v>0</v>
      </c>
      <c r="H405" s="257">
        <f>IFERROR('Input| Projects'!K405*'Input| Escalations'!$K$19,"")</f>
        <v>0</v>
      </c>
      <c r="I405" s="257">
        <f>IFERROR('Input| Projects'!L405*'Input| Escalations'!$K$19,"")</f>
        <v>0</v>
      </c>
      <c r="J405" s="257">
        <f>IFERROR('Input| Projects'!M405*'Input| Escalations'!$K$19,"")</f>
        <v>0</v>
      </c>
      <c r="K405" s="257">
        <f>IFERROR('Input| Projects'!N405*'Input| Escalations'!$K$19,"")</f>
        <v>0</v>
      </c>
      <c r="L405" s="257">
        <f>IFERROR('Input| Projects'!O405*'Input| Escalations'!$K$19,"")</f>
        <v>0</v>
      </c>
      <c r="M405" s="206" t="str">
        <f>IF(ABS(SUM(F405:L405)-(SUM('Input| Projects'!I405:O405)*'Input| Escalations'!$K$19))&lt;0.0000001,"",1)</f>
        <v/>
      </c>
      <c r="N405" s="259">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259">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259">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259">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259">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259">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259">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42"/>
      <c r="V405" s="253">
        <f t="shared" si="159"/>
        <v>0</v>
      </c>
      <c r="W405" s="253">
        <f t="shared" si="160"/>
        <v>0</v>
      </c>
      <c r="X405" s="253">
        <f t="shared" si="161"/>
        <v>0</v>
      </c>
      <c r="Y405" s="253">
        <f t="shared" si="144"/>
        <v>0</v>
      </c>
      <c r="Z405" s="253">
        <f t="shared" si="145"/>
        <v>0</v>
      </c>
      <c r="AA405" s="253">
        <f t="shared" si="146"/>
        <v>0</v>
      </c>
      <c r="AB405" s="253">
        <f t="shared" si="147"/>
        <v>0</v>
      </c>
      <c r="AC405" s="142"/>
      <c r="AD405" s="253">
        <f>'Input| Projects'!Q405*N405*'Input| Escalations'!$K$19</f>
        <v>0</v>
      </c>
      <c r="AE405" s="253">
        <f>'Input| Projects'!R405*O405*'Input| Escalations'!$K$19</f>
        <v>0</v>
      </c>
      <c r="AF405" s="253">
        <f>'Input| Projects'!S405*P405*'Input| Escalations'!$K$19</f>
        <v>0</v>
      </c>
      <c r="AG405" s="253">
        <f>'Input| Projects'!T405*Q405*'Input| Escalations'!$K$19</f>
        <v>0</v>
      </c>
      <c r="AH405" s="253">
        <f>'Input| Projects'!U405*R405*'Input| Escalations'!$K$19</f>
        <v>0</v>
      </c>
      <c r="AI405" s="253">
        <f>'Input| Projects'!V405*S405*'Input| Escalations'!$K$19</f>
        <v>0</v>
      </c>
      <c r="AJ405" s="253">
        <f>'Input| Projects'!W405*T405*'Input| Escalations'!$K$19</f>
        <v>0</v>
      </c>
      <c r="AK405" s="142"/>
      <c r="AL405" s="253">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253">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253">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253">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253">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253">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253">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42"/>
      <c r="AT405" s="253">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253">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253">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253">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253">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253">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253">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42"/>
      <c r="BB405" s="253">
        <f t="shared" si="162"/>
        <v>0</v>
      </c>
      <c r="BC405" s="253">
        <f t="shared" si="163"/>
        <v>0</v>
      </c>
      <c r="BD405" s="253">
        <f t="shared" si="164"/>
        <v>0</v>
      </c>
      <c r="BE405" s="253">
        <f t="shared" si="148"/>
        <v>0</v>
      </c>
      <c r="BF405" s="253">
        <f t="shared" si="149"/>
        <v>0</v>
      </c>
      <c r="BG405" s="253">
        <f t="shared" si="150"/>
        <v>0</v>
      </c>
      <c r="BH405" s="253">
        <f t="shared" si="151"/>
        <v>0</v>
      </c>
      <c r="BI405" s="144"/>
      <c r="BJ405" s="253"/>
      <c r="BK405" s="253"/>
      <c r="BL405" s="253"/>
      <c r="BM405" s="253"/>
      <c r="BN405" s="253"/>
      <c r="BO405" s="253"/>
      <c r="BP405" s="253"/>
      <c r="BQ405" s="144"/>
      <c r="BR405" s="253">
        <f t="shared" si="152"/>
        <v>0</v>
      </c>
      <c r="BS405" s="253">
        <f t="shared" si="153"/>
        <v>0</v>
      </c>
      <c r="BT405" s="253">
        <f t="shared" si="154"/>
        <v>0</v>
      </c>
      <c r="BU405" s="253">
        <f t="shared" si="155"/>
        <v>0</v>
      </c>
      <c r="BV405" s="253">
        <f t="shared" si="156"/>
        <v>0</v>
      </c>
      <c r="BW405" s="253">
        <f t="shared" si="157"/>
        <v>0</v>
      </c>
      <c r="BX405" s="253">
        <f t="shared" si="158"/>
        <v>0</v>
      </c>
      <c r="BY405" s="142"/>
      <c r="BZ405" s="264" t="str">
        <f>IF(SUMIF('Input| Projects'!$AR$8:$CO$8,"Dx",'Input| Projects'!$AR405:$CO405)=0,"",SUMIF('Input| Projects'!$AR$8:$CO$8,"Dx",'Input| Projects'!$AR405:$CO405))</f>
        <v/>
      </c>
      <c r="CA405" s="264" t="str">
        <f>IF(SUMIF('Input| Projects'!$AR$8:$CO$8,"Tx",'Input| Projects'!$AR405:$CO405)=0,"",SUMIF('Input| Projects'!$AR$8:$CO$8,"Tx",'Input| Projects'!$AR405:$CO405))</f>
        <v/>
      </c>
      <c r="CB405" s="206" t="str">
        <f t="shared" si="165"/>
        <v/>
      </c>
    </row>
    <row r="406" spans="2:80" x14ac:dyDescent="0.3">
      <c r="B406" s="268">
        <f>IFERROR('Input| Projects'!B406,"")</f>
        <v>397</v>
      </c>
      <c r="C406" s="57" t="str">
        <f>IFERROR(IF('Input| Projects'!C406="","",'Input| Projects'!C406),"")</f>
        <v/>
      </c>
      <c r="D406" s="57" t="str">
        <f>IFERROR(IF('Input| Projects'!D406="","",'Input| Projects'!D406),"")</f>
        <v/>
      </c>
      <c r="E406" s="140"/>
      <c r="F406" s="257">
        <f>IFERROR('Input| Projects'!I406*'Input| Escalations'!$K$19,"")</f>
        <v>0</v>
      </c>
      <c r="G406" s="257">
        <f>IFERROR('Input| Projects'!J406*'Input| Escalations'!$K$19,"")</f>
        <v>0</v>
      </c>
      <c r="H406" s="257">
        <f>IFERROR('Input| Projects'!K406*'Input| Escalations'!$K$19,"")</f>
        <v>0</v>
      </c>
      <c r="I406" s="257">
        <f>IFERROR('Input| Projects'!L406*'Input| Escalations'!$K$19,"")</f>
        <v>0</v>
      </c>
      <c r="J406" s="257">
        <f>IFERROR('Input| Projects'!M406*'Input| Escalations'!$K$19,"")</f>
        <v>0</v>
      </c>
      <c r="K406" s="257">
        <f>IFERROR('Input| Projects'!N406*'Input| Escalations'!$K$19,"")</f>
        <v>0</v>
      </c>
      <c r="L406" s="257">
        <f>IFERROR('Input| Projects'!O406*'Input| Escalations'!$K$19,"")</f>
        <v>0</v>
      </c>
      <c r="M406" s="206" t="str">
        <f>IF(ABS(SUM(F406:L406)-(SUM('Input| Projects'!I406:O406)*'Input| Escalations'!$K$19))&lt;0.0000001,"",1)</f>
        <v/>
      </c>
      <c r="N406" s="259">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259">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259">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259">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259">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259">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259">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42"/>
      <c r="V406" s="253">
        <f t="shared" si="159"/>
        <v>0</v>
      </c>
      <c r="W406" s="253">
        <f t="shared" si="160"/>
        <v>0</v>
      </c>
      <c r="X406" s="253">
        <f t="shared" si="161"/>
        <v>0</v>
      </c>
      <c r="Y406" s="253">
        <f t="shared" si="144"/>
        <v>0</v>
      </c>
      <c r="Z406" s="253">
        <f t="shared" si="145"/>
        <v>0</v>
      </c>
      <c r="AA406" s="253">
        <f t="shared" si="146"/>
        <v>0</v>
      </c>
      <c r="AB406" s="253">
        <f t="shared" si="147"/>
        <v>0</v>
      </c>
      <c r="AC406" s="142"/>
      <c r="AD406" s="253">
        <f>'Input| Projects'!Q406*N406*'Input| Escalations'!$K$19</f>
        <v>0</v>
      </c>
      <c r="AE406" s="253">
        <f>'Input| Projects'!R406*O406*'Input| Escalations'!$K$19</f>
        <v>0</v>
      </c>
      <c r="AF406" s="253">
        <f>'Input| Projects'!S406*P406*'Input| Escalations'!$K$19</f>
        <v>0</v>
      </c>
      <c r="AG406" s="253">
        <f>'Input| Projects'!T406*Q406*'Input| Escalations'!$K$19</f>
        <v>0</v>
      </c>
      <c r="AH406" s="253">
        <f>'Input| Projects'!U406*R406*'Input| Escalations'!$K$19</f>
        <v>0</v>
      </c>
      <c r="AI406" s="253">
        <f>'Input| Projects'!V406*S406*'Input| Escalations'!$K$19</f>
        <v>0</v>
      </c>
      <c r="AJ406" s="253">
        <f>'Input| Projects'!W406*T406*'Input| Escalations'!$K$19</f>
        <v>0</v>
      </c>
      <c r="AK406" s="142"/>
      <c r="AL406" s="253">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253">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253">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253">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253">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253">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253">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42"/>
      <c r="AT406" s="253">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253">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253">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253">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253">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253">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253">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42"/>
      <c r="BB406" s="253">
        <f t="shared" si="162"/>
        <v>0</v>
      </c>
      <c r="BC406" s="253">
        <f t="shared" si="163"/>
        <v>0</v>
      </c>
      <c r="BD406" s="253">
        <f t="shared" si="164"/>
        <v>0</v>
      </c>
      <c r="BE406" s="253">
        <f t="shared" si="148"/>
        <v>0</v>
      </c>
      <c r="BF406" s="253">
        <f t="shared" si="149"/>
        <v>0</v>
      </c>
      <c r="BG406" s="253">
        <f t="shared" si="150"/>
        <v>0</v>
      </c>
      <c r="BH406" s="253">
        <f t="shared" si="151"/>
        <v>0</v>
      </c>
      <c r="BI406" s="144"/>
      <c r="BJ406" s="253"/>
      <c r="BK406" s="253"/>
      <c r="BL406" s="253"/>
      <c r="BM406" s="253"/>
      <c r="BN406" s="253"/>
      <c r="BO406" s="253"/>
      <c r="BP406" s="253"/>
      <c r="BQ406" s="144"/>
      <c r="BR406" s="253">
        <f t="shared" si="152"/>
        <v>0</v>
      </c>
      <c r="BS406" s="253">
        <f t="shared" si="153"/>
        <v>0</v>
      </c>
      <c r="BT406" s="253">
        <f t="shared" si="154"/>
        <v>0</v>
      </c>
      <c r="BU406" s="253">
        <f t="shared" si="155"/>
        <v>0</v>
      </c>
      <c r="BV406" s="253">
        <f t="shared" si="156"/>
        <v>0</v>
      </c>
      <c r="BW406" s="253">
        <f t="shared" si="157"/>
        <v>0</v>
      </c>
      <c r="BX406" s="253">
        <f t="shared" si="158"/>
        <v>0</v>
      </c>
      <c r="BY406" s="142"/>
      <c r="BZ406" s="264" t="str">
        <f>IF(SUMIF('Input| Projects'!$AR$8:$CO$8,"Dx",'Input| Projects'!$AR406:$CO406)=0,"",SUMIF('Input| Projects'!$AR$8:$CO$8,"Dx",'Input| Projects'!$AR406:$CO406))</f>
        <v/>
      </c>
      <c r="CA406" s="264" t="str">
        <f>IF(SUMIF('Input| Projects'!$AR$8:$CO$8,"Tx",'Input| Projects'!$AR406:$CO406)=0,"",SUMIF('Input| Projects'!$AR$8:$CO$8,"Tx",'Input| Projects'!$AR406:$CO406))</f>
        <v/>
      </c>
      <c r="CB406" s="206" t="str">
        <f t="shared" si="165"/>
        <v/>
      </c>
    </row>
    <row r="407" spans="2:80" x14ac:dyDescent="0.3">
      <c r="B407" s="268">
        <f>IFERROR('Input| Projects'!B407,"")</f>
        <v>398</v>
      </c>
      <c r="C407" s="57" t="str">
        <f>IFERROR(IF('Input| Projects'!C407="","",'Input| Projects'!C407),"")</f>
        <v/>
      </c>
      <c r="D407" s="57" t="str">
        <f>IFERROR(IF('Input| Projects'!D407="","",'Input| Projects'!D407),"")</f>
        <v/>
      </c>
      <c r="E407" s="140"/>
      <c r="F407" s="257">
        <f>IFERROR('Input| Projects'!I407*'Input| Escalations'!$K$19,"")</f>
        <v>0</v>
      </c>
      <c r="G407" s="257">
        <f>IFERROR('Input| Projects'!J407*'Input| Escalations'!$K$19,"")</f>
        <v>0</v>
      </c>
      <c r="H407" s="257">
        <f>IFERROR('Input| Projects'!K407*'Input| Escalations'!$K$19,"")</f>
        <v>0</v>
      </c>
      <c r="I407" s="257">
        <f>IFERROR('Input| Projects'!L407*'Input| Escalations'!$K$19,"")</f>
        <v>0</v>
      </c>
      <c r="J407" s="257">
        <f>IFERROR('Input| Projects'!M407*'Input| Escalations'!$K$19,"")</f>
        <v>0</v>
      </c>
      <c r="K407" s="257">
        <f>IFERROR('Input| Projects'!N407*'Input| Escalations'!$K$19,"")</f>
        <v>0</v>
      </c>
      <c r="L407" s="257">
        <f>IFERROR('Input| Projects'!O407*'Input| Escalations'!$K$19,"")</f>
        <v>0</v>
      </c>
      <c r="M407" s="206" t="str">
        <f>IF(ABS(SUM(F407:L407)-(SUM('Input| Projects'!I407:O407)*'Input| Escalations'!$K$19))&lt;0.0000001,"",1)</f>
        <v/>
      </c>
      <c r="N407" s="259">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259">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259">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259">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259">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259">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259">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42"/>
      <c r="V407" s="253">
        <f t="shared" si="159"/>
        <v>0</v>
      </c>
      <c r="W407" s="253">
        <f t="shared" si="160"/>
        <v>0</v>
      </c>
      <c r="X407" s="253">
        <f t="shared" si="161"/>
        <v>0</v>
      </c>
      <c r="Y407" s="253">
        <f t="shared" si="144"/>
        <v>0</v>
      </c>
      <c r="Z407" s="253">
        <f t="shared" si="145"/>
        <v>0</v>
      </c>
      <c r="AA407" s="253">
        <f t="shared" si="146"/>
        <v>0</v>
      </c>
      <c r="AB407" s="253">
        <f t="shared" si="147"/>
        <v>0</v>
      </c>
      <c r="AC407" s="142"/>
      <c r="AD407" s="253">
        <f>'Input| Projects'!Q407*N407*'Input| Escalations'!$K$19</f>
        <v>0</v>
      </c>
      <c r="AE407" s="253">
        <f>'Input| Projects'!R407*O407*'Input| Escalations'!$K$19</f>
        <v>0</v>
      </c>
      <c r="AF407" s="253">
        <f>'Input| Projects'!S407*P407*'Input| Escalations'!$K$19</f>
        <v>0</v>
      </c>
      <c r="AG407" s="253">
        <f>'Input| Projects'!T407*Q407*'Input| Escalations'!$K$19</f>
        <v>0</v>
      </c>
      <c r="AH407" s="253">
        <f>'Input| Projects'!U407*R407*'Input| Escalations'!$K$19</f>
        <v>0</v>
      </c>
      <c r="AI407" s="253">
        <f>'Input| Projects'!V407*S407*'Input| Escalations'!$K$19</f>
        <v>0</v>
      </c>
      <c r="AJ407" s="253">
        <f>'Input| Projects'!W407*T407*'Input| Escalations'!$K$19</f>
        <v>0</v>
      </c>
      <c r="AK407" s="142"/>
      <c r="AL407" s="253">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253">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253">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253">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253">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253">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253">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42"/>
      <c r="AT407" s="253">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253">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253">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253">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253">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253">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253">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42"/>
      <c r="BB407" s="253">
        <f t="shared" si="162"/>
        <v>0</v>
      </c>
      <c r="BC407" s="253">
        <f t="shared" si="163"/>
        <v>0</v>
      </c>
      <c r="BD407" s="253">
        <f t="shared" si="164"/>
        <v>0</v>
      </c>
      <c r="BE407" s="253">
        <f t="shared" si="148"/>
        <v>0</v>
      </c>
      <c r="BF407" s="253">
        <f t="shared" si="149"/>
        <v>0</v>
      </c>
      <c r="BG407" s="253">
        <f t="shared" si="150"/>
        <v>0</v>
      </c>
      <c r="BH407" s="253">
        <f t="shared" si="151"/>
        <v>0</v>
      </c>
      <c r="BI407" s="144"/>
      <c r="BJ407" s="253"/>
      <c r="BK407" s="253"/>
      <c r="BL407" s="253"/>
      <c r="BM407" s="253"/>
      <c r="BN407" s="253"/>
      <c r="BO407" s="253"/>
      <c r="BP407" s="253"/>
      <c r="BQ407" s="144"/>
      <c r="BR407" s="253">
        <f t="shared" si="152"/>
        <v>0</v>
      </c>
      <c r="BS407" s="253">
        <f t="shared" si="153"/>
        <v>0</v>
      </c>
      <c r="BT407" s="253">
        <f t="shared" si="154"/>
        <v>0</v>
      </c>
      <c r="BU407" s="253">
        <f t="shared" si="155"/>
        <v>0</v>
      </c>
      <c r="BV407" s="253">
        <f t="shared" si="156"/>
        <v>0</v>
      </c>
      <c r="BW407" s="253">
        <f t="shared" si="157"/>
        <v>0</v>
      </c>
      <c r="BX407" s="253">
        <f t="shared" si="158"/>
        <v>0</v>
      </c>
      <c r="BY407" s="142"/>
      <c r="BZ407" s="264" t="str">
        <f>IF(SUMIF('Input| Projects'!$AR$8:$CO$8,"Dx",'Input| Projects'!$AR407:$CO407)=0,"",SUMIF('Input| Projects'!$AR$8:$CO$8,"Dx",'Input| Projects'!$AR407:$CO407))</f>
        <v/>
      </c>
      <c r="CA407" s="264" t="str">
        <f>IF(SUMIF('Input| Projects'!$AR$8:$CO$8,"Tx",'Input| Projects'!$AR407:$CO407)=0,"",SUMIF('Input| Projects'!$AR$8:$CO$8,"Tx",'Input| Projects'!$AR407:$CO407))</f>
        <v/>
      </c>
      <c r="CB407" s="206" t="str">
        <f t="shared" si="165"/>
        <v/>
      </c>
    </row>
    <row r="408" spans="2:80" x14ac:dyDescent="0.3">
      <c r="B408" s="268">
        <f>IFERROR('Input| Projects'!B408,"")</f>
        <v>399</v>
      </c>
      <c r="C408" s="57" t="str">
        <f>IFERROR(IF('Input| Projects'!C408="","",'Input| Projects'!C408),"")</f>
        <v/>
      </c>
      <c r="D408" s="57" t="str">
        <f>IFERROR(IF('Input| Projects'!D408="","",'Input| Projects'!D408),"")</f>
        <v/>
      </c>
      <c r="E408" s="140"/>
      <c r="F408" s="257">
        <f>IFERROR('Input| Projects'!I408*'Input| Escalations'!$K$19,"")</f>
        <v>0</v>
      </c>
      <c r="G408" s="257">
        <f>IFERROR('Input| Projects'!J408*'Input| Escalations'!$K$19,"")</f>
        <v>0</v>
      </c>
      <c r="H408" s="257">
        <f>IFERROR('Input| Projects'!K408*'Input| Escalations'!$K$19,"")</f>
        <v>0</v>
      </c>
      <c r="I408" s="257">
        <f>IFERROR('Input| Projects'!L408*'Input| Escalations'!$K$19,"")</f>
        <v>0</v>
      </c>
      <c r="J408" s="257">
        <f>IFERROR('Input| Projects'!M408*'Input| Escalations'!$K$19,"")</f>
        <v>0</v>
      </c>
      <c r="K408" s="257">
        <f>IFERROR('Input| Projects'!N408*'Input| Escalations'!$K$19,"")</f>
        <v>0</v>
      </c>
      <c r="L408" s="257">
        <f>IFERROR('Input| Projects'!O408*'Input| Escalations'!$K$19,"")</f>
        <v>0</v>
      </c>
      <c r="M408" s="206" t="str">
        <f>IF(ABS(SUM(F408:L408)-(SUM('Input| Projects'!I408:O408)*'Input| Escalations'!$K$19))&lt;0.0000001,"",1)</f>
        <v/>
      </c>
      <c r="N408" s="259">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259">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259">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259">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259">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259">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259">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42"/>
      <c r="V408" s="253">
        <f t="shared" si="159"/>
        <v>0</v>
      </c>
      <c r="W408" s="253">
        <f t="shared" si="160"/>
        <v>0</v>
      </c>
      <c r="X408" s="253">
        <f t="shared" si="161"/>
        <v>0</v>
      </c>
      <c r="Y408" s="253">
        <f t="shared" si="144"/>
        <v>0</v>
      </c>
      <c r="Z408" s="253">
        <f t="shared" si="145"/>
        <v>0</v>
      </c>
      <c r="AA408" s="253">
        <f t="shared" si="146"/>
        <v>0</v>
      </c>
      <c r="AB408" s="253">
        <f t="shared" si="147"/>
        <v>0</v>
      </c>
      <c r="AC408" s="142"/>
      <c r="AD408" s="253">
        <f>'Input| Projects'!Q408*N408*'Input| Escalations'!$K$19</f>
        <v>0</v>
      </c>
      <c r="AE408" s="253">
        <f>'Input| Projects'!R408*O408*'Input| Escalations'!$K$19</f>
        <v>0</v>
      </c>
      <c r="AF408" s="253">
        <f>'Input| Projects'!S408*P408*'Input| Escalations'!$K$19</f>
        <v>0</v>
      </c>
      <c r="AG408" s="253">
        <f>'Input| Projects'!T408*Q408*'Input| Escalations'!$K$19</f>
        <v>0</v>
      </c>
      <c r="AH408" s="253">
        <f>'Input| Projects'!U408*R408*'Input| Escalations'!$K$19</f>
        <v>0</v>
      </c>
      <c r="AI408" s="253">
        <f>'Input| Projects'!V408*S408*'Input| Escalations'!$K$19</f>
        <v>0</v>
      </c>
      <c r="AJ408" s="253">
        <f>'Input| Projects'!W408*T408*'Input| Escalations'!$K$19</f>
        <v>0</v>
      </c>
      <c r="AK408" s="142"/>
      <c r="AL408" s="253">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253">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253">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253">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253">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253">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253">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42"/>
      <c r="AT408" s="253">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253">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253">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253">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253">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253">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253">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42"/>
      <c r="BB408" s="253">
        <f t="shared" si="162"/>
        <v>0</v>
      </c>
      <c r="BC408" s="253">
        <f t="shared" si="163"/>
        <v>0</v>
      </c>
      <c r="BD408" s="253">
        <f t="shared" si="164"/>
        <v>0</v>
      </c>
      <c r="BE408" s="253">
        <f t="shared" si="148"/>
        <v>0</v>
      </c>
      <c r="BF408" s="253">
        <f t="shared" si="149"/>
        <v>0</v>
      </c>
      <c r="BG408" s="253">
        <f t="shared" si="150"/>
        <v>0</v>
      </c>
      <c r="BH408" s="253">
        <f t="shared" si="151"/>
        <v>0</v>
      </c>
      <c r="BI408" s="144"/>
      <c r="BJ408" s="253"/>
      <c r="BK408" s="253"/>
      <c r="BL408" s="253"/>
      <c r="BM408" s="253"/>
      <c r="BN408" s="253"/>
      <c r="BO408" s="253"/>
      <c r="BP408" s="253"/>
      <c r="BQ408" s="144"/>
      <c r="BR408" s="253">
        <f t="shared" si="152"/>
        <v>0</v>
      </c>
      <c r="BS408" s="253">
        <f t="shared" si="153"/>
        <v>0</v>
      </c>
      <c r="BT408" s="253">
        <f t="shared" si="154"/>
        <v>0</v>
      </c>
      <c r="BU408" s="253">
        <f t="shared" si="155"/>
        <v>0</v>
      </c>
      <c r="BV408" s="253">
        <f t="shared" si="156"/>
        <v>0</v>
      </c>
      <c r="BW408" s="253">
        <f t="shared" si="157"/>
        <v>0</v>
      </c>
      <c r="BX408" s="253">
        <f t="shared" si="158"/>
        <v>0</v>
      </c>
      <c r="BY408" s="142"/>
      <c r="BZ408" s="264" t="str">
        <f>IF(SUMIF('Input| Projects'!$AR$8:$CO$8,"Dx",'Input| Projects'!$AR408:$CO408)=0,"",SUMIF('Input| Projects'!$AR$8:$CO$8,"Dx",'Input| Projects'!$AR408:$CO408))</f>
        <v/>
      </c>
      <c r="CA408" s="264" t="str">
        <f>IF(SUMIF('Input| Projects'!$AR$8:$CO$8,"Tx",'Input| Projects'!$AR408:$CO408)=0,"",SUMIF('Input| Projects'!$AR$8:$CO$8,"Tx",'Input| Projects'!$AR408:$CO408))</f>
        <v/>
      </c>
      <c r="CB408" s="206" t="str">
        <f t="shared" si="165"/>
        <v/>
      </c>
    </row>
    <row r="409" spans="2:80" x14ac:dyDescent="0.3">
      <c r="B409" s="268">
        <f>IFERROR('Input| Projects'!B409,"")</f>
        <v>400</v>
      </c>
      <c r="C409" s="57" t="str">
        <f>IFERROR(IF('Input| Projects'!C409="","",'Input| Projects'!C409),"")</f>
        <v/>
      </c>
      <c r="D409" s="57" t="str">
        <f>IFERROR(IF('Input| Projects'!D409="","",'Input| Projects'!D409),"")</f>
        <v/>
      </c>
      <c r="E409" s="140"/>
      <c r="F409" s="257">
        <f>IFERROR('Input| Projects'!I409*'Input| Escalations'!$K$19,"")</f>
        <v>0</v>
      </c>
      <c r="G409" s="257">
        <f>IFERROR('Input| Projects'!J409*'Input| Escalations'!$K$19,"")</f>
        <v>0</v>
      </c>
      <c r="H409" s="257">
        <f>IFERROR('Input| Projects'!K409*'Input| Escalations'!$K$19,"")</f>
        <v>0</v>
      </c>
      <c r="I409" s="257">
        <f>IFERROR('Input| Projects'!L409*'Input| Escalations'!$K$19,"")</f>
        <v>0</v>
      </c>
      <c r="J409" s="257">
        <f>IFERROR('Input| Projects'!M409*'Input| Escalations'!$K$19,"")</f>
        <v>0</v>
      </c>
      <c r="K409" s="257">
        <f>IFERROR('Input| Projects'!N409*'Input| Escalations'!$K$19,"")</f>
        <v>0</v>
      </c>
      <c r="L409" s="257">
        <f>IFERROR('Input| Projects'!O409*'Input| Escalations'!$K$19,"")</f>
        <v>0</v>
      </c>
      <c r="M409" s="206" t="str">
        <f>IF(ABS(SUM(F409:L409)-(SUM('Input| Projects'!I409:O409)*'Input| Escalations'!$K$19))&lt;0.0000001,"",1)</f>
        <v/>
      </c>
      <c r="N409" s="259">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259">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259">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259">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259">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259">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259">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42"/>
      <c r="V409" s="253">
        <f t="shared" si="159"/>
        <v>0</v>
      </c>
      <c r="W409" s="253">
        <f t="shared" si="160"/>
        <v>0</v>
      </c>
      <c r="X409" s="253">
        <f t="shared" si="161"/>
        <v>0</v>
      </c>
      <c r="Y409" s="253">
        <f t="shared" si="144"/>
        <v>0</v>
      </c>
      <c r="Z409" s="253">
        <f t="shared" si="145"/>
        <v>0</v>
      </c>
      <c r="AA409" s="253">
        <f t="shared" si="146"/>
        <v>0</v>
      </c>
      <c r="AB409" s="253">
        <f t="shared" si="147"/>
        <v>0</v>
      </c>
      <c r="AC409" s="142"/>
      <c r="AD409" s="253">
        <f>'Input| Projects'!Q409*N409*'Input| Escalations'!$K$19</f>
        <v>0</v>
      </c>
      <c r="AE409" s="253">
        <f>'Input| Projects'!R409*O409*'Input| Escalations'!$K$19</f>
        <v>0</v>
      </c>
      <c r="AF409" s="253">
        <f>'Input| Projects'!S409*P409*'Input| Escalations'!$K$19</f>
        <v>0</v>
      </c>
      <c r="AG409" s="253">
        <f>'Input| Projects'!T409*Q409*'Input| Escalations'!$K$19</f>
        <v>0</v>
      </c>
      <c r="AH409" s="253">
        <f>'Input| Projects'!U409*R409*'Input| Escalations'!$K$19</f>
        <v>0</v>
      </c>
      <c r="AI409" s="253">
        <f>'Input| Projects'!V409*S409*'Input| Escalations'!$K$19</f>
        <v>0</v>
      </c>
      <c r="AJ409" s="253">
        <f>'Input| Projects'!W409*T409*'Input| Escalations'!$K$19</f>
        <v>0</v>
      </c>
      <c r="AK409" s="142"/>
      <c r="AL409" s="253">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253">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253">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253">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253">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253">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253">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42"/>
      <c r="AT409" s="253">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253">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253">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253">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253">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253">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253">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42"/>
      <c r="BB409" s="253">
        <f t="shared" si="162"/>
        <v>0</v>
      </c>
      <c r="BC409" s="253">
        <f t="shared" si="163"/>
        <v>0</v>
      </c>
      <c r="BD409" s="253">
        <f t="shared" si="164"/>
        <v>0</v>
      </c>
      <c r="BE409" s="253">
        <f t="shared" si="148"/>
        <v>0</v>
      </c>
      <c r="BF409" s="253">
        <f t="shared" si="149"/>
        <v>0</v>
      </c>
      <c r="BG409" s="253">
        <f t="shared" si="150"/>
        <v>0</v>
      </c>
      <c r="BH409" s="253">
        <f t="shared" si="151"/>
        <v>0</v>
      </c>
      <c r="BI409" s="144"/>
      <c r="BJ409" s="253"/>
      <c r="BK409" s="253"/>
      <c r="BL409" s="253"/>
      <c r="BM409" s="253"/>
      <c r="BN409" s="253"/>
      <c r="BO409" s="253"/>
      <c r="BP409" s="253"/>
      <c r="BQ409" s="144"/>
      <c r="BR409" s="253">
        <f t="shared" si="152"/>
        <v>0</v>
      </c>
      <c r="BS409" s="253">
        <f t="shared" si="153"/>
        <v>0</v>
      </c>
      <c r="BT409" s="253">
        <f t="shared" si="154"/>
        <v>0</v>
      </c>
      <c r="BU409" s="253">
        <f t="shared" si="155"/>
        <v>0</v>
      </c>
      <c r="BV409" s="253">
        <f t="shared" si="156"/>
        <v>0</v>
      </c>
      <c r="BW409" s="253">
        <f t="shared" si="157"/>
        <v>0</v>
      </c>
      <c r="BX409" s="253">
        <f t="shared" si="158"/>
        <v>0</v>
      </c>
      <c r="BY409" s="142"/>
      <c r="BZ409" s="264" t="str">
        <f>IF(SUMIF('Input| Projects'!$AR$8:$CO$8,"Dx",'Input| Projects'!$AR409:$CO409)=0,"",SUMIF('Input| Projects'!$AR$8:$CO$8,"Dx",'Input| Projects'!$AR409:$CO409))</f>
        <v/>
      </c>
      <c r="CA409" s="264" t="str">
        <f>IF(SUMIF('Input| Projects'!$AR$8:$CO$8,"Tx",'Input| Projects'!$AR409:$CO409)=0,"",SUMIF('Input| Projects'!$AR$8:$CO$8,"Tx",'Input| Projects'!$AR409:$CO409))</f>
        <v/>
      </c>
      <c r="CB409" s="206" t="str">
        <f t="shared" si="165"/>
        <v/>
      </c>
    </row>
    <row r="410" spans="2:80" x14ac:dyDescent="0.3">
      <c r="B410" s="268">
        <f>IFERROR('Input| Projects'!B410,"")</f>
        <v>401</v>
      </c>
      <c r="C410" s="57" t="str">
        <f>IFERROR(IF('Input| Projects'!C410="","",'Input| Projects'!C410),"")</f>
        <v/>
      </c>
      <c r="D410" s="57" t="str">
        <f>IFERROR(IF('Input| Projects'!D410="","",'Input| Projects'!D410),"")</f>
        <v/>
      </c>
      <c r="E410" s="140"/>
      <c r="F410" s="257">
        <f>IFERROR('Input| Projects'!I410*'Input| Escalations'!$K$19,"")</f>
        <v>0</v>
      </c>
      <c r="G410" s="257">
        <f>IFERROR('Input| Projects'!J410*'Input| Escalations'!$K$19,"")</f>
        <v>0</v>
      </c>
      <c r="H410" s="257">
        <f>IFERROR('Input| Projects'!K410*'Input| Escalations'!$K$19,"")</f>
        <v>0</v>
      </c>
      <c r="I410" s="257">
        <f>IFERROR('Input| Projects'!L410*'Input| Escalations'!$K$19,"")</f>
        <v>0</v>
      </c>
      <c r="J410" s="257">
        <f>IFERROR('Input| Projects'!M410*'Input| Escalations'!$K$19,"")</f>
        <v>0</v>
      </c>
      <c r="K410" s="257">
        <f>IFERROR('Input| Projects'!N410*'Input| Escalations'!$K$19,"")</f>
        <v>0</v>
      </c>
      <c r="L410" s="257">
        <f>IFERROR('Input| Projects'!O410*'Input| Escalations'!$K$19,"")</f>
        <v>0</v>
      </c>
      <c r="M410" s="206" t="str">
        <f>IF(ABS(SUM(F410:L410)-(SUM('Input| Projects'!I410:O410)*'Input| Escalations'!$K$19))&lt;0.0000001,"",1)</f>
        <v/>
      </c>
      <c r="N410" s="259">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259">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259">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259">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259">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259">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259">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42"/>
      <c r="V410" s="253">
        <f t="shared" si="159"/>
        <v>0</v>
      </c>
      <c r="W410" s="253">
        <f t="shared" si="160"/>
        <v>0</v>
      </c>
      <c r="X410" s="253">
        <f t="shared" si="161"/>
        <v>0</v>
      </c>
      <c r="Y410" s="253">
        <f t="shared" si="144"/>
        <v>0</v>
      </c>
      <c r="Z410" s="253">
        <f t="shared" si="145"/>
        <v>0</v>
      </c>
      <c r="AA410" s="253">
        <f t="shared" si="146"/>
        <v>0</v>
      </c>
      <c r="AB410" s="253">
        <f t="shared" si="147"/>
        <v>0</v>
      </c>
      <c r="AC410" s="142"/>
      <c r="AD410" s="253">
        <f>'Input| Projects'!Q410*N410*'Input| Escalations'!$K$19</f>
        <v>0</v>
      </c>
      <c r="AE410" s="253">
        <f>'Input| Projects'!R410*O410*'Input| Escalations'!$K$19</f>
        <v>0</v>
      </c>
      <c r="AF410" s="253">
        <f>'Input| Projects'!S410*P410*'Input| Escalations'!$K$19</f>
        <v>0</v>
      </c>
      <c r="AG410" s="253">
        <f>'Input| Projects'!T410*Q410*'Input| Escalations'!$K$19</f>
        <v>0</v>
      </c>
      <c r="AH410" s="253">
        <f>'Input| Projects'!U410*R410*'Input| Escalations'!$K$19</f>
        <v>0</v>
      </c>
      <c r="AI410" s="253">
        <f>'Input| Projects'!V410*S410*'Input| Escalations'!$K$19</f>
        <v>0</v>
      </c>
      <c r="AJ410" s="253">
        <f>'Input| Projects'!W410*T410*'Input| Escalations'!$K$19</f>
        <v>0</v>
      </c>
      <c r="AK410" s="142"/>
      <c r="AL410" s="253">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253">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253">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253">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253">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253">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253">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42"/>
      <c r="AT410" s="253">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253">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253">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253">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253">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253">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253">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42"/>
      <c r="BB410" s="253">
        <f t="shared" si="162"/>
        <v>0</v>
      </c>
      <c r="BC410" s="253">
        <f t="shared" si="163"/>
        <v>0</v>
      </c>
      <c r="BD410" s="253">
        <f t="shared" si="164"/>
        <v>0</v>
      </c>
      <c r="BE410" s="253">
        <f t="shared" si="148"/>
        <v>0</v>
      </c>
      <c r="BF410" s="253">
        <f t="shared" si="149"/>
        <v>0</v>
      </c>
      <c r="BG410" s="253">
        <f t="shared" si="150"/>
        <v>0</v>
      </c>
      <c r="BH410" s="253">
        <f t="shared" si="151"/>
        <v>0</v>
      </c>
      <c r="BI410" s="144"/>
      <c r="BJ410" s="253"/>
      <c r="BK410" s="253"/>
      <c r="BL410" s="253"/>
      <c r="BM410" s="253"/>
      <c r="BN410" s="253"/>
      <c r="BO410" s="253"/>
      <c r="BP410" s="253"/>
      <c r="BQ410" s="144"/>
      <c r="BR410" s="253">
        <f t="shared" si="152"/>
        <v>0</v>
      </c>
      <c r="BS410" s="253">
        <f t="shared" si="153"/>
        <v>0</v>
      </c>
      <c r="BT410" s="253">
        <f t="shared" si="154"/>
        <v>0</v>
      </c>
      <c r="BU410" s="253">
        <f t="shared" si="155"/>
        <v>0</v>
      </c>
      <c r="BV410" s="253">
        <f t="shared" si="156"/>
        <v>0</v>
      </c>
      <c r="BW410" s="253">
        <f t="shared" si="157"/>
        <v>0</v>
      </c>
      <c r="BX410" s="253">
        <f t="shared" si="158"/>
        <v>0</v>
      </c>
      <c r="BY410" s="142"/>
      <c r="BZ410" s="264" t="str">
        <f>IF(SUMIF('Input| Projects'!$AR$8:$CO$8,"Dx",'Input| Projects'!$AR410:$CO410)=0,"",SUMIF('Input| Projects'!$AR$8:$CO$8,"Dx",'Input| Projects'!$AR410:$CO410))</f>
        <v/>
      </c>
      <c r="CA410" s="264" t="str">
        <f>IF(SUMIF('Input| Projects'!$AR$8:$CO$8,"Tx",'Input| Projects'!$AR410:$CO410)=0,"",SUMIF('Input| Projects'!$AR$8:$CO$8,"Tx",'Input| Projects'!$AR410:$CO410))</f>
        <v/>
      </c>
      <c r="CB410" s="206" t="str">
        <f t="shared" si="165"/>
        <v/>
      </c>
    </row>
    <row r="411" spans="2:80" x14ac:dyDescent="0.3">
      <c r="B411" s="268">
        <f>IFERROR('Input| Projects'!B411,"")</f>
        <v>402</v>
      </c>
      <c r="C411" s="57" t="str">
        <f>IFERROR(IF('Input| Projects'!C411="","",'Input| Projects'!C411),"")</f>
        <v/>
      </c>
      <c r="D411" s="57" t="str">
        <f>IFERROR(IF('Input| Projects'!D411="","",'Input| Projects'!D411),"")</f>
        <v/>
      </c>
      <c r="E411" s="140"/>
      <c r="F411" s="257">
        <f>IFERROR('Input| Projects'!I411*'Input| Escalations'!$K$19,"")</f>
        <v>0</v>
      </c>
      <c r="G411" s="257">
        <f>IFERROR('Input| Projects'!J411*'Input| Escalations'!$K$19,"")</f>
        <v>0</v>
      </c>
      <c r="H411" s="257">
        <f>IFERROR('Input| Projects'!K411*'Input| Escalations'!$K$19,"")</f>
        <v>0</v>
      </c>
      <c r="I411" s="257">
        <f>IFERROR('Input| Projects'!L411*'Input| Escalations'!$K$19,"")</f>
        <v>0</v>
      </c>
      <c r="J411" s="257">
        <f>IFERROR('Input| Projects'!M411*'Input| Escalations'!$K$19,"")</f>
        <v>0</v>
      </c>
      <c r="K411" s="257">
        <f>IFERROR('Input| Projects'!N411*'Input| Escalations'!$K$19,"")</f>
        <v>0</v>
      </c>
      <c r="L411" s="257">
        <f>IFERROR('Input| Projects'!O411*'Input| Escalations'!$K$19,"")</f>
        <v>0</v>
      </c>
      <c r="M411" s="206" t="str">
        <f>IF(ABS(SUM(F411:L411)-(SUM('Input| Projects'!I411:O411)*'Input| Escalations'!$K$19))&lt;0.0000001,"",1)</f>
        <v/>
      </c>
      <c r="N411" s="259">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259">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259">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259">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259">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259">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259">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42"/>
      <c r="V411" s="253">
        <f t="shared" si="159"/>
        <v>0</v>
      </c>
      <c r="W411" s="253">
        <f t="shared" si="160"/>
        <v>0</v>
      </c>
      <c r="X411" s="253">
        <f t="shared" si="161"/>
        <v>0</v>
      </c>
      <c r="Y411" s="253">
        <f t="shared" si="144"/>
        <v>0</v>
      </c>
      <c r="Z411" s="253">
        <f t="shared" si="145"/>
        <v>0</v>
      </c>
      <c r="AA411" s="253">
        <f t="shared" si="146"/>
        <v>0</v>
      </c>
      <c r="AB411" s="253">
        <f t="shared" si="147"/>
        <v>0</v>
      </c>
      <c r="AC411" s="142"/>
      <c r="AD411" s="253">
        <f>'Input| Projects'!Q411*N411*'Input| Escalations'!$K$19</f>
        <v>0</v>
      </c>
      <c r="AE411" s="253">
        <f>'Input| Projects'!R411*O411*'Input| Escalations'!$K$19</f>
        <v>0</v>
      </c>
      <c r="AF411" s="253">
        <f>'Input| Projects'!S411*P411*'Input| Escalations'!$K$19</f>
        <v>0</v>
      </c>
      <c r="AG411" s="253">
        <f>'Input| Projects'!T411*Q411*'Input| Escalations'!$K$19</f>
        <v>0</v>
      </c>
      <c r="AH411" s="253">
        <f>'Input| Projects'!U411*R411*'Input| Escalations'!$K$19</f>
        <v>0</v>
      </c>
      <c r="AI411" s="253">
        <f>'Input| Projects'!V411*S411*'Input| Escalations'!$K$19</f>
        <v>0</v>
      </c>
      <c r="AJ411" s="253">
        <f>'Input| Projects'!W411*T411*'Input| Escalations'!$K$19</f>
        <v>0</v>
      </c>
      <c r="AK411" s="142"/>
      <c r="AL411" s="253">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253">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253">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253">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253">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253">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253">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42"/>
      <c r="AT411" s="253">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253">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253">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253">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253">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253">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253">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42"/>
      <c r="BB411" s="253">
        <f t="shared" si="162"/>
        <v>0</v>
      </c>
      <c r="BC411" s="253">
        <f t="shared" si="163"/>
        <v>0</v>
      </c>
      <c r="BD411" s="253">
        <f t="shared" si="164"/>
        <v>0</v>
      </c>
      <c r="BE411" s="253">
        <f t="shared" si="148"/>
        <v>0</v>
      </c>
      <c r="BF411" s="253">
        <f t="shared" si="149"/>
        <v>0</v>
      </c>
      <c r="BG411" s="253">
        <f t="shared" si="150"/>
        <v>0</v>
      </c>
      <c r="BH411" s="253">
        <f t="shared" si="151"/>
        <v>0</v>
      </c>
      <c r="BI411" s="144"/>
      <c r="BJ411" s="253"/>
      <c r="BK411" s="253"/>
      <c r="BL411" s="253"/>
      <c r="BM411" s="253"/>
      <c r="BN411" s="253"/>
      <c r="BO411" s="253"/>
      <c r="BP411" s="253"/>
      <c r="BQ411" s="144"/>
      <c r="BR411" s="253">
        <f t="shared" si="152"/>
        <v>0</v>
      </c>
      <c r="BS411" s="253">
        <f t="shared" si="153"/>
        <v>0</v>
      </c>
      <c r="BT411" s="253">
        <f t="shared" si="154"/>
        <v>0</v>
      </c>
      <c r="BU411" s="253">
        <f t="shared" si="155"/>
        <v>0</v>
      </c>
      <c r="BV411" s="253">
        <f t="shared" si="156"/>
        <v>0</v>
      </c>
      <c r="BW411" s="253">
        <f t="shared" si="157"/>
        <v>0</v>
      </c>
      <c r="BX411" s="253">
        <f t="shared" si="158"/>
        <v>0</v>
      </c>
      <c r="BY411" s="142"/>
      <c r="BZ411" s="264" t="str">
        <f>IF(SUMIF('Input| Projects'!$AR$8:$CO$8,"Dx",'Input| Projects'!$AR411:$CO411)=0,"",SUMIF('Input| Projects'!$AR$8:$CO$8,"Dx",'Input| Projects'!$AR411:$CO411))</f>
        <v/>
      </c>
      <c r="CA411" s="264" t="str">
        <f>IF(SUMIF('Input| Projects'!$AR$8:$CO$8,"Tx",'Input| Projects'!$AR411:$CO411)=0,"",SUMIF('Input| Projects'!$AR$8:$CO$8,"Tx",'Input| Projects'!$AR411:$CO411))</f>
        <v/>
      </c>
      <c r="CB411" s="206" t="str">
        <f t="shared" si="165"/>
        <v/>
      </c>
    </row>
    <row r="412" spans="2:80" x14ac:dyDescent="0.3">
      <c r="B412" s="268">
        <f>IFERROR('Input| Projects'!B412,"")</f>
        <v>403</v>
      </c>
      <c r="C412" s="57" t="str">
        <f>IFERROR(IF('Input| Projects'!C412="","",'Input| Projects'!C412),"")</f>
        <v/>
      </c>
      <c r="D412" s="57" t="str">
        <f>IFERROR(IF('Input| Projects'!D412="","",'Input| Projects'!D412),"")</f>
        <v/>
      </c>
      <c r="E412" s="140"/>
      <c r="F412" s="257">
        <f>IFERROR('Input| Projects'!I412*'Input| Escalations'!$K$19,"")</f>
        <v>0</v>
      </c>
      <c r="G412" s="257">
        <f>IFERROR('Input| Projects'!J412*'Input| Escalations'!$K$19,"")</f>
        <v>0</v>
      </c>
      <c r="H412" s="257">
        <f>IFERROR('Input| Projects'!K412*'Input| Escalations'!$K$19,"")</f>
        <v>0</v>
      </c>
      <c r="I412" s="257">
        <f>IFERROR('Input| Projects'!L412*'Input| Escalations'!$K$19,"")</f>
        <v>0</v>
      </c>
      <c r="J412" s="257">
        <f>IFERROR('Input| Projects'!M412*'Input| Escalations'!$K$19,"")</f>
        <v>0</v>
      </c>
      <c r="K412" s="257">
        <f>IFERROR('Input| Projects'!N412*'Input| Escalations'!$K$19,"")</f>
        <v>0</v>
      </c>
      <c r="L412" s="257">
        <f>IFERROR('Input| Projects'!O412*'Input| Escalations'!$K$19,"")</f>
        <v>0</v>
      </c>
      <c r="M412" s="206" t="str">
        <f>IF(ABS(SUM(F412:L412)-(SUM('Input| Projects'!I412:O412)*'Input| Escalations'!$K$19))&lt;0.0000001,"",1)</f>
        <v/>
      </c>
      <c r="N412" s="259">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259">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259">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259">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259">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259">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259">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42"/>
      <c r="V412" s="253">
        <f t="shared" si="159"/>
        <v>0</v>
      </c>
      <c r="W412" s="253">
        <f t="shared" si="160"/>
        <v>0</v>
      </c>
      <c r="X412" s="253">
        <f t="shared" si="161"/>
        <v>0</v>
      </c>
      <c r="Y412" s="253">
        <f t="shared" si="144"/>
        <v>0</v>
      </c>
      <c r="Z412" s="253">
        <f t="shared" si="145"/>
        <v>0</v>
      </c>
      <c r="AA412" s="253">
        <f t="shared" si="146"/>
        <v>0</v>
      </c>
      <c r="AB412" s="253">
        <f t="shared" si="147"/>
        <v>0</v>
      </c>
      <c r="AC412" s="142"/>
      <c r="AD412" s="253">
        <f>'Input| Projects'!Q412*N412*'Input| Escalations'!$K$19</f>
        <v>0</v>
      </c>
      <c r="AE412" s="253">
        <f>'Input| Projects'!R412*O412*'Input| Escalations'!$K$19</f>
        <v>0</v>
      </c>
      <c r="AF412" s="253">
        <f>'Input| Projects'!S412*P412*'Input| Escalations'!$K$19</f>
        <v>0</v>
      </c>
      <c r="AG412" s="253">
        <f>'Input| Projects'!T412*Q412*'Input| Escalations'!$K$19</f>
        <v>0</v>
      </c>
      <c r="AH412" s="253">
        <f>'Input| Projects'!U412*R412*'Input| Escalations'!$K$19</f>
        <v>0</v>
      </c>
      <c r="AI412" s="253">
        <f>'Input| Projects'!V412*S412*'Input| Escalations'!$K$19</f>
        <v>0</v>
      </c>
      <c r="AJ412" s="253">
        <f>'Input| Projects'!W412*T412*'Input| Escalations'!$K$19</f>
        <v>0</v>
      </c>
      <c r="AK412" s="142"/>
      <c r="AL412" s="253">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253">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253">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253">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253">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253">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253">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42"/>
      <c r="AT412" s="253">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253">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253">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253">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253">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253">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253">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42"/>
      <c r="BB412" s="253">
        <f t="shared" si="162"/>
        <v>0</v>
      </c>
      <c r="BC412" s="253">
        <f t="shared" si="163"/>
        <v>0</v>
      </c>
      <c r="BD412" s="253">
        <f t="shared" si="164"/>
        <v>0</v>
      </c>
      <c r="BE412" s="253">
        <f t="shared" si="148"/>
        <v>0</v>
      </c>
      <c r="BF412" s="253">
        <f t="shared" si="149"/>
        <v>0</v>
      </c>
      <c r="BG412" s="253">
        <f t="shared" si="150"/>
        <v>0</v>
      </c>
      <c r="BH412" s="253">
        <f t="shared" si="151"/>
        <v>0</v>
      </c>
      <c r="BI412" s="144"/>
      <c r="BJ412" s="253"/>
      <c r="BK412" s="253"/>
      <c r="BL412" s="253"/>
      <c r="BM412" s="253"/>
      <c r="BN412" s="253"/>
      <c r="BO412" s="253"/>
      <c r="BP412" s="253"/>
      <c r="BQ412" s="144"/>
      <c r="BR412" s="253">
        <f t="shared" si="152"/>
        <v>0</v>
      </c>
      <c r="BS412" s="253">
        <f t="shared" si="153"/>
        <v>0</v>
      </c>
      <c r="BT412" s="253">
        <f t="shared" si="154"/>
        <v>0</v>
      </c>
      <c r="BU412" s="253">
        <f t="shared" si="155"/>
        <v>0</v>
      </c>
      <c r="BV412" s="253">
        <f t="shared" si="156"/>
        <v>0</v>
      </c>
      <c r="BW412" s="253">
        <f t="shared" si="157"/>
        <v>0</v>
      </c>
      <c r="BX412" s="253">
        <f t="shared" si="158"/>
        <v>0</v>
      </c>
      <c r="BY412" s="142"/>
      <c r="BZ412" s="264" t="str">
        <f>IF(SUMIF('Input| Projects'!$AR$8:$CO$8,"Dx",'Input| Projects'!$AR412:$CO412)=0,"",SUMIF('Input| Projects'!$AR$8:$CO$8,"Dx",'Input| Projects'!$AR412:$CO412))</f>
        <v/>
      </c>
      <c r="CA412" s="264" t="str">
        <f>IF(SUMIF('Input| Projects'!$AR$8:$CO$8,"Tx",'Input| Projects'!$AR412:$CO412)=0,"",SUMIF('Input| Projects'!$AR$8:$CO$8,"Tx",'Input| Projects'!$AR412:$CO412))</f>
        <v/>
      </c>
      <c r="CB412" s="206" t="str">
        <f t="shared" si="165"/>
        <v/>
      </c>
    </row>
    <row r="413" spans="2:80" x14ac:dyDescent="0.3">
      <c r="B413" s="268">
        <f>IFERROR('Input| Projects'!B413,"")</f>
        <v>404</v>
      </c>
      <c r="C413" s="57" t="str">
        <f>IFERROR(IF('Input| Projects'!C413="","",'Input| Projects'!C413),"")</f>
        <v/>
      </c>
      <c r="D413" s="57" t="str">
        <f>IFERROR(IF('Input| Projects'!D413="","",'Input| Projects'!D413),"")</f>
        <v/>
      </c>
      <c r="E413" s="140"/>
      <c r="F413" s="257">
        <f>IFERROR('Input| Projects'!I413*'Input| Escalations'!$K$19,"")</f>
        <v>0</v>
      </c>
      <c r="G413" s="257">
        <f>IFERROR('Input| Projects'!J413*'Input| Escalations'!$K$19,"")</f>
        <v>0</v>
      </c>
      <c r="H413" s="257">
        <f>IFERROR('Input| Projects'!K413*'Input| Escalations'!$K$19,"")</f>
        <v>0</v>
      </c>
      <c r="I413" s="257">
        <f>IFERROR('Input| Projects'!L413*'Input| Escalations'!$K$19,"")</f>
        <v>0</v>
      </c>
      <c r="J413" s="257">
        <f>IFERROR('Input| Projects'!M413*'Input| Escalations'!$K$19,"")</f>
        <v>0</v>
      </c>
      <c r="K413" s="257">
        <f>IFERROR('Input| Projects'!N413*'Input| Escalations'!$K$19,"")</f>
        <v>0</v>
      </c>
      <c r="L413" s="257">
        <f>IFERROR('Input| Projects'!O413*'Input| Escalations'!$K$19,"")</f>
        <v>0</v>
      </c>
      <c r="M413" s="206" t="str">
        <f>IF(ABS(SUM(F413:L413)-(SUM('Input| Projects'!I413:O413)*'Input| Escalations'!$K$19))&lt;0.0000001,"",1)</f>
        <v/>
      </c>
      <c r="N413" s="259">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259">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259">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259">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259">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259">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259">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42"/>
      <c r="V413" s="253">
        <f t="shared" si="159"/>
        <v>0</v>
      </c>
      <c r="W413" s="253">
        <f t="shared" si="160"/>
        <v>0</v>
      </c>
      <c r="X413" s="253">
        <f t="shared" si="161"/>
        <v>0</v>
      </c>
      <c r="Y413" s="253">
        <f t="shared" si="144"/>
        <v>0</v>
      </c>
      <c r="Z413" s="253">
        <f t="shared" si="145"/>
        <v>0</v>
      </c>
      <c r="AA413" s="253">
        <f t="shared" si="146"/>
        <v>0</v>
      </c>
      <c r="AB413" s="253">
        <f t="shared" si="147"/>
        <v>0</v>
      </c>
      <c r="AC413" s="142"/>
      <c r="AD413" s="253">
        <f>'Input| Projects'!Q413*N413*'Input| Escalations'!$K$19</f>
        <v>0</v>
      </c>
      <c r="AE413" s="253">
        <f>'Input| Projects'!R413*O413*'Input| Escalations'!$K$19</f>
        <v>0</v>
      </c>
      <c r="AF413" s="253">
        <f>'Input| Projects'!S413*P413*'Input| Escalations'!$K$19</f>
        <v>0</v>
      </c>
      <c r="AG413" s="253">
        <f>'Input| Projects'!T413*Q413*'Input| Escalations'!$K$19</f>
        <v>0</v>
      </c>
      <c r="AH413" s="253">
        <f>'Input| Projects'!U413*R413*'Input| Escalations'!$K$19</f>
        <v>0</v>
      </c>
      <c r="AI413" s="253">
        <f>'Input| Projects'!V413*S413*'Input| Escalations'!$K$19</f>
        <v>0</v>
      </c>
      <c r="AJ413" s="253">
        <f>'Input| Projects'!W413*T413*'Input| Escalations'!$K$19</f>
        <v>0</v>
      </c>
      <c r="AK413" s="142"/>
      <c r="AL413" s="253">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253">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253">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253">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253">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253">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253">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42"/>
      <c r="AT413" s="253">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253">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253">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253">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253">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253">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253">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42"/>
      <c r="BB413" s="253">
        <f t="shared" si="162"/>
        <v>0</v>
      </c>
      <c r="BC413" s="253">
        <f t="shared" si="163"/>
        <v>0</v>
      </c>
      <c r="BD413" s="253">
        <f t="shared" si="164"/>
        <v>0</v>
      </c>
      <c r="BE413" s="253">
        <f t="shared" si="148"/>
        <v>0</v>
      </c>
      <c r="BF413" s="253">
        <f t="shared" si="149"/>
        <v>0</v>
      </c>
      <c r="BG413" s="253">
        <f t="shared" si="150"/>
        <v>0</v>
      </c>
      <c r="BH413" s="253">
        <f t="shared" si="151"/>
        <v>0</v>
      </c>
      <c r="BI413" s="144"/>
      <c r="BJ413" s="253"/>
      <c r="BK413" s="253"/>
      <c r="BL413" s="253"/>
      <c r="BM413" s="253"/>
      <c r="BN413" s="253"/>
      <c r="BO413" s="253"/>
      <c r="BP413" s="253"/>
      <c r="BQ413" s="144"/>
      <c r="BR413" s="253">
        <f t="shared" si="152"/>
        <v>0</v>
      </c>
      <c r="BS413" s="253">
        <f t="shared" si="153"/>
        <v>0</v>
      </c>
      <c r="BT413" s="253">
        <f t="shared" si="154"/>
        <v>0</v>
      </c>
      <c r="BU413" s="253">
        <f t="shared" si="155"/>
        <v>0</v>
      </c>
      <c r="BV413" s="253">
        <f t="shared" si="156"/>
        <v>0</v>
      </c>
      <c r="BW413" s="253">
        <f t="shared" si="157"/>
        <v>0</v>
      </c>
      <c r="BX413" s="253">
        <f t="shared" si="158"/>
        <v>0</v>
      </c>
      <c r="BY413" s="142"/>
      <c r="BZ413" s="264" t="str">
        <f>IF(SUMIF('Input| Projects'!$AR$8:$CO$8,"Dx",'Input| Projects'!$AR413:$CO413)=0,"",SUMIF('Input| Projects'!$AR$8:$CO$8,"Dx",'Input| Projects'!$AR413:$CO413))</f>
        <v/>
      </c>
      <c r="CA413" s="264" t="str">
        <f>IF(SUMIF('Input| Projects'!$AR$8:$CO$8,"Tx",'Input| Projects'!$AR413:$CO413)=0,"",SUMIF('Input| Projects'!$AR$8:$CO$8,"Tx",'Input| Projects'!$AR413:$CO413))</f>
        <v/>
      </c>
      <c r="CB413" s="206" t="str">
        <f t="shared" si="165"/>
        <v/>
      </c>
    </row>
    <row r="414" spans="2:80" x14ac:dyDescent="0.3">
      <c r="B414" s="268">
        <f>IFERROR('Input| Projects'!B414,"")</f>
        <v>405</v>
      </c>
      <c r="C414" s="57" t="str">
        <f>IFERROR(IF('Input| Projects'!C414="","",'Input| Projects'!C414),"")</f>
        <v/>
      </c>
      <c r="D414" s="57" t="str">
        <f>IFERROR(IF('Input| Projects'!D414="","",'Input| Projects'!D414),"")</f>
        <v/>
      </c>
      <c r="E414" s="140"/>
      <c r="F414" s="257">
        <f>IFERROR('Input| Projects'!I414*'Input| Escalations'!$K$19,"")</f>
        <v>0</v>
      </c>
      <c r="G414" s="257">
        <f>IFERROR('Input| Projects'!J414*'Input| Escalations'!$K$19,"")</f>
        <v>0</v>
      </c>
      <c r="H414" s="257">
        <f>IFERROR('Input| Projects'!K414*'Input| Escalations'!$K$19,"")</f>
        <v>0</v>
      </c>
      <c r="I414" s="257">
        <f>IFERROR('Input| Projects'!L414*'Input| Escalations'!$K$19,"")</f>
        <v>0</v>
      </c>
      <c r="J414" s="257">
        <f>IFERROR('Input| Projects'!M414*'Input| Escalations'!$K$19,"")</f>
        <v>0</v>
      </c>
      <c r="K414" s="257">
        <f>IFERROR('Input| Projects'!N414*'Input| Escalations'!$K$19,"")</f>
        <v>0</v>
      </c>
      <c r="L414" s="257">
        <f>IFERROR('Input| Projects'!O414*'Input| Escalations'!$K$19,"")</f>
        <v>0</v>
      </c>
      <c r="M414" s="206" t="str">
        <f>IF(ABS(SUM(F414:L414)-(SUM('Input| Projects'!I414:O414)*'Input| Escalations'!$K$19))&lt;0.0000001,"",1)</f>
        <v/>
      </c>
      <c r="N414" s="259">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259">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259">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259">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259">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259">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259">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42"/>
      <c r="V414" s="253">
        <f t="shared" si="159"/>
        <v>0</v>
      </c>
      <c r="W414" s="253">
        <f t="shared" si="160"/>
        <v>0</v>
      </c>
      <c r="X414" s="253">
        <f t="shared" si="161"/>
        <v>0</v>
      </c>
      <c r="Y414" s="253">
        <f t="shared" si="144"/>
        <v>0</v>
      </c>
      <c r="Z414" s="253">
        <f t="shared" si="145"/>
        <v>0</v>
      </c>
      <c r="AA414" s="253">
        <f t="shared" si="146"/>
        <v>0</v>
      </c>
      <c r="AB414" s="253">
        <f t="shared" si="147"/>
        <v>0</v>
      </c>
      <c r="AC414" s="142"/>
      <c r="AD414" s="253">
        <f>'Input| Projects'!Q414*N414*'Input| Escalations'!$K$19</f>
        <v>0</v>
      </c>
      <c r="AE414" s="253">
        <f>'Input| Projects'!R414*O414*'Input| Escalations'!$K$19</f>
        <v>0</v>
      </c>
      <c r="AF414" s="253">
        <f>'Input| Projects'!S414*P414*'Input| Escalations'!$K$19</f>
        <v>0</v>
      </c>
      <c r="AG414" s="253">
        <f>'Input| Projects'!T414*Q414*'Input| Escalations'!$K$19</f>
        <v>0</v>
      </c>
      <c r="AH414" s="253">
        <f>'Input| Projects'!U414*R414*'Input| Escalations'!$K$19</f>
        <v>0</v>
      </c>
      <c r="AI414" s="253">
        <f>'Input| Projects'!V414*S414*'Input| Escalations'!$K$19</f>
        <v>0</v>
      </c>
      <c r="AJ414" s="253">
        <f>'Input| Projects'!W414*T414*'Input| Escalations'!$K$19</f>
        <v>0</v>
      </c>
      <c r="AK414" s="142"/>
      <c r="AL414" s="253">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253">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253">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253">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253">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253">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253">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42"/>
      <c r="AT414" s="253">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253">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253">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253">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253">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253">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253">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42"/>
      <c r="BB414" s="253">
        <f t="shared" si="162"/>
        <v>0</v>
      </c>
      <c r="BC414" s="253">
        <f t="shared" si="163"/>
        <v>0</v>
      </c>
      <c r="BD414" s="253">
        <f t="shared" si="164"/>
        <v>0</v>
      </c>
      <c r="BE414" s="253">
        <f t="shared" si="148"/>
        <v>0</v>
      </c>
      <c r="BF414" s="253">
        <f t="shared" si="149"/>
        <v>0</v>
      </c>
      <c r="BG414" s="253">
        <f t="shared" si="150"/>
        <v>0</v>
      </c>
      <c r="BH414" s="253">
        <f t="shared" si="151"/>
        <v>0</v>
      </c>
      <c r="BI414" s="144"/>
      <c r="BJ414" s="253"/>
      <c r="BK414" s="253"/>
      <c r="BL414" s="253"/>
      <c r="BM414" s="253"/>
      <c r="BN414" s="253"/>
      <c r="BO414" s="253"/>
      <c r="BP414" s="253"/>
      <c r="BQ414" s="144"/>
      <c r="BR414" s="253">
        <f t="shared" si="152"/>
        <v>0</v>
      </c>
      <c r="BS414" s="253">
        <f t="shared" si="153"/>
        <v>0</v>
      </c>
      <c r="BT414" s="253">
        <f t="shared" si="154"/>
        <v>0</v>
      </c>
      <c r="BU414" s="253">
        <f t="shared" si="155"/>
        <v>0</v>
      </c>
      <c r="BV414" s="253">
        <f t="shared" si="156"/>
        <v>0</v>
      </c>
      <c r="BW414" s="253">
        <f t="shared" si="157"/>
        <v>0</v>
      </c>
      <c r="BX414" s="253">
        <f t="shared" si="158"/>
        <v>0</v>
      </c>
      <c r="BY414" s="142"/>
      <c r="BZ414" s="264" t="str">
        <f>IF(SUMIF('Input| Projects'!$AR$8:$CO$8,"Dx",'Input| Projects'!$AR414:$CO414)=0,"",SUMIF('Input| Projects'!$AR$8:$CO$8,"Dx",'Input| Projects'!$AR414:$CO414))</f>
        <v/>
      </c>
      <c r="CA414" s="264" t="str">
        <f>IF(SUMIF('Input| Projects'!$AR$8:$CO$8,"Tx",'Input| Projects'!$AR414:$CO414)=0,"",SUMIF('Input| Projects'!$AR$8:$CO$8,"Tx",'Input| Projects'!$AR414:$CO414))</f>
        <v/>
      </c>
      <c r="CB414" s="206" t="str">
        <f t="shared" si="165"/>
        <v/>
      </c>
    </row>
    <row r="415" spans="2:80" x14ac:dyDescent="0.3">
      <c r="B415" s="268">
        <f>IFERROR('Input| Projects'!B415,"")</f>
        <v>406</v>
      </c>
      <c r="C415" s="57" t="str">
        <f>IFERROR(IF('Input| Projects'!C415="","",'Input| Projects'!C415),"")</f>
        <v/>
      </c>
      <c r="D415" s="57" t="str">
        <f>IFERROR(IF('Input| Projects'!D415="","",'Input| Projects'!D415),"")</f>
        <v/>
      </c>
      <c r="E415" s="140"/>
      <c r="F415" s="257">
        <f>IFERROR('Input| Projects'!I415*'Input| Escalations'!$K$19,"")</f>
        <v>0</v>
      </c>
      <c r="G415" s="257">
        <f>IFERROR('Input| Projects'!J415*'Input| Escalations'!$K$19,"")</f>
        <v>0</v>
      </c>
      <c r="H415" s="257">
        <f>IFERROR('Input| Projects'!K415*'Input| Escalations'!$K$19,"")</f>
        <v>0</v>
      </c>
      <c r="I415" s="257">
        <f>IFERROR('Input| Projects'!L415*'Input| Escalations'!$K$19,"")</f>
        <v>0</v>
      </c>
      <c r="J415" s="257">
        <f>IFERROR('Input| Projects'!M415*'Input| Escalations'!$K$19,"")</f>
        <v>0</v>
      </c>
      <c r="K415" s="257">
        <f>IFERROR('Input| Projects'!N415*'Input| Escalations'!$K$19,"")</f>
        <v>0</v>
      </c>
      <c r="L415" s="257">
        <f>IFERROR('Input| Projects'!O415*'Input| Escalations'!$K$19,"")</f>
        <v>0</v>
      </c>
      <c r="M415" s="206" t="str">
        <f>IF(ABS(SUM(F415:L415)-(SUM('Input| Projects'!I415:O415)*'Input| Escalations'!$K$19))&lt;0.0000001,"",1)</f>
        <v/>
      </c>
      <c r="N415" s="259">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259">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259">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259">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259">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259">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259">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42"/>
      <c r="V415" s="253">
        <f t="shared" si="159"/>
        <v>0</v>
      </c>
      <c r="W415" s="253">
        <f t="shared" si="160"/>
        <v>0</v>
      </c>
      <c r="X415" s="253">
        <f t="shared" si="161"/>
        <v>0</v>
      </c>
      <c r="Y415" s="253">
        <f t="shared" si="144"/>
        <v>0</v>
      </c>
      <c r="Z415" s="253">
        <f t="shared" si="145"/>
        <v>0</v>
      </c>
      <c r="AA415" s="253">
        <f t="shared" si="146"/>
        <v>0</v>
      </c>
      <c r="AB415" s="253">
        <f t="shared" si="147"/>
        <v>0</v>
      </c>
      <c r="AC415" s="142"/>
      <c r="AD415" s="253">
        <f>'Input| Projects'!Q415*N415*'Input| Escalations'!$K$19</f>
        <v>0</v>
      </c>
      <c r="AE415" s="253">
        <f>'Input| Projects'!R415*O415*'Input| Escalations'!$K$19</f>
        <v>0</v>
      </c>
      <c r="AF415" s="253">
        <f>'Input| Projects'!S415*P415*'Input| Escalations'!$K$19</f>
        <v>0</v>
      </c>
      <c r="AG415" s="253">
        <f>'Input| Projects'!T415*Q415*'Input| Escalations'!$K$19</f>
        <v>0</v>
      </c>
      <c r="AH415" s="253">
        <f>'Input| Projects'!U415*R415*'Input| Escalations'!$K$19</f>
        <v>0</v>
      </c>
      <c r="AI415" s="253">
        <f>'Input| Projects'!V415*S415*'Input| Escalations'!$K$19</f>
        <v>0</v>
      </c>
      <c r="AJ415" s="253">
        <f>'Input| Projects'!W415*T415*'Input| Escalations'!$K$19</f>
        <v>0</v>
      </c>
      <c r="AK415" s="142"/>
      <c r="AL415" s="253">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253">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253">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253">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253">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253">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253">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42"/>
      <c r="AT415" s="253">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253">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253">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253">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253">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253">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253">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42"/>
      <c r="BB415" s="253">
        <f t="shared" si="162"/>
        <v>0</v>
      </c>
      <c r="BC415" s="253">
        <f t="shared" si="163"/>
        <v>0</v>
      </c>
      <c r="BD415" s="253">
        <f t="shared" si="164"/>
        <v>0</v>
      </c>
      <c r="BE415" s="253">
        <f t="shared" si="148"/>
        <v>0</v>
      </c>
      <c r="BF415" s="253">
        <f t="shared" si="149"/>
        <v>0</v>
      </c>
      <c r="BG415" s="253">
        <f t="shared" si="150"/>
        <v>0</v>
      </c>
      <c r="BH415" s="253">
        <f t="shared" si="151"/>
        <v>0</v>
      </c>
      <c r="BI415" s="144"/>
      <c r="BJ415" s="253"/>
      <c r="BK415" s="253"/>
      <c r="BL415" s="253"/>
      <c r="BM415" s="253"/>
      <c r="BN415" s="253"/>
      <c r="BO415" s="253"/>
      <c r="BP415" s="253"/>
      <c r="BQ415" s="144"/>
      <c r="BR415" s="253">
        <f t="shared" si="152"/>
        <v>0</v>
      </c>
      <c r="BS415" s="253">
        <f t="shared" si="153"/>
        <v>0</v>
      </c>
      <c r="BT415" s="253">
        <f t="shared" si="154"/>
        <v>0</v>
      </c>
      <c r="BU415" s="253">
        <f t="shared" si="155"/>
        <v>0</v>
      </c>
      <c r="BV415" s="253">
        <f t="shared" si="156"/>
        <v>0</v>
      </c>
      <c r="BW415" s="253">
        <f t="shared" si="157"/>
        <v>0</v>
      </c>
      <c r="BX415" s="253">
        <f t="shared" si="158"/>
        <v>0</v>
      </c>
      <c r="BY415" s="142"/>
      <c r="BZ415" s="264" t="str">
        <f>IF(SUMIF('Input| Projects'!$AR$8:$CO$8,"Dx",'Input| Projects'!$AR415:$CO415)=0,"",SUMIF('Input| Projects'!$AR$8:$CO$8,"Dx",'Input| Projects'!$AR415:$CO415))</f>
        <v/>
      </c>
      <c r="CA415" s="264" t="str">
        <f>IF(SUMIF('Input| Projects'!$AR$8:$CO$8,"Tx",'Input| Projects'!$AR415:$CO415)=0,"",SUMIF('Input| Projects'!$AR$8:$CO$8,"Tx",'Input| Projects'!$AR415:$CO415))</f>
        <v/>
      </c>
      <c r="CB415" s="206" t="str">
        <f t="shared" si="165"/>
        <v/>
      </c>
    </row>
    <row r="416" spans="2:80" x14ac:dyDescent="0.3">
      <c r="B416" s="268">
        <f>IFERROR('Input| Projects'!B416,"")</f>
        <v>407</v>
      </c>
      <c r="C416" s="57" t="str">
        <f>IFERROR(IF('Input| Projects'!C416="","",'Input| Projects'!C416),"")</f>
        <v/>
      </c>
      <c r="D416" s="57" t="str">
        <f>IFERROR(IF('Input| Projects'!D416="","",'Input| Projects'!D416),"")</f>
        <v/>
      </c>
      <c r="E416" s="140"/>
      <c r="F416" s="257">
        <f>IFERROR('Input| Projects'!I416*'Input| Escalations'!$K$19,"")</f>
        <v>0</v>
      </c>
      <c r="G416" s="257">
        <f>IFERROR('Input| Projects'!J416*'Input| Escalations'!$K$19,"")</f>
        <v>0</v>
      </c>
      <c r="H416" s="257">
        <f>IFERROR('Input| Projects'!K416*'Input| Escalations'!$K$19,"")</f>
        <v>0</v>
      </c>
      <c r="I416" s="257">
        <f>IFERROR('Input| Projects'!L416*'Input| Escalations'!$K$19,"")</f>
        <v>0</v>
      </c>
      <c r="J416" s="257">
        <f>IFERROR('Input| Projects'!M416*'Input| Escalations'!$K$19,"")</f>
        <v>0</v>
      </c>
      <c r="K416" s="257">
        <f>IFERROR('Input| Projects'!N416*'Input| Escalations'!$K$19,"")</f>
        <v>0</v>
      </c>
      <c r="L416" s="257">
        <f>IFERROR('Input| Projects'!O416*'Input| Escalations'!$K$19,"")</f>
        <v>0</v>
      </c>
      <c r="M416" s="206" t="str">
        <f>IF(ABS(SUM(F416:L416)-(SUM('Input| Projects'!I416:O416)*'Input| Escalations'!$K$19))&lt;0.0000001,"",1)</f>
        <v/>
      </c>
      <c r="N416" s="259">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259">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259">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259">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259">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259">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259">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42"/>
      <c r="V416" s="253">
        <f t="shared" si="159"/>
        <v>0</v>
      </c>
      <c r="W416" s="253">
        <f t="shared" si="160"/>
        <v>0</v>
      </c>
      <c r="X416" s="253">
        <f t="shared" si="161"/>
        <v>0</v>
      </c>
      <c r="Y416" s="253">
        <f t="shared" si="144"/>
        <v>0</v>
      </c>
      <c r="Z416" s="253">
        <f t="shared" si="145"/>
        <v>0</v>
      </c>
      <c r="AA416" s="253">
        <f t="shared" si="146"/>
        <v>0</v>
      </c>
      <c r="AB416" s="253">
        <f t="shared" si="147"/>
        <v>0</v>
      </c>
      <c r="AC416" s="142"/>
      <c r="AD416" s="253">
        <f>'Input| Projects'!Q416*N416*'Input| Escalations'!$K$19</f>
        <v>0</v>
      </c>
      <c r="AE416" s="253">
        <f>'Input| Projects'!R416*O416*'Input| Escalations'!$K$19</f>
        <v>0</v>
      </c>
      <c r="AF416" s="253">
        <f>'Input| Projects'!S416*P416*'Input| Escalations'!$K$19</f>
        <v>0</v>
      </c>
      <c r="AG416" s="253">
        <f>'Input| Projects'!T416*Q416*'Input| Escalations'!$K$19</f>
        <v>0</v>
      </c>
      <c r="AH416" s="253">
        <f>'Input| Projects'!U416*R416*'Input| Escalations'!$K$19</f>
        <v>0</v>
      </c>
      <c r="AI416" s="253">
        <f>'Input| Projects'!V416*S416*'Input| Escalations'!$K$19</f>
        <v>0</v>
      </c>
      <c r="AJ416" s="253">
        <f>'Input| Projects'!W416*T416*'Input| Escalations'!$K$19</f>
        <v>0</v>
      </c>
      <c r="AK416" s="142"/>
      <c r="AL416" s="253">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253">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253">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253">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253">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253">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253">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42"/>
      <c r="AT416" s="253">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253">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253">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253">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253">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253">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253">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42"/>
      <c r="BB416" s="253">
        <f t="shared" si="162"/>
        <v>0</v>
      </c>
      <c r="BC416" s="253">
        <f t="shared" si="163"/>
        <v>0</v>
      </c>
      <c r="BD416" s="253">
        <f t="shared" si="164"/>
        <v>0</v>
      </c>
      <c r="BE416" s="253">
        <f t="shared" si="148"/>
        <v>0</v>
      </c>
      <c r="BF416" s="253">
        <f t="shared" si="149"/>
        <v>0</v>
      </c>
      <c r="BG416" s="253">
        <f t="shared" si="150"/>
        <v>0</v>
      </c>
      <c r="BH416" s="253">
        <f t="shared" si="151"/>
        <v>0</v>
      </c>
      <c r="BI416" s="144"/>
      <c r="BJ416" s="253"/>
      <c r="BK416" s="253"/>
      <c r="BL416" s="253"/>
      <c r="BM416" s="253"/>
      <c r="BN416" s="253"/>
      <c r="BO416" s="253"/>
      <c r="BP416" s="253"/>
      <c r="BQ416" s="144"/>
      <c r="BR416" s="253">
        <f t="shared" si="152"/>
        <v>0</v>
      </c>
      <c r="BS416" s="253">
        <f t="shared" si="153"/>
        <v>0</v>
      </c>
      <c r="BT416" s="253">
        <f t="shared" si="154"/>
        <v>0</v>
      </c>
      <c r="BU416" s="253">
        <f t="shared" si="155"/>
        <v>0</v>
      </c>
      <c r="BV416" s="253">
        <f t="shared" si="156"/>
        <v>0</v>
      </c>
      <c r="BW416" s="253">
        <f t="shared" si="157"/>
        <v>0</v>
      </c>
      <c r="BX416" s="253">
        <f t="shared" si="158"/>
        <v>0</v>
      </c>
      <c r="BY416" s="142"/>
      <c r="BZ416" s="264" t="str">
        <f>IF(SUMIF('Input| Projects'!$AR$8:$CO$8,"Dx",'Input| Projects'!$AR416:$CO416)=0,"",SUMIF('Input| Projects'!$AR$8:$CO$8,"Dx",'Input| Projects'!$AR416:$CO416))</f>
        <v/>
      </c>
      <c r="CA416" s="264" t="str">
        <f>IF(SUMIF('Input| Projects'!$AR$8:$CO$8,"Tx",'Input| Projects'!$AR416:$CO416)=0,"",SUMIF('Input| Projects'!$AR$8:$CO$8,"Tx",'Input| Projects'!$AR416:$CO416))</f>
        <v/>
      </c>
      <c r="CB416" s="206" t="str">
        <f t="shared" si="165"/>
        <v/>
      </c>
    </row>
    <row r="417" spans="2:80" x14ac:dyDescent="0.3">
      <c r="B417" s="268">
        <f>IFERROR('Input| Projects'!B417,"")</f>
        <v>408</v>
      </c>
      <c r="C417" s="57" t="str">
        <f>IFERROR(IF('Input| Projects'!C417="","",'Input| Projects'!C417),"")</f>
        <v/>
      </c>
      <c r="D417" s="57" t="str">
        <f>IFERROR(IF('Input| Projects'!D417="","",'Input| Projects'!D417),"")</f>
        <v/>
      </c>
      <c r="E417" s="140"/>
      <c r="F417" s="257">
        <f>IFERROR('Input| Projects'!I417*'Input| Escalations'!$K$19,"")</f>
        <v>0</v>
      </c>
      <c r="G417" s="257">
        <f>IFERROR('Input| Projects'!J417*'Input| Escalations'!$K$19,"")</f>
        <v>0</v>
      </c>
      <c r="H417" s="257">
        <f>IFERROR('Input| Projects'!K417*'Input| Escalations'!$K$19,"")</f>
        <v>0</v>
      </c>
      <c r="I417" s="257">
        <f>IFERROR('Input| Projects'!L417*'Input| Escalations'!$K$19,"")</f>
        <v>0</v>
      </c>
      <c r="J417" s="257">
        <f>IFERROR('Input| Projects'!M417*'Input| Escalations'!$K$19,"")</f>
        <v>0</v>
      </c>
      <c r="K417" s="257">
        <f>IFERROR('Input| Projects'!N417*'Input| Escalations'!$K$19,"")</f>
        <v>0</v>
      </c>
      <c r="L417" s="257">
        <f>IFERROR('Input| Projects'!O417*'Input| Escalations'!$K$19,"")</f>
        <v>0</v>
      </c>
      <c r="M417" s="206" t="str">
        <f>IF(ABS(SUM(F417:L417)-(SUM('Input| Projects'!I417:O417)*'Input| Escalations'!$K$19))&lt;0.0000001,"",1)</f>
        <v/>
      </c>
      <c r="N417" s="259">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259">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259">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259">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259">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259">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259">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42"/>
      <c r="V417" s="253">
        <f t="shared" si="159"/>
        <v>0</v>
      </c>
      <c r="W417" s="253">
        <f t="shared" si="160"/>
        <v>0</v>
      </c>
      <c r="X417" s="253">
        <f t="shared" si="161"/>
        <v>0</v>
      </c>
      <c r="Y417" s="253">
        <f t="shared" si="144"/>
        <v>0</v>
      </c>
      <c r="Z417" s="253">
        <f t="shared" si="145"/>
        <v>0</v>
      </c>
      <c r="AA417" s="253">
        <f t="shared" si="146"/>
        <v>0</v>
      </c>
      <c r="AB417" s="253">
        <f t="shared" si="147"/>
        <v>0</v>
      </c>
      <c r="AC417" s="142"/>
      <c r="AD417" s="253">
        <f>'Input| Projects'!Q417*N417*'Input| Escalations'!$K$19</f>
        <v>0</v>
      </c>
      <c r="AE417" s="253">
        <f>'Input| Projects'!R417*O417*'Input| Escalations'!$K$19</f>
        <v>0</v>
      </c>
      <c r="AF417" s="253">
        <f>'Input| Projects'!S417*P417*'Input| Escalations'!$K$19</f>
        <v>0</v>
      </c>
      <c r="AG417" s="253">
        <f>'Input| Projects'!T417*Q417*'Input| Escalations'!$K$19</f>
        <v>0</v>
      </c>
      <c r="AH417" s="253">
        <f>'Input| Projects'!U417*R417*'Input| Escalations'!$K$19</f>
        <v>0</v>
      </c>
      <c r="AI417" s="253">
        <f>'Input| Projects'!V417*S417*'Input| Escalations'!$K$19</f>
        <v>0</v>
      </c>
      <c r="AJ417" s="253">
        <f>'Input| Projects'!W417*T417*'Input| Escalations'!$K$19</f>
        <v>0</v>
      </c>
      <c r="AK417" s="142"/>
      <c r="AL417" s="253">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253">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253">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253">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253">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253">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253">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42"/>
      <c r="AT417" s="253">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253">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253">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253">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253">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253">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253">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42"/>
      <c r="BB417" s="253">
        <f t="shared" si="162"/>
        <v>0</v>
      </c>
      <c r="BC417" s="253">
        <f t="shared" si="163"/>
        <v>0</v>
      </c>
      <c r="BD417" s="253">
        <f t="shared" si="164"/>
        <v>0</v>
      </c>
      <c r="BE417" s="253">
        <f t="shared" si="148"/>
        <v>0</v>
      </c>
      <c r="BF417" s="253">
        <f t="shared" si="149"/>
        <v>0</v>
      </c>
      <c r="BG417" s="253">
        <f t="shared" si="150"/>
        <v>0</v>
      </c>
      <c r="BH417" s="253">
        <f t="shared" si="151"/>
        <v>0</v>
      </c>
      <c r="BI417" s="144"/>
      <c r="BJ417" s="253"/>
      <c r="BK417" s="253"/>
      <c r="BL417" s="253"/>
      <c r="BM417" s="253"/>
      <c r="BN417" s="253"/>
      <c r="BO417" s="253"/>
      <c r="BP417" s="253"/>
      <c r="BQ417" s="144"/>
      <c r="BR417" s="253">
        <f t="shared" si="152"/>
        <v>0</v>
      </c>
      <c r="BS417" s="253">
        <f t="shared" si="153"/>
        <v>0</v>
      </c>
      <c r="BT417" s="253">
        <f t="shared" si="154"/>
        <v>0</v>
      </c>
      <c r="BU417" s="253">
        <f t="shared" si="155"/>
        <v>0</v>
      </c>
      <c r="BV417" s="253">
        <f t="shared" si="156"/>
        <v>0</v>
      </c>
      <c r="BW417" s="253">
        <f t="shared" si="157"/>
        <v>0</v>
      </c>
      <c r="BX417" s="253">
        <f t="shared" si="158"/>
        <v>0</v>
      </c>
      <c r="BY417" s="142"/>
      <c r="BZ417" s="264" t="str">
        <f>IF(SUMIF('Input| Projects'!$AR$8:$CO$8,"Dx",'Input| Projects'!$AR417:$CO417)=0,"",SUMIF('Input| Projects'!$AR$8:$CO$8,"Dx",'Input| Projects'!$AR417:$CO417))</f>
        <v/>
      </c>
      <c r="CA417" s="264" t="str">
        <f>IF(SUMIF('Input| Projects'!$AR$8:$CO$8,"Tx",'Input| Projects'!$AR417:$CO417)=0,"",SUMIF('Input| Projects'!$AR$8:$CO$8,"Tx",'Input| Projects'!$AR417:$CO417))</f>
        <v/>
      </c>
      <c r="CB417" s="206" t="str">
        <f t="shared" si="165"/>
        <v/>
      </c>
    </row>
    <row r="418" spans="2:80" x14ac:dyDescent="0.3">
      <c r="B418" s="268">
        <f>IFERROR('Input| Projects'!B418,"")</f>
        <v>409</v>
      </c>
      <c r="C418" s="57" t="str">
        <f>IFERROR(IF('Input| Projects'!C418="","",'Input| Projects'!C418),"")</f>
        <v/>
      </c>
      <c r="D418" s="57" t="str">
        <f>IFERROR(IF('Input| Projects'!D418="","",'Input| Projects'!D418),"")</f>
        <v/>
      </c>
      <c r="E418" s="140"/>
      <c r="F418" s="257">
        <f>IFERROR('Input| Projects'!I418*'Input| Escalations'!$K$19,"")</f>
        <v>0</v>
      </c>
      <c r="G418" s="257">
        <f>IFERROR('Input| Projects'!J418*'Input| Escalations'!$K$19,"")</f>
        <v>0</v>
      </c>
      <c r="H418" s="257">
        <f>IFERROR('Input| Projects'!K418*'Input| Escalations'!$K$19,"")</f>
        <v>0</v>
      </c>
      <c r="I418" s="257">
        <f>IFERROR('Input| Projects'!L418*'Input| Escalations'!$K$19,"")</f>
        <v>0</v>
      </c>
      <c r="J418" s="257">
        <f>IFERROR('Input| Projects'!M418*'Input| Escalations'!$K$19,"")</f>
        <v>0</v>
      </c>
      <c r="K418" s="257">
        <f>IFERROR('Input| Projects'!N418*'Input| Escalations'!$K$19,"")</f>
        <v>0</v>
      </c>
      <c r="L418" s="257">
        <f>IFERROR('Input| Projects'!O418*'Input| Escalations'!$K$19,"")</f>
        <v>0</v>
      </c>
      <c r="M418" s="206" t="str">
        <f>IF(ABS(SUM(F418:L418)-(SUM('Input| Projects'!I418:O418)*'Input| Escalations'!$K$19))&lt;0.0000001,"",1)</f>
        <v/>
      </c>
      <c r="N418" s="259">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259">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259">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259">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259">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259">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259">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42"/>
      <c r="V418" s="253">
        <f t="shared" si="159"/>
        <v>0</v>
      </c>
      <c r="W418" s="253">
        <f t="shared" si="160"/>
        <v>0</v>
      </c>
      <c r="X418" s="253">
        <f t="shared" si="161"/>
        <v>0</v>
      </c>
      <c r="Y418" s="253">
        <f t="shared" si="144"/>
        <v>0</v>
      </c>
      <c r="Z418" s="253">
        <f t="shared" si="145"/>
        <v>0</v>
      </c>
      <c r="AA418" s="253">
        <f t="shared" si="146"/>
        <v>0</v>
      </c>
      <c r="AB418" s="253">
        <f t="shared" si="147"/>
        <v>0</v>
      </c>
      <c r="AC418" s="142"/>
      <c r="AD418" s="253">
        <f>'Input| Projects'!Q418*N418*'Input| Escalations'!$K$19</f>
        <v>0</v>
      </c>
      <c r="AE418" s="253">
        <f>'Input| Projects'!R418*O418*'Input| Escalations'!$K$19</f>
        <v>0</v>
      </c>
      <c r="AF418" s="253">
        <f>'Input| Projects'!S418*P418*'Input| Escalations'!$K$19</f>
        <v>0</v>
      </c>
      <c r="AG418" s="253">
        <f>'Input| Projects'!T418*Q418*'Input| Escalations'!$K$19</f>
        <v>0</v>
      </c>
      <c r="AH418" s="253">
        <f>'Input| Projects'!U418*R418*'Input| Escalations'!$K$19</f>
        <v>0</v>
      </c>
      <c r="AI418" s="253">
        <f>'Input| Projects'!V418*S418*'Input| Escalations'!$K$19</f>
        <v>0</v>
      </c>
      <c r="AJ418" s="253">
        <f>'Input| Projects'!W418*T418*'Input| Escalations'!$K$19</f>
        <v>0</v>
      </c>
      <c r="AK418" s="142"/>
      <c r="AL418" s="253">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253">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253">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253">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253">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253">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253">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42"/>
      <c r="AT418" s="253">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253">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253">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253">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253">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253">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253">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42"/>
      <c r="BB418" s="253">
        <f t="shared" si="162"/>
        <v>0</v>
      </c>
      <c r="BC418" s="253">
        <f t="shared" si="163"/>
        <v>0</v>
      </c>
      <c r="BD418" s="253">
        <f t="shared" si="164"/>
        <v>0</v>
      </c>
      <c r="BE418" s="253">
        <f t="shared" si="148"/>
        <v>0</v>
      </c>
      <c r="BF418" s="253">
        <f t="shared" si="149"/>
        <v>0</v>
      </c>
      <c r="BG418" s="253">
        <f t="shared" si="150"/>
        <v>0</v>
      </c>
      <c r="BH418" s="253">
        <f t="shared" si="151"/>
        <v>0</v>
      </c>
      <c r="BI418" s="144"/>
      <c r="BJ418" s="253"/>
      <c r="BK418" s="253"/>
      <c r="BL418" s="253"/>
      <c r="BM418" s="253"/>
      <c r="BN418" s="253"/>
      <c r="BO418" s="253"/>
      <c r="BP418" s="253"/>
      <c r="BQ418" s="144"/>
      <c r="BR418" s="253">
        <f t="shared" si="152"/>
        <v>0</v>
      </c>
      <c r="BS418" s="253">
        <f t="shared" si="153"/>
        <v>0</v>
      </c>
      <c r="BT418" s="253">
        <f t="shared" si="154"/>
        <v>0</v>
      </c>
      <c r="BU418" s="253">
        <f t="shared" si="155"/>
        <v>0</v>
      </c>
      <c r="BV418" s="253">
        <f t="shared" si="156"/>
        <v>0</v>
      </c>
      <c r="BW418" s="253">
        <f t="shared" si="157"/>
        <v>0</v>
      </c>
      <c r="BX418" s="253">
        <f t="shared" si="158"/>
        <v>0</v>
      </c>
      <c r="BY418" s="142"/>
      <c r="BZ418" s="264" t="str">
        <f>IF(SUMIF('Input| Projects'!$AR$8:$CO$8,"Dx",'Input| Projects'!$AR418:$CO418)=0,"",SUMIF('Input| Projects'!$AR$8:$CO$8,"Dx",'Input| Projects'!$AR418:$CO418))</f>
        <v/>
      </c>
      <c r="CA418" s="264" t="str">
        <f>IF(SUMIF('Input| Projects'!$AR$8:$CO$8,"Tx",'Input| Projects'!$AR418:$CO418)=0,"",SUMIF('Input| Projects'!$AR$8:$CO$8,"Tx",'Input| Projects'!$AR418:$CO418))</f>
        <v/>
      </c>
      <c r="CB418" s="206" t="str">
        <f t="shared" si="165"/>
        <v/>
      </c>
    </row>
    <row r="419" spans="2:80" x14ac:dyDescent="0.3">
      <c r="B419" s="268">
        <f>IFERROR('Input| Projects'!B419,"")</f>
        <v>410</v>
      </c>
      <c r="C419" s="57" t="str">
        <f>IFERROR(IF('Input| Projects'!C419="","",'Input| Projects'!C419),"")</f>
        <v/>
      </c>
      <c r="D419" s="57" t="str">
        <f>IFERROR(IF('Input| Projects'!D419="","",'Input| Projects'!D419),"")</f>
        <v/>
      </c>
      <c r="E419" s="140"/>
      <c r="F419" s="257">
        <f>IFERROR('Input| Projects'!I419*'Input| Escalations'!$K$19,"")</f>
        <v>0</v>
      </c>
      <c r="G419" s="257">
        <f>IFERROR('Input| Projects'!J419*'Input| Escalations'!$K$19,"")</f>
        <v>0</v>
      </c>
      <c r="H419" s="257">
        <f>IFERROR('Input| Projects'!K419*'Input| Escalations'!$K$19,"")</f>
        <v>0</v>
      </c>
      <c r="I419" s="257">
        <f>IFERROR('Input| Projects'!L419*'Input| Escalations'!$K$19,"")</f>
        <v>0</v>
      </c>
      <c r="J419" s="257">
        <f>IFERROR('Input| Projects'!M419*'Input| Escalations'!$K$19,"")</f>
        <v>0</v>
      </c>
      <c r="K419" s="257">
        <f>IFERROR('Input| Projects'!N419*'Input| Escalations'!$K$19,"")</f>
        <v>0</v>
      </c>
      <c r="L419" s="257">
        <f>IFERROR('Input| Projects'!O419*'Input| Escalations'!$K$19,"")</f>
        <v>0</v>
      </c>
      <c r="M419" s="206" t="str">
        <f>IF(ABS(SUM(F419:L419)-(SUM('Input| Projects'!I419:O419)*'Input| Escalations'!$K$19))&lt;0.0000001,"",1)</f>
        <v/>
      </c>
      <c r="N419" s="259">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259">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259">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259">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259">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259">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259">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42"/>
      <c r="V419" s="253">
        <f t="shared" si="159"/>
        <v>0</v>
      </c>
      <c r="W419" s="253">
        <f t="shared" si="160"/>
        <v>0</v>
      </c>
      <c r="X419" s="253">
        <f t="shared" si="161"/>
        <v>0</v>
      </c>
      <c r="Y419" s="253">
        <f t="shared" si="144"/>
        <v>0</v>
      </c>
      <c r="Z419" s="253">
        <f t="shared" si="145"/>
        <v>0</v>
      </c>
      <c r="AA419" s="253">
        <f t="shared" si="146"/>
        <v>0</v>
      </c>
      <c r="AB419" s="253">
        <f t="shared" si="147"/>
        <v>0</v>
      </c>
      <c r="AC419" s="142"/>
      <c r="AD419" s="253">
        <f>'Input| Projects'!Q419*N419*'Input| Escalations'!$K$19</f>
        <v>0</v>
      </c>
      <c r="AE419" s="253">
        <f>'Input| Projects'!R419*O419*'Input| Escalations'!$K$19</f>
        <v>0</v>
      </c>
      <c r="AF419" s="253">
        <f>'Input| Projects'!S419*P419*'Input| Escalations'!$K$19</f>
        <v>0</v>
      </c>
      <c r="AG419" s="253">
        <f>'Input| Projects'!T419*Q419*'Input| Escalations'!$K$19</f>
        <v>0</v>
      </c>
      <c r="AH419" s="253">
        <f>'Input| Projects'!U419*R419*'Input| Escalations'!$K$19</f>
        <v>0</v>
      </c>
      <c r="AI419" s="253">
        <f>'Input| Projects'!V419*S419*'Input| Escalations'!$K$19</f>
        <v>0</v>
      </c>
      <c r="AJ419" s="253">
        <f>'Input| Projects'!W419*T419*'Input| Escalations'!$K$19</f>
        <v>0</v>
      </c>
      <c r="AK419" s="142"/>
      <c r="AL419" s="253">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253">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253">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253">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253">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253">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253">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42"/>
      <c r="AT419" s="253">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253">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253">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253">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253">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253">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253">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42"/>
      <c r="BB419" s="253">
        <f t="shared" si="162"/>
        <v>0</v>
      </c>
      <c r="BC419" s="253">
        <f t="shared" si="163"/>
        <v>0</v>
      </c>
      <c r="BD419" s="253">
        <f t="shared" si="164"/>
        <v>0</v>
      </c>
      <c r="BE419" s="253">
        <f t="shared" si="148"/>
        <v>0</v>
      </c>
      <c r="BF419" s="253">
        <f t="shared" si="149"/>
        <v>0</v>
      </c>
      <c r="BG419" s="253">
        <f t="shared" si="150"/>
        <v>0</v>
      </c>
      <c r="BH419" s="253">
        <f t="shared" si="151"/>
        <v>0</v>
      </c>
      <c r="BI419" s="144"/>
      <c r="BJ419" s="253"/>
      <c r="BK419" s="253"/>
      <c r="BL419" s="253"/>
      <c r="BM419" s="253"/>
      <c r="BN419" s="253"/>
      <c r="BO419" s="253"/>
      <c r="BP419" s="253"/>
      <c r="BQ419" s="144"/>
      <c r="BR419" s="253">
        <f t="shared" si="152"/>
        <v>0</v>
      </c>
      <c r="BS419" s="253">
        <f t="shared" si="153"/>
        <v>0</v>
      </c>
      <c r="BT419" s="253">
        <f t="shared" si="154"/>
        <v>0</v>
      </c>
      <c r="BU419" s="253">
        <f t="shared" si="155"/>
        <v>0</v>
      </c>
      <c r="BV419" s="253">
        <f t="shared" si="156"/>
        <v>0</v>
      </c>
      <c r="BW419" s="253">
        <f t="shared" si="157"/>
        <v>0</v>
      </c>
      <c r="BX419" s="253">
        <f t="shared" si="158"/>
        <v>0</v>
      </c>
      <c r="BY419" s="142"/>
      <c r="BZ419" s="264" t="str">
        <f>IF(SUMIF('Input| Projects'!$AR$8:$CO$8,"Dx",'Input| Projects'!$AR419:$CO419)=0,"",SUMIF('Input| Projects'!$AR$8:$CO$8,"Dx",'Input| Projects'!$AR419:$CO419))</f>
        <v/>
      </c>
      <c r="CA419" s="264" t="str">
        <f>IF(SUMIF('Input| Projects'!$AR$8:$CO$8,"Tx",'Input| Projects'!$AR419:$CO419)=0,"",SUMIF('Input| Projects'!$AR$8:$CO$8,"Tx",'Input| Projects'!$AR419:$CO419))</f>
        <v/>
      </c>
      <c r="CB419" s="206" t="str">
        <f t="shared" si="165"/>
        <v/>
      </c>
    </row>
    <row r="420" spans="2:80" x14ac:dyDescent="0.3">
      <c r="B420" s="268">
        <f>IFERROR('Input| Projects'!B420,"")</f>
        <v>411</v>
      </c>
      <c r="C420" s="57" t="str">
        <f>IFERROR(IF('Input| Projects'!C420="","",'Input| Projects'!C420),"")</f>
        <v/>
      </c>
      <c r="D420" s="57" t="str">
        <f>IFERROR(IF('Input| Projects'!D420="","",'Input| Projects'!D420),"")</f>
        <v/>
      </c>
      <c r="E420" s="140"/>
      <c r="F420" s="257">
        <f>IFERROR('Input| Projects'!I420*'Input| Escalations'!$K$19,"")</f>
        <v>0</v>
      </c>
      <c r="G420" s="257">
        <f>IFERROR('Input| Projects'!J420*'Input| Escalations'!$K$19,"")</f>
        <v>0</v>
      </c>
      <c r="H420" s="257">
        <f>IFERROR('Input| Projects'!K420*'Input| Escalations'!$K$19,"")</f>
        <v>0</v>
      </c>
      <c r="I420" s="257">
        <f>IFERROR('Input| Projects'!L420*'Input| Escalations'!$K$19,"")</f>
        <v>0</v>
      </c>
      <c r="J420" s="257">
        <f>IFERROR('Input| Projects'!M420*'Input| Escalations'!$K$19,"")</f>
        <v>0</v>
      </c>
      <c r="K420" s="257">
        <f>IFERROR('Input| Projects'!N420*'Input| Escalations'!$K$19,"")</f>
        <v>0</v>
      </c>
      <c r="L420" s="257">
        <f>IFERROR('Input| Projects'!O420*'Input| Escalations'!$K$19,"")</f>
        <v>0</v>
      </c>
      <c r="M420" s="206" t="str">
        <f>IF(ABS(SUM(F420:L420)-(SUM('Input| Projects'!I420:O420)*'Input| Escalations'!$K$19))&lt;0.0000001,"",1)</f>
        <v/>
      </c>
      <c r="N420" s="259">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259">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259">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259">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259">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259">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259">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42"/>
      <c r="V420" s="253">
        <f t="shared" si="159"/>
        <v>0</v>
      </c>
      <c r="W420" s="253">
        <f t="shared" si="160"/>
        <v>0</v>
      </c>
      <c r="X420" s="253">
        <f t="shared" si="161"/>
        <v>0</v>
      </c>
      <c r="Y420" s="253">
        <f t="shared" si="144"/>
        <v>0</v>
      </c>
      <c r="Z420" s="253">
        <f t="shared" si="145"/>
        <v>0</v>
      </c>
      <c r="AA420" s="253">
        <f t="shared" si="146"/>
        <v>0</v>
      </c>
      <c r="AB420" s="253">
        <f t="shared" si="147"/>
        <v>0</v>
      </c>
      <c r="AC420" s="142"/>
      <c r="AD420" s="253">
        <f>'Input| Projects'!Q420*N420*'Input| Escalations'!$K$19</f>
        <v>0</v>
      </c>
      <c r="AE420" s="253">
        <f>'Input| Projects'!R420*O420*'Input| Escalations'!$K$19</f>
        <v>0</v>
      </c>
      <c r="AF420" s="253">
        <f>'Input| Projects'!S420*P420*'Input| Escalations'!$K$19</f>
        <v>0</v>
      </c>
      <c r="AG420" s="253">
        <f>'Input| Projects'!T420*Q420*'Input| Escalations'!$K$19</f>
        <v>0</v>
      </c>
      <c r="AH420" s="253">
        <f>'Input| Projects'!U420*R420*'Input| Escalations'!$K$19</f>
        <v>0</v>
      </c>
      <c r="AI420" s="253">
        <f>'Input| Projects'!V420*S420*'Input| Escalations'!$K$19</f>
        <v>0</v>
      </c>
      <c r="AJ420" s="253">
        <f>'Input| Projects'!W420*T420*'Input| Escalations'!$K$19</f>
        <v>0</v>
      </c>
      <c r="AK420" s="142"/>
      <c r="AL420" s="253">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253">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253">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253">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253">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253">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253">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42"/>
      <c r="AT420" s="253">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253">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253">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253">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253">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253">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253">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42"/>
      <c r="BB420" s="253">
        <f t="shared" si="162"/>
        <v>0</v>
      </c>
      <c r="BC420" s="253">
        <f t="shared" si="163"/>
        <v>0</v>
      </c>
      <c r="BD420" s="253">
        <f t="shared" si="164"/>
        <v>0</v>
      </c>
      <c r="BE420" s="253">
        <f t="shared" si="148"/>
        <v>0</v>
      </c>
      <c r="BF420" s="253">
        <f t="shared" si="149"/>
        <v>0</v>
      </c>
      <c r="BG420" s="253">
        <f t="shared" si="150"/>
        <v>0</v>
      </c>
      <c r="BH420" s="253">
        <f t="shared" si="151"/>
        <v>0</v>
      </c>
      <c r="BI420" s="144"/>
      <c r="BJ420" s="253"/>
      <c r="BK420" s="253"/>
      <c r="BL420" s="253"/>
      <c r="BM420" s="253"/>
      <c r="BN420" s="253"/>
      <c r="BO420" s="253"/>
      <c r="BP420" s="253"/>
      <c r="BQ420" s="144"/>
      <c r="BR420" s="253">
        <f t="shared" si="152"/>
        <v>0</v>
      </c>
      <c r="BS420" s="253">
        <f t="shared" si="153"/>
        <v>0</v>
      </c>
      <c r="BT420" s="253">
        <f t="shared" si="154"/>
        <v>0</v>
      </c>
      <c r="BU420" s="253">
        <f t="shared" si="155"/>
        <v>0</v>
      </c>
      <c r="BV420" s="253">
        <f t="shared" si="156"/>
        <v>0</v>
      </c>
      <c r="BW420" s="253">
        <f t="shared" si="157"/>
        <v>0</v>
      </c>
      <c r="BX420" s="253">
        <f t="shared" si="158"/>
        <v>0</v>
      </c>
      <c r="BY420" s="142"/>
      <c r="BZ420" s="264" t="str">
        <f>IF(SUMIF('Input| Projects'!$AR$8:$CO$8,"Dx",'Input| Projects'!$AR420:$CO420)=0,"",SUMIF('Input| Projects'!$AR$8:$CO$8,"Dx",'Input| Projects'!$AR420:$CO420))</f>
        <v/>
      </c>
      <c r="CA420" s="264" t="str">
        <f>IF(SUMIF('Input| Projects'!$AR$8:$CO$8,"Tx",'Input| Projects'!$AR420:$CO420)=0,"",SUMIF('Input| Projects'!$AR$8:$CO$8,"Tx",'Input| Projects'!$AR420:$CO420))</f>
        <v/>
      </c>
      <c r="CB420" s="206" t="str">
        <f t="shared" si="165"/>
        <v/>
      </c>
    </row>
    <row r="421" spans="2:80" x14ac:dyDescent="0.3">
      <c r="B421" s="268">
        <f>IFERROR('Input| Projects'!B421,"")</f>
        <v>412</v>
      </c>
      <c r="C421" s="57" t="str">
        <f>IFERROR(IF('Input| Projects'!C421="","",'Input| Projects'!C421),"")</f>
        <v/>
      </c>
      <c r="D421" s="57" t="str">
        <f>IFERROR(IF('Input| Projects'!D421="","",'Input| Projects'!D421),"")</f>
        <v/>
      </c>
      <c r="E421" s="140"/>
      <c r="F421" s="257">
        <f>IFERROR('Input| Projects'!I421*'Input| Escalations'!$K$19,"")</f>
        <v>0</v>
      </c>
      <c r="G421" s="257">
        <f>IFERROR('Input| Projects'!J421*'Input| Escalations'!$K$19,"")</f>
        <v>0</v>
      </c>
      <c r="H421" s="257">
        <f>IFERROR('Input| Projects'!K421*'Input| Escalations'!$K$19,"")</f>
        <v>0</v>
      </c>
      <c r="I421" s="257">
        <f>IFERROR('Input| Projects'!L421*'Input| Escalations'!$K$19,"")</f>
        <v>0</v>
      </c>
      <c r="J421" s="257">
        <f>IFERROR('Input| Projects'!M421*'Input| Escalations'!$K$19,"")</f>
        <v>0</v>
      </c>
      <c r="K421" s="257">
        <f>IFERROR('Input| Projects'!N421*'Input| Escalations'!$K$19,"")</f>
        <v>0</v>
      </c>
      <c r="L421" s="257">
        <f>IFERROR('Input| Projects'!O421*'Input| Escalations'!$K$19,"")</f>
        <v>0</v>
      </c>
      <c r="M421" s="206" t="str">
        <f>IF(ABS(SUM(F421:L421)-(SUM('Input| Projects'!I421:O421)*'Input| Escalations'!$K$19))&lt;0.0000001,"",1)</f>
        <v/>
      </c>
      <c r="N421" s="259">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259">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259">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259">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259">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259">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259">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42"/>
      <c r="V421" s="253">
        <f t="shared" si="159"/>
        <v>0</v>
      </c>
      <c r="W421" s="253">
        <f t="shared" si="160"/>
        <v>0</v>
      </c>
      <c r="X421" s="253">
        <f t="shared" si="161"/>
        <v>0</v>
      </c>
      <c r="Y421" s="253">
        <f t="shared" si="144"/>
        <v>0</v>
      </c>
      <c r="Z421" s="253">
        <f t="shared" si="145"/>
        <v>0</v>
      </c>
      <c r="AA421" s="253">
        <f t="shared" si="146"/>
        <v>0</v>
      </c>
      <c r="AB421" s="253">
        <f t="shared" si="147"/>
        <v>0</v>
      </c>
      <c r="AC421" s="142"/>
      <c r="AD421" s="253">
        <f>'Input| Projects'!Q421*N421*'Input| Escalations'!$K$19</f>
        <v>0</v>
      </c>
      <c r="AE421" s="253">
        <f>'Input| Projects'!R421*O421*'Input| Escalations'!$K$19</f>
        <v>0</v>
      </c>
      <c r="AF421" s="253">
        <f>'Input| Projects'!S421*P421*'Input| Escalations'!$K$19</f>
        <v>0</v>
      </c>
      <c r="AG421" s="253">
        <f>'Input| Projects'!T421*Q421*'Input| Escalations'!$K$19</f>
        <v>0</v>
      </c>
      <c r="AH421" s="253">
        <f>'Input| Projects'!U421*R421*'Input| Escalations'!$K$19</f>
        <v>0</v>
      </c>
      <c r="AI421" s="253">
        <f>'Input| Projects'!V421*S421*'Input| Escalations'!$K$19</f>
        <v>0</v>
      </c>
      <c r="AJ421" s="253">
        <f>'Input| Projects'!W421*T421*'Input| Escalations'!$K$19</f>
        <v>0</v>
      </c>
      <c r="AK421" s="142"/>
      <c r="AL421" s="253">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253">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253">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253">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253">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253">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253">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42"/>
      <c r="AT421" s="253">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253">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253">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253">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253">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253">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253">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42"/>
      <c r="BB421" s="253">
        <f t="shared" si="162"/>
        <v>0</v>
      </c>
      <c r="BC421" s="253">
        <f t="shared" si="163"/>
        <v>0</v>
      </c>
      <c r="BD421" s="253">
        <f t="shared" si="164"/>
        <v>0</v>
      </c>
      <c r="BE421" s="253">
        <f t="shared" si="148"/>
        <v>0</v>
      </c>
      <c r="BF421" s="253">
        <f t="shared" si="149"/>
        <v>0</v>
      </c>
      <c r="BG421" s="253">
        <f t="shared" si="150"/>
        <v>0</v>
      </c>
      <c r="BH421" s="253">
        <f t="shared" si="151"/>
        <v>0</v>
      </c>
      <c r="BI421" s="144"/>
      <c r="BJ421" s="253"/>
      <c r="BK421" s="253"/>
      <c r="BL421" s="253"/>
      <c r="BM421" s="253"/>
      <c r="BN421" s="253"/>
      <c r="BO421" s="253"/>
      <c r="BP421" s="253"/>
      <c r="BQ421" s="144"/>
      <c r="BR421" s="253">
        <f t="shared" si="152"/>
        <v>0</v>
      </c>
      <c r="BS421" s="253">
        <f t="shared" si="153"/>
        <v>0</v>
      </c>
      <c r="BT421" s="253">
        <f t="shared" si="154"/>
        <v>0</v>
      </c>
      <c r="BU421" s="253">
        <f t="shared" si="155"/>
        <v>0</v>
      </c>
      <c r="BV421" s="253">
        <f t="shared" si="156"/>
        <v>0</v>
      </c>
      <c r="BW421" s="253">
        <f t="shared" si="157"/>
        <v>0</v>
      </c>
      <c r="BX421" s="253">
        <f t="shared" si="158"/>
        <v>0</v>
      </c>
      <c r="BY421" s="142"/>
      <c r="BZ421" s="264" t="str">
        <f>IF(SUMIF('Input| Projects'!$AR$8:$CO$8,"Dx",'Input| Projects'!$AR421:$CO421)=0,"",SUMIF('Input| Projects'!$AR$8:$CO$8,"Dx",'Input| Projects'!$AR421:$CO421))</f>
        <v/>
      </c>
      <c r="CA421" s="264" t="str">
        <f>IF(SUMIF('Input| Projects'!$AR$8:$CO$8,"Tx",'Input| Projects'!$AR421:$CO421)=0,"",SUMIF('Input| Projects'!$AR$8:$CO$8,"Tx",'Input| Projects'!$AR421:$CO421))</f>
        <v/>
      </c>
      <c r="CB421" s="206" t="str">
        <f t="shared" si="165"/>
        <v/>
      </c>
    </row>
    <row r="422" spans="2:80" x14ac:dyDescent="0.3">
      <c r="B422" s="268">
        <f>IFERROR('Input| Projects'!B422,"")</f>
        <v>413</v>
      </c>
      <c r="C422" s="57" t="str">
        <f>IFERROR(IF('Input| Projects'!C422="","",'Input| Projects'!C422),"")</f>
        <v/>
      </c>
      <c r="D422" s="57" t="str">
        <f>IFERROR(IF('Input| Projects'!D422="","",'Input| Projects'!D422),"")</f>
        <v/>
      </c>
      <c r="E422" s="140"/>
      <c r="F422" s="257">
        <f>IFERROR('Input| Projects'!I422*'Input| Escalations'!$K$19,"")</f>
        <v>0</v>
      </c>
      <c r="G422" s="257">
        <f>IFERROR('Input| Projects'!J422*'Input| Escalations'!$K$19,"")</f>
        <v>0</v>
      </c>
      <c r="H422" s="257">
        <f>IFERROR('Input| Projects'!K422*'Input| Escalations'!$K$19,"")</f>
        <v>0</v>
      </c>
      <c r="I422" s="257">
        <f>IFERROR('Input| Projects'!L422*'Input| Escalations'!$K$19,"")</f>
        <v>0</v>
      </c>
      <c r="J422" s="257">
        <f>IFERROR('Input| Projects'!M422*'Input| Escalations'!$K$19,"")</f>
        <v>0</v>
      </c>
      <c r="K422" s="257">
        <f>IFERROR('Input| Projects'!N422*'Input| Escalations'!$K$19,"")</f>
        <v>0</v>
      </c>
      <c r="L422" s="257">
        <f>IFERROR('Input| Projects'!O422*'Input| Escalations'!$K$19,"")</f>
        <v>0</v>
      </c>
      <c r="M422" s="206" t="str">
        <f>IF(ABS(SUM(F422:L422)-(SUM('Input| Projects'!I422:O422)*'Input| Escalations'!$K$19))&lt;0.0000001,"",1)</f>
        <v/>
      </c>
      <c r="N422" s="259">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259">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259">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259">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259">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259">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259">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42"/>
      <c r="V422" s="253">
        <f t="shared" si="159"/>
        <v>0</v>
      </c>
      <c r="W422" s="253">
        <f t="shared" si="160"/>
        <v>0</v>
      </c>
      <c r="X422" s="253">
        <f t="shared" si="161"/>
        <v>0</v>
      </c>
      <c r="Y422" s="253">
        <f t="shared" si="144"/>
        <v>0</v>
      </c>
      <c r="Z422" s="253">
        <f t="shared" si="145"/>
        <v>0</v>
      </c>
      <c r="AA422" s="253">
        <f t="shared" si="146"/>
        <v>0</v>
      </c>
      <c r="AB422" s="253">
        <f t="shared" si="147"/>
        <v>0</v>
      </c>
      <c r="AC422" s="142"/>
      <c r="AD422" s="253">
        <f>'Input| Projects'!Q422*N422*'Input| Escalations'!$K$19</f>
        <v>0</v>
      </c>
      <c r="AE422" s="253">
        <f>'Input| Projects'!R422*O422*'Input| Escalations'!$K$19</f>
        <v>0</v>
      </c>
      <c r="AF422" s="253">
        <f>'Input| Projects'!S422*P422*'Input| Escalations'!$K$19</f>
        <v>0</v>
      </c>
      <c r="AG422" s="253">
        <f>'Input| Projects'!T422*Q422*'Input| Escalations'!$K$19</f>
        <v>0</v>
      </c>
      <c r="AH422" s="253">
        <f>'Input| Projects'!U422*R422*'Input| Escalations'!$K$19</f>
        <v>0</v>
      </c>
      <c r="AI422" s="253">
        <f>'Input| Projects'!V422*S422*'Input| Escalations'!$K$19</f>
        <v>0</v>
      </c>
      <c r="AJ422" s="253">
        <f>'Input| Projects'!W422*T422*'Input| Escalations'!$K$19</f>
        <v>0</v>
      </c>
      <c r="AK422" s="142"/>
      <c r="AL422" s="253">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253">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253">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253">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253">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253">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253">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42"/>
      <c r="AT422" s="253">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253">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253">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253">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253">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253">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253">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42"/>
      <c r="BB422" s="253">
        <f t="shared" si="162"/>
        <v>0</v>
      </c>
      <c r="BC422" s="253">
        <f t="shared" si="163"/>
        <v>0</v>
      </c>
      <c r="BD422" s="253">
        <f t="shared" si="164"/>
        <v>0</v>
      </c>
      <c r="BE422" s="253">
        <f t="shared" si="148"/>
        <v>0</v>
      </c>
      <c r="BF422" s="253">
        <f t="shared" si="149"/>
        <v>0</v>
      </c>
      <c r="BG422" s="253">
        <f t="shared" si="150"/>
        <v>0</v>
      </c>
      <c r="BH422" s="253">
        <f t="shared" si="151"/>
        <v>0</v>
      </c>
      <c r="BI422" s="144"/>
      <c r="BJ422" s="253"/>
      <c r="BK422" s="253"/>
      <c r="BL422" s="253"/>
      <c r="BM422" s="253"/>
      <c r="BN422" s="253"/>
      <c r="BO422" s="253"/>
      <c r="BP422" s="253"/>
      <c r="BQ422" s="144"/>
      <c r="BR422" s="253">
        <f t="shared" si="152"/>
        <v>0</v>
      </c>
      <c r="BS422" s="253">
        <f t="shared" si="153"/>
        <v>0</v>
      </c>
      <c r="BT422" s="253">
        <f t="shared" si="154"/>
        <v>0</v>
      </c>
      <c r="BU422" s="253">
        <f t="shared" si="155"/>
        <v>0</v>
      </c>
      <c r="BV422" s="253">
        <f t="shared" si="156"/>
        <v>0</v>
      </c>
      <c r="BW422" s="253">
        <f t="shared" si="157"/>
        <v>0</v>
      </c>
      <c r="BX422" s="253">
        <f t="shared" si="158"/>
        <v>0</v>
      </c>
      <c r="BY422" s="142"/>
      <c r="BZ422" s="264" t="str">
        <f>IF(SUMIF('Input| Projects'!$AR$8:$CO$8,"Dx",'Input| Projects'!$AR422:$CO422)=0,"",SUMIF('Input| Projects'!$AR$8:$CO$8,"Dx",'Input| Projects'!$AR422:$CO422))</f>
        <v/>
      </c>
      <c r="CA422" s="264" t="str">
        <f>IF(SUMIF('Input| Projects'!$AR$8:$CO$8,"Tx",'Input| Projects'!$AR422:$CO422)=0,"",SUMIF('Input| Projects'!$AR$8:$CO$8,"Tx",'Input| Projects'!$AR422:$CO422))</f>
        <v/>
      </c>
      <c r="CB422" s="206" t="str">
        <f t="shared" si="165"/>
        <v/>
      </c>
    </row>
    <row r="423" spans="2:80" x14ac:dyDescent="0.3">
      <c r="B423" s="268">
        <f>IFERROR('Input| Projects'!B423,"")</f>
        <v>414</v>
      </c>
      <c r="C423" s="57" t="str">
        <f>IFERROR(IF('Input| Projects'!C423="","",'Input| Projects'!C423),"")</f>
        <v/>
      </c>
      <c r="D423" s="57" t="str">
        <f>IFERROR(IF('Input| Projects'!D423="","",'Input| Projects'!D423),"")</f>
        <v/>
      </c>
      <c r="E423" s="140"/>
      <c r="F423" s="257">
        <f>IFERROR('Input| Projects'!I423*'Input| Escalations'!$K$19,"")</f>
        <v>0</v>
      </c>
      <c r="G423" s="257">
        <f>IFERROR('Input| Projects'!J423*'Input| Escalations'!$K$19,"")</f>
        <v>0</v>
      </c>
      <c r="H423" s="257">
        <f>IFERROR('Input| Projects'!K423*'Input| Escalations'!$K$19,"")</f>
        <v>0</v>
      </c>
      <c r="I423" s="257">
        <f>IFERROR('Input| Projects'!L423*'Input| Escalations'!$K$19,"")</f>
        <v>0</v>
      </c>
      <c r="J423" s="257">
        <f>IFERROR('Input| Projects'!M423*'Input| Escalations'!$K$19,"")</f>
        <v>0</v>
      </c>
      <c r="K423" s="257">
        <f>IFERROR('Input| Projects'!N423*'Input| Escalations'!$K$19,"")</f>
        <v>0</v>
      </c>
      <c r="L423" s="257">
        <f>IFERROR('Input| Projects'!O423*'Input| Escalations'!$K$19,"")</f>
        <v>0</v>
      </c>
      <c r="M423" s="206" t="str">
        <f>IF(ABS(SUM(F423:L423)-(SUM('Input| Projects'!I423:O423)*'Input| Escalations'!$K$19))&lt;0.0000001,"",1)</f>
        <v/>
      </c>
      <c r="N423" s="259">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259">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259">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259">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259">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259">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259">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42"/>
      <c r="V423" s="253">
        <f t="shared" si="159"/>
        <v>0</v>
      </c>
      <c r="W423" s="253">
        <f t="shared" si="160"/>
        <v>0</v>
      </c>
      <c r="X423" s="253">
        <f t="shared" si="161"/>
        <v>0</v>
      </c>
      <c r="Y423" s="253">
        <f t="shared" si="144"/>
        <v>0</v>
      </c>
      <c r="Z423" s="253">
        <f t="shared" si="145"/>
        <v>0</v>
      </c>
      <c r="AA423" s="253">
        <f t="shared" si="146"/>
        <v>0</v>
      </c>
      <c r="AB423" s="253">
        <f t="shared" si="147"/>
        <v>0</v>
      </c>
      <c r="AC423" s="142"/>
      <c r="AD423" s="253">
        <f>'Input| Projects'!Q423*N423*'Input| Escalations'!$K$19</f>
        <v>0</v>
      </c>
      <c r="AE423" s="253">
        <f>'Input| Projects'!R423*O423*'Input| Escalations'!$K$19</f>
        <v>0</v>
      </c>
      <c r="AF423" s="253">
        <f>'Input| Projects'!S423*P423*'Input| Escalations'!$K$19</f>
        <v>0</v>
      </c>
      <c r="AG423" s="253">
        <f>'Input| Projects'!T423*Q423*'Input| Escalations'!$K$19</f>
        <v>0</v>
      </c>
      <c r="AH423" s="253">
        <f>'Input| Projects'!U423*R423*'Input| Escalations'!$K$19</f>
        <v>0</v>
      </c>
      <c r="AI423" s="253">
        <f>'Input| Projects'!V423*S423*'Input| Escalations'!$K$19</f>
        <v>0</v>
      </c>
      <c r="AJ423" s="253">
        <f>'Input| Projects'!W423*T423*'Input| Escalations'!$K$19</f>
        <v>0</v>
      </c>
      <c r="AK423" s="142"/>
      <c r="AL423" s="253">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253">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253">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253">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253">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253">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253">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42"/>
      <c r="AT423" s="253">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253">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253">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253">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253">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253">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253">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42"/>
      <c r="BB423" s="253">
        <f t="shared" si="162"/>
        <v>0</v>
      </c>
      <c r="BC423" s="253">
        <f t="shared" si="163"/>
        <v>0</v>
      </c>
      <c r="BD423" s="253">
        <f t="shared" si="164"/>
        <v>0</v>
      </c>
      <c r="BE423" s="253">
        <f t="shared" si="148"/>
        <v>0</v>
      </c>
      <c r="BF423" s="253">
        <f t="shared" si="149"/>
        <v>0</v>
      </c>
      <c r="BG423" s="253">
        <f t="shared" si="150"/>
        <v>0</v>
      </c>
      <c r="BH423" s="253">
        <f t="shared" si="151"/>
        <v>0</v>
      </c>
      <c r="BI423" s="144"/>
      <c r="BJ423" s="253"/>
      <c r="BK423" s="253"/>
      <c r="BL423" s="253"/>
      <c r="BM423" s="253"/>
      <c r="BN423" s="253"/>
      <c r="BO423" s="253"/>
      <c r="BP423" s="253"/>
      <c r="BQ423" s="144"/>
      <c r="BR423" s="253">
        <f t="shared" si="152"/>
        <v>0</v>
      </c>
      <c r="BS423" s="253">
        <f t="shared" si="153"/>
        <v>0</v>
      </c>
      <c r="BT423" s="253">
        <f t="shared" si="154"/>
        <v>0</v>
      </c>
      <c r="BU423" s="253">
        <f t="shared" si="155"/>
        <v>0</v>
      </c>
      <c r="BV423" s="253">
        <f t="shared" si="156"/>
        <v>0</v>
      </c>
      <c r="BW423" s="253">
        <f t="shared" si="157"/>
        <v>0</v>
      </c>
      <c r="BX423" s="253">
        <f t="shared" si="158"/>
        <v>0</v>
      </c>
      <c r="BY423" s="142"/>
      <c r="BZ423" s="264" t="str">
        <f>IF(SUMIF('Input| Projects'!$AR$8:$CO$8,"Dx",'Input| Projects'!$AR423:$CO423)=0,"",SUMIF('Input| Projects'!$AR$8:$CO$8,"Dx",'Input| Projects'!$AR423:$CO423))</f>
        <v/>
      </c>
      <c r="CA423" s="264" t="str">
        <f>IF(SUMIF('Input| Projects'!$AR$8:$CO$8,"Tx",'Input| Projects'!$AR423:$CO423)=0,"",SUMIF('Input| Projects'!$AR$8:$CO$8,"Tx",'Input| Projects'!$AR423:$CO423))</f>
        <v/>
      </c>
      <c r="CB423" s="206" t="str">
        <f t="shared" si="165"/>
        <v/>
      </c>
    </row>
    <row r="424" spans="2:80" x14ac:dyDescent="0.3">
      <c r="B424" s="268">
        <f>IFERROR('Input| Projects'!B424,"")</f>
        <v>415</v>
      </c>
      <c r="C424" s="57" t="str">
        <f>IFERROR(IF('Input| Projects'!C424="","",'Input| Projects'!C424),"")</f>
        <v/>
      </c>
      <c r="D424" s="57" t="str">
        <f>IFERROR(IF('Input| Projects'!D424="","",'Input| Projects'!D424),"")</f>
        <v/>
      </c>
      <c r="E424" s="140"/>
      <c r="F424" s="257">
        <f>IFERROR('Input| Projects'!I424*'Input| Escalations'!$K$19,"")</f>
        <v>0</v>
      </c>
      <c r="G424" s="257">
        <f>IFERROR('Input| Projects'!J424*'Input| Escalations'!$K$19,"")</f>
        <v>0</v>
      </c>
      <c r="H424" s="257">
        <f>IFERROR('Input| Projects'!K424*'Input| Escalations'!$K$19,"")</f>
        <v>0</v>
      </c>
      <c r="I424" s="257">
        <f>IFERROR('Input| Projects'!L424*'Input| Escalations'!$K$19,"")</f>
        <v>0</v>
      </c>
      <c r="J424" s="257">
        <f>IFERROR('Input| Projects'!M424*'Input| Escalations'!$K$19,"")</f>
        <v>0</v>
      </c>
      <c r="K424" s="257">
        <f>IFERROR('Input| Projects'!N424*'Input| Escalations'!$K$19,"")</f>
        <v>0</v>
      </c>
      <c r="L424" s="257">
        <f>IFERROR('Input| Projects'!O424*'Input| Escalations'!$K$19,"")</f>
        <v>0</v>
      </c>
      <c r="M424" s="206" t="str">
        <f>IF(ABS(SUM(F424:L424)-(SUM('Input| Projects'!I424:O424)*'Input| Escalations'!$K$19))&lt;0.0000001,"",1)</f>
        <v/>
      </c>
      <c r="N424" s="259">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259">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259">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259">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259">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259">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259">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42"/>
      <c r="V424" s="253">
        <f t="shared" si="159"/>
        <v>0</v>
      </c>
      <c r="W424" s="253">
        <f t="shared" si="160"/>
        <v>0</v>
      </c>
      <c r="X424" s="253">
        <f t="shared" si="161"/>
        <v>0</v>
      </c>
      <c r="Y424" s="253">
        <f t="shared" si="144"/>
        <v>0</v>
      </c>
      <c r="Z424" s="253">
        <f t="shared" si="145"/>
        <v>0</v>
      </c>
      <c r="AA424" s="253">
        <f t="shared" si="146"/>
        <v>0</v>
      </c>
      <c r="AB424" s="253">
        <f t="shared" si="147"/>
        <v>0</v>
      </c>
      <c r="AC424" s="142"/>
      <c r="AD424" s="253">
        <f>'Input| Projects'!Q424*N424*'Input| Escalations'!$K$19</f>
        <v>0</v>
      </c>
      <c r="AE424" s="253">
        <f>'Input| Projects'!R424*O424*'Input| Escalations'!$K$19</f>
        <v>0</v>
      </c>
      <c r="AF424" s="253">
        <f>'Input| Projects'!S424*P424*'Input| Escalations'!$K$19</f>
        <v>0</v>
      </c>
      <c r="AG424" s="253">
        <f>'Input| Projects'!T424*Q424*'Input| Escalations'!$K$19</f>
        <v>0</v>
      </c>
      <c r="AH424" s="253">
        <f>'Input| Projects'!U424*R424*'Input| Escalations'!$K$19</f>
        <v>0</v>
      </c>
      <c r="AI424" s="253">
        <f>'Input| Projects'!V424*S424*'Input| Escalations'!$K$19</f>
        <v>0</v>
      </c>
      <c r="AJ424" s="253">
        <f>'Input| Projects'!W424*T424*'Input| Escalations'!$K$19</f>
        <v>0</v>
      </c>
      <c r="AK424" s="142"/>
      <c r="AL424" s="253">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253">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253">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253">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253">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253">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253">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42"/>
      <c r="AT424" s="253">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253">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253">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253">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253">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253">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253">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42"/>
      <c r="BB424" s="253">
        <f t="shared" si="162"/>
        <v>0</v>
      </c>
      <c r="BC424" s="253">
        <f t="shared" si="163"/>
        <v>0</v>
      </c>
      <c r="BD424" s="253">
        <f t="shared" si="164"/>
        <v>0</v>
      </c>
      <c r="BE424" s="253">
        <f t="shared" si="148"/>
        <v>0</v>
      </c>
      <c r="BF424" s="253">
        <f t="shared" si="149"/>
        <v>0</v>
      </c>
      <c r="BG424" s="253">
        <f t="shared" si="150"/>
        <v>0</v>
      </c>
      <c r="BH424" s="253">
        <f t="shared" si="151"/>
        <v>0</v>
      </c>
      <c r="BI424" s="144"/>
      <c r="BJ424" s="253"/>
      <c r="BK424" s="253"/>
      <c r="BL424" s="253"/>
      <c r="BM424" s="253"/>
      <c r="BN424" s="253"/>
      <c r="BO424" s="253"/>
      <c r="BP424" s="253"/>
      <c r="BQ424" s="144"/>
      <c r="BR424" s="253">
        <f t="shared" si="152"/>
        <v>0</v>
      </c>
      <c r="BS424" s="253">
        <f t="shared" si="153"/>
        <v>0</v>
      </c>
      <c r="BT424" s="253">
        <f t="shared" si="154"/>
        <v>0</v>
      </c>
      <c r="BU424" s="253">
        <f t="shared" si="155"/>
        <v>0</v>
      </c>
      <c r="BV424" s="253">
        <f t="shared" si="156"/>
        <v>0</v>
      </c>
      <c r="BW424" s="253">
        <f t="shared" si="157"/>
        <v>0</v>
      </c>
      <c r="BX424" s="253">
        <f t="shared" si="158"/>
        <v>0</v>
      </c>
      <c r="BY424" s="142"/>
      <c r="BZ424" s="264" t="str">
        <f>IF(SUMIF('Input| Projects'!$AR$8:$CO$8,"Dx",'Input| Projects'!$AR424:$CO424)=0,"",SUMIF('Input| Projects'!$AR$8:$CO$8,"Dx",'Input| Projects'!$AR424:$CO424))</f>
        <v/>
      </c>
      <c r="CA424" s="264" t="str">
        <f>IF(SUMIF('Input| Projects'!$AR$8:$CO$8,"Tx",'Input| Projects'!$AR424:$CO424)=0,"",SUMIF('Input| Projects'!$AR$8:$CO$8,"Tx",'Input| Projects'!$AR424:$CO424))</f>
        <v/>
      </c>
      <c r="CB424" s="206" t="str">
        <f t="shared" si="165"/>
        <v/>
      </c>
    </row>
    <row r="425" spans="2:80" x14ac:dyDescent="0.3">
      <c r="B425" s="268">
        <f>IFERROR('Input| Projects'!B425,"")</f>
        <v>416</v>
      </c>
      <c r="C425" s="57" t="str">
        <f>IFERROR(IF('Input| Projects'!C425="","",'Input| Projects'!C425),"")</f>
        <v/>
      </c>
      <c r="D425" s="57" t="str">
        <f>IFERROR(IF('Input| Projects'!D425="","",'Input| Projects'!D425),"")</f>
        <v/>
      </c>
      <c r="E425" s="140"/>
      <c r="F425" s="257">
        <f>IFERROR('Input| Projects'!I425*'Input| Escalations'!$K$19,"")</f>
        <v>0</v>
      </c>
      <c r="G425" s="257">
        <f>IFERROR('Input| Projects'!J425*'Input| Escalations'!$K$19,"")</f>
        <v>0</v>
      </c>
      <c r="H425" s="257">
        <f>IFERROR('Input| Projects'!K425*'Input| Escalations'!$K$19,"")</f>
        <v>0</v>
      </c>
      <c r="I425" s="257">
        <f>IFERROR('Input| Projects'!L425*'Input| Escalations'!$K$19,"")</f>
        <v>0</v>
      </c>
      <c r="J425" s="257">
        <f>IFERROR('Input| Projects'!M425*'Input| Escalations'!$K$19,"")</f>
        <v>0</v>
      </c>
      <c r="K425" s="257">
        <f>IFERROR('Input| Projects'!N425*'Input| Escalations'!$K$19,"")</f>
        <v>0</v>
      </c>
      <c r="L425" s="257">
        <f>IFERROR('Input| Projects'!O425*'Input| Escalations'!$K$19,"")</f>
        <v>0</v>
      </c>
      <c r="M425" s="206" t="str">
        <f>IF(ABS(SUM(F425:L425)-(SUM('Input| Projects'!I425:O425)*'Input| Escalations'!$K$19))&lt;0.0000001,"",1)</f>
        <v/>
      </c>
      <c r="N425" s="259">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259">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259">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259">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259">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259">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259">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42"/>
      <c r="V425" s="253">
        <f t="shared" si="159"/>
        <v>0</v>
      </c>
      <c r="W425" s="253">
        <f t="shared" si="160"/>
        <v>0</v>
      </c>
      <c r="X425" s="253">
        <f t="shared" si="161"/>
        <v>0</v>
      </c>
      <c r="Y425" s="253">
        <f t="shared" si="144"/>
        <v>0</v>
      </c>
      <c r="Z425" s="253">
        <f t="shared" si="145"/>
        <v>0</v>
      </c>
      <c r="AA425" s="253">
        <f t="shared" si="146"/>
        <v>0</v>
      </c>
      <c r="AB425" s="253">
        <f t="shared" si="147"/>
        <v>0</v>
      </c>
      <c r="AC425" s="142"/>
      <c r="AD425" s="253">
        <f>'Input| Projects'!Q425*N425*'Input| Escalations'!$K$19</f>
        <v>0</v>
      </c>
      <c r="AE425" s="253">
        <f>'Input| Projects'!R425*O425*'Input| Escalations'!$K$19</f>
        <v>0</v>
      </c>
      <c r="AF425" s="253">
        <f>'Input| Projects'!S425*P425*'Input| Escalations'!$K$19</f>
        <v>0</v>
      </c>
      <c r="AG425" s="253">
        <f>'Input| Projects'!T425*Q425*'Input| Escalations'!$K$19</f>
        <v>0</v>
      </c>
      <c r="AH425" s="253">
        <f>'Input| Projects'!U425*R425*'Input| Escalations'!$K$19</f>
        <v>0</v>
      </c>
      <c r="AI425" s="253">
        <f>'Input| Projects'!V425*S425*'Input| Escalations'!$K$19</f>
        <v>0</v>
      </c>
      <c r="AJ425" s="253">
        <f>'Input| Projects'!W425*T425*'Input| Escalations'!$K$19</f>
        <v>0</v>
      </c>
      <c r="AK425" s="142"/>
      <c r="AL425" s="253">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253">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253">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253">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253">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253">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253">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42"/>
      <c r="AT425" s="253">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253">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253">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253">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253">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253">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253">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42"/>
      <c r="BB425" s="253">
        <f t="shared" si="162"/>
        <v>0</v>
      </c>
      <c r="BC425" s="253">
        <f t="shared" si="163"/>
        <v>0</v>
      </c>
      <c r="BD425" s="253">
        <f t="shared" si="164"/>
        <v>0</v>
      </c>
      <c r="BE425" s="253">
        <f t="shared" si="148"/>
        <v>0</v>
      </c>
      <c r="BF425" s="253">
        <f t="shared" si="149"/>
        <v>0</v>
      </c>
      <c r="BG425" s="253">
        <f t="shared" si="150"/>
        <v>0</v>
      </c>
      <c r="BH425" s="253">
        <f t="shared" si="151"/>
        <v>0</v>
      </c>
      <c r="BI425" s="144"/>
      <c r="BJ425" s="253"/>
      <c r="BK425" s="253"/>
      <c r="BL425" s="253"/>
      <c r="BM425" s="253"/>
      <c r="BN425" s="253"/>
      <c r="BO425" s="253"/>
      <c r="BP425" s="253"/>
      <c r="BQ425" s="144"/>
      <c r="BR425" s="253">
        <f t="shared" si="152"/>
        <v>0</v>
      </c>
      <c r="BS425" s="253">
        <f t="shared" si="153"/>
        <v>0</v>
      </c>
      <c r="BT425" s="253">
        <f t="shared" si="154"/>
        <v>0</v>
      </c>
      <c r="BU425" s="253">
        <f t="shared" si="155"/>
        <v>0</v>
      </c>
      <c r="BV425" s="253">
        <f t="shared" si="156"/>
        <v>0</v>
      </c>
      <c r="BW425" s="253">
        <f t="shared" si="157"/>
        <v>0</v>
      </c>
      <c r="BX425" s="253">
        <f t="shared" si="158"/>
        <v>0</v>
      </c>
      <c r="BY425" s="142"/>
      <c r="BZ425" s="264" t="str">
        <f>IF(SUMIF('Input| Projects'!$AR$8:$CO$8,"Dx",'Input| Projects'!$AR425:$CO425)=0,"",SUMIF('Input| Projects'!$AR$8:$CO$8,"Dx",'Input| Projects'!$AR425:$CO425))</f>
        <v/>
      </c>
      <c r="CA425" s="264" t="str">
        <f>IF(SUMIF('Input| Projects'!$AR$8:$CO$8,"Tx",'Input| Projects'!$AR425:$CO425)=0,"",SUMIF('Input| Projects'!$AR$8:$CO$8,"Tx",'Input| Projects'!$AR425:$CO425))</f>
        <v/>
      </c>
      <c r="CB425" s="206" t="str">
        <f t="shared" si="165"/>
        <v/>
      </c>
    </row>
    <row r="426" spans="2:80" x14ac:dyDescent="0.3">
      <c r="B426" s="268">
        <f>IFERROR('Input| Projects'!B426,"")</f>
        <v>417</v>
      </c>
      <c r="C426" s="57" t="str">
        <f>IFERROR(IF('Input| Projects'!C426="","",'Input| Projects'!C426),"")</f>
        <v/>
      </c>
      <c r="D426" s="57" t="str">
        <f>IFERROR(IF('Input| Projects'!D426="","",'Input| Projects'!D426),"")</f>
        <v/>
      </c>
      <c r="E426" s="140"/>
      <c r="F426" s="257">
        <f>IFERROR('Input| Projects'!I426*'Input| Escalations'!$K$19,"")</f>
        <v>0</v>
      </c>
      <c r="G426" s="257">
        <f>IFERROR('Input| Projects'!J426*'Input| Escalations'!$K$19,"")</f>
        <v>0</v>
      </c>
      <c r="H426" s="257">
        <f>IFERROR('Input| Projects'!K426*'Input| Escalations'!$K$19,"")</f>
        <v>0</v>
      </c>
      <c r="I426" s="257">
        <f>IFERROR('Input| Projects'!L426*'Input| Escalations'!$K$19,"")</f>
        <v>0</v>
      </c>
      <c r="J426" s="257">
        <f>IFERROR('Input| Projects'!M426*'Input| Escalations'!$K$19,"")</f>
        <v>0</v>
      </c>
      <c r="K426" s="257">
        <f>IFERROR('Input| Projects'!N426*'Input| Escalations'!$K$19,"")</f>
        <v>0</v>
      </c>
      <c r="L426" s="257">
        <f>IFERROR('Input| Projects'!O426*'Input| Escalations'!$K$19,"")</f>
        <v>0</v>
      </c>
      <c r="M426" s="206" t="str">
        <f>IF(ABS(SUM(F426:L426)-(SUM('Input| Projects'!I426:O426)*'Input| Escalations'!$K$19))&lt;0.0000001,"",1)</f>
        <v/>
      </c>
      <c r="N426" s="259">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259">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259">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259">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259">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259">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259">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42"/>
      <c r="V426" s="253">
        <f t="shared" si="159"/>
        <v>0</v>
      </c>
      <c r="W426" s="253">
        <f t="shared" si="160"/>
        <v>0</v>
      </c>
      <c r="X426" s="253">
        <f t="shared" si="161"/>
        <v>0</v>
      </c>
      <c r="Y426" s="253">
        <f t="shared" si="144"/>
        <v>0</v>
      </c>
      <c r="Z426" s="253">
        <f t="shared" si="145"/>
        <v>0</v>
      </c>
      <c r="AA426" s="253">
        <f t="shared" si="146"/>
        <v>0</v>
      </c>
      <c r="AB426" s="253">
        <f t="shared" si="147"/>
        <v>0</v>
      </c>
      <c r="AC426" s="142"/>
      <c r="AD426" s="253">
        <f>'Input| Projects'!Q426*N426*'Input| Escalations'!$K$19</f>
        <v>0</v>
      </c>
      <c r="AE426" s="253">
        <f>'Input| Projects'!R426*O426*'Input| Escalations'!$K$19</f>
        <v>0</v>
      </c>
      <c r="AF426" s="253">
        <f>'Input| Projects'!S426*P426*'Input| Escalations'!$K$19</f>
        <v>0</v>
      </c>
      <c r="AG426" s="253">
        <f>'Input| Projects'!T426*Q426*'Input| Escalations'!$K$19</f>
        <v>0</v>
      </c>
      <c r="AH426" s="253">
        <f>'Input| Projects'!U426*R426*'Input| Escalations'!$K$19</f>
        <v>0</v>
      </c>
      <c r="AI426" s="253">
        <f>'Input| Projects'!V426*S426*'Input| Escalations'!$K$19</f>
        <v>0</v>
      </c>
      <c r="AJ426" s="253">
        <f>'Input| Projects'!W426*T426*'Input| Escalations'!$K$19</f>
        <v>0</v>
      </c>
      <c r="AK426" s="142"/>
      <c r="AL426" s="253">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253">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253">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253">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253">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253">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253">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42"/>
      <c r="AT426" s="253">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253">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253">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253">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253">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253">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253">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42"/>
      <c r="BB426" s="253">
        <f t="shared" si="162"/>
        <v>0</v>
      </c>
      <c r="BC426" s="253">
        <f t="shared" si="163"/>
        <v>0</v>
      </c>
      <c r="BD426" s="253">
        <f t="shared" si="164"/>
        <v>0</v>
      </c>
      <c r="BE426" s="253">
        <f t="shared" si="148"/>
        <v>0</v>
      </c>
      <c r="BF426" s="253">
        <f t="shared" si="149"/>
        <v>0</v>
      </c>
      <c r="BG426" s="253">
        <f t="shared" si="150"/>
        <v>0</v>
      </c>
      <c r="BH426" s="253">
        <f t="shared" si="151"/>
        <v>0</v>
      </c>
      <c r="BI426" s="144"/>
      <c r="BJ426" s="253"/>
      <c r="BK426" s="253"/>
      <c r="BL426" s="253"/>
      <c r="BM426" s="253"/>
      <c r="BN426" s="253"/>
      <c r="BO426" s="253"/>
      <c r="BP426" s="253"/>
      <c r="BQ426" s="144"/>
      <c r="BR426" s="253">
        <f t="shared" si="152"/>
        <v>0</v>
      </c>
      <c r="BS426" s="253">
        <f t="shared" si="153"/>
        <v>0</v>
      </c>
      <c r="BT426" s="253">
        <f t="shared" si="154"/>
        <v>0</v>
      </c>
      <c r="BU426" s="253">
        <f t="shared" si="155"/>
        <v>0</v>
      </c>
      <c r="BV426" s="253">
        <f t="shared" si="156"/>
        <v>0</v>
      </c>
      <c r="BW426" s="253">
        <f t="shared" si="157"/>
        <v>0</v>
      </c>
      <c r="BX426" s="253">
        <f t="shared" si="158"/>
        <v>0</v>
      </c>
      <c r="BY426" s="142"/>
      <c r="BZ426" s="264" t="str">
        <f>IF(SUMIF('Input| Projects'!$AR$8:$CO$8,"Dx",'Input| Projects'!$AR426:$CO426)=0,"",SUMIF('Input| Projects'!$AR$8:$CO$8,"Dx",'Input| Projects'!$AR426:$CO426))</f>
        <v/>
      </c>
      <c r="CA426" s="264" t="str">
        <f>IF(SUMIF('Input| Projects'!$AR$8:$CO$8,"Tx",'Input| Projects'!$AR426:$CO426)=0,"",SUMIF('Input| Projects'!$AR$8:$CO$8,"Tx",'Input| Projects'!$AR426:$CO426))</f>
        <v/>
      </c>
      <c r="CB426" s="206" t="str">
        <f t="shared" si="165"/>
        <v/>
      </c>
    </row>
    <row r="427" spans="2:80" x14ac:dyDescent="0.3">
      <c r="B427" s="268">
        <f>IFERROR('Input| Projects'!B427,"")</f>
        <v>418</v>
      </c>
      <c r="C427" s="57" t="str">
        <f>IFERROR(IF('Input| Projects'!C427="","",'Input| Projects'!C427),"")</f>
        <v/>
      </c>
      <c r="D427" s="57" t="str">
        <f>IFERROR(IF('Input| Projects'!D427="","",'Input| Projects'!D427),"")</f>
        <v/>
      </c>
      <c r="E427" s="140"/>
      <c r="F427" s="257">
        <f>IFERROR('Input| Projects'!I427*'Input| Escalations'!$K$19,"")</f>
        <v>0</v>
      </c>
      <c r="G427" s="257">
        <f>IFERROR('Input| Projects'!J427*'Input| Escalations'!$K$19,"")</f>
        <v>0</v>
      </c>
      <c r="H427" s="257">
        <f>IFERROR('Input| Projects'!K427*'Input| Escalations'!$K$19,"")</f>
        <v>0</v>
      </c>
      <c r="I427" s="257">
        <f>IFERROR('Input| Projects'!L427*'Input| Escalations'!$K$19,"")</f>
        <v>0</v>
      </c>
      <c r="J427" s="257">
        <f>IFERROR('Input| Projects'!M427*'Input| Escalations'!$K$19,"")</f>
        <v>0</v>
      </c>
      <c r="K427" s="257">
        <f>IFERROR('Input| Projects'!N427*'Input| Escalations'!$K$19,"")</f>
        <v>0</v>
      </c>
      <c r="L427" s="257">
        <f>IFERROR('Input| Projects'!O427*'Input| Escalations'!$K$19,"")</f>
        <v>0</v>
      </c>
      <c r="M427" s="206" t="str">
        <f>IF(ABS(SUM(F427:L427)-(SUM('Input| Projects'!I427:O427)*'Input| Escalations'!$K$19))&lt;0.0000001,"",1)</f>
        <v/>
      </c>
      <c r="N427" s="259">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259">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259">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259">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259">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259">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259">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42"/>
      <c r="V427" s="253">
        <f t="shared" si="159"/>
        <v>0</v>
      </c>
      <c r="W427" s="253">
        <f t="shared" si="160"/>
        <v>0</v>
      </c>
      <c r="X427" s="253">
        <f t="shared" si="161"/>
        <v>0</v>
      </c>
      <c r="Y427" s="253">
        <f t="shared" si="144"/>
        <v>0</v>
      </c>
      <c r="Z427" s="253">
        <f t="shared" si="145"/>
        <v>0</v>
      </c>
      <c r="AA427" s="253">
        <f t="shared" si="146"/>
        <v>0</v>
      </c>
      <c r="AB427" s="253">
        <f t="shared" si="147"/>
        <v>0</v>
      </c>
      <c r="AC427" s="142"/>
      <c r="AD427" s="253">
        <f>'Input| Projects'!Q427*N427*'Input| Escalations'!$K$19</f>
        <v>0</v>
      </c>
      <c r="AE427" s="253">
        <f>'Input| Projects'!R427*O427*'Input| Escalations'!$K$19</f>
        <v>0</v>
      </c>
      <c r="AF427" s="253">
        <f>'Input| Projects'!S427*P427*'Input| Escalations'!$K$19</f>
        <v>0</v>
      </c>
      <c r="AG427" s="253">
        <f>'Input| Projects'!T427*Q427*'Input| Escalations'!$K$19</f>
        <v>0</v>
      </c>
      <c r="AH427" s="253">
        <f>'Input| Projects'!U427*R427*'Input| Escalations'!$K$19</f>
        <v>0</v>
      </c>
      <c r="AI427" s="253">
        <f>'Input| Projects'!V427*S427*'Input| Escalations'!$K$19</f>
        <v>0</v>
      </c>
      <c r="AJ427" s="253">
        <f>'Input| Projects'!W427*T427*'Input| Escalations'!$K$19</f>
        <v>0</v>
      </c>
      <c r="AK427" s="142"/>
      <c r="AL427" s="253">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253">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253">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253">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253">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253">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253">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42"/>
      <c r="AT427" s="253">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253">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253">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253">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253">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253">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253">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42"/>
      <c r="BB427" s="253">
        <f t="shared" si="162"/>
        <v>0</v>
      </c>
      <c r="BC427" s="253">
        <f t="shared" si="163"/>
        <v>0</v>
      </c>
      <c r="BD427" s="253">
        <f t="shared" si="164"/>
        <v>0</v>
      </c>
      <c r="BE427" s="253">
        <f t="shared" si="148"/>
        <v>0</v>
      </c>
      <c r="BF427" s="253">
        <f t="shared" si="149"/>
        <v>0</v>
      </c>
      <c r="BG427" s="253">
        <f t="shared" si="150"/>
        <v>0</v>
      </c>
      <c r="BH427" s="253">
        <f t="shared" si="151"/>
        <v>0</v>
      </c>
      <c r="BI427" s="144"/>
      <c r="BJ427" s="253"/>
      <c r="BK427" s="253"/>
      <c r="BL427" s="253"/>
      <c r="BM427" s="253"/>
      <c r="BN427" s="253"/>
      <c r="BO427" s="253"/>
      <c r="BP427" s="253"/>
      <c r="BQ427" s="144"/>
      <c r="BR427" s="253">
        <f t="shared" si="152"/>
        <v>0</v>
      </c>
      <c r="BS427" s="253">
        <f t="shared" si="153"/>
        <v>0</v>
      </c>
      <c r="BT427" s="253">
        <f t="shared" si="154"/>
        <v>0</v>
      </c>
      <c r="BU427" s="253">
        <f t="shared" si="155"/>
        <v>0</v>
      </c>
      <c r="BV427" s="253">
        <f t="shared" si="156"/>
        <v>0</v>
      </c>
      <c r="BW427" s="253">
        <f t="shared" si="157"/>
        <v>0</v>
      </c>
      <c r="BX427" s="253">
        <f t="shared" si="158"/>
        <v>0</v>
      </c>
      <c r="BY427" s="142"/>
      <c r="BZ427" s="264" t="str">
        <f>IF(SUMIF('Input| Projects'!$AR$8:$CO$8,"Dx",'Input| Projects'!$AR427:$CO427)=0,"",SUMIF('Input| Projects'!$AR$8:$CO$8,"Dx",'Input| Projects'!$AR427:$CO427))</f>
        <v/>
      </c>
      <c r="CA427" s="264" t="str">
        <f>IF(SUMIF('Input| Projects'!$AR$8:$CO$8,"Tx",'Input| Projects'!$AR427:$CO427)=0,"",SUMIF('Input| Projects'!$AR$8:$CO$8,"Tx",'Input| Projects'!$AR427:$CO427))</f>
        <v/>
      </c>
      <c r="CB427" s="206" t="str">
        <f t="shared" si="165"/>
        <v/>
      </c>
    </row>
    <row r="428" spans="2:80" x14ac:dyDescent="0.3">
      <c r="B428" s="268">
        <f>IFERROR('Input| Projects'!B428,"")</f>
        <v>419</v>
      </c>
      <c r="C428" s="57" t="str">
        <f>IFERROR(IF('Input| Projects'!C428="","",'Input| Projects'!C428),"")</f>
        <v/>
      </c>
      <c r="D428" s="57" t="str">
        <f>IFERROR(IF('Input| Projects'!D428="","",'Input| Projects'!D428),"")</f>
        <v/>
      </c>
      <c r="E428" s="140"/>
      <c r="F428" s="257">
        <f>IFERROR('Input| Projects'!I428*'Input| Escalations'!$K$19,"")</f>
        <v>0</v>
      </c>
      <c r="G428" s="257">
        <f>IFERROR('Input| Projects'!J428*'Input| Escalations'!$K$19,"")</f>
        <v>0</v>
      </c>
      <c r="H428" s="257">
        <f>IFERROR('Input| Projects'!K428*'Input| Escalations'!$K$19,"")</f>
        <v>0</v>
      </c>
      <c r="I428" s="257">
        <f>IFERROR('Input| Projects'!L428*'Input| Escalations'!$K$19,"")</f>
        <v>0</v>
      </c>
      <c r="J428" s="257">
        <f>IFERROR('Input| Projects'!M428*'Input| Escalations'!$K$19,"")</f>
        <v>0</v>
      </c>
      <c r="K428" s="257">
        <f>IFERROR('Input| Projects'!N428*'Input| Escalations'!$K$19,"")</f>
        <v>0</v>
      </c>
      <c r="L428" s="257">
        <f>IFERROR('Input| Projects'!O428*'Input| Escalations'!$K$19,"")</f>
        <v>0</v>
      </c>
      <c r="M428" s="206" t="str">
        <f>IF(ABS(SUM(F428:L428)-(SUM('Input| Projects'!I428:O428)*'Input| Escalations'!$K$19))&lt;0.0000001,"",1)</f>
        <v/>
      </c>
      <c r="N428" s="259">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259">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259">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259">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259">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259">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259">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42"/>
      <c r="V428" s="253">
        <f t="shared" si="159"/>
        <v>0</v>
      </c>
      <c r="W428" s="253">
        <f t="shared" si="160"/>
        <v>0</v>
      </c>
      <c r="X428" s="253">
        <f t="shared" si="161"/>
        <v>0</v>
      </c>
      <c r="Y428" s="253">
        <f t="shared" si="144"/>
        <v>0</v>
      </c>
      <c r="Z428" s="253">
        <f t="shared" si="145"/>
        <v>0</v>
      </c>
      <c r="AA428" s="253">
        <f t="shared" si="146"/>
        <v>0</v>
      </c>
      <c r="AB428" s="253">
        <f t="shared" si="147"/>
        <v>0</v>
      </c>
      <c r="AC428" s="142"/>
      <c r="AD428" s="253">
        <f>'Input| Projects'!Q428*N428*'Input| Escalations'!$K$19</f>
        <v>0</v>
      </c>
      <c r="AE428" s="253">
        <f>'Input| Projects'!R428*O428*'Input| Escalations'!$K$19</f>
        <v>0</v>
      </c>
      <c r="AF428" s="253">
        <f>'Input| Projects'!S428*P428*'Input| Escalations'!$K$19</f>
        <v>0</v>
      </c>
      <c r="AG428" s="253">
        <f>'Input| Projects'!T428*Q428*'Input| Escalations'!$K$19</f>
        <v>0</v>
      </c>
      <c r="AH428" s="253">
        <f>'Input| Projects'!U428*R428*'Input| Escalations'!$K$19</f>
        <v>0</v>
      </c>
      <c r="AI428" s="253">
        <f>'Input| Projects'!V428*S428*'Input| Escalations'!$K$19</f>
        <v>0</v>
      </c>
      <c r="AJ428" s="253">
        <f>'Input| Projects'!W428*T428*'Input| Escalations'!$K$19</f>
        <v>0</v>
      </c>
      <c r="AK428" s="142"/>
      <c r="AL428" s="253">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253">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253">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253">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253">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253">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253">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42"/>
      <c r="AT428" s="253">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253">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253">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253">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253">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253">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253">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42"/>
      <c r="BB428" s="253">
        <f t="shared" si="162"/>
        <v>0</v>
      </c>
      <c r="BC428" s="253">
        <f t="shared" si="163"/>
        <v>0</v>
      </c>
      <c r="BD428" s="253">
        <f t="shared" si="164"/>
        <v>0</v>
      </c>
      <c r="BE428" s="253">
        <f t="shared" si="148"/>
        <v>0</v>
      </c>
      <c r="BF428" s="253">
        <f t="shared" si="149"/>
        <v>0</v>
      </c>
      <c r="BG428" s="253">
        <f t="shared" si="150"/>
        <v>0</v>
      </c>
      <c r="BH428" s="253">
        <f t="shared" si="151"/>
        <v>0</v>
      </c>
      <c r="BI428" s="144"/>
      <c r="BJ428" s="253"/>
      <c r="BK428" s="253"/>
      <c r="BL428" s="253"/>
      <c r="BM428" s="253"/>
      <c r="BN428" s="253"/>
      <c r="BO428" s="253"/>
      <c r="BP428" s="253"/>
      <c r="BQ428" s="144"/>
      <c r="BR428" s="253">
        <f t="shared" si="152"/>
        <v>0</v>
      </c>
      <c r="BS428" s="253">
        <f t="shared" si="153"/>
        <v>0</v>
      </c>
      <c r="BT428" s="253">
        <f t="shared" si="154"/>
        <v>0</v>
      </c>
      <c r="BU428" s="253">
        <f t="shared" si="155"/>
        <v>0</v>
      </c>
      <c r="BV428" s="253">
        <f t="shared" si="156"/>
        <v>0</v>
      </c>
      <c r="BW428" s="253">
        <f t="shared" si="157"/>
        <v>0</v>
      </c>
      <c r="BX428" s="253">
        <f t="shared" si="158"/>
        <v>0</v>
      </c>
      <c r="BY428" s="142"/>
      <c r="BZ428" s="264" t="str">
        <f>IF(SUMIF('Input| Projects'!$AR$8:$CO$8,"Dx",'Input| Projects'!$AR428:$CO428)=0,"",SUMIF('Input| Projects'!$AR$8:$CO$8,"Dx",'Input| Projects'!$AR428:$CO428))</f>
        <v/>
      </c>
      <c r="CA428" s="264" t="str">
        <f>IF(SUMIF('Input| Projects'!$AR$8:$CO$8,"Tx",'Input| Projects'!$AR428:$CO428)=0,"",SUMIF('Input| Projects'!$AR$8:$CO$8,"Tx",'Input| Projects'!$AR428:$CO428))</f>
        <v/>
      </c>
      <c r="CB428" s="206" t="str">
        <f t="shared" si="165"/>
        <v/>
      </c>
    </row>
    <row r="429" spans="2:80" x14ac:dyDescent="0.3">
      <c r="B429" s="268">
        <f>IFERROR('Input| Projects'!B429,"")</f>
        <v>420</v>
      </c>
      <c r="C429" s="57" t="str">
        <f>IFERROR(IF('Input| Projects'!C429="","",'Input| Projects'!C429),"")</f>
        <v/>
      </c>
      <c r="D429" s="57" t="str">
        <f>IFERROR(IF('Input| Projects'!D429="","",'Input| Projects'!D429),"")</f>
        <v/>
      </c>
      <c r="E429" s="140"/>
      <c r="F429" s="257">
        <f>IFERROR('Input| Projects'!I429*'Input| Escalations'!$K$19,"")</f>
        <v>0</v>
      </c>
      <c r="G429" s="257">
        <f>IFERROR('Input| Projects'!J429*'Input| Escalations'!$K$19,"")</f>
        <v>0</v>
      </c>
      <c r="H429" s="257">
        <f>IFERROR('Input| Projects'!K429*'Input| Escalations'!$K$19,"")</f>
        <v>0</v>
      </c>
      <c r="I429" s="257">
        <f>IFERROR('Input| Projects'!L429*'Input| Escalations'!$K$19,"")</f>
        <v>0</v>
      </c>
      <c r="J429" s="257">
        <f>IFERROR('Input| Projects'!M429*'Input| Escalations'!$K$19,"")</f>
        <v>0</v>
      </c>
      <c r="K429" s="257">
        <f>IFERROR('Input| Projects'!N429*'Input| Escalations'!$K$19,"")</f>
        <v>0</v>
      </c>
      <c r="L429" s="257">
        <f>IFERROR('Input| Projects'!O429*'Input| Escalations'!$K$19,"")</f>
        <v>0</v>
      </c>
      <c r="M429" s="206" t="str">
        <f>IF(ABS(SUM(F429:L429)-(SUM('Input| Projects'!I429:O429)*'Input| Escalations'!$K$19))&lt;0.0000001,"",1)</f>
        <v/>
      </c>
      <c r="N429" s="259">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259">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259">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259">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259">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259">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259">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42"/>
      <c r="V429" s="253">
        <f t="shared" si="159"/>
        <v>0</v>
      </c>
      <c r="W429" s="253">
        <f t="shared" si="160"/>
        <v>0</v>
      </c>
      <c r="X429" s="253">
        <f t="shared" si="161"/>
        <v>0</v>
      </c>
      <c r="Y429" s="253">
        <f t="shared" si="144"/>
        <v>0</v>
      </c>
      <c r="Z429" s="253">
        <f t="shared" si="145"/>
        <v>0</v>
      </c>
      <c r="AA429" s="253">
        <f t="shared" si="146"/>
        <v>0</v>
      </c>
      <c r="AB429" s="253">
        <f t="shared" si="147"/>
        <v>0</v>
      </c>
      <c r="AC429" s="142"/>
      <c r="AD429" s="253">
        <f>'Input| Projects'!Q429*N429*'Input| Escalations'!$K$19</f>
        <v>0</v>
      </c>
      <c r="AE429" s="253">
        <f>'Input| Projects'!R429*O429*'Input| Escalations'!$K$19</f>
        <v>0</v>
      </c>
      <c r="AF429" s="253">
        <f>'Input| Projects'!S429*P429*'Input| Escalations'!$K$19</f>
        <v>0</v>
      </c>
      <c r="AG429" s="253">
        <f>'Input| Projects'!T429*Q429*'Input| Escalations'!$K$19</f>
        <v>0</v>
      </c>
      <c r="AH429" s="253">
        <f>'Input| Projects'!U429*R429*'Input| Escalations'!$K$19</f>
        <v>0</v>
      </c>
      <c r="AI429" s="253">
        <f>'Input| Projects'!V429*S429*'Input| Escalations'!$K$19</f>
        <v>0</v>
      </c>
      <c r="AJ429" s="253">
        <f>'Input| Projects'!W429*T429*'Input| Escalations'!$K$19</f>
        <v>0</v>
      </c>
      <c r="AK429" s="142"/>
      <c r="AL429" s="253">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253">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253">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253">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253">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253">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253">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42"/>
      <c r="AT429" s="253">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253">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253">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253">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253">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253">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253">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42"/>
      <c r="BB429" s="253">
        <f t="shared" si="162"/>
        <v>0</v>
      </c>
      <c r="BC429" s="253">
        <f t="shared" si="163"/>
        <v>0</v>
      </c>
      <c r="BD429" s="253">
        <f t="shared" si="164"/>
        <v>0</v>
      </c>
      <c r="BE429" s="253">
        <f t="shared" si="148"/>
        <v>0</v>
      </c>
      <c r="BF429" s="253">
        <f t="shared" si="149"/>
        <v>0</v>
      </c>
      <c r="BG429" s="253">
        <f t="shared" si="150"/>
        <v>0</v>
      </c>
      <c r="BH429" s="253">
        <f t="shared" si="151"/>
        <v>0</v>
      </c>
      <c r="BI429" s="144"/>
      <c r="BJ429" s="253"/>
      <c r="BK429" s="253"/>
      <c r="BL429" s="253"/>
      <c r="BM429" s="253"/>
      <c r="BN429" s="253"/>
      <c r="BO429" s="253"/>
      <c r="BP429" s="253"/>
      <c r="BQ429" s="144"/>
      <c r="BR429" s="253">
        <f t="shared" si="152"/>
        <v>0</v>
      </c>
      <c r="BS429" s="253">
        <f t="shared" si="153"/>
        <v>0</v>
      </c>
      <c r="BT429" s="253">
        <f t="shared" si="154"/>
        <v>0</v>
      </c>
      <c r="BU429" s="253">
        <f t="shared" si="155"/>
        <v>0</v>
      </c>
      <c r="BV429" s="253">
        <f t="shared" si="156"/>
        <v>0</v>
      </c>
      <c r="BW429" s="253">
        <f t="shared" si="157"/>
        <v>0</v>
      </c>
      <c r="BX429" s="253">
        <f t="shared" si="158"/>
        <v>0</v>
      </c>
      <c r="BY429" s="142"/>
      <c r="BZ429" s="264" t="str">
        <f>IF(SUMIF('Input| Projects'!$AR$8:$CO$8,"Dx",'Input| Projects'!$AR429:$CO429)=0,"",SUMIF('Input| Projects'!$AR$8:$CO$8,"Dx",'Input| Projects'!$AR429:$CO429))</f>
        <v/>
      </c>
      <c r="CA429" s="264" t="str">
        <f>IF(SUMIF('Input| Projects'!$AR$8:$CO$8,"Tx",'Input| Projects'!$AR429:$CO429)=0,"",SUMIF('Input| Projects'!$AR$8:$CO$8,"Tx",'Input| Projects'!$AR429:$CO429))</f>
        <v/>
      </c>
      <c r="CB429" s="206" t="str">
        <f t="shared" si="165"/>
        <v/>
      </c>
    </row>
    <row r="430" spans="2:80" x14ac:dyDescent="0.3">
      <c r="B430" s="268">
        <f>IFERROR('Input| Projects'!B430,"")</f>
        <v>421</v>
      </c>
      <c r="C430" s="57" t="str">
        <f>IFERROR(IF('Input| Projects'!C430="","",'Input| Projects'!C430),"")</f>
        <v/>
      </c>
      <c r="D430" s="57" t="str">
        <f>IFERROR(IF('Input| Projects'!D430="","",'Input| Projects'!D430),"")</f>
        <v/>
      </c>
      <c r="E430" s="140"/>
      <c r="F430" s="257">
        <f>IFERROR('Input| Projects'!I430*'Input| Escalations'!$K$19,"")</f>
        <v>0</v>
      </c>
      <c r="G430" s="257">
        <f>IFERROR('Input| Projects'!J430*'Input| Escalations'!$K$19,"")</f>
        <v>0</v>
      </c>
      <c r="H430" s="257">
        <f>IFERROR('Input| Projects'!K430*'Input| Escalations'!$K$19,"")</f>
        <v>0</v>
      </c>
      <c r="I430" s="257">
        <f>IFERROR('Input| Projects'!L430*'Input| Escalations'!$K$19,"")</f>
        <v>0</v>
      </c>
      <c r="J430" s="257">
        <f>IFERROR('Input| Projects'!M430*'Input| Escalations'!$K$19,"")</f>
        <v>0</v>
      </c>
      <c r="K430" s="257">
        <f>IFERROR('Input| Projects'!N430*'Input| Escalations'!$K$19,"")</f>
        <v>0</v>
      </c>
      <c r="L430" s="257">
        <f>IFERROR('Input| Projects'!O430*'Input| Escalations'!$K$19,"")</f>
        <v>0</v>
      </c>
      <c r="M430" s="206" t="str">
        <f>IF(ABS(SUM(F430:L430)-(SUM('Input| Projects'!I430:O430)*'Input| Escalations'!$K$19))&lt;0.0000001,"",1)</f>
        <v/>
      </c>
      <c r="N430" s="259">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259">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259">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259">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259">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259">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259">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42"/>
      <c r="V430" s="253">
        <f t="shared" si="159"/>
        <v>0</v>
      </c>
      <c r="W430" s="253">
        <f t="shared" si="160"/>
        <v>0</v>
      </c>
      <c r="X430" s="253">
        <f t="shared" si="161"/>
        <v>0</v>
      </c>
      <c r="Y430" s="253">
        <f t="shared" si="144"/>
        <v>0</v>
      </c>
      <c r="Z430" s="253">
        <f t="shared" si="145"/>
        <v>0</v>
      </c>
      <c r="AA430" s="253">
        <f t="shared" si="146"/>
        <v>0</v>
      </c>
      <c r="AB430" s="253">
        <f t="shared" si="147"/>
        <v>0</v>
      </c>
      <c r="AC430" s="142"/>
      <c r="AD430" s="253">
        <f>'Input| Projects'!Q430*N430*'Input| Escalations'!$K$19</f>
        <v>0</v>
      </c>
      <c r="AE430" s="253">
        <f>'Input| Projects'!R430*O430*'Input| Escalations'!$K$19</f>
        <v>0</v>
      </c>
      <c r="AF430" s="253">
        <f>'Input| Projects'!S430*P430*'Input| Escalations'!$K$19</f>
        <v>0</v>
      </c>
      <c r="AG430" s="253">
        <f>'Input| Projects'!T430*Q430*'Input| Escalations'!$K$19</f>
        <v>0</v>
      </c>
      <c r="AH430" s="253">
        <f>'Input| Projects'!U430*R430*'Input| Escalations'!$K$19</f>
        <v>0</v>
      </c>
      <c r="AI430" s="253">
        <f>'Input| Projects'!V430*S430*'Input| Escalations'!$K$19</f>
        <v>0</v>
      </c>
      <c r="AJ430" s="253">
        <f>'Input| Projects'!W430*T430*'Input| Escalations'!$K$19</f>
        <v>0</v>
      </c>
      <c r="AK430" s="142"/>
      <c r="AL430" s="253">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253">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253">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253">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253">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253">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253">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42"/>
      <c r="AT430" s="253">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253">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253">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253">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253">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253">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253">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42"/>
      <c r="BB430" s="253">
        <f t="shared" si="162"/>
        <v>0</v>
      </c>
      <c r="BC430" s="253">
        <f t="shared" si="163"/>
        <v>0</v>
      </c>
      <c r="BD430" s="253">
        <f t="shared" si="164"/>
        <v>0</v>
      </c>
      <c r="BE430" s="253">
        <f t="shared" si="148"/>
        <v>0</v>
      </c>
      <c r="BF430" s="253">
        <f t="shared" si="149"/>
        <v>0</v>
      </c>
      <c r="BG430" s="253">
        <f t="shared" si="150"/>
        <v>0</v>
      </c>
      <c r="BH430" s="253">
        <f t="shared" si="151"/>
        <v>0</v>
      </c>
      <c r="BI430" s="144"/>
      <c r="BJ430" s="253"/>
      <c r="BK430" s="253"/>
      <c r="BL430" s="253"/>
      <c r="BM430" s="253"/>
      <c r="BN430" s="253"/>
      <c r="BO430" s="253"/>
      <c r="BP430" s="253"/>
      <c r="BQ430" s="144"/>
      <c r="BR430" s="253">
        <f t="shared" si="152"/>
        <v>0</v>
      </c>
      <c r="BS430" s="253">
        <f t="shared" si="153"/>
        <v>0</v>
      </c>
      <c r="BT430" s="253">
        <f t="shared" si="154"/>
        <v>0</v>
      </c>
      <c r="BU430" s="253">
        <f t="shared" si="155"/>
        <v>0</v>
      </c>
      <c r="BV430" s="253">
        <f t="shared" si="156"/>
        <v>0</v>
      </c>
      <c r="BW430" s="253">
        <f t="shared" si="157"/>
        <v>0</v>
      </c>
      <c r="BX430" s="253">
        <f t="shared" si="158"/>
        <v>0</v>
      </c>
      <c r="BY430" s="142"/>
      <c r="BZ430" s="264" t="str">
        <f>IF(SUMIF('Input| Projects'!$AR$8:$CO$8,"Dx",'Input| Projects'!$AR430:$CO430)=0,"",SUMIF('Input| Projects'!$AR$8:$CO$8,"Dx",'Input| Projects'!$AR430:$CO430))</f>
        <v/>
      </c>
      <c r="CA430" s="264" t="str">
        <f>IF(SUMIF('Input| Projects'!$AR$8:$CO$8,"Tx",'Input| Projects'!$AR430:$CO430)=0,"",SUMIF('Input| Projects'!$AR$8:$CO$8,"Tx",'Input| Projects'!$AR430:$CO430))</f>
        <v/>
      </c>
      <c r="CB430" s="206" t="str">
        <f t="shared" si="165"/>
        <v/>
      </c>
    </row>
    <row r="431" spans="2:80" x14ac:dyDescent="0.3">
      <c r="B431" s="268">
        <f>IFERROR('Input| Projects'!B431,"")</f>
        <v>422</v>
      </c>
      <c r="C431" s="57" t="str">
        <f>IFERROR(IF('Input| Projects'!C431="","",'Input| Projects'!C431),"")</f>
        <v/>
      </c>
      <c r="D431" s="57" t="str">
        <f>IFERROR(IF('Input| Projects'!D431="","",'Input| Projects'!D431),"")</f>
        <v/>
      </c>
      <c r="E431" s="140"/>
      <c r="F431" s="257">
        <f>IFERROR('Input| Projects'!I431*'Input| Escalations'!$K$19,"")</f>
        <v>0</v>
      </c>
      <c r="G431" s="257">
        <f>IFERROR('Input| Projects'!J431*'Input| Escalations'!$K$19,"")</f>
        <v>0</v>
      </c>
      <c r="H431" s="257">
        <f>IFERROR('Input| Projects'!K431*'Input| Escalations'!$K$19,"")</f>
        <v>0</v>
      </c>
      <c r="I431" s="257">
        <f>IFERROR('Input| Projects'!L431*'Input| Escalations'!$K$19,"")</f>
        <v>0</v>
      </c>
      <c r="J431" s="257">
        <f>IFERROR('Input| Projects'!M431*'Input| Escalations'!$K$19,"")</f>
        <v>0</v>
      </c>
      <c r="K431" s="257">
        <f>IFERROR('Input| Projects'!N431*'Input| Escalations'!$K$19,"")</f>
        <v>0</v>
      </c>
      <c r="L431" s="257">
        <f>IFERROR('Input| Projects'!O431*'Input| Escalations'!$K$19,"")</f>
        <v>0</v>
      </c>
      <c r="M431" s="206" t="str">
        <f>IF(ABS(SUM(F431:L431)-(SUM('Input| Projects'!I431:O431)*'Input| Escalations'!$K$19))&lt;0.0000001,"",1)</f>
        <v/>
      </c>
      <c r="N431" s="259">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259">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259">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259">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259">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259">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259">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42"/>
      <c r="V431" s="253">
        <f t="shared" si="159"/>
        <v>0</v>
      </c>
      <c r="W431" s="253">
        <f t="shared" si="160"/>
        <v>0</v>
      </c>
      <c r="X431" s="253">
        <f t="shared" si="161"/>
        <v>0</v>
      </c>
      <c r="Y431" s="253">
        <f t="shared" si="144"/>
        <v>0</v>
      </c>
      <c r="Z431" s="253">
        <f t="shared" si="145"/>
        <v>0</v>
      </c>
      <c r="AA431" s="253">
        <f t="shared" si="146"/>
        <v>0</v>
      </c>
      <c r="AB431" s="253">
        <f t="shared" si="147"/>
        <v>0</v>
      </c>
      <c r="AC431" s="142"/>
      <c r="AD431" s="253">
        <f>'Input| Projects'!Q431*N431*'Input| Escalations'!$K$19</f>
        <v>0</v>
      </c>
      <c r="AE431" s="253">
        <f>'Input| Projects'!R431*O431*'Input| Escalations'!$K$19</f>
        <v>0</v>
      </c>
      <c r="AF431" s="253">
        <f>'Input| Projects'!S431*P431*'Input| Escalations'!$K$19</f>
        <v>0</v>
      </c>
      <c r="AG431" s="253">
        <f>'Input| Projects'!T431*Q431*'Input| Escalations'!$K$19</f>
        <v>0</v>
      </c>
      <c r="AH431" s="253">
        <f>'Input| Projects'!U431*R431*'Input| Escalations'!$K$19</f>
        <v>0</v>
      </c>
      <c r="AI431" s="253">
        <f>'Input| Projects'!V431*S431*'Input| Escalations'!$K$19</f>
        <v>0</v>
      </c>
      <c r="AJ431" s="253">
        <f>'Input| Projects'!W431*T431*'Input| Escalations'!$K$19</f>
        <v>0</v>
      </c>
      <c r="AK431" s="142"/>
      <c r="AL431" s="253">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253">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253">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253">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253">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253">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253">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42"/>
      <c r="AT431" s="253">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253">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253">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253">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253">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253">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253">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42"/>
      <c r="BB431" s="253">
        <f t="shared" si="162"/>
        <v>0</v>
      </c>
      <c r="BC431" s="253">
        <f t="shared" si="163"/>
        <v>0</v>
      </c>
      <c r="BD431" s="253">
        <f t="shared" si="164"/>
        <v>0</v>
      </c>
      <c r="BE431" s="253">
        <f t="shared" si="148"/>
        <v>0</v>
      </c>
      <c r="BF431" s="253">
        <f t="shared" si="149"/>
        <v>0</v>
      </c>
      <c r="BG431" s="253">
        <f t="shared" si="150"/>
        <v>0</v>
      </c>
      <c r="BH431" s="253">
        <f t="shared" si="151"/>
        <v>0</v>
      </c>
      <c r="BI431" s="144"/>
      <c r="BJ431" s="253"/>
      <c r="BK431" s="253"/>
      <c r="BL431" s="253"/>
      <c r="BM431" s="253"/>
      <c r="BN431" s="253"/>
      <c r="BO431" s="253"/>
      <c r="BP431" s="253"/>
      <c r="BQ431" s="144"/>
      <c r="BR431" s="253">
        <f t="shared" si="152"/>
        <v>0</v>
      </c>
      <c r="BS431" s="253">
        <f t="shared" si="153"/>
        <v>0</v>
      </c>
      <c r="BT431" s="253">
        <f t="shared" si="154"/>
        <v>0</v>
      </c>
      <c r="BU431" s="253">
        <f t="shared" si="155"/>
        <v>0</v>
      </c>
      <c r="BV431" s="253">
        <f t="shared" si="156"/>
        <v>0</v>
      </c>
      <c r="BW431" s="253">
        <f t="shared" si="157"/>
        <v>0</v>
      </c>
      <c r="BX431" s="253">
        <f t="shared" si="158"/>
        <v>0</v>
      </c>
      <c r="BY431" s="142"/>
      <c r="BZ431" s="264" t="str">
        <f>IF(SUMIF('Input| Projects'!$AR$8:$CO$8,"Dx",'Input| Projects'!$AR431:$CO431)=0,"",SUMIF('Input| Projects'!$AR$8:$CO$8,"Dx",'Input| Projects'!$AR431:$CO431))</f>
        <v/>
      </c>
      <c r="CA431" s="264" t="str">
        <f>IF(SUMIF('Input| Projects'!$AR$8:$CO$8,"Tx",'Input| Projects'!$AR431:$CO431)=0,"",SUMIF('Input| Projects'!$AR$8:$CO$8,"Tx",'Input| Projects'!$AR431:$CO431))</f>
        <v/>
      </c>
      <c r="CB431" s="206" t="str">
        <f t="shared" si="165"/>
        <v/>
      </c>
    </row>
    <row r="432" spans="2:80" x14ac:dyDescent="0.3">
      <c r="B432" s="268">
        <f>IFERROR('Input| Projects'!B432,"")</f>
        <v>423</v>
      </c>
      <c r="C432" s="57" t="str">
        <f>IFERROR(IF('Input| Projects'!C432="","",'Input| Projects'!C432),"")</f>
        <v/>
      </c>
      <c r="D432" s="57" t="str">
        <f>IFERROR(IF('Input| Projects'!D432="","",'Input| Projects'!D432),"")</f>
        <v/>
      </c>
      <c r="E432" s="140"/>
      <c r="F432" s="257">
        <f>IFERROR('Input| Projects'!I432*'Input| Escalations'!$K$19,"")</f>
        <v>0</v>
      </c>
      <c r="G432" s="257">
        <f>IFERROR('Input| Projects'!J432*'Input| Escalations'!$K$19,"")</f>
        <v>0</v>
      </c>
      <c r="H432" s="257">
        <f>IFERROR('Input| Projects'!K432*'Input| Escalations'!$K$19,"")</f>
        <v>0</v>
      </c>
      <c r="I432" s="257">
        <f>IFERROR('Input| Projects'!L432*'Input| Escalations'!$K$19,"")</f>
        <v>0</v>
      </c>
      <c r="J432" s="257">
        <f>IFERROR('Input| Projects'!M432*'Input| Escalations'!$K$19,"")</f>
        <v>0</v>
      </c>
      <c r="K432" s="257">
        <f>IFERROR('Input| Projects'!N432*'Input| Escalations'!$K$19,"")</f>
        <v>0</v>
      </c>
      <c r="L432" s="257">
        <f>IFERROR('Input| Projects'!O432*'Input| Escalations'!$K$19,"")</f>
        <v>0</v>
      </c>
      <c r="M432" s="206" t="str">
        <f>IF(ABS(SUM(F432:L432)-(SUM('Input| Projects'!I432:O432)*'Input| Escalations'!$K$19))&lt;0.0000001,"",1)</f>
        <v/>
      </c>
      <c r="N432" s="259">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259">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259">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259">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259">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259">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259">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42"/>
      <c r="V432" s="253">
        <f t="shared" si="159"/>
        <v>0</v>
      </c>
      <c r="W432" s="253">
        <f t="shared" si="160"/>
        <v>0</v>
      </c>
      <c r="X432" s="253">
        <f t="shared" si="161"/>
        <v>0</v>
      </c>
      <c r="Y432" s="253">
        <f t="shared" si="144"/>
        <v>0</v>
      </c>
      <c r="Z432" s="253">
        <f t="shared" si="145"/>
        <v>0</v>
      </c>
      <c r="AA432" s="253">
        <f t="shared" si="146"/>
        <v>0</v>
      </c>
      <c r="AB432" s="253">
        <f t="shared" si="147"/>
        <v>0</v>
      </c>
      <c r="AC432" s="142"/>
      <c r="AD432" s="253">
        <f>'Input| Projects'!Q432*N432*'Input| Escalations'!$K$19</f>
        <v>0</v>
      </c>
      <c r="AE432" s="253">
        <f>'Input| Projects'!R432*O432*'Input| Escalations'!$K$19</f>
        <v>0</v>
      </c>
      <c r="AF432" s="253">
        <f>'Input| Projects'!S432*P432*'Input| Escalations'!$K$19</f>
        <v>0</v>
      </c>
      <c r="AG432" s="253">
        <f>'Input| Projects'!T432*Q432*'Input| Escalations'!$K$19</f>
        <v>0</v>
      </c>
      <c r="AH432" s="253">
        <f>'Input| Projects'!U432*R432*'Input| Escalations'!$K$19</f>
        <v>0</v>
      </c>
      <c r="AI432" s="253">
        <f>'Input| Projects'!V432*S432*'Input| Escalations'!$K$19</f>
        <v>0</v>
      </c>
      <c r="AJ432" s="253">
        <f>'Input| Projects'!W432*T432*'Input| Escalations'!$K$19</f>
        <v>0</v>
      </c>
      <c r="AK432" s="142"/>
      <c r="AL432" s="253">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253">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253">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253">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253">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253">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253">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42"/>
      <c r="AT432" s="253">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253">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253">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253">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253">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253">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253">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42"/>
      <c r="BB432" s="253">
        <f t="shared" si="162"/>
        <v>0</v>
      </c>
      <c r="BC432" s="253">
        <f t="shared" si="163"/>
        <v>0</v>
      </c>
      <c r="BD432" s="253">
        <f t="shared" si="164"/>
        <v>0</v>
      </c>
      <c r="BE432" s="253">
        <f t="shared" si="148"/>
        <v>0</v>
      </c>
      <c r="BF432" s="253">
        <f t="shared" si="149"/>
        <v>0</v>
      </c>
      <c r="BG432" s="253">
        <f t="shared" si="150"/>
        <v>0</v>
      </c>
      <c r="BH432" s="253">
        <f t="shared" si="151"/>
        <v>0</v>
      </c>
      <c r="BI432" s="144"/>
      <c r="BJ432" s="253"/>
      <c r="BK432" s="253"/>
      <c r="BL432" s="253"/>
      <c r="BM432" s="253"/>
      <c r="BN432" s="253"/>
      <c r="BO432" s="253"/>
      <c r="BP432" s="253"/>
      <c r="BQ432" s="144"/>
      <c r="BR432" s="253">
        <f t="shared" si="152"/>
        <v>0</v>
      </c>
      <c r="BS432" s="253">
        <f t="shared" si="153"/>
        <v>0</v>
      </c>
      <c r="BT432" s="253">
        <f t="shared" si="154"/>
        <v>0</v>
      </c>
      <c r="BU432" s="253">
        <f t="shared" si="155"/>
        <v>0</v>
      </c>
      <c r="BV432" s="253">
        <f t="shared" si="156"/>
        <v>0</v>
      </c>
      <c r="BW432" s="253">
        <f t="shared" si="157"/>
        <v>0</v>
      </c>
      <c r="BX432" s="253">
        <f t="shared" si="158"/>
        <v>0</v>
      </c>
      <c r="BY432" s="142"/>
      <c r="BZ432" s="264" t="str">
        <f>IF(SUMIF('Input| Projects'!$AR$8:$CO$8,"Dx",'Input| Projects'!$AR432:$CO432)=0,"",SUMIF('Input| Projects'!$AR$8:$CO$8,"Dx",'Input| Projects'!$AR432:$CO432))</f>
        <v/>
      </c>
      <c r="CA432" s="264" t="str">
        <f>IF(SUMIF('Input| Projects'!$AR$8:$CO$8,"Tx",'Input| Projects'!$AR432:$CO432)=0,"",SUMIF('Input| Projects'!$AR$8:$CO$8,"Tx",'Input| Projects'!$AR432:$CO432))</f>
        <v/>
      </c>
      <c r="CB432" s="206" t="str">
        <f t="shared" si="165"/>
        <v/>
      </c>
    </row>
    <row r="433" spans="2:80" x14ac:dyDescent="0.3">
      <c r="B433" s="268">
        <f>IFERROR('Input| Projects'!B433,"")</f>
        <v>424</v>
      </c>
      <c r="C433" s="57" t="str">
        <f>IFERROR(IF('Input| Projects'!C433="","",'Input| Projects'!C433),"")</f>
        <v/>
      </c>
      <c r="D433" s="57" t="str">
        <f>IFERROR(IF('Input| Projects'!D433="","",'Input| Projects'!D433),"")</f>
        <v/>
      </c>
      <c r="E433" s="140"/>
      <c r="F433" s="257">
        <f>IFERROR('Input| Projects'!I433*'Input| Escalations'!$K$19,"")</f>
        <v>0</v>
      </c>
      <c r="G433" s="257">
        <f>IFERROR('Input| Projects'!J433*'Input| Escalations'!$K$19,"")</f>
        <v>0</v>
      </c>
      <c r="H433" s="257">
        <f>IFERROR('Input| Projects'!K433*'Input| Escalations'!$K$19,"")</f>
        <v>0</v>
      </c>
      <c r="I433" s="257">
        <f>IFERROR('Input| Projects'!L433*'Input| Escalations'!$K$19,"")</f>
        <v>0</v>
      </c>
      <c r="J433" s="257">
        <f>IFERROR('Input| Projects'!M433*'Input| Escalations'!$K$19,"")</f>
        <v>0</v>
      </c>
      <c r="K433" s="257">
        <f>IFERROR('Input| Projects'!N433*'Input| Escalations'!$K$19,"")</f>
        <v>0</v>
      </c>
      <c r="L433" s="257">
        <f>IFERROR('Input| Projects'!O433*'Input| Escalations'!$K$19,"")</f>
        <v>0</v>
      </c>
      <c r="M433" s="206" t="str">
        <f>IF(ABS(SUM(F433:L433)-(SUM('Input| Projects'!I433:O433)*'Input| Escalations'!$K$19))&lt;0.0000001,"",1)</f>
        <v/>
      </c>
      <c r="N433" s="259">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259">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259">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259">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259">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259">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259">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42"/>
      <c r="V433" s="253">
        <f t="shared" si="159"/>
        <v>0</v>
      </c>
      <c r="W433" s="253">
        <f t="shared" si="160"/>
        <v>0</v>
      </c>
      <c r="X433" s="253">
        <f t="shared" si="161"/>
        <v>0</v>
      </c>
      <c r="Y433" s="253">
        <f t="shared" si="144"/>
        <v>0</v>
      </c>
      <c r="Z433" s="253">
        <f t="shared" si="145"/>
        <v>0</v>
      </c>
      <c r="AA433" s="253">
        <f t="shared" si="146"/>
        <v>0</v>
      </c>
      <c r="AB433" s="253">
        <f t="shared" si="147"/>
        <v>0</v>
      </c>
      <c r="AC433" s="142"/>
      <c r="AD433" s="253">
        <f>'Input| Projects'!Q433*N433*'Input| Escalations'!$K$19</f>
        <v>0</v>
      </c>
      <c r="AE433" s="253">
        <f>'Input| Projects'!R433*O433*'Input| Escalations'!$K$19</f>
        <v>0</v>
      </c>
      <c r="AF433" s="253">
        <f>'Input| Projects'!S433*P433*'Input| Escalations'!$K$19</f>
        <v>0</v>
      </c>
      <c r="AG433" s="253">
        <f>'Input| Projects'!T433*Q433*'Input| Escalations'!$K$19</f>
        <v>0</v>
      </c>
      <c r="AH433" s="253">
        <f>'Input| Projects'!U433*R433*'Input| Escalations'!$K$19</f>
        <v>0</v>
      </c>
      <c r="AI433" s="253">
        <f>'Input| Projects'!V433*S433*'Input| Escalations'!$K$19</f>
        <v>0</v>
      </c>
      <c r="AJ433" s="253">
        <f>'Input| Projects'!W433*T433*'Input| Escalations'!$K$19</f>
        <v>0</v>
      </c>
      <c r="AK433" s="142"/>
      <c r="AL433" s="253">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253">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253">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253">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253">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253">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253">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42"/>
      <c r="AT433" s="253">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253">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253">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253">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253">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253">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253">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42"/>
      <c r="BB433" s="253">
        <f t="shared" si="162"/>
        <v>0</v>
      </c>
      <c r="BC433" s="253">
        <f t="shared" si="163"/>
        <v>0</v>
      </c>
      <c r="BD433" s="253">
        <f t="shared" si="164"/>
        <v>0</v>
      </c>
      <c r="BE433" s="253">
        <f t="shared" si="148"/>
        <v>0</v>
      </c>
      <c r="BF433" s="253">
        <f t="shared" si="149"/>
        <v>0</v>
      </c>
      <c r="BG433" s="253">
        <f t="shared" si="150"/>
        <v>0</v>
      </c>
      <c r="BH433" s="253">
        <f t="shared" si="151"/>
        <v>0</v>
      </c>
      <c r="BI433" s="144"/>
      <c r="BJ433" s="253"/>
      <c r="BK433" s="253"/>
      <c r="BL433" s="253"/>
      <c r="BM433" s="253"/>
      <c r="BN433" s="253"/>
      <c r="BO433" s="253"/>
      <c r="BP433" s="253"/>
      <c r="BQ433" s="144"/>
      <c r="BR433" s="253">
        <f t="shared" si="152"/>
        <v>0</v>
      </c>
      <c r="BS433" s="253">
        <f t="shared" si="153"/>
        <v>0</v>
      </c>
      <c r="BT433" s="253">
        <f t="shared" si="154"/>
        <v>0</v>
      </c>
      <c r="BU433" s="253">
        <f t="shared" si="155"/>
        <v>0</v>
      </c>
      <c r="BV433" s="253">
        <f t="shared" si="156"/>
        <v>0</v>
      </c>
      <c r="BW433" s="253">
        <f t="shared" si="157"/>
        <v>0</v>
      </c>
      <c r="BX433" s="253">
        <f t="shared" si="158"/>
        <v>0</v>
      </c>
      <c r="BY433" s="142"/>
      <c r="BZ433" s="264" t="str">
        <f>IF(SUMIF('Input| Projects'!$AR$8:$CO$8,"Dx",'Input| Projects'!$AR433:$CO433)=0,"",SUMIF('Input| Projects'!$AR$8:$CO$8,"Dx",'Input| Projects'!$AR433:$CO433))</f>
        <v/>
      </c>
      <c r="CA433" s="264" t="str">
        <f>IF(SUMIF('Input| Projects'!$AR$8:$CO$8,"Tx",'Input| Projects'!$AR433:$CO433)=0,"",SUMIF('Input| Projects'!$AR$8:$CO$8,"Tx",'Input| Projects'!$AR433:$CO433))</f>
        <v/>
      </c>
      <c r="CB433" s="206" t="str">
        <f t="shared" si="165"/>
        <v/>
      </c>
    </row>
    <row r="434" spans="2:80" x14ac:dyDescent="0.3">
      <c r="B434" s="268">
        <f>IFERROR('Input| Projects'!B434,"")</f>
        <v>425</v>
      </c>
      <c r="C434" s="57" t="str">
        <f>IFERROR(IF('Input| Projects'!C434="","",'Input| Projects'!C434),"")</f>
        <v/>
      </c>
      <c r="D434" s="57" t="str">
        <f>IFERROR(IF('Input| Projects'!D434="","",'Input| Projects'!D434),"")</f>
        <v/>
      </c>
      <c r="E434" s="140"/>
      <c r="F434" s="257">
        <f>IFERROR('Input| Projects'!I434*'Input| Escalations'!$K$19,"")</f>
        <v>0</v>
      </c>
      <c r="G434" s="257">
        <f>IFERROR('Input| Projects'!J434*'Input| Escalations'!$K$19,"")</f>
        <v>0</v>
      </c>
      <c r="H434" s="257">
        <f>IFERROR('Input| Projects'!K434*'Input| Escalations'!$K$19,"")</f>
        <v>0</v>
      </c>
      <c r="I434" s="257">
        <f>IFERROR('Input| Projects'!L434*'Input| Escalations'!$K$19,"")</f>
        <v>0</v>
      </c>
      <c r="J434" s="257">
        <f>IFERROR('Input| Projects'!M434*'Input| Escalations'!$K$19,"")</f>
        <v>0</v>
      </c>
      <c r="K434" s="257">
        <f>IFERROR('Input| Projects'!N434*'Input| Escalations'!$K$19,"")</f>
        <v>0</v>
      </c>
      <c r="L434" s="257">
        <f>IFERROR('Input| Projects'!O434*'Input| Escalations'!$K$19,"")</f>
        <v>0</v>
      </c>
      <c r="M434" s="206" t="str">
        <f>IF(ABS(SUM(F434:L434)-(SUM('Input| Projects'!I434:O434)*'Input| Escalations'!$K$19))&lt;0.0000001,"",1)</f>
        <v/>
      </c>
      <c r="N434" s="259">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259">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259">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259">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259">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259">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259">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42"/>
      <c r="V434" s="253">
        <f t="shared" si="159"/>
        <v>0</v>
      </c>
      <c r="W434" s="253">
        <f t="shared" si="160"/>
        <v>0</v>
      </c>
      <c r="X434" s="253">
        <f t="shared" si="161"/>
        <v>0</v>
      </c>
      <c r="Y434" s="253">
        <f t="shared" si="144"/>
        <v>0</v>
      </c>
      <c r="Z434" s="253">
        <f t="shared" si="145"/>
        <v>0</v>
      </c>
      <c r="AA434" s="253">
        <f t="shared" si="146"/>
        <v>0</v>
      </c>
      <c r="AB434" s="253">
        <f t="shared" si="147"/>
        <v>0</v>
      </c>
      <c r="AC434" s="142"/>
      <c r="AD434" s="253">
        <f>'Input| Projects'!Q434*N434*'Input| Escalations'!$K$19</f>
        <v>0</v>
      </c>
      <c r="AE434" s="253">
        <f>'Input| Projects'!R434*O434*'Input| Escalations'!$K$19</f>
        <v>0</v>
      </c>
      <c r="AF434" s="253">
        <f>'Input| Projects'!S434*P434*'Input| Escalations'!$K$19</f>
        <v>0</v>
      </c>
      <c r="AG434" s="253">
        <f>'Input| Projects'!T434*Q434*'Input| Escalations'!$K$19</f>
        <v>0</v>
      </c>
      <c r="AH434" s="253">
        <f>'Input| Projects'!U434*R434*'Input| Escalations'!$K$19</f>
        <v>0</v>
      </c>
      <c r="AI434" s="253">
        <f>'Input| Projects'!V434*S434*'Input| Escalations'!$K$19</f>
        <v>0</v>
      </c>
      <c r="AJ434" s="253">
        <f>'Input| Projects'!W434*T434*'Input| Escalations'!$K$19</f>
        <v>0</v>
      </c>
      <c r="AK434" s="142"/>
      <c r="AL434" s="253">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253">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253">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253">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253">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253">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253">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42"/>
      <c r="AT434" s="253">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253">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253">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253">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253">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253">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253">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42"/>
      <c r="BB434" s="253">
        <f t="shared" si="162"/>
        <v>0</v>
      </c>
      <c r="BC434" s="253">
        <f t="shared" si="163"/>
        <v>0</v>
      </c>
      <c r="BD434" s="253">
        <f t="shared" si="164"/>
        <v>0</v>
      </c>
      <c r="BE434" s="253">
        <f t="shared" si="148"/>
        <v>0</v>
      </c>
      <c r="BF434" s="253">
        <f t="shared" si="149"/>
        <v>0</v>
      </c>
      <c r="BG434" s="253">
        <f t="shared" si="150"/>
        <v>0</v>
      </c>
      <c r="BH434" s="253">
        <f t="shared" si="151"/>
        <v>0</v>
      </c>
      <c r="BI434" s="144"/>
      <c r="BJ434" s="253"/>
      <c r="BK434" s="253"/>
      <c r="BL434" s="253"/>
      <c r="BM434" s="253"/>
      <c r="BN434" s="253"/>
      <c r="BO434" s="253"/>
      <c r="BP434" s="253"/>
      <c r="BQ434" s="144"/>
      <c r="BR434" s="253">
        <f t="shared" si="152"/>
        <v>0</v>
      </c>
      <c r="BS434" s="253">
        <f t="shared" si="153"/>
        <v>0</v>
      </c>
      <c r="BT434" s="253">
        <f t="shared" si="154"/>
        <v>0</v>
      </c>
      <c r="BU434" s="253">
        <f t="shared" si="155"/>
        <v>0</v>
      </c>
      <c r="BV434" s="253">
        <f t="shared" si="156"/>
        <v>0</v>
      </c>
      <c r="BW434" s="253">
        <f t="shared" si="157"/>
        <v>0</v>
      </c>
      <c r="BX434" s="253">
        <f t="shared" si="158"/>
        <v>0</v>
      </c>
      <c r="BY434" s="142"/>
      <c r="BZ434" s="264" t="str">
        <f>IF(SUMIF('Input| Projects'!$AR$8:$CO$8,"Dx",'Input| Projects'!$AR434:$CO434)=0,"",SUMIF('Input| Projects'!$AR$8:$CO$8,"Dx",'Input| Projects'!$AR434:$CO434))</f>
        <v/>
      </c>
      <c r="CA434" s="264" t="str">
        <f>IF(SUMIF('Input| Projects'!$AR$8:$CO$8,"Tx",'Input| Projects'!$AR434:$CO434)=0,"",SUMIF('Input| Projects'!$AR$8:$CO$8,"Tx",'Input| Projects'!$AR434:$CO434))</f>
        <v/>
      </c>
      <c r="CB434" s="206" t="str">
        <f t="shared" si="165"/>
        <v/>
      </c>
    </row>
    <row r="435" spans="2:80" x14ac:dyDescent="0.3">
      <c r="B435" s="268">
        <f>IFERROR('Input| Projects'!B435,"")</f>
        <v>426</v>
      </c>
      <c r="C435" s="57" t="str">
        <f>IFERROR(IF('Input| Projects'!C435="","",'Input| Projects'!C435),"")</f>
        <v/>
      </c>
      <c r="D435" s="57" t="str">
        <f>IFERROR(IF('Input| Projects'!D435="","",'Input| Projects'!D435),"")</f>
        <v/>
      </c>
      <c r="E435" s="140"/>
      <c r="F435" s="257">
        <f>IFERROR('Input| Projects'!I435*'Input| Escalations'!$K$19,"")</f>
        <v>0</v>
      </c>
      <c r="G435" s="257">
        <f>IFERROR('Input| Projects'!J435*'Input| Escalations'!$K$19,"")</f>
        <v>0</v>
      </c>
      <c r="H435" s="257">
        <f>IFERROR('Input| Projects'!K435*'Input| Escalations'!$K$19,"")</f>
        <v>0</v>
      </c>
      <c r="I435" s="257">
        <f>IFERROR('Input| Projects'!L435*'Input| Escalations'!$K$19,"")</f>
        <v>0</v>
      </c>
      <c r="J435" s="257">
        <f>IFERROR('Input| Projects'!M435*'Input| Escalations'!$K$19,"")</f>
        <v>0</v>
      </c>
      <c r="K435" s="257">
        <f>IFERROR('Input| Projects'!N435*'Input| Escalations'!$K$19,"")</f>
        <v>0</v>
      </c>
      <c r="L435" s="257">
        <f>IFERROR('Input| Projects'!O435*'Input| Escalations'!$K$19,"")</f>
        <v>0</v>
      </c>
      <c r="M435" s="206" t="str">
        <f>IF(ABS(SUM(F435:L435)-(SUM('Input| Projects'!I435:O435)*'Input| Escalations'!$K$19))&lt;0.0000001,"",1)</f>
        <v/>
      </c>
      <c r="N435" s="259">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259">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259">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259">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259">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259">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259">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42"/>
      <c r="V435" s="253">
        <f t="shared" si="159"/>
        <v>0</v>
      </c>
      <c r="W435" s="253">
        <f t="shared" si="160"/>
        <v>0</v>
      </c>
      <c r="X435" s="253">
        <f t="shared" si="161"/>
        <v>0</v>
      </c>
      <c r="Y435" s="253">
        <f t="shared" si="144"/>
        <v>0</v>
      </c>
      <c r="Z435" s="253">
        <f t="shared" si="145"/>
        <v>0</v>
      </c>
      <c r="AA435" s="253">
        <f t="shared" si="146"/>
        <v>0</v>
      </c>
      <c r="AB435" s="253">
        <f t="shared" si="147"/>
        <v>0</v>
      </c>
      <c r="AC435" s="142"/>
      <c r="AD435" s="253">
        <f>'Input| Projects'!Q435*N435*'Input| Escalations'!$K$19</f>
        <v>0</v>
      </c>
      <c r="AE435" s="253">
        <f>'Input| Projects'!R435*O435*'Input| Escalations'!$K$19</f>
        <v>0</v>
      </c>
      <c r="AF435" s="253">
        <f>'Input| Projects'!S435*P435*'Input| Escalations'!$K$19</f>
        <v>0</v>
      </c>
      <c r="AG435" s="253">
        <f>'Input| Projects'!T435*Q435*'Input| Escalations'!$K$19</f>
        <v>0</v>
      </c>
      <c r="AH435" s="253">
        <f>'Input| Projects'!U435*R435*'Input| Escalations'!$K$19</f>
        <v>0</v>
      </c>
      <c r="AI435" s="253">
        <f>'Input| Projects'!V435*S435*'Input| Escalations'!$K$19</f>
        <v>0</v>
      </c>
      <c r="AJ435" s="253">
        <f>'Input| Projects'!W435*T435*'Input| Escalations'!$K$19</f>
        <v>0</v>
      </c>
      <c r="AK435" s="142"/>
      <c r="AL435" s="253">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253">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253">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253">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253">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253">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253">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42"/>
      <c r="AT435" s="253">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253">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253">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253">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253">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253">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253">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42"/>
      <c r="BB435" s="253">
        <f t="shared" si="162"/>
        <v>0</v>
      </c>
      <c r="BC435" s="253">
        <f t="shared" si="163"/>
        <v>0</v>
      </c>
      <c r="BD435" s="253">
        <f t="shared" si="164"/>
        <v>0</v>
      </c>
      <c r="BE435" s="253">
        <f t="shared" si="148"/>
        <v>0</v>
      </c>
      <c r="BF435" s="253">
        <f t="shared" si="149"/>
        <v>0</v>
      </c>
      <c r="BG435" s="253">
        <f t="shared" si="150"/>
        <v>0</v>
      </c>
      <c r="BH435" s="253">
        <f t="shared" si="151"/>
        <v>0</v>
      </c>
      <c r="BI435" s="144"/>
      <c r="BJ435" s="253"/>
      <c r="BK435" s="253"/>
      <c r="BL435" s="253"/>
      <c r="BM435" s="253"/>
      <c r="BN435" s="253"/>
      <c r="BO435" s="253"/>
      <c r="BP435" s="253"/>
      <c r="BQ435" s="144"/>
      <c r="BR435" s="253">
        <f t="shared" si="152"/>
        <v>0</v>
      </c>
      <c r="BS435" s="253">
        <f t="shared" si="153"/>
        <v>0</v>
      </c>
      <c r="BT435" s="253">
        <f t="shared" si="154"/>
        <v>0</v>
      </c>
      <c r="BU435" s="253">
        <f t="shared" si="155"/>
        <v>0</v>
      </c>
      <c r="BV435" s="253">
        <f t="shared" si="156"/>
        <v>0</v>
      </c>
      <c r="BW435" s="253">
        <f t="shared" si="157"/>
        <v>0</v>
      </c>
      <c r="BX435" s="253">
        <f t="shared" si="158"/>
        <v>0</v>
      </c>
      <c r="BY435" s="142"/>
      <c r="BZ435" s="264" t="str">
        <f>IF(SUMIF('Input| Projects'!$AR$8:$CO$8,"Dx",'Input| Projects'!$AR435:$CO435)=0,"",SUMIF('Input| Projects'!$AR$8:$CO$8,"Dx",'Input| Projects'!$AR435:$CO435))</f>
        <v/>
      </c>
      <c r="CA435" s="264" t="str">
        <f>IF(SUMIF('Input| Projects'!$AR$8:$CO$8,"Tx",'Input| Projects'!$AR435:$CO435)=0,"",SUMIF('Input| Projects'!$AR$8:$CO$8,"Tx",'Input| Projects'!$AR435:$CO435))</f>
        <v/>
      </c>
      <c r="CB435" s="206" t="str">
        <f t="shared" si="165"/>
        <v/>
      </c>
    </row>
    <row r="436" spans="2:80" x14ac:dyDescent="0.3">
      <c r="B436" s="268">
        <f>IFERROR('Input| Projects'!B436,"")</f>
        <v>427</v>
      </c>
      <c r="C436" s="57" t="str">
        <f>IFERROR(IF('Input| Projects'!C436="","",'Input| Projects'!C436),"")</f>
        <v/>
      </c>
      <c r="D436" s="57" t="str">
        <f>IFERROR(IF('Input| Projects'!D436="","",'Input| Projects'!D436),"")</f>
        <v/>
      </c>
      <c r="E436" s="140"/>
      <c r="F436" s="257">
        <f>IFERROR('Input| Projects'!I436*'Input| Escalations'!$K$19,"")</f>
        <v>0</v>
      </c>
      <c r="G436" s="257">
        <f>IFERROR('Input| Projects'!J436*'Input| Escalations'!$K$19,"")</f>
        <v>0</v>
      </c>
      <c r="H436" s="257">
        <f>IFERROR('Input| Projects'!K436*'Input| Escalations'!$K$19,"")</f>
        <v>0</v>
      </c>
      <c r="I436" s="257">
        <f>IFERROR('Input| Projects'!L436*'Input| Escalations'!$K$19,"")</f>
        <v>0</v>
      </c>
      <c r="J436" s="257">
        <f>IFERROR('Input| Projects'!M436*'Input| Escalations'!$K$19,"")</f>
        <v>0</v>
      </c>
      <c r="K436" s="257">
        <f>IFERROR('Input| Projects'!N436*'Input| Escalations'!$K$19,"")</f>
        <v>0</v>
      </c>
      <c r="L436" s="257">
        <f>IFERROR('Input| Projects'!O436*'Input| Escalations'!$K$19,"")</f>
        <v>0</v>
      </c>
      <c r="M436" s="206" t="str">
        <f>IF(ABS(SUM(F436:L436)-(SUM('Input| Projects'!I436:O436)*'Input| Escalations'!$K$19))&lt;0.0000001,"",1)</f>
        <v/>
      </c>
      <c r="N436" s="259">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259">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259">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259">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259">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259">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259">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42"/>
      <c r="V436" s="253">
        <f t="shared" si="159"/>
        <v>0</v>
      </c>
      <c r="W436" s="253">
        <f t="shared" si="160"/>
        <v>0</v>
      </c>
      <c r="X436" s="253">
        <f t="shared" si="161"/>
        <v>0</v>
      </c>
      <c r="Y436" s="253">
        <f t="shared" si="144"/>
        <v>0</v>
      </c>
      <c r="Z436" s="253">
        <f t="shared" si="145"/>
        <v>0</v>
      </c>
      <c r="AA436" s="253">
        <f t="shared" si="146"/>
        <v>0</v>
      </c>
      <c r="AB436" s="253">
        <f t="shared" si="147"/>
        <v>0</v>
      </c>
      <c r="AC436" s="142"/>
      <c r="AD436" s="253">
        <f>'Input| Projects'!Q436*N436*'Input| Escalations'!$K$19</f>
        <v>0</v>
      </c>
      <c r="AE436" s="253">
        <f>'Input| Projects'!R436*O436*'Input| Escalations'!$K$19</f>
        <v>0</v>
      </c>
      <c r="AF436" s="253">
        <f>'Input| Projects'!S436*P436*'Input| Escalations'!$K$19</f>
        <v>0</v>
      </c>
      <c r="AG436" s="253">
        <f>'Input| Projects'!T436*Q436*'Input| Escalations'!$K$19</f>
        <v>0</v>
      </c>
      <c r="AH436" s="253">
        <f>'Input| Projects'!U436*R436*'Input| Escalations'!$K$19</f>
        <v>0</v>
      </c>
      <c r="AI436" s="253">
        <f>'Input| Projects'!V436*S436*'Input| Escalations'!$K$19</f>
        <v>0</v>
      </c>
      <c r="AJ436" s="253">
        <f>'Input| Projects'!W436*T436*'Input| Escalations'!$K$19</f>
        <v>0</v>
      </c>
      <c r="AK436" s="142"/>
      <c r="AL436" s="253">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253">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253">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253">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253">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253">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253">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42"/>
      <c r="AT436" s="253">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253">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253">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253">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253">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253">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253">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42"/>
      <c r="BB436" s="253">
        <f t="shared" si="162"/>
        <v>0</v>
      </c>
      <c r="BC436" s="253">
        <f t="shared" si="163"/>
        <v>0</v>
      </c>
      <c r="BD436" s="253">
        <f t="shared" si="164"/>
        <v>0</v>
      </c>
      <c r="BE436" s="253">
        <f t="shared" si="148"/>
        <v>0</v>
      </c>
      <c r="BF436" s="253">
        <f t="shared" si="149"/>
        <v>0</v>
      </c>
      <c r="BG436" s="253">
        <f t="shared" si="150"/>
        <v>0</v>
      </c>
      <c r="BH436" s="253">
        <f t="shared" si="151"/>
        <v>0</v>
      </c>
      <c r="BI436" s="144"/>
      <c r="BJ436" s="253"/>
      <c r="BK436" s="253"/>
      <c r="BL436" s="253"/>
      <c r="BM436" s="253"/>
      <c r="BN436" s="253"/>
      <c r="BO436" s="253"/>
      <c r="BP436" s="253"/>
      <c r="BQ436" s="144"/>
      <c r="BR436" s="253">
        <f t="shared" si="152"/>
        <v>0</v>
      </c>
      <c r="BS436" s="253">
        <f t="shared" si="153"/>
        <v>0</v>
      </c>
      <c r="BT436" s="253">
        <f t="shared" si="154"/>
        <v>0</v>
      </c>
      <c r="BU436" s="253">
        <f t="shared" si="155"/>
        <v>0</v>
      </c>
      <c r="BV436" s="253">
        <f t="shared" si="156"/>
        <v>0</v>
      </c>
      <c r="BW436" s="253">
        <f t="shared" si="157"/>
        <v>0</v>
      </c>
      <c r="BX436" s="253">
        <f t="shared" si="158"/>
        <v>0</v>
      </c>
      <c r="BY436" s="142"/>
      <c r="BZ436" s="264" t="str">
        <f>IF(SUMIF('Input| Projects'!$AR$8:$CO$8,"Dx",'Input| Projects'!$AR436:$CO436)=0,"",SUMIF('Input| Projects'!$AR$8:$CO$8,"Dx",'Input| Projects'!$AR436:$CO436))</f>
        <v/>
      </c>
      <c r="CA436" s="264" t="str">
        <f>IF(SUMIF('Input| Projects'!$AR$8:$CO$8,"Tx",'Input| Projects'!$AR436:$CO436)=0,"",SUMIF('Input| Projects'!$AR$8:$CO$8,"Tx",'Input| Projects'!$AR436:$CO436))</f>
        <v/>
      </c>
      <c r="CB436" s="206" t="str">
        <f t="shared" si="165"/>
        <v/>
      </c>
    </row>
    <row r="437" spans="2:80" x14ac:dyDescent="0.3">
      <c r="B437" s="268">
        <f>IFERROR('Input| Projects'!B437,"")</f>
        <v>428</v>
      </c>
      <c r="C437" s="57" t="str">
        <f>IFERROR(IF('Input| Projects'!C437="","",'Input| Projects'!C437),"")</f>
        <v/>
      </c>
      <c r="D437" s="57" t="str">
        <f>IFERROR(IF('Input| Projects'!D437="","",'Input| Projects'!D437),"")</f>
        <v/>
      </c>
      <c r="E437" s="140"/>
      <c r="F437" s="257">
        <f>IFERROR('Input| Projects'!I437*'Input| Escalations'!$K$19,"")</f>
        <v>0</v>
      </c>
      <c r="G437" s="257">
        <f>IFERROR('Input| Projects'!J437*'Input| Escalations'!$K$19,"")</f>
        <v>0</v>
      </c>
      <c r="H437" s="257">
        <f>IFERROR('Input| Projects'!K437*'Input| Escalations'!$K$19,"")</f>
        <v>0</v>
      </c>
      <c r="I437" s="257">
        <f>IFERROR('Input| Projects'!L437*'Input| Escalations'!$K$19,"")</f>
        <v>0</v>
      </c>
      <c r="J437" s="257">
        <f>IFERROR('Input| Projects'!M437*'Input| Escalations'!$K$19,"")</f>
        <v>0</v>
      </c>
      <c r="K437" s="257">
        <f>IFERROR('Input| Projects'!N437*'Input| Escalations'!$K$19,"")</f>
        <v>0</v>
      </c>
      <c r="L437" s="257">
        <f>IFERROR('Input| Projects'!O437*'Input| Escalations'!$K$19,"")</f>
        <v>0</v>
      </c>
      <c r="M437" s="206" t="str">
        <f>IF(ABS(SUM(F437:L437)-(SUM('Input| Projects'!I437:O437)*'Input| Escalations'!$K$19))&lt;0.0000001,"",1)</f>
        <v/>
      </c>
      <c r="N437" s="259">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259">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259">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259">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259">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259">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259">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42"/>
      <c r="V437" s="253">
        <f t="shared" si="159"/>
        <v>0</v>
      </c>
      <c r="W437" s="253">
        <f t="shared" si="160"/>
        <v>0</v>
      </c>
      <c r="X437" s="253">
        <f t="shared" si="161"/>
        <v>0</v>
      </c>
      <c r="Y437" s="253">
        <f t="shared" si="144"/>
        <v>0</v>
      </c>
      <c r="Z437" s="253">
        <f t="shared" si="145"/>
        <v>0</v>
      </c>
      <c r="AA437" s="253">
        <f t="shared" si="146"/>
        <v>0</v>
      </c>
      <c r="AB437" s="253">
        <f t="shared" si="147"/>
        <v>0</v>
      </c>
      <c r="AC437" s="142"/>
      <c r="AD437" s="253">
        <f>'Input| Projects'!Q437*N437*'Input| Escalations'!$K$19</f>
        <v>0</v>
      </c>
      <c r="AE437" s="253">
        <f>'Input| Projects'!R437*O437*'Input| Escalations'!$K$19</f>
        <v>0</v>
      </c>
      <c r="AF437" s="253">
        <f>'Input| Projects'!S437*P437*'Input| Escalations'!$K$19</f>
        <v>0</v>
      </c>
      <c r="AG437" s="253">
        <f>'Input| Projects'!T437*Q437*'Input| Escalations'!$K$19</f>
        <v>0</v>
      </c>
      <c r="AH437" s="253">
        <f>'Input| Projects'!U437*R437*'Input| Escalations'!$K$19</f>
        <v>0</v>
      </c>
      <c r="AI437" s="253">
        <f>'Input| Projects'!V437*S437*'Input| Escalations'!$K$19</f>
        <v>0</v>
      </c>
      <c r="AJ437" s="253">
        <f>'Input| Projects'!W437*T437*'Input| Escalations'!$K$19</f>
        <v>0</v>
      </c>
      <c r="AK437" s="142"/>
      <c r="AL437" s="253">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253">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253">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253">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253">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253">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253">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42"/>
      <c r="AT437" s="253">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253">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253">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253">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253">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253">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253">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42"/>
      <c r="BB437" s="253">
        <f t="shared" si="162"/>
        <v>0</v>
      </c>
      <c r="BC437" s="253">
        <f t="shared" si="163"/>
        <v>0</v>
      </c>
      <c r="BD437" s="253">
        <f t="shared" si="164"/>
        <v>0</v>
      </c>
      <c r="BE437" s="253">
        <f t="shared" si="148"/>
        <v>0</v>
      </c>
      <c r="BF437" s="253">
        <f t="shared" si="149"/>
        <v>0</v>
      </c>
      <c r="BG437" s="253">
        <f t="shared" si="150"/>
        <v>0</v>
      </c>
      <c r="BH437" s="253">
        <f t="shared" si="151"/>
        <v>0</v>
      </c>
      <c r="BI437" s="144"/>
      <c r="BJ437" s="253"/>
      <c r="BK437" s="253"/>
      <c r="BL437" s="253"/>
      <c r="BM437" s="253"/>
      <c r="BN437" s="253"/>
      <c r="BO437" s="253"/>
      <c r="BP437" s="253"/>
      <c r="BQ437" s="144"/>
      <c r="BR437" s="253">
        <f t="shared" si="152"/>
        <v>0</v>
      </c>
      <c r="BS437" s="253">
        <f t="shared" si="153"/>
        <v>0</v>
      </c>
      <c r="BT437" s="253">
        <f t="shared" si="154"/>
        <v>0</v>
      </c>
      <c r="BU437" s="253">
        <f t="shared" si="155"/>
        <v>0</v>
      </c>
      <c r="BV437" s="253">
        <f t="shared" si="156"/>
        <v>0</v>
      </c>
      <c r="BW437" s="253">
        <f t="shared" si="157"/>
        <v>0</v>
      </c>
      <c r="BX437" s="253">
        <f t="shared" si="158"/>
        <v>0</v>
      </c>
      <c r="BY437" s="142"/>
      <c r="BZ437" s="264" t="str">
        <f>IF(SUMIF('Input| Projects'!$AR$8:$CO$8,"Dx",'Input| Projects'!$AR437:$CO437)=0,"",SUMIF('Input| Projects'!$AR$8:$CO$8,"Dx",'Input| Projects'!$AR437:$CO437))</f>
        <v/>
      </c>
      <c r="CA437" s="264" t="str">
        <f>IF(SUMIF('Input| Projects'!$AR$8:$CO$8,"Tx",'Input| Projects'!$AR437:$CO437)=0,"",SUMIF('Input| Projects'!$AR$8:$CO$8,"Tx",'Input| Projects'!$AR437:$CO437))</f>
        <v/>
      </c>
      <c r="CB437" s="206" t="str">
        <f t="shared" si="165"/>
        <v/>
      </c>
    </row>
    <row r="438" spans="2:80" x14ac:dyDescent="0.3">
      <c r="B438" s="268">
        <f>IFERROR('Input| Projects'!B438,"")</f>
        <v>429</v>
      </c>
      <c r="C438" s="57" t="str">
        <f>IFERROR(IF('Input| Projects'!C438="","",'Input| Projects'!C438),"")</f>
        <v/>
      </c>
      <c r="D438" s="57" t="str">
        <f>IFERROR(IF('Input| Projects'!D438="","",'Input| Projects'!D438),"")</f>
        <v/>
      </c>
      <c r="E438" s="140"/>
      <c r="F438" s="257">
        <f>IFERROR('Input| Projects'!I438*'Input| Escalations'!$K$19,"")</f>
        <v>0</v>
      </c>
      <c r="G438" s="257">
        <f>IFERROR('Input| Projects'!J438*'Input| Escalations'!$K$19,"")</f>
        <v>0</v>
      </c>
      <c r="H438" s="257">
        <f>IFERROR('Input| Projects'!K438*'Input| Escalations'!$K$19,"")</f>
        <v>0</v>
      </c>
      <c r="I438" s="257">
        <f>IFERROR('Input| Projects'!L438*'Input| Escalations'!$K$19,"")</f>
        <v>0</v>
      </c>
      <c r="J438" s="257">
        <f>IFERROR('Input| Projects'!M438*'Input| Escalations'!$K$19,"")</f>
        <v>0</v>
      </c>
      <c r="K438" s="257">
        <f>IFERROR('Input| Projects'!N438*'Input| Escalations'!$K$19,"")</f>
        <v>0</v>
      </c>
      <c r="L438" s="257">
        <f>IFERROR('Input| Projects'!O438*'Input| Escalations'!$K$19,"")</f>
        <v>0</v>
      </c>
      <c r="M438" s="206" t="str">
        <f>IF(ABS(SUM(F438:L438)-(SUM('Input| Projects'!I438:O438)*'Input| Escalations'!$K$19))&lt;0.0000001,"",1)</f>
        <v/>
      </c>
      <c r="N438" s="259">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259">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259">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259">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259">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259">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259">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42"/>
      <c r="V438" s="253">
        <f t="shared" si="159"/>
        <v>0</v>
      </c>
      <c r="W438" s="253">
        <f t="shared" si="160"/>
        <v>0</v>
      </c>
      <c r="X438" s="253">
        <f t="shared" si="161"/>
        <v>0</v>
      </c>
      <c r="Y438" s="253">
        <f t="shared" si="144"/>
        <v>0</v>
      </c>
      <c r="Z438" s="253">
        <f t="shared" si="145"/>
        <v>0</v>
      </c>
      <c r="AA438" s="253">
        <f t="shared" si="146"/>
        <v>0</v>
      </c>
      <c r="AB438" s="253">
        <f t="shared" si="147"/>
        <v>0</v>
      </c>
      <c r="AC438" s="142"/>
      <c r="AD438" s="253">
        <f>'Input| Projects'!Q438*N438*'Input| Escalations'!$K$19</f>
        <v>0</v>
      </c>
      <c r="AE438" s="253">
        <f>'Input| Projects'!R438*O438*'Input| Escalations'!$K$19</f>
        <v>0</v>
      </c>
      <c r="AF438" s="253">
        <f>'Input| Projects'!S438*P438*'Input| Escalations'!$K$19</f>
        <v>0</v>
      </c>
      <c r="AG438" s="253">
        <f>'Input| Projects'!T438*Q438*'Input| Escalations'!$K$19</f>
        <v>0</v>
      </c>
      <c r="AH438" s="253">
        <f>'Input| Projects'!U438*R438*'Input| Escalations'!$K$19</f>
        <v>0</v>
      </c>
      <c r="AI438" s="253">
        <f>'Input| Projects'!V438*S438*'Input| Escalations'!$K$19</f>
        <v>0</v>
      </c>
      <c r="AJ438" s="253">
        <f>'Input| Projects'!W438*T438*'Input| Escalations'!$K$19</f>
        <v>0</v>
      </c>
      <c r="AK438" s="142"/>
      <c r="AL438" s="253">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253">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253">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253">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253">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253">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253">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42"/>
      <c r="AT438" s="253">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253">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253">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253">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253">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253">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253">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42"/>
      <c r="BB438" s="253">
        <f t="shared" si="162"/>
        <v>0</v>
      </c>
      <c r="BC438" s="253">
        <f t="shared" si="163"/>
        <v>0</v>
      </c>
      <c r="BD438" s="253">
        <f t="shared" si="164"/>
        <v>0</v>
      </c>
      <c r="BE438" s="253">
        <f t="shared" si="148"/>
        <v>0</v>
      </c>
      <c r="BF438" s="253">
        <f t="shared" si="149"/>
        <v>0</v>
      </c>
      <c r="BG438" s="253">
        <f t="shared" si="150"/>
        <v>0</v>
      </c>
      <c r="BH438" s="253">
        <f t="shared" si="151"/>
        <v>0</v>
      </c>
      <c r="BI438" s="144"/>
      <c r="BJ438" s="253"/>
      <c r="BK438" s="253"/>
      <c r="BL438" s="253"/>
      <c r="BM438" s="253"/>
      <c r="BN438" s="253"/>
      <c r="BO438" s="253"/>
      <c r="BP438" s="253"/>
      <c r="BQ438" s="144"/>
      <c r="BR438" s="253">
        <f t="shared" si="152"/>
        <v>0</v>
      </c>
      <c r="BS438" s="253">
        <f t="shared" si="153"/>
        <v>0</v>
      </c>
      <c r="BT438" s="253">
        <f t="shared" si="154"/>
        <v>0</v>
      </c>
      <c r="BU438" s="253">
        <f t="shared" si="155"/>
        <v>0</v>
      </c>
      <c r="BV438" s="253">
        <f t="shared" si="156"/>
        <v>0</v>
      </c>
      <c r="BW438" s="253">
        <f t="shared" si="157"/>
        <v>0</v>
      </c>
      <c r="BX438" s="253">
        <f t="shared" si="158"/>
        <v>0</v>
      </c>
      <c r="BY438" s="142"/>
      <c r="BZ438" s="264" t="str">
        <f>IF(SUMIF('Input| Projects'!$AR$8:$CO$8,"Dx",'Input| Projects'!$AR438:$CO438)=0,"",SUMIF('Input| Projects'!$AR$8:$CO$8,"Dx",'Input| Projects'!$AR438:$CO438))</f>
        <v/>
      </c>
      <c r="CA438" s="264" t="str">
        <f>IF(SUMIF('Input| Projects'!$AR$8:$CO$8,"Tx",'Input| Projects'!$AR438:$CO438)=0,"",SUMIF('Input| Projects'!$AR$8:$CO$8,"Tx",'Input| Projects'!$AR438:$CO438))</f>
        <v/>
      </c>
      <c r="CB438" s="206" t="str">
        <f t="shared" si="165"/>
        <v/>
      </c>
    </row>
    <row r="439" spans="2:80" x14ac:dyDescent="0.3">
      <c r="B439" s="268">
        <f>IFERROR('Input| Projects'!B439,"")</f>
        <v>430</v>
      </c>
      <c r="C439" s="57" t="str">
        <f>IFERROR(IF('Input| Projects'!C439="","",'Input| Projects'!C439),"")</f>
        <v/>
      </c>
      <c r="D439" s="57" t="str">
        <f>IFERROR(IF('Input| Projects'!D439="","",'Input| Projects'!D439),"")</f>
        <v/>
      </c>
      <c r="E439" s="140"/>
      <c r="F439" s="257">
        <f>IFERROR('Input| Projects'!I439*'Input| Escalations'!$K$19,"")</f>
        <v>0</v>
      </c>
      <c r="G439" s="257">
        <f>IFERROR('Input| Projects'!J439*'Input| Escalations'!$K$19,"")</f>
        <v>0</v>
      </c>
      <c r="H439" s="257">
        <f>IFERROR('Input| Projects'!K439*'Input| Escalations'!$K$19,"")</f>
        <v>0</v>
      </c>
      <c r="I439" s="257">
        <f>IFERROR('Input| Projects'!L439*'Input| Escalations'!$K$19,"")</f>
        <v>0</v>
      </c>
      <c r="J439" s="257">
        <f>IFERROR('Input| Projects'!M439*'Input| Escalations'!$K$19,"")</f>
        <v>0</v>
      </c>
      <c r="K439" s="257">
        <f>IFERROR('Input| Projects'!N439*'Input| Escalations'!$K$19,"")</f>
        <v>0</v>
      </c>
      <c r="L439" s="257">
        <f>IFERROR('Input| Projects'!O439*'Input| Escalations'!$K$19,"")</f>
        <v>0</v>
      </c>
      <c r="M439" s="206" t="str">
        <f>IF(ABS(SUM(F439:L439)-(SUM('Input| Projects'!I439:O439)*'Input| Escalations'!$K$19))&lt;0.0000001,"",1)</f>
        <v/>
      </c>
      <c r="N439" s="259">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259">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259">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259">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259">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259">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259">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42"/>
      <c r="V439" s="253">
        <f t="shared" si="159"/>
        <v>0</v>
      </c>
      <c r="W439" s="253">
        <f t="shared" si="160"/>
        <v>0</v>
      </c>
      <c r="X439" s="253">
        <f t="shared" si="161"/>
        <v>0</v>
      </c>
      <c r="Y439" s="253">
        <f t="shared" si="144"/>
        <v>0</v>
      </c>
      <c r="Z439" s="253">
        <f t="shared" si="145"/>
        <v>0</v>
      </c>
      <c r="AA439" s="253">
        <f t="shared" si="146"/>
        <v>0</v>
      </c>
      <c r="AB439" s="253">
        <f t="shared" si="147"/>
        <v>0</v>
      </c>
      <c r="AC439" s="142"/>
      <c r="AD439" s="253">
        <f>'Input| Projects'!Q439*N439*'Input| Escalations'!$K$19</f>
        <v>0</v>
      </c>
      <c r="AE439" s="253">
        <f>'Input| Projects'!R439*O439*'Input| Escalations'!$K$19</f>
        <v>0</v>
      </c>
      <c r="AF439" s="253">
        <f>'Input| Projects'!S439*P439*'Input| Escalations'!$K$19</f>
        <v>0</v>
      </c>
      <c r="AG439" s="253">
        <f>'Input| Projects'!T439*Q439*'Input| Escalations'!$K$19</f>
        <v>0</v>
      </c>
      <c r="AH439" s="253">
        <f>'Input| Projects'!U439*R439*'Input| Escalations'!$K$19</f>
        <v>0</v>
      </c>
      <c r="AI439" s="253">
        <f>'Input| Projects'!V439*S439*'Input| Escalations'!$K$19</f>
        <v>0</v>
      </c>
      <c r="AJ439" s="253">
        <f>'Input| Projects'!W439*T439*'Input| Escalations'!$K$19</f>
        <v>0</v>
      </c>
      <c r="AK439" s="142"/>
      <c r="AL439" s="253">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253">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253">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253">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253">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253">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253">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42"/>
      <c r="AT439" s="253">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253">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253">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253">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253">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253">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253">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42"/>
      <c r="BB439" s="253">
        <f t="shared" si="162"/>
        <v>0</v>
      </c>
      <c r="BC439" s="253">
        <f t="shared" si="163"/>
        <v>0</v>
      </c>
      <c r="BD439" s="253">
        <f t="shared" si="164"/>
        <v>0</v>
      </c>
      <c r="BE439" s="253">
        <f t="shared" si="148"/>
        <v>0</v>
      </c>
      <c r="BF439" s="253">
        <f t="shared" si="149"/>
        <v>0</v>
      </c>
      <c r="BG439" s="253">
        <f t="shared" si="150"/>
        <v>0</v>
      </c>
      <c r="BH439" s="253">
        <f t="shared" si="151"/>
        <v>0</v>
      </c>
      <c r="BI439" s="144"/>
      <c r="BJ439" s="253"/>
      <c r="BK439" s="253"/>
      <c r="BL439" s="253"/>
      <c r="BM439" s="253"/>
      <c r="BN439" s="253"/>
      <c r="BO439" s="253"/>
      <c r="BP439" s="253"/>
      <c r="BQ439" s="144"/>
      <c r="BR439" s="253">
        <f t="shared" si="152"/>
        <v>0</v>
      </c>
      <c r="BS439" s="253">
        <f t="shared" si="153"/>
        <v>0</v>
      </c>
      <c r="BT439" s="253">
        <f t="shared" si="154"/>
        <v>0</v>
      </c>
      <c r="BU439" s="253">
        <f t="shared" si="155"/>
        <v>0</v>
      </c>
      <c r="BV439" s="253">
        <f t="shared" si="156"/>
        <v>0</v>
      </c>
      <c r="BW439" s="253">
        <f t="shared" si="157"/>
        <v>0</v>
      </c>
      <c r="BX439" s="253">
        <f t="shared" si="158"/>
        <v>0</v>
      </c>
      <c r="BY439" s="142"/>
      <c r="BZ439" s="264" t="str">
        <f>IF(SUMIF('Input| Projects'!$AR$8:$CO$8,"Dx",'Input| Projects'!$AR439:$CO439)=0,"",SUMIF('Input| Projects'!$AR$8:$CO$8,"Dx",'Input| Projects'!$AR439:$CO439))</f>
        <v/>
      </c>
      <c r="CA439" s="264" t="str">
        <f>IF(SUMIF('Input| Projects'!$AR$8:$CO$8,"Tx",'Input| Projects'!$AR439:$CO439)=0,"",SUMIF('Input| Projects'!$AR$8:$CO$8,"Tx",'Input| Projects'!$AR439:$CO439))</f>
        <v/>
      </c>
      <c r="CB439" s="206" t="str">
        <f t="shared" si="165"/>
        <v/>
      </c>
    </row>
    <row r="440" spans="2:80" x14ac:dyDescent="0.3">
      <c r="B440" s="268">
        <f>IFERROR('Input| Projects'!B440,"")</f>
        <v>431</v>
      </c>
      <c r="C440" s="57" t="str">
        <f>IFERROR(IF('Input| Projects'!C440="","",'Input| Projects'!C440),"")</f>
        <v/>
      </c>
      <c r="D440" s="57" t="str">
        <f>IFERROR(IF('Input| Projects'!D440="","",'Input| Projects'!D440),"")</f>
        <v/>
      </c>
      <c r="E440" s="140"/>
      <c r="F440" s="257">
        <f>IFERROR('Input| Projects'!I440*'Input| Escalations'!$K$19,"")</f>
        <v>0</v>
      </c>
      <c r="G440" s="257">
        <f>IFERROR('Input| Projects'!J440*'Input| Escalations'!$K$19,"")</f>
        <v>0</v>
      </c>
      <c r="H440" s="257">
        <f>IFERROR('Input| Projects'!K440*'Input| Escalations'!$K$19,"")</f>
        <v>0</v>
      </c>
      <c r="I440" s="257">
        <f>IFERROR('Input| Projects'!L440*'Input| Escalations'!$K$19,"")</f>
        <v>0</v>
      </c>
      <c r="J440" s="257">
        <f>IFERROR('Input| Projects'!M440*'Input| Escalations'!$K$19,"")</f>
        <v>0</v>
      </c>
      <c r="K440" s="257">
        <f>IFERROR('Input| Projects'!N440*'Input| Escalations'!$K$19,"")</f>
        <v>0</v>
      </c>
      <c r="L440" s="257">
        <f>IFERROR('Input| Projects'!O440*'Input| Escalations'!$K$19,"")</f>
        <v>0</v>
      </c>
      <c r="M440" s="206" t="str">
        <f>IF(ABS(SUM(F440:L440)-(SUM('Input| Projects'!I440:O440)*'Input| Escalations'!$K$19))&lt;0.0000001,"",1)</f>
        <v/>
      </c>
      <c r="N440" s="259">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259">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259">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259">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259">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259">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259">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42"/>
      <c r="V440" s="253">
        <f t="shared" si="159"/>
        <v>0</v>
      </c>
      <c r="W440" s="253">
        <f t="shared" si="160"/>
        <v>0</v>
      </c>
      <c r="X440" s="253">
        <f t="shared" si="161"/>
        <v>0</v>
      </c>
      <c r="Y440" s="253">
        <f t="shared" si="144"/>
        <v>0</v>
      </c>
      <c r="Z440" s="253">
        <f t="shared" si="145"/>
        <v>0</v>
      </c>
      <c r="AA440" s="253">
        <f t="shared" si="146"/>
        <v>0</v>
      </c>
      <c r="AB440" s="253">
        <f t="shared" si="147"/>
        <v>0</v>
      </c>
      <c r="AC440" s="142"/>
      <c r="AD440" s="253">
        <f>'Input| Projects'!Q440*N440*'Input| Escalations'!$K$19</f>
        <v>0</v>
      </c>
      <c r="AE440" s="253">
        <f>'Input| Projects'!R440*O440*'Input| Escalations'!$K$19</f>
        <v>0</v>
      </c>
      <c r="AF440" s="253">
        <f>'Input| Projects'!S440*P440*'Input| Escalations'!$K$19</f>
        <v>0</v>
      </c>
      <c r="AG440" s="253">
        <f>'Input| Projects'!T440*Q440*'Input| Escalations'!$K$19</f>
        <v>0</v>
      </c>
      <c r="AH440" s="253">
        <f>'Input| Projects'!U440*R440*'Input| Escalations'!$K$19</f>
        <v>0</v>
      </c>
      <c r="AI440" s="253">
        <f>'Input| Projects'!V440*S440*'Input| Escalations'!$K$19</f>
        <v>0</v>
      </c>
      <c r="AJ440" s="253">
        <f>'Input| Projects'!W440*T440*'Input| Escalations'!$K$19</f>
        <v>0</v>
      </c>
      <c r="AK440" s="142"/>
      <c r="AL440" s="253">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253">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253">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253">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253">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253">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253">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42"/>
      <c r="AT440" s="253">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253">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253">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253">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253">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253">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253">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42"/>
      <c r="BB440" s="253">
        <f t="shared" si="162"/>
        <v>0</v>
      </c>
      <c r="BC440" s="253">
        <f t="shared" si="163"/>
        <v>0</v>
      </c>
      <c r="BD440" s="253">
        <f t="shared" si="164"/>
        <v>0</v>
      </c>
      <c r="BE440" s="253">
        <f t="shared" si="148"/>
        <v>0</v>
      </c>
      <c r="BF440" s="253">
        <f t="shared" si="149"/>
        <v>0</v>
      </c>
      <c r="BG440" s="253">
        <f t="shared" si="150"/>
        <v>0</v>
      </c>
      <c r="BH440" s="253">
        <f t="shared" si="151"/>
        <v>0</v>
      </c>
      <c r="BI440" s="144"/>
      <c r="BJ440" s="253"/>
      <c r="BK440" s="253"/>
      <c r="BL440" s="253"/>
      <c r="BM440" s="253"/>
      <c r="BN440" s="253"/>
      <c r="BO440" s="253"/>
      <c r="BP440" s="253"/>
      <c r="BQ440" s="144"/>
      <c r="BR440" s="253">
        <f t="shared" si="152"/>
        <v>0</v>
      </c>
      <c r="BS440" s="253">
        <f t="shared" si="153"/>
        <v>0</v>
      </c>
      <c r="BT440" s="253">
        <f t="shared" si="154"/>
        <v>0</v>
      </c>
      <c r="BU440" s="253">
        <f t="shared" si="155"/>
        <v>0</v>
      </c>
      <c r="BV440" s="253">
        <f t="shared" si="156"/>
        <v>0</v>
      </c>
      <c r="BW440" s="253">
        <f t="shared" si="157"/>
        <v>0</v>
      </c>
      <c r="BX440" s="253">
        <f t="shared" si="158"/>
        <v>0</v>
      </c>
      <c r="BY440" s="142"/>
      <c r="BZ440" s="264" t="str">
        <f>IF(SUMIF('Input| Projects'!$AR$8:$CO$8,"Dx",'Input| Projects'!$AR440:$CO440)=0,"",SUMIF('Input| Projects'!$AR$8:$CO$8,"Dx",'Input| Projects'!$AR440:$CO440))</f>
        <v/>
      </c>
      <c r="CA440" s="264" t="str">
        <f>IF(SUMIF('Input| Projects'!$AR$8:$CO$8,"Tx",'Input| Projects'!$AR440:$CO440)=0,"",SUMIF('Input| Projects'!$AR$8:$CO$8,"Tx",'Input| Projects'!$AR440:$CO440))</f>
        <v/>
      </c>
      <c r="CB440" s="206" t="str">
        <f t="shared" si="165"/>
        <v/>
      </c>
    </row>
    <row r="441" spans="2:80" x14ac:dyDescent="0.3">
      <c r="B441" s="268">
        <f>IFERROR('Input| Projects'!B441,"")</f>
        <v>432</v>
      </c>
      <c r="C441" s="57" t="str">
        <f>IFERROR(IF('Input| Projects'!C441="","",'Input| Projects'!C441),"")</f>
        <v/>
      </c>
      <c r="D441" s="57" t="str">
        <f>IFERROR(IF('Input| Projects'!D441="","",'Input| Projects'!D441),"")</f>
        <v/>
      </c>
      <c r="E441" s="140"/>
      <c r="F441" s="257">
        <f>IFERROR('Input| Projects'!I441*'Input| Escalations'!$K$19,"")</f>
        <v>0</v>
      </c>
      <c r="G441" s="257">
        <f>IFERROR('Input| Projects'!J441*'Input| Escalations'!$K$19,"")</f>
        <v>0</v>
      </c>
      <c r="H441" s="257">
        <f>IFERROR('Input| Projects'!K441*'Input| Escalations'!$K$19,"")</f>
        <v>0</v>
      </c>
      <c r="I441" s="257">
        <f>IFERROR('Input| Projects'!L441*'Input| Escalations'!$K$19,"")</f>
        <v>0</v>
      </c>
      <c r="J441" s="257">
        <f>IFERROR('Input| Projects'!M441*'Input| Escalations'!$K$19,"")</f>
        <v>0</v>
      </c>
      <c r="K441" s="257">
        <f>IFERROR('Input| Projects'!N441*'Input| Escalations'!$K$19,"")</f>
        <v>0</v>
      </c>
      <c r="L441" s="257">
        <f>IFERROR('Input| Projects'!O441*'Input| Escalations'!$K$19,"")</f>
        <v>0</v>
      </c>
      <c r="M441" s="206" t="str">
        <f>IF(ABS(SUM(F441:L441)-(SUM('Input| Projects'!I441:O441)*'Input| Escalations'!$K$19))&lt;0.0000001,"",1)</f>
        <v/>
      </c>
      <c r="N441" s="259">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259">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259">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259">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259">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259">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259">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42"/>
      <c r="V441" s="253">
        <f t="shared" si="159"/>
        <v>0</v>
      </c>
      <c r="W441" s="253">
        <f t="shared" si="160"/>
        <v>0</v>
      </c>
      <c r="X441" s="253">
        <f t="shared" si="161"/>
        <v>0</v>
      </c>
      <c r="Y441" s="253">
        <f t="shared" si="144"/>
        <v>0</v>
      </c>
      <c r="Z441" s="253">
        <f t="shared" si="145"/>
        <v>0</v>
      </c>
      <c r="AA441" s="253">
        <f t="shared" si="146"/>
        <v>0</v>
      </c>
      <c r="AB441" s="253">
        <f t="shared" si="147"/>
        <v>0</v>
      </c>
      <c r="AC441" s="142"/>
      <c r="AD441" s="253">
        <f>'Input| Projects'!Q441*N441*'Input| Escalations'!$K$19</f>
        <v>0</v>
      </c>
      <c r="AE441" s="253">
        <f>'Input| Projects'!R441*O441*'Input| Escalations'!$K$19</f>
        <v>0</v>
      </c>
      <c r="AF441" s="253">
        <f>'Input| Projects'!S441*P441*'Input| Escalations'!$K$19</f>
        <v>0</v>
      </c>
      <c r="AG441" s="253">
        <f>'Input| Projects'!T441*Q441*'Input| Escalations'!$K$19</f>
        <v>0</v>
      </c>
      <c r="AH441" s="253">
        <f>'Input| Projects'!U441*R441*'Input| Escalations'!$K$19</f>
        <v>0</v>
      </c>
      <c r="AI441" s="253">
        <f>'Input| Projects'!V441*S441*'Input| Escalations'!$K$19</f>
        <v>0</v>
      </c>
      <c r="AJ441" s="253">
        <f>'Input| Projects'!W441*T441*'Input| Escalations'!$K$19</f>
        <v>0</v>
      </c>
      <c r="AK441" s="142"/>
      <c r="AL441" s="253">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253">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253">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253">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253">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253">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253">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42"/>
      <c r="AT441" s="253">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253">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253">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253">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253">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253">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253">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42"/>
      <c r="BB441" s="253">
        <f t="shared" si="162"/>
        <v>0</v>
      </c>
      <c r="BC441" s="253">
        <f t="shared" si="163"/>
        <v>0</v>
      </c>
      <c r="BD441" s="253">
        <f t="shared" si="164"/>
        <v>0</v>
      </c>
      <c r="BE441" s="253">
        <f t="shared" si="148"/>
        <v>0</v>
      </c>
      <c r="BF441" s="253">
        <f t="shared" si="149"/>
        <v>0</v>
      </c>
      <c r="BG441" s="253">
        <f t="shared" si="150"/>
        <v>0</v>
      </c>
      <c r="BH441" s="253">
        <f t="shared" si="151"/>
        <v>0</v>
      </c>
      <c r="BI441" s="144"/>
      <c r="BJ441" s="253"/>
      <c r="BK441" s="253"/>
      <c r="BL441" s="253"/>
      <c r="BM441" s="253"/>
      <c r="BN441" s="253"/>
      <c r="BO441" s="253"/>
      <c r="BP441" s="253"/>
      <c r="BQ441" s="144"/>
      <c r="BR441" s="253">
        <f t="shared" si="152"/>
        <v>0</v>
      </c>
      <c r="BS441" s="253">
        <f t="shared" si="153"/>
        <v>0</v>
      </c>
      <c r="BT441" s="253">
        <f t="shared" si="154"/>
        <v>0</v>
      </c>
      <c r="BU441" s="253">
        <f t="shared" si="155"/>
        <v>0</v>
      </c>
      <c r="BV441" s="253">
        <f t="shared" si="156"/>
        <v>0</v>
      </c>
      <c r="BW441" s="253">
        <f t="shared" si="157"/>
        <v>0</v>
      </c>
      <c r="BX441" s="253">
        <f t="shared" si="158"/>
        <v>0</v>
      </c>
      <c r="BY441" s="142"/>
      <c r="BZ441" s="264" t="str">
        <f>IF(SUMIF('Input| Projects'!$AR$8:$CO$8,"Dx",'Input| Projects'!$AR441:$CO441)=0,"",SUMIF('Input| Projects'!$AR$8:$CO$8,"Dx",'Input| Projects'!$AR441:$CO441))</f>
        <v/>
      </c>
      <c r="CA441" s="264" t="str">
        <f>IF(SUMIF('Input| Projects'!$AR$8:$CO$8,"Tx",'Input| Projects'!$AR441:$CO441)=0,"",SUMIF('Input| Projects'!$AR$8:$CO$8,"Tx",'Input| Projects'!$AR441:$CO441))</f>
        <v/>
      </c>
      <c r="CB441" s="206" t="str">
        <f t="shared" si="165"/>
        <v/>
      </c>
    </row>
    <row r="442" spans="2:80" x14ac:dyDescent="0.3">
      <c r="B442" s="268">
        <f>IFERROR('Input| Projects'!B442,"")</f>
        <v>433</v>
      </c>
      <c r="C442" s="57" t="str">
        <f>IFERROR(IF('Input| Projects'!C442="","",'Input| Projects'!C442),"")</f>
        <v/>
      </c>
      <c r="D442" s="57" t="str">
        <f>IFERROR(IF('Input| Projects'!D442="","",'Input| Projects'!D442),"")</f>
        <v/>
      </c>
      <c r="E442" s="140"/>
      <c r="F442" s="257">
        <f>IFERROR('Input| Projects'!I442*'Input| Escalations'!$K$19,"")</f>
        <v>0</v>
      </c>
      <c r="G442" s="257">
        <f>IFERROR('Input| Projects'!J442*'Input| Escalations'!$K$19,"")</f>
        <v>0</v>
      </c>
      <c r="H442" s="257">
        <f>IFERROR('Input| Projects'!K442*'Input| Escalations'!$K$19,"")</f>
        <v>0</v>
      </c>
      <c r="I442" s="257">
        <f>IFERROR('Input| Projects'!L442*'Input| Escalations'!$K$19,"")</f>
        <v>0</v>
      </c>
      <c r="J442" s="257">
        <f>IFERROR('Input| Projects'!M442*'Input| Escalations'!$K$19,"")</f>
        <v>0</v>
      </c>
      <c r="K442" s="257">
        <f>IFERROR('Input| Projects'!N442*'Input| Escalations'!$K$19,"")</f>
        <v>0</v>
      </c>
      <c r="L442" s="257">
        <f>IFERROR('Input| Projects'!O442*'Input| Escalations'!$K$19,"")</f>
        <v>0</v>
      </c>
      <c r="M442" s="206" t="str">
        <f>IF(ABS(SUM(F442:L442)-(SUM('Input| Projects'!I442:O442)*'Input| Escalations'!$K$19))&lt;0.0000001,"",1)</f>
        <v/>
      </c>
      <c r="N442" s="259">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259">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259">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259">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259">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259">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259">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42"/>
      <c r="V442" s="253">
        <f t="shared" si="159"/>
        <v>0</v>
      </c>
      <c r="W442" s="253">
        <f t="shared" si="160"/>
        <v>0</v>
      </c>
      <c r="X442" s="253">
        <f t="shared" si="161"/>
        <v>0</v>
      </c>
      <c r="Y442" s="253">
        <f t="shared" si="144"/>
        <v>0</v>
      </c>
      <c r="Z442" s="253">
        <f t="shared" si="145"/>
        <v>0</v>
      </c>
      <c r="AA442" s="253">
        <f t="shared" si="146"/>
        <v>0</v>
      </c>
      <c r="AB442" s="253">
        <f t="shared" si="147"/>
        <v>0</v>
      </c>
      <c r="AC442" s="142"/>
      <c r="AD442" s="253">
        <f>'Input| Projects'!Q442*N442*'Input| Escalations'!$K$19</f>
        <v>0</v>
      </c>
      <c r="AE442" s="253">
        <f>'Input| Projects'!R442*O442*'Input| Escalations'!$K$19</f>
        <v>0</v>
      </c>
      <c r="AF442" s="253">
        <f>'Input| Projects'!S442*P442*'Input| Escalations'!$K$19</f>
        <v>0</v>
      </c>
      <c r="AG442" s="253">
        <f>'Input| Projects'!T442*Q442*'Input| Escalations'!$K$19</f>
        <v>0</v>
      </c>
      <c r="AH442" s="253">
        <f>'Input| Projects'!U442*R442*'Input| Escalations'!$K$19</f>
        <v>0</v>
      </c>
      <c r="AI442" s="253">
        <f>'Input| Projects'!V442*S442*'Input| Escalations'!$K$19</f>
        <v>0</v>
      </c>
      <c r="AJ442" s="253">
        <f>'Input| Projects'!W442*T442*'Input| Escalations'!$K$19</f>
        <v>0</v>
      </c>
      <c r="AK442" s="142"/>
      <c r="AL442" s="253">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253">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253">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253">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253">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253">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253">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42"/>
      <c r="AT442" s="253">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253">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253">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253">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253">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253">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253">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42"/>
      <c r="BB442" s="253">
        <f t="shared" si="162"/>
        <v>0</v>
      </c>
      <c r="BC442" s="253">
        <f t="shared" si="163"/>
        <v>0</v>
      </c>
      <c r="BD442" s="253">
        <f t="shared" si="164"/>
        <v>0</v>
      </c>
      <c r="BE442" s="253">
        <f t="shared" si="148"/>
        <v>0</v>
      </c>
      <c r="BF442" s="253">
        <f t="shared" si="149"/>
        <v>0</v>
      </c>
      <c r="BG442" s="253">
        <f t="shared" si="150"/>
        <v>0</v>
      </c>
      <c r="BH442" s="253">
        <f t="shared" si="151"/>
        <v>0</v>
      </c>
      <c r="BI442" s="144"/>
      <c r="BJ442" s="253"/>
      <c r="BK442" s="253"/>
      <c r="BL442" s="253"/>
      <c r="BM442" s="253"/>
      <c r="BN442" s="253"/>
      <c r="BO442" s="253"/>
      <c r="BP442" s="253"/>
      <c r="BQ442" s="144"/>
      <c r="BR442" s="253">
        <f t="shared" si="152"/>
        <v>0</v>
      </c>
      <c r="BS442" s="253">
        <f t="shared" si="153"/>
        <v>0</v>
      </c>
      <c r="BT442" s="253">
        <f t="shared" si="154"/>
        <v>0</v>
      </c>
      <c r="BU442" s="253">
        <f t="shared" si="155"/>
        <v>0</v>
      </c>
      <c r="BV442" s="253">
        <f t="shared" si="156"/>
        <v>0</v>
      </c>
      <c r="BW442" s="253">
        <f t="shared" si="157"/>
        <v>0</v>
      </c>
      <c r="BX442" s="253">
        <f t="shared" si="158"/>
        <v>0</v>
      </c>
      <c r="BY442" s="142"/>
      <c r="BZ442" s="264" t="str">
        <f>IF(SUMIF('Input| Projects'!$AR$8:$CO$8,"Dx",'Input| Projects'!$AR442:$CO442)=0,"",SUMIF('Input| Projects'!$AR$8:$CO$8,"Dx",'Input| Projects'!$AR442:$CO442))</f>
        <v/>
      </c>
      <c r="CA442" s="264" t="str">
        <f>IF(SUMIF('Input| Projects'!$AR$8:$CO$8,"Tx",'Input| Projects'!$AR442:$CO442)=0,"",SUMIF('Input| Projects'!$AR$8:$CO$8,"Tx",'Input| Projects'!$AR442:$CO442))</f>
        <v/>
      </c>
      <c r="CB442" s="206" t="str">
        <f t="shared" si="165"/>
        <v/>
      </c>
    </row>
    <row r="443" spans="2:80" x14ac:dyDescent="0.3">
      <c r="B443" s="268">
        <f>IFERROR('Input| Projects'!B443,"")</f>
        <v>434</v>
      </c>
      <c r="C443" s="57" t="str">
        <f>IFERROR(IF('Input| Projects'!C443="","",'Input| Projects'!C443),"")</f>
        <v/>
      </c>
      <c r="D443" s="57" t="str">
        <f>IFERROR(IF('Input| Projects'!D443="","",'Input| Projects'!D443),"")</f>
        <v/>
      </c>
      <c r="E443" s="140"/>
      <c r="F443" s="257">
        <f>IFERROR('Input| Projects'!I443*'Input| Escalations'!$K$19,"")</f>
        <v>0</v>
      </c>
      <c r="G443" s="257">
        <f>IFERROR('Input| Projects'!J443*'Input| Escalations'!$K$19,"")</f>
        <v>0</v>
      </c>
      <c r="H443" s="257">
        <f>IFERROR('Input| Projects'!K443*'Input| Escalations'!$K$19,"")</f>
        <v>0</v>
      </c>
      <c r="I443" s="257">
        <f>IFERROR('Input| Projects'!L443*'Input| Escalations'!$K$19,"")</f>
        <v>0</v>
      </c>
      <c r="J443" s="257">
        <f>IFERROR('Input| Projects'!M443*'Input| Escalations'!$K$19,"")</f>
        <v>0</v>
      </c>
      <c r="K443" s="257">
        <f>IFERROR('Input| Projects'!N443*'Input| Escalations'!$K$19,"")</f>
        <v>0</v>
      </c>
      <c r="L443" s="257">
        <f>IFERROR('Input| Projects'!O443*'Input| Escalations'!$K$19,"")</f>
        <v>0</v>
      </c>
      <c r="M443" s="206" t="str">
        <f>IF(ABS(SUM(F443:L443)-(SUM('Input| Projects'!I443:O443)*'Input| Escalations'!$K$19))&lt;0.0000001,"",1)</f>
        <v/>
      </c>
      <c r="N443" s="259">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259">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259">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259">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259">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259">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259">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42"/>
      <c r="V443" s="253">
        <f t="shared" si="159"/>
        <v>0</v>
      </c>
      <c r="W443" s="253">
        <f t="shared" si="160"/>
        <v>0</v>
      </c>
      <c r="X443" s="253">
        <f t="shared" si="161"/>
        <v>0</v>
      </c>
      <c r="Y443" s="253">
        <f t="shared" si="144"/>
        <v>0</v>
      </c>
      <c r="Z443" s="253">
        <f t="shared" si="145"/>
        <v>0</v>
      </c>
      <c r="AA443" s="253">
        <f t="shared" si="146"/>
        <v>0</v>
      </c>
      <c r="AB443" s="253">
        <f t="shared" si="147"/>
        <v>0</v>
      </c>
      <c r="AC443" s="142"/>
      <c r="AD443" s="253">
        <f>'Input| Projects'!Q443*N443*'Input| Escalations'!$K$19</f>
        <v>0</v>
      </c>
      <c r="AE443" s="253">
        <f>'Input| Projects'!R443*O443*'Input| Escalations'!$K$19</f>
        <v>0</v>
      </c>
      <c r="AF443" s="253">
        <f>'Input| Projects'!S443*P443*'Input| Escalations'!$K$19</f>
        <v>0</v>
      </c>
      <c r="AG443" s="253">
        <f>'Input| Projects'!T443*Q443*'Input| Escalations'!$K$19</f>
        <v>0</v>
      </c>
      <c r="AH443" s="253">
        <f>'Input| Projects'!U443*R443*'Input| Escalations'!$K$19</f>
        <v>0</v>
      </c>
      <c r="AI443" s="253">
        <f>'Input| Projects'!V443*S443*'Input| Escalations'!$K$19</f>
        <v>0</v>
      </c>
      <c r="AJ443" s="253">
        <f>'Input| Projects'!W443*T443*'Input| Escalations'!$K$19</f>
        <v>0</v>
      </c>
      <c r="AK443" s="142"/>
      <c r="AL443" s="253">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253">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253">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253">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253">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253">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253">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42"/>
      <c r="AT443" s="253">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253">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253">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253">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253">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253">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253">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42"/>
      <c r="BB443" s="253">
        <f t="shared" si="162"/>
        <v>0</v>
      </c>
      <c r="BC443" s="253">
        <f t="shared" si="163"/>
        <v>0</v>
      </c>
      <c r="BD443" s="253">
        <f t="shared" si="164"/>
        <v>0</v>
      </c>
      <c r="BE443" s="253">
        <f t="shared" si="148"/>
        <v>0</v>
      </c>
      <c r="BF443" s="253">
        <f t="shared" si="149"/>
        <v>0</v>
      </c>
      <c r="BG443" s="253">
        <f t="shared" si="150"/>
        <v>0</v>
      </c>
      <c r="BH443" s="253">
        <f t="shared" si="151"/>
        <v>0</v>
      </c>
      <c r="BI443" s="144"/>
      <c r="BJ443" s="253"/>
      <c r="BK443" s="253"/>
      <c r="BL443" s="253"/>
      <c r="BM443" s="253"/>
      <c r="BN443" s="253"/>
      <c r="BO443" s="253"/>
      <c r="BP443" s="253"/>
      <c r="BQ443" s="144"/>
      <c r="BR443" s="253">
        <f t="shared" si="152"/>
        <v>0</v>
      </c>
      <c r="BS443" s="253">
        <f t="shared" si="153"/>
        <v>0</v>
      </c>
      <c r="BT443" s="253">
        <f t="shared" si="154"/>
        <v>0</v>
      </c>
      <c r="BU443" s="253">
        <f t="shared" si="155"/>
        <v>0</v>
      </c>
      <c r="BV443" s="253">
        <f t="shared" si="156"/>
        <v>0</v>
      </c>
      <c r="BW443" s="253">
        <f t="shared" si="157"/>
        <v>0</v>
      </c>
      <c r="BX443" s="253">
        <f t="shared" si="158"/>
        <v>0</v>
      </c>
      <c r="BY443" s="142"/>
      <c r="BZ443" s="264" t="str">
        <f>IF(SUMIF('Input| Projects'!$AR$8:$CO$8,"Dx",'Input| Projects'!$AR443:$CO443)=0,"",SUMIF('Input| Projects'!$AR$8:$CO$8,"Dx",'Input| Projects'!$AR443:$CO443))</f>
        <v/>
      </c>
      <c r="CA443" s="264" t="str">
        <f>IF(SUMIF('Input| Projects'!$AR$8:$CO$8,"Tx",'Input| Projects'!$AR443:$CO443)=0,"",SUMIF('Input| Projects'!$AR$8:$CO$8,"Tx",'Input| Projects'!$AR443:$CO443))</f>
        <v/>
      </c>
      <c r="CB443" s="206" t="str">
        <f t="shared" si="165"/>
        <v/>
      </c>
    </row>
    <row r="444" spans="2:80" x14ac:dyDescent="0.3">
      <c r="B444" s="268">
        <f>IFERROR('Input| Projects'!B444,"")</f>
        <v>435</v>
      </c>
      <c r="C444" s="57" t="str">
        <f>IFERROR(IF('Input| Projects'!C444="","",'Input| Projects'!C444),"")</f>
        <v/>
      </c>
      <c r="D444" s="57" t="str">
        <f>IFERROR(IF('Input| Projects'!D444="","",'Input| Projects'!D444),"")</f>
        <v/>
      </c>
      <c r="E444" s="140"/>
      <c r="F444" s="257">
        <f>IFERROR('Input| Projects'!I444*'Input| Escalations'!$K$19,"")</f>
        <v>0</v>
      </c>
      <c r="G444" s="257">
        <f>IFERROR('Input| Projects'!J444*'Input| Escalations'!$K$19,"")</f>
        <v>0</v>
      </c>
      <c r="H444" s="257">
        <f>IFERROR('Input| Projects'!K444*'Input| Escalations'!$K$19,"")</f>
        <v>0</v>
      </c>
      <c r="I444" s="257">
        <f>IFERROR('Input| Projects'!L444*'Input| Escalations'!$K$19,"")</f>
        <v>0</v>
      </c>
      <c r="J444" s="257">
        <f>IFERROR('Input| Projects'!M444*'Input| Escalations'!$K$19,"")</f>
        <v>0</v>
      </c>
      <c r="K444" s="257">
        <f>IFERROR('Input| Projects'!N444*'Input| Escalations'!$K$19,"")</f>
        <v>0</v>
      </c>
      <c r="L444" s="257">
        <f>IFERROR('Input| Projects'!O444*'Input| Escalations'!$K$19,"")</f>
        <v>0</v>
      </c>
      <c r="M444" s="206" t="str">
        <f>IF(ABS(SUM(F444:L444)-(SUM('Input| Projects'!I444:O444)*'Input| Escalations'!$K$19))&lt;0.0000001,"",1)</f>
        <v/>
      </c>
      <c r="N444" s="259">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259">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259">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259">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259">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259">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259">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42"/>
      <c r="V444" s="253">
        <f t="shared" si="159"/>
        <v>0</v>
      </c>
      <c r="W444" s="253">
        <f t="shared" si="160"/>
        <v>0</v>
      </c>
      <c r="X444" s="253">
        <f t="shared" si="161"/>
        <v>0</v>
      </c>
      <c r="Y444" s="253">
        <f t="shared" si="144"/>
        <v>0</v>
      </c>
      <c r="Z444" s="253">
        <f t="shared" si="145"/>
        <v>0</v>
      </c>
      <c r="AA444" s="253">
        <f t="shared" si="146"/>
        <v>0</v>
      </c>
      <c r="AB444" s="253">
        <f t="shared" si="147"/>
        <v>0</v>
      </c>
      <c r="AC444" s="142"/>
      <c r="AD444" s="253">
        <f>'Input| Projects'!Q444*N444*'Input| Escalations'!$K$19</f>
        <v>0</v>
      </c>
      <c r="AE444" s="253">
        <f>'Input| Projects'!R444*O444*'Input| Escalations'!$K$19</f>
        <v>0</v>
      </c>
      <c r="AF444" s="253">
        <f>'Input| Projects'!S444*P444*'Input| Escalations'!$K$19</f>
        <v>0</v>
      </c>
      <c r="AG444" s="253">
        <f>'Input| Projects'!T444*Q444*'Input| Escalations'!$K$19</f>
        <v>0</v>
      </c>
      <c r="AH444" s="253">
        <f>'Input| Projects'!U444*R444*'Input| Escalations'!$K$19</f>
        <v>0</v>
      </c>
      <c r="AI444" s="253">
        <f>'Input| Projects'!V444*S444*'Input| Escalations'!$K$19</f>
        <v>0</v>
      </c>
      <c r="AJ444" s="253">
        <f>'Input| Projects'!W444*T444*'Input| Escalations'!$K$19</f>
        <v>0</v>
      </c>
      <c r="AK444" s="142"/>
      <c r="AL444" s="253">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253">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253">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253">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253">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253">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253">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42"/>
      <c r="AT444" s="253">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253">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253">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253">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253">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253">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253">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42"/>
      <c r="BB444" s="253">
        <f t="shared" si="162"/>
        <v>0</v>
      </c>
      <c r="BC444" s="253">
        <f t="shared" si="163"/>
        <v>0</v>
      </c>
      <c r="BD444" s="253">
        <f t="shared" si="164"/>
        <v>0</v>
      </c>
      <c r="BE444" s="253">
        <f t="shared" si="148"/>
        <v>0</v>
      </c>
      <c r="BF444" s="253">
        <f t="shared" si="149"/>
        <v>0</v>
      </c>
      <c r="BG444" s="253">
        <f t="shared" si="150"/>
        <v>0</v>
      </c>
      <c r="BH444" s="253">
        <f t="shared" si="151"/>
        <v>0</v>
      </c>
      <c r="BI444" s="144"/>
      <c r="BJ444" s="253"/>
      <c r="BK444" s="253"/>
      <c r="BL444" s="253"/>
      <c r="BM444" s="253"/>
      <c r="BN444" s="253"/>
      <c r="BO444" s="253"/>
      <c r="BP444" s="253"/>
      <c r="BQ444" s="144"/>
      <c r="BR444" s="253">
        <f t="shared" si="152"/>
        <v>0</v>
      </c>
      <c r="BS444" s="253">
        <f t="shared" si="153"/>
        <v>0</v>
      </c>
      <c r="BT444" s="253">
        <f t="shared" si="154"/>
        <v>0</v>
      </c>
      <c r="BU444" s="253">
        <f t="shared" si="155"/>
        <v>0</v>
      </c>
      <c r="BV444" s="253">
        <f t="shared" si="156"/>
        <v>0</v>
      </c>
      <c r="BW444" s="253">
        <f t="shared" si="157"/>
        <v>0</v>
      </c>
      <c r="BX444" s="253">
        <f t="shared" si="158"/>
        <v>0</v>
      </c>
      <c r="BY444" s="142"/>
      <c r="BZ444" s="264" t="str">
        <f>IF(SUMIF('Input| Projects'!$AR$8:$CO$8,"Dx",'Input| Projects'!$AR444:$CO444)=0,"",SUMIF('Input| Projects'!$AR$8:$CO$8,"Dx",'Input| Projects'!$AR444:$CO444))</f>
        <v/>
      </c>
      <c r="CA444" s="264" t="str">
        <f>IF(SUMIF('Input| Projects'!$AR$8:$CO$8,"Tx",'Input| Projects'!$AR444:$CO444)=0,"",SUMIF('Input| Projects'!$AR$8:$CO$8,"Tx",'Input| Projects'!$AR444:$CO444))</f>
        <v/>
      </c>
      <c r="CB444" s="206" t="str">
        <f t="shared" si="165"/>
        <v/>
      </c>
    </row>
    <row r="445" spans="2:80" x14ac:dyDescent="0.3">
      <c r="B445" s="268">
        <f>IFERROR('Input| Projects'!B445,"")</f>
        <v>436</v>
      </c>
      <c r="C445" s="57" t="str">
        <f>IFERROR(IF('Input| Projects'!C445="","",'Input| Projects'!C445),"")</f>
        <v/>
      </c>
      <c r="D445" s="57" t="str">
        <f>IFERROR(IF('Input| Projects'!D445="","",'Input| Projects'!D445),"")</f>
        <v/>
      </c>
      <c r="E445" s="140"/>
      <c r="F445" s="257">
        <f>IFERROR('Input| Projects'!I445*'Input| Escalations'!$K$19,"")</f>
        <v>0</v>
      </c>
      <c r="G445" s="257">
        <f>IFERROR('Input| Projects'!J445*'Input| Escalations'!$K$19,"")</f>
        <v>0</v>
      </c>
      <c r="H445" s="257">
        <f>IFERROR('Input| Projects'!K445*'Input| Escalations'!$K$19,"")</f>
        <v>0</v>
      </c>
      <c r="I445" s="257">
        <f>IFERROR('Input| Projects'!L445*'Input| Escalations'!$K$19,"")</f>
        <v>0</v>
      </c>
      <c r="J445" s="257">
        <f>IFERROR('Input| Projects'!M445*'Input| Escalations'!$K$19,"")</f>
        <v>0</v>
      </c>
      <c r="K445" s="257">
        <f>IFERROR('Input| Projects'!N445*'Input| Escalations'!$K$19,"")</f>
        <v>0</v>
      </c>
      <c r="L445" s="257">
        <f>IFERROR('Input| Projects'!O445*'Input| Escalations'!$K$19,"")</f>
        <v>0</v>
      </c>
      <c r="M445" s="206" t="str">
        <f>IF(ABS(SUM(F445:L445)-(SUM('Input| Projects'!I445:O445)*'Input| Escalations'!$K$19))&lt;0.0000001,"",1)</f>
        <v/>
      </c>
      <c r="N445" s="259">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259">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259">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259">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259">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259">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259">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42"/>
      <c r="V445" s="253">
        <f t="shared" si="159"/>
        <v>0</v>
      </c>
      <c r="W445" s="253">
        <f t="shared" si="160"/>
        <v>0</v>
      </c>
      <c r="X445" s="253">
        <f t="shared" si="161"/>
        <v>0</v>
      </c>
      <c r="Y445" s="253">
        <f t="shared" si="144"/>
        <v>0</v>
      </c>
      <c r="Z445" s="253">
        <f t="shared" si="145"/>
        <v>0</v>
      </c>
      <c r="AA445" s="253">
        <f t="shared" si="146"/>
        <v>0</v>
      </c>
      <c r="AB445" s="253">
        <f t="shared" si="147"/>
        <v>0</v>
      </c>
      <c r="AC445" s="142"/>
      <c r="AD445" s="253">
        <f>'Input| Projects'!Q445*N445*'Input| Escalations'!$K$19</f>
        <v>0</v>
      </c>
      <c r="AE445" s="253">
        <f>'Input| Projects'!R445*O445*'Input| Escalations'!$K$19</f>
        <v>0</v>
      </c>
      <c r="AF445" s="253">
        <f>'Input| Projects'!S445*P445*'Input| Escalations'!$K$19</f>
        <v>0</v>
      </c>
      <c r="AG445" s="253">
        <f>'Input| Projects'!T445*Q445*'Input| Escalations'!$K$19</f>
        <v>0</v>
      </c>
      <c r="AH445" s="253">
        <f>'Input| Projects'!U445*R445*'Input| Escalations'!$K$19</f>
        <v>0</v>
      </c>
      <c r="AI445" s="253">
        <f>'Input| Projects'!V445*S445*'Input| Escalations'!$K$19</f>
        <v>0</v>
      </c>
      <c r="AJ445" s="253">
        <f>'Input| Projects'!W445*T445*'Input| Escalations'!$K$19</f>
        <v>0</v>
      </c>
      <c r="AK445" s="142"/>
      <c r="AL445" s="253">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253">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253">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253">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253">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253">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253">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42"/>
      <c r="AT445" s="253">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253">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253">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253">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253">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253">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253">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42"/>
      <c r="BB445" s="253">
        <f t="shared" si="162"/>
        <v>0</v>
      </c>
      <c r="BC445" s="253">
        <f t="shared" si="163"/>
        <v>0</v>
      </c>
      <c r="BD445" s="253">
        <f t="shared" si="164"/>
        <v>0</v>
      </c>
      <c r="BE445" s="253">
        <f t="shared" si="148"/>
        <v>0</v>
      </c>
      <c r="BF445" s="253">
        <f t="shared" si="149"/>
        <v>0</v>
      </c>
      <c r="BG445" s="253">
        <f t="shared" si="150"/>
        <v>0</v>
      </c>
      <c r="BH445" s="253">
        <f t="shared" si="151"/>
        <v>0</v>
      </c>
      <c r="BI445" s="144"/>
      <c r="BJ445" s="253"/>
      <c r="BK445" s="253"/>
      <c r="BL445" s="253"/>
      <c r="BM445" s="253"/>
      <c r="BN445" s="253"/>
      <c r="BO445" s="253"/>
      <c r="BP445" s="253"/>
      <c r="BQ445" s="144"/>
      <c r="BR445" s="253">
        <f t="shared" si="152"/>
        <v>0</v>
      </c>
      <c r="BS445" s="253">
        <f t="shared" si="153"/>
        <v>0</v>
      </c>
      <c r="BT445" s="253">
        <f t="shared" si="154"/>
        <v>0</v>
      </c>
      <c r="BU445" s="253">
        <f t="shared" si="155"/>
        <v>0</v>
      </c>
      <c r="BV445" s="253">
        <f t="shared" si="156"/>
        <v>0</v>
      </c>
      <c r="BW445" s="253">
        <f t="shared" si="157"/>
        <v>0</v>
      </c>
      <c r="BX445" s="253">
        <f t="shared" si="158"/>
        <v>0</v>
      </c>
      <c r="BY445" s="142"/>
      <c r="BZ445" s="264" t="str">
        <f>IF(SUMIF('Input| Projects'!$AR$8:$CO$8,"Dx",'Input| Projects'!$AR445:$CO445)=0,"",SUMIF('Input| Projects'!$AR$8:$CO$8,"Dx",'Input| Projects'!$AR445:$CO445))</f>
        <v/>
      </c>
      <c r="CA445" s="264" t="str">
        <f>IF(SUMIF('Input| Projects'!$AR$8:$CO$8,"Tx",'Input| Projects'!$AR445:$CO445)=0,"",SUMIF('Input| Projects'!$AR$8:$CO$8,"Tx",'Input| Projects'!$AR445:$CO445))</f>
        <v/>
      </c>
      <c r="CB445" s="206" t="str">
        <f t="shared" si="165"/>
        <v/>
      </c>
    </row>
    <row r="446" spans="2:80" x14ac:dyDescent="0.3">
      <c r="B446" s="268">
        <f>IFERROR('Input| Projects'!B446,"")</f>
        <v>437</v>
      </c>
      <c r="C446" s="57" t="str">
        <f>IFERROR(IF('Input| Projects'!C446="","",'Input| Projects'!C446),"")</f>
        <v/>
      </c>
      <c r="D446" s="57" t="str">
        <f>IFERROR(IF('Input| Projects'!D446="","",'Input| Projects'!D446),"")</f>
        <v/>
      </c>
      <c r="E446" s="140"/>
      <c r="F446" s="257">
        <f>IFERROR('Input| Projects'!I446*'Input| Escalations'!$K$19,"")</f>
        <v>0</v>
      </c>
      <c r="G446" s="257">
        <f>IFERROR('Input| Projects'!J446*'Input| Escalations'!$K$19,"")</f>
        <v>0</v>
      </c>
      <c r="H446" s="257">
        <f>IFERROR('Input| Projects'!K446*'Input| Escalations'!$K$19,"")</f>
        <v>0</v>
      </c>
      <c r="I446" s="257">
        <f>IFERROR('Input| Projects'!L446*'Input| Escalations'!$K$19,"")</f>
        <v>0</v>
      </c>
      <c r="J446" s="257">
        <f>IFERROR('Input| Projects'!M446*'Input| Escalations'!$K$19,"")</f>
        <v>0</v>
      </c>
      <c r="K446" s="257">
        <f>IFERROR('Input| Projects'!N446*'Input| Escalations'!$K$19,"")</f>
        <v>0</v>
      </c>
      <c r="L446" s="257">
        <f>IFERROR('Input| Projects'!O446*'Input| Escalations'!$K$19,"")</f>
        <v>0</v>
      </c>
      <c r="M446" s="206" t="str">
        <f>IF(ABS(SUM(F446:L446)-(SUM('Input| Projects'!I446:O446)*'Input| Escalations'!$K$19))&lt;0.0000001,"",1)</f>
        <v/>
      </c>
      <c r="N446" s="259">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259">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259">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259">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259">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259">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259">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42"/>
      <c r="V446" s="253">
        <f t="shared" si="159"/>
        <v>0</v>
      </c>
      <c r="W446" s="253">
        <f t="shared" si="160"/>
        <v>0</v>
      </c>
      <c r="X446" s="253">
        <f t="shared" si="161"/>
        <v>0</v>
      </c>
      <c r="Y446" s="253">
        <f t="shared" si="144"/>
        <v>0</v>
      </c>
      <c r="Z446" s="253">
        <f t="shared" si="145"/>
        <v>0</v>
      </c>
      <c r="AA446" s="253">
        <f t="shared" si="146"/>
        <v>0</v>
      </c>
      <c r="AB446" s="253">
        <f t="shared" si="147"/>
        <v>0</v>
      </c>
      <c r="AC446" s="142"/>
      <c r="AD446" s="253">
        <f>'Input| Projects'!Q446*N446*'Input| Escalations'!$K$19</f>
        <v>0</v>
      </c>
      <c r="AE446" s="253">
        <f>'Input| Projects'!R446*O446*'Input| Escalations'!$K$19</f>
        <v>0</v>
      </c>
      <c r="AF446" s="253">
        <f>'Input| Projects'!S446*P446*'Input| Escalations'!$K$19</f>
        <v>0</v>
      </c>
      <c r="AG446" s="253">
        <f>'Input| Projects'!T446*Q446*'Input| Escalations'!$K$19</f>
        <v>0</v>
      </c>
      <c r="AH446" s="253">
        <f>'Input| Projects'!U446*R446*'Input| Escalations'!$K$19</f>
        <v>0</v>
      </c>
      <c r="AI446" s="253">
        <f>'Input| Projects'!V446*S446*'Input| Escalations'!$K$19</f>
        <v>0</v>
      </c>
      <c r="AJ446" s="253">
        <f>'Input| Projects'!W446*T446*'Input| Escalations'!$K$19</f>
        <v>0</v>
      </c>
      <c r="AK446" s="142"/>
      <c r="AL446" s="253">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253">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253">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253">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253">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253">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253">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42"/>
      <c r="AT446" s="253">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253">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253">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253">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253">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253">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253">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42"/>
      <c r="BB446" s="253">
        <f t="shared" si="162"/>
        <v>0</v>
      </c>
      <c r="BC446" s="253">
        <f t="shared" si="163"/>
        <v>0</v>
      </c>
      <c r="BD446" s="253">
        <f t="shared" si="164"/>
        <v>0</v>
      </c>
      <c r="BE446" s="253">
        <f t="shared" si="148"/>
        <v>0</v>
      </c>
      <c r="BF446" s="253">
        <f t="shared" si="149"/>
        <v>0</v>
      </c>
      <c r="BG446" s="253">
        <f t="shared" si="150"/>
        <v>0</v>
      </c>
      <c r="BH446" s="253">
        <f t="shared" si="151"/>
        <v>0</v>
      </c>
      <c r="BI446" s="144"/>
      <c r="BJ446" s="253"/>
      <c r="BK446" s="253"/>
      <c r="BL446" s="253"/>
      <c r="BM446" s="253"/>
      <c r="BN446" s="253"/>
      <c r="BO446" s="253"/>
      <c r="BP446" s="253"/>
      <c r="BQ446" s="144"/>
      <c r="BR446" s="253">
        <f t="shared" si="152"/>
        <v>0</v>
      </c>
      <c r="BS446" s="253">
        <f t="shared" si="153"/>
        <v>0</v>
      </c>
      <c r="BT446" s="253">
        <f t="shared" si="154"/>
        <v>0</v>
      </c>
      <c r="BU446" s="253">
        <f t="shared" si="155"/>
        <v>0</v>
      </c>
      <c r="BV446" s="253">
        <f t="shared" si="156"/>
        <v>0</v>
      </c>
      <c r="BW446" s="253">
        <f t="shared" si="157"/>
        <v>0</v>
      </c>
      <c r="BX446" s="253">
        <f t="shared" si="158"/>
        <v>0</v>
      </c>
      <c r="BY446" s="142"/>
      <c r="BZ446" s="264" t="str">
        <f>IF(SUMIF('Input| Projects'!$AR$8:$CO$8,"Dx",'Input| Projects'!$AR446:$CO446)=0,"",SUMIF('Input| Projects'!$AR$8:$CO$8,"Dx",'Input| Projects'!$AR446:$CO446))</f>
        <v/>
      </c>
      <c r="CA446" s="264" t="str">
        <f>IF(SUMIF('Input| Projects'!$AR$8:$CO$8,"Tx",'Input| Projects'!$AR446:$CO446)=0,"",SUMIF('Input| Projects'!$AR$8:$CO$8,"Tx",'Input| Projects'!$AR446:$CO446))</f>
        <v/>
      </c>
      <c r="CB446" s="206" t="str">
        <f t="shared" si="165"/>
        <v/>
      </c>
    </row>
    <row r="447" spans="2:80" x14ac:dyDescent="0.3">
      <c r="B447" s="268">
        <f>IFERROR('Input| Projects'!B447,"")</f>
        <v>438</v>
      </c>
      <c r="C447" s="57" t="str">
        <f>IFERROR(IF('Input| Projects'!C447="","",'Input| Projects'!C447),"")</f>
        <v/>
      </c>
      <c r="D447" s="57" t="str">
        <f>IFERROR(IF('Input| Projects'!D447="","",'Input| Projects'!D447),"")</f>
        <v/>
      </c>
      <c r="E447" s="140"/>
      <c r="F447" s="257">
        <f>IFERROR('Input| Projects'!I447*'Input| Escalations'!$K$19,"")</f>
        <v>0</v>
      </c>
      <c r="G447" s="257">
        <f>IFERROR('Input| Projects'!J447*'Input| Escalations'!$K$19,"")</f>
        <v>0</v>
      </c>
      <c r="H447" s="257">
        <f>IFERROR('Input| Projects'!K447*'Input| Escalations'!$K$19,"")</f>
        <v>0</v>
      </c>
      <c r="I447" s="257">
        <f>IFERROR('Input| Projects'!L447*'Input| Escalations'!$K$19,"")</f>
        <v>0</v>
      </c>
      <c r="J447" s="257">
        <f>IFERROR('Input| Projects'!M447*'Input| Escalations'!$K$19,"")</f>
        <v>0</v>
      </c>
      <c r="K447" s="257">
        <f>IFERROR('Input| Projects'!N447*'Input| Escalations'!$K$19,"")</f>
        <v>0</v>
      </c>
      <c r="L447" s="257">
        <f>IFERROR('Input| Projects'!O447*'Input| Escalations'!$K$19,"")</f>
        <v>0</v>
      </c>
      <c r="M447" s="206" t="str">
        <f>IF(ABS(SUM(F447:L447)-(SUM('Input| Projects'!I447:O447)*'Input| Escalations'!$K$19))&lt;0.0000001,"",1)</f>
        <v/>
      </c>
      <c r="N447" s="259">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259">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259">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259">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259">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259">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259">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42"/>
      <c r="V447" s="253">
        <f t="shared" si="159"/>
        <v>0</v>
      </c>
      <c r="W447" s="253">
        <f t="shared" si="160"/>
        <v>0</v>
      </c>
      <c r="X447" s="253">
        <f t="shared" si="161"/>
        <v>0</v>
      </c>
      <c r="Y447" s="253">
        <f t="shared" si="144"/>
        <v>0</v>
      </c>
      <c r="Z447" s="253">
        <f t="shared" si="145"/>
        <v>0</v>
      </c>
      <c r="AA447" s="253">
        <f t="shared" si="146"/>
        <v>0</v>
      </c>
      <c r="AB447" s="253">
        <f t="shared" si="147"/>
        <v>0</v>
      </c>
      <c r="AC447" s="142"/>
      <c r="AD447" s="253">
        <f>'Input| Projects'!Q447*N447*'Input| Escalations'!$K$19</f>
        <v>0</v>
      </c>
      <c r="AE447" s="253">
        <f>'Input| Projects'!R447*O447*'Input| Escalations'!$K$19</f>
        <v>0</v>
      </c>
      <c r="AF447" s="253">
        <f>'Input| Projects'!S447*P447*'Input| Escalations'!$K$19</f>
        <v>0</v>
      </c>
      <c r="AG447" s="253">
        <f>'Input| Projects'!T447*Q447*'Input| Escalations'!$K$19</f>
        <v>0</v>
      </c>
      <c r="AH447" s="253">
        <f>'Input| Projects'!U447*R447*'Input| Escalations'!$K$19</f>
        <v>0</v>
      </c>
      <c r="AI447" s="253">
        <f>'Input| Projects'!V447*S447*'Input| Escalations'!$K$19</f>
        <v>0</v>
      </c>
      <c r="AJ447" s="253">
        <f>'Input| Projects'!W447*T447*'Input| Escalations'!$K$19</f>
        <v>0</v>
      </c>
      <c r="AK447" s="142"/>
      <c r="AL447" s="253">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253">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253">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253">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253">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253">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253">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42"/>
      <c r="AT447" s="253">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253">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253">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253">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253">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253">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253">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42"/>
      <c r="BB447" s="253">
        <f t="shared" si="162"/>
        <v>0</v>
      </c>
      <c r="BC447" s="253">
        <f t="shared" si="163"/>
        <v>0</v>
      </c>
      <c r="BD447" s="253">
        <f t="shared" si="164"/>
        <v>0</v>
      </c>
      <c r="BE447" s="253">
        <f t="shared" si="148"/>
        <v>0</v>
      </c>
      <c r="BF447" s="253">
        <f t="shared" si="149"/>
        <v>0</v>
      </c>
      <c r="BG447" s="253">
        <f t="shared" si="150"/>
        <v>0</v>
      </c>
      <c r="BH447" s="253">
        <f t="shared" si="151"/>
        <v>0</v>
      </c>
      <c r="BI447" s="144"/>
      <c r="BJ447" s="253"/>
      <c r="BK447" s="253"/>
      <c r="BL447" s="253"/>
      <c r="BM447" s="253"/>
      <c r="BN447" s="253"/>
      <c r="BO447" s="253"/>
      <c r="BP447" s="253"/>
      <c r="BQ447" s="144"/>
      <c r="BR447" s="253">
        <f t="shared" si="152"/>
        <v>0</v>
      </c>
      <c r="BS447" s="253">
        <f t="shared" si="153"/>
        <v>0</v>
      </c>
      <c r="BT447" s="253">
        <f t="shared" si="154"/>
        <v>0</v>
      </c>
      <c r="BU447" s="253">
        <f t="shared" si="155"/>
        <v>0</v>
      </c>
      <c r="BV447" s="253">
        <f t="shared" si="156"/>
        <v>0</v>
      </c>
      <c r="BW447" s="253">
        <f t="shared" si="157"/>
        <v>0</v>
      </c>
      <c r="BX447" s="253">
        <f t="shared" si="158"/>
        <v>0</v>
      </c>
      <c r="BY447" s="142"/>
      <c r="BZ447" s="264" t="str">
        <f>IF(SUMIF('Input| Projects'!$AR$8:$CO$8,"Dx",'Input| Projects'!$AR447:$CO447)=0,"",SUMIF('Input| Projects'!$AR$8:$CO$8,"Dx",'Input| Projects'!$AR447:$CO447))</f>
        <v/>
      </c>
      <c r="CA447" s="264" t="str">
        <f>IF(SUMIF('Input| Projects'!$AR$8:$CO$8,"Tx",'Input| Projects'!$AR447:$CO447)=0,"",SUMIF('Input| Projects'!$AR$8:$CO$8,"Tx",'Input| Projects'!$AR447:$CO447))</f>
        <v/>
      </c>
      <c r="CB447" s="206" t="str">
        <f t="shared" si="165"/>
        <v/>
      </c>
    </row>
    <row r="448" spans="2:80" x14ac:dyDescent="0.3">
      <c r="B448" s="268">
        <f>IFERROR('Input| Projects'!B448,"")</f>
        <v>439</v>
      </c>
      <c r="C448" s="57" t="str">
        <f>IFERROR(IF('Input| Projects'!C448="","",'Input| Projects'!C448),"")</f>
        <v/>
      </c>
      <c r="D448" s="57" t="str">
        <f>IFERROR(IF('Input| Projects'!D448="","",'Input| Projects'!D448),"")</f>
        <v/>
      </c>
      <c r="E448" s="140"/>
      <c r="F448" s="257">
        <f>IFERROR('Input| Projects'!I448*'Input| Escalations'!$K$19,"")</f>
        <v>0</v>
      </c>
      <c r="G448" s="257">
        <f>IFERROR('Input| Projects'!J448*'Input| Escalations'!$K$19,"")</f>
        <v>0</v>
      </c>
      <c r="H448" s="257">
        <f>IFERROR('Input| Projects'!K448*'Input| Escalations'!$K$19,"")</f>
        <v>0</v>
      </c>
      <c r="I448" s="257">
        <f>IFERROR('Input| Projects'!L448*'Input| Escalations'!$K$19,"")</f>
        <v>0</v>
      </c>
      <c r="J448" s="257">
        <f>IFERROR('Input| Projects'!M448*'Input| Escalations'!$K$19,"")</f>
        <v>0</v>
      </c>
      <c r="K448" s="257">
        <f>IFERROR('Input| Projects'!N448*'Input| Escalations'!$K$19,"")</f>
        <v>0</v>
      </c>
      <c r="L448" s="257">
        <f>IFERROR('Input| Projects'!O448*'Input| Escalations'!$K$19,"")</f>
        <v>0</v>
      </c>
      <c r="M448" s="206" t="str">
        <f>IF(ABS(SUM(F448:L448)-(SUM('Input| Projects'!I448:O448)*'Input| Escalations'!$K$19))&lt;0.0000001,"",1)</f>
        <v/>
      </c>
      <c r="N448" s="259">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259">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259">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259">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259">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259">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259">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42"/>
      <c r="V448" s="253">
        <f t="shared" si="159"/>
        <v>0</v>
      </c>
      <c r="W448" s="253">
        <f t="shared" si="160"/>
        <v>0</v>
      </c>
      <c r="X448" s="253">
        <f t="shared" si="161"/>
        <v>0</v>
      </c>
      <c r="Y448" s="253">
        <f t="shared" si="144"/>
        <v>0</v>
      </c>
      <c r="Z448" s="253">
        <f t="shared" si="145"/>
        <v>0</v>
      </c>
      <c r="AA448" s="253">
        <f t="shared" si="146"/>
        <v>0</v>
      </c>
      <c r="AB448" s="253">
        <f t="shared" si="147"/>
        <v>0</v>
      </c>
      <c r="AC448" s="142"/>
      <c r="AD448" s="253">
        <f>'Input| Projects'!Q448*N448*'Input| Escalations'!$K$19</f>
        <v>0</v>
      </c>
      <c r="AE448" s="253">
        <f>'Input| Projects'!R448*O448*'Input| Escalations'!$K$19</f>
        <v>0</v>
      </c>
      <c r="AF448" s="253">
        <f>'Input| Projects'!S448*P448*'Input| Escalations'!$K$19</f>
        <v>0</v>
      </c>
      <c r="AG448" s="253">
        <f>'Input| Projects'!T448*Q448*'Input| Escalations'!$K$19</f>
        <v>0</v>
      </c>
      <c r="AH448" s="253">
        <f>'Input| Projects'!U448*R448*'Input| Escalations'!$K$19</f>
        <v>0</v>
      </c>
      <c r="AI448" s="253">
        <f>'Input| Projects'!V448*S448*'Input| Escalations'!$K$19</f>
        <v>0</v>
      </c>
      <c r="AJ448" s="253">
        <f>'Input| Projects'!W448*T448*'Input| Escalations'!$K$19</f>
        <v>0</v>
      </c>
      <c r="AK448" s="142"/>
      <c r="AL448" s="253">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253">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253">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253">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253">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253">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253">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42"/>
      <c r="AT448" s="253">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253">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253">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253">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253">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253">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253">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42"/>
      <c r="BB448" s="253">
        <f t="shared" si="162"/>
        <v>0</v>
      </c>
      <c r="BC448" s="253">
        <f t="shared" si="163"/>
        <v>0</v>
      </c>
      <c r="BD448" s="253">
        <f t="shared" si="164"/>
        <v>0</v>
      </c>
      <c r="BE448" s="253">
        <f t="shared" si="148"/>
        <v>0</v>
      </c>
      <c r="BF448" s="253">
        <f t="shared" si="149"/>
        <v>0</v>
      </c>
      <c r="BG448" s="253">
        <f t="shared" si="150"/>
        <v>0</v>
      </c>
      <c r="BH448" s="253">
        <f t="shared" si="151"/>
        <v>0</v>
      </c>
      <c r="BI448" s="144"/>
      <c r="BJ448" s="253"/>
      <c r="BK448" s="253"/>
      <c r="BL448" s="253"/>
      <c r="BM448" s="253"/>
      <c r="BN448" s="253"/>
      <c r="BO448" s="253"/>
      <c r="BP448" s="253"/>
      <c r="BQ448" s="144"/>
      <c r="BR448" s="253">
        <f t="shared" si="152"/>
        <v>0</v>
      </c>
      <c r="BS448" s="253">
        <f t="shared" si="153"/>
        <v>0</v>
      </c>
      <c r="BT448" s="253">
        <f t="shared" si="154"/>
        <v>0</v>
      </c>
      <c r="BU448" s="253">
        <f t="shared" si="155"/>
        <v>0</v>
      </c>
      <c r="BV448" s="253">
        <f t="shared" si="156"/>
        <v>0</v>
      </c>
      <c r="BW448" s="253">
        <f t="shared" si="157"/>
        <v>0</v>
      </c>
      <c r="BX448" s="253">
        <f t="shared" si="158"/>
        <v>0</v>
      </c>
      <c r="BY448" s="142"/>
      <c r="BZ448" s="264" t="str">
        <f>IF(SUMIF('Input| Projects'!$AR$8:$CO$8,"Dx",'Input| Projects'!$AR448:$CO448)=0,"",SUMIF('Input| Projects'!$AR$8:$CO$8,"Dx",'Input| Projects'!$AR448:$CO448))</f>
        <v/>
      </c>
      <c r="CA448" s="264" t="str">
        <f>IF(SUMIF('Input| Projects'!$AR$8:$CO$8,"Tx",'Input| Projects'!$AR448:$CO448)=0,"",SUMIF('Input| Projects'!$AR$8:$CO$8,"Tx",'Input| Projects'!$AR448:$CO448))</f>
        <v/>
      </c>
      <c r="CB448" s="206" t="str">
        <f t="shared" si="165"/>
        <v/>
      </c>
    </row>
    <row r="449" spans="2:80" x14ac:dyDescent="0.3">
      <c r="B449" s="268">
        <f>IFERROR('Input| Projects'!B449,"")</f>
        <v>440</v>
      </c>
      <c r="C449" s="57" t="str">
        <f>IFERROR(IF('Input| Projects'!C449="","",'Input| Projects'!C449),"")</f>
        <v/>
      </c>
      <c r="D449" s="57" t="str">
        <f>IFERROR(IF('Input| Projects'!D449="","",'Input| Projects'!D449),"")</f>
        <v/>
      </c>
      <c r="E449" s="140"/>
      <c r="F449" s="257">
        <f>IFERROR('Input| Projects'!I449*'Input| Escalations'!$K$19,"")</f>
        <v>0</v>
      </c>
      <c r="G449" s="257">
        <f>IFERROR('Input| Projects'!J449*'Input| Escalations'!$K$19,"")</f>
        <v>0</v>
      </c>
      <c r="H449" s="257">
        <f>IFERROR('Input| Projects'!K449*'Input| Escalations'!$K$19,"")</f>
        <v>0</v>
      </c>
      <c r="I449" s="257">
        <f>IFERROR('Input| Projects'!L449*'Input| Escalations'!$K$19,"")</f>
        <v>0</v>
      </c>
      <c r="J449" s="257">
        <f>IFERROR('Input| Projects'!M449*'Input| Escalations'!$K$19,"")</f>
        <v>0</v>
      </c>
      <c r="K449" s="257">
        <f>IFERROR('Input| Projects'!N449*'Input| Escalations'!$K$19,"")</f>
        <v>0</v>
      </c>
      <c r="L449" s="257">
        <f>IFERROR('Input| Projects'!O449*'Input| Escalations'!$K$19,"")</f>
        <v>0</v>
      </c>
      <c r="M449" s="206" t="str">
        <f>IF(ABS(SUM(F449:L449)-(SUM('Input| Projects'!I449:O449)*'Input| Escalations'!$K$19))&lt;0.0000001,"",1)</f>
        <v/>
      </c>
      <c r="N449" s="259">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259">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259">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259">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259">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259">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259">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42"/>
      <c r="V449" s="253">
        <f t="shared" si="159"/>
        <v>0</v>
      </c>
      <c r="W449" s="253">
        <f t="shared" si="160"/>
        <v>0</v>
      </c>
      <c r="X449" s="253">
        <f t="shared" si="161"/>
        <v>0</v>
      </c>
      <c r="Y449" s="253">
        <f t="shared" si="144"/>
        <v>0</v>
      </c>
      <c r="Z449" s="253">
        <f t="shared" si="145"/>
        <v>0</v>
      </c>
      <c r="AA449" s="253">
        <f t="shared" si="146"/>
        <v>0</v>
      </c>
      <c r="AB449" s="253">
        <f t="shared" si="147"/>
        <v>0</v>
      </c>
      <c r="AC449" s="142"/>
      <c r="AD449" s="253">
        <f>'Input| Projects'!Q449*N449*'Input| Escalations'!$K$19</f>
        <v>0</v>
      </c>
      <c r="AE449" s="253">
        <f>'Input| Projects'!R449*O449*'Input| Escalations'!$K$19</f>
        <v>0</v>
      </c>
      <c r="AF449" s="253">
        <f>'Input| Projects'!S449*P449*'Input| Escalations'!$K$19</f>
        <v>0</v>
      </c>
      <c r="AG449" s="253">
        <f>'Input| Projects'!T449*Q449*'Input| Escalations'!$K$19</f>
        <v>0</v>
      </c>
      <c r="AH449" s="253">
        <f>'Input| Projects'!U449*R449*'Input| Escalations'!$K$19</f>
        <v>0</v>
      </c>
      <c r="AI449" s="253">
        <f>'Input| Projects'!V449*S449*'Input| Escalations'!$K$19</f>
        <v>0</v>
      </c>
      <c r="AJ449" s="253">
        <f>'Input| Projects'!W449*T449*'Input| Escalations'!$K$19</f>
        <v>0</v>
      </c>
      <c r="AK449" s="142"/>
      <c r="AL449" s="253">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253">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253">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253">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253">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253">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253">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42"/>
      <c r="AT449" s="253">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253">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253">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253">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253">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253">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253">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42"/>
      <c r="BB449" s="253">
        <f t="shared" si="162"/>
        <v>0</v>
      </c>
      <c r="BC449" s="253">
        <f t="shared" si="163"/>
        <v>0</v>
      </c>
      <c r="BD449" s="253">
        <f t="shared" si="164"/>
        <v>0</v>
      </c>
      <c r="BE449" s="253">
        <f t="shared" si="148"/>
        <v>0</v>
      </c>
      <c r="BF449" s="253">
        <f t="shared" si="149"/>
        <v>0</v>
      </c>
      <c r="BG449" s="253">
        <f t="shared" si="150"/>
        <v>0</v>
      </c>
      <c r="BH449" s="253">
        <f t="shared" si="151"/>
        <v>0</v>
      </c>
      <c r="BI449" s="144"/>
      <c r="BJ449" s="253"/>
      <c r="BK449" s="253"/>
      <c r="BL449" s="253"/>
      <c r="BM449" s="253"/>
      <c r="BN449" s="253"/>
      <c r="BO449" s="253"/>
      <c r="BP449" s="253"/>
      <c r="BQ449" s="144"/>
      <c r="BR449" s="253">
        <f t="shared" si="152"/>
        <v>0</v>
      </c>
      <c r="BS449" s="253">
        <f t="shared" si="153"/>
        <v>0</v>
      </c>
      <c r="BT449" s="253">
        <f t="shared" si="154"/>
        <v>0</v>
      </c>
      <c r="BU449" s="253">
        <f t="shared" si="155"/>
        <v>0</v>
      </c>
      <c r="BV449" s="253">
        <f t="shared" si="156"/>
        <v>0</v>
      </c>
      <c r="BW449" s="253">
        <f t="shared" si="157"/>
        <v>0</v>
      </c>
      <c r="BX449" s="253">
        <f t="shared" si="158"/>
        <v>0</v>
      </c>
      <c r="BY449" s="142"/>
      <c r="BZ449" s="264" t="str">
        <f>IF(SUMIF('Input| Projects'!$AR$8:$CO$8,"Dx",'Input| Projects'!$AR449:$CO449)=0,"",SUMIF('Input| Projects'!$AR$8:$CO$8,"Dx",'Input| Projects'!$AR449:$CO449))</f>
        <v/>
      </c>
      <c r="CA449" s="264" t="str">
        <f>IF(SUMIF('Input| Projects'!$AR$8:$CO$8,"Tx",'Input| Projects'!$AR449:$CO449)=0,"",SUMIF('Input| Projects'!$AR$8:$CO$8,"Tx",'Input| Projects'!$AR449:$CO449))</f>
        <v/>
      </c>
      <c r="CB449" s="206" t="str">
        <f t="shared" si="165"/>
        <v/>
      </c>
    </row>
    <row r="450" spans="2:80" x14ac:dyDescent="0.3">
      <c r="B450" s="268">
        <f>IFERROR('Input| Projects'!B450,"")</f>
        <v>441</v>
      </c>
      <c r="C450" s="57" t="str">
        <f>IFERROR(IF('Input| Projects'!C450="","",'Input| Projects'!C450),"")</f>
        <v/>
      </c>
      <c r="D450" s="57" t="str">
        <f>IFERROR(IF('Input| Projects'!D450="","",'Input| Projects'!D450),"")</f>
        <v/>
      </c>
      <c r="E450" s="140"/>
      <c r="F450" s="257">
        <f>IFERROR('Input| Projects'!I450*'Input| Escalations'!$K$19,"")</f>
        <v>0</v>
      </c>
      <c r="G450" s="257">
        <f>IFERROR('Input| Projects'!J450*'Input| Escalations'!$K$19,"")</f>
        <v>0</v>
      </c>
      <c r="H450" s="257">
        <f>IFERROR('Input| Projects'!K450*'Input| Escalations'!$K$19,"")</f>
        <v>0</v>
      </c>
      <c r="I450" s="257">
        <f>IFERROR('Input| Projects'!L450*'Input| Escalations'!$K$19,"")</f>
        <v>0</v>
      </c>
      <c r="J450" s="257">
        <f>IFERROR('Input| Projects'!M450*'Input| Escalations'!$K$19,"")</f>
        <v>0</v>
      </c>
      <c r="K450" s="257">
        <f>IFERROR('Input| Projects'!N450*'Input| Escalations'!$K$19,"")</f>
        <v>0</v>
      </c>
      <c r="L450" s="257">
        <f>IFERROR('Input| Projects'!O450*'Input| Escalations'!$K$19,"")</f>
        <v>0</v>
      </c>
      <c r="M450" s="206" t="str">
        <f>IF(ABS(SUM(F450:L450)-(SUM('Input| Projects'!I450:O450)*'Input| Escalations'!$K$19))&lt;0.0000001,"",1)</f>
        <v/>
      </c>
      <c r="N450" s="259">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259">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259">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259">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259">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259">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259">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42"/>
      <c r="V450" s="253">
        <f t="shared" si="159"/>
        <v>0</v>
      </c>
      <c r="W450" s="253">
        <f t="shared" si="160"/>
        <v>0</v>
      </c>
      <c r="X450" s="253">
        <f t="shared" si="161"/>
        <v>0</v>
      </c>
      <c r="Y450" s="253">
        <f t="shared" si="144"/>
        <v>0</v>
      </c>
      <c r="Z450" s="253">
        <f t="shared" si="145"/>
        <v>0</v>
      </c>
      <c r="AA450" s="253">
        <f t="shared" si="146"/>
        <v>0</v>
      </c>
      <c r="AB450" s="253">
        <f t="shared" si="147"/>
        <v>0</v>
      </c>
      <c r="AC450" s="142"/>
      <c r="AD450" s="253">
        <f>'Input| Projects'!Q450*N450*'Input| Escalations'!$K$19</f>
        <v>0</v>
      </c>
      <c r="AE450" s="253">
        <f>'Input| Projects'!R450*O450*'Input| Escalations'!$K$19</f>
        <v>0</v>
      </c>
      <c r="AF450" s="253">
        <f>'Input| Projects'!S450*P450*'Input| Escalations'!$K$19</f>
        <v>0</v>
      </c>
      <c r="AG450" s="253">
        <f>'Input| Projects'!T450*Q450*'Input| Escalations'!$K$19</f>
        <v>0</v>
      </c>
      <c r="AH450" s="253">
        <f>'Input| Projects'!U450*R450*'Input| Escalations'!$K$19</f>
        <v>0</v>
      </c>
      <c r="AI450" s="253">
        <f>'Input| Projects'!V450*S450*'Input| Escalations'!$K$19</f>
        <v>0</v>
      </c>
      <c r="AJ450" s="253">
        <f>'Input| Projects'!W450*T450*'Input| Escalations'!$K$19</f>
        <v>0</v>
      </c>
      <c r="AK450" s="142"/>
      <c r="AL450" s="253">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253">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253">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253">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253">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253">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253">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42"/>
      <c r="AT450" s="253">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253">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253">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253">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253">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253">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253">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42"/>
      <c r="BB450" s="253">
        <f t="shared" si="162"/>
        <v>0</v>
      </c>
      <c r="BC450" s="253">
        <f t="shared" si="163"/>
        <v>0</v>
      </c>
      <c r="BD450" s="253">
        <f t="shared" si="164"/>
        <v>0</v>
      </c>
      <c r="BE450" s="253">
        <f t="shared" si="148"/>
        <v>0</v>
      </c>
      <c r="BF450" s="253">
        <f t="shared" si="149"/>
        <v>0</v>
      </c>
      <c r="BG450" s="253">
        <f t="shared" si="150"/>
        <v>0</v>
      </c>
      <c r="BH450" s="253">
        <f t="shared" si="151"/>
        <v>0</v>
      </c>
      <c r="BI450" s="144"/>
      <c r="BJ450" s="253"/>
      <c r="BK450" s="253"/>
      <c r="BL450" s="253"/>
      <c r="BM450" s="253"/>
      <c r="BN450" s="253"/>
      <c r="BO450" s="253"/>
      <c r="BP450" s="253"/>
      <c r="BQ450" s="144"/>
      <c r="BR450" s="253">
        <f t="shared" si="152"/>
        <v>0</v>
      </c>
      <c r="BS450" s="253">
        <f t="shared" si="153"/>
        <v>0</v>
      </c>
      <c r="BT450" s="253">
        <f t="shared" si="154"/>
        <v>0</v>
      </c>
      <c r="BU450" s="253">
        <f t="shared" si="155"/>
        <v>0</v>
      </c>
      <c r="BV450" s="253">
        <f t="shared" si="156"/>
        <v>0</v>
      </c>
      <c r="BW450" s="253">
        <f t="shared" si="157"/>
        <v>0</v>
      </c>
      <c r="BX450" s="253">
        <f t="shared" si="158"/>
        <v>0</v>
      </c>
      <c r="BY450" s="142"/>
      <c r="BZ450" s="264" t="str">
        <f>IF(SUMIF('Input| Projects'!$AR$8:$CO$8,"Dx",'Input| Projects'!$AR450:$CO450)=0,"",SUMIF('Input| Projects'!$AR$8:$CO$8,"Dx",'Input| Projects'!$AR450:$CO450))</f>
        <v/>
      </c>
      <c r="CA450" s="264" t="str">
        <f>IF(SUMIF('Input| Projects'!$AR$8:$CO$8,"Tx",'Input| Projects'!$AR450:$CO450)=0,"",SUMIF('Input| Projects'!$AR$8:$CO$8,"Tx",'Input| Projects'!$AR450:$CO450))</f>
        <v/>
      </c>
      <c r="CB450" s="206" t="str">
        <f t="shared" si="165"/>
        <v/>
      </c>
    </row>
    <row r="451" spans="2:80" x14ac:dyDescent="0.3">
      <c r="B451" s="268">
        <f>IFERROR('Input| Projects'!B451,"")</f>
        <v>442</v>
      </c>
      <c r="C451" s="57" t="str">
        <f>IFERROR(IF('Input| Projects'!C451="","",'Input| Projects'!C451),"")</f>
        <v/>
      </c>
      <c r="D451" s="57" t="str">
        <f>IFERROR(IF('Input| Projects'!D451="","",'Input| Projects'!D451),"")</f>
        <v/>
      </c>
      <c r="E451" s="140"/>
      <c r="F451" s="257">
        <f>IFERROR('Input| Projects'!I451*'Input| Escalations'!$K$19,"")</f>
        <v>0</v>
      </c>
      <c r="G451" s="257">
        <f>IFERROR('Input| Projects'!J451*'Input| Escalations'!$K$19,"")</f>
        <v>0</v>
      </c>
      <c r="H451" s="257">
        <f>IFERROR('Input| Projects'!K451*'Input| Escalations'!$K$19,"")</f>
        <v>0</v>
      </c>
      <c r="I451" s="257">
        <f>IFERROR('Input| Projects'!L451*'Input| Escalations'!$K$19,"")</f>
        <v>0</v>
      </c>
      <c r="J451" s="257">
        <f>IFERROR('Input| Projects'!M451*'Input| Escalations'!$K$19,"")</f>
        <v>0</v>
      </c>
      <c r="K451" s="257">
        <f>IFERROR('Input| Projects'!N451*'Input| Escalations'!$K$19,"")</f>
        <v>0</v>
      </c>
      <c r="L451" s="257">
        <f>IFERROR('Input| Projects'!O451*'Input| Escalations'!$K$19,"")</f>
        <v>0</v>
      </c>
      <c r="M451" s="206" t="str">
        <f>IF(ABS(SUM(F451:L451)-(SUM('Input| Projects'!I451:O451)*'Input| Escalations'!$K$19))&lt;0.0000001,"",1)</f>
        <v/>
      </c>
      <c r="N451" s="259">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259">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259">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259">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259">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259">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259">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42"/>
      <c r="V451" s="253">
        <f t="shared" si="159"/>
        <v>0</v>
      </c>
      <c r="W451" s="253">
        <f t="shared" si="160"/>
        <v>0</v>
      </c>
      <c r="X451" s="253">
        <f t="shared" si="161"/>
        <v>0</v>
      </c>
      <c r="Y451" s="253">
        <f t="shared" si="144"/>
        <v>0</v>
      </c>
      <c r="Z451" s="253">
        <f t="shared" si="145"/>
        <v>0</v>
      </c>
      <c r="AA451" s="253">
        <f t="shared" si="146"/>
        <v>0</v>
      </c>
      <c r="AB451" s="253">
        <f t="shared" si="147"/>
        <v>0</v>
      </c>
      <c r="AC451" s="142"/>
      <c r="AD451" s="253">
        <f>'Input| Projects'!Q451*N451*'Input| Escalations'!$K$19</f>
        <v>0</v>
      </c>
      <c r="AE451" s="253">
        <f>'Input| Projects'!R451*O451*'Input| Escalations'!$K$19</f>
        <v>0</v>
      </c>
      <c r="AF451" s="253">
        <f>'Input| Projects'!S451*P451*'Input| Escalations'!$K$19</f>
        <v>0</v>
      </c>
      <c r="AG451" s="253">
        <f>'Input| Projects'!T451*Q451*'Input| Escalations'!$K$19</f>
        <v>0</v>
      </c>
      <c r="AH451" s="253">
        <f>'Input| Projects'!U451*R451*'Input| Escalations'!$K$19</f>
        <v>0</v>
      </c>
      <c r="AI451" s="253">
        <f>'Input| Projects'!V451*S451*'Input| Escalations'!$K$19</f>
        <v>0</v>
      </c>
      <c r="AJ451" s="253">
        <f>'Input| Projects'!W451*T451*'Input| Escalations'!$K$19</f>
        <v>0</v>
      </c>
      <c r="AK451" s="142"/>
      <c r="AL451" s="253">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253">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253">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253">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253">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253">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253">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42"/>
      <c r="AT451" s="253">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253">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253">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253">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253">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253">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253">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42"/>
      <c r="BB451" s="253">
        <f t="shared" si="162"/>
        <v>0</v>
      </c>
      <c r="BC451" s="253">
        <f t="shared" si="163"/>
        <v>0</v>
      </c>
      <c r="BD451" s="253">
        <f t="shared" si="164"/>
        <v>0</v>
      </c>
      <c r="BE451" s="253">
        <f t="shared" si="148"/>
        <v>0</v>
      </c>
      <c r="BF451" s="253">
        <f t="shared" si="149"/>
        <v>0</v>
      </c>
      <c r="BG451" s="253">
        <f t="shared" si="150"/>
        <v>0</v>
      </c>
      <c r="BH451" s="253">
        <f t="shared" si="151"/>
        <v>0</v>
      </c>
      <c r="BI451" s="144"/>
      <c r="BJ451" s="253"/>
      <c r="BK451" s="253"/>
      <c r="BL451" s="253"/>
      <c r="BM451" s="253"/>
      <c r="BN451" s="253"/>
      <c r="BO451" s="253"/>
      <c r="BP451" s="253"/>
      <c r="BQ451" s="144"/>
      <c r="BR451" s="253">
        <f t="shared" si="152"/>
        <v>0</v>
      </c>
      <c r="BS451" s="253">
        <f t="shared" si="153"/>
        <v>0</v>
      </c>
      <c r="BT451" s="253">
        <f t="shared" si="154"/>
        <v>0</v>
      </c>
      <c r="BU451" s="253">
        <f t="shared" si="155"/>
        <v>0</v>
      </c>
      <c r="BV451" s="253">
        <f t="shared" si="156"/>
        <v>0</v>
      </c>
      <c r="BW451" s="253">
        <f t="shared" si="157"/>
        <v>0</v>
      </c>
      <c r="BX451" s="253">
        <f t="shared" si="158"/>
        <v>0</v>
      </c>
      <c r="BY451" s="142"/>
      <c r="BZ451" s="264" t="str">
        <f>IF(SUMIF('Input| Projects'!$AR$8:$CO$8,"Dx",'Input| Projects'!$AR451:$CO451)=0,"",SUMIF('Input| Projects'!$AR$8:$CO$8,"Dx",'Input| Projects'!$AR451:$CO451))</f>
        <v/>
      </c>
      <c r="CA451" s="264" t="str">
        <f>IF(SUMIF('Input| Projects'!$AR$8:$CO$8,"Tx",'Input| Projects'!$AR451:$CO451)=0,"",SUMIF('Input| Projects'!$AR$8:$CO$8,"Tx",'Input| Projects'!$AR451:$CO451))</f>
        <v/>
      </c>
      <c r="CB451" s="206" t="str">
        <f t="shared" si="165"/>
        <v/>
      </c>
    </row>
    <row r="452" spans="2:80" x14ac:dyDescent="0.3">
      <c r="B452" s="268">
        <f>IFERROR('Input| Projects'!B452,"")</f>
        <v>443</v>
      </c>
      <c r="C452" s="57" t="str">
        <f>IFERROR(IF('Input| Projects'!C452="","",'Input| Projects'!C452),"")</f>
        <v/>
      </c>
      <c r="D452" s="57" t="str">
        <f>IFERROR(IF('Input| Projects'!D452="","",'Input| Projects'!D452),"")</f>
        <v/>
      </c>
      <c r="E452" s="140"/>
      <c r="F452" s="257">
        <f>IFERROR('Input| Projects'!I452*'Input| Escalations'!$K$19,"")</f>
        <v>0</v>
      </c>
      <c r="G452" s="257">
        <f>IFERROR('Input| Projects'!J452*'Input| Escalations'!$K$19,"")</f>
        <v>0</v>
      </c>
      <c r="H452" s="257">
        <f>IFERROR('Input| Projects'!K452*'Input| Escalations'!$K$19,"")</f>
        <v>0</v>
      </c>
      <c r="I452" s="257">
        <f>IFERROR('Input| Projects'!L452*'Input| Escalations'!$K$19,"")</f>
        <v>0</v>
      </c>
      <c r="J452" s="257">
        <f>IFERROR('Input| Projects'!M452*'Input| Escalations'!$K$19,"")</f>
        <v>0</v>
      </c>
      <c r="K452" s="257">
        <f>IFERROR('Input| Projects'!N452*'Input| Escalations'!$K$19,"")</f>
        <v>0</v>
      </c>
      <c r="L452" s="257">
        <f>IFERROR('Input| Projects'!O452*'Input| Escalations'!$K$19,"")</f>
        <v>0</v>
      </c>
      <c r="M452" s="206" t="str">
        <f>IF(ABS(SUM(F452:L452)-(SUM('Input| Projects'!I452:O452)*'Input| Escalations'!$K$19))&lt;0.0000001,"",1)</f>
        <v/>
      </c>
      <c r="N452" s="259">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259">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259">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259">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259">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259">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259">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42"/>
      <c r="V452" s="253">
        <f t="shared" si="159"/>
        <v>0</v>
      </c>
      <c r="W452" s="253">
        <f t="shared" si="160"/>
        <v>0</v>
      </c>
      <c r="X452" s="253">
        <f t="shared" si="161"/>
        <v>0</v>
      </c>
      <c r="Y452" s="253">
        <f t="shared" si="144"/>
        <v>0</v>
      </c>
      <c r="Z452" s="253">
        <f t="shared" si="145"/>
        <v>0</v>
      </c>
      <c r="AA452" s="253">
        <f t="shared" si="146"/>
        <v>0</v>
      </c>
      <c r="AB452" s="253">
        <f t="shared" si="147"/>
        <v>0</v>
      </c>
      <c r="AC452" s="142"/>
      <c r="AD452" s="253">
        <f>'Input| Projects'!Q452*N452*'Input| Escalations'!$K$19</f>
        <v>0</v>
      </c>
      <c r="AE452" s="253">
        <f>'Input| Projects'!R452*O452*'Input| Escalations'!$K$19</f>
        <v>0</v>
      </c>
      <c r="AF452" s="253">
        <f>'Input| Projects'!S452*P452*'Input| Escalations'!$K$19</f>
        <v>0</v>
      </c>
      <c r="AG452" s="253">
        <f>'Input| Projects'!T452*Q452*'Input| Escalations'!$K$19</f>
        <v>0</v>
      </c>
      <c r="AH452" s="253">
        <f>'Input| Projects'!U452*R452*'Input| Escalations'!$K$19</f>
        <v>0</v>
      </c>
      <c r="AI452" s="253">
        <f>'Input| Projects'!V452*S452*'Input| Escalations'!$K$19</f>
        <v>0</v>
      </c>
      <c r="AJ452" s="253">
        <f>'Input| Projects'!W452*T452*'Input| Escalations'!$K$19</f>
        <v>0</v>
      </c>
      <c r="AK452" s="142"/>
      <c r="AL452" s="253">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253">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253">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253">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253">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253">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253">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42"/>
      <c r="AT452" s="253">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253">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253">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253">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253">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253">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253">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42"/>
      <c r="BB452" s="253">
        <f t="shared" si="162"/>
        <v>0</v>
      </c>
      <c r="BC452" s="253">
        <f t="shared" si="163"/>
        <v>0</v>
      </c>
      <c r="BD452" s="253">
        <f t="shared" si="164"/>
        <v>0</v>
      </c>
      <c r="BE452" s="253">
        <f t="shared" si="148"/>
        <v>0</v>
      </c>
      <c r="BF452" s="253">
        <f t="shared" si="149"/>
        <v>0</v>
      </c>
      <c r="BG452" s="253">
        <f t="shared" si="150"/>
        <v>0</v>
      </c>
      <c r="BH452" s="253">
        <f t="shared" si="151"/>
        <v>0</v>
      </c>
      <c r="BI452" s="144"/>
      <c r="BJ452" s="253"/>
      <c r="BK452" s="253"/>
      <c r="BL452" s="253"/>
      <c r="BM452" s="253"/>
      <c r="BN452" s="253"/>
      <c r="BO452" s="253"/>
      <c r="BP452" s="253"/>
      <c r="BQ452" s="144"/>
      <c r="BR452" s="253">
        <f t="shared" si="152"/>
        <v>0</v>
      </c>
      <c r="BS452" s="253">
        <f t="shared" si="153"/>
        <v>0</v>
      </c>
      <c r="BT452" s="253">
        <f t="shared" si="154"/>
        <v>0</v>
      </c>
      <c r="BU452" s="253">
        <f t="shared" si="155"/>
        <v>0</v>
      </c>
      <c r="BV452" s="253">
        <f t="shared" si="156"/>
        <v>0</v>
      </c>
      <c r="BW452" s="253">
        <f t="shared" si="157"/>
        <v>0</v>
      </c>
      <c r="BX452" s="253">
        <f t="shared" si="158"/>
        <v>0</v>
      </c>
      <c r="BY452" s="142"/>
      <c r="BZ452" s="264" t="str">
        <f>IF(SUMIF('Input| Projects'!$AR$8:$CO$8,"Dx",'Input| Projects'!$AR452:$CO452)=0,"",SUMIF('Input| Projects'!$AR$8:$CO$8,"Dx",'Input| Projects'!$AR452:$CO452))</f>
        <v/>
      </c>
      <c r="CA452" s="264" t="str">
        <f>IF(SUMIF('Input| Projects'!$AR$8:$CO$8,"Tx",'Input| Projects'!$AR452:$CO452)=0,"",SUMIF('Input| Projects'!$AR$8:$CO$8,"Tx",'Input| Projects'!$AR452:$CO452))</f>
        <v/>
      </c>
      <c r="CB452" s="206" t="str">
        <f t="shared" si="165"/>
        <v/>
      </c>
    </row>
    <row r="453" spans="2:80" x14ac:dyDescent="0.3">
      <c r="B453" s="268">
        <f>IFERROR('Input| Projects'!B453,"")</f>
        <v>444</v>
      </c>
      <c r="C453" s="57" t="str">
        <f>IFERROR(IF('Input| Projects'!C453="","",'Input| Projects'!C453),"")</f>
        <v/>
      </c>
      <c r="D453" s="57" t="str">
        <f>IFERROR(IF('Input| Projects'!D453="","",'Input| Projects'!D453),"")</f>
        <v/>
      </c>
      <c r="E453" s="140"/>
      <c r="F453" s="257">
        <f>IFERROR('Input| Projects'!I453*'Input| Escalations'!$K$19,"")</f>
        <v>0</v>
      </c>
      <c r="G453" s="257">
        <f>IFERROR('Input| Projects'!J453*'Input| Escalations'!$K$19,"")</f>
        <v>0</v>
      </c>
      <c r="H453" s="257">
        <f>IFERROR('Input| Projects'!K453*'Input| Escalations'!$K$19,"")</f>
        <v>0</v>
      </c>
      <c r="I453" s="257">
        <f>IFERROR('Input| Projects'!L453*'Input| Escalations'!$K$19,"")</f>
        <v>0</v>
      </c>
      <c r="J453" s="257">
        <f>IFERROR('Input| Projects'!M453*'Input| Escalations'!$K$19,"")</f>
        <v>0</v>
      </c>
      <c r="K453" s="257">
        <f>IFERROR('Input| Projects'!N453*'Input| Escalations'!$K$19,"")</f>
        <v>0</v>
      </c>
      <c r="L453" s="257">
        <f>IFERROR('Input| Projects'!O453*'Input| Escalations'!$K$19,"")</f>
        <v>0</v>
      </c>
      <c r="M453" s="206" t="str">
        <f>IF(ABS(SUM(F453:L453)-(SUM('Input| Projects'!I453:O453)*'Input| Escalations'!$K$19))&lt;0.0000001,"",1)</f>
        <v/>
      </c>
      <c r="N453" s="259">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259">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259">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259">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259">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259">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259">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42"/>
      <c r="V453" s="253">
        <f t="shared" si="159"/>
        <v>0</v>
      </c>
      <c r="W453" s="253">
        <f t="shared" si="160"/>
        <v>0</v>
      </c>
      <c r="X453" s="253">
        <f t="shared" si="161"/>
        <v>0</v>
      </c>
      <c r="Y453" s="253">
        <f t="shared" si="144"/>
        <v>0</v>
      </c>
      <c r="Z453" s="253">
        <f t="shared" si="145"/>
        <v>0</v>
      </c>
      <c r="AA453" s="253">
        <f t="shared" si="146"/>
        <v>0</v>
      </c>
      <c r="AB453" s="253">
        <f t="shared" si="147"/>
        <v>0</v>
      </c>
      <c r="AC453" s="142"/>
      <c r="AD453" s="253">
        <f>'Input| Projects'!Q453*N453*'Input| Escalations'!$K$19</f>
        <v>0</v>
      </c>
      <c r="AE453" s="253">
        <f>'Input| Projects'!R453*O453*'Input| Escalations'!$K$19</f>
        <v>0</v>
      </c>
      <c r="AF453" s="253">
        <f>'Input| Projects'!S453*P453*'Input| Escalations'!$K$19</f>
        <v>0</v>
      </c>
      <c r="AG453" s="253">
        <f>'Input| Projects'!T453*Q453*'Input| Escalations'!$K$19</f>
        <v>0</v>
      </c>
      <c r="AH453" s="253">
        <f>'Input| Projects'!U453*R453*'Input| Escalations'!$K$19</f>
        <v>0</v>
      </c>
      <c r="AI453" s="253">
        <f>'Input| Projects'!V453*S453*'Input| Escalations'!$K$19</f>
        <v>0</v>
      </c>
      <c r="AJ453" s="253">
        <f>'Input| Projects'!W453*T453*'Input| Escalations'!$K$19</f>
        <v>0</v>
      </c>
      <c r="AK453" s="142"/>
      <c r="AL453" s="253">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253">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253">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253">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253">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253">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253">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42"/>
      <c r="AT453" s="253">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253">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253">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253">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253">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253">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253">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42"/>
      <c r="BB453" s="253">
        <f t="shared" si="162"/>
        <v>0</v>
      </c>
      <c r="BC453" s="253">
        <f t="shared" si="163"/>
        <v>0</v>
      </c>
      <c r="BD453" s="253">
        <f t="shared" si="164"/>
        <v>0</v>
      </c>
      <c r="BE453" s="253">
        <f t="shared" si="148"/>
        <v>0</v>
      </c>
      <c r="BF453" s="253">
        <f t="shared" si="149"/>
        <v>0</v>
      </c>
      <c r="BG453" s="253">
        <f t="shared" si="150"/>
        <v>0</v>
      </c>
      <c r="BH453" s="253">
        <f t="shared" si="151"/>
        <v>0</v>
      </c>
      <c r="BI453" s="144"/>
      <c r="BJ453" s="253"/>
      <c r="BK453" s="253"/>
      <c r="BL453" s="253"/>
      <c r="BM453" s="253"/>
      <c r="BN453" s="253"/>
      <c r="BO453" s="253"/>
      <c r="BP453" s="253"/>
      <c r="BQ453" s="144"/>
      <c r="BR453" s="253">
        <f t="shared" si="152"/>
        <v>0</v>
      </c>
      <c r="BS453" s="253">
        <f t="shared" si="153"/>
        <v>0</v>
      </c>
      <c r="BT453" s="253">
        <f t="shared" si="154"/>
        <v>0</v>
      </c>
      <c r="BU453" s="253">
        <f t="shared" si="155"/>
        <v>0</v>
      </c>
      <c r="BV453" s="253">
        <f t="shared" si="156"/>
        <v>0</v>
      </c>
      <c r="BW453" s="253">
        <f t="shared" si="157"/>
        <v>0</v>
      </c>
      <c r="BX453" s="253">
        <f t="shared" si="158"/>
        <v>0</v>
      </c>
      <c r="BY453" s="142"/>
      <c r="BZ453" s="264" t="str">
        <f>IF(SUMIF('Input| Projects'!$AR$8:$CO$8,"Dx",'Input| Projects'!$AR453:$CO453)=0,"",SUMIF('Input| Projects'!$AR$8:$CO$8,"Dx",'Input| Projects'!$AR453:$CO453))</f>
        <v/>
      </c>
      <c r="CA453" s="264" t="str">
        <f>IF(SUMIF('Input| Projects'!$AR$8:$CO$8,"Tx",'Input| Projects'!$AR453:$CO453)=0,"",SUMIF('Input| Projects'!$AR$8:$CO$8,"Tx",'Input| Projects'!$AR453:$CO453))</f>
        <v/>
      </c>
      <c r="CB453" s="206" t="str">
        <f t="shared" si="165"/>
        <v/>
      </c>
    </row>
    <row r="454" spans="2:80" x14ac:dyDescent="0.3">
      <c r="B454" s="268">
        <f>IFERROR('Input| Projects'!B454,"")</f>
        <v>445</v>
      </c>
      <c r="C454" s="57" t="str">
        <f>IFERROR(IF('Input| Projects'!C454="","",'Input| Projects'!C454),"")</f>
        <v/>
      </c>
      <c r="D454" s="57" t="str">
        <f>IFERROR(IF('Input| Projects'!D454="","",'Input| Projects'!D454),"")</f>
        <v/>
      </c>
      <c r="E454" s="140"/>
      <c r="F454" s="257">
        <f>IFERROR('Input| Projects'!I454*'Input| Escalations'!$K$19,"")</f>
        <v>0</v>
      </c>
      <c r="G454" s="257">
        <f>IFERROR('Input| Projects'!J454*'Input| Escalations'!$K$19,"")</f>
        <v>0</v>
      </c>
      <c r="H454" s="257">
        <f>IFERROR('Input| Projects'!K454*'Input| Escalations'!$K$19,"")</f>
        <v>0</v>
      </c>
      <c r="I454" s="257">
        <f>IFERROR('Input| Projects'!L454*'Input| Escalations'!$K$19,"")</f>
        <v>0</v>
      </c>
      <c r="J454" s="257">
        <f>IFERROR('Input| Projects'!M454*'Input| Escalations'!$K$19,"")</f>
        <v>0</v>
      </c>
      <c r="K454" s="257">
        <f>IFERROR('Input| Projects'!N454*'Input| Escalations'!$K$19,"")</f>
        <v>0</v>
      </c>
      <c r="L454" s="257">
        <f>IFERROR('Input| Projects'!O454*'Input| Escalations'!$K$19,"")</f>
        <v>0</v>
      </c>
      <c r="M454" s="206" t="str">
        <f>IF(ABS(SUM(F454:L454)-(SUM('Input| Projects'!I454:O454)*'Input| Escalations'!$K$19))&lt;0.0000001,"",1)</f>
        <v/>
      </c>
      <c r="N454" s="259">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259">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259">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259">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259">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259">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259">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42"/>
      <c r="V454" s="253">
        <f t="shared" si="159"/>
        <v>0</v>
      </c>
      <c r="W454" s="253">
        <f t="shared" si="160"/>
        <v>0</v>
      </c>
      <c r="X454" s="253">
        <f t="shared" si="161"/>
        <v>0</v>
      </c>
      <c r="Y454" s="253">
        <f t="shared" si="144"/>
        <v>0</v>
      </c>
      <c r="Z454" s="253">
        <f t="shared" si="145"/>
        <v>0</v>
      </c>
      <c r="AA454" s="253">
        <f t="shared" si="146"/>
        <v>0</v>
      </c>
      <c r="AB454" s="253">
        <f t="shared" si="147"/>
        <v>0</v>
      </c>
      <c r="AC454" s="142"/>
      <c r="AD454" s="253">
        <f>'Input| Projects'!Q454*N454*'Input| Escalations'!$K$19</f>
        <v>0</v>
      </c>
      <c r="AE454" s="253">
        <f>'Input| Projects'!R454*O454*'Input| Escalations'!$K$19</f>
        <v>0</v>
      </c>
      <c r="AF454" s="253">
        <f>'Input| Projects'!S454*P454*'Input| Escalations'!$K$19</f>
        <v>0</v>
      </c>
      <c r="AG454" s="253">
        <f>'Input| Projects'!T454*Q454*'Input| Escalations'!$K$19</f>
        <v>0</v>
      </c>
      <c r="AH454" s="253">
        <f>'Input| Projects'!U454*R454*'Input| Escalations'!$K$19</f>
        <v>0</v>
      </c>
      <c r="AI454" s="253">
        <f>'Input| Projects'!V454*S454*'Input| Escalations'!$K$19</f>
        <v>0</v>
      </c>
      <c r="AJ454" s="253">
        <f>'Input| Projects'!W454*T454*'Input| Escalations'!$K$19</f>
        <v>0</v>
      </c>
      <c r="AK454" s="142"/>
      <c r="AL454" s="253">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253">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253">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253">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253">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253">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253">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42"/>
      <c r="AT454" s="253">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253">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253">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253">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253">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253">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253">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42"/>
      <c r="BB454" s="253">
        <f t="shared" si="162"/>
        <v>0</v>
      </c>
      <c r="BC454" s="253">
        <f t="shared" si="163"/>
        <v>0</v>
      </c>
      <c r="BD454" s="253">
        <f t="shared" si="164"/>
        <v>0</v>
      </c>
      <c r="BE454" s="253">
        <f t="shared" si="148"/>
        <v>0</v>
      </c>
      <c r="BF454" s="253">
        <f t="shared" si="149"/>
        <v>0</v>
      </c>
      <c r="BG454" s="253">
        <f t="shared" si="150"/>
        <v>0</v>
      </c>
      <c r="BH454" s="253">
        <f t="shared" si="151"/>
        <v>0</v>
      </c>
      <c r="BI454" s="144"/>
      <c r="BJ454" s="253"/>
      <c r="BK454" s="253"/>
      <c r="BL454" s="253"/>
      <c r="BM454" s="253"/>
      <c r="BN454" s="253"/>
      <c r="BO454" s="253"/>
      <c r="BP454" s="253"/>
      <c r="BQ454" s="144"/>
      <c r="BR454" s="253">
        <f t="shared" si="152"/>
        <v>0</v>
      </c>
      <c r="BS454" s="253">
        <f t="shared" si="153"/>
        <v>0</v>
      </c>
      <c r="BT454" s="253">
        <f t="shared" si="154"/>
        <v>0</v>
      </c>
      <c r="BU454" s="253">
        <f t="shared" si="155"/>
        <v>0</v>
      </c>
      <c r="BV454" s="253">
        <f t="shared" si="156"/>
        <v>0</v>
      </c>
      <c r="BW454" s="253">
        <f t="shared" si="157"/>
        <v>0</v>
      </c>
      <c r="BX454" s="253">
        <f t="shared" si="158"/>
        <v>0</v>
      </c>
      <c r="BY454" s="142"/>
      <c r="BZ454" s="264" t="str">
        <f>IF(SUMIF('Input| Projects'!$AR$8:$CO$8,"Dx",'Input| Projects'!$AR454:$CO454)=0,"",SUMIF('Input| Projects'!$AR$8:$CO$8,"Dx",'Input| Projects'!$AR454:$CO454))</f>
        <v/>
      </c>
      <c r="CA454" s="264" t="str">
        <f>IF(SUMIF('Input| Projects'!$AR$8:$CO$8,"Tx",'Input| Projects'!$AR454:$CO454)=0,"",SUMIF('Input| Projects'!$AR$8:$CO$8,"Tx",'Input| Projects'!$AR454:$CO454))</f>
        <v/>
      </c>
      <c r="CB454" s="206" t="str">
        <f t="shared" si="165"/>
        <v/>
      </c>
    </row>
    <row r="455" spans="2:80" x14ac:dyDescent="0.3">
      <c r="B455" s="268">
        <f>IFERROR('Input| Projects'!B455,"")</f>
        <v>446</v>
      </c>
      <c r="C455" s="57" t="str">
        <f>IFERROR(IF('Input| Projects'!C455="","",'Input| Projects'!C455),"")</f>
        <v/>
      </c>
      <c r="D455" s="57" t="str">
        <f>IFERROR(IF('Input| Projects'!D455="","",'Input| Projects'!D455),"")</f>
        <v/>
      </c>
      <c r="E455" s="140"/>
      <c r="F455" s="257">
        <f>IFERROR('Input| Projects'!I455*'Input| Escalations'!$K$19,"")</f>
        <v>0</v>
      </c>
      <c r="G455" s="257">
        <f>IFERROR('Input| Projects'!J455*'Input| Escalations'!$K$19,"")</f>
        <v>0</v>
      </c>
      <c r="H455" s="257">
        <f>IFERROR('Input| Projects'!K455*'Input| Escalations'!$K$19,"")</f>
        <v>0</v>
      </c>
      <c r="I455" s="257">
        <f>IFERROR('Input| Projects'!L455*'Input| Escalations'!$K$19,"")</f>
        <v>0</v>
      </c>
      <c r="J455" s="257">
        <f>IFERROR('Input| Projects'!M455*'Input| Escalations'!$K$19,"")</f>
        <v>0</v>
      </c>
      <c r="K455" s="257">
        <f>IFERROR('Input| Projects'!N455*'Input| Escalations'!$K$19,"")</f>
        <v>0</v>
      </c>
      <c r="L455" s="257">
        <f>IFERROR('Input| Projects'!O455*'Input| Escalations'!$K$19,"")</f>
        <v>0</v>
      </c>
      <c r="M455" s="206" t="str">
        <f>IF(ABS(SUM(F455:L455)-(SUM('Input| Projects'!I455:O455)*'Input| Escalations'!$K$19))&lt;0.0000001,"",1)</f>
        <v/>
      </c>
      <c r="N455" s="259">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259">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259">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259">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259">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259">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259">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42"/>
      <c r="V455" s="253">
        <f t="shared" si="159"/>
        <v>0</v>
      </c>
      <c r="W455" s="253">
        <f t="shared" si="160"/>
        <v>0</v>
      </c>
      <c r="X455" s="253">
        <f t="shared" si="161"/>
        <v>0</v>
      </c>
      <c r="Y455" s="253">
        <f t="shared" si="144"/>
        <v>0</v>
      </c>
      <c r="Z455" s="253">
        <f t="shared" si="145"/>
        <v>0</v>
      </c>
      <c r="AA455" s="253">
        <f t="shared" si="146"/>
        <v>0</v>
      </c>
      <c r="AB455" s="253">
        <f t="shared" si="147"/>
        <v>0</v>
      </c>
      <c r="AC455" s="142"/>
      <c r="AD455" s="253">
        <f>'Input| Projects'!Q455*N455*'Input| Escalations'!$K$19</f>
        <v>0</v>
      </c>
      <c r="AE455" s="253">
        <f>'Input| Projects'!R455*O455*'Input| Escalations'!$K$19</f>
        <v>0</v>
      </c>
      <c r="AF455" s="253">
        <f>'Input| Projects'!S455*P455*'Input| Escalations'!$K$19</f>
        <v>0</v>
      </c>
      <c r="AG455" s="253">
        <f>'Input| Projects'!T455*Q455*'Input| Escalations'!$K$19</f>
        <v>0</v>
      </c>
      <c r="AH455" s="253">
        <f>'Input| Projects'!U455*R455*'Input| Escalations'!$K$19</f>
        <v>0</v>
      </c>
      <c r="AI455" s="253">
        <f>'Input| Projects'!V455*S455*'Input| Escalations'!$K$19</f>
        <v>0</v>
      </c>
      <c r="AJ455" s="253">
        <f>'Input| Projects'!W455*T455*'Input| Escalations'!$K$19</f>
        <v>0</v>
      </c>
      <c r="AK455" s="142"/>
      <c r="AL455" s="253">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253">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253">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253">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253">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253">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253">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42"/>
      <c r="AT455" s="253">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253">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253">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253">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253">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253">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253">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42"/>
      <c r="BB455" s="253">
        <f t="shared" si="162"/>
        <v>0</v>
      </c>
      <c r="BC455" s="253">
        <f t="shared" si="163"/>
        <v>0</v>
      </c>
      <c r="BD455" s="253">
        <f t="shared" si="164"/>
        <v>0</v>
      </c>
      <c r="BE455" s="253">
        <f t="shared" si="148"/>
        <v>0</v>
      </c>
      <c r="BF455" s="253">
        <f t="shared" si="149"/>
        <v>0</v>
      </c>
      <c r="BG455" s="253">
        <f t="shared" si="150"/>
        <v>0</v>
      </c>
      <c r="BH455" s="253">
        <f t="shared" si="151"/>
        <v>0</v>
      </c>
      <c r="BI455" s="144"/>
      <c r="BJ455" s="253"/>
      <c r="BK455" s="253"/>
      <c r="BL455" s="253"/>
      <c r="BM455" s="253"/>
      <c r="BN455" s="253"/>
      <c r="BO455" s="253"/>
      <c r="BP455" s="253"/>
      <c r="BQ455" s="144"/>
      <c r="BR455" s="253">
        <f t="shared" si="152"/>
        <v>0</v>
      </c>
      <c r="BS455" s="253">
        <f t="shared" si="153"/>
        <v>0</v>
      </c>
      <c r="BT455" s="253">
        <f t="shared" si="154"/>
        <v>0</v>
      </c>
      <c r="BU455" s="253">
        <f t="shared" si="155"/>
        <v>0</v>
      </c>
      <c r="BV455" s="253">
        <f t="shared" si="156"/>
        <v>0</v>
      </c>
      <c r="BW455" s="253">
        <f t="shared" si="157"/>
        <v>0</v>
      </c>
      <c r="BX455" s="253">
        <f t="shared" si="158"/>
        <v>0</v>
      </c>
      <c r="BY455" s="142"/>
      <c r="BZ455" s="264" t="str">
        <f>IF(SUMIF('Input| Projects'!$AR$8:$CO$8,"Dx",'Input| Projects'!$AR455:$CO455)=0,"",SUMIF('Input| Projects'!$AR$8:$CO$8,"Dx",'Input| Projects'!$AR455:$CO455))</f>
        <v/>
      </c>
      <c r="CA455" s="264" t="str">
        <f>IF(SUMIF('Input| Projects'!$AR$8:$CO$8,"Tx",'Input| Projects'!$AR455:$CO455)=0,"",SUMIF('Input| Projects'!$AR$8:$CO$8,"Tx",'Input| Projects'!$AR455:$CO455))</f>
        <v/>
      </c>
      <c r="CB455" s="206" t="str">
        <f t="shared" si="165"/>
        <v/>
      </c>
    </row>
    <row r="456" spans="2:80" x14ac:dyDescent="0.3">
      <c r="B456" s="268">
        <f>IFERROR('Input| Projects'!B456,"")</f>
        <v>447</v>
      </c>
      <c r="C456" s="57" t="str">
        <f>IFERROR(IF('Input| Projects'!C456="","",'Input| Projects'!C456),"")</f>
        <v/>
      </c>
      <c r="D456" s="57" t="str">
        <f>IFERROR(IF('Input| Projects'!D456="","",'Input| Projects'!D456),"")</f>
        <v/>
      </c>
      <c r="E456" s="140"/>
      <c r="F456" s="257">
        <f>IFERROR('Input| Projects'!I456*'Input| Escalations'!$K$19,"")</f>
        <v>0</v>
      </c>
      <c r="G456" s="257">
        <f>IFERROR('Input| Projects'!J456*'Input| Escalations'!$K$19,"")</f>
        <v>0</v>
      </c>
      <c r="H456" s="257">
        <f>IFERROR('Input| Projects'!K456*'Input| Escalations'!$K$19,"")</f>
        <v>0</v>
      </c>
      <c r="I456" s="257">
        <f>IFERROR('Input| Projects'!L456*'Input| Escalations'!$K$19,"")</f>
        <v>0</v>
      </c>
      <c r="J456" s="257">
        <f>IFERROR('Input| Projects'!M456*'Input| Escalations'!$K$19,"")</f>
        <v>0</v>
      </c>
      <c r="K456" s="257">
        <f>IFERROR('Input| Projects'!N456*'Input| Escalations'!$K$19,"")</f>
        <v>0</v>
      </c>
      <c r="L456" s="257">
        <f>IFERROR('Input| Projects'!O456*'Input| Escalations'!$K$19,"")</f>
        <v>0</v>
      </c>
      <c r="M456" s="206" t="str">
        <f>IF(ABS(SUM(F456:L456)-(SUM('Input| Projects'!I456:O456)*'Input| Escalations'!$K$19))&lt;0.0000001,"",1)</f>
        <v/>
      </c>
      <c r="N456" s="259">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259">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259">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259">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259">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259">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259">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42"/>
      <c r="V456" s="253">
        <f t="shared" si="159"/>
        <v>0</v>
      </c>
      <c r="W456" s="253">
        <f t="shared" si="160"/>
        <v>0</v>
      </c>
      <c r="X456" s="253">
        <f t="shared" si="161"/>
        <v>0</v>
      </c>
      <c r="Y456" s="253">
        <f t="shared" si="144"/>
        <v>0</v>
      </c>
      <c r="Z456" s="253">
        <f t="shared" si="145"/>
        <v>0</v>
      </c>
      <c r="AA456" s="253">
        <f t="shared" si="146"/>
        <v>0</v>
      </c>
      <c r="AB456" s="253">
        <f t="shared" si="147"/>
        <v>0</v>
      </c>
      <c r="AC456" s="142"/>
      <c r="AD456" s="253">
        <f>'Input| Projects'!Q456*N456*'Input| Escalations'!$K$19</f>
        <v>0</v>
      </c>
      <c r="AE456" s="253">
        <f>'Input| Projects'!R456*O456*'Input| Escalations'!$K$19</f>
        <v>0</v>
      </c>
      <c r="AF456" s="253">
        <f>'Input| Projects'!S456*P456*'Input| Escalations'!$K$19</f>
        <v>0</v>
      </c>
      <c r="AG456" s="253">
        <f>'Input| Projects'!T456*Q456*'Input| Escalations'!$K$19</f>
        <v>0</v>
      </c>
      <c r="AH456" s="253">
        <f>'Input| Projects'!U456*R456*'Input| Escalations'!$K$19</f>
        <v>0</v>
      </c>
      <c r="AI456" s="253">
        <f>'Input| Projects'!V456*S456*'Input| Escalations'!$K$19</f>
        <v>0</v>
      </c>
      <c r="AJ456" s="253">
        <f>'Input| Projects'!W456*T456*'Input| Escalations'!$K$19</f>
        <v>0</v>
      </c>
      <c r="AK456" s="142"/>
      <c r="AL456" s="253">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253">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253">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253">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253">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253">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253">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42"/>
      <c r="AT456" s="253">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253">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253">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253">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253">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253">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253">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42"/>
      <c r="BB456" s="253">
        <f t="shared" si="162"/>
        <v>0</v>
      </c>
      <c r="BC456" s="253">
        <f t="shared" si="163"/>
        <v>0</v>
      </c>
      <c r="BD456" s="253">
        <f t="shared" si="164"/>
        <v>0</v>
      </c>
      <c r="BE456" s="253">
        <f t="shared" si="148"/>
        <v>0</v>
      </c>
      <c r="BF456" s="253">
        <f t="shared" si="149"/>
        <v>0</v>
      </c>
      <c r="BG456" s="253">
        <f t="shared" si="150"/>
        <v>0</v>
      </c>
      <c r="BH456" s="253">
        <f t="shared" si="151"/>
        <v>0</v>
      </c>
      <c r="BI456" s="144"/>
      <c r="BJ456" s="253"/>
      <c r="BK456" s="253"/>
      <c r="BL456" s="253"/>
      <c r="BM456" s="253"/>
      <c r="BN456" s="253"/>
      <c r="BO456" s="253"/>
      <c r="BP456" s="253"/>
      <c r="BQ456" s="144"/>
      <c r="BR456" s="253">
        <f t="shared" si="152"/>
        <v>0</v>
      </c>
      <c r="BS456" s="253">
        <f t="shared" si="153"/>
        <v>0</v>
      </c>
      <c r="BT456" s="253">
        <f t="shared" si="154"/>
        <v>0</v>
      </c>
      <c r="BU456" s="253">
        <f t="shared" si="155"/>
        <v>0</v>
      </c>
      <c r="BV456" s="253">
        <f t="shared" si="156"/>
        <v>0</v>
      </c>
      <c r="BW456" s="253">
        <f t="shared" si="157"/>
        <v>0</v>
      </c>
      <c r="BX456" s="253">
        <f t="shared" si="158"/>
        <v>0</v>
      </c>
      <c r="BY456" s="142"/>
      <c r="BZ456" s="264" t="str">
        <f>IF(SUMIF('Input| Projects'!$AR$8:$CO$8,"Dx",'Input| Projects'!$AR456:$CO456)=0,"",SUMIF('Input| Projects'!$AR$8:$CO$8,"Dx",'Input| Projects'!$AR456:$CO456))</f>
        <v/>
      </c>
      <c r="CA456" s="264" t="str">
        <f>IF(SUMIF('Input| Projects'!$AR$8:$CO$8,"Tx",'Input| Projects'!$AR456:$CO456)=0,"",SUMIF('Input| Projects'!$AR$8:$CO$8,"Tx",'Input| Projects'!$AR456:$CO456))</f>
        <v/>
      </c>
      <c r="CB456" s="206" t="str">
        <f t="shared" si="165"/>
        <v/>
      </c>
    </row>
    <row r="457" spans="2:80" x14ac:dyDescent="0.3">
      <c r="B457" s="268">
        <f>IFERROR('Input| Projects'!B457,"")</f>
        <v>448</v>
      </c>
      <c r="C457" s="57" t="str">
        <f>IFERROR(IF('Input| Projects'!C457="","",'Input| Projects'!C457),"")</f>
        <v/>
      </c>
      <c r="D457" s="57" t="str">
        <f>IFERROR(IF('Input| Projects'!D457="","",'Input| Projects'!D457),"")</f>
        <v/>
      </c>
      <c r="E457" s="140"/>
      <c r="F457" s="257">
        <f>IFERROR('Input| Projects'!I457*'Input| Escalations'!$K$19,"")</f>
        <v>0</v>
      </c>
      <c r="G457" s="257">
        <f>IFERROR('Input| Projects'!J457*'Input| Escalations'!$K$19,"")</f>
        <v>0</v>
      </c>
      <c r="H457" s="257">
        <f>IFERROR('Input| Projects'!K457*'Input| Escalations'!$K$19,"")</f>
        <v>0</v>
      </c>
      <c r="I457" s="257">
        <f>IFERROR('Input| Projects'!L457*'Input| Escalations'!$K$19,"")</f>
        <v>0</v>
      </c>
      <c r="J457" s="257">
        <f>IFERROR('Input| Projects'!M457*'Input| Escalations'!$K$19,"")</f>
        <v>0</v>
      </c>
      <c r="K457" s="257">
        <f>IFERROR('Input| Projects'!N457*'Input| Escalations'!$K$19,"")</f>
        <v>0</v>
      </c>
      <c r="L457" s="257">
        <f>IFERROR('Input| Projects'!O457*'Input| Escalations'!$K$19,"")</f>
        <v>0</v>
      </c>
      <c r="M457" s="206" t="str">
        <f>IF(ABS(SUM(F457:L457)-(SUM('Input| Projects'!I457:O457)*'Input| Escalations'!$K$19))&lt;0.0000001,"",1)</f>
        <v/>
      </c>
      <c r="N457" s="259">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259">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259">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259">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259">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259">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259">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42"/>
      <c r="V457" s="253">
        <f t="shared" si="159"/>
        <v>0</v>
      </c>
      <c r="W457" s="253">
        <f t="shared" si="160"/>
        <v>0</v>
      </c>
      <c r="X457" s="253">
        <f t="shared" si="161"/>
        <v>0</v>
      </c>
      <c r="Y457" s="253">
        <f t="shared" si="144"/>
        <v>0</v>
      </c>
      <c r="Z457" s="253">
        <f t="shared" si="145"/>
        <v>0</v>
      </c>
      <c r="AA457" s="253">
        <f t="shared" si="146"/>
        <v>0</v>
      </c>
      <c r="AB457" s="253">
        <f t="shared" si="147"/>
        <v>0</v>
      </c>
      <c r="AC457" s="142"/>
      <c r="AD457" s="253">
        <f>'Input| Projects'!Q457*N457*'Input| Escalations'!$K$19</f>
        <v>0</v>
      </c>
      <c r="AE457" s="253">
        <f>'Input| Projects'!R457*O457*'Input| Escalations'!$K$19</f>
        <v>0</v>
      </c>
      <c r="AF457" s="253">
        <f>'Input| Projects'!S457*P457*'Input| Escalations'!$K$19</f>
        <v>0</v>
      </c>
      <c r="AG457" s="253">
        <f>'Input| Projects'!T457*Q457*'Input| Escalations'!$K$19</f>
        <v>0</v>
      </c>
      <c r="AH457" s="253">
        <f>'Input| Projects'!U457*R457*'Input| Escalations'!$K$19</f>
        <v>0</v>
      </c>
      <c r="AI457" s="253">
        <f>'Input| Projects'!V457*S457*'Input| Escalations'!$K$19</f>
        <v>0</v>
      </c>
      <c r="AJ457" s="253">
        <f>'Input| Projects'!W457*T457*'Input| Escalations'!$K$19</f>
        <v>0</v>
      </c>
      <c r="AK457" s="142"/>
      <c r="AL457" s="253">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253">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253">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253">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253">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253">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253">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42"/>
      <c r="AT457" s="253">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253">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253">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253">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253">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253">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253">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42"/>
      <c r="BB457" s="253">
        <f t="shared" si="162"/>
        <v>0</v>
      </c>
      <c r="BC457" s="253">
        <f t="shared" si="163"/>
        <v>0</v>
      </c>
      <c r="BD457" s="253">
        <f t="shared" si="164"/>
        <v>0</v>
      </c>
      <c r="BE457" s="253">
        <f t="shared" si="148"/>
        <v>0</v>
      </c>
      <c r="BF457" s="253">
        <f t="shared" si="149"/>
        <v>0</v>
      </c>
      <c r="BG457" s="253">
        <f t="shared" si="150"/>
        <v>0</v>
      </c>
      <c r="BH457" s="253">
        <f t="shared" si="151"/>
        <v>0</v>
      </c>
      <c r="BI457" s="144"/>
      <c r="BJ457" s="253"/>
      <c r="BK457" s="253"/>
      <c r="BL457" s="253"/>
      <c r="BM457" s="253"/>
      <c r="BN457" s="253"/>
      <c r="BO457" s="253"/>
      <c r="BP457" s="253"/>
      <c r="BQ457" s="144"/>
      <c r="BR457" s="253">
        <f t="shared" si="152"/>
        <v>0</v>
      </c>
      <c r="BS457" s="253">
        <f t="shared" si="153"/>
        <v>0</v>
      </c>
      <c r="BT457" s="253">
        <f t="shared" si="154"/>
        <v>0</v>
      </c>
      <c r="BU457" s="253">
        <f t="shared" si="155"/>
        <v>0</v>
      </c>
      <c r="BV457" s="253">
        <f t="shared" si="156"/>
        <v>0</v>
      </c>
      <c r="BW457" s="253">
        <f t="shared" si="157"/>
        <v>0</v>
      </c>
      <c r="BX457" s="253">
        <f t="shared" si="158"/>
        <v>0</v>
      </c>
      <c r="BY457" s="142"/>
      <c r="BZ457" s="264" t="str">
        <f>IF(SUMIF('Input| Projects'!$AR$8:$CO$8,"Dx",'Input| Projects'!$AR457:$CO457)=0,"",SUMIF('Input| Projects'!$AR$8:$CO$8,"Dx",'Input| Projects'!$AR457:$CO457))</f>
        <v/>
      </c>
      <c r="CA457" s="264" t="str">
        <f>IF(SUMIF('Input| Projects'!$AR$8:$CO$8,"Tx",'Input| Projects'!$AR457:$CO457)=0,"",SUMIF('Input| Projects'!$AR$8:$CO$8,"Tx",'Input| Projects'!$AR457:$CO457))</f>
        <v/>
      </c>
      <c r="CB457" s="206" t="str">
        <f t="shared" si="165"/>
        <v/>
      </c>
    </row>
    <row r="458" spans="2:80" x14ac:dyDescent="0.3">
      <c r="B458" s="268">
        <f>IFERROR('Input| Projects'!B458,"")</f>
        <v>449</v>
      </c>
      <c r="C458" s="57" t="str">
        <f>IFERROR(IF('Input| Projects'!C458="","",'Input| Projects'!C458),"")</f>
        <v/>
      </c>
      <c r="D458" s="57" t="str">
        <f>IFERROR(IF('Input| Projects'!D458="","",'Input| Projects'!D458),"")</f>
        <v/>
      </c>
      <c r="E458" s="140"/>
      <c r="F458" s="257">
        <f>IFERROR('Input| Projects'!I458*'Input| Escalations'!$K$19,"")</f>
        <v>0</v>
      </c>
      <c r="G458" s="257">
        <f>IFERROR('Input| Projects'!J458*'Input| Escalations'!$K$19,"")</f>
        <v>0</v>
      </c>
      <c r="H458" s="257">
        <f>IFERROR('Input| Projects'!K458*'Input| Escalations'!$K$19,"")</f>
        <v>0</v>
      </c>
      <c r="I458" s="257">
        <f>IFERROR('Input| Projects'!L458*'Input| Escalations'!$K$19,"")</f>
        <v>0</v>
      </c>
      <c r="J458" s="257">
        <f>IFERROR('Input| Projects'!M458*'Input| Escalations'!$K$19,"")</f>
        <v>0</v>
      </c>
      <c r="K458" s="257">
        <f>IFERROR('Input| Projects'!N458*'Input| Escalations'!$K$19,"")</f>
        <v>0</v>
      </c>
      <c r="L458" s="257">
        <f>IFERROR('Input| Projects'!O458*'Input| Escalations'!$K$19,"")</f>
        <v>0</v>
      </c>
      <c r="M458" s="206" t="str">
        <f>IF(ABS(SUM(F458:L458)-(SUM('Input| Projects'!I458:O458)*'Input| Escalations'!$K$19))&lt;0.0000001,"",1)</f>
        <v/>
      </c>
      <c r="N458" s="259">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259">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259">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259">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259">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259">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259">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42"/>
      <c r="V458" s="253">
        <f t="shared" si="159"/>
        <v>0</v>
      </c>
      <c r="W458" s="253">
        <f t="shared" si="160"/>
        <v>0</v>
      </c>
      <c r="X458" s="253">
        <f t="shared" si="161"/>
        <v>0</v>
      </c>
      <c r="Y458" s="253">
        <f t="shared" ref="Y458:Y521" si="166">IFERROR(I458*Q458,"")</f>
        <v>0</v>
      </c>
      <c r="Z458" s="253">
        <f t="shared" ref="Z458:Z521" si="167">IFERROR(J458*R458,"")</f>
        <v>0</v>
      </c>
      <c r="AA458" s="253">
        <f t="shared" ref="AA458:AA521" si="168">IFERROR(K458*S458,"")</f>
        <v>0</v>
      </c>
      <c r="AB458" s="253">
        <f t="shared" ref="AB458:AB521" si="169">IFERROR(L458*T458,"")</f>
        <v>0</v>
      </c>
      <c r="AC458" s="142"/>
      <c r="AD458" s="253">
        <f>'Input| Projects'!Q458*N458*'Input| Escalations'!$K$19</f>
        <v>0</v>
      </c>
      <c r="AE458" s="253">
        <f>'Input| Projects'!R458*O458*'Input| Escalations'!$K$19</f>
        <v>0</v>
      </c>
      <c r="AF458" s="253">
        <f>'Input| Projects'!S458*P458*'Input| Escalations'!$K$19</f>
        <v>0</v>
      </c>
      <c r="AG458" s="253">
        <f>'Input| Projects'!T458*Q458*'Input| Escalations'!$K$19</f>
        <v>0</v>
      </c>
      <c r="AH458" s="253">
        <f>'Input| Projects'!U458*R458*'Input| Escalations'!$K$19</f>
        <v>0</v>
      </c>
      <c r="AI458" s="253">
        <f>'Input| Projects'!V458*S458*'Input| Escalations'!$K$19</f>
        <v>0</v>
      </c>
      <c r="AJ458" s="253">
        <f>'Input| Projects'!W458*T458*'Input| Escalations'!$K$19</f>
        <v>0</v>
      </c>
      <c r="AK458" s="142"/>
      <c r="AL458" s="253">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253">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253">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253">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253">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253">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253">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42"/>
      <c r="AT458" s="253">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253">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253">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253">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253">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253">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253">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42"/>
      <c r="BB458" s="253">
        <f t="shared" si="162"/>
        <v>0</v>
      </c>
      <c r="BC458" s="253">
        <f t="shared" si="163"/>
        <v>0</v>
      </c>
      <c r="BD458" s="253">
        <f t="shared" si="164"/>
        <v>0</v>
      </c>
      <c r="BE458" s="253">
        <f t="shared" ref="BE458:BE521" si="170">IFERROR(SUM(AO458,AW458),"")</f>
        <v>0</v>
      </c>
      <c r="BF458" s="253">
        <f t="shared" ref="BF458:BF521" si="171">IFERROR(SUM(AP458,AX458),"")</f>
        <v>0</v>
      </c>
      <c r="BG458" s="253">
        <f t="shared" ref="BG458:BG521" si="172">IFERROR(SUM(AQ458,AY458),"")</f>
        <v>0</v>
      </c>
      <c r="BH458" s="253">
        <f t="shared" ref="BH458:BH521" si="173">IFERROR(SUM(AR458,AZ458),"")</f>
        <v>0</v>
      </c>
      <c r="BI458" s="144"/>
      <c r="BJ458" s="253"/>
      <c r="BK458" s="253"/>
      <c r="BL458" s="253"/>
      <c r="BM458" s="253"/>
      <c r="BN458" s="253"/>
      <c r="BO458" s="253"/>
      <c r="BP458" s="253"/>
      <c r="BQ458" s="144"/>
      <c r="BR458" s="253">
        <f t="shared" ref="BR458:BR521" si="174">IFERROR(V458+BB458,"")</f>
        <v>0</v>
      </c>
      <c r="BS458" s="253">
        <f t="shared" ref="BS458:BS521" si="175">IFERROR(W458+BC458,"")</f>
        <v>0</v>
      </c>
      <c r="BT458" s="253">
        <f t="shared" ref="BT458:BT521" si="176">IFERROR(X458+BD458,"")</f>
        <v>0</v>
      </c>
      <c r="BU458" s="253">
        <f t="shared" ref="BU458:BU521" si="177">IFERROR(Y458+BE458,"")</f>
        <v>0</v>
      </c>
      <c r="BV458" s="253">
        <f t="shared" ref="BV458:BV521" si="178">IFERROR(Z458+BF458,"")</f>
        <v>0</v>
      </c>
      <c r="BW458" s="253">
        <f t="shared" ref="BW458:BW521" si="179">IFERROR(AA458+BG458,"")</f>
        <v>0</v>
      </c>
      <c r="BX458" s="253">
        <f t="shared" ref="BX458:BX521" si="180">IFERROR(AB458+BH458,"")</f>
        <v>0</v>
      </c>
      <c r="BY458" s="142"/>
      <c r="BZ458" s="264" t="str">
        <f>IF(SUMIF('Input| Projects'!$AR$8:$CO$8,"Dx",'Input| Projects'!$AR458:$CO458)=0,"",SUMIF('Input| Projects'!$AR$8:$CO$8,"Dx",'Input| Projects'!$AR458:$CO458))</f>
        <v/>
      </c>
      <c r="CA458" s="264" t="str">
        <f>IF(SUMIF('Input| Projects'!$AR$8:$CO$8,"Tx",'Input| Projects'!$AR458:$CO458)=0,"",SUMIF('Input| Projects'!$AR$8:$CO$8,"Tx",'Input| Projects'!$AR458:$CO458))</f>
        <v/>
      </c>
      <c r="CB458" s="206" t="str">
        <f t="shared" si="165"/>
        <v/>
      </c>
    </row>
    <row r="459" spans="2:80" x14ac:dyDescent="0.3">
      <c r="B459" s="268">
        <f>IFERROR('Input| Projects'!B459,"")</f>
        <v>450</v>
      </c>
      <c r="C459" s="57" t="str">
        <f>IFERROR(IF('Input| Projects'!C459="","",'Input| Projects'!C459),"")</f>
        <v/>
      </c>
      <c r="D459" s="57" t="str">
        <f>IFERROR(IF('Input| Projects'!D459="","",'Input| Projects'!D459),"")</f>
        <v/>
      </c>
      <c r="E459" s="140"/>
      <c r="F459" s="257">
        <f>IFERROR('Input| Projects'!I459*'Input| Escalations'!$K$19,"")</f>
        <v>0</v>
      </c>
      <c r="G459" s="257">
        <f>IFERROR('Input| Projects'!J459*'Input| Escalations'!$K$19,"")</f>
        <v>0</v>
      </c>
      <c r="H459" s="257">
        <f>IFERROR('Input| Projects'!K459*'Input| Escalations'!$K$19,"")</f>
        <v>0</v>
      </c>
      <c r="I459" s="257">
        <f>IFERROR('Input| Projects'!L459*'Input| Escalations'!$K$19,"")</f>
        <v>0</v>
      </c>
      <c r="J459" s="257">
        <f>IFERROR('Input| Projects'!M459*'Input| Escalations'!$K$19,"")</f>
        <v>0</v>
      </c>
      <c r="K459" s="257">
        <f>IFERROR('Input| Projects'!N459*'Input| Escalations'!$K$19,"")</f>
        <v>0</v>
      </c>
      <c r="L459" s="257">
        <f>IFERROR('Input| Projects'!O459*'Input| Escalations'!$K$19,"")</f>
        <v>0</v>
      </c>
      <c r="M459" s="206" t="str">
        <f>IF(ABS(SUM(F459:L459)-(SUM('Input| Projects'!I459:O459)*'Input| Escalations'!$K$19))&lt;0.0000001,"",1)</f>
        <v/>
      </c>
      <c r="N459" s="259">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259">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259">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259">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259">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259">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259">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42"/>
      <c r="V459" s="253">
        <f t="shared" ref="V459:V522" si="181">IFERROR(F459*N459,"")</f>
        <v>0</v>
      </c>
      <c r="W459" s="253">
        <f t="shared" ref="W459:W522" si="182">IFERROR(G459*O459,"")</f>
        <v>0</v>
      </c>
      <c r="X459" s="253">
        <f t="shared" ref="X459:X522" si="183">IFERROR(H459*P459,"")</f>
        <v>0</v>
      </c>
      <c r="Y459" s="253">
        <f t="shared" si="166"/>
        <v>0</v>
      </c>
      <c r="Z459" s="253">
        <f t="shared" si="167"/>
        <v>0</v>
      </c>
      <c r="AA459" s="253">
        <f t="shared" si="168"/>
        <v>0</v>
      </c>
      <c r="AB459" s="253">
        <f t="shared" si="169"/>
        <v>0</v>
      </c>
      <c r="AC459" s="142"/>
      <c r="AD459" s="253">
        <f>'Input| Projects'!Q459*N459*'Input| Escalations'!$K$19</f>
        <v>0</v>
      </c>
      <c r="AE459" s="253">
        <f>'Input| Projects'!R459*O459*'Input| Escalations'!$K$19</f>
        <v>0</v>
      </c>
      <c r="AF459" s="253">
        <f>'Input| Projects'!S459*P459*'Input| Escalations'!$K$19</f>
        <v>0</v>
      </c>
      <c r="AG459" s="253">
        <f>'Input| Projects'!T459*Q459*'Input| Escalations'!$K$19</f>
        <v>0</v>
      </c>
      <c r="AH459" s="253">
        <f>'Input| Projects'!U459*R459*'Input| Escalations'!$K$19</f>
        <v>0</v>
      </c>
      <c r="AI459" s="253">
        <f>'Input| Projects'!V459*S459*'Input| Escalations'!$K$19</f>
        <v>0</v>
      </c>
      <c r="AJ459" s="253">
        <f>'Input| Projects'!W459*T459*'Input| Escalations'!$K$19</f>
        <v>0</v>
      </c>
      <c r="AK459" s="142"/>
      <c r="AL459" s="253">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253">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253">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253">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253">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253">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253">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42"/>
      <c r="AT459" s="253">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253">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253">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253">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253">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253">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253">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42"/>
      <c r="BB459" s="253">
        <f t="shared" ref="BB459:BB522" si="184">IFERROR(SUM(AL459,AT459),"")</f>
        <v>0</v>
      </c>
      <c r="BC459" s="253">
        <f t="shared" ref="BC459:BC522" si="185">IFERROR(SUM(AM459,AU459),"")</f>
        <v>0</v>
      </c>
      <c r="BD459" s="253">
        <f t="shared" ref="BD459:BD522" si="186">IFERROR(SUM(AN459,AV459),"")</f>
        <v>0</v>
      </c>
      <c r="BE459" s="253">
        <f t="shared" si="170"/>
        <v>0</v>
      </c>
      <c r="BF459" s="253">
        <f t="shared" si="171"/>
        <v>0</v>
      </c>
      <c r="BG459" s="253">
        <f t="shared" si="172"/>
        <v>0</v>
      </c>
      <c r="BH459" s="253">
        <f t="shared" si="173"/>
        <v>0</v>
      </c>
      <c r="BI459" s="144"/>
      <c r="BJ459" s="253"/>
      <c r="BK459" s="253"/>
      <c r="BL459" s="253"/>
      <c r="BM459" s="253"/>
      <c r="BN459" s="253"/>
      <c r="BO459" s="253"/>
      <c r="BP459" s="253"/>
      <c r="BQ459" s="144"/>
      <c r="BR459" s="253">
        <f t="shared" si="174"/>
        <v>0</v>
      </c>
      <c r="BS459" s="253">
        <f t="shared" si="175"/>
        <v>0</v>
      </c>
      <c r="BT459" s="253">
        <f t="shared" si="176"/>
        <v>0</v>
      </c>
      <c r="BU459" s="253">
        <f t="shared" si="177"/>
        <v>0</v>
      </c>
      <c r="BV459" s="253">
        <f t="shared" si="178"/>
        <v>0</v>
      </c>
      <c r="BW459" s="253">
        <f t="shared" si="179"/>
        <v>0</v>
      </c>
      <c r="BX459" s="253">
        <f t="shared" si="180"/>
        <v>0</v>
      </c>
      <c r="BY459" s="142"/>
      <c r="BZ459" s="264" t="str">
        <f>IF(SUMIF('Input| Projects'!$AR$8:$CO$8,"Dx",'Input| Projects'!$AR459:$CO459)=0,"",SUMIF('Input| Projects'!$AR$8:$CO$8,"Dx",'Input| Projects'!$AR459:$CO459))</f>
        <v/>
      </c>
      <c r="CA459" s="264" t="str">
        <f>IF(SUMIF('Input| Projects'!$AR$8:$CO$8,"Tx",'Input| Projects'!$AR459:$CO459)=0,"",SUMIF('Input| Projects'!$AR$8:$CO$8,"Tx",'Input| Projects'!$AR459:$CO459))</f>
        <v/>
      </c>
      <c r="CB459" s="206" t="str">
        <f t="shared" ref="CB459:CB522" si="187">IF(SUM(BZ459:CA459,F459:L459)=0,"",IF(SUM(BZ459:CA459)=1,"",1))</f>
        <v/>
      </c>
    </row>
    <row r="460" spans="2:80" x14ac:dyDescent="0.3">
      <c r="B460" s="268">
        <f>IFERROR('Input| Projects'!B460,"")</f>
        <v>451</v>
      </c>
      <c r="C460" s="57" t="str">
        <f>IFERROR(IF('Input| Projects'!C460="","",'Input| Projects'!C460),"")</f>
        <v/>
      </c>
      <c r="D460" s="57" t="str">
        <f>IFERROR(IF('Input| Projects'!D460="","",'Input| Projects'!D460),"")</f>
        <v/>
      </c>
      <c r="E460" s="140"/>
      <c r="F460" s="257">
        <f>IFERROR('Input| Projects'!I460*'Input| Escalations'!$K$19,"")</f>
        <v>0</v>
      </c>
      <c r="G460" s="257">
        <f>IFERROR('Input| Projects'!J460*'Input| Escalations'!$K$19,"")</f>
        <v>0</v>
      </c>
      <c r="H460" s="257">
        <f>IFERROR('Input| Projects'!K460*'Input| Escalations'!$K$19,"")</f>
        <v>0</v>
      </c>
      <c r="I460" s="257">
        <f>IFERROR('Input| Projects'!L460*'Input| Escalations'!$K$19,"")</f>
        <v>0</v>
      </c>
      <c r="J460" s="257">
        <f>IFERROR('Input| Projects'!M460*'Input| Escalations'!$K$19,"")</f>
        <v>0</v>
      </c>
      <c r="K460" s="257">
        <f>IFERROR('Input| Projects'!N460*'Input| Escalations'!$K$19,"")</f>
        <v>0</v>
      </c>
      <c r="L460" s="257">
        <f>IFERROR('Input| Projects'!O460*'Input| Escalations'!$K$19,"")</f>
        <v>0</v>
      </c>
      <c r="M460" s="206" t="str">
        <f>IF(ABS(SUM(F460:L460)-(SUM('Input| Projects'!I460:O460)*'Input| Escalations'!$K$19))&lt;0.0000001,"",1)</f>
        <v/>
      </c>
      <c r="N460" s="259">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259">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259">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259">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259">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259">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259">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42"/>
      <c r="V460" s="253">
        <f t="shared" si="181"/>
        <v>0</v>
      </c>
      <c r="W460" s="253">
        <f t="shared" si="182"/>
        <v>0</v>
      </c>
      <c r="X460" s="253">
        <f t="shared" si="183"/>
        <v>0</v>
      </c>
      <c r="Y460" s="253">
        <f t="shared" si="166"/>
        <v>0</v>
      </c>
      <c r="Z460" s="253">
        <f t="shared" si="167"/>
        <v>0</v>
      </c>
      <c r="AA460" s="253">
        <f t="shared" si="168"/>
        <v>0</v>
      </c>
      <c r="AB460" s="253">
        <f t="shared" si="169"/>
        <v>0</v>
      </c>
      <c r="AC460" s="142"/>
      <c r="AD460" s="253">
        <f>'Input| Projects'!Q460*N460*'Input| Escalations'!$K$19</f>
        <v>0</v>
      </c>
      <c r="AE460" s="253">
        <f>'Input| Projects'!R460*O460*'Input| Escalations'!$K$19</f>
        <v>0</v>
      </c>
      <c r="AF460" s="253">
        <f>'Input| Projects'!S460*P460*'Input| Escalations'!$K$19</f>
        <v>0</v>
      </c>
      <c r="AG460" s="253">
        <f>'Input| Projects'!T460*Q460*'Input| Escalations'!$K$19</f>
        <v>0</v>
      </c>
      <c r="AH460" s="253">
        <f>'Input| Projects'!U460*R460*'Input| Escalations'!$K$19</f>
        <v>0</v>
      </c>
      <c r="AI460" s="253">
        <f>'Input| Projects'!V460*S460*'Input| Escalations'!$K$19</f>
        <v>0</v>
      </c>
      <c r="AJ460" s="253">
        <f>'Input| Projects'!W460*T460*'Input| Escalations'!$K$19</f>
        <v>0</v>
      </c>
      <c r="AK460" s="142"/>
      <c r="AL460" s="253">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253">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253">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253">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253">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253">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253">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42"/>
      <c r="AT460" s="253">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253">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253">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253">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253">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253">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253">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42"/>
      <c r="BB460" s="253">
        <f t="shared" si="184"/>
        <v>0</v>
      </c>
      <c r="BC460" s="253">
        <f t="shared" si="185"/>
        <v>0</v>
      </c>
      <c r="BD460" s="253">
        <f t="shared" si="186"/>
        <v>0</v>
      </c>
      <c r="BE460" s="253">
        <f t="shared" si="170"/>
        <v>0</v>
      </c>
      <c r="BF460" s="253">
        <f t="shared" si="171"/>
        <v>0</v>
      </c>
      <c r="BG460" s="253">
        <f t="shared" si="172"/>
        <v>0</v>
      </c>
      <c r="BH460" s="253">
        <f t="shared" si="173"/>
        <v>0</v>
      </c>
      <c r="BI460" s="144"/>
      <c r="BJ460" s="253"/>
      <c r="BK460" s="253"/>
      <c r="BL460" s="253"/>
      <c r="BM460" s="253"/>
      <c r="BN460" s="253"/>
      <c r="BO460" s="253"/>
      <c r="BP460" s="253"/>
      <c r="BQ460" s="144"/>
      <c r="BR460" s="253">
        <f t="shared" si="174"/>
        <v>0</v>
      </c>
      <c r="BS460" s="253">
        <f t="shared" si="175"/>
        <v>0</v>
      </c>
      <c r="BT460" s="253">
        <f t="shared" si="176"/>
        <v>0</v>
      </c>
      <c r="BU460" s="253">
        <f t="shared" si="177"/>
        <v>0</v>
      </c>
      <c r="BV460" s="253">
        <f t="shared" si="178"/>
        <v>0</v>
      </c>
      <c r="BW460" s="253">
        <f t="shared" si="179"/>
        <v>0</v>
      </c>
      <c r="BX460" s="253">
        <f t="shared" si="180"/>
        <v>0</v>
      </c>
      <c r="BY460" s="142"/>
      <c r="BZ460" s="264" t="str">
        <f>IF(SUMIF('Input| Projects'!$AR$8:$CO$8,"Dx",'Input| Projects'!$AR460:$CO460)=0,"",SUMIF('Input| Projects'!$AR$8:$CO$8,"Dx",'Input| Projects'!$AR460:$CO460))</f>
        <v/>
      </c>
      <c r="CA460" s="264" t="str">
        <f>IF(SUMIF('Input| Projects'!$AR$8:$CO$8,"Tx",'Input| Projects'!$AR460:$CO460)=0,"",SUMIF('Input| Projects'!$AR$8:$CO$8,"Tx",'Input| Projects'!$AR460:$CO460))</f>
        <v/>
      </c>
      <c r="CB460" s="206" t="str">
        <f t="shared" si="187"/>
        <v/>
      </c>
    </row>
    <row r="461" spans="2:80" x14ac:dyDescent="0.3">
      <c r="B461" s="268">
        <f>IFERROR('Input| Projects'!B461,"")</f>
        <v>452</v>
      </c>
      <c r="C461" s="57" t="str">
        <f>IFERROR(IF('Input| Projects'!C461="","",'Input| Projects'!C461),"")</f>
        <v/>
      </c>
      <c r="D461" s="57" t="str">
        <f>IFERROR(IF('Input| Projects'!D461="","",'Input| Projects'!D461),"")</f>
        <v/>
      </c>
      <c r="E461" s="140"/>
      <c r="F461" s="257">
        <f>IFERROR('Input| Projects'!I461*'Input| Escalations'!$K$19,"")</f>
        <v>0</v>
      </c>
      <c r="G461" s="257">
        <f>IFERROR('Input| Projects'!J461*'Input| Escalations'!$K$19,"")</f>
        <v>0</v>
      </c>
      <c r="H461" s="257">
        <f>IFERROR('Input| Projects'!K461*'Input| Escalations'!$K$19,"")</f>
        <v>0</v>
      </c>
      <c r="I461" s="257">
        <f>IFERROR('Input| Projects'!L461*'Input| Escalations'!$K$19,"")</f>
        <v>0</v>
      </c>
      <c r="J461" s="257">
        <f>IFERROR('Input| Projects'!M461*'Input| Escalations'!$K$19,"")</f>
        <v>0</v>
      </c>
      <c r="K461" s="257">
        <f>IFERROR('Input| Projects'!N461*'Input| Escalations'!$K$19,"")</f>
        <v>0</v>
      </c>
      <c r="L461" s="257">
        <f>IFERROR('Input| Projects'!O461*'Input| Escalations'!$K$19,"")</f>
        <v>0</v>
      </c>
      <c r="M461" s="206" t="str">
        <f>IF(ABS(SUM(F461:L461)-(SUM('Input| Projects'!I461:O461)*'Input| Escalations'!$K$19))&lt;0.0000001,"",1)</f>
        <v/>
      </c>
      <c r="N461" s="259">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259">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259">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259">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259">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259">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259">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42"/>
      <c r="V461" s="253">
        <f t="shared" si="181"/>
        <v>0</v>
      </c>
      <c r="W461" s="253">
        <f t="shared" si="182"/>
        <v>0</v>
      </c>
      <c r="X461" s="253">
        <f t="shared" si="183"/>
        <v>0</v>
      </c>
      <c r="Y461" s="253">
        <f t="shared" si="166"/>
        <v>0</v>
      </c>
      <c r="Z461" s="253">
        <f t="shared" si="167"/>
        <v>0</v>
      </c>
      <c r="AA461" s="253">
        <f t="shared" si="168"/>
        <v>0</v>
      </c>
      <c r="AB461" s="253">
        <f t="shared" si="169"/>
        <v>0</v>
      </c>
      <c r="AC461" s="142"/>
      <c r="AD461" s="253">
        <f>'Input| Projects'!Q461*N461*'Input| Escalations'!$K$19</f>
        <v>0</v>
      </c>
      <c r="AE461" s="253">
        <f>'Input| Projects'!R461*O461*'Input| Escalations'!$K$19</f>
        <v>0</v>
      </c>
      <c r="AF461" s="253">
        <f>'Input| Projects'!S461*P461*'Input| Escalations'!$K$19</f>
        <v>0</v>
      </c>
      <c r="AG461" s="253">
        <f>'Input| Projects'!T461*Q461*'Input| Escalations'!$K$19</f>
        <v>0</v>
      </c>
      <c r="AH461" s="253">
        <f>'Input| Projects'!U461*R461*'Input| Escalations'!$K$19</f>
        <v>0</v>
      </c>
      <c r="AI461" s="253">
        <f>'Input| Projects'!V461*S461*'Input| Escalations'!$K$19</f>
        <v>0</v>
      </c>
      <c r="AJ461" s="253">
        <f>'Input| Projects'!W461*T461*'Input| Escalations'!$K$19</f>
        <v>0</v>
      </c>
      <c r="AK461" s="142"/>
      <c r="AL461" s="253">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253">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253">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253">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253">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253">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253">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42"/>
      <c r="AT461" s="253">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253">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253">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253">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253">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253">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253">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42"/>
      <c r="BB461" s="253">
        <f t="shared" si="184"/>
        <v>0</v>
      </c>
      <c r="BC461" s="253">
        <f t="shared" si="185"/>
        <v>0</v>
      </c>
      <c r="BD461" s="253">
        <f t="shared" si="186"/>
        <v>0</v>
      </c>
      <c r="BE461" s="253">
        <f t="shared" si="170"/>
        <v>0</v>
      </c>
      <c r="BF461" s="253">
        <f t="shared" si="171"/>
        <v>0</v>
      </c>
      <c r="BG461" s="253">
        <f t="shared" si="172"/>
        <v>0</v>
      </c>
      <c r="BH461" s="253">
        <f t="shared" si="173"/>
        <v>0</v>
      </c>
      <c r="BI461" s="144"/>
      <c r="BJ461" s="253"/>
      <c r="BK461" s="253"/>
      <c r="BL461" s="253"/>
      <c r="BM461" s="253"/>
      <c r="BN461" s="253"/>
      <c r="BO461" s="253"/>
      <c r="BP461" s="253"/>
      <c r="BQ461" s="144"/>
      <c r="BR461" s="253">
        <f t="shared" si="174"/>
        <v>0</v>
      </c>
      <c r="BS461" s="253">
        <f t="shared" si="175"/>
        <v>0</v>
      </c>
      <c r="BT461" s="253">
        <f t="shared" si="176"/>
        <v>0</v>
      </c>
      <c r="BU461" s="253">
        <f t="shared" si="177"/>
        <v>0</v>
      </c>
      <c r="BV461" s="253">
        <f t="shared" si="178"/>
        <v>0</v>
      </c>
      <c r="BW461" s="253">
        <f t="shared" si="179"/>
        <v>0</v>
      </c>
      <c r="BX461" s="253">
        <f t="shared" si="180"/>
        <v>0</v>
      </c>
      <c r="BY461" s="142"/>
      <c r="BZ461" s="264" t="str">
        <f>IF(SUMIF('Input| Projects'!$AR$8:$CO$8,"Dx",'Input| Projects'!$AR461:$CO461)=0,"",SUMIF('Input| Projects'!$AR$8:$CO$8,"Dx",'Input| Projects'!$AR461:$CO461))</f>
        <v/>
      </c>
      <c r="CA461" s="264" t="str">
        <f>IF(SUMIF('Input| Projects'!$AR$8:$CO$8,"Tx",'Input| Projects'!$AR461:$CO461)=0,"",SUMIF('Input| Projects'!$AR$8:$CO$8,"Tx",'Input| Projects'!$AR461:$CO461))</f>
        <v/>
      </c>
      <c r="CB461" s="206" t="str">
        <f t="shared" si="187"/>
        <v/>
      </c>
    </row>
    <row r="462" spans="2:80" x14ac:dyDescent="0.3">
      <c r="B462" s="268">
        <f>IFERROR('Input| Projects'!B462,"")</f>
        <v>453</v>
      </c>
      <c r="C462" s="57" t="str">
        <f>IFERROR(IF('Input| Projects'!C462="","",'Input| Projects'!C462),"")</f>
        <v/>
      </c>
      <c r="D462" s="57" t="str">
        <f>IFERROR(IF('Input| Projects'!D462="","",'Input| Projects'!D462),"")</f>
        <v/>
      </c>
      <c r="E462" s="140"/>
      <c r="F462" s="257">
        <f>IFERROR('Input| Projects'!I462*'Input| Escalations'!$K$19,"")</f>
        <v>0</v>
      </c>
      <c r="G462" s="257">
        <f>IFERROR('Input| Projects'!J462*'Input| Escalations'!$K$19,"")</f>
        <v>0</v>
      </c>
      <c r="H462" s="257">
        <f>IFERROR('Input| Projects'!K462*'Input| Escalations'!$K$19,"")</f>
        <v>0</v>
      </c>
      <c r="I462" s="257">
        <f>IFERROR('Input| Projects'!L462*'Input| Escalations'!$K$19,"")</f>
        <v>0</v>
      </c>
      <c r="J462" s="257">
        <f>IFERROR('Input| Projects'!M462*'Input| Escalations'!$K$19,"")</f>
        <v>0</v>
      </c>
      <c r="K462" s="257">
        <f>IFERROR('Input| Projects'!N462*'Input| Escalations'!$K$19,"")</f>
        <v>0</v>
      </c>
      <c r="L462" s="257">
        <f>IFERROR('Input| Projects'!O462*'Input| Escalations'!$K$19,"")</f>
        <v>0</v>
      </c>
      <c r="M462" s="206" t="str">
        <f>IF(ABS(SUM(F462:L462)-(SUM('Input| Projects'!I462:O462)*'Input| Escalations'!$K$19))&lt;0.0000001,"",1)</f>
        <v/>
      </c>
      <c r="N462" s="259">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259">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259">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259">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259">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259">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259">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42"/>
      <c r="V462" s="253">
        <f t="shared" si="181"/>
        <v>0</v>
      </c>
      <c r="W462" s="253">
        <f t="shared" si="182"/>
        <v>0</v>
      </c>
      <c r="X462" s="253">
        <f t="shared" si="183"/>
        <v>0</v>
      </c>
      <c r="Y462" s="253">
        <f t="shared" si="166"/>
        <v>0</v>
      </c>
      <c r="Z462" s="253">
        <f t="shared" si="167"/>
        <v>0</v>
      </c>
      <c r="AA462" s="253">
        <f t="shared" si="168"/>
        <v>0</v>
      </c>
      <c r="AB462" s="253">
        <f t="shared" si="169"/>
        <v>0</v>
      </c>
      <c r="AC462" s="142"/>
      <c r="AD462" s="253">
        <f>'Input| Projects'!Q462*N462*'Input| Escalations'!$K$19</f>
        <v>0</v>
      </c>
      <c r="AE462" s="253">
        <f>'Input| Projects'!R462*O462*'Input| Escalations'!$K$19</f>
        <v>0</v>
      </c>
      <c r="AF462" s="253">
        <f>'Input| Projects'!S462*P462*'Input| Escalations'!$K$19</f>
        <v>0</v>
      </c>
      <c r="AG462" s="253">
        <f>'Input| Projects'!T462*Q462*'Input| Escalations'!$K$19</f>
        <v>0</v>
      </c>
      <c r="AH462" s="253">
        <f>'Input| Projects'!U462*R462*'Input| Escalations'!$K$19</f>
        <v>0</v>
      </c>
      <c r="AI462" s="253">
        <f>'Input| Projects'!V462*S462*'Input| Escalations'!$K$19</f>
        <v>0</v>
      </c>
      <c r="AJ462" s="253">
        <f>'Input| Projects'!W462*T462*'Input| Escalations'!$K$19</f>
        <v>0</v>
      </c>
      <c r="AK462" s="142"/>
      <c r="AL462" s="253">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253">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253">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253">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253">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253">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253">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42"/>
      <c r="AT462" s="253">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253">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253">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253">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253">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253">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253">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42"/>
      <c r="BB462" s="253">
        <f t="shared" si="184"/>
        <v>0</v>
      </c>
      <c r="BC462" s="253">
        <f t="shared" si="185"/>
        <v>0</v>
      </c>
      <c r="BD462" s="253">
        <f t="shared" si="186"/>
        <v>0</v>
      </c>
      <c r="BE462" s="253">
        <f t="shared" si="170"/>
        <v>0</v>
      </c>
      <c r="BF462" s="253">
        <f t="shared" si="171"/>
        <v>0</v>
      </c>
      <c r="BG462" s="253">
        <f t="shared" si="172"/>
        <v>0</v>
      </c>
      <c r="BH462" s="253">
        <f t="shared" si="173"/>
        <v>0</v>
      </c>
      <c r="BI462" s="144"/>
      <c r="BJ462" s="253"/>
      <c r="BK462" s="253"/>
      <c r="BL462" s="253"/>
      <c r="BM462" s="253"/>
      <c r="BN462" s="253"/>
      <c r="BO462" s="253"/>
      <c r="BP462" s="253"/>
      <c r="BQ462" s="144"/>
      <c r="BR462" s="253">
        <f t="shared" si="174"/>
        <v>0</v>
      </c>
      <c r="BS462" s="253">
        <f t="shared" si="175"/>
        <v>0</v>
      </c>
      <c r="BT462" s="253">
        <f t="shared" si="176"/>
        <v>0</v>
      </c>
      <c r="BU462" s="253">
        <f t="shared" si="177"/>
        <v>0</v>
      </c>
      <c r="BV462" s="253">
        <f t="shared" si="178"/>
        <v>0</v>
      </c>
      <c r="BW462" s="253">
        <f t="shared" si="179"/>
        <v>0</v>
      </c>
      <c r="BX462" s="253">
        <f t="shared" si="180"/>
        <v>0</v>
      </c>
      <c r="BY462" s="142"/>
      <c r="BZ462" s="264" t="str">
        <f>IF(SUMIF('Input| Projects'!$AR$8:$CO$8,"Dx",'Input| Projects'!$AR462:$CO462)=0,"",SUMIF('Input| Projects'!$AR$8:$CO$8,"Dx",'Input| Projects'!$AR462:$CO462))</f>
        <v/>
      </c>
      <c r="CA462" s="264" t="str">
        <f>IF(SUMIF('Input| Projects'!$AR$8:$CO$8,"Tx",'Input| Projects'!$AR462:$CO462)=0,"",SUMIF('Input| Projects'!$AR$8:$CO$8,"Tx",'Input| Projects'!$AR462:$CO462))</f>
        <v/>
      </c>
      <c r="CB462" s="206" t="str">
        <f t="shared" si="187"/>
        <v/>
      </c>
    </row>
    <row r="463" spans="2:80" x14ac:dyDescent="0.3">
      <c r="B463" s="268">
        <f>IFERROR('Input| Projects'!B463,"")</f>
        <v>454</v>
      </c>
      <c r="C463" s="57" t="str">
        <f>IFERROR(IF('Input| Projects'!C463="","",'Input| Projects'!C463),"")</f>
        <v/>
      </c>
      <c r="D463" s="57" t="str">
        <f>IFERROR(IF('Input| Projects'!D463="","",'Input| Projects'!D463),"")</f>
        <v/>
      </c>
      <c r="E463" s="140"/>
      <c r="F463" s="257">
        <f>IFERROR('Input| Projects'!I463*'Input| Escalations'!$K$19,"")</f>
        <v>0</v>
      </c>
      <c r="G463" s="257">
        <f>IFERROR('Input| Projects'!J463*'Input| Escalations'!$K$19,"")</f>
        <v>0</v>
      </c>
      <c r="H463" s="257">
        <f>IFERROR('Input| Projects'!K463*'Input| Escalations'!$K$19,"")</f>
        <v>0</v>
      </c>
      <c r="I463" s="257">
        <f>IFERROR('Input| Projects'!L463*'Input| Escalations'!$K$19,"")</f>
        <v>0</v>
      </c>
      <c r="J463" s="257">
        <f>IFERROR('Input| Projects'!M463*'Input| Escalations'!$K$19,"")</f>
        <v>0</v>
      </c>
      <c r="K463" s="257">
        <f>IFERROR('Input| Projects'!N463*'Input| Escalations'!$K$19,"")</f>
        <v>0</v>
      </c>
      <c r="L463" s="257">
        <f>IFERROR('Input| Projects'!O463*'Input| Escalations'!$K$19,"")</f>
        <v>0</v>
      </c>
      <c r="M463" s="206" t="str">
        <f>IF(ABS(SUM(F463:L463)-(SUM('Input| Projects'!I463:O463)*'Input| Escalations'!$K$19))&lt;0.0000001,"",1)</f>
        <v/>
      </c>
      <c r="N463" s="259">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259">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259">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259">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259">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259">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259">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42"/>
      <c r="V463" s="253">
        <f t="shared" si="181"/>
        <v>0</v>
      </c>
      <c r="W463" s="253">
        <f t="shared" si="182"/>
        <v>0</v>
      </c>
      <c r="X463" s="253">
        <f t="shared" si="183"/>
        <v>0</v>
      </c>
      <c r="Y463" s="253">
        <f t="shared" si="166"/>
        <v>0</v>
      </c>
      <c r="Z463" s="253">
        <f t="shared" si="167"/>
        <v>0</v>
      </c>
      <c r="AA463" s="253">
        <f t="shared" si="168"/>
        <v>0</v>
      </c>
      <c r="AB463" s="253">
        <f t="shared" si="169"/>
        <v>0</v>
      </c>
      <c r="AC463" s="142"/>
      <c r="AD463" s="253">
        <f>'Input| Projects'!Q463*N463*'Input| Escalations'!$K$19</f>
        <v>0</v>
      </c>
      <c r="AE463" s="253">
        <f>'Input| Projects'!R463*O463*'Input| Escalations'!$K$19</f>
        <v>0</v>
      </c>
      <c r="AF463" s="253">
        <f>'Input| Projects'!S463*P463*'Input| Escalations'!$K$19</f>
        <v>0</v>
      </c>
      <c r="AG463" s="253">
        <f>'Input| Projects'!T463*Q463*'Input| Escalations'!$K$19</f>
        <v>0</v>
      </c>
      <c r="AH463" s="253">
        <f>'Input| Projects'!U463*R463*'Input| Escalations'!$K$19</f>
        <v>0</v>
      </c>
      <c r="AI463" s="253">
        <f>'Input| Projects'!V463*S463*'Input| Escalations'!$K$19</f>
        <v>0</v>
      </c>
      <c r="AJ463" s="253">
        <f>'Input| Projects'!W463*T463*'Input| Escalations'!$K$19</f>
        <v>0</v>
      </c>
      <c r="AK463" s="142"/>
      <c r="AL463" s="253">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253">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253">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253">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253">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253">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253">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42"/>
      <c r="AT463" s="253">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253">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253">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253">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253">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253">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253">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42"/>
      <c r="BB463" s="253">
        <f t="shared" si="184"/>
        <v>0</v>
      </c>
      <c r="BC463" s="253">
        <f t="shared" si="185"/>
        <v>0</v>
      </c>
      <c r="BD463" s="253">
        <f t="shared" si="186"/>
        <v>0</v>
      </c>
      <c r="BE463" s="253">
        <f t="shared" si="170"/>
        <v>0</v>
      </c>
      <c r="BF463" s="253">
        <f t="shared" si="171"/>
        <v>0</v>
      </c>
      <c r="BG463" s="253">
        <f t="shared" si="172"/>
        <v>0</v>
      </c>
      <c r="BH463" s="253">
        <f t="shared" si="173"/>
        <v>0</v>
      </c>
      <c r="BI463" s="144"/>
      <c r="BJ463" s="253"/>
      <c r="BK463" s="253"/>
      <c r="BL463" s="253"/>
      <c r="BM463" s="253"/>
      <c r="BN463" s="253"/>
      <c r="BO463" s="253"/>
      <c r="BP463" s="253"/>
      <c r="BQ463" s="144"/>
      <c r="BR463" s="253">
        <f t="shared" si="174"/>
        <v>0</v>
      </c>
      <c r="BS463" s="253">
        <f t="shared" si="175"/>
        <v>0</v>
      </c>
      <c r="BT463" s="253">
        <f t="shared" si="176"/>
        <v>0</v>
      </c>
      <c r="BU463" s="253">
        <f t="shared" si="177"/>
        <v>0</v>
      </c>
      <c r="BV463" s="253">
        <f t="shared" si="178"/>
        <v>0</v>
      </c>
      <c r="BW463" s="253">
        <f t="shared" si="179"/>
        <v>0</v>
      </c>
      <c r="BX463" s="253">
        <f t="shared" si="180"/>
        <v>0</v>
      </c>
      <c r="BY463" s="142"/>
      <c r="BZ463" s="264" t="str">
        <f>IF(SUMIF('Input| Projects'!$AR$8:$CO$8,"Dx",'Input| Projects'!$AR463:$CO463)=0,"",SUMIF('Input| Projects'!$AR$8:$CO$8,"Dx",'Input| Projects'!$AR463:$CO463))</f>
        <v/>
      </c>
      <c r="CA463" s="264" t="str">
        <f>IF(SUMIF('Input| Projects'!$AR$8:$CO$8,"Tx",'Input| Projects'!$AR463:$CO463)=0,"",SUMIF('Input| Projects'!$AR$8:$CO$8,"Tx",'Input| Projects'!$AR463:$CO463))</f>
        <v/>
      </c>
      <c r="CB463" s="206" t="str">
        <f t="shared" si="187"/>
        <v/>
      </c>
    </row>
    <row r="464" spans="2:80" x14ac:dyDescent="0.3">
      <c r="B464" s="268">
        <f>IFERROR('Input| Projects'!B464,"")</f>
        <v>455</v>
      </c>
      <c r="C464" s="57" t="str">
        <f>IFERROR(IF('Input| Projects'!C464="","",'Input| Projects'!C464),"")</f>
        <v/>
      </c>
      <c r="D464" s="57" t="str">
        <f>IFERROR(IF('Input| Projects'!D464="","",'Input| Projects'!D464),"")</f>
        <v/>
      </c>
      <c r="E464" s="140"/>
      <c r="F464" s="257">
        <f>IFERROR('Input| Projects'!I464*'Input| Escalations'!$K$19,"")</f>
        <v>0</v>
      </c>
      <c r="G464" s="257">
        <f>IFERROR('Input| Projects'!J464*'Input| Escalations'!$K$19,"")</f>
        <v>0</v>
      </c>
      <c r="H464" s="257">
        <f>IFERROR('Input| Projects'!K464*'Input| Escalations'!$K$19,"")</f>
        <v>0</v>
      </c>
      <c r="I464" s="257">
        <f>IFERROR('Input| Projects'!L464*'Input| Escalations'!$K$19,"")</f>
        <v>0</v>
      </c>
      <c r="J464" s="257">
        <f>IFERROR('Input| Projects'!M464*'Input| Escalations'!$K$19,"")</f>
        <v>0</v>
      </c>
      <c r="K464" s="257">
        <f>IFERROR('Input| Projects'!N464*'Input| Escalations'!$K$19,"")</f>
        <v>0</v>
      </c>
      <c r="L464" s="257">
        <f>IFERROR('Input| Projects'!O464*'Input| Escalations'!$K$19,"")</f>
        <v>0</v>
      </c>
      <c r="M464" s="206" t="str">
        <f>IF(ABS(SUM(F464:L464)-(SUM('Input| Projects'!I464:O464)*'Input| Escalations'!$K$19))&lt;0.0000001,"",1)</f>
        <v/>
      </c>
      <c r="N464" s="259">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259">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259">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259">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259">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259">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259">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42"/>
      <c r="V464" s="253">
        <f t="shared" si="181"/>
        <v>0</v>
      </c>
      <c r="W464" s="253">
        <f t="shared" si="182"/>
        <v>0</v>
      </c>
      <c r="X464" s="253">
        <f t="shared" si="183"/>
        <v>0</v>
      </c>
      <c r="Y464" s="253">
        <f t="shared" si="166"/>
        <v>0</v>
      </c>
      <c r="Z464" s="253">
        <f t="shared" si="167"/>
        <v>0</v>
      </c>
      <c r="AA464" s="253">
        <f t="shared" si="168"/>
        <v>0</v>
      </c>
      <c r="AB464" s="253">
        <f t="shared" si="169"/>
        <v>0</v>
      </c>
      <c r="AC464" s="142"/>
      <c r="AD464" s="253">
        <f>'Input| Projects'!Q464*N464*'Input| Escalations'!$K$19</f>
        <v>0</v>
      </c>
      <c r="AE464" s="253">
        <f>'Input| Projects'!R464*O464*'Input| Escalations'!$K$19</f>
        <v>0</v>
      </c>
      <c r="AF464" s="253">
        <f>'Input| Projects'!S464*P464*'Input| Escalations'!$K$19</f>
        <v>0</v>
      </c>
      <c r="AG464" s="253">
        <f>'Input| Projects'!T464*Q464*'Input| Escalations'!$K$19</f>
        <v>0</v>
      </c>
      <c r="AH464" s="253">
        <f>'Input| Projects'!U464*R464*'Input| Escalations'!$K$19</f>
        <v>0</v>
      </c>
      <c r="AI464" s="253">
        <f>'Input| Projects'!V464*S464*'Input| Escalations'!$K$19</f>
        <v>0</v>
      </c>
      <c r="AJ464" s="253">
        <f>'Input| Projects'!W464*T464*'Input| Escalations'!$K$19</f>
        <v>0</v>
      </c>
      <c r="AK464" s="142"/>
      <c r="AL464" s="253">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253">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253">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253">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253">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253">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253">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42"/>
      <c r="AT464" s="253">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253">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253">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253">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253">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253">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253">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42"/>
      <c r="BB464" s="253">
        <f t="shared" si="184"/>
        <v>0</v>
      </c>
      <c r="BC464" s="253">
        <f t="shared" si="185"/>
        <v>0</v>
      </c>
      <c r="BD464" s="253">
        <f t="shared" si="186"/>
        <v>0</v>
      </c>
      <c r="BE464" s="253">
        <f t="shared" si="170"/>
        <v>0</v>
      </c>
      <c r="BF464" s="253">
        <f t="shared" si="171"/>
        <v>0</v>
      </c>
      <c r="BG464" s="253">
        <f t="shared" si="172"/>
        <v>0</v>
      </c>
      <c r="BH464" s="253">
        <f t="shared" si="173"/>
        <v>0</v>
      </c>
      <c r="BI464" s="144"/>
      <c r="BJ464" s="253"/>
      <c r="BK464" s="253"/>
      <c r="BL464" s="253"/>
      <c r="BM464" s="253"/>
      <c r="BN464" s="253"/>
      <c r="BO464" s="253"/>
      <c r="BP464" s="253"/>
      <c r="BQ464" s="144"/>
      <c r="BR464" s="253">
        <f t="shared" si="174"/>
        <v>0</v>
      </c>
      <c r="BS464" s="253">
        <f t="shared" si="175"/>
        <v>0</v>
      </c>
      <c r="BT464" s="253">
        <f t="shared" si="176"/>
        <v>0</v>
      </c>
      <c r="BU464" s="253">
        <f t="shared" si="177"/>
        <v>0</v>
      </c>
      <c r="BV464" s="253">
        <f t="shared" si="178"/>
        <v>0</v>
      </c>
      <c r="BW464" s="253">
        <f t="shared" si="179"/>
        <v>0</v>
      </c>
      <c r="BX464" s="253">
        <f t="shared" si="180"/>
        <v>0</v>
      </c>
      <c r="BY464" s="142"/>
      <c r="BZ464" s="264" t="str">
        <f>IF(SUMIF('Input| Projects'!$AR$8:$CO$8,"Dx",'Input| Projects'!$AR464:$CO464)=0,"",SUMIF('Input| Projects'!$AR$8:$CO$8,"Dx",'Input| Projects'!$AR464:$CO464))</f>
        <v/>
      </c>
      <c r="CA464" s="264" t="str">
        <f>IF(SUMIF('Input| Projects'!$AR$8:$CO$8,"Tx",'Input| Projects'!$AR464:$CO464)=0,"",SUMIF('Input| Projects'!$AR$8:$CO$8,"Tx",'Input| Projects'!$AR464:$CO464))</f>
        <v/>
      </c>
      <c r="CB464" s="206" t="str">
        <f t="shared" si="187"/>
        <v/>
      </c>
    </row>
    <row r="465" spans="2:80" x14ac:dyDescent="0.3">
      <c r="B465" s="268">
        <f>IFERROR('Input| Projects'!B465,"")</f>
        <v>456</v>
      </c>
      <c r="C465" s="57" t="str">
        <f>IFERROR(IF('Input| Projects'!C465="","",'Input| Projects'!C465),"")</f>
        <v/>
      </c>
      <c r="D465" s="57" t="str">
        <f>IFERROR(IF('Input| Projects'!D465="","",'Input| Projects'!D465),"")</f>
        <v/>
      </c>
      <c r="E465" s="140"/>
      <c r="F465" s="257">
        <f>IFERROR('Input| Projects'!I465*'Input| Escalations'!$K$19,"")</f>
        <v>0</v>
      </c>
      <c r="G465" s="257">
        <f>IFERROR('Input| Projects'!J465*'Input| Escalations'!$K$19,"")</f>
        <v>0</v>
      </c>
      <c r="H465" s="257">
        <f>IFERROR('Input| Projects'!K465*'Input| Escalations'!$K$19,"")</f>
        <v>0</v>
      </c>
      <c r="I465" s="257">
        <f>IFERROR('Input| Projects'!L465*'Input| Escalations'!$K$19,"")</f>
        <v>0</v>
      </c>
      <c r="J465" s="257">
        <f>IFERROR('Input| Projects'!M465*'Input| Escalations'!$K$19,"")</f>
        <v>0</v>
      </c>
      <c r="K465" s="257">
        <f>IFERROR('Input| Projects'!N465*'Input| Escalations'!$K$19,"")</f>
        <v>0</v>
      </c>
      <c r="L465" s="257">
        <f>IFERROR('Input| Projects'!O465*'Input| Escalations'!$K$19,"")</f>
        <v>0</v>
      </c>
      <c r="M465" s="206" t="str">
        <f>IF(ABS(SUM(F465:L465)-(SUM('Input| Projects'!I465:O465)*'Input| Escalations'!$K$19))&lt;0.0000001,"",1)</f>
        <v/>
      </c>
      <c r="N465" s="259">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259">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259">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259">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259">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259">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259">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42"/>
      <c r="V465" s="253">
        <f t="shared" si="181"/>
        <v>0</v>
      </c>
      <c r="W465" s="253">
        <f t="shared" si="182"/>
        <v>0</v>
      </c>
      <c r="X465" s="253">
        <f t="shared" si="183"/>
        <v>0</v>
      </c>
      <c r="Y465" s="253">
        <f t="shared" si="166"/>
        <v>0</v>
      </c>
      <c r="Z465" s="253">
        <f t="shared" si="167"/>
        <v>0</v>
      </c>
      <c r="AA465" s="253">
        <f t="shared" si="168"/>
        <v>0</v>
      </c>
      <c r="AB465" s="253">
        <f t="shared" si="169"/>
        <v>0</v>
      </c>
      <c r="AC465" s="142"/>
      <c r="AD465" s="253">
        <f>'Input| Projects'!Q465*N465*'Input| Escalations'!$K$19</f>
        <v>0</v>
      </c>
      <c r="AE465" s="253">
        <f>'Input| Projects'!R465*O465*'Input| Escalations'!$K$19</f>
        <v>0</v>
      </c>
      <c r="AF465" s="253">
        <f>'Input| Projects'!S465*P465*'Input| Escalations'!$K$19</f>
        <v>0</v>
      </c>
      <c r="AG465" s="253">
        <f>'Input| Projects'!T465*Q465*'Input| Escalations'!$K$19</f>
        <v>0</v>
      </c>
      <c r="AH465" s="253">
        <f>'Input| Projects'!U465*R465*'Input| Escalations'!$K$19</f>
        <v>0</v>
      </c>
      <c r="AI465" s="253">
        <f>'Input| Projects'!V465*S465*'Input| Escalations'!$K$19</f>
        <v>0</v>
      </c>
      <c r="AJ465" s="253">
        <f>'Input| Projects'!W465*T465*'Input| Escalations'!$K$19</f>
        <v>0</v>
      </c>
      <c r="AK465" s="142"/>
      <c r="AL465" s="253">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253">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253">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253">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253">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253">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253">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42"/>
      <c r="AT465" s="253">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253">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253">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253">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253">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253">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253">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42"/>
      <c r="BB465" s="253">
        <f t="shared" si="184"/>
        <v>0</v>
      </c>
      <c r="BC465" s="253">
        <f t="shared" si="185"/>
        <v>0</v>
      </c>
      <c r="BD465" s="253">
        <f t="shared" si="186"/>
        <v>0</v>
      </c>
      <c r="BE465" s="253">
        <f t="shared" si="170"/>
        <v>0</v>
      </c>
      <c r="BF465" s="253">
        <f t="shared" si="171"/>
        <v>0</v>
      </c>
      <c r="BG465" s="253">
        <f t="shared" si="172"/>
        <v>0</v>
      </c>
      <c r="BH465" s="253">
        <f t="shared" si="173"/>
        <v>0</v>
      </c>
      <c r="BI465" s="144"/>
      <c r="BJ465" s="253"/>
      <c r="BK465" s="253"/>
      <c r="BL465" s="253"/>
      <c r="BM465" s="253"/>
      <c r="BN465" s="253"/>
      <c r="BO465" s="253"/>
      <c r="BP465" s="253"/>
      <c r="BQ465" s="144"/>
      <c r="BR465" s="253">
        <f t="shared" si="174"/>
        <v>0</v>
      </c>
      <c r="BS465" s="253">
        <f t="shared" si="175"/>
        <v>0</v>
      </c>
      <c r="BT465" s="253">
        <f t="shared" si="176"/>
        <v>0</v>
      </c>
      <c r="BU465" s="253">
        <f t="shared" si="177"/>
        <v>0</v>
      </c>
      <c r="BV465" s="253">
        <f t="shared" si="178"/>
        <v>0</v>
      </c>
      <c r="BW465" s="253">
        <f t="shared" si="179"/>
        <v>0</v>
      </c>
      <c r="BX465" s="253">
        <f t="shared" si="180"/>
        <v>0</v>
      </c>
      <c r="BY465" s="142"/>
      <c r="BZ465" s="264" t="str">
        <f>IF(SUMIF('Input| Projects'!$AR$8:$CO$8,"Dx",'Input| Projects'!$AR465:$CO465)=0,"",SUMIF('Input| Projects'!$AR$8:$CO$8,"Dx",'Input| Projects'!$AR465:$CO465))</f>
        <v/>
      </c>
      <c r="CA465" s="264" t="str">
        <f>IF(SUMIF('Input| Projects'!$AR$8:$CO$8,"Tx",'Input| Projects'!$AR465:$CO465)=0,"",SUMIF('Input| Projects'!$AR$8:$CO$8,"Tx",'Input| Projects'!$AR465:$CO465))</f>
        <v/>
      </c>
      <c r="CB465" s="206" t="str">
        <f t="shared" si="187"/>
        <v/>
      </c>
    </row>
    <row r="466" spans="2:80" x14ac:dyDescent="0.3">
      <c r="B466" s="268">
        <f>IFERROR('Input| Projects'!B466,"")</f>
        <v>457</v>
      </c>
      <c r="C466" s="57" t="str">
        <f>IFERROR(IF('Input| Projects'!C466="","",'Input| Projects'!C466),"")</f>
        <v/>
      </c>
      <c r="D466" s="57" t="str">
        <f>IFERROR(IF('Input| Projects'!D466="","",'Input| Projects'!D466),"")</f>
        <v/>
      </c>
      <c r="E466" s="140"/>
      <c r="F466" s="257">
        <f>IFERROR('Input| Projects'!I466*'Input| Escalations'!$K$19,"")</f>
        <v>0</v>
      </c>
      <c r="G466" s="257">
        <f>IFERROR('Input| Projects'!J466*'Input| Escalations'!$K$19,"")</f>
        <v>0</v>
      </c>
      <c r="H466" s="257">
        <f>IFERROR('Input| Projects'!K466*'Input| Escalations'!$K$19,"")</f>
        <v>0</v>
      </c>
      <c r="I466" s="257">
        <f>IFERROR('Input| Projects'!L466*'Input| Escalations'!$K$19,"")</f>
        <v>0</v>
      </c>
      <c r="J466" s="257">
        <f>IFERROR('Input| Projects'!M466*'Input| Escalations'!$K$19,"")</f>
        <v>0</v>
      </c>
      <c r="K466" s="257">
        <f>IFERROR('Input| Projects'!N466*'Input| Escalations'!$K$19,"")</f>
        <v>0</v>
      </c>
      <c r="L466" s="257">
        <f>IFERROR('Input| Projects'!O466*'Input| Escalations'!$K$19,"")</f>
        <v>0</v>
      </c>
      <c r="M466" s="206" t="str">
        <f>IF(ABS(SUM(F466:L466)-(SUM('Input| Projects'!I466:O466)*'Input| Escalations'!$K$19))&lt;0.0000001,"",1)</f>
        <v/>
      </c>
      <c r="N466" s="259">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259">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259">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259">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259">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259">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259">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42"/>
      <c r="V466" s="253">
        <f t="shared" si="181"/>
        <v>0</v>
      </c>
      <c r="W466" s="253">
        <f t="shared" si="182"/>
        <v>0</v>
      </c>
      <c r="X466" s="253">
        <f t="shared" si="183"/>
        <v>0</v>
      </c>
      <c r="Y466" s="253">
        <f t="shared" si="166"/>
        <v>0</v>
      </c>
      <c r="Z466" s="253">
        <f t="shared" si="167"/>
        <v>0</v>
      </c>
      <c r="AA466" s="253">
        <f t="shared" si="168"/>
        <v>0</v>
      </c>
      <c r="AB466" s="253">
        <f t="shared" si="169"/>
        <v>0</v>
      </c>
      <c r="AC466" s="142"/>
      <c r="AD466" s="253">
        <f>'Input| Projects'!Q466*N466*'Input| Escalations'!$K$19</f>
        <v>0</v>
      </c>
      <c r="AE466" s="253">
        <f>'Input| Projects'!R466*O466*'Input| Escalations'!$K$19</f>
        <v>0</v>
      </c>
      <c r="AF466" s="253">
        <f>'Input| Projects'!S466*P466*'Input| Escalations'!$K$19</f>
        <v>0</v>
      </c>
      <c r="AG466" s="253">
        <f>'Input| Projects'!T466*Q466*'Input| Escalations'!$K$19</f>
        <v>0</v>
      </c>
      <c r="AH466" s="253">
        <f>'Input| Projects'!U466*R466*'Input| Escalations'!$K$19</f>
        <v>0</v>
      </c>
      <c r="AI466" s="253">
        <f>'Input| Projects'!V466*S466*'Input| Escalations'!$K$19</f>
        <v>0</v>
      </c>
      <c r="AJ466" s="253">
        <f>'Input| Projects'!W466*T466*'Input| Escalations'!$K$19</f>
        <v>0</v>
      </c>
      <c r="AK466" s="142"/>
      <c r="AL466" s="253">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253">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253">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253">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253">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253">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253">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42"/>
      <c r="AT466" s="253">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253">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253">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253">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253">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253">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253">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42"/>
      <c r="BB466" s="253">
        <f t="shared" si="184"/>
        <v>0</v>
      </c>
      <c r="BC466" s="253">
        <f t="shared" si="185"/>
        <v>0</v>
      </c>
      <c r="BD466" s="253">
        <f t="shared" si="186"/>
        <v>0</v>
      </c>
      <c r="BE466" s="253">
        <f t="shared" si="170"/>
        <v>0</v>
      </c>
      <c r="BF466" s="253">
        <f t="shared" si="171"/>
        <v>0</v>
      </c>
      <c r="BG466" s="253">
        <f t="shared" si="172"/>
        <v>0</v>
      </c>
      <c r="BH466" s="253">
        <f t="shared" si="173"/>
        <v>0</v>
      </c>
      <c r="BI466" s="144"/>
      <c r="BJ466" s="253"/>
      <c r="BK466" s="253"/>
      <c r="BL466" s="253"/>
      <c r="BM466" s="253"/>
      <c r="BN466" s="253"/>
      <c r="BO466" s="253"/>
      <c r="BP466" s="253"/>
      <c r="BQ466" s="144"/>
      <c r="BR466" s="253">
        <f t="shared" si="174"/>
        <v>0</v>
      </c>
      <c r="BS466" s="253">
        <f t="shared" si="175"/>
        <v>0</v>
      </c>
      <c r="BT466" s="253">
        <f t="shared" si="176"/>
        <v>0</v>
      </c>
      <c r="BU466" s="253">
        <f t="shared" si="177"/>
        <v>0</v>
      </c>
      <c r="BV466" s="253">
        <f t="shared" si="178"/>
        <v>0</v>
      </c>
      <c r="BW466" s="253">
        <f t="shared" si="179"/>
        <v>0</v>
      </c>
      <c r="BX466" s="253">
        <f t="shared" si="180"/>
        <v>0</v>
      </c>
      <c r="BY466" s="142"/>
      <c r="BZ466" s="264" t="str">
        <f>IF(SUMIF('Input| Projects'!$AR$8:$CO$8,"Dx",'Input| Projects'!$AR466:$CO466)=0,"",SUMIF('Input| Projects'!$AR$8:$CO$8,"Dx",'Input| Projects'!$AR466:$CO466))</f>
        <v/>
      </c>
      <c r="CA466" s="264" t="str">
        <f>IF(SUMIF('Input| Projects'!$AR$8:$CO$8,"Tx",'Input| Projects'!$AR466:$CO466)=0,"",SUMIF('Input| Projects'!$AR$8:$CO$8,"Tx",'Input| Projects'!$AR466:$CO466))</f>
        <v/>
      </c>
      <c r="CB466" s="206" t="str">
        <f t="shared" si="187"/>
        <v/>
      </c>
    </row>
    <row r="467" spans="2:80" x14ac:dyDescent="0.3">
      <c r="B467" s="268">
        <f>IFERROR('Input| Projects'!B467,"")</f>
        <v>458</v>
      </c>
      <c r="C467" s="57" t="str">
        <f>IFERROR(IF('Input| Projects'!C467="","",'Input| Projects'!C467),"")</f>
        <v/>
      </c>
      <c r="D467" s="57" t="str">
        <f>IFERROR(IF('Input| Projects'!D467="","",'Input| Projects'!D467),"")</f>
        <v/>
      </c>
      <c r="E467" s="140"/>
      <c r="F467" s="257">
        <f>IFERROR('Input| Projects'!I467*'Input| Escalations'!$K$19,"")</f>
        <v>0</v>
      </c>
      <c r="G467" s="257">
        <f>IFERROR('Input| Projects'!J467*'Input| Escalations'!$K$19,"")</f>
        <v>0</v>
      </c>
      <c r="H467" s="257">
        <f>IFERROR('Input| Projects'!K467*'Input| Escalations'!$K$19,"")</f>
        <v>0</v>
      </c>
      <c r="I467" s="257">
        <f>IFERROR('Input| Projects'!L467*'Input| Escalations'!$K$19,"")</f>
        <v>0</v>
      </c>
      <c r="J467" s="257">
        <f>IFERROR('Input| Projects'!M467*'Input| Escalations'!$K$19,"")</f>
        <v>0</v>
      </c>
      <c r="K467" s="257">
        <f>IFERROR('Input| Projects'!N467*'Input| Escalations'!$K$19,"")</f>
        <v>0</v>
      </c>
      <c r="L467" s="257">
        <f>IFERROR('Input| Projects'!O467*'Input| Escalations'!$K$19,"")</f>
        <v>0</v>
      </c>
      <c r="M467" s="206" t="str">
        <f>IF(ABS(SUM(F467:L467)-(SUM('Input| Projects'!I467:O467)*'Input| Escalations'!$K$19))&lt;0.0000001,"",1)</f>
        <v/>
      </c>
      <c r="N467" s="259">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259">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259">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259">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259">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259">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259">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42"/>
      <c r="V467" s="253">
        <f t="shared" si="181"/>
        <v>0</v>
      </c>
      <c r="W467" s="253">
        <f t="shared" si="182"/>
        <v>0</v>
      </c>
      <c r="X467" s="253">
        <f t="shared" si="183"/>
        <v>0</v>
      </c>
      <c r="Y467" s="253">
        <f t="shared" si="166"/>
        <v>0</v>
      </c>
      <c r="Z467" s="253">
        <f t="shared" si="167"/>
        <v>0</v>
      </c>
      <c r="AA467" s="253">
        <f t="shared" si="168"/>
        <v>0</v>
      </c>
      <c r="AB467" s="253">
        <f t="shared" si="169"/>
        <v>0</v>
      </c>
      <c r="AC467" s="142"/>
      <c r="AD467" s="253">
        <f>'Input| Projects'!Q467*N467*'Input| Escalations'!$K$19</f>
        <v>0</v>
      </c>
      <c r="AE467" s="253">
        <f>'Input| Projects'!R467*O467*'Input| Escalations'!$K$19</f>
        <v>0</v>
      </c>
      <c r="AF467" s="253">
        <f>'Input| Projects'!S467*P467*'Input| Escalations'!$K$19</f>
        <v>0</v>
      </c>
      <c r="AG467" s="253">
        <f>'Input| Projects'!T467*Q467*'Input| Escalations'!$K$19</f>
        <v>0</v>
      </c>
      <c r="AH467" s="253">
        <f>'Input| Projects'!U467*R467*'Input| Escalations'!$K$19</f>
        <v>0</v>
      </c>
      <c r="AI467" s="253">
        <f>'Input| Projects'!V467*S467*'Input| Escalations'!$K$19</f>
        <v>0</v>
      </c>
      <c r="AJ467" s="253">
        <f>'Input| Projects'!W467*T467*'Input| Escalations'!$K$19</f>
        <v>0</v>
      </c>
      <c r="AK467" s="142"/>
      <c r="AL467" s="253">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253">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253">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253">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253">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253">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253">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42"/>
      <c r="AT467" s="253">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253">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253">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253">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253">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253">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253">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42"/>
      <c r="BB467" s="253">
        <f t="shared" si="184"/>
        <v>0</v>
      </c>
      <c r="BC467" s="253">
        <f t="shared" si="185"/>
        <v>0</v>
      </c>
      <c r="BD467" s="253">
        <f t="shared" si="186"/>
        <v>0</v>
      </c>
      <c r="BE467" s="253">
        <f t="shared" si="170"/>
        <v>0</v>
      </c>
      <c r="BF467" s="253">
        <f t="shared" si="171"/>
        <v>0</v>
      </c>
      <c r="BG467" s="253">
        <f t="shared" si="172"/>
        <v>0</v>
      </c>
      <c r="BH467" s="253">
        <f t="shared" si="173"/>
        <v>0</v>
      </c>
      <c r="BI467" s="144"/>
      <c r="BJ467" s="253"/>
      <c r="BK467" s="253"/>
      <c r="BL467" s="253"/>
      <c r="BM467" s="253"/>
      <c r="BN467" s="253"/>
      <c r="BO467" s="253"/>
      <c r="BP467" s="253"/>
      <c r="BQ467" s="144"/>
      <c r="BR467" s="253">
        <f t="shared" si="174"/>
        <v>0</v>
      </c>
      <c r="BS467" s="253">
        <f t="shared" si="175"/>
        <v>0</v>
      </c>
      <c r="BT467" s="253">
        <f t="shared" si="176"/>
        <v>0</v>
      </c>
      <c r="BU467" s="253">
        <f t="shared" si="177"/>
        <v>0</v>
      </c>
      <c r="BV467" s="253">
        <f t="shared" si="178"/>
        <v>0</v>
      </c>
      <c r="BW467" s="253">
        <f t="shared" si="179"/>
        <v>0</v>
      </c>
      <c r="BX467" s="253">
        <f t="shared" si="180"/>
        <v>0</v>
      </c>
      <c r="BY467" s="142"/>
      <c r="BZ467" s="264" t="str">
        <f>IF(SUMIF('Input| Projects'!$AR$8:$CO$8,"Dx",'Input| Projects'!$AR467:$CO467)=0,"",SUMIF('Input| Projects'!$AR$8:$CO$8,"Dx",'Input| Projects'!$AR467:$CO467))</f>
        <v/>
      </c>
      <c r="CA467" s="264" t="str">
        <f>IF(SUMIF('Input| Projects'!$AR$8:$CO$8,"Tx",'Input| Projects'!$AR467:$CO467)=0,"",SUMIF('Input| Projects'!$AR$8:$CO$8,"Tx",'Input| Projects'!$AR467:$CO467))</f>
        <v/>
      </c>
      <c r="CB467" s="206" t="str">
        <f t="shared" si="187"/>
        <v/>
      </c>
    </row>
    <row r="468" spans="2:80" x14ac:dyDescent="0.3">
      <c r="B468" s="268">
        <f>IFERROR('Input| Projects'!B468,"")</f>
        <v>459</v>
      </c>
      <c r="C468" s="57" t="str">
        <f>IFERROR(IF('Input| Projects'!C468="","",'Input| Projects'!C468),"")</f>
        <v/>
      </c>
      <c r="D468" s="57" t="str">
        <f>IFERROR(IF('Input| Projects'!D468="","",'Input| Projects'!D468),"")</f>
        <v/>
      </c>
      <c r="E468" s="140"/>
      <c r="F468" s="257">
        <f>IFERROR('Input| Projects'!I468*'Input| Escalations'!$K$19,"")</f>
        <v>0</v>
      </c>
      <c r="G468" s="257">
        <f>IFERROR('Input| Projects'!J468*'Input| Escalations'!$K$19,"")</f>
        <v>0</v>
      </c>
      <c r="H468" s="257">
        <f>IFERROR('Input| Projects'!K468*'Input| Escalations'!$K$19,"")</f>
        <v>0</v>
      </c>
      <c r="I468" s="257">
        <f>IFERROR('Input| Projects'!L468*'Input| Escalations'!$K$19,"")</f>
        <v>0</v>
      </c>
      <c r="J468" s="257">
        <f>IFERROR('Input| Projects'!M468*'Input| Escalations'!$K$19,"")</f>
        <v>0</v>
      </c>
      <c r="K468" s="257">
        <f>IFERROR('Input| Projects'!N468*'Input| Escalations'!$K$19,"")</f>
        <v>0</v>
      </c>
      <c r="L468" s="257">
        <f>IFERROR('Input| Projects'!O468*'Input| Escalations'!$K$19,"")</f>
        <v>0</v>
      </c>
      <c r="M468" s="206" t="str">
        <f>IF(ABS(SUM(F468:L468)-(SUM('Input| Projects'!I468:O468)*'Input| Escalations'!$K$19))&lt;0.0000001,"",1)</f>
        <v/>
      </c>
      <c r="N468" s="259">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259">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259">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259">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259">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259">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259">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42"/>
      <c r="V468" s="253">
        <f t="shared" si="181"/>
        <v>0</v>
      </c>
      <c r="W468" s="253">
        <f t="shared" si="182"/>
        <v>0</v>
      </c>
      <c r="X468" s="253">
        <f t="shared" si="183"/>
        <v>0</v>
      </c>
      <c r="Y468" s="253">
        <f t="shared" si="166"/>
        <v>0</v>
      </c>
      <c r="Z468" s="253">
        <f t="shared" si="167"/>
        <v>0</v>
      </c>
      <c r="AA468" s="253">
        <f t="shared" si="168"/>
        <v>0</v>
      </c>
      <c r="AB468" s="253">
        <f t="shared" si="169"/>
        <v>0</v>
      </c>
      <c r="AC468" s="142"/>
      <c r="AD468" s="253">
        <f>'Input| Projects'!Q468*N468*'Input| Escalations'!$K$19</f>
        <v>0</v>
      </c>
      <c r="AE468" s="253">
        <f>'Input| Projects'!R468*O468*'Input| Escalations'!$K$19</f>
        <v>0</v>
      </c>
      <c r="AF468" s="253">
        <f>'Input| Projects'!S468*P468*'Input| Escalations'!$K$19</f>
        <v>0</v>
      </c>
      <c r="AG468" s="253">
        <f>'Input| Projects'!T468*Q468*'Input| Escalations'!$K$19</f>
        <v>0</v>
      </c>
      <c r="AH468" s="253">
        <f>'Input| Projects'!U468*R468*'Input| Escalations'!$K$19</f>
        <v>0</v>
      </c>
      <c r="AI468" s="253">
        <f>'Input| Projects'!V468*S468*'Input| Escalations'!$K$19</f>
        <v>0</v>
      </c>
      <c r="AJ468" s="253">
        <f>'Input| Projects'!W468*T468*'Input| Escalations'!$K$19</f>
        <v>0</v>
      </c>
      <c r="AK468" s="142"/>
      <c r="AL468" s="253">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253">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253">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253">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253">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253">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253">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42"/>
      <c r="AT468" s="253">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253">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253">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253">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253">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253">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253">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42"/>
      <c r="BB468" s="253">
        <f t="shared" si="184"/>
        <v>0</v>
      </c>
      <c r="BC468" s="253">
        <f t="shared" si="185"/>
        <v>0</v>
      </c>
      <c r="BD468" s="253">
        <f t="shared" si="186"/>
        <v>0</v>
      </c>
      <c r="BE468" s="253">
        <f t="shared" si="170"/>
        <v>0</v>
      </c>
      <c r="BF468" s="253">
        <f t="shared" si="171"/>
        <v>0</v>
      </c>
      <c r="BG468" s="253">
        <f t="shared" si="172"/>
        <v>0</v>
      </c>
      <c r="BH468" s="253">
        <f t="shared" si="173"/>
        <v>0</v>
      </c>
      <c r="BI468" s="144"/>
      <c r="BJ468" s="253"/>
      <c r="BK468" s="253"/>
      <c r="BL468" s="253"/>
      <c r="BM468" s="253"/>
      <c r="BN468" s="253"/>
      <c r="BO468" s="253"/>
      <c r="BP468" s="253"/>
      <c r="BQ468" s="144"/>
      <c r="BR468" s="253">
        <f t="shared" si="174"/>
        <v>0</v>
      </c>
      <c r="BS468" s="253">
        <f t="shared" si="175"/>
        <v>0</v>
      </c>
      <c r="BT468" s="253">
        <f t="shared" si="176"/>
        <v>0</v>
      </c>
      <c r="BU468" s="253">
        <f t="shared" si="177"/>
        <v>0</v>
      </c>
      <c r="BV468" s="253">
        <f t="shared" si="178"/>
        <v>0</v>
      </c>
      <c r="BW468" s="253">
        <f t="shared" si="179"/>
        <v>0</v>
      </c>
      <c r="BX468" s="253">
        <f t="shared" si="180"/>
        <v>0</v>
      </c>
      <c r="BY468" s="142"/>
      <c r="BZ468" s="264" t="str">
        <f>IF(SUMIF('Input| Projects'!$AR$8:$CO$8,"Dx",'Input| Projects'!$AR468:$CO468)=0,"",SUMIF('Input| Projects'!$AR$8:$CO$8,"Dx",'Input| Projects'!$AR468:$CO468))</f>
        <v/>
      </c>
      <c r="CA468" s="264" t="str">
        <f>IF(SUMIF('Input| Projects'!$AR$8:$CO$8,"Tx",'Input| Projects'!$AR468:$CO468)=0,"",SUMIF('Input| Projects'!$AR$8:$CO$8,"Tx",'Input| Projects'!$AR468:$CO468))</f>
        <v/>
      </c>
      <c r="CB468" s="206" t="str">
        <f t="shared" si="187"/>
        <v/>
      </c>
    </row>
    <row r="469" spans="2:80" x14ac:dyDescent="0.3">
      <c r="B469" s="268">
        <f>IFERROR('Input| Projects'!B469,"")</f>
        <v>460</v>
      </c>
      <c r="C469" s="57" t="str">
        <f>IFERROR(IF('Input| Projects'!C469="","",'Input| Projects'!C469),"")</f>
        <v/>
      </c>
      <c r="D469" s="57" t="str">
        <f>IFERROR(IF('Input| Projects'!D469="","",'Input| Projects'!D469),"")</f>
        <v/>
      </c>
      <c r="E469" s="140"/>
      <c r="F469" s="257">
        <f>IFERROR('Input| Projects'!I469*'Input| Escalations'!$K$19,"")</f>
        <v>0</v>
      </c>
      <c r="G469" s="257">
        <f>IFERROR('Input| Projects'!J469*'Input| Escalations'!$K$19,"")</f>
        <v>0</v>
      </c>
      <c r="H469" s="257">
        <f>IFERROR('Input| Projects'!K469*'Input| Escalations'!$K$19,"")</f>
        <v>0</v>
      </c>
      <c r="I469" s="257">
        <f>IFERROR('Input| Projects'!L469*'Input| Escalations'!$K$19,"")</f>
        <v>0</v>
      </c>
      <c r="J469" s="257">
        <f>IFERROR('Input| Projects'!M469*'Input| Escalations'!$K$19,"")</f>
        <v>0</v>
      </c>
      <c r="K469" s="257">
        <f>IFERROR('Input| Projects'!N469*'Input| Escalations'!$K$19,"")</f>
        <v>0</v>
      </c>
      <c r="L469" s="257">
        <f>IFERROR('Input| Projects'!O469*'Input| Escalations'!$K$19,"")</f>
        <v>0</v>
      </c>
      <c r="M469" s="206" t="str">
        <f>IF(ABS(SUM(F469:L469)-(SUM('Input| Projects'!I469:O469)*'Input| Escalations'!$K$19))&lt;0.0000001,"",1)</f>
        <v/>
      </c>
      <c r="N469" s="259">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259">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259">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259">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259">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259">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259">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42"/>
      <c r="V469" s="253">
        <f t="shared" si="181"/>
        <v>0</v>
      </c>
      <c r="W469" s="253">
        <f t="shared" si="182"/>
        <v>0</v>
      </c>
      <c r="X469" s="253">
        <f t="shared" si="183"/>
        <v>0</v>
      </c>
      <c r="Y469" s="253">
        <f t="shared" si="166"/>
        <v>0</v>
      </c>
      <c r="Z469" s="253">
        <f t="shared" si="167"/>
        <v>0</v>
      </c>
      <c r="AA469" s="253">
        <f t="shared" si="168"/>
        <v>0</v>
      </c>
      <c r="AB469" s="253">
        <f t="shared" si="169"/>
        <v>0</v>
      </c>
      <c r="AC469" s="142"/>
      <c r="AD469" s="253">
        <f>'Input| Projects'!Q469*N469*'Input| Escalations'!$K$19</f>
        <v>0</v>
      </c>
      <c r="AE469" s="253">
        <f>'Input| Projects'!R469*O469*'Input| Escalations'!$K$19</f>
        <v>0</v>
      </c>
      <c r="AF469" s="253">
        <f>'Input| Projects'!S469*P469*'Input| Escalations'!$K$19</f>
        <v>0</v>
      </c>
      <c r="AG469" s="253">
        <f>'Input| Projects'!T469*Q469*'Input| Escalations'!$K$19</f>
        <v>0</v>
      </c>
      <c r="AH469" s="253">
        <f>'Input| Projects'!U469*R469*'Input| Escalations'!$K$19</f>
        <v>0</v>
      </c>
      <c r="AI469" s="253">
        <f>'Input| Projects'!V469*S469*'Input| Escalations'!$K$19</f>
        <v>0</v>
      </c>
      <c r="AJ469" s="253">
        <f>'Input| Projects'!W469*T469*'Input| Escalations'!$K$19</f>
        <v>0</v>
      </c>
      <c r="AK469" s="142"/>
      <c r="AL469" s="253">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253">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253">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253">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253">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253">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253">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42"/>
      <c r="AT469" s="253">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253">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253">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253">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253">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253">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253">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42"/>
      <c r="BB469" s="253">
        <f t="shared" si="184"/>
        <v>0</v>
      </c>
      <c r="BC469" s="253">
        <f t="shared" si="185"/>
        <v>0</v>
      </c>
      <c r="BD469" s="253">
        <f t="shared" si="186"/>
        <v>0</v>
      </c>
      <c r="BE469" s="253">
        <f t="shared" si="170"/>
        <v>0</v>
      </c>
      <c r="BF469" s="253">
        <f t="shared" si="171"/>
        <v>0</v>
      </c>
      <c r="BG469" s="253">
        <f t="shared" si="172"/>
        <v>0</v>
      </c>
      <c r="BH469" s="253">
        <f t="shared" si="173"/>
        <v>0</v>
      </c>
      <c r="BI469" s="144"/>
      <c r="BJ469" s="253"/>
      <c r="BK469" s="253"/>
      <c r="BL469" s="253"/>
      <c r="BM469" s="253"/>
      <c r="BN469" s="253"/>
      <c r="BO469" s="253"/>
      <c r="BP469" s="253"/>
      <c r="BQ469" s="144"/>
      <c r="BR469" s="253">
        <f t="shared" si="174"/>
        <v>0</v>
      </c>
      <c r="BS469" s="253">
        <f t="shared" si="175"/>
        <v>0</v>
      </c>
      <c r="BT469" s="253">
        <f t="shared" si="176"/>
        <v>0</v>
      </c>
      <c r="BU469" s="253">
        <f t="shared" si="177"/>
        <v>0</v>
      </c>
      <c r="BV469" s="253">
        <f t="shared" si="178"/>
        <v>0</v>
      </c>
      <c r="BW469" s="253">
        <f t="shared" si="179"/>
        <v>0</v>
      </c>
      <c r="BX469" s="253">
        <f t="shared" si="180"/>
        <v>0</v>
      </c>
      <c r="BY469" s="142"/>
      <c r="BZ469" s="264" t="str">
        <f>IF(SUMIF('Input| Projects'!$AR$8:$CO$8,"Dx",'Input| Projects'!$AR469:$CO469)=0,"",SUMIF('Input| Projects'!$AR$8:$CO$8,"Dx",'Input| Projects'!$AR469:$CO469))</f>
        <v/>
      </c>
      <c r="CA469" s="264" t="str">
        <f>IF(SUMIF('Input| Projects'!$AR$8:$CO$8,"Tx",'Input| Projects'!$AR469:$CO469)=0,"",SUMIF('Input| Projects'!$AR$8:$CO$8,"Tx",'Input| Projects'!$AR469:$CO469))</f>
        <v/>
      </c>
      <c r="CB469" s="206" t="str">
        <f t="shared" si="187"/>
        <v/>
      </c>
    </row>
    <row r="470" spans="2:80" x14ac:dyDescent="0.3">
      <c r="B470" s="268">
        <f>IFERROR('Input| Projects'!B470,"")</f>
        <v>461</v>
      </c>
      <c r="C470" s="57" t="str">
        <f>IFERROR(IF('Input| Projects'!C470="","",'Input| Projects'!C470),"")</f>
        <v/>
      </c>
      <c r="D470" s="57" t="str">
        <f>IFERROR(IF('Input| Projects'!D470="","",'Input| Projects'!D470),"")</f>
        <v/>
      </c>
      <c r="E470" s="140"/>
      <c r="F470" s="257">
        <f>IFERROR('Input| Projects'!I470*'Input| Escalations'!$K$19,"")</f>
        <v>0</v>
      </c>
      <c r="G470" s="257">
        <f>IFERROR('Input| Projects'!J470*'Input| Escalations'!$K$19,"")</f>
        <v>0</v>
      </c>
      <c r="H470" s="257">
        <f>IFERROR('Input| Projects'!K470*'Input| Escalations'!$K$19,"")</f>
        <v>0</v>
      </c>
      <c r="I470" s="257">
        <f>IFERROR('Input| Projects'!L470*'Input| Escalations'!$K$19,"")</f>
        <v>0</v>
      </c>
      <c r="J470" s="257">
        <f>IFERROR('Input| Projects'!M470*'Input| Escalations'!$K$19,"")</f>
        <v>0</v>
      </c>
      <c r="K470" s="257">
        <f>IFERROR('Input| Projects'!N470*'Input| Escalations'!$K$19,"")</f>
        <v>0</v>
      </c>
      <c r="L470" s="257">
        <f>IFERROR('Input| Projects'!O470*'Input| Escalations'!$K$19,"")</f>
        <v>0</v>
      </c>
      <c r="M470" s="206" t="str">
        <f>IF(ABS(SUM(F470:L470)-(SUM('Input| Projects'!I470:O470)*'Input| Escalations'!$K$19))&lt;0.0000001,"",1)</f>
        <v/>
      </c>
      <c r="N470" s="259">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259">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259">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259">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259">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259">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259">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42"/>
      <c r="V470" s="253">
        <f t="shared" si="181"/>
        <v>0</v>
      </c>
      <c r="W470" s="253">
        <f t="shared" si="182"/>
        <v>0</v>
      </c>
      <c r="X470" s="253">
        <f t="shared" si="183"/>
        <v>0</v>
      </c>
      <c r="Y470" s="253">
        <f t="shared" si="166"/>
        <v>0</v>
      </c>
      <c r="Z470" s="253">
        <f t="shared" si="167"/>
        <v>0</v>
      </c>
      <c r="AA470" s="253">
        <f t="shared" si="168"/>
        <v>0</v>
      </c>
      <c r="AB470" s="253">
        <f t="shared" si="169"/>
        <v>0</v>
      </c>
      <c r="AC470" s="142"/>
      <c r="AD470" s="253">
        <f>'Input| Projects'!Q470*N470*'Input| Escalations'!$K$19</f>
        <v>0</v>
      </c>
      <c r="AE470" s="253">
        <f>'Input| Projects'!R470*O470*'Input| Escalations'!$K$19</f>
        <v>0</v>
      </c>
      <c r="AF470" s="253">
        <f>'Input| Projects'!S470*P470*'Input| Escalations'!$K$19</f>
        <v>0</v>
      </c>
      <c r="AG470" s="253">
        <f>'Input| Projects'!T470*Q470*'Input| Escalations'!$K$19</f>
        <v>0</v>
      </c>
      <c r="AH470" s="253">
        <f>'Input| Projects'!U470*R470*'Input| Escalations'!$K$19</f>
        <v>0</v>
      </c>
      <c r="AI470" s="253">
        <f>'Input| Projects'!V470*S470*'Input| Escalations'!$K$19</f>
        <v>0</v>
      </c>
      <c r="AJ470" s="253">
        <f>'Input| Projects'!W470*T470*'Input| Escalations'!$K$19</f>
        <v>0</v>
      </c>
      <c r="AK470" s="142"/>
      <c r="AL470" s="253">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253">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253">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253">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253">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253">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253">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42"/>
      <c r="AT470" s="253">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253">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253">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253">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253">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253">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253">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42"/>
      <c r="BB470" s="253">
        <f t="shared" si="184"/>
        <v>0</v>
      </c>
      <c r="BC470" s="253">
        <f t="shared" si="185"/>
        <v>0</v>
      </c>
      <c r="BD470" s="253">
        <f t="shared" si="186"/>
        <v>0</v>
      </c>
      <c r="BE470" s="253">
        <f t="shared" si="170"/>
        <v>0</v>
      </c>
      <c r="BF470" s="253">
        <f t="shared" si="171"/>
        <v>0</v>
      </c>
      <c r="BG470" s="253">
        <f t="shared" si="172"/>
        <v>0</v>
      </c>
      <c r="BH470" s="253">
        <f t="shared" si="173"/>
        <v>0</v>
      </c>
      <c r="BI470" s="144"/>
      <c r="BJ470" s="253"/>
      <c r="BK470" s="253"/>
      <c r="BL470" s="253"/>
      <c r="BM470" s="253"/>
      <c r="BN470" s="253"/>
      <c r="BO470" s="253"/>
      <c r="BP470" s="253"/>
      <c r="BQ470" s="144"/>
      <c r="BR470" s="253">
        <f t="shared" si="174"/>
        <v>0</v>
      </c>
      <c r="BS470" s="253">
        <f t="shared" si="175"/>
        <v>0</v>
      </c>
      <c r="BT470" s="253">
        <f t="shared" si="176"/>
        <v>0</v>
      </c>
      <c r="BU470" s="253">
        <f t="shared" si="177"/>
        <v>0</v>
      </c>
      <c r="BV470" s="253">
        <f t="shared" si="178"/>
        <v>0</v>
      </c>
      <c r="BW470" s="253">
        <f t="shared" si="179"/>
        <v>0</v>
      </c>
      <c r="BX470" s="253">
        <f t="shared" si="180"/>
        <v>0</v>
      </c>
      <c r="BY470" s="142"/>
      <c r="BZ470" s="264" t="str">
        <f>IF(SUMIF('Input| Projects'!$AR$8:$CO$8,"Dx",'Input| Projects'!$AR470:$CO470)=0,"",SUMIF('Input| Projects'!$AR$8:$CO$8,"Dx",'Input| Projects'!$AR470:$CO470))</f>
        <v/>
      </c>
      <c r="CA470" s="264" t="str">
        <f>IF(SUMIF('Input| Projects'!$AR$8:$CO$8,"Tx",'Input| Projects'!$AR470:$CO470)=0,"",SUMIF('Input| Projects'!$AR$8:$CO$8,"Tx",'Input| Projects'!$AR470:$CO470))</f>
        <v/>
      </c>
      <c r="CB470" s="206" t="str">
        <f t="shared" si="187"/>
        <v/>
      </c>
    </row>
    <row r="471" spans="2:80" x14ac:dyDescent="0.3">
      <c r="B471" s="268">
        <f>IFERROR('Input| Projects'!B471,"")</f>
        <v>462</v>
      </c>
      <c r="C471" s="57" t="str">
        <f>IFERROR(IF('Input| Projects'!C471="","",'Input| Projects'!C471),"")</f>
        <v/>
      </c>
      <c r="D471" s="57" t="str">
        <f>IFERROR(IF('Input| Projects'!D471="","",'Input| Projects'!D471),"")</f>
        <v/>
      </c>
      <c r="E471" s="140"/>
      <c r="F471" s="257">
        <f>IFERROR('Input| Projects'!I471*'Input| Escalations'!$K$19,"")</f>
        <v>0</v>
      </c>
      <c r="G471" s="257">
        <f>IFERROR('Input| Projects'!J471*'Input| Escalations'!$K$19,"")</f>
        <v>0</v>
      </c>
      <c r="H471" s="257">
        <f>IFERROR('Input| Projects'!K471*'Input| Escalations'!$K$19,"")</f>
        <v>0</v>
      </c>
      <c r="I471" s="257">
        <f>IFERROR('Input| Projects'!L471*'Input| Escalations'!$K$19,"")</f>
        <v>0</v>
      </c>
      <c r="J471" s="257">
        <f>IFERROR('Input| Projects'!M471*'Input| Escalations'!$K$19,"")</f>
        <v>0</v>
      </c>
      <c r="K471" s="257">
        <f>IFERROR('Input| Projects'!N471*'Input| Escalations'!$K$19,"")</f>
        <v>0</v>
      </c>
      <c r="L471" s="257">
        <f>IFERROR('Input| Projects'!O471*'Input| Escalations'!$K$19,"")</f>
        <v>0</v>
      </c>
      <c r="M471" s="206" t="str">
        <f>IF(ABS(SUM(F471:L471)-(SUM('Input| Projects'!I471:O471)*'Input| Escalations'!$K$19))&lt;0.0000001,"",1)</f>
        <v/>
      </c>
      <c r="N471" s="259">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259">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259">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259">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259">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259">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259">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42"/>
      <c r="V471" s="253">
        <f t="shared" si="181"/>
        <v>0</v>
      </c>
      <c r="W471" s="253">
        <f t="shared" si="182"/>
        <v>0</v>
      </c>
      <c r="X471" s="253">
        <f t="shared" si="183"/>
        <v>0</v>
      </c>
      <c r="Y471" s="253">
        <f t="shared" si="166"/>
        <v>0</v>
      </c>
      <c r="Z471" s="253">
        <f t="shared" si="167"/>
        <v>0</v>
      </c>
      <c r="AA471" s="253">
        <f t="shared" si="168"/>
        <v>0</v>
      </c>
      <c r="AB471" s="253">
        <f t="shared" si="169"/>
        <v>0</v>
      </c>
      <c r="AC471" s="142"/>
      <c r="AD471" s="253">
        <f>'Input| Projects'!Q471*N471*'Input| Escalations'!$K$19</f>
        <v>0</v>
      </c>
      <c r="AE471" s="253">
        <f>'Input| Projects'!R471*O471*'Input| Escalations'!$K$19</f>
        <v>0</v>
      </c>
      <c r="AF471" s="253">
        <f>'Input| Projects'!S471*P471*'Input| Escalations'!$K$19</f>
        <v>0</v>
      </c>
      <c r="AG471" s="253">
        <f>'Input| Projects'!T471*Q471*'Input| Escalations'!$K$19</f>
        <v>0</v>
      </c>
      <c r="AH471" s="253">
        <f>'Input| Projects'!U471*R471*'Input| Escalations'!$K$19</f>
        <v>0</v>
      </c>
      <c r="AI471" s="253">
        <f>'Input| Projects'!V471*S471*'Input| Escalations'!$K$19</f>
        <v>0</v>
      </c>
      <c r="AJ471" s="253">
        <f>'Input| Projects'!W471*T471*'Input| Escalations'!$K$19</f>
        <v>0</v>
      </c>
      <c r="AK471" s="142"/>
      <c r="AL471" s="253">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253">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253">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253">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253">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253">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253">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42"/>
      <c r="AT471" s="253">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253">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253">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253">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253">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253">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253">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42"/>
      <c r="BB471" s="253">
        <f t="shared" si="184"/>
        <v>0</v>
      </c>
      <c r="BC471" s="253">
        <f t="shared" si="185"/>
        <v>0</v>
      </c>
      <c r="BD471" s="253">
        <f t="shared" si="186"/>
        <v>0</v>
      </c>
      <c r="BE471" s="253">
        <f t="shared" si="170"/>
        <v>0</v>
      </c>
      <c r="BF471" s="253">
        <f t="shared" si="171"/>
        <v>0</v>
      </c>
      <c r="BG471" s="253">
        <f t="shared" si="172"/>
        <v>0</v>
      </c>
      <c r="BH471" s="253">
        <f t="shared" si="173"/>
        <v>0</v>
      </c>
      <c r="BI471" s="144"/>
      <c r="BJ471" s="253"/>
      <c r="BK471" s="253"/>
      <c r="BL471" s="253"/>
      <c r="BM471" s="253"/>
      <c r="BN471" s="253"/>
      <c r="BO471" s="253"/>
      <c r="BP471" s="253"/>
      <c r="BQ471" s="144"/>
      <c r="BR471" s="253">
        <f t="shared" si="174"/>
        <v>0</v>
      </c>
      <c r="BS471" s="253">
        <f t="shared" si="175"/>
        <v>0</v>
      </c>
      <c r="BT471" s="253">
        <f t="shared" si="176"/>
        <v>0</v>
      </c>
      <c r="BU471" s="253">
        <f t="shared" si="177"/>
        <v>0</v>
      </c>
      <c r="BV471" s="253">
        <f t="shared" si="178"/>
        <v>0</v>
      </c>
      <c r="BW471" s="253">
        <f t="shared" si="179"/>
        <v>0</v>
      </c>
      <c r="BX471" s="253">
        <f t="shared" si="180"/>
        <v>0</v>
      </c>
      <c r="BY471" s="142"/>
      <c r="BZ471" s="264" t="str">
        <f>IF(SUMIF('Input| Projects'!$AR$8:$CO$8,"Dx",'Input| Projects'!$AR471:$CO471)=0,"",SUMIF('Input| Projects'!$AR$8:$CO$8,"Dx",'Input| Projects'!$AR471:$CO471))</f>
        <v/>
      </c>
      <c r="CA471" s="264" t="str">
        <f>IF(SUMIF('Input| Projects'!$AR$8:$CO$8,"Tx",'Input| Projects'!$AR471:$CO471)=0,"",SUMIF('Input| Projects'!$AR$8:$CO$8,"Tx",'Input| Projects'!$AR471:$CO471))</f>
        <v/>
      </c>
      <c r="CB471" s="206" t="str">
        <f t="shared" si="187"/>
        <v/>
      </c>
    </row>
    <row r="472" spans="2:80" x14ac:dyDescent="0.3">
      <c r="B472" s="268">
        <f>IFERROR('Input| Projects'!B472,"")</f>
        <v>463</v>
      </c>
      <c r="C472" s="57" t="str">
        <f>IFERROR(IF('Input| Projects'!C472="","",'Input| Projects'!C472),"")</f>
        <v/>
      </c>
      <c r="D472" s="57" t="str">
        <f>IFERROR(IF('Input| Projects'!D472="","",'Input| Projects'!D472),"")</f>
        <v/>
      </c>
      <c r="E472" s="140"/>
      <c r="F472" s="257">
        <f>IFERROR('Input| Projects'!I472*'Input| Escalations'!$K$19,"")</f>
        <v>0</v>
      </c>
      <c r="G472" s="257">
        <f>IFERROR('Input| Projects'!J472*'Input| Escalations'!$K$19,"")</f>
        <v>0</v>
      </c>
      <c r="H472" s="257">
        <f>IFERROR('Input| Projects'!K472*'Input| Escalations'!$K$19,"")</f>
        <v>0</v>
      </c>
      <c r="I472" s="257">
        <f>IFERROR('Input| Projects'!L472*'Input| Escalations'!$K$19,"")</f>
        <v>0</v>
      </c>
      <c r="J472" s="257">
        <f>IFERROR('Input| Projects'!M472*'Input| Escalations'!$K$19,"")</f>
        <v>0</v>
      </c>
      <c r="K472" s="257">
        <f>IFERROR('Input| Projects'!N472*'Input| Escalations'!$K$19,"")</f>
        <v>0</v>
      </c>
      <c r="L472" s="257">
        <f>IFERROR('Input| Projects'!O472*'Input| Escalations'!$K$19,"")</f>
        <v>0</v>
      </c>
      <c r="M472" s="206" t="str">
        <f>IF(ABS(SUM(F472:L472)-(SUM('Input| Projects'!I472:O472)*'Input| Escalations'!$K$19))&lt;0.0000001,"",1)</f>
        <v/>
      </c>
      <c r="N472" s="259">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259">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259">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259">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259">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259">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259">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42"/>
      <c r="V472" s="253">
        <f t="shared" si="181"/>
        <v>0</v>
      </c>
      <c r="W472" s="253">
        <f t="shared" si="182"/>
        <v>0</v>
      </c>
      <c r="X472" s="253">
        <f t="shared" si="183"/>
        <v>0</v>
      </c>
      <c r="Y472" s="253">
        <f t="shared" si="166"/>
        <v>0</v>
      </c>
      <c r="Z472" s="253">
        <f t="shared" si="167"/>
        <v>0</v>
      </c>
      <c r="AA472" s="253">
        <f t="shared" si="168"/>
        <v>0</v>
      </c>
      <c r="AB472" s="253">
        <f t="shared" si="169"/>
        <v>0</v>
      </c>
      <c r="AC472" s="142"/>
      <c r="AD472" s="253">
        <f>'Input| Projects'!Q472*N472*'Input| Escalations'!$K$19</f>
        <v>0</v>
      </c>
      <c r="AE472" s="253">
        <f>'Input| Projects'!R472*O472*'Input| Escalations'!$K$19</f>
        <v>0</v>
      </c>
      <c r="AF472" s="253">
        <f>'Input| Projects'!S472*P472*'Input| Escalations'!$K$19</f>
        <v>0</v>
      </c>
      <c r="AG472" s="253">
        <f>'Input| Projects'!T472*Q472*'Input| Escalations'!$K$19</f>
        <v>0</v>
      </c>
      <c r="AH472" s="253">
        <f>'Input| Projects'!U472*R472*'Input| Escalations'!$K$19</f>
        <v>0</v>
      </c>
      <c r="AI472" s="253">
        <f>'Input| Projects'!V472*S472*'Input| Escalations'!$K$19</f>
        <v>0</v>
      </c>
      <c r="AJ472" s="253">
        <f>'Input| Projects'!W472*T472*'Input| Escalations'!$K$19</f>
        <v>0</v>
      </c>
      <c r="AK472" s="142"/>
      <c r="AL472" s="253">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253">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253">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253">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253">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253">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253">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42"/>
      <c r="AT472" s="253">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253">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253">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253">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253">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253">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253">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42"/>
      <c r="BB472" s="253">
        <f t="shared" si="184"/>
        <v>0</v>
      </c>
      <c r="BC472" s="253">
        <f t="shared" si="185"/>
        <v>0</v>
      </c>
      <c r="BD472" s="253">
        <f t="shared" si="186"/>
        <v>0</v>
      </c>
      <c r="BE472" s="253">
        <f t="shared" si="170"/>
        <v>0</v>
      </c>
      <c r="BF472" s="253">
        <f t="shared" si="171"/>
        <v>0</v>
      </c>
      <c r="BG472" s="253">
        <f t="shared" si="172"/>
        <v>0</v>
      </c>
      <c r="BH472" s="253">
        <f t="shared" si="173"/>
        <v>0</v>
      </c>
      <c r="BI472" s="144"/>
      <c r="BJ472" s="253"/>
      <c r="BK472" s="253"/>
      <c r="BL472" s="253"/>
      <c r="BM472" s="253"/>
      <c r="BN472" s="253"/>
      <c r="BO472" s="253"/>
      <c r="BP472" s="253"/>
      <c r="BQ472" s="144"/>
      <c r="BR472" s="253">
        <f t="shared" si="174"/>
        <v>0</v>
      </c>
      <c r="BS472" s="253">
        <f t="shared" si="175"/>
        <v>0</v>
      </c>
      <c r="BT472" s="253">
        <f t="shared" si="176"/>
        <v>0</v>
      </c>
      <c r="BU472" s="253">
        <f t="shared" si="177"/>
        <v>0</v>
      </c>
      <c r="BV472" s="253">
        <f t="shared" si="178"/>
        <v>0</v>
      </c>
      <c r="BW472" s="253">
        <f t="shared" si="179"/>
        <v>0</v>
      </c>
      <c r="BX472" s="253">
        <f t="shared" si="180"/>
        <v>0</v>
      </c>
      <c r="BY472" s="142"/>
      <c r="BZ472" s="264" t="str">
        <f>IF(SUMIF('Input| Projects'!$AR$8:$CO$8,"Dx",'Input| Projects'!$AR472:$CO472)=0,"",SUMIF('Input| Projects'!$AR$8:$CO$8,"Dx",'Input| Projects'!$AR472:$CO472))</f>
        <v/>
      </c>
      <c r="CA472" s="264" t="str">
        <f>IF(SUMIF('Input| Projects'!$AR$8:$CO$8,"Tx",'Input| Projects'!$AR472:$CO472)=0,"",SUMIF('Input| Projects'!$AR$8:$CO$8,"Tx",'Input| Projects'!$AR472:$CO472))</f>
        <v/>
      </c>
      <c r="CB472" s="206" t="str">
        <f t="shared" si="187"/>
        <v/>
      </c>
    </row>
    <row r="473" spans="2:80" x14ac:dyDescent="0.3">
      <c r="B473" s="268">
        <f>IFERROR('Input| Projects'!B473,"")</f>
        <v>464</v>
      </c>
      <c r="C473" s="57" t="str">
        <f>IFERROR(IF('Input| Projects'!C473="","",'Input| Projects'!C473),"")</f>
        <v/>
      </c>
      <c r="D473" s="57" t="str">
        <f>IFERROR(IF('Input| Projects'!D473="","",'Input| Projects'!D473),"")</f>
        <v/>
      </c>
      <c r="E473" s="140"/>
      <c r="F473" s="257">
        <f>IFERROR('Input| Projects'!I473*'Input| Escalations'!$K$19,"")</f>
        <v>0</v>
      </c>
      <c r="G473" s="257">
        <f>IFERROR('Input| Projects'!J473*'Input| Escalations'!$K$19,"")</f>
        <v>0</v>
      </c>
      <c r="H473" s="257">
        <f>IFERROR('Input| Projects'!K473*'Input| Escalations'!$K$19,"")</f>
        <v>0</v>
      </c>
      <c r="I473" s="257">
        <f>IFERROR('Input| Projects'!L473*'Input| Escalations'!$K$19,"")</f>
        <v>0</v>
      </c>
      <c r="J473" s="257">
        <f>IFERROR('Input| Projects'!M473*'Input| Escalations'!$K$19,"")</f>
        <v>0</v>
      </c>
      <c r="K473" s="257">
        <f>IFERROR('Input| Projects'!N473*'Input| Escalations'!$K$19,"")</f>
        <v>0</v>
      </c>
      <c r="L473" s="257">
        <f>IFERROR('Input| Projects'!O473*'Input| Escalations'!$K$19,"")</f>
        <v>0</v>
      </c>
      <c r="M473" s="206" t="str">
        <f>IF(ABS(SUM(F473:L473)-(SUM('Input| Projects'!I473:O473)*'Input| Escalations'!$K$19))&lt;0.0000001,"",1)</f>
        <v/>
      </c>
      <c r="N473" s="259">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259">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259">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259">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259">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259">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259">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42"/>
      <c r="V473" s="253">
        <f t="shared" si="181"/>
        <v>0</v>
      </c>
      <c r="W473" s="253">
        <f t="shared" si="182"/>
        <v>0</v>
      </c>
      <c r="X473" s="253">
        <f t="shared" si="183"/>
        <v>0</v>
      </c>
      <c r="Y473" s="253">
        <f t="shared" si="166"/>
        <v>0</v>
      </c>
      <c r="Z473" s="253">
        <f t="shared" si="167"/>
        <v>0</v>
      </c>
      <c r="AA473" s="253">
        <f t="shared" si="168"/>
        <v>0</v>
      </c>
      <c r="AB473" s="253">
        <f t="shared" si="169"/>
        <v>0</v>
      </c>
      <c r="AC473" s="142"/>
      <c r="AD473" s="253">
        <f>'Input| Projects'!Q473*N473*'Input| Escalations'!$K$19</f>
        <v>0</v>
      </c>
      <c r="AE473" s="253">
        <f>'Input| Projects'!R473*O473*'Input| Escalations'!$K$19</f>
        <v>0</v>
      </c>
      <c r="AF473" s="253">
        <f>'Input| Projects'!S473*P473*'Input| Escalations'!$K$19</f>
        <v>0</v>
      </c>
      <c r="AG473" s="253">
        <f>'Input| Projects'!T473*Q473*'Input| Escalations'!$K$19</f>
        <v>0</v>
      </c>
      <c r="AH473" s="253">
        <f>'Input| Projects'!U473*R473*'Input| Escalations'!$K$19</f>
        <v>0</v>
      </c>
      <c r="AI473" s="253">
        <f>'Input| Projects'!V473*S473*'Input| Escalations'!$K$19</f>
        <v>0</v>
      </c>
      <c r="AJ473" s="253">
        <f>'Input| Projects'!W473*T473*'Input| Escalations'!$K$19</f>
        <v>0</v>
      </c>
      <c r="AK473" s="142"/>
      <c r="AL473" s="253">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253">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253">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253">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253">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253">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253">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42"/>
      <c r="AT473" s="253">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253">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253">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253">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253">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253">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253">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42"/>
      <c r="BB473" s="253">
        <f t="shared" si="184"/>
        <v>0</v>
      </c>
      <c r="BC473" s="253">
        <f t="shared" si="185"/>
        <v>0</v>
      </c>
      <c r="BD473" s="253">
        <f t="shared" si="186"/>
        <v>0</v>
      </c>
      <c r="BE473" s="253">
        <f t="shared" si="170"/>
        <v>0</v>
      </c>
      <c r="BF473" s="253">
        <f t="shared" si="171"/>
        <v>0</v>
      </c>
      <c r="BG473" s="253">
        <f t="shared" si="172"/>
        <v>0</v>
      </c>
      <c r="BH473" s="253">
        <f t="shared" si="173"/>
        <v>0</v>
      </c>
      <c r="BI473" s="144"/>
      <c r="BJ473" s="253"/>
      <c r="BK473" s="253"/>
      <c r="BL473" s="253"/>
      <c r="BM473" s="253"/>
      <c r="BN473" s="253"/>
      <c r="BO473" s="253"/>
      <c r="BP473" s="253"/>
      <c r="BQ473" s="144"/>
      <c r="BR473" s="253">
        <f t="shared" si="174"/>
        <v>0</v>
      </c>
      <c r="BS473" s="253">
        <f t="shared" si="175"/>
        <v>0</v>
      </c>
      <c r="BT473" s="253">
        <f t="shared" si="176"/>
        <v>0</v>
      </c>
      <c r="BU473" s="253">
        <f t="shared" si="177"/>
        <v>0</v>
      </c>
      <c r="BV473" s="253">
        <f t="shared" si="178"/>
        <v>0</v>
      </c>
      <c r="BW473" s="253">
        <f t="shared" si="179"/>
        <v>0</v>
      </c>
      <c r="BX473" s="253">
        <f t="shared" si="180"/>
        <v>0</v>
      </c>
      <c r="BY473" s="142"/>
      <c r="BZ473" s="264" t="str">
        <f>IF(SUMIF('Input| Projects'!$AR$8:$CO$8,"Dx",'Input| Projects'!$AR473:$CO473)=0,"",SUMIF('Input| Projects'!$AR$8:$CO$8,"Dx",'Input| Projects'!$AR473:$CO473))</f>
        <v/>
      </c>
      <c r="CA473" s="264" t="str">
        <f>IF(SUMIF('Input| Projects'!$AR$8:$CO$8,"Tx",'Input| Projects'!$AR473:$CO473)=0,"",SUMIF('Input| Projects'!$AR$8:$CO$8,"Tx",'Input| Projects'!$AR473:$CO473))</f>
        <v/>
      </c>
      <c r="CB473" s="206" t="str">
        <f t="shared" si="187"/>
        <v/>
      </c>
    </row>
    <row r="474" spans="2:80" x14ac:dyDescent="0.3">
      <c r="B474" s="268">
        <f>IFERROR('Input| Projects'!B474,"")</f>
        <v>465</v>
      </c>
      <c r="C474" s="57" t="str">
        <f>IFERROR(IF('Input| Projects'!C474="","",'Input| Projects'!C474),"")</f>
        <v/>
      </c>
      <c r="D474" s="57" t="str">
        <f>IFERROR(IF('Input| Projects'!D474="","",'Input| Projects'!D474),"")</f>
        <v/>
      </c>
      <c r="E474" s="140"/>
      <c r="F474" s="257">
        <f>IFERROR('Input| Projects'!I474*'Input| Escalations'!$K$19,"")</f>
        <v>0</v>
      </c>
      <c r="G474" s="257">
        <f>IFERROR('Input| Projects'!J474*'Input| Escalations'!$K$19,"")</f>
        <v>0</v>
      </c>
      <c r="H474" s="257">
        <f>IFERROR('Input| Projects'!K474*'Input| Escalations'!$K$19,"")</f>
        <v>0</v>
      </c>
      <c r="I474" s="257">
        <f>IFERROR('Input| Projects'!L474*'Input| Escalations'!$K$19,"")</f>
        <v>0</v>
      </c>
      <c r="J474" s="257">
        <f>IFERROR('Input| Projects'!M474*'Input| Escalations'!$K$19,"")</f>
        <v>0</v>
      </c>
      <c r="K474" s="257">
        <f>IFERROR('Input| Projects'!N474*'Input| Escalations'!$K$19,"")</f>
        <v>0</v>
      </c>
      <c r="L474" s="257">
        <f>IFERROR('Input| Projects'!O474*'Input| Escalations'!$K$19,"")</f>
        <v>0</v>
      </c>
      <c r="M474" s="206" t="str">
        <f>IF(ABS(SUM(F474:L474)-(SUM('Input| Projects'!I474:O474)*'Input| Escalations'!$K$19))&lt;0.0000001,"",1)</f>
        <v/>
      </c>
      <c r="N474" s="259">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259">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259">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259">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259">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259">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259">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42"/>
      <c r="V474" s="253">
        <f t="shared" si="181"/>
        <v>0</v>
      </c>
      <c r="W474" s="253">
        <f t="shared" si="182"/>
        <v>0</v>
      </c>
      <c r="X474" s="253">
        <f t="shared" si="183"/>
        <v>0</v>
      </c>
      <c r="Y474" s="253">
        <f t="shared" si="166"/>
        <v>0</v>
      </c>
      <c r="Z474" s="253">
        <f t="shared" si="167"/>
        <v>0</v>
      </c>
      <c r="AA474" s="253">
        <f t="shared" si="168"/>
        <v>0</v>
      </c>
      <c r="AB474" s="253">
        <f t="shared" si="169"/>
        <v>0</v>
      </c>
      <c r="AC474" s="142"/>
      <c r="AD474" s="253">
        <f>'Input| Projects'!Q474*N474*'Input| Escalations'!$K$19</f>
        <v>0</v>
      </c>
      <c r="AE474" s="253">
        <f>'Input| Projects'!R474*O474*'Input| Escalations'!$K$19</f>
        <v>0</v>
      </c>
      <c r="AF474" s="253">
        <f>'Input| Projects'!S474*P474*'Input| Escalations'!$K$19</f>
        <v>0</v>
      </c>
      <c r="AG474" s="253">
        <f>'Input| Projects'!T474*Q474*'Input| Escalations'!$K$19</f>
        <v>0</v>
      </c>
      <c r="AH474" s="253">
        <f>'Input| Projects'!U474*R474*'Input| Escalations'!$K$19</f>
        <v>0</v>
      </c>
      <c r="AI474" s="253">
        <f>'Input| Projects'!V474*S474*'Input| Escalations'!$K$19</f>
        <v>0</v>
      </c>
      <c r="AJ474" s="253">
        <f>'Input| Projects'!W474*T474*'Input| Escalations'!$K$19</f>
        <v>0</v>
      </c>
      <c r="AK474" s="142"/>
      <c r="AL474" s="253">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253">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253">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253">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253">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253">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253">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42"/>
      <c r="AT474" s="253">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253">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253">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253">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253">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253">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253">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42"/>
      <c r="BB474" s="253">
        <f t="shared" si="184"/>
        <v>0</v>
      </c>
      <c r="BC474" s="253">
        <f t="shared" si="185"/>
        <v>0</v>
      </c>
      <c r="BD474" s="253">
        <f t="shared" si="186"/>
        <v>0</v>
      </c>
      <c r="BE474" s="253">
        <f t="shared" si="170"/>
        <v>0</v>
      </c>
      <c r="BF474" s="253">
        <f t="shared" si="171"/>
        <v>0</v>
      </c>
      <c r="BG474" s="253">
        <f t="shared" si="172"/>
        <v>0</v>
      </c>
      <c r="BH474" s="253">
        <f t="shared" si="173"/>
        <v>0</v>
      </c>
      <c r="BI474" s="144"/>
      <c r="BJ474" s="253"/>
      <c r="BK474" s="253"/>
      <c r="BL474" s="253"/>
      <c r="BM474" s="253"/>
      <c r="BN474" s="253"/>
      <c r="BO474" s="253"/>
      <c r="BP474" s="253"/>
      <c r="BQ474" s="144"/>
      <c r="BR474" s="253">
        <f t="shared" si="174"/>
        <v>0</v>
      </c>
      <c r="BS474" s="253">
        <f t="shared" si="175"/>
        <v>0</v>
      </c>
      <c r="BT474" s="253">
        <f t="shared" si="176"/>
        <v>0</v>
      </c>
      <c r="BU474" s="253">
        <f t="shared" si="177"/>
        <v>0</v>
      </c>
      <c r="BV474" s="253">
        <f t="shared" si="178"/>
        <v>0</v>
      </c>
      <c r="BW474" s="253">
        <f t="shared" si="179"/>
        <v>0</v>
      </c>
      <c r="BX474" s="253">
        <f t="shared" si="180"/>
        <v>0</v>
      </c>
      <c r="BY474" s="142"/>
      <c r="BZ474" s="264" t="str">
        <f>IF(SUMIF('Input| Projects'!$AR$8:$CO$8,"Dx",'Input| Projects'!$AR474:$CO474)=0,"",SUMIF('Input| Projects'!$AR$8:$CO$8,"Dx",'Input| Projects'!$AR474:$CO474))</f>
        <v/>
      </c>
      <c r="CA474" s="264" t="str">
        <f>IF(SUMIF('Input| Projects'!$AR$8:$CO$8,"Tx",'Input| Projects'!$AR474:$CO474)=0,"",SUMIF('Input| Projects'!$AR$8:$CO$8,"Tx",'Input| Projects'!$AR474:$CO474))</f>
        <v/>
      </c>
      <c r="CB474" s="206" t="str">
        <f t="shared" si="187"/>
        <v/>
      </c>
    </row>
    <row r="475" spans="2:80" x14ac:dyDescent="0.3">
      <c r="B475" s="268">
        <f>IFERROR('Input| Projects'!B475,"")</f>
        <v>466</v>
      </c>
      <c r="C475" s="57" t="str">
        <f>IFERROR(IF('Input| Projects'!C475="","",'Input| Projects'!C475),"")</f>
        <v/>
      </c>
      <c r="D475" s="57" t="str">
        <f>IFERROR(IF('Input| Projects'!D475="","",'Input| Projects'!D475),"")</f>
        <v/>
      </c>
      <c r="E475" s="140"/>
      <c r="F475" s="257">
        <f>IFERROR('Input| Projects'!I475*'Input| Escalations'!$K$19,"")</f>
        <v>0</v>
      </c>
      <c r="G475" s="257">
        <f>IFERROR('Input| Projects'!J475*'Input| Escalations'!$K$19,"")</f>
        <v>0</v>
      </c>
      <c r="H475" s="257">
        <f>IFERROR('Input| Projects'!K475*'Input| Escalations'!$K$19,"")</f>
        <v>0</v>
      </c>
      <c r="I475" s="257">
        <f>IFERROR('Input| Projects'!L475*'Input| Escalations'!$K$19,"")</f>
        <v>0</v>
      </c>
      <c r="J475" s="257">
        <f>IFERROR('Input| Projects'!M475*'Input| Escalations'!$K$19,"")</f>
        <v>0</v>
      </c>
      <c r="K475" s="257">
        <f>IFERROR('Input| Projects'!N475*'Input| Escalations'!$K$19,"")</f>
        <v>0</v>
      </c>
      <c r="L475" s="257">
        <f>IFERROR('Input| Projects'!O475*'Input| Escalations'!$K$19,"")</f>
        <v>0</v>
      </c>
      <c r="M475" s="206" t="str">
        <f>IF(ABS(SUM(F475:L475)-(SUM('Input| Projects'!I475:O475)*'Input| Escalations'!$K$19))&lt;0.0000001,"",1)</f>
        <v/>
      </c>
      <c r="N475" s="259">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259">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259">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259">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259">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259">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259">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42"/>
      <c r="V475" s="253">
        <f t="shared" si="181"/>
        <v>0</v>
      </c>
      <c r="W475" s="253">
        <f t="shared" si="182"/>
        <v>0</v>
      </c>
      <c r="X475" s="253">
        <f t="shared" si="183"/>
        <v>0</v>
      </c>
      <c r="Y475" s="253">
        <f t="shared" si="166"/>
        <v>0</v>
      </c>
      <c r="Z475" s="253">
        <f t="shared" si="167"/>
        <v>0</v>
      </c>
      <c r="AA475" s="253">
        <f t="shared" si="168"/>
        <v>0</v>
      </c>
      <c r="AB475" s="253">
        <f t="shared" si="169"/>
        <v>0</v>
      </c>
      <c r="AC475" s="142"/>
      <c r="AD475" s="253">
        <f>'Input| Projects'!Q475*N475*'Input| Escalations'!$K$19</f>
        <v>0</v>
      </c>
      <c r="AE475" s="253">
        <f>'Input| Projects'!R475*O475*'Input| Escalations'!$K$19</f>
        <v>0</v>
      </c>
      <c r="AF475" s="253">
        <f>'Input| Projects'!S475*P475*'Input| Escalations'!$K$19</f>
        <v>0</v>
      </c>
      <c r="AG475" s="253">
        <f>'Input| Projects'!T475*Q475*'Input| Escalations'!$K$19</f>
        <v>0</v>
      </c>
      <c r="AH475" s="253">
        <f>'Input| Projects'!U475*R475*'Input| Escalations'!$K$19</f>
        <v>0</v>
      </c>
      <c r="AI475" s="253">
        <f>'Input| Projects'!V475*S475*'Input| Escalations'!$K$19</f>
        <v>0</v>
      </c>
      <c r="AJ475" s="253">
        <f>'Input| Projects'!W475*T475*'Input| Escalations'!$K$19</f>
        <v>0</v>
      </c>
      <c r="AK475" s="142"/>
      <c r="AL475" s="253">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253">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253">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253">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253">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253">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253">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42"/>
      <c r="AT475" s="253">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253">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253">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253">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253">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253">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253">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42"/>
      <c r="BB475" s="253">
        <f t="shared" si="184"/>
        <v>0</v>
      </c>
      <c r="BC475" s="253">
        <f t="shared" si="185"/>
        <v>0</v>
      </c>
      <c r="BD475" s="253">
        <f t="shared" si="186"/>
        <v>0</v>
      </c>
      <c r="BE475" s="253">
        <f t="shared" si="170"/>
        <v>0</v>
      </c>
      <c r="BF475" s="253">
        <f t="shared" si="171"/>
        <v>0</v>
      </c>
      <c r="BG475" s="253">
        <f t="shared" si="172"/>
        <v>0</v>
      </c>
      <c r="BH475" s="253">
        <f t="shared" si="173"/>
        <v>0</v>
      </c>
      <c r="BI475" s="144"/>
      <c r="BJ475" s="253"/>
      <c r="BK475" s="253"/>
      <c r="BL475" s="253"/>
      <c r="BM475" s="253"/>
      <c r="BN475" s="253"/>
      <c r="BO475" s="253"/>
      <c r="BP475" s="253"/>
      <c r="BQ475" s="144"/>
      <c r="BR475" s="253">
        <f t="shared" si="174"/>
        <v>0</v>
      </c>
      <c r="BS475" s="253">
        <f t="shared" si="175"/>
        <v>0</v>
      </c>
      <c r="BT475" s="253">
        <f t="shared" si="176"/>
        <v>0</v>
      </c>
      <c r="BU475" s="253">
        <f t="shared" si="177"/>
        <v>0</v>
      </c>
      <c r="BV475" s="253">
        <f t="shared" si="178"/>
        <v>0</v>
      </c>
      <c r="BW475" s="253">
        <f t="shared" si="179"/>
        <v>0</v>
      </c>
      <c r="BX475" s="253">
        <f t="shared" si="180"/>
        <v>0</v>
      </c>
      <c r="BY475" s="142"/>
      <c r="BZ475" s="264" t="str">
        <f>IF(SUMIF('Input| Projects'!$AR$8:$CO$8,"Dx",'Input| Projects'!$AR475:$CO475)=0,"",SUMIF('Input| Projects'!$AR$8:$CO$8,"Dx",'Input| Projects'!$AR475:$CO475))</f>
        <v/>
      </c>
      <c r="CA475" s="264" t="str">
        <f>IF(SUMIF('Input| Projects'!$AR$8:$CO$8,"Tx",'Input| Projects'!$AR475:$CO475)=0,"",SUMIF('Input| Projects'!$AR$8:$CO$8,"Tx",'Input| Projects'!$AR475:$CO475))</f>
        <v/>
      </c>
      <c r="CB475" s="206" t="str">
        <f t="shared" si="187"/>
        <v/>
      </c>
    </row>
    <row r="476" spans="2:80" x14ac:dyDescent="0.3">
      <c r="B476" s="268">
        <f>IFERROR('Input| Projects'!B476,"")</f>
        <v>467</v>
      </c>
      <c r="C476" s="57" t="str">
        <f>IFERROR(IF('Input| Projects'!C476="","",'Input| Projects'!C476),"")</f>
        <v/>
      </c>
      <c r="D476" s="57" t="str">
        <f>IFERROR(IF('Input| Projects'!D476="","",'Input| Projects'!D476),"")</f>
        <v/>
      </c>
      <c r="E476" s="140"/>
      <c r="F476" s="257">
        <f>IFERROR('Input| Projects'!I476*'Input| Escalations'!$K$19,"")</f>
        <v>0</v>
      </c>
      <c r="G476" s="257">
        <f>IFERROR('Input| Projects'!J476*'Input| Escalations'!$K$19,"")</f>
        <v>0</v>
      </c>
      <c r="H476" s="257">
        <f>IFERROR('Input| Projects'!K476*'Input| Escalations'!$K$19,"")</f>
        <v>0</v>
      </c>
      <c r="I476" s="257">
        <f>IFERROR('Input| Projects'!L476*'Input| Escalations'!$K$19,"")</f>
        <v>0</v>
      </c>
      <c r="J476" s="257">
        <f>IFERROR('Input| Projects'!M476*'Input| Escalations'!$K$19,"")</f>
        <v>0</v>
      </c>
      <c r="K476" s="257">
        <f>IFERROR('Input| Projects'!N476*'Input| Escalations'!$K$19,"")</f>
        <v>0</v>
      </c>
      <c r="L476" s="257">
        <f>IFERROR('Input| Projects'!O476*'Input| Escalations'!$K$19,"")</f>
        <v>0</v>
      </c>
      <c r="M476" s="206" t="str">
        <f>IF(ABS(SUM(F476:L476)-(SUM('Input| Projects'!I476:O476)*'Input| Escalations'!$K$19))&lt;0.0000001,"",1)</f>
        <v/>
      </c>
      <c r="N476" s="259">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259">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259">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259">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259">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259">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259">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42"/>
      <c r="V476" s="253">
        <f t="shared" si="181"/>
        <v>0</v>
      </c>
      <c r="W476" s="253">
        <f t="shared" si="182"/>
        <v>0</v>
      </c>
      <c r="X476" s="253">
        <f t="shared" si="183"/>
        <v>0</v>
      </c>
      <c r="Y476" s="253">
        <f t="shared" si="166"/>
        <v>0</v>
      </c>
      <c r="Z476" s="253">
        <f t="shared" si="167"/>
        <v>0</v>
      </c>
      <c r="AA476" s="253">
        <f t="shared" si="168"/>
        <v>0</v>
      </c>
      <c r="AB476" s="253">
        <f t="shared" si="169"/>
        <v>0</v>
      </c>
      <c r="AC476" s="142"/>
      <c r="AD476" s="253">
        <f>'Input| Projects'!Q476*N476*'Input| Escalations'!$K$19</f>
        <v>0</v>
      </c>
      <c r="AE476" s="253">
        <f>'Input| Projects'!R476*O476*'Input| Escalations'!$K$19</f>
        <v>0</v>
      </c>
      <c r="AF476" s="253">
        <f>'Input| Projects'!S476*P476*'Input| Escalations'!$K$19</f>
        <v>0</v>
      </c>
      <c r="AG476" s="253">
        <f>'Input| Projects'!T476*Q476*'Input| Escalations'!$K$19</f>
        <v>0</v>
      </c>
      <c r="AH476" s="253">
        <f>'Input| Projects'!U476*R476*'Input| Escalations'!$K$19</f>
        <v>0</v>
      </c>
      <c r="AI476" s="253">
        <f>'Input| Projects'!V476*S476*'Input| Escalations'!$K$19</f>
        <v>0</v>
      </c>
      <c r="AJ476" s="253">
        <f>'Input| Projects'!W476*T476*'Input| Escalations'!$K$19</f>
        <v>0</v>
      </c>
      <c r="AK476" s="142"/>
      <c r="AL476" s="253">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253">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253">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253">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253">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253">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253">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42"/>
      <c r="AT476" s="253">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253">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253">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253">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253">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253">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253">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42"/>
      <c r="BB476" s="253">
        <f t="shared" si="184"/>
        <v>0</v>
      </c>
      <c r="BC476" s="253">
        <f t="shared" si="185"/>
        <v>0</v>
      </c>
      <c r="BD476" s="253">
        <f t="shared" si="186"/>
        <v>0</v>
      </c>
      <c r="BE476" s="253">
        <f t="shared" si="170"/>
        <v>0</v>
      </c>
      <c r="BF476" s="253">
        <f t="shared" si="171"/>
        <v>0</v>
      </c>
      <c r="BG476" s="253">
        <f t="shared" si="172"/>
        <v>0</v>
      </c>
      <c r="BH476" s="253">
        <f t="shared" si="173"/>
        <v>0</v>
      </c>
      <c r="BI476" s="144"/>
      <c r="BJ476" s="253"/>
      <c r="BK476" s="253"/>
      <c r="BL476" s="253"/>
      <c r="BM476" s="253"/>
      <c r="BN476" s="253"/>
      <c r="BO476" s="253"/>
      <c r="BP476" s="253"/>
      <c r="BQ476" s="144"/>
      <c r="BR476" s="253">
        <f t="shared" si="174"/>
        <v>0</v>
      </c>
      <c r="BS476" s="253">
        <f t="shared" si="175"/>
        <v>0</v>
      </c>
      <c r="BT476" s="253">
        <f t="shared" si="176"/>
        <v>0</v>
      </c>
      <c r="BU476" s="253">
        <f t="shared" si="177"/>
        <v>0</v>
      </c>
      <c r="BV476" s="253">
        <f t="shared" si="178"/>
        <v>0</v>
      </c>
      <c r="BW476" s="253">
        <f t="shared" si="179"/>
        <v>0</v>
      </c>
      <c r="BX476" s="253">
        <f t="shared" si="180"/>
        <v>0</v>
      </c>
      <c r="BY476" s="142"/>
      <c r="BZ476" s="264" t="str">
        <f>IF(SUMIF('Input| Projects'!$AR$8:$CO$8,"Dx",'Input| Projects'!$AR476:$CO476)=0,"",SUMIF('Input| Projects'!$AR$8:$CO$8,"Dx",'Input| Projects'!$AR476:$CO476))</f>
        <v/>
      </c>
      <c r="CA476" s="264" t="str">
        <f>IF(SUMIF('Input| Projects'!$AR$8:$CO$8,"Tx",'Input| Projects'!$AR476:$CO476)=0,"",SUMIF('Input| Projects'!$AR$8:$CO$8,"Tx",'Input| Projects'!$AR476:$CO476))</f>
        <v/>
      </c>
      <c r="CB476" s="206" t="str">
        <f t="shared" si="187"/>
        <v/>
      </c>
    </row>
    <row r="477" spans="2:80" x14ac:dyDescent="0.3">
      <c r="B477" s="268">
        <f>IFERROR('Input| Projects'!B477,"")</f>
        <v>468</v>
      </c>
      <c r="C477" s="57" t="str">
        <f>IFERROR(IF('Input| Projects'!C477="","",'Input| Projects'!C477),"")</f>
        <v/>
      </c>
      <c r="D477" s="57" t="str">
        <f>IFERROR(IF('Input| Projects'!D477="","",'Input| Projects'!D477),"")</f>
        <v/>
      </c>
      <c r="E477" s="140"/>
      <c r="F477" s="257">
        <f>IFERROR('Input| Projects'!I477*'Input| Escalations'!$K$19,"")</f>
        <v>0</v>
      </c>
      <c r="G477" s="257">
        <f>IFERROR('Input| Projects'!J477*'Input| Escalations'!$K$19,"")</f>
        <v>0</v>
      </c>
      <c r="H477" s="257">
        <f>IFERROR('Input| Projects'!K477*'Input| Escalations'!$K$19,"")</f>
        <v>0</v>
      </c>
      <c r="I477" s="257">
        <f>IFERROR('Input| Projects'!L477*'Input| Escalations'!$K$19,"")</f>
        <v>0</v>
      </c>
      <c r="J477" s="257">
        <f>IFERROR('Input| Projects'!M477*'Input| Escalations'!$K$19,"")</f>
        <v>0</v>
      </c>
      <c r="K477" s="257">
        <f>IFERROR('Input| Projects'!N477*'Input| Escalations'!$K$19,"")</f>
        <v>0</v>
      </c>
      <c r="L477" s="257">
        <f>IFERROR('Input| Projects'!O477*'Input| Escalations'!$K$19,"")</f>
        <v>0</v>
      </c>
      <c r="M477" s="206" t="str">
        <f>IF(ABS(SUM(F477:L477)-(SUM('Input| Projects'!I477:O477)*'Input| Escalations'!$K$19))&lt;0.0000001,"",1)</f>
        <v/>
      </c>
      <c r="N477" s="259">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259">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259">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259">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259">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259">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259">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42"/>
      <c r="V477" s="253">
        <f t="shared" si="181"/>
        <v>0</v>
      </c>
      <c r="W477" s="253">
        <f t="shared" si="182"/>
        <v>0</v>
      </c>
      <c r="X477" s="253">
        <f t="shared" si="183"/>
        <v>0</v>
      </c>
      <c r="Y477" s="253">
        <f t="shared" si="166"/>
        <v>0</v>
      </c>
      <c r="Z477" s="253">
        <f t="shared" si="167"/>
        <v>0</v>
      </c>
      <c r="AA477" s="253">
        <f t="shared" si="168"/>
        <v>0</v>
      </c>
      <c r="AB477" s="253">
        <f t="shared" si="169"/>
        <v>0</v>
      </c>
      <c r="AC477" s="142"/>
      <c r="AD477" s="253">
        <f>'Input| Projects'!Q477*N477*'Input| Escalations'!$K$19</f>
        <v>0</v>
      </c>
      <c r="AE477" s="253">
        <f>'Input| Projects'!R477*O477*'Input| Escalations'!$K$19</f>
        <v>0</v>
      </c>
      <c r="AF477" s="253">
        <f>'Input| Projects'!S477*P477*'Input| Escalations'!$K$19</f>
        <v>0</v>
      </c>
      <c r="AG477" s="253">
        <f>'Input| Projects'!T477*Q477*'Input| Escalations'!$K$19</f>
        <v>0</v>
      </c>
      <c r="AH477" s="253">
        <f>'Input| Projects'!U477*R477*'Input| Escalations'!$K$19</f>
        <v>0</v>
      </c>
      <c r="AI477" s="253">
        <f>'Input| Projects'!V477*S477*'Input| Escalations'!$K$19</f>
        <v>0</v>
      </c>
      <c r="AJ477" s="253">
        <f>'Input| Projects'!W477*T477*'Input| Escalations'!$K$19</f>
        <v>0</v>
      </c>
      <c r="AK477" s="142"/>
      <c r="AL477" s="253">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253">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253">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253">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253">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253">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253">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42"/>
      <c r="AT477" s="253">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253">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253">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253">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253">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253">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253">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42"/>
      <c r="BB477" s="253">
        <f t="shared" si="184"/>
        <v>0</v>
      </c>
      <c r="BC477" s="253">
        <f t="shared" si="185"/>
        <v>0</v>
      </c>
      <c r="BD477" s="253">
        <f t="shared" si="186"/>
        <v>0</v>
      </c>
      <c r="BE477" s="253">
        <f t="shared" si="170"/>
        <v>0</v>
      </c>
      <c r="BF477" s="253">
        <f t="shared" si="171"/>
        <v>0</v>
      </c>
      <c r="BG477" s="253">
        <f t="shared" si="172"/>
        <v>0</v>
      </c>
      <c r="BH477" s="253">
        <f t="shared" si="173"/>
        <v>0</v>
      </c>
      <c r="BI477" s="144"/>
      <c r="BJ477" s="253"/>
      <c r="BK477" s="253"/>
      <c r="BL477" s="253"/>
      <c r="BM477" s="253"/>
      <c r="BN477" s="253"/>
      <c r="BO477" s="253"/>
      <c r="BP477" s="253"/>
      <c r="BQ477" s="144"/>
      <c r="BR477" s="253">
        <f t="shared" si="174"/>
        <v>0</v>
      </c>
      <c r="BS477" s="253">
        <f t="shared" si="175"/>
        <v>0</v>
      </c>
      <c r="BT477" s="253">
        <f t="shared" si="176"/>
        <v>0</v>
      </c>
      <c r="BU477" s="253">
        <f t="shared" si="177"/>
        <v>0</v>
      </c>
      <c r="BV477" s="253">
        <f t="shared" si="178"/>
        <v>0</v>
      </c>
      <c r="BW477" s="253">
        <f t="shared" si="179"/>
        <v>0</v>
      </c>
      <c r="BX477" s="253">
        <f t="shared" si="180"/>
        <v>0</v>
      </c>
      <c r="BY477" s="142"/>
      <c r="BZ477" s="264" t="str">
        <f>IF(SUMIF('Input| Projects'!$AR$8:$CO$8,"Dx",'Input| Projects'!$AR477:$CO477)=0,"",SUMIF('Input| Projects'!$AR$8:$CO$8,"Dx",'Input| Projects'!$AR477:$CO477))</f>
        <v/>
      </c>
      <c r="CA477" s="264" t="str">
        <f>IF(SUMIF('Input| Projects'!$AR$8:$CO$8,"Tx",'Input| Projects'!$AR477:$CO477)=0,"",SUMIF('Input| Projects'!$AR$8:$CO$8,"Tx",'Input| Projects'!$AR477:$CO477))</f>
        <v/>
      </c>
      <c r="CB477" s="206" t="str">
        <f t="shared" si="187"/>
        <v/>
      </c>
    </row>
    <row r="478" spans="2:80" x14ac:dyDescent="0.3">
      <c r="B478" s="268">
        <f>IFERROR('Input| Projects'!B478,"")</f>
        <v>469</v>
      </c>
      <c r="C478" s="57" t="str">
        <f>IFERROR(IF('Input| Projects'!C478="","",'Input| Projects'!C478),"")</f>
        <v/>
      </c>
      <c r="D478" s="57" t="str">
        <f>IFERROR(IF('Input| Projects'!D478="","",'Input| Projects'!D478),"")</f>
        <v/>
      </c>
      <c r="E478" s="140"/>
      <c r="F478" s="257">
        <f>IFERROR('Input| Projects'!I478*'Input| Escalations'!$K$19,"")</f>
        <v>0</v>
      </c>
      <c r="G478" s="257">
        <f>IFERROR('Input| Projects'!J478*'Input| Escalations'!$K$19,"")</f>
        <v>0</v>
      </c>
      <c r="H478" s="257">
        <f>IFERROR('Input| Projects'!K478*'Input| Escalations'!$K$19,"")</f>
        <v>0</v>
      </c>
      <c r="I478" s="257">
        <f>IFERROR('Input| Projects'!L478*'Input| Escalations'!$K$19,"")</f>
        <v>0</v>
      </c>
      <c r="J478" s="257">
        <f>IFERROR('Input| Projects'!M478*'Input| Escalations'!$K$19,"")</f>
        <v>0</v>
      </c>
      <c r="K478" s="257">
        <f>IFERROR('Input| Projects'!N478*'Input| Escalations'!$K$19,"")</f>
        <v>0</v>
      </c>
      <c r="L478" s="257">
        <f>IFERROR('Input| Projects'!O478*'Input| Escalations'!$K$19,"")</f>
        <v>0</v>
      </c>
      <c r="M478" s="206" t="str">
        <f>IF(ABS(SUM(F478:L478)-(SUM('Input| Projects'!I478:O478)*'Input| Escalations'!$K$19))&lt;0.0000001,"",1)</f>
        <v/>
      </c>
      <c r="N478" s="259">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259">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259">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259">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259">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259">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259">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42"/>
      <c r="V478" s="253">
        <f t="shared" si="181"/>
        <v>0</v>
      </c>
      <c r="W478" s="253">
        <f t="shared" si="182"/>
        <v>0</v>
      </c>
      <c r="X478" s="253">
        <f t="shared" si="183"/>
        <v>0</v>
      </c>
      <c r="Y478" s="253">
        <f t="shared" si="166"/>
        <v>0</v>
      </c>
      <c r="Z478" s="253">
        <f t="shared" si="167"/>
        <v>0</v>
      </c>
      <c r="AA478" s="253">
        <f t="shared" si="168"/>
        <v>0</v>
      </c>
      <c r="AB478" s="253">
        <f t="shared" si="169"/>
        <v>0</v>
      </c>
      <c r="AC478" s="142"/>
      <c r="AD478" s="253">
        <f>'Input| Projects'!Q478*N478*'Input| Escalations'!$K$19</f>
        <v>0</v>
      </c>
      <c r="AE478" s="253">
        <f>'Input| Projects'!R478*O478*'Input| Escalations'!$K$19</f>
        <v>0</v>
      </c>
      <c r="AF478" s="253">
        <f>'Input| Projects'!S478*P478*'Input| Escalations'!$K$19</f>
        <v>0</v>
      </c>
      <c r="AG478" s="253">
        <f>'Input| Projects'!T478*Q478*'Input| Escalations'!$K$19</f>
        <v>0</v>
      </c>
      <c r="AH478" s="253">
        <f>'Input| Projects'!U478*R478*'Input| Escalations'!$K$19</f>
        <v>0</v>
      </c>
      <c r="AI478" s="253">
        <f>'Input| Projects'!V478*S478*'Input| Escalations'!$K$19</f>
        <v>0</v>
      </c>
      <c r="AJ478" s="253">
        <f>'Input| Projects'!W478*T478*'Input| Escalations'!$K$19</f>
        <v>0</v>
      </c>
      <c r="AK478" s="142"/>
      <c r="AL478" s="253">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253">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253">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253">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253">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253">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253">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42"/>
      <c r="AT478" s="253">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253">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253">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253">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253">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253">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253">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42"/>
      <c r="BB478" s="253">
        <f t="shared" si="184"/>
        <v>0</v>
      </c>
      <c r="BC478" s="253">
        <f t="shared" si="185"/>
        <v>0</v>
      </c>
      <c r="BD478" s="253">
        <f t="shared" si="186"/>
        <v>0</v>
      </c>
      <c r="BE478" s="253">
        <f t="shared" si="170"/>
        <v>0</v>
      </c>
      <c r="BF478" s="253">
        <f t="shared" si="171"/>
        <v>0</v>
      </c>
      <c r="BG478" s="253">
        <f t="shared" si="172"/>
        <v>0</v>
      </c>
      <c r="BH478" s="253">
        <f t="shared" si="173"/>
        <v>0</v>
      </c>
      <c r="BI478" s="144"/>
      <c r="BJ478" s="253"/>
      <c r="BK478" s="253"/>
      <c r="BL478" s="253"/>
      <c r="BM478" s="253"/>
      <c r="BN478" s="253"/>
      <c r="BO478" s="253"/>
      <c r="BP478" s="253"/>
      <c r="BQ478" s="144"/>
      <c r="BR478" s="253">
        <f t="shared" si="174"/>
        <v>0</v>
      </c>
      <c r="BS478" s="253">
        <f t="shared" si="175"/>
        <v>0</v>
      </c>
      <c r="BT478" s="253">
        <f t="shared" si="176"/>
        <v>0</v>
      </c>
      <c r="BU478" s="253">
        <f t="shared" si="177"/>
        <v>0</v>
      </c>
      <c r="BV478" s="253">
        <f t="shared" si="178"/>
        <v>0</v>
      </c>
      <c r="BW478" s="253">
        <f t="shared" si="179"/>
        <v>0</v>
      </c>
      <c r="BX478" s="253">
        <f t="shared" si="180"/>
        <v>0</v>
      </c>
      <c r="BY478" s="142"/>
      <c r="BZ478" s="264" t="str">
        <f>IF(SUMIF('Input| Projects'!$AR$8:$CO$8,"Dx",'Input| Projects'!$AR478:$CO478)=0,"",SUMIF('Input| Projects'!$AR$8:$CO$8,"Dx",'Input| Projects'!$AR478:$CO478))</f>
        <v/>
      </c>
      <c r="CA478" s="264" t="str">
        <f>IF(SUMIF('Input| Projects'!$AR$8:$CO$8,"Tx",'Input| Projects'!$AR478:$CO478)=0,"",SUMIF('Input| Projects'!$AR$8:$CO$8,"Tx",'Input| Projects'!$AR478:$CO478))</f>
        <v/>
      </c>
      <c r="CB478" s="206" t="str">
        <f t="shared" si="187"/>
        <v/>
      </c>
    </row>
    <row r="479" spans="2:80" x14ac:dyDescent="0.3">
      <c r="B479" s="268">
        <f>IFERROR('Input| Projects'!B479,"")</f>
        <v>470</v>
      </c>
      <c r="C479" s="57" t="str">
        <f>IFERROR(IF('Input| Projects'!C479="","",'Input| Projects'!C479),"")</f>
        <v/>
      </c>
      <c r="D479" s="57" t="str">
        <f>IFERROR(IF('Input| Projects'!D479="","",'Input| Projects'!D479),"")</f>
        <v/>
      </c>
      <c r="E479" s="140"/>
      <c r="F479" s="257">
        <f>IFERROR('Input| Projects'!I479*'Input| Escalations'!$K$19,"")</f>
        <v>0</v>
      </c>
      <c r="G479" s="257">
        <f>IFERROR('Input| Projects'!J479*'Input| Escalations'!$K$19,"")</f>
        <v>0</v>
      </c>
      <c r="H479" s="257">
        <f>IFERROR('Input| Projects'!K479*'Input| Escalations'!$K$19,"")</f>
        <v>0</v>
      </c>
      <c r="I479" s="257">
        <f>IFERROR('Input| Projects'!L479*'Input| Escalations'!$K$19,"")</f>
        <v>0</v>
      </c>
      <c r="J479" s="257">
        <f>IFERROR('Input| Projects'!M479*'Input| Escalations'!$K$19,"")</f>
        <v>0</v>
      </c>
      <c r="K479" s="257">
        <f>IFERROR('Input| Projects'!N479*'Input| Escalations'!$K$19,"")</f>
        <v>0</v>
      </c>
      <c r="L479" s="257">
        <f>IFERROR('Input| Projects'!O479*'Input| Escalations'!$K$19,"")</f>
        <v>0</v>
      </c>
      <c r="M479" s="206" t="str">
        <f>IF(ABS(SUM(F479:L479)-(SUM('Input| Projects'!I479:O479)*'Input| Escalations'!$K$19))&lt;0.0000001,"",1)</f>
        <v/>
      </c>
      <c r="N479" s="259">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259">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259">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259">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259">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259">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259">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42"/>
      <c r="V479" s="253">
        <f t="shared" si="181"/>
        <v>0</v>
      </c>
      <c r="W479" s="253">
        <f t="shared" si="182"/>
        <v>0</v>
      </c>
      <c r="X479" s="253">
        <f t="shared" si="183"/>
        <v>0</v>
      </c>
      <c r="Y479" s="253">
        <f t="shared" si="166"/>
        <v>0</v>
      </c>
      <c r="Z479" s="253">
        <f t="shared" si="167"/>
        <v>0</v>
      </c>
      <c r="AA479" s="253">
        <f t="shared" si="168"/>
        <v>0</v>
      </c>
      <c r="AB479" s="253">
        <f t="shared" si="169"/>
        <v>0</v>
      </c>
      <c r="AC479" s="142"/>
      <c r="AD479" s="253">
        <f>'Input| Projects'!Q479*N479*'Input| Escalations'!$K$19</f>
        <v>0</v>
      </c>
      <c r="AE479" s="253">
        <f>'Input| Projects'!R479*O479*'Input| Escalations'!$K$19</f>
        <v>0</v>
      </c>
      <c r="AF479" s="253">
        <f>'Input| Projects'!S479*P479*'Input| Escalations'!$K$19</f>
        <v>0</v>
      </c>
      <c r="AG479" s="253">
        <f>'Input| Projects'!T479*Q479*'Input| Escalations'!$K$19</f>
        <v>0</v>
      </c>
      <c r="AH479" s="253">
        <f>'Input| Projects'!U479*R479*'Input| Escalations'!$K$19</f>
        <v>0</v>
      </c>
      <c r="AI479" s="253">
        <f>'Input| Projects'!V479*S479*'Input| Escalations'!$K$19</f>
        <v>0</v>
      </c>
      <c r="AJ479" s="253">
        <f>'Input| Projects'!W479*T479*'Input| Escalations'!$K$19</f>
        <v>0</v>
      </c>
      <c r="AK479" s="142"/>
      <c r="AL479" s="253">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253">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253">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253">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253">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253">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253">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42"/>
      <c r="AT479" s="253">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253">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253">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253">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253">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253">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253">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42"/>
      <c r="BB479" s="253">
        <f t="shared" si="184"/>
        <v>0</v>
      </c>
      <c r="BC479" s="253">
        <f t="shared" si="185"/>
        <v>0</v>
      </c>
      <c r="BD479" s="253">
        <f t="shared" si="186"/>
        <v>0</v>
      </c>
      <c r="BE479" s="253">
        <f t="shared" si="170"/>
        <v>0</v>
      </c>
      <c r="BF479" s="253">
        <f t="shared" si="171"/>
        <v>0</v>
      </c>
      <c r="BG479" s="253">
        <f t="shared" si="172"/>
        <v>0</v>
      </c>
      <c r="BH479" s="253">
        <f t="shared" si="173"/>
        <v>0</v>
      </c>
      <c r="BI479" s="144"/>
      <c r="BJ479" s="253"/>
      <c r="BK479" s="253"/>
      <c r="BL479" s="253"/>
      <c r="BM479" s="253"/>
      <c r="BN479" s="253"/>
      <c r="BO479" s="253"/>
      <c r="BP479" s="253"/>
      <c r="BQ479" s="144"/>
      <c r="BR479" s="253">
        <f t="shared" si="174"/>
        <v>0</v>
      </c>
      <c r="BS479" s="253">
        <f t="shared" si="175"/>
        <v>0</v>
      </c>
      <c r="BT479" s="253">
        <f t="shared" si="176"/>
        <v>0</v>
      </c>
      <c r="BU479" s="253">
        <f t="shared" si="177"/>
        <v>0</v>
      </c>
      <c r="BV479" s="253">
        <f t="shared" si="178"/>
        <v>0</v>
      </c>
      <c r="BW479" s="253">
        <f t="shared" si="179"/>
        <v>0</v>
      </c>
      <c r="BX479" s="253">
        <f t="shared" si="180"/>
        <v>0</v>
      </c>
      <c r="BY479" s="142"/>
      <c r="BZ479" s="264" t="str">
        <f>IF(SUMIF('Input| Projects'!$AR$8:$CO$8,"Dx",'Input| Projects'!$AR479:$CO479)=0,"",SUMIF('Input| Projects'!$AR$8:$CO$8,"Dx",'Input| Projects'!$AR479:$CO479))</f>
        <v/>
      </c>
      <c r="CA479" s="264" t="str">
        <f>IF(SUMIF('Input| Projects'!$AR$8:$CO$8,"Tx",'Input| Projects'!$AR479:$CO479)=0,"",SUMIF('Input| Projects'!$AR$8:$CO$8,"Tx",'Input| Projects'!$AR479:$CO479))</f>
        <v/>
      </c>
      <c r="CB479" s="206" t="str">
        <f t="shared" si="187"/>
        <v/>
      </c>
    </row>
    <row r="480" spans="2:80" x14ac:dyDescent="0.3">
      <c r="B480" s="268">
        <f>IFERROR('Input| Projects'!B480,"")</f>
        <v>471</v>
      </c>
      <c r="C480" s="57" t="str">
        <f>IFERROR(IF('Input| Projects'!C480="","",'Input| Projects'!C480),"")</f>
        <v/>
      </c>
      <c r="D480" s="57" t="str">
        <f>IFERROR(IF('Input| Projects'!D480="","",'Input| Projects'!D480),"")</f>
        <v/>
      </c>
      <c r="E480" s="140"/>
      <c r="F480" s="257">
        <f>IFERROR('Input| Projects'!I480*'Input| Escalations'!$K$19,"")</f>
        <v>0</v>
      </c>
      <c r="G480" s="257">
        <f>IFERROR('Input| Projects'!J480*'Input| Escalations'!$K$19,"")</f>
        <v>0</v>
      </c>
      <c r="H480" s="257">
        <f>IFERROR('Input| Projects'!K480*'Input| Escalations'!$K$19,"")</f>
        <v>0</v>
      </c>
      <c r="I480" s="257">
        <f>IFERROR('Input| Projects'!L480*'Input| Escalations'!$K$19,"")</f>
        <v>0</v>
      </c>
      <c r="J480" s="257">
        <f>IFERROR('Input| Projects'!M480*'Input| Escalations'!$K$19,"")</f>
        <v>0</v>
      </c>
      <c r="K480" s="257">
        <f>IFERROR('Input| Projects'!N480*'Input| Escalations'!$K$19,"")</f>
        <v>0</v>
      </c>
      <c r="L480" s="257">
        <f>IFERROR('Input| Projects'!O480*'Input| Escalations'!$K$19,"")</f>
        <v>0</v>
      </c>
      <c r="M480" s="206" t="str">
        <f>IF(ABS(SUM(F480:L480)-(SUM('Input| Projects'!I480:O480)*'Input| Escalations'!$K$19))&lt;0.0000001,"",1)</f>
        <v/>
      </c>
      <c r="N480" s="259">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259">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259">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259">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259">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259">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259">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42"/>
      <c r="V480" s="253">
        <f t="shared" si="181"/>
        <v>0</v>
      </c>
      <c r="W480" s="253">
        <f t="shared" si="182"/>
        <v>0</v>
      </c>
      <c r="X480" s="253">
        <f t="shared" si="183"/>
        <v>0</v>
      </c>
      <c r="Y480" s="253">
        <f t="shared" si="166"/>
        <v>0</v>
      </c>
      <c r="Z480" s="253">
        <f t="shared" si="167"/>
        <v>0</v>
      </c>
      <c r="AA480" s="253">
        <f t="shared" si="168"/>
        <v>0</v>
      </c>
      <c r="AB480" s="253">
        <f t="shared" si="169"/>
        <v>0</v>
      </c>
      <c r="AC480" s="142"/>
      <c r="AD480" s="253">
        <f>'Input| Projects'!Q480*N480*'Input| Escalations'!$K$19</f>
        <v>0</v>
      </c>
      <c r="AE480" s="253">
        <f>'Input| Projects'!R480*O480*'Input| Escalations'!$K$19</f>
        <v>0</v>
      </c>
      <c r="AF480" s="253">
        <f>'Input| Projects'!S480*P480*'Input| Escalations'!$K$19</f>
        <v>0</v>
      </c>
      <c r="AG480" s="253">
        <f>'Input| Projects'!T480*Q480*'Input| Escalations'!$K$19</f>
        <v>0</v>
      </c>
      <c r="AH480" s="253">
        <f>'Input| Projects'!U480*R480*'Input| Escalations'!$K$19</f>
        <v>0</v>
      </c>
      <c r="AI480" s="253">
        <f>'Input| Projects'!V480*S480*'Input| Escalations'!$K$19</f>
        <v>0</v>
      </c>
      <c r="AJ480" s="253">
        <f>'Input| Projects'!W480*T480*'Input| Escalations'!$K$19</f>
        <v>0</v>
      </c>
      <c r="AK480" s="142"/>
      <c r="AL480" s="253">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253">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253">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253">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253">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253">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253">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42"/>
      <c r="AT480" s="253">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253">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253">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253">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253">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253">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253">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42"/>
      <c r="BB480" s="253">
        <f t="shared" si="184"/>
        <v>0</v>
      </c>
      <c r="BC480" s="253">
        <f t="shared" si="185"/>
        <v>0</v>
      </c>
      <c r="BD480" s="253">
        <f t="shared" si="186"/>
        <v>0</v>
      </c>
      <c r="BE480" s="253">
        <f t="shared" si="170"/>
        <v>0</v>
      </c>
      <c r="BF480" s="253">
        <f t="shared" si="171"/>
        <v>0</v>
      </c>
      <c r="BG480" s="253">
        <f t="shared" si="172"/>
        <v>0</v>
      </c>
      <c r="BH480" s="253">
        <f t="shared" si="173"/>
        <v>0</v>
      </c>
      <c r="BI480" s="144"/>
      <c r="BJ480" s="253"/>
      <c r="BK480" s="253"/>
      <c r="BL480" s="253"/>
      <c r="BM480" s="253"/>
      <c r="BN480" s="253"/>
      <c r="BO480" s="253"/>
      <c r="BP480" s="253"/>
      <c r="BQ480" s="144"/>
      <c r="BR480" s="253">
        <f t="shared" si="174"/>
        <v>0</v>
      </c>
      <c r="BS480" s="253">
        <f t="shared" si="175"/>
        <v>0</v>
      </c>
      <c r="BT480" s="253">
        <f t="shared" si="176"/>
        <v>0</v>
      </c>
      <c r="BU480" s="253">
        <f t="shared" si="177"/>
        <v>0</v>
      </c>
      <c r="BV480" s="253">
        <f t="shared" si="178"/>
        <v>0</v>
      </c>
      <c r="BW480" s="253">
        <f t="shared" si="179"/>
        <v>0</v>
      </c>
      <c r="BX480" s="253">
        <f t="shared" si="180"/>
        <v>0</v>
      </c>
      <c r="BY480" s="142"/>
      <c r="BZ480" s="264" t="str">
        <f>IF(SUMIF('Input| Projects'!$AR$8:$CO$8,"Dx",'Input| Projects'!$AR480:$CO480)=0,"",SUMIF('Input| Projects'!$AR$8:$CO$8,"Dx",'Input| Projects'!$AR480:$CO480))</f>
        <v/>
      </c>
      <c r="CA480" s="264" t="str">
        <f>IF(SUMIF('Input| Projects'!$AR$8:$CO$8,"Tx",'Input| Projects'!$AR480:$CO480)=0,"",SUMIF('Input| Projects'!$AR$8:$CO$8,"Tx",'Input| Projects'!$AR480:$CO480))</f>
        <v/>
      </c>
      <c r="CB480" s="206" t="str">
        <f t="shared" si="187"/>
        <v/>
      </c>
    </row>
    <row r="481" spans="2:80" x14ac:dyDescent="0.3">
      <c r="B481" s="268">
        <f>IFERROR('Input| Projects'!B481,"")</f>
        <v>472</v>
      </c>
      <c r="C481" s="57" t="str">
        <f>IFERROR(IF('Input| Projects'!C481="","",'Input| Projects'!C481),"")</f>
        <v/>
      </c>
      <c r="D481" s="57" t="str">
        <f>IFERROR(IF('Input| Projects'!D481="","",'Input| Projects'!D481),"")</f>
        <v/>
      </c>
      <c r="E481" s="140"/>
      <c r="F481" s="257">
        <f>IFERROR('Input| Projects'!I481*'Input| Escalations'!$K$19,"")</f>
        <v>0</v>
      </c>
      <c r="G481" s="257">
        <f>IFERROR('Input| Projects'!J481*'Input| Escalations'!$K$19,"")</f>
        <v>0</v>
      </c>
      <c r="H481" s="257">
        <f>IFERROR('Input| Projects'!K481*'Input| Escalations'!$K$19,"")</f>
        <v>0</v>
      </c>
      <c r="I481" s="257">
        <f>IFERROR('Input| Projects'!L481*'Input| Escalations'!$K$19,"")</f>
        <v>0</v>
      </c>
      <c r="J481" s="257">
        <f>IFERROR('Input| Projects'!M481*'Input| Escalations'!$K$19,"")</f>
        <v>0</v>
      </c>
      <c r="K481" s="257">
        <f>IFERROR('Input| Projects'!N481*'Input| Escalations'!$K$19,"")</f>
        <v>0</v>
      </c>
      <c r="L481" s="257">
        <f>IFERROR('Input| Projects'!O481*'Input| Escalations'!$K$19,"")</f>
        <v>0</v>
      </c>
      <c r="M481" s="206" t="str">
        <f>IF(ABS(SUM(F481:L481)-(SUM('Input| Projects'!I481:O481)*'Input| Escalations'!$K$19))&lt;0.0000001,"",1)</f>
        <v/>
      </c>
      <c r="N481" s="259">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259">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259">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259">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259">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259">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259">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42"/>
      <c r="V481" s="253">
        <f t="shared" si="181"/>
        <v>0</v>
      </c>
      <c r="W481" s="253">
        <f t="shared" si="182"/>
        <v>0</v>
      </c>
      <c r="X481" s="253">
        <f t="shared" si="183"/>
        <v>0</v>
      </c>
      <c r="Y481" s="253">
        <f t="shared" si="166"/>
        <v>0</v>
      </c>
      <c r="Z481" s="253">
        <f t="shared" si="167"/>
        <v>0</v>
      </c>
      <c r="AA481" s="253">
        <f t="shared" si="168"/>
        <v>0</v>
      </c>
      <c r="AB481" s="253">
        <f t="shared" si="169"/>
        <v>0</v>
      </c>
      <c r="AC481" s="142"/>
      <c r="AD481" s="253">
        <f>'Input| Projects'!Q481*N481*'Input| Escalations'!$K$19</f>
        <v>0</v>
      </c>
      <c r="AE481" s="253">
        <f>'Input| Projects'!R481*O481*'Input| Escalations'!$K$19</f>
        <v>0</v>
      </c>
      <c r="AF481" s="253">
        <f>'Input| Projects'!S481*P481*'Input| Escalations'!$K$19</f>
        <v>0</v>
      </c>
      <c r="AG481" s="253">
        <f>'Input| Projects'!T481*Q481*'Input| Escalations'!$K$19</f>
        <v>0</v>
      </c>
      <c r="AH481" s="253">
        <f>'Input| Projects'!U481*R481*'Input| Escalations'!$K$19</f>
        <v>0</v>
      </c>
      <c r="AI481" s="253">
        <f>'Input| Projects'!V481*S481*'Input| Escalations'!$K$19</f>
        <v>0</v>
      </c>
      <c r="AJ481" s="253">
        <f>'Input| Projects'!W481*T481*'Input| Escalations'!$K$19</f>
        <v>0</v>
      </c>
      <c r="AK481" s="142"/>
      <c r="AL481" s="253">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253">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253">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253">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253">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253">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253">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42"/>
      <c r="AT481" s="253">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253">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253">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253">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253">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253">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253">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42"/>
      <c r="BB481" s="253">
        <f t="shared" si="184"/>
        <v>0</v>
      </c>
      <c r="BC481" s="253">
        <f t="shared" si="185"/>
        <v>0</v>
      </c>
      <c r="BD481" s="253">
        <f t="shared" si="186"/>
        <v>0</v>
      </c>
      <c r="BE481" s="253">
        <f t="shared" si="170"/>
        <v>0</v>
      </c>
      <c r="BF481" s="253">
        <f t="shared" si="171"/>
        <v>0</v>
      </c>
      <c r="BG481" s="253">
        <f t="shared" si="172"/>
        <v>0</v>
      </c>
      <c r="BH481" s="253">
        <f t="shared" si="173"/>
        <v>0</v>
      </c>
      <c r="BI481" s="144"/>
      <c r="BJ481" s="253"/>
      <c r="BK481" s="253"/>
      <c r="BL481" s="253"/>
      <c r="BM481" s="253"/>
      <c r="BN481" s="253"/>
      <c r="BO481" s="253"/>
      <c r="BP481" s="253"/>
      <c r="BQ481" s="144"/>
      <c r="BR481" s="253">
        <f t="shared" si="174"/>
        <v>0</v>
      </c>
      <c r="BS481" s="253">
        <f t="shared" si="175"/>
        <v>0</v>
      </c>
      <c r="BT481" s="253">
        <f t="shared" si="176"/>
        <v>0</v>
      </c>
      <c r="BU481" s="253">
        <f t="shared" si="177"/>
        <v>0</v>
      </c>
      <c r="BV481" s="253">
        <f t="shared" si="178"/>
        <v>0</v>
      </c>
      <c r="BW481" s="253">
        <f t="shared" si="179"/>
        <v>0</v>
      </c>
      <c r="BX481" s="253">
        <f t="shared" si="180"/>
        <v>0</v>
      </c>
      <c r="BY481" s="142"/>
      <c r="BZ481" s="264" t="str">
        <f>IF(SUMIF('Input| Projects'!$AR$8:$CO$8,"Dx",'Input| Projects'!$AR481:$CO481)=0,"",SUMIF('Input| Projects'!$AR$8:$CO$8,"Dx",'Input| Projects'!$AR481:$CO481))</f>
        <v/>
      </c>
      <c r="CA481" s="264" t="str">
        <f>IF(SUMIF('Input| Projects'!$AR$8:$CO$8,"Tx",'Input| Projects'!$AR481:$CO481)=0,"",SUMIF('Input| Projects'!$AR$8:$CO$8,"Tx",'Input| Projects'!$AR481:$CO481))</f>
        <v/>
      </c>
      <c r="CB481" s="206" t="str">
        <f t="shared" si="187"/>
        <v/>
      </c>
    </row>
    <row r="482" spans="2:80" x14ac:dyDescent="0.3">
      <c r="B482" s="268">
        <f>IFERROR('Input| Projects'!B482,"")</f>
        <v>473</v>
      </c>
      <c r="C482" s="57" t="str">
        <f>IFERROR(IF('Input| Projects'!C482="","",'Input| Projects'!C482),"")</f>
        <v/>
      </c>
      <c r="D482" s="57" t="str">
        <f>IFERROR(IF('Input| Projects'!D482="","",'Input| Projects'!D482),"")</f>
        <v/>
      </c>
      <c r="E482" s="140"/>
      <c r="F482" s="257">
        <f>IFERROR('Input| Projects'!I482*'Input| Escalations'!$K$19,"")</f>
        <v>0</v>
      </c>
      <c r="G482" s="257">
        <f>IFERROR('Input| Projects'!J482*'Input| Escalations'!$K$19,"")</f>
        <v>0</v>
      </c>
      <c r="H482" s="257">
        <f>IFERROR('Input| Projects'!K482*'Input| Escalations'!$K$19,"")</f>
        <v>0</v>
      </c>
      <c r="I482" s="257">
        <f>IFERROR('Input| Projects'!L482*'Input| Escalations'!$K$19,"")</f>
        <v>0</v>
      </c>
      <c r="J482" s="257">
        <f>IFERROR('Input| Projects'!M482*'Input| Escalations'!$K$19,"")</f>
        <v>0</v>
      </c>
      <c r="K482" s="257">
        <f>IFERROR('Input| Projects'!N482*'Input| Escalations'!$K$19,"")</f>
        <v>0</v>
      </c>
      <c r="L482" s="257">
        <f>IFERROR('Input| Projects'!O482*'Input| Escalations'!$K$19,"")</f>
        <v>0</v>
      </c>
      <c r="M482" s="206" t="str">
        <f>IF(ABS(SUM(F482:L482)-(SUM('Input| Projects'!I482:O482)*'Input| Escalations'!$K$19))&lt;0.0000001,"",1)</f>
        <v/>
      </c>
      <c r="N482" s="259">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259">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259">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259">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259">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259">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259">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42"/>
      <c r="V482" s="253">
        <f t="shared" si="181"/>
        <v>0</v>
      </c>
      <c r="W482" s="253">
        <f t="shared" si="182"/>
        <v>0</v>
      </c>
      <c r="X482" s="253">
        <f t="shared" si="183"/>
        <v>0</v>
      </c>
      <c r="Y482" s="253">
        <f t="shared" si="166"/>
        <v>0</v>
      </c>
      <c r="Z482" s="253">
        <f t="shared" si="167"/>
        <v>0</v>
      </c>
      <c r="AA482" s="253">
        <f t="shared" si="168"/>
        <v>0</v>
      </c>
      <c r="AB482" s="253">
        <f t="shared" si="169"/>
        <v>0</v>
      </c>
      <c r="AC482" s="142"/>
      <c r="AD482" s="253">
        <f>'Input| Projects'!Q482*N482*'Input| Escalations'!$K$19</f>
        <v>0</v>
      </c>
      <c r="AE482" s="253">
        <f>'Input| Projects'!R482*O482*'Input| Escalations'!$K$19</f>
        <v>0</v>
      </c>
      <c r="AF482" s="253">
        <f>'Input| Projects'!S482*P482*'Input| Escalations'!$K$19</f>
        <v>0</v>
      </c>
      <c r="AG482" s="253">
        <f>'Input| Projects'!T482*Q482*'Input| Escalations'!$K$19</f>
        <v>0</v>
      </c>
      <c r="AH482" s="253">
        <f>'Input| Projects'!U482*R482*'Input| Escalations'!$K$19</f>
        <v>0</v>
      </c>
      <c r="AI482" s="253">
        <f>'Input| Projects'!V482*S482*'Input| Escalations'!$K$19</f>
        <v>0</v>
      </c>
      <c r="AJ482" s="253">
        <f>'Input| Projects'!W482*T482*'Input| Escalations'!$K$19</f>
        <v>0</v>
      </c>
      <c r="AK482" s="142"/>
      <c r="AL482" s="253">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253">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253">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253">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253">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253">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253">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42"/>
      <c r="AT482" s="253">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253">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253">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253">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253">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253">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253">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42"/>
      <c r="BB482" s="253">
        <f t="shared" si="184"/>
        <v>0</v>
      </c>
      <c r="BC482" s="253">
        <f t="shared" si="185"/>
        <v>0</v>
      </c>
      <c r="BD482" s="253">
        <f t="shared" si="186"/>
        <v>0</v>
      </c>
      <c r="BE482" s="253">
        <f t="shared" si="170"/>
        <v>0</v>
      </c>
      <c r="BF482" s="253">
        <f t="shared" si="171"/>
        <v>0</v>
      </c>
      <c r="BG482" s="253">
        <f t="shared" si="172"/>
        <v>0</v>
      </c>
      <c r="BH482" s="253">
        <f t="shared" si="173"/>
        <v>0</v>
      </c>
      <c r="BI482" s="144"/>
      <c r="BJ482" s="253"/>
      <c r="BK482" s="253"/>
      <c r="BL482" s="253"/>
      <c r="BM482" s="253"/>
      <c r="BN482" s="253"/>
      <c r="BO482" s="253"/>
      <c r="BP482" s="253"/>
      <c r="BQ482" s="144"/>
      <c r="BR482" s="253">
        <f t="shared" si="174"/>
        <v>0</v>
      </c>
      <c r="BS482" s="253">
        <f t="shared" si="175"/>
        <v>0</v>
      </c>
      <c r="BT482" s="253">
        <f t="shared" si="176"/>
        <v>0</v>
      </c>
      <c r="BU482" s="253">
        <f t="shared" si="177"/>
        <v>0</v>
      </c>
      <c r="BV482" s="253">
        <f t="shared" si="178"/>
        <v>0</v>
      </c>
      <c r="BW482" s="253">
        <f t="shared" si="179"/>
        <v>0</v>
      </c>
      <c r="BX482" s="253">
        <f t="shared" si="180"/>
        <v>0</v>
      </c>
      <c r="BY482" s="142"/>
      <c r="BZ482" s="264" t="str">
        <f>IF(SUMIF('Input| Projects'!$AR$8:$CO$8,"Dx",'Input| Projects'!$AR482:$CO482)=0,"",SUMIF('Input| Projects'!$AR$8:$CO$8,"Dx",'Input| Projects'!$AR482:$CO482))</f>
        <v/>
      </c>
      <c r="CA482" s="264" t="str">
        <f>IF(SUMIF('Input| Projects'!$AR$8:$CO$8,"Tx",'Input| Projects'!$AR482:$CO482)=0,"",SUMIF('Input| Projects'!$AR$8:$CO$8,"Tx",'Input| Projects'!$AR482:$CO482))</f>
        <v/>
      </c>
      <c r="CB482" s="206" t="str">
        <f t="shared" si="187"/>
        <v/>
      </c>
    </row>
    <row r="483" spans="2:80" x14ac:dyDescent="0.3">
      <c r="B483" s="268">
        <f>IFERROR('Input| Projects'!B483,"")</f>
        <v>474</v>
      </c>
      <c r="C483" s="57" t="str">
        <f>IFERROR(IF('Input| Projects'!C483="","",'Input| Projects'!C483),"")</f>
        <v/>
      </c>
      <c r="D483" s="57" t="str">
        <f>IFERROR(IF('Input| Projects'!D483="","",'Input| Projects'!D483),"")</f>
        <v/>
      </c>
      <c r="E483" s="140"/>
      <c r="F483" s="257">
        <f>IFERROR('Input| Projects'!I483*'Input| Escalations'!$K$19,"")</f>
        <v>0</v>
      </c>
      <c r="G483" s="257">
        <f>IFERROR('Input| Projects'!J483*'Input| Escalations'!$K$19,"")</f>
        <v>0</v>
      </c>
      <c r="H483" s="257">
        <f>IFERROR('Input| Projects'!K483*'Input| Escalations'!$K$19,"")</f>
        <v>0</v>
      </c>
      <c r="I483" s="257">
        <f>IFERROR('Input| Projects'!L483*'Input| Escalations'!$K$19,"")</f>
        <v>0</v>
      </c>
      <c r="J483" s="257">
        <f>IFERROR('Input| Projects'!M483*'Input| Escalations'!$K$19,"")</f>
        <v>0</v>
      </c>
      <c r="K483" s="257">
        <f>IFERROR('Input| Projects'!N483*'Input| Escalations'!$K$19,"")</f>
        <v>0</v>
      </c>
      <c r="L483" s="257">
        <f>IFERROR('Input| Projects'!O483*'Input| Escalations'!$K$19,"")</f>
        <v>0</v>
      </c>
      <c r="M483" s="206" t="str">
        <f>IF(ABS(SUM(F483:L483)-(SUM('Input| Projects'!I483:O483)*'Input| Escalations'!$K$19))&lt;0.0000001,"",1)</f>
        <v/>
      </c>
      <c r="N483" s="259">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259">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259">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259">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259">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259">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259">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42"/>
      <c r="V483" s="253">
        <f t="shared" si="181"/>
        <v>0</v>
      </c>
      <c r="W483" s="253">
        <f t="shared" si="182"/>
        <v>0</v>
      </c>
      <c r="X483" s="253">
        <f t="shared" si="183"/>
        <v>0</v>
      </c>
      <c r="Y483" s="253">
        <f t="shared" si="166"/>
        <v>0</v>
      </c>
      <c r="Z483" s="253">
        <f t="shared" si="167"/>
        <v>0</v>
      </c>
      <c r="AA483" s="253">
        <f t="shared" si="168"/>
        <v>0</v>
      </c>
      <c r="AB483" s="253">
        <f t="shared" si="169"/>
        <v>0</v>
      </c>
      <c r="AC483" s="142"/>
      <c r="AD483" s="253">
        <f>'Input| Projects'!Q483*N483*'Input| Escalations'!$K$19</f>
        <v>0</v>
      </c>
      <c r="AE483" s="253">
        <f>'Input| Projects'!R483*O483*'Input| Escalations'!$K$19</f>
        <v>0</v>
      </c>
      <c r="AF483" s="253">
        <f>'Input| Projects'!S483*P483*'Input| Escalations'!$K$19</f>
        <v>0</v>
      </c>
      <c r="AG483" s="253">
        <f>'Input| Projects'!T483*Q483*'Input| Escalations'!$K$19</f>
        <v>0</v>
      </c>
      <c r="AH483" s="253">
        <f>'Input| Projects'!U483*R483*'Input| Escalations'!$K$19</f>
        <v>0</v>
      </c>
      <c r="AI483" s="253">
        <f>'Input| Projects'!V483*S483*'Input| Escalations'!$K$19</f>
        <v>0</v>
      </c>
      <c r="AJ483" s="253">
        <f>'Input| Projects'!W483*T483*'Input| Escalations'!$K$19</f>
        <v>0</v>
      </c>
      <c r="AK483" s="142"/>
      <c r="AL483" s="253">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253">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253">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253">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253">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253">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253">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42"/>
      <c r="AT483" s="253">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253">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253">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253">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253">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253">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253">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42"/>
      <c r="BB483" s="253">
        <f t="shared" si="184"/>
        <v>0</v>
      </c>
      <c r="BC483" s="253">
        <f t="shared" si="185"/>
        <v>0</v>
      </c>
      <c r="BD483" s="253">
        <f t="shared" si="186"/>
        <v>0</v>
      </c>
      <c r="BE483" s="253">
        <f t="shared" si="170"/>
        <v>0</v>
      </c>
      <c r="BF483" s="253">
        <f t="shared" si="171"/>
        <v>0</v>
      </c>
      <c r="BG483" s="253">
        <f t="shared" si="172"/>
        <v>0</v>
      </c>
      <c r="BH483" s="253">
        <f t="shared" si="173"/>
        <v>0</v>
      </c>
      <c r="BI483" s="144"/>
      <c r="BJ483" s="253"/>
      <c r="BK483" s="253"/>
      <c r="BL483" s="253"/>
      <c r="BM483" s="253"/>
      <c r="BN483" s="253"/>
      <c r="BO483" s="253"/>
      <c r="BP483" s="253"/>
      <c r="BQ483" s="144"/>
      <c r="BR483" s="253">
        <f t="shared" si="174"/>
        <v>0</v>
      </c>
      <c r="BS483" s="253">
        <f t="shared" si="175"/>
        <v>0</v>
      </c>
      <c r="BT483" s="253">
        <f t="shared" si="176"/>
        <v>0</v>
      </c>
      <c r="BU483" s="253">
        <f t="shared" si="177"/>
        <v>0</v>
      </c>
      <c r="BV483" s="253">
        <f t="shared" si="178"/>
        <v>0</v>
      </c>
      <c r="BW483" s="253">
        <f t="shared" si="179"/>
        <v>0</v>
      </c>
      <c r="BX483" s="253">
        <f t="shared" si="180"/>
        <v>0</v>
      </c>
      <c r="BY483" s="142"/>
      <c r="BZ483" s="264" t="str">
        <f>IF(SUMIF('Input| Projects'!$AR$8:$CO$8,"Dx",'Input| Projects'!$AR483:$CO483)=0,"",SUMIF('Input| Projects'!$AR$8:$CO$8,"Dx",'Input| Projects'!$AR483:$CO483))</f>
        <v/>
      </c>
      <c r="CA483" s="264" t="str">
        <f>IF(SUMIF('Input| Projects'!$AR$8:$CO$8,"Tx",'Input| Projects'!$AR483:$CO483)=0,"",SUMIF('Input| Projects'!$AR$8:$CO$8,"Tx",'Input| Projects'!$AR483:$CO483))</f>
        <v/>
      </c>
      <c r="CB483" s="206" t="str">
        <f t="shared" si="187"/>
        <v/>
      </c>
    </row>
    <row r="484" spans="2:80" x14ac:dyDescent="0.3">
      <c r="B484" s="268">
        <f>IFERROR('Input| Projects'!B484,"")</f>
        <v>475</v>
      </c>
      <c r="C484" s="57" t="str">
        <f>IFERROR(IF('Input| Projects'!C484="","",'Input| Projects'!C484),"")</f>
        <v/>
      </c>
      <c r="D484" s="57" t="str">
        <f>IFERROR(IF('Input| Projects'!D484="","",'Input| Projects'!D484),"")</f>
        <v/>
      </c>
      <c r="E484" s="140"/>
      <c r="F484" s="257">
        <f>IFERROR('Input| Projects'!I484*'Input| Escalations'!$K$19,"")</f>
        <v>0</v>
      </c>
      <c r="G484" s="257">
        <f>IFERROR('Input| Projects'!J484*'Input| Escalations'!$K$19,"")</f>
        <v>0</v>
      </c>
      <c r="H484" s="257">
        <f>IFERROR('Input| Projects'!K484*'Input| Escalations'!$K$19,"")</f>
        <v>0</v>
      </c>
      <c r="I484" s="257">
        <f>IFERROR('Input| Projects'!L484*'Input| Escalations'!$K$19,"")</f>
        <v>0</v>
      </c>
      <c r="J484" s="257">
        <f>IFERROR('Input| Projects'!M484*'Input| Escalations'!$K$19,"")</f>
        <v>0</v>
      </c>
      <c r="K484" s="257">
        <f>IFERROR('Input| Projects'!N484*'Input| Escalations'!$K$19,"")</f>
        <v>0</v>
      </c>
      <c r="L484" s="257">
        <f>IFERROR('Input| Projects'!O484*'Input| Escalations'!$K$19,"")</f>
        <v>0</v>
      </c>
      <c r="M484" s="206" t="str">
        <f>IF(ABS(SUM(F484:L484)-(SUM('Input| Projects'!I484:O484)*'Input| Escalations'!$K$19))&lt;0.0000001,"",1)</f>
        <v/>
      </c>
      <c r="N484" s="259">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259">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259">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259">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259">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259">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259">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42"/>
      <c r="V484" s="253">
        <f t="shared" si="181"/>
        <v>0</v>
      </c>
      <c r="W484" s="253">
        <f t="shared" si="182"/>
        <v>0</v>
      </c>
      <c r="X484" s="253">
        <f t="shared" si="183"/>
        <v>0</v>
      </c>
      <c r="Y484" s="253">
        <f t="shared" si="166"/>
        <v>0</v>
      </c>
      <c r="Z484" s="253">
        <f t="shared" si="167"/>
        <v>0</v>
      </c>
      <c r="AA484" s="253">
        <f t="shared" si="168"/>
        <v>0</v>
      </c>
      <c r="AB484" s="253">
        <f t="shared" si="169"/>
        <v>0</v>
      </c>
      <c r="AC484" s="142"/>
      <c r="AD484" s="253">
        <f>'Input| Projects'!Q484*N484*'Input| Escalations'!$K$19</f>
        <v>0</v>
      </c>
      <c r="AE484" s="253">
        <f>'Input| Projects'!R484*O484*'Input| Escalations'!$K$19</f>
        <v>0</v>
      </c>
      <c r="AF484" s="253">
        <f>'Input| Projects'!S484*P484*'Input| Escalations'!$K$19</f>
        <v>0</v>
      </c>
      <c r="AG484" s="253">
        <f>'Input| Projects'!T484*Q484*'Input| Escalations'!$K$19</f>
        <v>0</v>
      </c>
      <c r="AH484" s="253">
        <f>'Input| Projects'!U484*R484*'Input| Escalations'!$K$19</f>
        <v>0</v>
      </c>
      <c r="AI484" s="253">
        <f>'Input| Projects'!V484*S484*'Input| Escalations'!$K$19</f>
        <v>0</v>
      </c>
      <c r="AJ484" s="253">
        <f>'Input| Projects'!W484*T484*'Input| Escalations'!$K$19</f>
        <v>0</v>
      </c>
      <c r="AK484" s="142"/>
      <c r="AL484" s="253">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253">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253">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253">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253">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253">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253">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42"/>
      <c r="AT484" s="253">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253">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253">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253">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253">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253">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253">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42"/>
      <c r="BB484" s="253">
        <f t="shared" si="184"/>
        <v>0</v>
      </c>
      <c r="BC484" s="253">
        <f t="shared" si="185"/>
        <v>0</v>
      </c>
      <c r="BD484" s="253">
        <f t="shared" si="186"/>
        <v>0</v>
      </c>
      <c r="BE484" s="253">
        <f t="shared" si="170"/>
        <v>0</v>
      </c>
      <c r="BF484" s="253">
        <f t="shared" si="171"/>
        <v>0</v>
      </c>
      <c r="BG484" s="253">
        <f t="shared" si="172"/>
        <v>0</v>
      </c>
      <c r="BH484" s="253">
        <f t="shared" si="173"/>
        <v>0</v>
      </c>
      <c r="BI484" s="144"/>
      <c r="BJ484" s="253"/>
      <c r="BK484" s="253"/>
      <c r="BL484" s="253"/>
      <c r="BM484" s="253"/>
      <c r="BN484" s="253"/>
      <c r="BO484" s="253"/>
      <c r="BP484" s="253"/>
      <c r="BQ484" s="144"/>
      <c r="BR484" s="253">
        <f t="shared" si="174"/>
        <v>0</v>
      </c>
      <c r="BS484" s="253">
        <f t="shared" si="175"/>
        <v>0</v>
      </c>
      <c r="BT484" s="253">
        <f t="shared" si="176"/>
        <v>0</v>
      </c>
      <c r="BU484" s="253">
        <f t="shared" si="177"/>
        <v>0</v>
      </c>
      <c r="BV484" s="253">
        <f t="shared" si="178"/>
        <v>0</v>
      </c>
      <c r="BW484" s="253">
        <f t="shared" si="179"/>
        <v>0</v>
      </c>
      <c r="BX484" s="253">
        <f t="shared" si="180"/>
        <v>0</v>
      </c>
      <c r="BY484" s="142"/>
      <c r="BZ484" s="264" t="str">
        <f>IF(SUMIF('Input| Projects'!$AR$8:$CO$8,"Dx",'Input| Projects'!$AR484:$CO484)=0,"",SUMIF('Input| Projects'!$AR$8:$CO$8,"Dx",'Input| Projects'!$AR484:$CO484))</f>
        <v/>
      </c>
      <c r="CA484" s="264" t="str">
        <f>IF(SUMIF('Input| Projects'!$AR$8:$CO$8,"Tx",'Input| Projects'!$AR484:$CO484)=0,"",SUMIF('Input| Projects'!$AR$8:$CO$8,"Tx",'Input| Projects'!$AR484:$CO484))</f>
        <v/>
      </c>
      <c r="CB484" s="206" t="str">
        <f t="shared" si="187"/>
        <v/>
      </c>
    </row>
    <row r="485" spans="2:80" x14ac:dyDescent="0.3">
      <c r="B485" s="268">
        <f>IFERROR('Input| Projects'!B485,"")</f>
        <v>476</v>
      </c>
      <c r="C485" s="57" t="str">
        <f>IFERROR(IF('Input| Projects'!C485="","",'Input| Projects'!C485),"")</f>
        <v/>
      </c>
      <c r="D485" s="57" t="str">
        <f>IFERROR(IF('Input| Projects'!D485="","",'Input| Projects'!D485),"")</f>
        <v/>
      </c>
      <c r="E485" s="140"/>
      <c r="F485" s="257">
        <f>IFERROR('Input| Projects'!I485*'Input| Escalations'!$K$19,"")</f>
        <v>0</v>
      </c>
      <c r="G485" s="257">
        <f>IFERROR('Input| Projects'!J485*'Input| Escalations'!$K$19,"")</f>
        <v>0</v>
      </c>
      <c r="H485" s="257">
        <f>IFERROR('Input| Projects'!K485*'Input| Escalations'!$K$19,"")</f>
        <v>0</v>
      </c>
      <c r="I485" s="257">
        <f>IFERROR('Input| Projects'!L485*'Input| Escalations'!$K$19,"")</f>
        <v>0</v>
      </c>
      <c r="J485" s="257">
        <f>IFERROR('Input| Projects'!M485*'Input| Escalations'!$K$19,"")</f>
        <v>0</v>
      </c>
      <c r="K485" s="257">
        <f>IFERROR('Input| Projects'!N485*'Input| Escalations'!$K$19,"")</f>
        <v>0</v>
      </c>
      <c r="L485" s="257">
        <f>IFERROR('Input| Projects'!O485*'Input| Escalations'!$K$19,"")</f>
        <v>0</v>
      </c>
      <c r="M485" s="206" t="str">
        <f>IF(ABS(SUM(F485:L485)-(SUM('Input| Projects'!I485:O485)*'Input| Escalations'!$K$19))&lt;0.0000001,"",1)</f>
        <v/>
      </c>
      <c r="N485" s="259">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259">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259">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259">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259">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259">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259">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42"/>
      <c r="V485" s="253">
        <f t="shared" si="181"/>
        <v>0</v>
      </c>
      <c r="W485" s="253">
        <f t="shared" si="182"/>
        <v>0</v>
      </c>
      <c r="X485" s="253">
        <f t="shared" si="183"/>
        <v>0</v>
      </c>
      <c r="Y485" s="253">
        <f t="shared" si="166"/>
        <v>0</v>
      </c>
      <c r="Z485" s="253">
        <f t="shared" si="167"/>
        <v>0</v>
      </c>
      <c r="AA485" s="253">
        <f t="shared" si="168"/>
        <v>0</v>
      </c>
      <c r="AB485" s="253">
        <f t="shared" si="169"/>
        <v>0</v>
      </c>
      <c r="AC485" s="142"/>
      <c r="AD485" s="253">
        <f>'Input| Projects'!Q485*N485*'Input| Escalations'!$K$19</f>
        <v>0</v>
      </c>
      <c r="AE485" s="253">
        <f>'Input| Projects'!R485*O485*'Input| Escalations'!$K$19</f>
        <v>0</v>
      </c>
      <c r="AF485" s="253">
        <f>'Input| Projects'!S485*P485*'Input| Escalations'!$K$19</f>
        <v>0</v>
      </c>
      <c r="AG485" s="253">
        <f>'Input| Projects'!T485*Q485*'Input| Escalations'!$K$19</f>
        <v>0</v>
      </c>
      <c r="AH485" s="253">
        <f>'Input| Projects'!U485*R485*'Input| Escalations'!$K$19</f>
        <v>0</v>
      </c>
      <c r="AI485" s="253">
        <f>'Input| Projects'!V485*S485*'Input| Escalations'!$K$19</f>
        <v>0</v>
      </c>
      <c r="AJ485" s="253">
        <f>'Input| Projects'!W485*T485*'Input| Escalations'!$K$19</f>
        <v>0</v>
      </c>
      <c r="AK485" s="142"/>
      <c r="AL485" s="253">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253">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253">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253">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253">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253">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253">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42"/>
      <c r="AT485" s="253">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253">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253">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253">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253">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253">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253">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42"/>
      <c r="BB485" s="253">
        <f t="shared" si="184"/>
        <v>0</v>
      </c>
      <c r="BC485" s="253">
        <f t="shared" si="185"/>
        <v>0</v>
      </c>
      <c r="BD485" s="253">
        <f t="shared" si="186"/>
        <v>0</v>
      </c>
      <c r="BE485" s="253">
        <f t="shared" si="170"/>
        <v>0</v>
      </c>
      <c r="BF485" s="253">
        <f t="shared" si="171"/>
        <v>0</v>
      </c>
      <c r="BG485" s="253">
        <f t="shared" si="172"/>
        <v>0</v>
      </c>
      <c r="BH485" s="253">
        <f t="shared" si="173"/>
        <v>0</v>
      </c>
      <c r="BI485" s="144"/>
      <c r="BJ485" s="253"/>
      <c r="BK485" s="253"/>
      <c r="BL485" s="253"/>
      <c r="BM485" s="253"/>
      <c r="BN485" s="253"/>
      <c r="BO485" s="253"/>
      <c r="BP485" s="253"/>
      <c r="BQ485" s="144"/>
      <c r="BR485" s="253">
        <f t="shared" si="174"/>
        <v>0</v>
      </c>
      <c r="BS485" s="253">
        <f t="shared" si="175"/>
        <v>0</v>
      </c>
      <c r="BT485" s="253">
        <f t="shared" si="176"/>
        <v>0</v>
      </c>
      <c r="BU485" s="253">
        <f t="shared" si="177"/>
        <v>0</v>
      </c>
      <c r="BV485" s="253">
        <f t="shared" si="178"/>
        <v>0</v>
      </c>
      <c r="BW485" s="253">
        <f t="shared" si="179"/>
        <v>0</v>
      </c>
      <c r="BX485" s="253">
        <f t="shared" si="180"/>
        <v>0</v>
      </c>
      <c r="BY485" s="142"/>
      <c r="BZ485" s="264" t="str">
        <f>IF(SUMIF('Input| Projects'!$AR$8:$CO$8,"Dx",'Input| Projects'!$AR485:$CO485)=0,"",SUMIF('Input| Projects'!$AR$8:$CO$8,"Dx",'Input| Projects'!$AR485:$CO485))</f>
        <v/>
      </c>
      <c r="CA485" s="264" t="str">
        <f>IF(SUMIF('Input| Projects'!$AR$8:$CO$8,"Tx",'Input| Projects'!$AR485:$CO485)=0,"",SUMIF('Input| Projects'!$AR$8:$CO$8,"Tx",'Input| Projects'!$AR485:$CO485))</f>
        <v/>
      </c>
      <c r="CB485" s="206" t="str">
        <f t="shared" si="187"/>
        <v/>
      </c>
    </row>
    <row r="486" spans="2:80" x14ac:dyDescent="0.3">
      <c r="B486" s="268">
        <f>IFERROR('Input| Projects'!B486,"")</f>
        <v>477</v>
      </c>
      <c r="C486" s="57" t="str">
        <f>IFERROR(IF('Input| Projects'!C486="","",'Input| Projects'!C486),"")</f>
        <v/>
      </c>
      <c r="D486" s="57" t="str">
        <f>IFERROR(IF('Input| Projects'!D486="","",'Input| Projects'!D486),"")</f>
        <v/>
      </c>
      <c r="E486" s="140"/>
      <c r="F486" s="257">
        <f>IFERROR('Input| Projects'!I486*'Input| Escalations'!$K$19,"")</f>
        <v>0</v>
      </c>
      <c r="G486" s="257">
        <f>IFERROR('Input| Projects'!J486*'Input| Escalations'!$K$19,"")</f>
        <v>0</v>
      </c>
      <c r="H486" s="257">
        <f>IFERROR('Input| Projects'!K486*'Input| Escalations'!$K$19,"")</f>
        <v>0</v>
      </c>
      <c r="I486" s="257">
        <f>IFERROR('Input| Projects'!L486*'Input| Escalations'!$K$19,"")</f>
        <v>0</v>
      </c>
      <c r="J486" s="257">
        <f>IFERROR('Input| Projects'!M486*'Input| Escalations'!$K$19,"")</f>
        <v>0</v>
      </c>
      <c r="K486" s="257">
        <f>IFERROR('Input| Projects'!N486*'Input| Escalations'!$K$19,"")</f>
        <v>0</v>
      </c>
      <c r="L486" s="257">
        <f>IFERROR('Input| Projects'!O486*'Input| Escalations'!$K$19,"")</f>
        <v>0</v>
      </c>
      <c r="M486" s="206" t="str">
        <f>IF(ABS(SUM(F486:L486)-(SUM('Input| Projects'!I486:O486)*'Input| Escalations'!$K$19))&lt;0.0000001,"",1)</f>
        <v/>
      </c>
      <c r="N486" s="259">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259">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259">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259">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259">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259">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259">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42"/>
      <c r="V486" s="253">
        <f t="shared" si="181"/>
        <v>0</v>
      </c>
      <c r="W486" s="253">
        <f t="shared" si="182"/>
        <v>0</v>
      </c>
      <c r="X486" s="253">
        <f t="shared" si="183"/>
        <v>0</v>
      </c>
      <c r="Y486" s="253">
        <f t="shared" si="166"/>
        <v>0</v>
      </c>
      <c r="Z486" s="253">
        <f t="shared" si="167"/>
        <v>0</v>
      </c>
      <c r="AA486" s="253">
        <f t="shared" si="168"/>
        <v>0</v>
      </c>
      <c r="AB486" s="253">
        <f t="shared" si="169"/>
        <v>0</v>
      </c>
      <c r="AC486" s="142"/>
      <c r="AD486" s="253">
        <f>'Input| Projects'!Q486*N486*'Input| Escalations'!$K$19</f>
        <v>0</v>
      </c>
      <c r="AE486" s="253">
        <f>'Input| Projects'!R486*O486*'Input| Escalations'!$K$19</f>
        <v>0</v>
      </c>
      <c r="AF486" s="253">
        <f>'Input| Projects'!S486*P486*'Input| Escalations'!$K$19</f>
        <v>0</v>
      </c>
      <c r="AG486" s="253">
        <f>'Input| Projects'!T486*Q486*'Input| Escalations'!$K$19</f>
        <v>0</v>
      </c>
      <c r="AH486" s="253">
        <f>'Input| Projects'!U486*R486*'Input| Escalations'!$K$19</f>
        <v>0</v>
      </c>
      <c r="AI486" s="253">
        <f>'Input| Projects'!V486*S486*'Input| Escalations'!$K$19</f>
        <v>0</v>
      </c>
      <c r="AJ486" s="253">
        <f>'Input| Projects'!W486*T486*'Input| Escalations'!$K$19</f>
        <v>0</v>
      </c>
      <c r="AK486" s="142"/>
      <c r="AL486" s="253">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253">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253">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253">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253">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253">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253">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42"/>
      <c r="AT486" s="253">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253">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253">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253">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253">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253">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253">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42"/>
      <c r="BB486" s="253">
        <f t="shared" si="184"/>
        <v>0</v>
      </c>
      <c r="BC486" s="253">
        <f t="shared" si="185"/>
        <v>0</v>
      </c>
      <c r="BD486" s="253">
        <f t="shared" si="186"/>
        <v>0</v>
      </c>
      <c r="BE486" s="253">
        <f t="shared" si="170"/>
        <v>0</v>
      </c>
      <c r="BF486" s="253">
        <f t="shared" si="171"/>
        <v>0</v>
      </c>
      <c r="BG486" s="253">
        <f t="shared" si="172"/>
        <v>0</v>
      </c>
      <c r="BH486" s="253">
        <f t="shared" si="173"/>
        <v>0</v>
      </c>
      <c r="BI486" s="144"/>
      <c r="BJ486" s="253"/>
      <c r="BK486" s="253"/>
      <c r="BL486" s="253"/>
      <c r="BM486" s="253"/>
      <c r="BN486" s="253"/>
      <c r="BO486" s="253"/>
      <c r="BP486" s="253"/>
      <c r="BQ486" s="144"/>
      <c r="BR486" s="253">
        <f t="shared" si="174"/>
        <v>0</v>
      </c>
      <c r="BS486" s="253">
        <f t="shared" si="175"/>
        <v>0</v>
      </c>
      <c r="BT486" s="253">
        <f t="shared" si="176"/>
        <v>0</v>
      </c>
      <c r="BU486" s="253">
        <f t="shared" si="177"/>
        <v>0</v>
      </c>
      <c r="BV486" s="253">
        <f t="shared" si="178"/>
        <v>0</v>
      </c>
      <c r="BW486" s="253">
        <f t="shared" si="179"/>
        <v>0</v>
      </c>
      <c r="BX486" s="253">
        <f t="shared" si="180"/>
        <v>0</v>
      </c>
      <c r="BY486" s="142"/>
      <c r="BZ486" s="264" t="str">
        <f>IF(SUMIF('Input| Projects'!$AR$8:$CO$8,"Dx",'Input| Projects'!$AR486:$CO486)=0,"",SUMIF('Input| Projects'!$AR$8:$CO$8,"Dx",'Input| Projects'!$AR486:$CO486))</f>
        <v/>
      </c>
      <c r="CA486" s="264" t="str">
        <f>IF(SUMIF('Input| Projects'!$AR$8:$CO$8,"Tx",'Input| Projects'!$AR486:$CO486)=0,"",SUMIF('Input| Projects'!$AR$8:$CO$8,"Tx",'Input| Projects'!$AR486:$CO486))</f>
        <v/>
      </c>
      <c r="CB486" s="206" t="str">
        <f t="shared" si="187"/>
        <v/>
      </c>
    </row>
    <row r="487" spans="2:80" x14ac:dyDescent="0.3">
      <c r="B487" s="268">
        <f>IFERROR('Input| Projects'!B487,"")</f>
        <v>478</v>
      </c>
      <c r="C487" s="57" t="str">
        <f>IFERROR(IF('Input| Projects'!C487="","",'Input| Projects'!C487),"")</f>
        <v/>
      </c>
      <c r="D487" s="57" t="str">
        <f>IFERROR(IF('Input| Projects'!D487="","",'Input| Projects'!D487),"")</f>
        <v/>
      </c>
      <c r="E487" s="140"/>
      <c r="F487" s="257">
        <f>IFERROR('Input| Projects'!I487*'Input| Escalations'!$K$19,"")</f>
        <v>0</v>
      </c>
      <c r="G487" s="257">
        <f>IFERROR('Input| Projects'!J487*'Input| Escalations'!$K$19,"")</f>
        <v>0</v>
      </c>
      <c r="H487" s="257">
        <f>IFERROR('Input| Projects'!K487*'Input| Escalations'!$K$19,"")</f>
        <v>0</v>
      </c>
      <c r="I487" s="257">
        <f>IFERROR('Input| Projects'!L487*'Input| Escalations'!$K$19,"")</f>
        <v>0</v>
      </c>
      <c r="J487" s="257">
        <f>IFERROR('Input| Projects'!M487*'Input| Escalations'!$K$19,"")</f>
        <v>0</v>
      </c>
      <c r="K487" s="257">
        <f>IFERROR('Input| Projects'!N487*'Input| Escalations'!$K$19,"")</f>
        <v>0</v>
      </c>
      <c r="L487" s="257">
        <f>IFERROR('Input| Projects'!O487*'Input| Escalations'!$K$19,"")</f>
        <v>0</v>
      </c>
      <c r="M487" s="206" t="str">
        <f>IF(ABS(SUM(F487:L487)-(SUM('Input| Projects'!I487:O487)*'Input| Escalations'!$K$19))&lt;0.0000001,"",1)</f>
        <v/>
      </c>
      <c r="N487" s="259">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259">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259">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259">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259">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259">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259">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42"/>
      <c r="V487" s="253">
        <f t="shared" si="181"/>
        <v>0</v>
      </c>
      <c r="W487" s="253">
        <f t="shared" si="182"/>
        <v>0</v>
      </c>
      <c r="X487" s="253">
        <f t="shared" si="183"/>
        <v>0</v>
      </c>
      <c r="Y487" s="253">
        <f t="shared" si="166"/>
        <v>0</v>
      </c>
      <c r="Z487" s="253">
        <f t="shared" si="167"/>
        <v>0</v>
      </c>
      <c r="AA487" s="253">
        <f t="shared" si="168"/>
        <v>0</v>
      </c>
      <c r="AB487" s="253">
        <f t="shared" si="169"/>
        <v>0</v>
      </c>
      <c r="AC487" s="142"/>
      <c r="AD487" s="253">
        <f>'Input| Projects'!Q487*N487*'Input| Escalations'!$K$19</f>
        <v>0</v>
      </c>
      <c r="AE487" s="253">
        <f>'Input| Projects'!R487*O487*'Input| Escalations'!$K$19</f>
        <v>0</v>
      </c>
      <c r="AF487" s="253">
        <f>'Input| Projects'!S487*P487*'Input| Escalations'!$K$19</f>
        <v>0</v>
      </c>
      <c r="AG487" s="253">
        <f>'Input| Projects'!T487*Q487*'Input| Escalations'!$K$19</f>
        <v>0</v>
      </c>
      <c r="AH487" s="253">
        <f>'Input| Projects'!U487*R487*'Input| Escalations'!$K$19</f>
        <v>0</v>
      </c>
      <c r="AI487" s="253">
        <f>'Input| Projects'!V487*S487*'Input| Escalations'!$K$19</f>
        <v>0</v>
      </c>
      <c r="AJ487" s="253">
        <f>'Input| Projects'!W487*T487*'Input| Escalations'!$K$19</f>
        <v>0</v>
      </c>
      <c r="AK487" s="142"/>
      <c r="AL487" s="253">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253">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253">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253">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253">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253">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253">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42"/>
      <c r="AT487" s="253">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253">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253">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253">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253">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253">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253">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42"/>
      <c r="BB487" s="253">
        <f t="shared" si="184"/>
        <v>0</v>
      </c>
      <c r="BC487" s="253">
        <f t="shared" si="185"/>
        <v>0</v>
      </c>
      <c r="BD487" s="253">
        <f t="shared" si="186"/>
        <v>0</v>
      </c>
      <c r="BE487" s="253">
        <f t="shared" si="170"/>
        <v>0</v>
      </c>
      <c r="BF487" s="253">
        <f t="shared" si="171"/>
        <v>0</v>
      </c>
      <c r="BG487" s="253">
        <f t="shared" si="172"/>
        <v>0</v>
      </c>
      <c r="BH487" s="253">
        <f t="shared" si="173"/>
        <v>0</v>
      </c>
      <c r="BI487" s="144"/>
      <c r="BJ487" s="253"/>
      <c r="BK487" s="253"/>
      <c r="BL487" s="253"/>
      <c r="BM487" s="253"/>
      <c r="BN487" s="253"/>
      <c r="BO487" s="253"/>
      <c r="BP487" s="253"/>
      <c r="BQ487" s="144"/>
      <c r="BR487" s="253">
        <f t="shared" si="174"/>
        <v>0</v>
      </c>
      <c r="BS487" s="253">
        <f t="shared" si="175"/>
        <v>0</v>
      </c>
      <c r="BT487" s="253">
        <f t="shared" si="176"/>
        <v>0</v>
      </c>
      <c r="BU487" s="253">
        <f t="shared" si="177"/>
        <v>0</v>
      </c>
      <c r="BV487" s="253">
        <f t="shared" si="178"/>
        <v>0</v>
      </c>
      <c r="BW487" s="253">
        <f t="shared" si="179"/>
        <v>0</v>
      </c>
      <c r="BX487" s="253">
        <f t="shared" si="180"/>
        <v>0</v>
      </c>
      <c r="BY487" s="142"/>
      <c r="BZ487" s="264" t="str">
        <f>IF(SUMIF('Input| Projects'!$AR$8:$CO$8,"Dx",'Input| Projects'!$AR487:$CO487)=0,"",SUMIF('Input| Projects'!$AR$8:$CO$8,"Dx",'Input| Projects'!$AR487:$CO487))</f>
        <v/>
      </c>
      <c r="CA487" s="264" t="str">
        <f>IF(SUMIF('Input| Projects'!$AR$8:$CO$8,"Tx",'Input| Projects'!$AR487:$CO487)=0,"",SUMIF('Input| Projects'!$AR$8:$CO$8,"Tx",'Input| Projects'!$AR487:$CO487))</f>
        <v/>
      </c>
      <c r="CB487" s="206" t="str">
        <f t="shared" si="187"/>
        <v/>
      </c>
    </row>
    <row r="488" spans="2:80" x14ac:dyDescent="0.3">
      <c r="B488" s="268">
        <f>IFERROR('Input| Projects'!B488,"")</f>
        <v>479</v>
      </c>
      <c r="C488" s="57" t="str">
        <f>IFERROR(IF('Input| Projects'!C488="","",'Input| Projects'!C488),"")</f>
        <v/>
      </c>
      <c r="D488" s="57" t="str">
        <f>IFERROR(IF('Input| Projects'!D488="","",'Input| Projects'!D488),"")</f>
        <v/>
      </c>
      <c r="E488" s="140"/>
      <c r="F488" s="257">
        <f>IFERROR('Input| Projects'!I488*'Input| Escalations'!$K$19,"")</f>
        <v>0</v>
      </c>
      <c r="G488" s="257">
        <f>IFERROR('Input| Projects'!J488*'Input| Escalations'!$K$19,"")</f>
        <v>0</v>
      </c>
      <c r="H488" s="257">
        <f>IFERROR('Input| Projects'!K488*'Input| Escalations'!$K$19,"")</f>
        <v>0</v>
      </c>
      <c r="I488" s="257">
        <f>IFERROR('Input| Projects'!L488*'Input| Escalations'!$K$19,"")</f>
        <v>0</v>
      </c>
      <c r="J488" s="257">
        <f>IFERROR('Input| Projects'!M488*'Input| Escalations'!$K$19,"")</f>
        <v>0</v>
      </c>
      <c r="K488" s="257">
        <f>IFERROR('Input| Projects'!N488*'Input| Escalations'!$K$19,"")</f>
        <v>0</v>
      </c>
      <c r="L488" s="257">
        <f>IFERROR('Input| Projects'!O488*'Input| Escalations'!$K$19,"")</f>
        <v>0</v>
      </c>
      <c r="M488" s="206" t="str">
        <f>IF(ABS(SUM(F488:L488)-(SUM('Input| Projects'!I488:O488)*'Input| Escalations'!$K$19))&lt;0.0000001,"",1)</f>
        <v/>
      </c>
      <c r="N488" s="259">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259">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259">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259">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259">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259">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259">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42"/>
      <c r="V488" s="253">
        <f t="shared" si="181"/>
        <v>0</v>
      </c>
      <c r="W488" s="253">
        <f t="shared" si="182"/>
        <v>0</v>
      </c>
      <c r="X488" s="253">
        <f t="shared" si="183"/>
        <v>0</v>
      </c>
      <c r="Y488" s="253">
        <f t="shared" si="166"/>
        <v>0</v>
      </c>
      <c r="Z488" s="253">
        <f t="shared" si="167"/>
        <v>0</v>
      </c>
      <c r="AA488" s="253">
        <f t="shared" si="168"/>
        <v>0</v>
      </c>
      <c r="AB488" s="253">
        <f t="shared" si="169"/>
        <v>0</v>
      </c>
      <c r="AC488" s="142"/>
      <c r="AD488" s="253">
        <f>'Input| Projects'!Q488*N488*'Input| Escalations'!$K$19</f>
        <v>0</v>
      </c>
      <c r="AE488" s="253">
        <f>'Input| Projects'!R488*O488*'Input| Escalations'!$K$19</f>
        <v>0</v>
      </c>
      <c r="AF488" s="253">
        <f>'Input| Projects'!S488*P488*'Input| Escalations'!$K$19</f>
        <v>0</v>
      </c>
      <c r="AG488" s="253">
        <f>'Input| Projects'!T488*Q488*'Input| Escalations'!$K$19</f>
        <v>0</v>
      </c>
      <c r="AH488" s="253">
        <f>'Input| Projects'!U488*R488*'Input| Escalations'!$K$19</f>
        <v>0</v>
      </c>
      <c r="AI488" s="253">
        <f>'Input| Projects'!V488*S488*'Input| Escalations'!$K$19</f>
        <v>0</v>
      </c>
      <c r="AJ488" s="253">
        <f>'Input| Projects'!W488*T488*'Input| Escalations'!$K$19</f>
        <v>0</v>
      </c>
      <c r="AK488" s="142"/>
      <c r="AL488" s="253">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253">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253">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253">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253">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253">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253">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42"/>
      <c r="AT488" s="253">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253">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253">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253">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253">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253">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253">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42"/>
      <c r="BB488" s="253">
        <f t="shared" si="184"/>
        <v>0</v>
      </c>
      <c r="BC488" s="253">
        <f t="shared" si="185"/>
        <v>0</v>
      </c>
      <c r="BD488" s="253">
        <f t="shared" si="186"/>
        <v>0</v>
      </c>
      <c r="BE488" s="253">
        <f t="shared" si="170"/>
        <v>0</v>
      </c>
      <c r="BF488" s="253">
        <f t="shared" si="171"/>
        <v>0</v>
      </c>
      <c r="BG488" s="253">
        <f t="shared" si="172"/>
        <v>0</v>
      </c>
      <c r="BH488" s="253">
        <f t="shared" si="173"/>
        <v>0</v>
      </c>
      <c r="BI488" s="144"/>
      <c r="BJ488" s="253"/>
      <c r="BK488" s="253"/>
      <c r="BL488" s="253"/>
      <c r="BM488" s="253"/>
      <c r="BN488" s="253"/>
      <c r="BO488" s="253"/>
      <c r="BP488" s="253"/>
      <c r="BQ488" s="144"/>
      <c r="BR488" s="253">
        <f t="shared" si="174"/>
        <v>0</v>
      </c>
      <c r="BS488" s="253">
        <f t="shared" si="175"/>
        <v>0</v>
      </c>
      <c r="BT488" s="253">
        <f t="shared" si="176"/>
        <v>0</v>
      </c>
      <c r="BU488" s="253">
        <f t="shared" si="177"/>
        <v>0</v>
      </c>
      <c r="BV488" s="253">
        <f t="shared" si="178"/>
        <v>0</v>
      </c>
      <c r="BW488" s="253">
        <f t="shared" si="179"/>
        <v>0</v>
      </c>
      <c r="BX488" s="253">
        <f t="shared" si="180"/>
        <v>0</v>
      </c>
      <c r="BY488" s="142"/>
      <c r="BZ488" s="264" t="str">
        <f>IF(SUMIF('Input| Projects'!$AR$8:$CO$8,"Dx",'Input| Projects'!$AR488:$CO488)=0,"",SUMIF('Input| Projects'!$AR$8:$CO$8,"Dx",'Input| Projects'!$AR488:$CO488))</f>
        <v/>
      </c>
      <c r="CA488" s="264" t="str">
        <f>IF(SUMIF('Input| Projects'!$AR$8:$CO$8,"Tx",'Input| Projects'!$AR488:$CO488)=0,"",SUMIF('Input| Projects'!$AR$8:$CO$8,"Tx",'Input| Projects'!$AR488:$CO488))</f>
        <v/>
      </c>
      <c r="CB488" s="206" t="str">
        <f t="shared" si="187"/>
        <v/>
      </c>
    </row>
    <row r="489" spans="2:80" x14ac:dyDescent="0.3">
      <c r="B489" s="268">
        <f>IFERROR('Input| Projects'!B489,"")</f>
        <v>480</v>
      </c>
      <c r="C489" s="57" t="str">
        <f>IFERROR(IF('Input| Projects'!C489="","",'Input| Projects'!C489),"")</f>
        <v/>
      </c>
      <c r="D489" s="57" t="str">
        <f>IFERROR(IF('Input| Projects'!D489="","",'Input| Projects'!D489),"")</f>
        <v/>
      </c>
      <c r="E489" s="140"/>
      <c r="F489" s="257">
        <f>IFERROR('Input| Projects'!I489*'Input| Escalations'!$K$19,"")</f>
        <v>0</v>
      </c>
      <c r="G489" s="257">
        <f>IFERROR('Input| Projects'!J489*'Input| Escalations'!$K$19,"")</f>
        <v>0</v>
      </c>
      <c r="H489" s="257">
        <f>IFERROR('Input| Projects'!K489*'Input| Escalations'!$K$19,"")</f>
        <v>0</v>
      </c>
      <c r="I489" s="257">
        <f>IFERROR('Input| Projects'!L489*'Input| Escalations'!$K$19,"")</f>
        <v>0</v>
      </c>
      <c r="J489" s="257">
        <f>IFERROR('Input| Projects'!M489*'Input| Escalations'!$K$19,"")</f>
        <v>0</v>
      </c>
      <c r="K489" s="257">
        <f>IFERROR('Input| Projects'!N489*'Input| Escalations'!$K$19,"")</f>
        <v>0</v>
      </c>
      <c r="L489" s="257">
        <f>IFERROR('Input| Projects'!O489*'Input| Escalations'!$K$19,"")</f>
        <v>0</v>
      </c>
      <c r="M489" s="206" t="str">
        <f>IF(ABS(SUM(F489:L489)-(SUM('Input| Projects'!I489:O489)*'Input| Escalations'!$K$19))&lt;0.0000001,"",1)</f>
        <v/>
      </c>
      <c r="N489" s="259">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259">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259">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259">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259">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259">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259">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42"/>
      <c r="V489" s="253">
        <f t="shared" si="181"/>
        <v>0</v>
      </c>
      <c r="W489" s="253">
        <f t="shared" si="182"/>
        <v>0</v>
      </c>
      <c r="X489" s="253">
        <f t="shared" si="183"/>
        <v>0</v>
      </c>
      <c r="Y489" s="253">
        <f t="shared" si="166"/>
        <v>0</v>
      </c>
      <c r="Z489" s="253">
        <f t="shared" si="167"/>
        <v>0</v>
      </c>
      <c r="AA489" s="253">
        <f t="shared" si="168"/>
        <v>0</v>
      </c>
      <c r="AB489" s="253">
        <f t="shared" si="169"/>
        <v>0</v>
      </c>
      <c r="AC489" s="142"/>
      <c r="AD489" s="253">
        <f>'Input| Projects'!Q489*N489*'Input| Escalations'!$K$19</f>
        <v>0</v>
      </c>
      <c r="AE489" s="253">
        <f>'Input| Projects'!R489*O489*'Input| Escalations'!$K$19</f>
        <v>0</v>
      </c>
      <c r="AF489" s="253">
        <f>'Input| Projects'!S489*P489*'Input| Escalations'!$K$19</f>
        <v>0</v>
      </c>
      <c r="AG489" s="253">
        <f>'Input| Projects'!T489*Q489*'Input| Escalations'!$K$19</f>
        <v>0</v>
      </c>
      <c r="AH489" s="253">
        <f>'Input| Projects'!U489*R489*'Input| Escalations'!$K$19</f>
        <v>0</v>
      </c>
      <c r="AI489" s="253">
        <f>'Input| Projects'!V489*S489*'Input| Escalations'!$K$19</f>
        <v>0</v>
      </c>
      <c r="AJ489" s="253">
        <f>'Input| Projects'!W489*T489*'Input| Escalations'!$K$19</f>
        <v>0</v>
      </c>
      <c r="AK489" s="142"/>
      <c r="AL489" s="253">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253">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253">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253">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253">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253">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253">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42"/>
      <c r="AT489" s="253">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253">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253">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253">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253">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253">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253">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42"/>
      <c r="BB489" s="253">
        <f t="shared" si="184"/>
        <v>0</v>
      </c>
      <c r="BC489" s="253">
        <f t="shared" si="185"/>
        <v>0</v>
      </c>
      <c r="BD489" s="253">
        <f t="shared" si="186"/>
        <v>0</v>
      </c>
      <c r="BE489" s="253">
        <f t="shared" si="170"/>
        <v>0</v>
      </c>
      <c r="BF489" s="253">
        <f t="shared" si="171"/>
        <v>0</v>
      </c>
      <c r="BG489" s="253">
        <f t="shared" si="172"/>
        <v>0</v>
      </c>
      <c r="BH489" s="253">
        <f t="shared" si="173"/>
        <v>0</v>
      </c>
      <c r="BI489" s="144"/>
      <c r="BJ489" s="253"/>
      <c r="BK489" s="253"/>
      <c r="BL489" s="253"/>
      <c r="BM489" s="253"/>
      <c r="BN489" s="253"/>
      <c r="BO489" s="253"/>
      <c r="BP489" s="253"/>
      <c r="BQ489" s="144"/>
      <c r="BR489" s="253">
        <f t="shared" si="174"/>
        <v>0</v>
      </c>
      <c r="BS489" s="253">
        <f t="shared" si="175"/>
        <v>0</v>
      </c>
      <c r="BT489" s="253">
        <f t="shared" si="176"/>
        <v>0</v>
      </c>
      <c r="BU489" s="253">
        <f t="shared" si="177"/>
        <v>0</v>
      </c>
      <c r="BV489" s="253">
        <f t="shared" si="178"/>
        <v>0</v>
      </c>
      <c r="BW489" s="253">
        <f t="shared" si="179"/>
        <v>0</v>
      </c>
      <c r="BX489" s="253">
        <f t="shared" si="180"/>
        <v>0</v>
      </c>
      <c r="BY489" s="142"/>
      <c r="BZ489" s="264" t="str">
        <f>IF(SUMIF('Input| Projects'!$AR$8:$CO$8,"Dx",'Input| Projects'!$AR489:$CO489)=0,"",SUMIF('Input| Projects'!$AR$8:$CO$8,"Dx",'Input| Projects'!$AR489:$CO489))</f>
        <v/>
      </c>
      <c r="CA489" s="264" t="str">
        <f>IF(SUMIF('Input| Projects'!$AR$8:$CO$8,"Tx",'Input| Projects'!$AR489:$CO489)=0,"",SUMIF('Input| Projects'!$AR$8:$CO$8,"Tx",'Input| Projects'!$AR489:$CO489))</f>
        <v/>
      </c>
      <c r="CB489" s="206" t="str">
        <f t="shared" si="187"/>
        <v/>
      </c>
    </row>
    <row r="490" spans="2:80" x14ac:dyDescent="0.3">
      <c r="B490" s="268">
        <f>IFERROR('Input| Projects'!B490,"")</f>
        <v>481</v>
      </c>
      <c r="C490" s="57" t="str">
        <f>IFERROR(IF('Input| Projects'!C490="","",'Input| Projects'!C490),"")</f>
        <v/>
      </c>
      <c r="D490" s="57" t="str">
        <f>IFERROR(IF('Input| Projects'!D490="","",'Input| Projects'!D490),"")</f>
        <v/>
      </c>
      <c r="E490" s="140"/>
      <c r="F490" s="257">
        <f>IFERROR('Input| Projects'!I490*'Input| Escalations'!$K$19,"")</f>
        <v>0</v>
      </c>
      <c r="G490" s="257">
        <f>IFERROR('Input| Projects'!J490*'Input| Escalations'!$K$19,"")</f>
        <v>0</v>
      </c>
      <c r="H490" s="257">
        <f>IFERROR('Input| Projects'!K490*'Input| Escalations'!$K$19,"")</f>
        <v>0</v>
      </c>
      <c r="I490" s="257">
        <f>IFERROR('Input| Projects'!L490*'Input| Escalations'!$K$19,"")</f>
        <v>0</v>
      </c>
      <c r="J490" s="257">
        <f>IFERROR('Input| Projects'!M490*'Input| Escalations'!$K$19,"")</f>
        <v>0</v>
      </c>
      <c r="K490" s="257">
        <f>IFERROR('Input| Projects'!N490*'Input| Escalations'!$K$19,"")</f>
        <v>0</v>
      </c>
      <c r="L490" s="257">
        <f>IFERROR('Input| Projects'!O490*'Input| Escalations'!$K$19,"")</f>
        <v>0</v>
      </c>
      <c r="M490" s="206" t="str">
        <f>IF(ABS(SUM(F490:L490)-(SUM('Input| Projects'!I490:O490)*'Input| Escalations'!$K$19))&lt;0.0000001,"",1)</f>
        <v/>
      </c>
      <c r="N490" s="259">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259">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259">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259">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259">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259">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259">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42"/>
      <c r="V490" s="253">
        <f t="shared" si="181"/>
        <v>0</v>
      </c>
      <c r="W490" s="253">
        <f t="shared" si="182"/>
        <v>0</v>
      </c>
      <c r="X490" s="253">
        <f t="shared" si="183"/>
        <v>0</v>
      </c>
      <c r="Y490" s="253">
        <f t="shared" si="166"/>
        <v>0</v>
      </c>
      <c r="Z490" s="253">
        <f t="shared" si="167"/>
        <v>0</v>
      </c>
      <c r="AA490" s="253">
        <f t="shared" si="168"/>
        <v>0</v>
      </c>
      <c r="AB490" s="253">
        <f t="shared" si="169"/>
        <v>0</v>
      </c>
      <c r="AC490" s="142"/>
      <c r="AD490" s="253">
        <f>'Input| Projects'!Q490*N490*'Input| Escalations'!$K$19</f>
        <v>0</v>
      </c>
      <c r="AE490" s="253">
        <f>'Input| Projects'!R490*O490*'Input| Escalations'!$K$19</f>
        <v>0</v>
      </c>
      <c r="AF490" s="253">
        <f>'Input| Projects'!S490*P490*'Input| Escalations'!$K$19</f>
        <v>0</v>
      </c>
      <c r="AG490" s="253">
        <f>'Input| Projects'!T490*Q490*'Input| Escalations'!$K$19</f>
        <v>0</v>
      </c>
      <c r="AH490" s="253">
        <f>'Input| Projects'!U490*R490*'Input| Escalations'!$K$19</f>
        <v>0</v>
      </c>
      <c r="AI490" s="253">
        <f>'Input| Projects'!V490*S490*'Input| Escalations'!$K$19</f>
        <v>0</v>
      </c>
      <c r="AJ490" s="253">
        <f>'Input| Projects'!W490*T490*'Input| Escalations'!$K$19</f>
        <v>0</v>
      </c>
      <c r="AK490" s="142"/>
      <c r="AL490" s="253">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253">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253">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253">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253">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253">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253">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42"/>
      <c r="AT490" s="253">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253">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253">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253">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253">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253">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253">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42"/>
      <c r="BB490" s="253">
        <f t="shared" si="184"/>
        <v>0</v>
      </c>
      <c r="BC490" s="253">
        <f t="shared" si="185"/>
        <v>0</v>
      </c>
      <c r="BD490" s="253">
        <f t="shared" si="186"/>
        <v>0</v>
      </c>
      <c r="BE490" s="253">
        <f t="shared" si="170"/>
        <v>0</v>
      </c>
      <c r="BF490" s="253">
        <f t="shared" si="171"/>
        <v>0</v>
      </c>
      <c r="BG490" s="253">
        <f t="shared" si="172"/>
        <v>0</v>
      </c>
      <c r="BH490" s="253">
        <f t="shared" si="173"/>
        <v>0</v>
      </c>
      <c r="BI490" s="144"/>
      <c r="BJ490" s="253"/>
      <c r="BK490" s="253"/>
      <c r="BL490" s="253"/>
      <c r="BM490" s="253"/>
      <c r="BN490" s="253"/>
      <c r="BO490" s="253"/>
      <c r="BP490" s="253"/>
      <c r="BQ490" s="144"/>
      <c r="BR490" s="253">
        <f t="shared" si="174"/>
        <v>0</v>
      </c>
      <c r="BS490" s="253">
        <f t="shared" si="175"/>
        <v>0</v>
      </c>
      <c r="BT490" s="253">
        <f t="shared" si="176"/>
        <v>0</v>
      </c>
      <c r="BU490" s="253">
        <f t="shared" si="177"/>
        <v>0</v>
      </c>
      <c r="BV490" s="253">
        <f t="shared" si="178"/>
        <v>0</v>
      </c>
      <c r="BW490" s="253">
        <f t="shared" si="179"/>
        <v>0</v>
      </c>
      <c r="BX490" s="253">
        <f t="shared" si="180"/>
        <v>0</v>
      </c>
      <c r="BY490" s="142"/>
      <c r="BZ490" s="264" t="str">
        <f>IF(SUMIF('Input| Projects'!$AR$8:$CO$8,"Dx",'Input| Projects'!$AR490:$CO490)=0,"",SUMIF('Input| Projects'!$AR$8:$CO$8,"Dx",'Input| Projects'!$AR490:$CO490))</f>
        <v/>
      </c>
      <c r="CA490" s="264" t="str">
        <f>IF(SUMIF('Input| Projects'!$AR$8:$CO$8,"Tx",'Input| Projects'!$AR490:$CO490)=0,"",SUMIF('Input| Projects'!$AR$8:$CO$8,"Tx",'Input| Projects'!$AR490:$CO490))</f>
        <v/>
      </c>
      <c r="CB490" s="206" t="str">
        <f t="shared" si="187"/>
        <v/>
      </c>
    </row>
    <row r="491" spans="2:80" x14ac:dyDescent="0.3">
      <c r="B491" s="268">
        <f>IFERROR('Input| Projects'!B491,"")</f>
        <v>482</v>
      </c>
      <c r="C491" s="57" t="str">
        <f>IFERROR(IF('Input| Projects'!C491="","",'Input| Projects'!C491),"")</f>
        <v/>
      </c>
      <c r="D491" s="57" t="str">
        <f>IFERROR(IF('Input| Projects'!D491="","",'Input| Projects'!D491),"")</f>
        <v/>
      </c>
      <c r="E491" s="140"/>
      <c r="F491" s="257">
        <f>IFERROR('Input| Projects'!I491*'Input| Escalations'!$K$19,"")</f>
        <v>0</v>
      </c>
      <c r="G491" s="257">
        <f>IFERROR('Input| Projects'!J491*'Input| Escalations'!$K$19,"")</f>
        <v>0</v>
      </c>
      <c r="H491" s="257">
        <f>IFERROR('Input| Projects'!K491*'Input| Escalations'!$K$19,"")</f>
        <v>0</v>
      </c>
      <c r="I491" s="257">
        <f>IFERROR('Input| Projects'!L491*'Input| Escalations'!$K$19,"")</f>
        <v>0</v>
      </c>
      <c r="J491" s="257">
        <f>IFERROR('Input| Projects'!M491*'Input| Escalations'!$K$19,"")</f>
        <v>0</v>
      </c>
      <c r="K491" s="257">
        <f>IFERROR('Input| Projects'!N491*'Input| Escalations'!$K$19,"")</f>
        <v>0</v>
      </c>
      <c r="L491" s="257">
        <f>IFERROR('Input| Projects'!O491*'Input| Escalations'!$K$19,"")</f>
        <v>0</v>
      </c>
      <c r="M491" s="206" t="str">
        <f>IF(ABS(SUM(F491:L491)-(SUM('Input| Projects'!I491:O491)*'Input| Escalations'!$K$19))&lt;0.0000001,"",1)</f>
        <v/>
      </c>
      <c r="N491" s="259">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259">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259">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259">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259">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259">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259">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42"/>
      <c r="V491" s="253">
        <f t="shared" si="181"/>
        <v>0</v>
      </c>
      <c r="W491" s="253">
        <f t="shared" si="182"/>
        <v>0</v>
      </c>
      <c r="X491" s="253">
        <f t="shared" si="183"/>
        <v>0</v>
      </c>
      <c r="Y491" s="253">
        <f t="shared" si="166"/>
        <v>0</v>
      </c>
      <c r="Z491" s="253">
        <f t="shared" si="167"/>
        <v>0</v>
      </c>
      <c r="AA491" s="253">
        <f t="shared" si="168"/>
        <v>0</v>
      </c>
      <c r="AB491" s="253">
        <f t="shared" si="169"/>
        <v>0</v>
      </c>
      <c r="AC491" s="142"/>
      <c r="AD491" s="253">
        <f>'Input| Projects'!Q491*N491*'Input| Escalations'!$K$19</f>
        <v>0</v>
      </c>
      <c r="AE491" s="253">
        <f>'Input| Projects'!R491*O491*'Input| Escalations'!$K$19</f>
        <v>0</v>
      </c>
      <c r="AF491" s="253">
        <f>'Input| Projects'!S491*P491*'Input| Escalations'!$K$19</f>
        <v>0</v>
      </c>
      <c r="AG491" s="253">
        <f>'Input| Projects'!T491*Q491*'Input| Escalations'!$K$19</f>
        <v>0</v>
      </c>
      <c r="AH491" s="253">
        <f>'Input| Projects'!U491*R491*'Input| Escalations'!$K$19</f>
        <v>0</v>
      </c>
      <c r="AI491" s="253">
        <f>'Input| Projects'!V491*S491*'Input| Escalations'!$K$19</f>
        <v>0</v>
      </c>
      <c r="AJ491" s="253">
        <f>'Input| Projects'!W491*T491*'Input| Escalations'!$K$19</f>
        <v>0</v>
      </c>
      <c r="AK491" s="142"/>
      <c r="AL491" s="253">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253">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253">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253">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253">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253">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253">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42"/>
      <c r="AT491" s="253">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253">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253">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253">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253">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253">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253">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42"/>
      <c r="BB491" s="253">
        <f t="shared" si="184"/>
        <v>0</v>
      </c>
      <c r="BC491" s="253">
        <f t="shared" si="185"/>
        <v>0</v>
      </c>
      <c r="BD491" s="253">
        <f t="shared" si="186"/>
        <v>0</v>
      </c>
      <c r="BE491" s="253">
        <f t="shared" si="170"/>
        <v>0</v>
      </c>
      <c r="BF491" s="253">
        <f t="shared" si="171"/>
        <v>0</v>
      </c>
      <c r="BG491" s="253">
        <f t="shared" si="172"/>
        <v>0</v>
      </c>
      <c r="BH491" s="253">
        <f t="shared" si="173"/>
        <v>0</v>
      </c>
      <c r="BI491" s="144"/>
      <c r="BJ491" s="253"/>
      <c r="BK491" s="253"/>
      <c r="BL491" s="253"/>
      <c r="BM491" s="253"/>
      <c r="BN491" s="253"/>
      <c r="BO491" s="253"/>
      <c r="BP491" s="253"/>
      <c r="BQ491" s="144"/>
      <c r="BR491" s="253">
        <f t="shared" si="174"/>
        <v>0</v>
      </c>
      <c r="BS491" s="253">
        <f t="shared" si="175"/>
        <v>0</v>
      </c>
      <c r="BT491" s="253">
        <f t="shared" si="176"/>
        <v>0</v>
      </c>
      <c r="BU491" s="253">
        <f t="shared" si="177"/>
        <v>0</v>
      </c>
      <c r="BV491" s="253">
        <f t="shared" si="178"/>
        <v>0</v>
      </c>
      <c r="BW491" s="253">
        <f t="shared" si="179"/>
        <v>0</v>
      </c>
      <c r="BX491" s="253">
        <f t="shared" si="180"/>
        <v>0</v>
      </c>
      <c r="BY491" s="142"/>
      <c r="BZ491" s="264" t="str">
        <f>IF(SUMIF('Input| Projects'!$AR$8:$CO$8,"Dx",'Input| Projects'!$AR491:$CO491)=0,"",SUMIF('Input| Projects'!$AR$8:$CO$8,"Dx",'Input| Projects'!$AR491:$CO491))</f>
        <v/>
      </c>
      <c r="CA491" s="264" t="str">
        <f>IF(SUMIF('Input| Projects'!$AR$8:$CO$8,"Tx",'Input| Projects'!$AR491:$CO491)=0,"",SUMIF('Input| Projects'!$AR$8:$CO$8,"Tx",'Input| Projects'!$AR491:$CO491))</f>
        <v/>
      </c>
      <c r="CB491" s="206" t="str">
        <f t="shared" si="187"/>
        <v/>
      </c>
    </row>
    <row r="492" spans="2:80" x14ac:dyDescent="0.3">
      <c r="B492" s="268">
        <f>IFERROR('Input| Projects'!B492,"")</f>
        <v>483</v>
      </c>
      <c r="C492" s="57" t="str">
        <f>IFERROR(IF('Input| Projects'!C492="","",'Input| Projects'!C492),"")</f>
        <v/>
      </c>
      <c r="D492" s="57" t="str">
        <f>IFERROR(IF('Input| Projects'!D492="","",'Input| Projects'!D492),"")</f>
        <v/>
      </c>
      <c r="E492" s="140"/>
      <c r="F492" s="257">
        <f>IFERROR('Input| Projects'!I492*'Input| Escalations'!$K$19,"")</f>
        <v>0</v>
      </c>
      <c r="G492" s="257">
        <f>IFERROR('Input| Projects'!J492*'Input| Escalations'!$K$19,"")</f>
        <v>0</v>
      </c>
      <c r="H492" s="257">
        <f>IFERROR('Input| Projects'!K492*'Input| Escalations'!$K$19,"")</f>
        <v>0</v>
      </c>
      <c r="I492" s="257">
        <f>IFERROR('Input| Projects'!L492*'Input| Escalations'!$K$19,"")</f>
        <v>0</v>
      </c>
      <c r="J492" s="257">
        <f>IFERROR('Input| Projects'!M492*'Input| Escalations'!$K$19,"")</f>
        <v>0</v>
      </c>
      <c r="K492" s="257">
        <f>IFERROR('Input| Projects'!N492*'Input| Escalations'!$K$19,"")</f>
        <v>0</v>
      </c>
      <c r="L492" s="257">
        <f>IFERROR('Input| Projects'!O492*'Input| Escalations'!$K$19,"")</f>
        <v>0</v>
      </c>
      <c r="M492" s="206" t="str">
        <f>IF(ABS(SUM(F492:L492)-(SUM('Input| Projects'!I492:O492)*'Input| Escalations'!$K$19))&lt;0.0000001,"",1)</f>
        <v/>
      </c>
      <c r="N492" s="259">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259">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259">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259">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259">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259">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259">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42"/>
      <c r="V492" s="253">
        <f t="shared" si="181"/>
        <v>0</v>
      </c>
      <c r="W492" s="253">
        <f t="shared" si="182"/>
        <v>0</v>
      </c>
      <c r="X492" s="253">
        <f t="shared" si="183"/>
        <v>0</v>
      </c>
      <c r="Y492" s="253">
        <f t="shared" si="166"/>
        <v>0</v>
      </c>
      <c r="Z492" s="253">
        <f t="shared" si="167"/>
        <v>0</v>
      </c>
      <c r="AA492" s="253">
        <f t="shared" si="168"/>
        <v>0</v>
      </c>
      <c r="AB492" s="253">
        <f t="shared" si="169"/>
        <v>0</v>
      </c>
      <c r="AC492" s="142"/>
      <c r="AD492" s="253">
        <f>'Input| Projects'!Q492*N492*'Input| Escalations'!$K$19</f>
        <v>0</v>
      </c>
      <c r="AE492" s="253">
        <f>'Input| Projects'!R492*O492*'Input| Escalations'!$K$19</f>
        <v>0</v>
      </c>
      <c r="AF492" s="253">
        <f>'Input| Projects'!S492*P492*'Input| Escalations'!$K$19</f>
        <v>0</v>
      </c>
      <c r="AG492" s="253">
        <f>'Input| Projects'!T492*Q492*'Input| Escalations'!$K$19</f>
        <v>0</v>
      </c>
      <c r="AH492" s="253">
        <f>'Input| Projects'!U492*R492*'Input| Escalations'!$K$19</f>
        <v>0</v>
      </c>
      <c r="AI492" s="253">
        <f>'Input| Projects'!V492*S492*'Input| Escalations'!$K$19</f>
        <v>0</v>
      </c>
      <c r="AJ492" s="253">
        <f>'Input| Projects'!W492*T492*'Input| Escalations'!$K$19</f>
        <v>0</v>
      </c>
      <c r="AK492" s="142"/>
      <c r="AL492" s="253">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253">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253">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253">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253">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253">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253">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42"/>
      <c r="AT492" s="253">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253">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253">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253">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253">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253">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253">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42"/>
      <c r="BB492" s="253">
        <f t="shared" si="184"/>
        <v>0</v>
      </c>
      <c r="BC492" s="253">
        <f t="shared" si="185"/>
        <v>0</v>
      </c>
      <c r="BD492" s="253">
        <f t="shared" si="186"/>
        <v>0</v>
      </c>
      <c r="BE492" s="253">
        <f t="shared" si="170"/>
        <v>0</v>
      </c>
      <c r="BF492" s="253">
        <f t="shared" si="171"/>
        <v>0</v>
      </c>
      <c r="BG492" s="253">
        <f t="shared" si="172"/>
        <v>0</v>
      </c>
      <c r="BH492" s="253">
        <f t="shared" si="173"/>
        <v>0</v>
      </c>
      <c r="BI492" s="144"/>
      <c r="BJ492" s="253"/>
      <c r="BK492" s="253"/>
      <c r="BL492" s="253"/>
      <c r="BM492" s="253"/>
      <c r="BN492" s="253"/>
      <c r="BO492" s="253"/>
      <c r="BP492" s="253"/>
      <c r="BQ492" s="144"/>
      <c r="BR492" s="253">
        <f t="shared" si="174"/>
        <v>0</v>
      </c>
      <c r="BS492" s="253">
        <f t="shared" si="175"/>
        <v>0</v>
      </c>
      <c r="BT492" s="253">
        <f t="shared" si="176"/>
        <v>0</v>
      </c>
      <c r="BU492" s="253">
        <f t="shared" si="177"/>
        <v>0</v>
      </c>
      <c r="BV492" s="253">
        <f t="shared" si="178"/>
        <v>0</v>
      </c>
      <c r="BW492" s="253">
        <f t="shared" si="179"/>
        <v>0</v>
      </c>
      <c r="BX492" s="253">
        <f t="shared" si="180"/>
        <v>0</v>
      </c>
      <c r="BY492" s="142"/>
      <c r="BZ492" s="264" t="str">
        <f>IF(SUMIF('Input| Projects'!$AR$8:$CO$8,"Dx",'Input| Projects'!$AR492:$CO492)=0,"",SUMIF('Input| Projects'!$AR$8:$CO$8,"Dx",'Input| Projects'!$AR492:$CO492))</f>
        <v/>
      </c>
      <c r="CA492" s="264" t="str">
        <f>IF(SUMIF('Input| Projects'!$AR$8:$CO$8,"Tx",'Input| Projects'!$AR492:$CO492)=0,"",SUMIF('Input| Projects'!$AR$8:$CO$8,"Tx",'Input| Projects'!$AR492:$CO492))</f>
        <v/>
      </c>
      <c r="CB492" s="206" t="str">
        <f t="shared" si="187"/>
        <v/>
      </c>
    </row>
    <row r="493" spans="2:80" x14ac:dyDescent="0.3">
      <c r="B493" s="268">
        <f>IFERROR('Input| Projects'!B493,"")</f>
        <v>484</v>
      </c>
      <c r="C493" s="57" t="str">
        <f>IFERROR(IF('Input| Projects'!C493="","",'Input| Projects'!C493),"")</f>
        <v/>
      </c>
      <c r="D493" s="57" t="str">
        <f>IFERROR(IF('Input| Projects'!D493="","",'Input| Projects'!D493),"")</f>
        <v/>
      </c>
      <c r="E493" s="140"/>
      <c r="F493" s="257">
        <f>IFERROR('Input| Projects'!I493*'Input| Escalations'!$K$19,"")</f>
        <v>0</v>
      </c>
      <c r="G493" s="257">
        <f>IFERROR('Input| Projects'!J493*'Input| Escalations'!$K$19,"")</f>
        <v>0</v>
      </c>
      <c r="H493" s="257">
        <f>IFERROR('Input| Projects'!K493*'Input| Escalations'!$K$19,"")</f>
        <v>0</v>
      </c>
      <c r="I493" s="257">
        <f>IFERROR('Input| Projects'!L493*'Input| Escalations'!$K$19,"")</f>
        <v>0</v>
      </c>
      <c r="J493" s="257">
        <f>IFERROR('Input| Projects'!M493*'Input| Escalations'!$K$19,"")</f>
        <v>0</v>
      </c>
      <c r="K493" s="257">
        <f>IFERROR('Input| Projects'!N493*'Input| Escalations'!$K$19,"")</f>
        <v>0</v>
      </c>
      <c r="L493" s="257">
        <f>IFERROR('Input| Projects'!O493*'Input| Escalations'!$K$19,"")</f>
        <v>0</v>
      </c>
      <c r="M493" s="206" t="str">
        <f>IF(ABS(SUM(F493:L493)-(SUM('Input| Projects'!I493:O493)*'Input| Escalations'!$K$19))&lt;0.0000001,"",1)</f>
        <v/>
      </c>
      <c r="N493" s="259">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259">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259">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259">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259">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259">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259">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42"/>
      <c r="V493" s="253">
        <f t="shared" si="181"/>
        <v>0</v>
      </c>
      <c r="W493" s="253">
        <f t="shared" si="182"/>
        <v>0</v>
      </c>
      <c r="X493" s="253">
        <f t="shared" si="183"/>
        <v>0</v>
      </c>
      <c r="Y493" s="253">
        <f t="shared" si="166"/>
        <v>0</v>
      </c>
      <c r="Z493" s="253">
        <f t="shared" si="167"/>
        <v>0</v>
      </c>
      <c r="AA493" s="253">
        <f t="shared" si="168"/>
        <v>0</v>
      </c>
      <c r="AB493" s="253">
        <f t="shared" si="169"/>
        <v>0</v>
      </c>
      <c r="AC493" s="142"/>
      <c r="AD493" s="253">
        <f>'Input| Projects'!Q493*N493*'Input| Escalations'!$K$19</f>
        <v>0</v>
      </c>
      <c r="AE493" s="253">
        <f>'Input| Projects'!R493*O493*'Input| Escalations'!$K$19</f>
        <v>0</v>
      </c>
      <c r="AF493" s="253">
        <f>'Input| Projects'!S493*P493*'Input| Escalations'!$K$19</f>
        <v>0</v>
      </c>
      <c r="AG493" s="253">
        <f>'Input| Projects'!T493*Q493*'Input| Escalations'!$K$19</f>
        <v>0</v>
      </c>
      <c r="AH493" s="253">
        <f>'Input| Projects'!U493*R493*'Input| Escalations'!$K$19</f>
        <v>0</v>
      </c>
      <c r="AI493" s="253">
        <f>'Input| Projects'!V493*S493*'Input| Escalations'!$K$19</f>
        <v>0</v>
      </c>
      <c r="AJ493" s="253">
        <f>'Input| Projects'!W493*T493*'Input| Escalations'!$K$19</f>
        <v>0</v>
      </c>
      <c r="AK493" s="142"/>
      <c r="AL493" s="253">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253">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253">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253">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253">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253">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253">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42"/>
      <c r="AT493" s="253">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253">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253">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253">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253">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253">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253">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42"/>
      <c r="BB493" s="253">
        <f t="shared" si="184"/>
        <v>0</v>
      </c>
      <c r="BC493" s="253">
        <f t="shared" si="185"/>
        <v>0</v>
      </c>
      <c r="BD493" s="253">
        <f t="shared" si="186"/>
        <v>0</v>
      </c>
      <c r="BE493" s="253">
        <f t="shared" si="170"/>
        <v>0</v>
      </c>
      <c r="BF493" s="253">
        <f t="shared" si="171"/>
        <v>0</v>
      </c>
      <c r="BG493" s="253">
        <f t="shared" si="172"/>
        <v>0</v>
      </c>
      <c r="BH493" s="253">
        <f t="shared" si="173"/>
        <v>0</v>
      </c>
      <c r="BI493" s="144"/>
      <c r="BJ493" s="253"/>
      <c r="BK493" s="253"/>
      <c r="BL493" s="253"/>
      <c r="BM493" s="253"/>
      <c r="BN493" s="253"/>
      <c r="BO493" s="253"/>
      <c r="BP493" s="253"/>
      <c r="BQ493" s="144"/>
      <c r="BR493" s="253">
        <f t="shared" si="174"/>
        <v>0</v>
      </c>
      <c r="BS493" s="253">
        <f t="shared" si="175"/>
        <v>0</v>
      </c>
      <c r="BT493" s="253">
        <f t="shared" si="176"/>
        <v>0</v>
      </c>
      <c r="BU493" s="253">
        <f t="shared" si="177"/>
        <v>0</v>
      </c>
      <c r="BV493" s="253">
        <f t="shared" si="178"/>
        <v>0</v>
      </c>
      <c r="BW493" s="253">
        <f t="shared" si="179"/>
        <v>0</v>
      </c>
      <c r="BX493" s="253">
        <f t="shared" si="180"/>
        <v>0</v>
      </c>
      <c r="BY493" s="142"/>
      <c r="BZ493" s="264" t="str">
        <f>IF(SUMIF('Input| Projects'!$AR$8:$CO$8,"Dx",'Input| Projects'!$AR493:$CO493)=0,"",SUMIF('Input| Projects'!$AR$8:$CO$8,"Dx",'Input| Projects'!$AR493:$CO493))</f>
        <v/>
      </c>
      <c r="CA493" s="264" t="str">
        <f>IF(SUMIF('Input| Projects'!$AR$8:$CO$8,"Tx",'Input| Projects'!$AR493:$CO493)=0,"",SUMIF('Input| Projects'!$AR$8:$CO$8,"Tx",'Input| Projects'!$AR493:$CO493))</f>
        <v/>
      </c>
      <c r="CB493" s="206" t="str">
        <f t="shared" si="187"/>
        <v/>
      </c>
    </row>
    <row r="494" spans="2:80" x14ac:dyDescent="0.3">
      <c r="B494" s="268">
        <f>IFERROR('Input| Projects'!B494,"")</f>
        <v>485</v>
      </c>
      <c r="C494" s="57" t="str">
        <f>IFERROR(IF('Input| Projects'!C494="","",'Input| Projects'!C494),"")</f>
        <v/>
      </c>
      <c r="D494" s="57" t="str">
        <f>IFERROR(IF('Input| Projects'!D494="","",'Input| Projects'!D494),"")</f>
        <v/>
      </c>
      <c r="E494" s="140"/>
      <c r="F494" s="257">
        <f>IFERROR('Input| Projects'!I494*'Input| Escalations'!$K$19,"")</f>
        <v>0</v>
      </c>
      <c r="G494" s="257">
        <f>IFERROR('Input| Projects'!J494*'Input| Escalations'!$K$19,"")</f>
        <v>0</v>
      </c>
      <c r="H494" s="257">
        <f>IFERROR('Input| Projects'!K494*'Input| Escalations'!$K$19,"")</f>
        <v>0</v>
      </c>
      <c r="I494" s="257">
        <f>IFERROR('Input| Projects'!L494*'Input| Escalations'!$K$19,"")</f>
        <v>0</v>
      </c>
      <c r="J494" s="257">
        <f>IFERROR('Input| Projects'!M494*'Input| Escalations'!$K$19,"")</f>
        <v>0</v>
      </c>
      <c r="K494" s="257">
        <f>IFERROR('Input| Projects'!N494*'Input| Escalations'!$K$19,"")</f>
        <v>0</v>
      </c>
      <c r="L494" s="257">
        <f>IFERROR('Input| Projects'!O494*'Input| Escalations'!$K$19,"")</f>
        <v>0</v>
      </c>
      <c r="M494" s="206" t="str">
        <f>IF(ABS(SUM(F494:L494)-(SUM('Input| Projects'!I494:O494)*'Input| Escalations'!$K$19))&lt;0.0000001,"",1)</f>
        <v/>
      </c>
      <c r="N494" s="259">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259">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259">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259">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259">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259">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259">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42"/>
      <c r="V494" s="253">
        <f t="shared" si="181"/>
        <v>0</v>
      </c>
      <c r="W494" s="253">
        <f t="shared" si="182"/>
        <v>0</v>
      </c>
      <c r="X494" s="253">
        <f t="shared" si="183"/>
        <v>0</v>
      </c>
      <c r="Y494" s="253">
        <f t="shared" si="166"/>
        <v>0</v>
      </c>
      <c r="Z494" s="253">
        <f t="shared" si="167"/>
        <v>0</v>
      </c>
      <c r="AA494" s="253">
        <f t="shared" si="168"/>
        <v>0</v>
      </c>
      <c r="AB494" s="253">
        <f t="shared" si="169"/>
        <v>0</v>
      </c>
      <c r="AC494" s="142"/>
      <c r="AD494" s="253">
        <f>'Input| Projects'!Q494*N494*'Input| Escalations'!$K$19</f>
        <v>0</v>
      </c>
      <c r="AE494" s="253">
        <f>'Input| Projects'!R494*O494*'Input| Escalations'!$K$19</f>
        <v>0</v>
      </c>
      <c r="AF494" s="253">
        <f>'Input| Projects'!S494*P494*'Input| Escalations'!$K$19</f>
        <v>0</v>
      </c>
      <c r="AG494" s="253">
        <f>'Input| Projects'!T494*Q494*'Input| Escalations'!$K$19</f>
        <v>0</v>
      </c>
      <c r="AH494" s="253">
        <f>'Input| Projects'!U494*R494*'Input| Escalations'!$K$19</f>
        <v>0</v>
      </c>
      <c r="AI494" s="253">
        <f>'Input| Projects'!V494*S494*'Input| Escalations'!$K$19</f>
        <v>0</v>
      </c>
      <c r="AJ494" s="253">
        <f>'Input| Projects'!W494*T494*'Input| Escalations'!$K$19</f>
        <v>0</v>
      </c>
      <c r="AK494" s="142"/>
      <c r="AL494" s="253">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253">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253">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253">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253">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253">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253">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42"/>
      <c r="AT494" s="253">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253">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253">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253">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253">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253">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253">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42"/>
      <c r="BB494" s="253">
        <f t="shared" si="184"/>
        <v>0</v>
      </c>
      <c r="BC494" s="253">
        <f t="shared" si="185"/>
        <v>0</v>
      </c>
      <c r="BD494" s="253">
        <f t="shared" si="186"/>
        <v>0</v>
      </c>
      <c r="BE494" s="253">
        <f t="shared" si="170"/>
        <v>0</v>
      </c>
      <c r="BF494" s="253">
        <f t="shared" si="171"/>
        <v>0</v>
      </c>
      <c r="BG494" s="253">
        <f t="shared" si="172"/>
        <v>0</v>
      </c>
      <c r="BH494" s="253">
        <f t="shared" si="173"/>
        <v>0</v>
      </c>
      <c r="BI494" s="144"/>
      <c r="BJ494" s="253"/>
      <c r="BK494" s="253"/>
      <c r="BL494" s="253"/>
      <c r="BM494" s="253"/>
      <c r="BN494" s="253"/>
      <c r="BO494" s="253"/>
      <c r="BP494" s="253"/>
      <c r="BQ494" s="144"/>
      <c r="BR494" s="253">
        <f t="shared" si="174"/>
        <v>0</v>
      </c>
      <c r="BS494" s="253">
        <f t="shared" si="175"/>
        <v>0</v>
      </c>
      <c r="BT494" s="253">
        <f t="shared" si="176"/>
        <v>0</v>
      </c>
      <c r="BU494" s="253">
        <f t="shared" si="177"/>
        <v>0</v>
      </c>
      <c r="BV494" s="253">
        <f t="shared" si="178"/>
        <v>0</v>
      </c>
      <c r="BW494" s="253">
        <f t="shared" si="179"/>
        <v>0</v>
      </c>
      <c r="BX494" s="253">
        <f t="shared" si="180"/>
        <v>0</v>
      </c>
      <c r="BY494" s="142"/>
      <c r="BZ494" s="264" t="str">
        <f>IF(SUMIF('Input| Projects'!$AR$8:$CO$8,"Dx",'Input| Projects'!$AR494:$CO494)=0,"",SUMIF('Input| Projects'!$AR$8:$CO$8,"Dx",'Input| Projects'!$AR494:$CO494))</f>
        <v/>
      </c>
      <c r="CA494" s="264" t="str">
        <f>IF(SUMIF('Input| Projects'!$AR$8:$CO$8,"Tx",'Input| Projects'!$AR494:$CO494)=0,"",SUMIF('Input| Projects'!$AR$8:$CO$8,"Tx",'Input| Projects'!$AR494:$CO494))</f>
        <v/>
      </c>
      <c r="CB494" s="206" t="str">
        <f t="shared" si="187"/>
        <v/>
      </c>
    </row>
    <row r="495" spans="2:80" x14ac:dyDescent="0.3">
      <c r="B495" s="268">
        <f>IFERROR('Input| Projects'!B495,"")</f>
        <v>486</v>
      </c>
      <c r="C495" s="57" t="str">
        <f>IFERROR(IF('Input| Projects'!C495="","",'Input| Projects'!C495),"")</f>
        <v/>
      </c>
      <c r="D495" s="57" t="str">
        <f>IFERROR(IF('Input| Projects'!D495="","",'Input| Projects'!D495),"")</f>
        <v/>
      </c>
      <c r="E495" s="140"/>
      <c r="F495" s="257">
        <f>IFERROR('Input| Projects'!I495*'Input| Escalations'!$K$19,"")</f>
        <v>0</v>
      </c>
      <c r="G495" s="257">
        <f>IFERROR('Input| Projects'!J495*'Input| Escalations'!$K$19,"")</f>
        <v>0</v>
      </c>
      <c r="H495" s="257">
        <f>IFERROR('Input| Projects'!K495*'Input| Escalations'!$K$19,"")</f>
        <v>0</v>
      </c>
      <c r="I495" s="257">
        <f>IFERROR('Input| Projects'!L495*'Input| Escalations'!$K$19,"")</f>
        <v>0</v>
      </c>
      <c r="J495" s="257">
        <f>IFERROR('Input| Projects'!M495*'Input| Escalations'!$K$19,"")</f>
        <v>0</v>
      </c>
      <c r="K495" s="257">
        <f>IFERROR('Input| Projects'!N495*'Input| Escalations'!$K$19,"")</f>
        <v>0</v>
      </c>
      <c r="L495" s="257">
        <f>IFERROR('Input| Projects'!O495*'Input| Escalations'!$K$19,"")</f>
        <v>0</v>
      </c>
      <c r="M495" s="206" t="str">
        <f>IF(ABS(SUM(F495:L495)-(SUM('Input| Projects'!I495:O495)*'Input| Escalations'!$K$19))&lt;0.0000001,"",1)</f>
        <v/>
      </c>
      <c r="N495" s="259">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259">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259">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259">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259">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259">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259">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42"/>
      <c r="V495" s="253">
        <f t="shared" si="181"/>
        <v>0</v>
      </c>
      <c r="W495" s="253">
        <f t="shared" si="182"/>
        <v>0</v>
      </c>
      <c r="X495" s="253">
        <f t="shared" si="183"/>
        <v>0</v>
      </c>
      <c r="Y495" s="253">
        <f t="shared" si="166"/>
        <v>0</v>
      </c>
      <c r="Z495" s="253">
        <f t="shared" si="167"/>
        <v>0</v>
      </c>
      <c r="AA495" s="253">
        <f t="shared" si="168"/>
        <v>0</v>
      </c>
      <c r="AB495" s="253">
        <f t="shared" si="169"/>
        <v>0</v>
      </c>
      <c r="AC495" s="142"/>
      <c r="AD495" s="253">
        <f>'Input| Projects'!Q495*N495*'Input| Escalations'!$K$19</f>
        <v>0</v>
      </c>
      <c r="AE495" s="253">
        <f>'Input| Projects'!R495*O495*'Input| Escalations'!$K$19</f>
        <v>0</v>
      </c>
      <c r="AF495" s="253">
        <f>'Input| Projects'!S495*P495*'Input| Escalations'!$K$19</f>
        <v>0</v>
      </c>
      <c r="AG495" s="253">
        <f>'Input| Projects'!T495*Q495*'Input| Escalations'!$K$19</f>
        <v>0</v>
      </c>
      <c r="AH495" s="253">
        <f>'Input| Projects'!U495*R495*'Input| Escalations'!$K$19</f>
        <v>0</v>
      </c>
      <c r="AI495" s="253">
        <f>'Input| Projects'!V495*S495*'Input| Escalations'!$K$19</f>
        <v>0</v>
      </c>
      <c r="AJ495" s="253">
        <f>'Input| Projects'!W495*T495*'Input| Escalations'!$K$19</f>
        <v>0</v>
      </c>
      <c r="AK495" s="142"/>
      <c r="AL495" s="253">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253">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253">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253">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253">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253">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253">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42"/>
      <c r="AT495" s="253">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253">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253">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253">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253">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253">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253">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42"/>
      <c r="BB495" s="253">
        <f t="shared" si="184"/>
        <v>0</v>
      </c>
      <c r="BC495" s="253">
        <f t="shared" si="185"/>
        <v>0</v>
      </c>
      <c r="BD495" s="253">
        <f t="shared" si="186"/>
        <v>0</v>
      </c>
      <c r="BE495" s="253">
        <f t="shared" si="170"/>
        <v>0</v>
      </c>
      <c r="BF495" s="253">
        <f t="shared" si="171"/>
        <v>0</v>
      </c>
      <c r="BG495" s="253">
        <f t="shared" si="172"/>
        <v>0</v>
      </c>
      <c r="BH495" s="253">
        <f t="shared" si="173"/>
        <v>0</v>
      </c>
      <c r="BI495" s="144"/>
      <c r="BJ495" s="253"/>
      <c r="BK495" s="253"/>
      <c r="BL495" s="253"/>
      <c r="BM495" s="253"/>
      <c r="BN495" s="253"/>
      <c r="BO495" s="253"/>
      <c r="BP495" s="253"/>
      <c r="BQ495" s="144"/>
      <c r="BR495" s="253">
        <f t="shared" si="174"/>
        <v>0</v>
      </c>
      <c r="BS495" s="253">
        <f t="shared" si="175"/>
        <v>0</v>
      </c>
      <c r="BT495" s="253">
        <f t="shared" si="176"/>
        <v>0</v>
      </c>
      <c r="BU495" s="253">
        <f t="shared" si="177"/>
        <v>0</v>
      </c>
      <c r="BV495" s="253">
        <f t="shared" si="178"/>
        <v>0</v>
      </c>
      <c r="BW495" s="253">
        <f t="shared" si="179"/>
        <v>0</v>
      </c>
      <c r="BX495" s="253">
        <f t="shared" si="180"/>
        <v>0</v>
      </c>
      <c r="BY495" s="142"/>
      <c r="BZ495" s="264" t="str">
        <f>IF(SUMIF('Input| Projects'!$AR$8:$CO$8,"Dx",'Input| Projects'!$AR495:$CO495)=0,"",SUMIF('Input| Projects'!$AR$8:$CO$8,"Dx",'Input| Projects'!$AR495:$CO495))</f>
        <v/>
      </c>
      <c r="CA495" s="264" t="str">
        <f>IF(SUMIF('Input| Projects'!$AR$8:$CO$8,"Tx",'Input| Projects'!$AR495:$CO495)=0,"",SUMIF('Input| Projects'!$AR$8:$CO$8,"Tx",'Input| Projects'!$AR495:$CO495))</f>
        <v/>
      </c>
      <c r="CB495" s="206" t="str">
        <f t="shared" si="187"/>
        <v/>
      </c>
    </row>
    <row r="496" spans="2:80" x14ac:dyDescent="0.3">
      <c r="B496" s="268">
        <f>IFERROR('Input| Projects'!B496,"")</f>
        <v>487</v>
      </c>
      <c r="C496" s="57" t="str">
        <f>IFERROR(IF('Input| Projects'!C496="","",'Input| Projects'!C496),"")</f>
        <v/>
      </c>
      <c r="D496" s="57" t="str">
        <f>IFERROR(IF('Input| Projects'!D496="","",'Input| Projects'!D496),"")</f>
        <v/>
      </c>
      <c r="E496" s="140"/>
      <c r="F496" s="257">
        <f>IFERROR('Input| Projects'!I496*'Input| Escalations'!$K$19,"")</f>
        <v>0</v>
      </c>
      <c r="G496" s="257">
        <f>IFERROR('Input| Projects'!J496*'Input| Escalations'!$K$19,"")</f>
        <v>0</v>
      </c>
      <c r="H496" s="257">
        <f>IFERROR('Input| Projects'!K496*'Input| Escalations'!$K$19,"")</f>
        <v>0</v>
      </c>
      <c r="I496" s="257">
        <f>IFERROR('Input| Projects'!L496*'Input| Escalations'!$K$19,"")</f>
        <v>0</v>
      </c>
      <c r="J496" s="257">
        <f>IFERROR('Input| Projects'!M496*'Input| Escalations'!$K$19,"")</f>
        <v>0</v>
      </c>
      <c r="K496" s="257">
        <f>IFERROR('Input| Projects'!N496*'Input| Escalations'!$K$19,"")</f>
        <v>0</v>
      </c>
      <c r="L496" s="257">
        <f>IFERROR('Input| Projects'!O496*'Input| Escalations'!$K$19,"")</f>
        <v>0</v>
      </c>
      <c r="M496" s="206" t="str">
        <f>IF(ABS(SUM(F496:L496)-(SUM('Input| Projects'!I496:O496)*'Input| Escalations'!$K$19))&lt;0.0000001,"",1)</f>
        <v/>
      </c>
      <c r="N496" s="259">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259">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259">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259">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259">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259">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259">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42"/>
      <c r="V496" s="253">
        <f t="shared" si="181"/>
        <v>0</v>
      </c>
      <c r="W496" s="253">
        <f t="shared" si="182"/>
        <v>0</v>
      </c>
      <c r="X496" s="253">
        <f t="shared" si="183"/>
        <v>0</v>
      </c>
      <c r="Y496" s="253">
        <f t="shared" si="166"/>
        <v>0</v>
      </c>
      <c r="Z496" s="253">
        <f t="shared" si="167"/>
        <v>0</v>
      </c>
      <c r="AA496" s="253">
        <f t="shared" si="168"/>
        <v>0</v>
      </c>
      <c r="AB496" s="253">
        <f t="shared" si="169"/>
        <v>0</v>
      </c>
      <c r="AC496" s="142"/>
      <c r="AD496" s="253">
        <f>'Input| Projects'!Q496*N496*'Input| Escalations'!$K$19</f>
        <v>0</v>
      </c>
      <c r="AE496" s="253">
        <f>'Input| Projects'!R496*O496*'Input| Escalations'!$K$19</f>
        <v>0</v>
      </c>
      <c r="AF496" s="253">
        <f>'Input| Projects'!S496*P496*'Input| Escalations'!$K$19</f>
        <v>0</v>
      </c>
      <c r="AG496" s="253">
        <f>'Input| Projects'!T496*Q496*'Input| Escalations'!$K$19</f>
        <v>0</v>
      </c>
      <c r="AH496" s="253">
        <f>'Input| Projects'!U496*R496*'Input| Escalations'!$K$19</f>
        <v>0</v>
      </c>
      <c r="AI496" s="253">
        <f>'Input| Projects'!V496*S496*'Input| Escalations'!$K$19</f>
        <v>0</v>
      </c>
      <c r="AJ496" s="253">
        <f>'Input| Projects'!W496*T496*'Input| Escalations'!$K$19</f>
        <v>0</v>
      </c>
      <c r="AK496" s="142"/>
      <c r="AL496" s="253">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253">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253">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253">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253">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253">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253">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42"/>
      <c r="AT496" s="253">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253">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253">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253">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253">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253">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253">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42"/>
      <c r="BB496" s="253">
        <f t="shared" si="184"/>
        <v>0</v>
      </c>
      <c r="BC496" s="253">
        <f t="shared" si="185"/>
        <v>0</v>
      </c>
      <c r="BD496" s="253">
        <f t="shared" si="186"/>
        <v>0</v>
      </c>
      <c r="BE496" s="253">
        <f t="shared" si="170"/>
        <v>0</v>
      </c>
      <c r="BF496" s="253">
        <f t="shared" si="171"/>
        <v>0</v>
      </c>
      <c r="BG496" s="253">
        <f t="shared" si="172"/>
        <v>0</v>
      </c>
      <c r="BH496" s="253">
        <f t="shared" si="173"/>
        <v>0</v>
      </c>
      <c r="BI496" s="144"/>
      <c r="BJ496" s="253"/>
      <c r="BK496" s="253"/>
      <c r="BL496" s="253"/>
      <c r="BM496" s="253"/>
      <c r="BN496" s="253"/>
      <c r="BO496" s="253"/>
      <c r="BP496" s="253"/>
      <c r="BQ496" s="144"/>
      <c r="BR496" s="253">
        <f t="shared" si="174"/>
        <v>0</v>
      </c>
      <c r="BS496" s="253">
        <f t="shared" si="175"/>
        <v>0</v>
      </c>
      <c r="BT496" s="253">
        <f t="shared" si="176"/>
        <v>0</v>
      </c>
      <c r="BU496" s="253">
        <f t="shared" si="177"/>
        <v>0</v>
      </c>
      <c r="BV496" s="253">
        <f t="shared" si="178"/>
        <v>0</v>
      </c>
      <c r="BW496" s="253">
        <f t="shared" si="179"/>
        <v>0</v>
      </c>
      <c r="BX496" s="253">
        <f t="shared" si="180"/>
        <v>0</v>
      </c>
      <c r="BY496" s="142"/>
      <c r="BZ496" s="264" t="str">
        <f>IF(SUMIF('Input| Projects'!$AR$8:$CO$8,"Dx",'Input| Projects'!$AR496:$CO496)=0,"",SUMIF('Input| Projects'!$AR$8:$CO$8,"Dx",'Input| Projects'!$AR496:$CO496))</f>
        <v/>
      </c>
      <c r="CA496" s="264" t="str">
        <f>IF(SUMIF('Input| Projects'!$AR$8:$CO$8,"Tx",'Input| Projects'!$AR496:$CO496)=0,"",SUMIF('Input| Projects'!$AR$8:$CO$8,"Tx",'Input| Projects'!$AR496:$CO496))</f>
        <v/>
      </c>
      <c r="CB496" s="206" t="str">
        <f t="shared" si="187"/>
        <v/>
      </c>
    </row>
    <row r="497" spans="2:80" x14ac:dyDescent="0.3">
      <c r="B497" s="268">
        <f>IFERROR('Input| Projects'!B497,"")</f>
        <v>488</v>
      </c>
      <c r="C497" s="57" t="str">
        <f>IFERROR(IF('Input| Projects'!C497="","",'Input| Projects'!C497),"")</f>
        <v/>
      </c>
      <c r="D497" s="57" t="str">
        <f>IFERROR(IF('Input| Projects'!D497="","",'Input| Projects'!D497),"")</f>
        <v/>
      </c>
      <c r="E497" s="140"/>
      <c r="F497" s="257">
        <f>IFERROR('Input| Projects'!I497*'Input| Escalations'!$K$19,"")</f>
        <v>0</v>
      </c>
      <c r="G497" s="257">
        <f>IFERROR('Input| Projects'!J497*'Input| Escalations'!$K$19,"")</f>
        <v>0</v>
      </c>
      <c r="H497" s="257">
        <f>IFERROR('Input| Projects'!K497*'Input| Escalations'!$K$19,"")</f>
        <v>0</v>
      </c>
      <c r="I497" s="257">
        <f>IFERROR('Input| Projects'!L497*'Input| Escalations'!$K$19,"")</f>
        <v>0</v>
      </c>
      <c r="J497" s="257">
        <f>IFERROR('Input| Projects'!M497*'Input| Escalations'!$K$19,"")</f>
        <v>0</v>
      </c>
      <c r="K497" s="257">
        <f>IFERROR('Input| Projects'!N497*'Input| Escalations'!$K$19,"")</f>
        <v>0</v>
      </c>
      <c r="L497" s="257">
        <f>IFERROR('Input| Projects'!O497*'Input| Escalations'!$K$19,"")</f>
        <v>0</v>
      </c>
      <c r="M497" s="206" t="str">
        <f>IF(ABS(SUM(F497:L497)-(SUM('Input| Projects'!I497:O497)*'Input| Escalations'!$K$19))&lt;0.0000001,"",1)</f>
        <v/>
      </c>
      <c r="N497" s="259">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259">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259">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259">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259">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259">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259">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42"/>
      <c r="V497" s="253">
        <f t="shared" si="181"/>
        <v>0</v>
      </c>
      <c r="W497" s="253">
        <f t="shared" si="182"/>
        <v>0</v>
      </c>
      <c r="X497" s="253">
        <f t="shared" si="183"/>
        <v>0</v>
      </c>
      <c r="Y497" s="253">
        <f t="shared" si="166"/>
        <v>0</v>
      </c>
      <c r="Z497" s="253">
        <f t="shared" si="167"/>
        <v>0</v>
      </c>
      <c r="AA497" s="253">
        <f t="shared" si="168"/>
        <v>0</v>
      </c>
      <c r="AB497" s="253">
        <f t="shared" si="169"/>
        <v>0</v>
      </c>
      <c r="AC497" s="142"/>
      <c r="AD497" s="253">
        <f>'Input| Projects'!Q497*N497*'Input| Escalations'!$K$19</f>
        <v>0</v>
      </c>
      <c r="AE497" s="253">
        <f>'Input| Projects'!R497*O497*'Input| Escalations'!$K$19</f>
        <v>0</v>
      </c>
      <c r="AF497" s="253">
        <f>'Input| Projects'!S497*P497*'Input| Escalations'!$K$19</f>
        <v>0</v>
      </c>
      <c r="AG497" s="253">
        <f>'Input| Projects'!T497*Q497*'Input| Escalations'!$K$19</f>
        <v>0</v>
      </c>
      <c r="AH497" s="253">
        <f>'Input| Projects'!U497*R497*'Input| Escalations'!$K$19</f>
        <v>0</v>
      </c>
      <c r="AI497" s="253">
        <f>'Input| Projects'!V497*S497*'Input| Escalations'!$K$19</f>
        <v>0</v>
      </c>
      <c r="AJ497" s="253">
        <f>'Input| Projects'!W497*T497*'Input| Escalations'!$K$19</f>
        <v>0</v>
      </c>
      <c r="AK497" s="142"/>
      <c r="AL497" s="253">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253">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253">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253">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253">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253">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253">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42"/>
      <c r="AT497" s="253">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253">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253">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253">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253">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253">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253">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42"/>
      <c r="BB497" s="253">
        <f t="shared" si="184"/>
        <v>0</v>
      </c>
      <c r="BC497" s="253">
        <f t="shared" si="185"/>
        <v>0</v>
      </c>
      <c r="BD497" s="253">
        <f t="shared" si="186"/>
        <v>0</v>
      </c>
      <c r="BE497" s="253">
        <f t="shared" si="170"/>
        <v>0</v>
      </c>
      <c r="BF497" s="253">
        <f t="shared" si="171"/>
        <v>0</v>
      </c>
      <c r="BG497" s="253">
        <f t="shared" si="172"/>
        <v>0</v>
      </c>
      <c r="BH497" s="253">
        <f t="shared" si="173"/>
        <v>0</v>
      </c>
      <c r="BI497" s="144"/>
      <c r="BJ497" s="253"/>
      <c r="BK497" s="253"/>
      <c r="BL497" s="253"/>
      <c r="BM497" s="253"/>
      <c r="BN497" s="253"/>
      <c r="BO497" s="253"/>
      <c r="BP497" s="253"/>
      <c r="BQ497" s="144"/>
      <c r="BR497" s="253">
        <f t="shared" si="174"/>
        <v>0</v>
      </c>
      <c r="BS497" s="253">
        <f t="shared" si="175"/>
        <v>0</v>
      </c>
      <c r="BT497" s="253">
        <f t="shared" si="176"/>
        <v>0</v>
      </c>
      <c r="BU497" s="253">
        <f t="shared" si="177"/>
        <v>0</v>
      </c>
      <c r="BV497" s="253">
        <f t="shared" si="178"/>
        <v>0</v>
      </c>
      <c r="BW497" s="253">
        <f t="shared" si="179"/>
        <v>0</v>
      </c>
      <c r="BX497" s="253">
        <f t="shared" si="180"/>
        <v>0</v>
      </c>
      <c r="BY497" s="142"/>
      <c r="BZ497" s="264" t="str">
        <f>IF(SUMIF('Input| Projects'!$AR$8:$CO$8,"Dx",'Input| Projects'!$AR497:$CO497)=0,"",SUMIF('Input| Projects'!$AR$8:$CO$8,"Dx",'Input| Projects'!$AR497:$CO497))</f>
        <v/>
      </c>
      <c r="CA497" s="264" t="str">
        <f>IF(SUMIF('Input| Projects'!$AR$8:$CO$8,"Tx",'Input| Projects'!$AR497:$CO497)=0,"",SUMIF('Input| Projects'!$AR$8:$CO$8,"Tx",'Input| Projects'!$AR497:$CO497))</f>
        <v/>
      </c>
      <c r="CB497" s="206" t="str">
        <f t="shared" si="187"/>
        <v/>
      </c>
    </row>
    <row r="498" spans="2:80" x14ac:dyDescent="0.3">
      <c r="B498" s="268">
        <f>IFERROR('Input| Projects'!B498,"")</f>
        <v>489</v>
      </c>
      <c r="C498" s="57" t="str">
        <f>IFERROR(IF('Input| Projects'!C498="","",'Input| Projects'!C498),"")</f>
        <v/>
      </c>
      <c r="D498" s="57" t="str">
        <f>IFERROR(IF('Input| Projects'!D498="","",'Input| Projects'!D498),"")</f>
        <v/>
      </c>
      <c r="E498" s="140"/>
      <c r="F498" s="257">
        <f>IFERROR('Input| Projects'!I498*'Input| Escalations'!$K$19,"")</f>
        <v>0</v>
      </c>
      <c r="G498" s="257">
        <f>IFERROR('Input| Projects'!J498*'Input| Escalations'!$K$19,"")</f>
        <v>0</v>
      </c>
      <c r="H498" s="257">
        <f>IFERROR('Input| Projects'!K498*'Input| Escalations'!$K$19,"")</f>
        <v>0</v>
      </c>
      <c r="I498" s="257">
        <f>IFERROR('Input| Projects'!L498*'Input| Escalations'!$K$19,"")</f>
        <v>0</v>
      </c>
      <c r="J498" s="257">
        <f>IFERROR('Input| Projects'!M498*'Input| Escalations'!$K$19,"")</f>
        <v>0</v>
      </c>
      <c r="K498" s="257">
        <f>IFERROR('Input| Projects'!N498*'Input| Escalations'!$K$19,"")</f>
        <v>0</v>
      </c>
      <c r="L498" s="257">
        <f>IFERROR('Input| Projects'!O498*'Input| Escalations'!$K$19,"")</f>
        <v>0</v>
      </c>
      <c r="M498" s="206" t="str">
        <f>IF(ABS(SUM(F498:L498)-(SUM('Input| Projects'!I498:O498)*'Input| Escalations'!$K$19))&lt;0.0000001,"",1)</f>
        <v/>
      </c>
      <c r="N498" s="259">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259">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259">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259">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259">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259">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259">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42"/>
      <c r="V498" s="253">
        <f t="shared" si="181"/>
        <v>0</v>
      </c>
      <c r="W498" s="253">
        <f t="shared" si="182"/>
        <v>0</v>
      </c>
      <c r="X498" s="253">
        <f t="shared" si="183"/>
        <v>0</v>
      </c>
      <c r="Y498" s="253">
        <f t="shared" si="166"/>
        <v>0</v>
      </c>
      <c r="Z498" s="253">
        <f t="shared" si="167"/>
        <v>0</v>
      </c>
      <c r="AA498" s="253">
        <f t="shared" si="168"/>
        <v>0</v>
      </c>
      <c r="AB498" s="253">
        <f t="shared" si="169"/>
        <v>0</v>
      </c>
      <c r="AC498" s="142"/>
      <c r="AD498" s="253">
        <f>'Input| Projects'!Q498*N498*'Input| Escalations'!$K$19</f>
        <v>0</v>
      </c>
      <c r="AE498" s="253">
        <f>'Input| Projects'!R498*O498*'Input| Escalations'!$K$19</f>
        <v>0</v>
      </c>
      <c r="AF498" s="253">
        <f>'Input| Projects'!S498*P498*'Input| Escalations'!$K$19</f>
        <v>0</v>
      </c>
      <c r="AG498" s="253">
        <f>'Input| Projects'!T498*Q498*'Input| Escalations'!$K$19</f>
        <v>0</v>
      </c>
      <c r="AH498" s="253">
        <f>'Input| Projects'!U498*R498*'Input| Escalations'!$K$19</f>
        <v>0</v>
      </c>
      <c r="AI498" s="253">
        <f>'Input| Projects'!V498*S498*'Input| Escalations'!$K$19</f>
        <v>0</v>
      </c>
      <c r="AJ498" s="253">
        <f>'Input| Projects'!W498*T498*'Input| Escalations'!$K$19</f>
        <v>0</v>
      </c>
      <c r="AK498" s="142"/>
      <c r="AL498" s="253">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253">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253">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253">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253">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253">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253">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42"/>
      <c r="AT498" s="253">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253">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253">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253">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253">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253">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253">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42"/>
      <c r="BB498" s="253">
        <f t="shared" si="184"/>
        <v>0</v>
      </c>
      <c r="BC498" s="253">
        <f t="shared" si="185"/>
        <v>0</v>
      </c>
      <c r="BD498" s="253">
        <f t="shared" si="186"/>
        <v>0</v>
      </c>
      <c r="BE498" s="253">
        <f t="shared" si="170"/>
        <v>0</v>
      </c>
      <c r="BF498" s="253">
        <f t="shared" si="171"/>
        <v>0</v>
      </c>
      <c r="BG498" s="253">
        <f t="shared" si="172"/>
        <v>0</v>
      </c>
      <c r="BH498" s="253">
        <f t="shared" si="173"/>
        <v>0</v>
      </c>
      <c r="BI498" s="144"/>
      <c r="BJ498" s="253"/>
      <c r="BK498" s="253"/>
      <c r="BL498" s="253"/>
      <c r="BM498" s="253"/>
      <c r="BN498" s="253"/>
      <c r="BO498" s="253"/>
      <c r="BP498" s="253"/>
      <c r="BQ498" s="144"/>
      <c r="BR498" s="253">
        <f t="shared" si="174"/>
        <v>0</v>
      </c>
      <c r="BS498" s="253">
        <f t="shared" si="175"/>
        <v>0</v>
      </c>
      <c r="BT498" s="253">
        <f t="shared" si="176"/>
        <v>0</v>
      </c>
      <c r="BU498" s="253">
        <f t="shared" si="177"/>
        <v>0</v>
      </c>
      <c r="BV498" s="253">
        <f t="shared" si="178"/>
        <v>0</v>
      </c>
      <c r="BW498" s="253">
        <f t="shared" si="179"/>
        <v>0</v>
      </c>
      <c r="BX498" s="253">
        <f t="shared" si="180"/>
        <v>0</v>
      </c>
      <c r="BY498" s="142"/>
      <c r="BZ498" s="264" t="str">
        <f>IF(SUMIF('Input| Projects'!$AR$8:$CO$8,"Dx",'Input| Projects'!$AR498:$CO498)=0,"",SUMIF('Input| Projects'!$AR$8:$CO$8,"Dx",'Input| Projects'!$AR498:$CO498))</f>
        <v/>
      </c>
      <c r="CA498" s="264" t="str">
        <f>IF(SUMIF('Input| Projects'!$AR$8:$CO$8,"Tx",'Input| Projects'!$AR498:$CO498)=0,"",SUMIF('Input| Projects'!$AR$8:$CO$8,"Tx",'Input| Projects'!$AR498:$CO498))</f>
        <v/>
      </c>
      <c r="CB498" s="206" t="str">
        <f t="shared" si="187"/>
        <v/>
      </c>
    </row>
    <row r="499" spans="2:80" x14ac:dyDescent="0.3">
      <c r="B499" s="268">
        <f>IFERROR('Input| Projects'!B499,"")</f>
        <v>490</v>
      </c>
      <c r="C499" s="57" t="str">
        <f>IFERROR(IF('Input| Projects'!C499="","",'Input| Projects'!C499),"")</f>
        <v/>
      </c>
      <c r="D499" s="57" t="str">
        <f>IFERROR(IF('Input| Projects'!D499="","",'Input| Projects'!D499),"")</f>
        <v/>
      </c>
      <c r="E499" s="140"/>
      <c r="F499" s="257">
        <f>IFERROR('Input| Projects'!I499*'Input| Escalations'!$K$19,"")</f>
        <v>0</v>
      </c>
      <c r="G499" s="257">
        <f>IFERROR('Input| Projects'!J499*'Input| Escalations'!$K$19,"")</f>
        <v>0</v>
      </c>
      <c r="H499" s="257">
        <f>IFERROR('Input| Projects'!K499*'Input| Escalations'!$K$19,"")</f>
        <v>0</v>
      </c>
      <c r="I499" s="257">
        <f>IFERROR('Input| Projects'!L499*'Input| Escalations'!$K$19,"")</f>
        <v>0</v>
      </c>
      <c r="J499" s="257">
        <f>IFERROR('Input| Projects'!M499*'Input| Escalations'!$K$19,"")</f>
        <v>0</v>
      </c>
      <c r="K499" s="257">
        <f>IFERROR('Input| Projects'!N499*'Input| Escalations'!$K$19,"")</f>
        <v>0</v>
      </c>
      <c r="L499" s="257">
        <f>IFERROR('Input| Projects'!O499*'Input| Escalations'!$K$19,"")</f>
        <v>0</v>
      </c>
      <c r="M499" s="206" t="str">
        <f>IF(ABS(SUM(F499:L499)-(SUM('Input| Projects'!I499:O499)*'Input| Escalations'!$K$19))&lt;0.0000001,"",1)</f>
        <v/>
      </c>
      <c r="N499" s="259">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259">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259">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259">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259">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259">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259">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42"/>
      <c r="V499" s="253">
        <f t="shared" si="181"/>
        <v>0</v>
      </c>
      <c r="W499" s="253">
        <f t="shared" si="182"/>
        <v>0</v>
      </c>
      <c r="X499" s="253">
        <f t="shared" si="183"/>
        <v>0</v>
      </c>
      <c r="Y499" s="253">
        <f t="shared" si="166"/>
        <v>0</v>
      </c>
      <c r="Z499" s="253">
        <f t="shared" si="167"/>
        <v>0</v>
      </c>
      <c r="AA499" s="253">
        <f t="shared" si="168"/>
        <v>0</v>
      </c>
      <c r="AB499" s="253">
        <f t="shared" si="169"/>
        <v>0</v>
      </c>
      <c r="AC499" s="142"/>
      <c r="AD499" s="253">
        <f>'Input| Projects'!Q499*N499*'Input| Escalations'!$K$19</f>
        <v>0</v>
      </c>
      <c r="AE499" s="253">
        <f>'Input| Projects'!R499*O499*'Input| Escalations'!$K$19</f>
        <v>0</v>
      </c>
      <c r="AF499" s="253">
        <f>'Input| Projects'!S499*P499*'Input| Escalations'!$K$19</f>
        <v>0</v>
      </c>
      <c r="AG499" s="253">
        <f>'Input| Projects'!T499*Q499*'Input| Escalations'!$K$19</f>
        <v>0</v>
      </c>
      <c r="AH499" s="253">
        <f>'Input| Projects'!U499*R499*'Input| Escalations'!$K$19</f>
        <v>0</v>
      </c>
      <c r="AI499" s="253">
        <f>'Input| Projects'!V499*S499*'Input| Escalations'!$K$19</f>
        <v>0</v>
      </c>
      <c r="AJ499" s="253">
        <f>'Input| Projects'!W499*T499*'Input| Escalations'!$K$19</f>
        <v>0</v>
      </c>
      <c r="AK499" s="142"/>
      <c r="AL499" s="253">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253">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253">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253">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253">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253">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253">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42"/>
      <c r="AT499" s="253">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253">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253">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253">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253">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253">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253">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42"/>
      <c r="BB499" s="253">
        <f t="shared" si="184"/>
        <v>0</v>
      </c>
      <c r="BC499" s="253">
        <f t="shared" si="185"/>
        <v>0</v>
      </c>
      <c r="BD499" s="253">
        <f t="shared" si="186"/>
        <v>0</v>
      </c>
      <c r="BE499" s="253">
        <f t="shared" si="170"/>
        <v>0</v>
      </c>
      <c r="BF499" s="253">
        <f t="shared" si="171"/>
        <v>0</v>
      </c>
      <c r="BG499" s="253">
        <f t="shared" si="172"/>
        <v>0</v>
      </c>
      <c r="BH499" s="253">
        <f t="shared" si="173"/>
        <v>0</v>
      </c>
      <c r="BI499" s="144"/>
      <c r="BJ499" s="253"/>
      <c r="BK499" s="253"/>
      <c r="BL499" s="253"/>
      <c r="BM499" s="253"/>
      <c r="BN499" s="253"/>
      <c r="BO499" s="253"/>
      <c r="BP499" s="253"/>
      <c r="BQ499" s="144"/>
      <c r="BR499" s="253">
        <f t="shared" si="174"/>
        <v>0</v>
      </c>
      <c r="BS499" s="253">
        <f t="shared" si="175"/>
        <v>0</v>
      </c>
      <c r="BT499" s="253">
        <f t="shared" si="176"/>
        <v>0</v>
      </c>
      <c r="BU499" s="253">
        <f t="shared" si="177"/>
        <v>0</v>
      </c>
      <c r="BV499" s="253">
        <f t="shared" si="178"/>
        <v>0</v>
      </c>
      <c r="BW499" s="253">
        <f t="shared" si="179"/>
        <v>0</v>
      </c>
      <c r="BX499" s="253">
        <f t="shared" si="180"/>
        <v>0</v>
      </c>
      <c r="BY499" s="142"/>
      <c r="BZ499" s="264" t="str">
        <f>IF(SUMIF('Input| Projects'!$AR$8:$CO$8,"Dx",'Input| Projects'!$AR499:$CO499)=0,"",SUMIF('Input| Projects'!$AR$8:$CO$8,"Dx",'Input| Projects'!$AR499:$CO499))</f>
        <v/>
      </c>
      <c r="CA499" s="264" t="str">
        <f>IF(SUMIF('Input| Projects'!$AR$8:$CO$8,"Tx",'Input| Projects'!$AR499:$CO499)=0,"",SUMIF('Input| Projects'!$AR$8:$CO$8,"Tx",'Input| Projects'!$AR499:$CO499))</f>
        <v/>
      </c>
      <c r="CB499" s="206" t="str">
        <f t="shared" si="187"/>
        <v/>
      </c>
    </row>
    <row r="500" spans="2:80" x14ac:dyDescent="0.3">
      <c r="B500" s="268">
        <f>IFERROR('Input| Projects'!B500,"")</f>
        <v>491</v>
      </c>
      <c r="C500" s="57" t="str">
        <f>IFERROR(IF('Input| Projects'!C500="","",'Input| Projects'!C500),"")</f>
        <v/>
      </c>
      <c r="D500" s="57" t="str">
        <f>IFERROR(IF('Input| Projects'!D500="","",'Input| Projects'!D500),"")</f>
        <v/>
      </c>
      <c r="E500" s="140"/>
      <c r="F500" s="257">
        <f>IFERROR('Input| Projects'!I500*'Input| Escalations'!$K$19,"")</f>
        <v>0</v>
      </c>
      <c r="G500" s="257">
        <f>IFERROR('Input| Projects'!J500*'Input| Escalations'!$K$19,"")</f>
        <v>0</v>
      </c>
      <c r="H500" s="257">
        <f>IFERROR('Input| Projects'!K500*'Input| Escalations'!$K$19,"")</f>
        <v>0</v>
      </c>
      <c r="I500" s="257">
        <f>IFERROR('Input| Projects'!L500*'Input| Escalations'!$K$19,"")</f>
        <v>0</v>
      </c>
      <c r="J500" s="257">
        <f>IFERROR('Input| Projects'!M500*'Input| Escalations'!$K$19,"")</f>
        <v>0</v>
      </c>
      <c r="K500" s="257">
        <f>IFERROR('Input| Projects'!N500*'Input| Escalations'!$K$19,"")</f>
        <v>0</v>
      </c>
      <c r="L500" s="257">
        <f>IFERROR('Input| Projects'!O500*'Input| Escalations'!$K$19,"")</f>
        <v>0</v>
      </c>
      <c r="M500" s="206" t="str">
        <f>IF(ABS(SUM(F500:L500)-(SUM('Input| Projects'!I500:O500)*'Input| Escalations'!$K$19))&lt;0.0000001,"",1)</f>
        <v/>
      </c>
      <c r="N500" s="259">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259">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259">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259">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259">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259">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259">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42"/>
      <c r="V500" s="253">
        <f t="shared" si="181"/>
        <v>0</v>
      </c>
      <c r="W500" s="253">
        <f t="shared" si="182"/>
        <v>0</v>
      </c>
      <c r="X500" s="253">
        <f t="shared" si="183"/>
        <v>0</v>
      </c>
      <c r="Y500" s="253">
        <f t="shared" si="166"/>
        <v>0</v>
      </c>
      <c r="Z500" s="253">
        <f t="shared" si="167"/>
        <v>0</v>
      </c>
      <c r="AA500" s="253">
        <f t="shared" si="168"/>
        <v>0</v>
      </c>
      <c r="AB500" s="253">
        <f t="shared" si="169"/>
        <v>0</v>
      </c>
      <c r="AC500" s="142"/>
      <c r="AD500" s="253">
        <f>'Input| Projects'!Q500*N500*'Input| Escalations'!$K$19</f>
        <v>0</v>
      </c>
      <c r="AE500" s="253">
        <f>'Input| Projects'!R500*O500*'Input| Escalations'!$K$19</f>
        <v>0</v>
      </c>
      <c r="AF500" s="253">
        <f>'Input| Projects'!S500*P500*'Input| Escalations'!$K$19</f>
        <v>0</v>
      </c>
      <c r="AG500" s="253">
        <f>'Input| Projects'!T500*Q500*'Input| Escalations'!$K$19</f>
        <v>0</v>
      </c>
      <c r="AH500" s="253">
        <f>'Input| Projects'!U500*R500*'Input| Escalations'!$K$19</f>
        <v>0</v>
      </c>
      <c r="AI500" s="253">
        <f>'Input| Projects'!V500*S500*'Input| Escalations'!$K$19</f>
        <v>0</v>
      </c>
      <c r="AJ500" s="253">
        <f>'Input| Projects'!W500*T500*'Input| Escalations'!$K$19</f>
        <v>0</v>
      </c>
      <c r="AK500" s="142"/>
      <c r="AL500" s="253">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253">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253">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253">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253">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253">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253">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42"/>
      <c r="AT500" s="253">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253">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253">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253">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253">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253">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253">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42"/>
      <c r="BB500" s="253">
        <f t="shared" si="184"/>
        <v>0</v>
      </c>
      <c r="BC500" s="253">
        <f t="shared" si="185"/>
        <v>0</v>
      </c>
      <c r="BD500" s="253">
        <f t="shared" si="186"/>
        <v>0</v>
      </c>
      <c r="BE500" s="253">
        <f t="shared" si="170"/>
        <v>0</v>
      </c>
      <c r="BF500" s="253">
        <f t="shared" si="171"/>
        <v>0</v>
      </c>
      <c r="BG500" s="253">
        <f t="shared" si="172"/>
        <v>0</v>
      </c>
      <c r="BH500" s="253">
        <f t="shared" si="173"/>
        <v>0</v>
      </c>
      <c r="BI500" s="144"/>
      <c r="BJ500" s="253"/>
      <c r="BK500" s="253"/>
      <c r="BL500" s="253"/>
      <c r="BM500" s="253"/>
      <c r="BN500" s="253"/>
      <c r="BO500" s="253"/>
      <c r="BP500" s="253"/>
      <c r="BQ500" s="144"/>
      <c r="BR500" s="253">
        <f t="shared" si="174"/>
        <v>0</v>
      </c>
      <c r="BS500" s="253">
        <f t="shared" si="175"/>
        <v>0</v>
      </c>
      <c r="BT500" s="253">
        <f t="shared" si="176"/>
        <v>0</v>
      </c>
      <c r="BU500" s="253">
        <f t="shared" si="177"/>
        <v>0</v>
      </c>
      <c r="BV500" s="253">
        <f t="shared" si="178"/>
        <v>0</v>
      </c>
      <c r="BW500" s="253">
        <f t="shared" si="179"/>
        <v>0</v>
      </c>
      <c r="BX500" s="253">
        <f t="shared" si="180"/>
        <v>0</v>
      </c>
      <c r="BY500" s="142"/>
      <c r="BZ500" s="264" t="str">
        <f>IF(SUMIF('Input| Projects'!$AR$8:$CO$8,"Dx",'Input| Projects'!$AR500:$CO500)=0,"",SUMIF('Input| Projects'!$AR$8:$CO$8,"Dx",'Input| Projects'!$AR500:$CO500))</f>
        <v/>
      </c>
      <c r="CA500" s="264" t="str">
        <f>IF(SUMIF('Input| Projects'!$AR$8:$CO$8,"Tx",'Input| Projects'!$AR500:$CO500)=0,"",SUMIF('Input| Projects'!$AR$8:$CO$8,"Tx",'Input| Projects'!$AR500:$CO500))</f>
        <v/>
      </c>
      <c r="CB500" s="206" t="str">
        <f t="shared" si="187"/>
        <v/>
      </c>
    </row>
    <row r="501" spans="2:80" x14ac:dyDescent="0.3">
      <c r="B501" s="268">
        <f>IFERROR('Input| Projects'!B501,"")</f>
        <v>492</v>
      </c>
      <c r="C501" s="57" t="str">
        <f>IFERROR(IF('Input| Projects'!C501="","",'Input| Projects'!C501),"")</f>
        <v/>
      </c>
      <c r="D501" s="57" t="str">
        <f>IFERROR(IF('Input| Projects'!D501="","",'Input| Projects'!D501),"")</f>
        <v/>
      </c>
      <c r="E501" s="140"/>
      <c r="F501" s="257">
        <f>IFERROR('Input| Projects'!I501*'Input| Escalations'!$K$19,"")</f>
        <v>0</v>
      </c>
      <c r="G501" s="257">
        <f>IFERROR('Input| Projects'!J501*'Input| Escalations'!$K$19,"")</f>
        <v>0</v>
      </c>
      <c r="H501" s="257">
        <f>IFERROR('Input| Projects'!K501*'Input| Escalations'!$K$19,"")</f>
        <v>0</v>
      </c>
      <c r="I501" s="257">
        <f>IFERROR('Input| Projects'!L501*'Input| Escalations'!$K$19,"")</f>
        <v>0</v>
      </c>
      <c r="J501" s="257">
        <f>IFERROR('Input| Projects'!M501*'Input| Escalations'!$K$19,"")</f>
        <v>0</v>
      </c>
      <c r="K501" s="257">
        <f>IFERROR('Input| Projects'!N501*'Input| Escalations'!$K$19,"")</f>
        <v>0</v>
      </c>
      <c r="L501" s="257">
        <f>IFERROR('Input| Projects'!O501*'Input| Escalations'!$K$19,"")</f>
        <v>0</v>
      </c>
      <c r="M501" s="206" t="str">
        <f>IF(ABS(SUM(F501:L501)-(SUM('Input| Projects'!I501:O501)*'Input| Escalations'!$K$19))&lt;0.0000001,"",1)</f>
        <v/>
      </c>
      <c r="N501" s="259">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259">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259">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259">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259">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259">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259">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42"/>
      <c r="V501" s="253">
        <f t="shared" si="181"/>
        <v>0</v>
      </c>
      <c r="W501" s="253">
        <f t="shared" si="182"/>
        <v>0</v>
      </c>
      <c r="X501" s="253">
        <f t="shared" si="183"/>
        <v>0</v>
      </c>
      <c r="Y501" s="253">
        <f t="shared" si="166"/>
        <v>0</v>
      </c>
      <c r="Z501" s="253">
        <f t="shared" si="167"/>
        <v>0</v>
      </c>
      <c r="AA501" s="253">
        <f t="shared" si="168"/>
        <v>0</v>
      </c>
      <c r="AB501" s="253">
        <f t="shared" si="169"/>
        <v>0</v>
      </c>
      <c r="AC501" s="142"/>
      <c r="AD501" s="253">
        <f>'Input| Projects'!Q501*N501*'Input| Escalations'!$K$19</f>
        <v>0</v>
      </c>
      <c r="AE501" s="253">
        <f>'Input| Projects'!R501*O501*'Input| Escalations'!$K$19</f>
        <v>0</v>
      </c>
      <c r="AF501" s="253">
        <f>'Input| Projects'!S501*P501*'Input| Escalations'!$K$19</f>
        <v>0</v>
      </c>
      <c r="AG501" s="253">
        <f>'Input| Projects'!T501*Q501*'Input| Escalations'!$K$19</f>
        <v>0</v>
      </c>
      <c r="AH501" s="253">
        <f>'Input| Projects'!U501*R501*'Input| Escalations'!$K$19</f>
        <v>0</v>
      </c>
      <c r="AI501" s="253">
        <f>'Input| Projects'!V501*S501*'Input| Escalations'!$K$19</f>
        <v>0</v>
      </c>
      <c r="AJ501" s="253">
        <f>'Input| Projects'!W501*T501*'Input| Escalations'!$K$19</f>
        <v>0</v>
      </c>
      <c r="AK501" s="142"/>
      <c r="AL501" s="253">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253">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253">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253">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253">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253">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253">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42"/>
      <c r="AT501" s="253">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253">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253">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253">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253">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253">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253">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42"/>
      <c r="BB501" s="253">
        <f t="shared" si="184"/>
        <v>0</v>
      </c>
      <c r="BC501" s="253">
        <f t="shared" si="185"/>
        <v>0</v>
      </c>
      <c r="BD501" s="253">
        <f t="shared" si="186"/>
        <v>0</v>
      </c>
      <c r="BE501" s="253">
        <f t="shared" si="170"/>
        <v>0</v>
      </c>
      <c r="BF501" s="253">
        <f t="shared" si="171"/>
        <v>0</v>
      </c>
      <c r="BG501" s="253">
        <f t="shared" si="172"/>
        <v>0</v>
      </c>
      <c r="BH501" s="253">
        <f t="shared" si="173"/>
        <v>0</v>
      </c>
      <c r="BI501" s="144"/>
      <c r="BJ501" s="253"/>
      <c r="BK501" s="253"/>
      <c r="BL501" s="253"/>
      <c r="BM501" s="253"/>
      <c r="BN501" s="253"/>
      <c r="BO501" s="253"/>
      <c r="BP501" s="253"/>
      <c r="BQ501" s="144"/>
      <c r="BR501" s="253">
        <f t="shared" si="174"/>
        <v>0</v>
      </c>
      <c r="BS501" s="253">
        <f t="shared" si="175"/>
        <v>0</v>
      </c>
      <c r="BT501" s="253">
        <f t="shared" si="176"/>
        <v>0</v>
      </c>
      <c r="BU501" s="253">
        <f t="shared" si="177"/>
        <v>0</v>
      </c>
      <c r="BV501" s="253">
        <f t="shared" si="178"/>
        <v>0</v>
      </c>
      <c r="BW501" s="253">
        <f t="shared" si="179"/>
        <v>0</v>
      </c>
      <c r="BX501" s="253">
        <f t="shared" si="180"/>
        <v>0</v>
      </c>
      <c r="BY501" s="142"/>
      <c r="BZ501" s="264" t="str">
        <f>IF(SUMIF('Input| Projects'!$AR$8:$CO$8,"Dx",'Input| Projects'!$AR501:$CO501)=0,"",SUMIF('Input| Projects'!$AR$8:$CO$8,"Dx",'Input| Projects'!$AR501:$CO501))</f>
        <v/>
      </c>
      <c r="CA501" s="264" t="str">
        <f>IF(SUMIF('Input| Projects'!$AR$8:$CO$8,"Tx",'Input| Projects'!$AR501:$CO501)=0,"",SUMIF('Input| Projects'!$AR$8:$CO$8,"Tx",'Input| Projects'!$AR501:$CO501))</f>
        <v/>
      </c>
      <c r="CB501" s="206" t="str">
        <f t="shared" si="187"/>
        <v/>
      </c>
    </row>
    <row r="502" spans="2:80" x14ac:dyDescent="0.3">
      <c r="B502" s="268">
        <f>IFERROR('Input| Projects'!B502,"")</f>
        <v>493</v>
      </c>
      <c r="C502" s="57" t="str">
        <f>IFERROR(IF('Input| Projects'!C502="","",'Input| Projects'!C502),"")</f>
        <v/>
      </c>
      <c r="D502" s="57" t="str">
        <f>IFERROR(IF('Input| Projects'!D502="","",'Input| Projects'!D502),"")</f>
        <v/>
      </c>
      <c r="E502" s="140"/>
      <c r="F502" s="257">
        <f>IFERROR('Input| Projects'!I502*'Input| Escalations'!$K$19,"")</f>
        <v>0</v>
      </c>
      <c r="G502" s="257">
        <f>IFERROR('Input| Projects'!J502*'Input| Escalations'!$K$19,"")</f>
        <v>0</v>
      </c>
      <c r="H502" s="257">
        <f>IFERROR('Input| Projects'!K502*'Input| Escalations'!$K$19,"")</f>
        <v>0</v>
      </c>
      <c r="I502" s="257">
        <f>IFERROR('Input| Projects'!L502*'Input| Escalations'!$K$19,"")</f>
        <v>0</v>
      </c>
      <c r="J502" s="257">
        <f>IFERROR('Input| Projects'!M502*'Input| Escalations'!$K$19,"")</f>
        <v>0</v>
      </c>
      <c r="K502" s="257">
        <f>IFERROR('Input| Projects'!N502*'Input| Escalations'!$K$19,"")</f>
        <v>0</v>
      </c>
      <c r="L502" s="257">
        <f>IFERROR('Input| Projects'!O502*'Input| Escalations'!$K$19,"")</f>
        <v>0</v>
      </c>
      <c r="M502" s="206" t="str">
        <f>IF(ABS(SUM(F502:L502)-(SUM('Input| Projects'!I502:O502)*'Input| Escalations'!$K$19))&lt;0.0000001,"",1)</f>
        <v/>
      </c>
      <c r="N502" s="259">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259">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259">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259">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259">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259">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259">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42"/>
      <c r="V502" s="253">
        <f t="shared" si="181"/>
        <v>0</v>
      </c>
      <c r="W502" s="253">
        <f t="shared" si="182"/>
        <v>0</v>
      </c>
      <c r="X502" s="253">
        <f t="shared" si="183"/>
        <v>0</v>
      </c>
      <c r="Y502" s="253">
        <f t="shared" si="166"/>
        <v>0</v>
      </c>
      <c r="Z502" s="253">
        <f t="shared" si="167"/>
        <v>0</v>
      </c>
      <c r="AA502" s="253">
        <f t="shared" si="168"/>
        <v>0</v>
      </c>
      <c r="AB502" s="253">
        <f t="shared" si="169"/>
        <v>0</v>
      </c>
      <c r="AC502" s="142"/>
      <c r="AD502" s="253">
        <f>'Input| Projects'!Q502*N502*'Input| Escalations'!$K$19</f>
        <v>0</v>
      </c>
      <c r="AE502" s="253">
        <f>'Input| Projects'!R502*O502*'Input| Escalations'!$K$19</f>
        <v>0</v>
      </c>
      <c r="AF502" s="253">
        <f>'Input| Projects'!S502*P502*'Input| Escalations'!$K$19</f>
        <v>0</v>
      </c>
      <c r="AG502" s="253">
        <f>'Input| Projects'!T502*Q502*'Input| Escalations'!$K$19</f>
        <v>0</v>
      </c>
      <c r="AH502" s="253">
        <f>'Input| Projects'!U502*R502*'Input| Escalations'!$K$19</f>
        <v>0</v>
      </c>
      <c r="AI502" s="253">
        <f>'Input| Projects'!V502*S502*'Input| Escalations'!$K$19</f>
        <v>0</v>
      </c>
      <c r="AJ502" s="253">
        <f>'Input| Projects'!W502*T502*'Input| Escalations'!$K$19</f>
        <v>0</v>
      </c>
      <c r="AK502" s="142"/>
      <c r="AL502" s="253">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253">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253">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253">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253">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253">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253">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42"/>
      <c r="AT502" s="253">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253">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253">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253">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253">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253">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253">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42"/>
      <c r="BB502" s="253">
        <f t="shared" si="184"/>
        <v>0</v>
      </c>
      <c r="BC502" s="253">
        <f t="shared" si="185"/>
        <v>0</v>
      </c>
      <c r="BD502" s="253">
        <f t="shared" si="186"/>
        <v>0</v>
      </c>
      <c r="BE502" s="253">
        <f t="shared" si="170"/>
        <v>0</v>
      </c>
      <c r="BF502" s="253">
        <f t="shared" si="171"/>
        <v>0</v>
      </c>
      <c r="BG502" s="253">
        <f t="shared" si="172"/>
        <v>0</v>
      </c>
      <c r="BH502" s="253">
        <f t="shared" si="173"/>
        <v>0</v>
      </c>
      <c r="BI502" s="144"/>
      <c r="BJ502" s="253"/>
      <c r="BK502" s="253"/>
      <c r="BL502" s="253"/>
      <c r="BM502" s="253"/>
      <c r="BN502" s="253"/>
      <c r="BO502" s="253"/>
      <c r="BP502" s="253"/>
      <c r="BQ502" s="144"/>
      <c r="BR502" s="253">
        <f t="shared" si="174"/>
        <v>0</v>
      </c>
      <c r="BS502" s="253">
        <f t="shared" si="175"/>
        <v>0</v>
      </c>
      <c r="BT502" s="253">
        <f t="shared" si="176"/>
        <v>0</v>
      </c>
      <c r="BU502" s="253">
        <f t="shared" si="177"/>
        <v>0</v>
      </c>
      <c r="BV502" s="253">
        <f t="shared" si="178"/>
        <v>0</v>
      </c>
      <c r="BW502" s="253">
        <f t="shared" si="179"/>
        <v>0</v>
      </c>
      <c r="BX502" s="253">
        <f t="shared" si="180"/>
        <v>0</v>
      </c>
      <c r="BY502" s="142"/>
      <c r="BZ502" s="264" t="str">
        <f>IF(SUMIF('Input| Projects'!$AR$8:$CO$8,"Dx",'Input| Projects'!$AR502:$CO502)=0,"",SUMIF('Input| Projects'!$AR$8:$CO$8,"Dx",'Input| Projects'!$AR502:$CO502))</f>
        <v/>
      </c>
      <c r="CA502" s="264" t="str">
        <f>IF(SUMIF('Input| Projects'!$AR$8:$CO$8,"Tx",'Input| Projects'!$AR502:$CO502)=0,"",SUMIF('Input| Projects'!$AR$8:$CO$8,"Tx",'Input| Projects'!$AR502:$CO502))</f>
        <v/>
      </c>
      <c r="CB502" s="206" t="str">
        <f t="shared" si="187"/>
        <v/>
      </c>
    </row>
    <row r="503" spans="2:80" x14ac:dyDescent="0.3">
      <c r="B503" s="268">
        <f>IFERROR('Input| Projects'!B503,"")</f>
        <v>494</v>
      </c>
      <c r="C503" s="57" t="str">
        <f>IFERROR(IF('Input| Projects'!C503="","",'Input| Projects'!C503),"")</f>
        <v/>
      </c>
      <c r="D503" s="57" t="str">
        <f>IFERROR(IF('Input| Projects'!D503="","",'Input| Projects'!D503),"")</f>
        <v/>
      </c>
      <c r="E503" s="140"/>
      <c r="F503" s="257">
        <f>IFERROR('Input| Projects'!I503*'Input| Escalations'!$K$19,"")</f>
        <v>0</v>
      </c>
      <c r="G503" s="257">
        <f>IFERROR('Input| Projects'!J503*'Input| Escalations'!$K$19,"")</f>
        <v>0</v>
      </c>
      <c r="H503" s="257">
        <f>IFERROR('Input| Projects'!K503*'Input| Escalations'!$K$19,"")</f>
        <v>0</v>
      </c>
      <c r="I503" s="257">
        <f>IFERROR('Input| Projects'!L503*'Input| Escalations'!$K$19,"")</f>
        <v>0</v>
      </c>
      <c r="J503" s="257">
        <f>IFERROR('Input| Projects'!M503*'Input| Escalations'!$K$19,"")</f>
        <v>0</v>
      </c>
      <c r="K503" s="257">
        <f>IFERROR('Input| Projects'!N503*'Input| Escalations'!$K$19,"")</f>
        <v>0</v>
      </c>
      <c r="L503" s="257">
        <f>IFERROR('Input| Projects'!O503*'Input| Escalations'!$K$19,"")</f>
        <v>0</v>
      </c>
      <c r="M503" s="206" t="str">
        <f>IF(ABS(SUM(F503:L503)-(SUM('Input| Projects'!I503:O503)*'Input| Escalations'!$K$19))&lt;0.0000001,"",1)</f>
        <v/>
      </c>
      <c r="N503" s="259">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259">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259">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259">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259">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259">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259">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42"/>
      <c r="V503" s="253">
        <f t="shared" si="181"/>
        <v>0</v>
      </c>
      <c r="W503" s="253">
        <f t="shared" si="182"/>
        <v>0</v>
      </c>
      <c r="X503" s="253">
        <f t="shared" si="183"/>
        <v>0</v>
      </c>
      <c r="Y503" s="253">
        <f t="shared" si="166"/>
        <v>0</v>
      </c>
      <c r="Z503" s="253">
        <f t="shared" si="167"/>
        <v>0</v>
      </c>
      <c r="AA503" s="253">
        <f t="shared" si="168"/>
        <v>0</v>
      </c>
      <c r="AB503" s="253">
        <f t="shared" si="169"/>
        <v>0</v>
      </c>
      <c r="AC503" s="142"/>
      <c r="AD503" s="253">
        <f>'Input| Projects'!Q503*N503*'Input| Escalations'!$K$19</f>
        <v>0</v>
      </c>
      <c r="AE503" s="253">
        <f>'Input| Projects'!R503*O503*'Input| Escalations'!$K$19</f>
        <v>0</v>
      </c>
      <c r="AF503" s="253">
        <f>'Input| Projects'!S503*P503*'Input| Escalations'!$K$19</f>
        <v>0</v>
      </c>
      <c r="AG503" s="253">
        <f>'Input| Projects'!T503*Q503*'Input| Escalations'!$K$19</f>
        <v>0</v>
      </c>
      <c r="AH503" s="253">
        <f>'Input| Projects'!U503*R503*'Input| Escalations'!$K$19</f>
        <v>0</v>
      </c>
      <c r="AI503" s="253">
        <f>'Input| Projects'!V503*S503*'Input| Escalations'!$K$19</f>
        <v>0</v>
      </c>
      <c r="AJ503" s="253">
        <f>'Input| Projects'!W503*T503*'Input| Escalations'!$K$19</f>
        <v>0</v>
      </c>
      <c r="AK503" s="142"/>
      <c r="AL503" s="253">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253">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253">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253">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253">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253">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253">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42"/>
      <c r="AT503" s="253">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253">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253">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253">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253">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253">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253">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42"/>
      <c r="BB503" s="253">
        <f t="shared" si="184"/>
        <v>0</v>
      </c>
      <c r="BC503" s="253">
        <f t="shared" si="185"/>
        <v>0</v>
      </c>
      <c r="BD503" s="253">
        <f t="shared" si="186"/>
        <v>0</v>
      </c>
      <c r="BE503" s="253">
        <f t="shared" si="170"/>
        <v>0</v>
      </c>
      <c r="BF503" s="253">
        <f t="shared" si="171"/>
        <v>0</v>
      </c>
      <c r="BG503" s="253">
        <f t="shared" si="172"/>
        <v>0</v>
      </c>
      <c r="BH503" s="253">
        <f t="shared" si="173"/>
        <v>0</v>
      </c>
      <c r="BI503" s="144"/>
      <c r="BJ503" s="253"/>
      <c r="BK503" s="253"/>
      <c r="BL503" s="253"/>
      <c r="BM503" s="253"/>
      <c r="BN503" s="253"/>
      <c r="BO503" s="253"/>
      <c r="BP503" s="253"/>
      <c r="BQ503" s="144"/>
      <c r="BR503" s="253">
        <f t="shared" si="174"/>
        <v>0</v>
      </c>
      <c r="BS503" s="253">
        <f t="shared" si="175"/>
        <v>0</v>
      </c>
      <c r="BT503" s="253">
        <f t="shared" si="176"/>
        <v>0</v>
      </c>
      <c r="BU503" s="253">
        <f t="shared" si="177"/>
        <v>0</v>
      </c>
      <c r="BV503" s="253">
        <f t="shared" si="178"/>
        <v>0</v>
      </c>
      <c r="BW503" s="253">
        <f t="shared" si="179"/>
        <v>0</v>
      </c>
      <c r="BX503" s="253">
        <f t="shared" si="180"/>
        <v>0</v>
      </c>
      <c r="BY503" s="142"/>
      <c r="BZ503" s="264" t="str">
        <f>IF(SUMIF('Input| Projects'!$AR$8:$CO$8,"Dx",'Input| Projects'!$AR503:$CO503)=0,"",SUMIF('Input| Projects'!$AR$8:$CO$8,"Dx",'Input| Projects'!$AR503:$CO503))</f>
        <v/>
      </c>
      <c r="CA503" s="264" t="str">
        <f>IF(SUMIF('Input| Projects'!$AR$8:$CO$8,"Tx",'Input| Projects'!$AR503:$CO503)=0,"",SUMIF('Input| Projects'!$AR$8:$CO$8,"Tx",'Input| Projects'!$AR503:$CO503))</f>
        <v/>
      </c>
      <c r="CB503" s="206" t="str">
        <f t="shared" si="187"/>
        <v/>
      </c>
    </row>
    <row r="504" spans="2:80" x14ac:dyDescent="0.3">
      <c r="B504" s="268">
        <f>IFERROR('Input| Projects'!B504,"")</f>
        <v>495</v>
      </c>
      <c r="C504" s="57" t="str">
        <f>IFERROR(IF('Input| Projects'!C504="","",'Input| Projects'!C504),"")</f>
        <v/>
      </c>
      <c r="D504" s="57" t="str">
        <f>IFERROR(IF('Input| Projects'!D504="","",'Input| Projects'!D504),"")</f>
        <v/>
      </c>
      <c r="E504" s="140"/>
      <c r="F504" s="257">
        <f>IFERROR('Input| Projects'!I504*'Input| Escalations'!$K$19,"")</f>
        <v>0</v>
      </c>
      <c r="G504" s="257">
        <f>IFERROR('Input| Projects'!J504*'Input| Escalations'!$K$19,"")</f>
        <v>0</v>
      </c>
      <c r="H504" s="257">
        <f>IFERROR('Input| Projects'!K504*'Input| Escalations'!$K$19,"")</f>
        <v>0</v>
      </c>
      <c r="I504" s="257">
        <f>IFERROR('Input| Projects'!L504*'Input| Escalations'!$K$19,"")</f>
        <v>0</v>
      </c>
      <c r="J504" s="257">
        <f>IFERROR('Input| Projects'!M504*'Input| Escalations'!$K$19,"")</f>
        <v>0</v>
      </c>
      <c r="K504" s="257">
        <f>IFERROR('Input| Projects'!N504*'Input| Escalations'!$K$19,"")</f>
        <v>0</v>
      </c>
      <c r="L504" s="257">
        <f>IFERROR('Input| Projects'!O504*'Input| Escalations'!$K$19,"")</f>
        <v>0</v>
      </c>
      <c r="M504" s="206" t="str">
        <f>IF(ABS(SUM(F504:L504)-(SUM('Input| Projects'!I504:O504)*'Input| Escalations'!$K$19))&lt;0.0000001,"",1)</f>
        <v/>
      </c>
      <c r="N504" s="259">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259">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259">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259">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259">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259">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259">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42"/>
      <c r="V504" s="253">
        <f t="shared" si="181"/>
        <v>0</v>
      </c>
      <c r="W504" s="253">
        <f t="shared" si="182"/>
        <v>0</v>
      </c>
      <c r="X504" s="253">
        <f t="shared" si="183"/>
        <v>0</v>
      </c>
      <c r="Y504" s="253">
        <f t="shared" si="166"/>
        <v>0</v>
      </c>
      <c r="Z504" s="253">
        <f t="shared" si="167"/>
        <v>0</v>
      </c>
      <c r="AA504" s="253">
        <f t="shared" si="168"/>
        <v>0</v>
      </c>
      <c r="AB504" s="253">
        <f t="shared" si="169"/>
        <v>0</v>
      </c>
      <c r="AC504" s="142"/>
      <c r="AD504" s="253">
        <f>'Input| Projects'!Q504*N504*'Input| Escalations'!$K$19</f>
        <v>0</v>
      </c>
      <c r="AE504" s="253">
        <f>'Input| Projects'!R504*O504*'Input| Escalations'!$K$19</f>
        <v>0</v>
      </c>
      <c r="AF504" s="253">
        <f>'Input| Projects'!S504*P504*'Input| Escalations'!$K$19</f>
        <v>0</v>
      </c>
      <c r="AG504" s="253">
        <f>'Input| Projects'!T504*Q504*'Input| Escalations'!$K$19</f>
        <v>0</v>
      </c>
      <c r="AH504" s="253">
        <f>'Input| Projects'!U504*R504*'Input| Escalations'!$K$19</f>
        <v>0</v>
      </c>
      <c r="AI504" s="253">
        <f>'Input| Projects'!V504*S504*'Input| Escalations'!$K$19</f>
        <v>0</v>
      </c>
      <c r="AJ504" s="253">
        <f>'Input| Projects'!W504*T504*'Input| Escalations'!$K$19</f>
        <v>0</v>
      </c>
      <c r="AK504" s="142"/>
      <c r="AL504" s="253">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253">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253">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253">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253">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253">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253">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42"/>
      <c r="AT504" s="253">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253">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253">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253">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253">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253">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253">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42"/>
      <c r="BB504" s="253">
        <f t="shared" si="184"/>
        <v>0</v>
      </c>
      <c r="BC504" s="253">
        <f t="shared" si="185"/>
        <v>0</v>
      </c>
      <c r="BD504" s="253">
        <f t="shared" si="186"/>
        <v>0</v>
      </c>
      <c r="BE504" s="253">
        <f t="shared" si="170"/>
        <v>0</v>
      </c>
      <c r="BF504" s="253">
        <f t="shared" si="171"/>
        <v>0</v>
      </c>
      <c r="BG504" s="253">
        <f t="shared" si="172"/>
        <v>0</v>
      </c>
      <c r="BH504" s="253">
        <f t="shared" si="173"/>
        <v>0</v>
      </c>
      <c r="BI504" s="144"/>
      <c r="BJ504" s="253"/>
      <c r="BK504" s="253"/>
      <c r="BL504" s="253"/>
      <c r="BM504" s="253"/>
      <c r="BN504" s="253"/>
      <c r="BO504" s="253"/>
      <c r="BP504" s="253"/>
      <c r="BQ504" s="144"/>
      <c r="BR504" s="253">
        <f t="shared" si="174"/>
        <v>0</v>
      </c>
      <c r="BS504" s="253">
        <f t="shared" si="175"/>
        <v>0</v>
      </c>
      <c r="BT504" s="253">
        <f t="shared" si="176"/>
        <v>0</v>
      </c>
      <c r="BU504" s="253">
        <f t="shared" si="177"/>
        <v>0</v>
      </c>
      <c r="BV504" s="253">
        <f t="shared" si="178"/>
        <v>0</v>
      </c>
      <c r="BW504" s="253">
        <f t="shared" si="179"/>
        <v>0</v>
      </c>
      <c r="BX504" s="253">
        <f t="shared" si="180"/>
        <v>0</v>
      </c>
      <c r="BY504" s="142"/>
      <c r="BZ504" s="264" t="str">
        <f>IF(SUMIF('Input| Projects'!$AR$8:$CO$8,"Dx",'Input| Projects'!$AR504:$CO504)=0,"",SUMIF('Input| Projects'!$AR$8:$CO$8,"Dx",'Input| Projects'!$AR504:$CO504))</f>
        <v/>
      </c>
      <c r="CA504" s="264" t="str">
        <f>IF(SUMIF('Input| Projects'!$AR$8:$CO$8,"Tx",'Input| Projects'!$AR504:$CO504)=0,"",SUMIF('Input| Projects'!$AR$8:$CO$8,"Tx",'Input| Projects'!$AR504:$CO504))</f>
        <v/>
      </c>
      <c r="CB504" s="206" t="str">
        <f t="shared" si="187"/>
        <v/>
      </c>
    </row>
    <row r="505" spans="2:80" x14ac:dyDescent="0.3">
      <c r="B505" s="268">
        <f>IFERROR('Input| Projects'!B505,"")</f>
        <v>496</v>
      </c>
      <c r="C505" s="57" t="str">
        <f>IFERROR(IF('Input| Projects'!C505="","",'Input| Projects'!C505),"")</f>
        <v/>
      </c>
      <c r="D505" s="57" t="str">
        <f>IFERROR(IF('Input| Projects'!D505="","",'Input| Projects'!D505),"")</f>
        <v/>
      </c>
      <c r="E505" s="140"/>
      <c r="F505" s="257">
        <f>IFERROR('Input| Projects'!I505*'Input| Escalations'!$K$19,"")</f>
        <v>0</v>
      </c>
      <c r="G505" s="257">
        <f>IFERROR('Input| Projects'!J505*'Input| Escalations'!$K$19,"")</f>
        <v>0</v>
      </c>
      <c r="H505" s="257">
        <f>IFERROR('Input| Projects'!K505*'Input| Escalations'!$K$19,"")</f>
        <v>0</v>
      </c>
      <c r="I505" s="257">
        <f>IFERROR('Input| Projects'!L505*'Input| Escalations'!$K$19,"")</f>
        <v>0</v>
      </c>
      <c r="J505" s="257">
        <f>IFERROR('Input| Projects'!M505*'Input| Escalations'!$K$19,"")</f>
        <v>0</v>
      </c>
      <c r="K505" s="257">
        <f>IFERROR('Input| Projects'!N505*'Input| Escalations'!$K$19,"")</f>
        <v>0</v>
      </c>
      <c r="L505" s="257">
        <f>IFERROR('Input| Projects'!O505*'Input| Escalations'!$K$19,"")</f>
        <v>0</v>
      </c>
      <c r="M505" s="206" t="str">
        <f>IF(ABS(SUM(F505:L505)-(SUM('Input| Projects'!I505:O505)*'Input| Escalations'!$K$19))&lt;0.0000001,"",1)</f>
        <v/>
      </c>
      <c r="N505" s="259">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259">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259">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259">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259">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259">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259">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42"/>
      <c r="V505" s="253">
        <f t="shared" si="181"/>
        <v>0</v>
      </c>
      <c r="W505" s="253">
        <f t="shared" si="182"/>
        <v>0</v>
      </c>
      <c r="X505" s="253">
        <f t="shared" si="183"/>
        <v>0</v>
      </c>
      <c r="Y505" s="253">
        <f t="shared" si="166"/>
        <v>0</v>
      </c>
      <c r="Z505" s="253">
        <f t="shared" si="167"/>
        <v>0</v>
      </c>
      <c r="AA505" s="253">
        <f t="shared" si="168"/>
        <v>0</v>
      </c>
      <c r="AB505" s="253">
        <f t="shared" si="169"/>
        <v>0</v>
      </c>
      <c r="AC505" s="142"/>
      <c r="AD505" s="253">
        <f>'Input| Projects'!Q505*N505*'Input| Escalations'!$K$19</f>
        <v>0</v>
      </c>
      <c r="AE505" s="253">
        <f>'Input| Projects'!R505*O505*'Input| Escalations'!$K$19</f>
        <v>0</v>
      </c>
      <c r="AF505" s="253">
        <f>'Input| Projects'!S505*P505*'Input| Escalations'!$K$19</f>
        <v>0</v>
      </c>
      <c r="AG505" s="253">
        <f>'Input| Projects'!T505*Q505*'Input| Escalations'!$K$19</f>
        <v>0</v>
      </c>
      <c r="AH505" s="253">
        <f>'Input| Projects'!U505*R505*'Input| Escalations'!$K$19</f>
        <v>0</v>
      </c>
      <c r="AI505" s="253">
        <f>'Input| Projects'!V505*S505*'Input| Escalations'!$K$19</f>
        <v>0</v>
      </c>
      <c r="AJ505" s="253">
        <f>'Input| Projects'!W505*T505*'Input| Escalations'!$K$19</f>
        <v>0</v>
      </c>
      <c r="AK505" s="142"/>
      <c r="AL505" s="253">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253">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253">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253">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253">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253">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253">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42"/>
      <c r="AT505" s="253">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253">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253">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253">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253">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253">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253">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42"/>
      <c r="BB505" s="253">
        <f t="shared" si="184"/>
        <v>0</v>
      </c>
      <c r="BC505" s="253">
        <f t="shared" si="185"/>
        <v>0</v>
      </c>
      <c r="BD505" s="253">
        <f t="shared" si="186"/>
        <v>0</v>
      </c>
      <c r="BE505" s="253">
        <f t="shared" si="170"/>
        <v>0</v>
      </c>
      <c r="BF505" s="253">
        <f t="shared" si="171"/>
        <v>0</v>
      </c>
      <c r="BG505" s="253">
        <f t="shared" si="172"/>
        <v>0</v>
      </c>
      <c r="BH505" s="253">
        <f t="shared" si="173"/>
        <v>0</v>
      </c>
      <c r="BI505" s="144"/>
      <c r="BJ505" s="253"/>
      <c r="BK505" s="253"/>
      <c r="BL505" s="253"/>
      <c r="BM505" s="253"/>
      <c r="BN505" s="253"/>
      <c r="BO505" s="253"/>
      <c r="BP505" s="253"/>
      <c r="BQ505" s="144"/>
      <c r="BR505" s="253">
        <f t="shared" si="174"/>
        <v>0</v>
      </c>
      <c r="BS505" s="253">
        <f t="shared" si="175"/>
        <v>0</v>
      </c>
      <c r="BT505" s="253">
        <f t="shared" si="176"/>
        <v>0</v>
      </c>
      <c r="BU505" s="253">
        <f t="shared" si="177"/>
        <v>0</v>
      </c>
      <c r="BV505" s="253">
        <f t="shared" si="178"/>
        <v>0</v>
      </c>
      <c r="BW505" s="253">
        <f t="shared" si="179"/>
        <v>0</v>
      </c>
      <c r="BX505" s="253">
        <f t="shared" si="180"/>
        <v>0</v>
      </c>
      <c r="BY505" s="142"/>
      <c r="BZ505" s="264" t="str">
        <f>IF(SUMIF('Input| Projects'!$AR$8:$CO$8,"Dx",'Input| Projects'!$AR505:$CO505)=0,"",SUMIF('Input| Projects'!$AR$8:$CO$8,"Dx",'Input| Projects'!$AR505:$CO505))</f>
        <v/>
      </c>
      <c r="CA505" s="264" t="str">
        <f>IF(SUMIF('Input| Projects'!$AR$8:$CO$8,"Tx",'Input| Projects'!$AR505:$CO505)=0,"",SUMIF('Input| Projects'!$AR$8:$CO$8,"Tx",'Input| Projects'!$AR505:$CO505))</f>
        <v/>
      </c>
      <c r="CB505" s="206" t="str">
        <f t="shared" si="187"/>
        <v/>
      </c>
    </row>
    <row r="506" spans="2:80" x14ac:dyDescent="0.3">
      <c r="B506" s="268">
        <f>IFERROR('Input| Projects'!B506,"")</f>
        <v>497</v>
      </c>
      <c r="C506" s="57" t="str">
        <f>IFERROR(IF('Input| Projects'!C506="","",'Input| Projects'!C506),"")</f>
        <v/>
      </c>
      <c r="D506" s="57" t="str">
        <f>IFERROR(IF('Input| Projects'!D506="","",'Input| Projects'!D506),"")</f>
        <v/>
      </c>
      <c r="E506" s="140"/>
      <c r="F506" s="257">
        <f>IFERROR('Input| Projects'!I506*'Input| Escalations'!$K$19,"")</f>
        <v>0</v>
      </c>
      <c r="G506" s="257">
        <f>IFERROR('Input| Projects'!J506*'Input| Escalations'!$K$19,"")</f>
        <v>0</v>
      </c>
      <c r="H506" s="257">
        <f>IFERROR('Input| Projects'!K506*'Input| Escalations'!$K$19,"")</f>
        <v>0</v>
      </c>
      <c r="I506" s="257">
        <f>IFERROR('Input| Projects'!L506*'Input| Escalations'!$K$19,"")</f>
        <v>0</v>
      </c>
      <c r="J506" s="257">
        <f>IFERROR('Input| Projects'!M506*'Input| Escalations'!$K$19,"")</f>
        <v>0</v>
      </c>
      <c r="K506" s="257">
        <f>IFERROR('Input| Projects'!N506*'Input| Escalations'!$K$19,"")</f>
        <v>0</v>
      </c>
      <c r="L506" s="257">
        <f>IFERROR('Input| Projects'!O506*'Input| Escalations'!$K$19,"")</f>
        <v>0</v>
      </c>
      <c r="M506" s="206" t="str">
        <f>IF(ABS(SUM(F506:L506)-(SUM('Input| Projects'!I506:O506)*'Input| Escalations'!$K$19))&lt;0.0000001,"",1)</f>
        <v/>
      </c>
      <c r="N506" s="259">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259">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259">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259">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259">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259">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259">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42"/>
      <c r="V506" s="253">
        <f t="shared" si="181"/>
        <v>0</v>
      </c>
      <c r="W506" s="253">
        <f t="shared" si="182"/>
        <v>0</v>
      </c>
      <c r="X506" s="253">
        <f t="shared" si="183"/>
        <v>0</v>
      </c>
      <c r="Y506" s="253">
        <f t="shared" si="166"/>
        <v>0</v>
      </c>
      <c r="Z506" s="253">
        <f t="shared" si="167"/>
        <v>0</v>
      </c>
      <c r="AA506" s="253">
        <f t="shared" si="168"/>
        <v>0</v>
      </c>
      <c r="AB506" s="253">
        <f t="shared" si="169"/>
        <v>0</v>
      </c>
      <c r="AC506" s="142"/>
      <c r="AD506" s="253">
        <f>'Input| Projects'!Q506*N506*'Input| Escalations'!$K$19</f>
        <v>0</v>
      </c>
      <c r="AE506" s="253">
        <f>'Input| Projects'!R506*O506*'Input| Escalations'!$K$19</f>
        <v>0</v>
      </c>
      <c r="AF506" s="253">
        <f>'Input| Projects'!S506*P506*'Input| Escalations'!$K$19</f>
        <v>0</v>
      </c>
      <c r="AG506" s="253">
        <f>'Input| Projects'!T506*Q506*'Input| Escalations'!$K$19</f>
        <v>0</v>
      </c>
      <c r="AH506" s="253">
        <f>'Input| Projects'!U506*R506*'Input| Escalations'!$K$19</f>
        <v>0</v>
      </c>
      <c r="AI506" s="253">
        <f>'Input| Projects'!V506*S506*'Input| Escalations'!$K$19</f>
        <v>0</v>
      </c>
      <c r="AJ506" s="253">
        <f>'Input| Projects'!W506*T506*'Input| Escalations'!$K$19</f>
        <v>0</v>
      </c>
      <c r="AK506" s="142"/>
      <c r="AL506" s="253">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253">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253">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253">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253">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253">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253">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42"/>
      <c r="AT506" s="253">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253">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253">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253">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253">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253">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253">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42"/>
      <c r="BB506" s="253">
        <f t="shared" si="184"/>
        <v>0</v>
      </c>
      <c r="BC506" s="253">
        <f t="shared" si="185"/>
        <v>0</v>
      </c>
      <c r="BD506" s="253">
        <f t="shared" si="186"/>
        <v>0</v>
      </c>
      <c r="BE506" s="253">
        <f t="shared" si="170"/>
        <v>0</v>
      </c>
      <c r="BF506" s="253">
        <f t="shared" si="171"/>
        <v>0</v>
      </c>
      <c r="BG506" s="253">
        <f t="shared" si="172"/>
        <v>0</v>
      </c>
      <c r="BH506" s="253">
        <f t="shared" si="173"/>
        <v>0</v>
      </c>
      <c r="BI506" s="144"/>
      <c r="BJ506" s="253"/>
      <c r="BK506" s="253"/>
      <c r="BL506" s="253"/>
      <c r="BM506" s="253"/>
      <c r="BN506" s="253"/>
      <c r="BO506" s="253"/>
      <c r="BP506" s="253"/>
      <c r="BQ506" s="144"/>
      <c r="BR506" s="253">
        <f t="shared" si="174"/>
        <v>0</v>
      </c>
      <c r="BS506" s="253">
        <f t="shared" si="175"/>
        <v>0</v>
      </c>
      <c r="BT506" s="253">
        <f t="shared" si="176"/>
        <v>0</v>
      </c>
      <c r="BU506" s="253">
        <f t="shared" si="177"/>
        <v>0</v>
      </c>
      <c r="BV506" s="253">
        <f t="shared" si="178"/>
        <v>0</v>
      </c>
      <c r="BW506" s="253">
        <f t="shared" si="179"/>
        <v>0</v>
      </c>
      <c r="BX506" s="253">
        <f t="shared" si="180"/>
        <v>0</v>
      </c>
      <c r="BY506" s="142"/>
      <c r="BZ506" s="264" t="str">
        <f>IF(SUMIF('Input| Projects'!$AR$8:$CO$8,"Dx",'Input| Projects'!$AR506:$CO506)=0,"",SUMIF('Input| Projects'!$AR$8:$CO$8,"Dx",'Input| Projects'!$AR506:$CO506))</f>
        <v/>
      </c>
      <c r="CA506" s="264" t="str">
        <f>IF(SUMIF('Input| Projects'!$AR$8:$CO$8,"Tx",'Input| Projects'!$AR506:$CO506)=0,"",SUMIF('Input| Projects'!$AR$8:$CO$8,"Tx",'Input| Projects'!$AR506:$CO506))</f>
        <v/>
      </c>
      <c r="CB506" s="206" t="str">
        <f t="shared" si="187"/>
        <v/>
      </c>
    </row>
    <row r="507" spans="2:80" x14ac:dyDescent="0.3">
      <c r="B507" s="268">
        <f>IFERROR('Input| Projects'!B507,"")</f>
        <v>498</v>
      </c>
      <c r="C507" s="57" t="str">
        <f>IFERROR(IF('Input| Projects'!C507="","",'Input| Projects'!C507),"")</f>
        <v/>
      </c>
      <c r="D507" s="57" t="str">
        <f>IFERROR(IF('Input| Projects'!D507="","",'Input| Projects'!D507),"")</f>
        <v/>
      </c>
      <c r="E507" s="140"/>
      <c r="F507" s="257">
        <f>IFERROR('Input| Projects'!I507*'Input| Escalations'!$K$19,"")</f>
        <v>0</v>
      </c>
      <c r="G507" s="257">
        <f>IFERROR('Input| Projects'!J507*'Input| Escalations'!$K$19,"")</f>
        <v>0</v>
      </c>
      <c r="H507" s="257">
        <f>IFERROR('Input| Projects'!K507*'Input| Escalations'!$K$19,"")</f>
        <v>0</v>
      </c>
      <c r="I507" s="257">
        <f>IFERROR('Input| Projects'!L507*'Input| Escalations'!$K$19,"")</f>
        <v>0</v>
      </c>
      <c r="J507" s="257">
        <f>IFERROR('Input| Projects'!M507*'Input| Escalations'!$K$19,"")</f>
        <v>0</v>
      </c>
      <c r="K507" s="257">
        <f>IFERROR('Input| Projects'!N507*'Input| Escalations'!$K$19,"")</f>
        <v>0</v>
      </c>
      <c r="L507" s="257">
        <f>IFERROR('Input| Projects'!O507*'Input| Escalations'!$K$19,"")</f>
        <v>0</v>
      </c>
      <c r="M507" s="206" t="str">
        <f>IF(ABS(SUM(F507:L507)-(SUM('Input| Projects'!I507:O507)*'Input| Escalations'!$K$19))&lt;0.0000001,"",1)</f>
        <v/>
      </c>
      <c r="N507" s="259">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259">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259">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259">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259">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259">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259">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42"/>
      <c r="V507" s="253">
        <f t="shared" si="181"/>
        <v>0</v>
      </c>
      <c r="W507" s="253">
        <f t="shared" si="182"/>
        <v>0</v>
      </c>
      <c r="X507" s="253">
        <f t="shared" si="183"/>
        <v>0</v>
      </c>
      <c r="Y507" s="253">
        <f t="shared" si="166"/>
        <v>0</v>
      </c>
      <c r="Z507" s="253">
        <f t="shared" si="167"/>
        <v>0</v>
      </c>
      <c r="AA507" s="253">
        <f t="shared" si="168"/>
        <v>0</v>
      </c>
      <c r="AB507" s="253">
        <f t="shared" si="169"/>
        <v>0</v>
      </c>
      <c r="AC507" s="142"/>
      <c r="AD507" s="253">
        <f>'Input| Projects'!Q507*N507*'Input| Escalations'!$K$19</f>
        <v>0</v>
      </c>
      <c r="AE507" s="253">
        <f>'Input| Projects'!R507*O507*'Input| Escalations'!$K$19</f>
        <v>0</v>
      </c>
      <c r="AF507" s="253">
        <f>'Input| Projects'!S507*P507*'Input| Escalations'!$K$19</f>
        <v>0</v>
      </c>
      <c r="AG507" s="253">
        <f>'Input| Projects'!T507*Q507*'Input| Escalations'!$K$19</f>
        <v>0</v>
      </c>
      <c r="AH507" s="253">
        <f>'Input| Projects'!U507*R507*'Input| Escalations'!$K$19</f>
        <v>0</v>
      </c>
      <c r="AI507" s="253">
        <f>'Input| Projects'!V507*S507*'Input| Escalations'!$K$19</f>
        <v>0</v>
      </c>
      <c r="AJ507" s="253">
        <f>'Input| Projects'!W507*T507*'Input| Escalations'!$K$19</f>
        <v>0</v>
      </c>
      <c r="AK507" s="142"/>
      <c r="AL507" s="253">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253">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253">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253">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253">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253">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253">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42"/>
      <c r="AT507" s="253">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253">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253">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253">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253">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253">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253">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42"/>
      <c r="BB507" s="253">
        <f t="shared" si="184"/>
        <v>0</v>
      </c>
      <c r="BC507" s="253">
        <f t="shared" si="185"/>
        <v>0</v>
      </c>
      <c r="BD507" s="253">
        <f t="shared" si="186"/>
        <v>0</v>
      </c>
      <c r="BE507" s="253">
        <f t="shared" si="170"/>
        <v>0</v>
      </c>
      <c r="BF507" s="253">
        <f t="shared" si="171"/>
        <v>0</v>
      </c>
      <c r="BG507" s="253">
        <f t="shared" si="172"/>
        <v>0</v>
      </c>
      <c r="BH507" s="253">
        <f t="shared" si="173"/>
        <v>0</v>
      </c>
      <c r="BI507" s="144"/>
      <c r="BJ507" s="253"/>
      <c r="BK507" s="253"/>
      <c r="BL507" s="253"/>
      <c r="BM507" s="253"/>
      <c r="BN507" s="253"/>
      <c r="BO507" s="253"/>
      <c r="BP507" s="253"/>
      <c r="BQ507" s="144"/>
      <c r="BR507" s="253">
        <f t="shared" si="174"/>
        <v>0</v>
      </c>
      <c r="BS507" s="253">
        <f t="shared" si="175"/>
        <v>0</v>
      </c>
      <c r="BT507" s="253">
        <f t="shared" si="176"/>
        <v>0</v>
      </c>
      <c r="BU507" s="253">
        <f t="shared" si="177"/>
        <v>0</v>
      </c>
      <c r="BV507" s="253">
        <f t="shared" si="178"/>
        <v>0</v>
      </c>
      <c r="BW507" s="253">
        <f t="shared" si="179"/>
        <v>0</v>
      </c>
      <c r="BX507" s="253">
        <f t="shared" si="180"/>
        <v>0</v>
      </c>
      <c r="BY507" s="142"/>
      <c r="BZ507" s="264" t="str">
        <f>IF(SUMIF('Input| Projects'!$AR$8:$CO$8,"Dx",'Input| Projects'!$AR507:$CO507)=0,"",SUMIF('Input| Projects'!$AR$8:$CO$8,"Dx",'Input| Projects'!$AR507:$CO507))</f>
        <v/>
      </c>
      <c r="CA507" s="264" t="str">
        <f>IF(SUMIF('Input| Projects'!$AR$8:$CO$8,"Tx",'Input| Projects'!$AR507:$CO507)=0,"",SUMIF('Input| Projects'!$AR$8:$CO$8,"Tx",'Input| Projects'!$AR507:$CO507))</f>
        <v/>
      </c>
      <c r="CB507" s="206" t="str">
        <f t="shared" si="187"/>
        <v/>
      </c>
    </row>
    <row r="508" spans="2:80" x14ac:dyDescent="0.3">
      <c r="B508" s="268">
        <f>IFERROR('Input| Projects'!B508,"")</f>
        <v>499</v>
      </c>
      <c r="C508" s="57" t="str">
        <f>IFERROR(IF('Input| Projects'!C508="","",'Input| Projects'!C508),"")</f>
        <v/>
      </c>
      <c r="D508" s="57" t="str">
        <f>IFERROR(IF('Input| Projects'!D508="","",'Input| Projects'!D508),"")</f>
        <v/>
      </c>
      <c r="E508" s="140"/>
      <c r="F508" s="257">
        <f>IFERROR('Input| Projects'!I508*'Input| Escalations'!$K$19,"")</f>
        <v>0</v>
      </c>
      <c r="G508" s="257">
        <f>IFERROR('Input| Projects'!J508*'Input| Escalations'!$K$19,"")</f>
        <v>0</v>
      </c>
      <c r="H508" s="257">
        <f>IFERROR('Input| Projects'!K508*'Input| Escalations'!$K$19,"")</f>
        <v>0</v>
      </c>
      <c r="I508" s="257">
        <f>IFERROR('Input| Projects'!L508*'Input| Escalations'!$K$19,"")</f>
        <v>0</v>
      </c>
      <c r="J508" s="257">
        <f>IFERROR('Input| Projects'!M508*'Input| Escalations'!$K$19,"")</f>
        <v>0</v>
      </c>
      <c r="K508" s="257">
        <f>IFERROR('Input| Projects'!N508*'Input| Escalations'!$K$19,"")</f>
        <v>0</v>
      </c>
      <c r="L508" s="257">
        <f>IFERROR('Input| Projects'!O508*'Input| Escalations'!$K$19,"")</f>
        <v>0</v>
      </c>
      <c r="M508" s="206" t="str">
        <f>IF(ABS(SUM(F508:L508)-(SUM('Input| Projects'!I508:O508)*'Input| Escalations'!$K$19))&lt;0.0000001,"",1)</f>
        <v/>
      </c>
      <c r="N508" s="259">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259">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259">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259">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259">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259">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259">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42"/>
      <c r="V508" s="253">
        <f t="shared" si="181"/>
        <v>0</v>
      </c>
      <c r="W508" s="253">
        <f t="shared" si="182"/>
        <v>0</v>
      </c>
      <c r="X508" s="253">
        <f t="shared" si="183"/>
        <v>0</v>
      </c>
      <c r="Y508" s="253">
        <f t="shared" si="166"/>
        <v>0</v>
      </c>
      <c r="Z508" s="253">
        <f t="shared" si="167"/>
        <v>0</v>
      </c>
      <c r="AA508" s="253">
        <f t="shared" si="168"/>
        <v>0</v>
      </c>
      <c r="AB508" s="253">
        <f t="shared" si="169"/>
        <v>0</v>
      </c>
      <c r="AC508" s="142"/>
      <c r="AD508" s="253">
        <f>'Input| Projects'!Q508*N508*'Input| Escalations'!$K$19</f>
        <v>0</v>
      </c>
      <c r="AE508" s="253">
        <f>'Input| Projects'!R508*O508*'Input| Escalations'!$K$19</f>
        <v>0</v>
      </c>
      <c r="AF508" s="253">
        <f>'Input| Projects'!S508*P508*'Input| Escalations'!$K$19</f>
        <v>0</v>
      </c>
      <c r="AG508" s="253">
        <f>'Input| Projects'!T508*Q508*'Input| Escalations'!$K$19</f>
        <v>0</v>
      </c>
      <c r="AH508" s="253">
        <f>'Input| Projects'!U508*R508*'Input| Escalations'!$K$19</f>
        <v>0</v>
      </c>
      <c r="AI508" s="253">
        <f>'Input| Projects'!V508*S508*'Input| Escalations'!$K$19</f>
        <v>0</v>
      </c>
      <c r="AJ508" s="253">
        <f>'Input| Projects'!W508*T508*'Input| Escalations'!$K$19</f>
        <v>0</v>
      </c>
      <c r="AK508" s="142"/>
      <c r="AL508" s="253">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253">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253">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253">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253">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253">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253">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42"/>
      <c r="AT508" s="253">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253">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253">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253">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253">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253">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253">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42"/>
      <c r="BB508" s="253">
        <f t="shared" si="184"/>
        <v>0</v>
      </c>
      <c r="BC508" s="253">
        <f t="shared" si="185"/>
        <v>0</v>
      </c>
      <c r="BD508" s="253">
        <f t="shared" si="186"/>
        <v>0</v>
      </c>
      <c r="BE508" s="253">
        <f t="shared" si="170"/>
        <v>0</v>
      </c>
      <c r="BF508" s="253">
        <f t="shared" si="171"/>
        <v>0</v>
      </c>
      <c r="BG508" s="253">
        <f t="shared" si="172"/>
        <v>0</v>
      </c>
      <c r="BH508" s="253">
        <f t="shared" si="173"/>
        <v>0</v>
      </c>
      <c r="BI508" s="144"/>
      <c r="BJ508" s="253"/>
      <c r="BK508" s="253"/>
      <c r="BL508" s="253"/>
      <c r="BM508" s="253"/>
      <c r="BN508" s="253"/>
      <c r="BO508" s="253"/>
      <c r="BP508" s="253"/>
      <c r="BQ508" s="144"/>
      <c r="BR508" s="253">
        <f t="shared" si="174"/>
        <v>0</v>
      </c>
      <c r="BS508" s="253">
        <f t="shared" si="175"/>
        <v>0</v>
      </c>
      <c r="BT508" s="253">
        <f t="shared" si="176"/>
        <v>0</v>
      </c>
      <c r="BU508" s="253">
        <f t="shared" si="177"/>
        <v>0</v>
      </c>
      <c r="BV508" s="253">
        <f t="shared" si="178"/>
        <v>0</v>
      </c>
      <c r="BW508" s="253">
        <f t="shared" si="179"/>
        <v>0</v>
      </c>
      <c r="BX508" s="253">
        <f t="shared" si="180"/>
        <v>0</v>
      </c>
      <c r="BY508" s="142"/>
      <c r="BZ508" s="264" t="str">
        <f>IF(SUMIF('Input| Projects'!$AR$8:$CO$8,"Dx",'Input| Projects'!$AR508:$CO508)=0,"",SUMIF('Input| Projects'!$AR$8:$CO$8,"Dx",'Input| Projects'!$AR508:$CO508))</f>
        <v/>
      </c>
      <c r="CA508" s="264" t="str">
        <f>IF(SUMIF('Input| Projects'!$AR$8:$CO$8,"Tx",'Input| Projects'!$AR508:$CO508)=0,"",SUMIF('Input| Projects'!$AR$8:$CO$8,"Tx",'Input| Projects'!$AR508:$CO508))</f>
        <v/>
      </c>
      <c r="CB508" s="206" t="str">
        <f t="shared" si="187"/>
        <v/>
      </c>
    </row>
    <row r="509" spans="2:80" x14ac:dyDescent="0.3">
      <c r="B509" s="268">
        <f>IFERROR('Input| Projects'!B509,"")</f>
        <v>500</v>
      </c>
      <c r="C509" s="57" t="str">
        <f>IFERROR(IF('Input| Projects'!C509="","",'Input| Projects'!C509),"")</f>
        <v/>
      </c>
      <c r="D509" s="57" t="str">
        <f>IFERROR(IF('Input| Projects'!D509="","",'Input| Projects'!D509),"")</f>
        <v/>
      </c>
      <c r="E509" s="140"/>
      <c r="F509" s="257">
        <f>IFERROR('Input| Projects'!I509*'Input| Escalations'!$K$19,"")</f>
        <v>0</v>
      </c>
      <c r="G509" s="257">
        <f>IFERROR('Input| Projects'!J509*'Input| Escalations'!$K$19,"")</f>
        <v>0</v>
      </c>
      <c r="H509" s="257">
        <f>IFERROR('Input| Projects'!K509*'Input| Escalations'!$K$19,"")</f>
        <v>0</v>
      </c>
      <c r="I509" s="257">
        <f>IFERROR('Input| Projects'!L509*'Input| Escalations'!$K$19,"")</f>
        <v>0</v>
      </c>
      <c r="J509" s="257">
        <f>IFERROR('Input| Projects'!M509*'Input| Escalations'!$K$19,"")</f>
        <v>0</v>
      </c>
      <c r="K509" s="257">
        <f>IFERROR('Input| Projects'!N509*'Input| Escalations'!$K$19,"")</f>
        <v>0</v>
      </c>
      <c r="L509" s="257">
        <f>IFERROR('Input| Projects'!O509*'Input| Escalations'!$K$19,"")</f>
        <v>0</v>
      </c>
      <c r="M509" s="206" t="str">
        <f>IF(ABS(SUM(F509:L509)-(SUM('Input| Projects'!I509:O509)*'Input| Escalations'!$K$19))&lt;0.0000001,"",1)</f>
        <v/>
      </c>
      <c r="N509" s="259">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259">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259">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259">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259">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259">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259">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42"/>
      <c r="V509" s="253">
        <f t="shared" si="181"/>
        <v>0</v>
      </c>
      <c r="W509" s="253">
        <f t="shared" si="182"/>
        <v>0</v>
      </c>
      <c r="X509" s="253">
        <f t="shared" si="183"/>
        <v>0</v>
      </c>
      <c r="Y509" s="253">
        <f t="shared" si="166"/>
        <v>0</v>
      </c>
      <c r="Z509" s="253">
        <f t="shared" si="167"/>
        <v>0</v>
      </c>
      <c r="AA509" s="253">
        <f t="shared" si="168"/>
        <v>0</v>
      </c>
      <c r="AB509" s="253">
        <f t="shared" si="169"/>
        <v>0</v>
      </c>
      <c r="AC509" s="142"/>
      <c r="AD509" s="253">
        <f>'Input| Projects'!Q509*N509*'Input| Escalations'!$K$19</f>
        <v>0</v>
      </c>
      <c r="AE509" s="253">
        <f>'Input| Projects'!R509*O509*'Input| Escalations'!$K$19</f>
        <v>0</v>
      </c>
      <c r="AF509" s="253">
        <f>'Input| Projects'!S509*P509*'Input| Escalations'!$K$19</f>
        <v>0</v>
      </c>
      <c r="AG509" s="253">
        <f>'Input| Projects'!T509*Q509*'Input| Escalations'!$K$19</f>
        <v>0</v>
      </c>
      <c r="AH509" s="253">
        <f>'Input| Projects'!U509*R509*'Input| Escalations'!$K$19</f>
        <v>0</v>
      </c>
      <c r="AI509" s="253">
        <f>'Input| Projects'!V509*S509*'Input| Escalations'!$K$19</f>
        <v>0</v>
      </c>
      <c r="AJ509" s="253">
        <f>'Input| Projects'!W509*T509*'Input| Escalations'!$K$19</f>
        <v>0</v>
      </c>
      <c r="AK509" s="142"/>
      <c r="AL509" s="253">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253">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253">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253">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253">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253">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253">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42"/>
      <c r="AT509" s="253">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253">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253">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253">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253">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253">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253">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42"/>
      <c r="BB509" s="253">
        <f t="shared" si="184"/>
        <v>0</v>
      </c>
      <c r="BC509" s="253">
        <f t="shared" si="185"/>
        <v>0</v>
      </c>
      <c r="BD509" s="253">
        <f t="shared" si="186"/>
        <v>0</v>
      </c>
      <c r="BE509" s="253">
        <f t="shared" si="170"/>
        <v>0</v>
      </c>
      <c r="BF509" s="253">
        <f t="shared" si="171"/>
        <v>0</v>
      </c>
      <c r="BG509" s="253">
        <f t="shared" si="172"/>
        <v>0</v>
      </c>
      <c r="BH509" s="253">
        <f t="shared" si="173"/>
        <v>0</v>
      </c>
      <c r="BI509" s="144"/>
      <c r="BJ509" s="253"/>
      <c r="BK509" s="253"/>
      <c r="BL509" s="253"/>
      <c r="BM509" s="253"/>
      <c r="BN509" s="253"/>
      <c r="BO509" s="253"/>
      <c r="BP509" s="253"/>
      <c r="BQ509" s="144"/>
      <c r="BR509" s="253">
        <f t="shared" si="174"/>
        <v>0</v>
      </c>
      <c r="BS509" s="253">
        <f t="shared" si="175"/>
        <v>0</v>
      </c>
      <c r="BT509" s="253">
        <f t="shared" si="176"/>
        <v>0</v>
      </c>
      <c r="BU509" s="253">
        <f t="shared" si="177"/>
        <v>0</v>
      </c>
      <c r="BV509" s="253">
        <f t="shared" si="178"/>
        <v>0</v>
      </c>
      <c r="BW509" s="253">
        <f t="shared" si="179"/>
        <v>0</v>
      </c>
      <c r="BX509" s="253">
        <f t="shared" si="180"/>
        <v>0</v>
      </c>
      <c r="BY509" s="142"/>
      <c r="BZ509" s="264" t="str">
        <f>IF(SUMIF('Input| Projects'!$AR$8:$CO$8,"Dx",'Input| Projects'!$AR509:$CO509)=0,"",SUMIF('Input| Projects'!$AR$8:$CO$8,"Dx",'Input| Projects'!$AR509:$CO509))</f>
        <v/>
      </c>
      <c r="CA509" s="264" t="str">
        <f>IF(SUMIF('Input| Projects'!$AR$8:$CO$8,"Tx",'Input| Projects'!$AR509:$CO509)=0,"",SUMIF('Input| Projects'!$AR$8:$CO$8,"Tx",'Input| Projects'!$AR509:$CO509))</f>
        <v/>
      </c>
      <c r="CB509" s="206" t="str">
        <f t="shared" si="187"/>
        <v/>
      </c>
    </row>
    <row r="510" spans="2:80" x14ac:dyDescent="0.3">
      <c r="B510" s="268">
        <f>IFERROR('Input| Projects'!B510,"")</f>
        <v>501</v>
      </c>
      <c r="C510" s="57" t="str">
        <f>IFERROR(IF('Input| Projects'!C510="","",'Input| Projects'!C510),"")</f>
        <v/>
      </c>
      <c r="D510" s="57" t="str">
        <f>IFERROR(IF('Input| Projects'!D510="","",'Input| Projects'!D510),"")</f>
        <v/>
      </c>
      <c r="E510" s="140"/>
      <c r="F510" s="257">
        <f>IFERROR('Input| Projects'!I510*'Input| Escalations'!$K$19,"")</f>
        <v>0</v>
      </c>
      <c r="G510" s="257">
        <f>IFERROR('Input| Projects'!J510*'Input| Escalations'!$K$19,"")</f>
        <v>0</v>
      </c>
      <c r="H510" s="257">
        <f>IFERROR('Input| Projects'!K510*'Input| Escalations'!$K$19,"")</f>
        <v>0</v>
      </c>
      <c r="I510" s="257">
        <f>IFERROR('Input| Projects'!L510*'Input| Escalations'!$K$19,"")</f>
        <v>0</v>
      </c>
      <c r="J510" s="257">
        <f>IFERROR('Input| Projects'!M510*'Input| Escalations'!$K$19,"")</f>
        <v>0</v>
      </c>
      <c r="K510" s="257">
        <f>IFERROR('Input| Projects'!N510*'Input| Escalations'!$K$19,"")</f>
        <v>0</v>
      </c>
      <c r="L510" s="257">
        <f>IFERROR('Input| Projects'!O510*'Input| Escalations'!$K$19,"")</f>
        <v>0</v>
      </c>
      <c r="M510" s="206" t="str">
        <f>IF(ABS(SUM(F510:L510)-(SUM('Input| Projects'!I510:O510)*'Input| Escalations'!$K$19))&lt;0.0000001,"",1)</f>
        <v/>
      </c>
      <c r="N510" s="259">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259">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259">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259">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259">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259">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259">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42"/>
      <c r="V510" s="253">
        <f t="shared" si="181"/>
        <v>0</v>
      </c>
      <c r="W510" s="253">
        <f t="shared" si="182"/>
        <v>0</v>
      </c>
      <c r="X510" s="253">
        <f t="shared" si="183"/>
        <v>0</v>
      </c>
      <c r="Y510" s="253">
        <f t="shared" si="166"/>
        <v>0</v>
      </c>
      <c r="Z510" s="253">
        <f t="shared" si="167"/>
        <v>0</v>
      </c>
      <c r="AA510" s="253">
        <f t="shared" si="168"/>
        <v>0</v>
      </c>
      <c r="AB510" s="253">
        <f t="shared" si="169"/>
        <v>0</v>
      </c>
      <c r="AC510" s="142"/>
      <c r="AD510" s="253">
        <f>'Input| Projects'!Q510*N510*'Input| Escalations'!$K$19</f>
        <v>0</v>
      </c>
      <c r="AE510" s="253">
        <f>'Input| Projects'!R510*O510*'Input| Escalations'!$K$19</f>
        <v>0</v>
      </c>
      <c r="AF510" s="253">
        <f>'Input| Projects'!S510*P510*'Input| Escalations'!$K$19</f>
        <v>0</v>
      </c>
      <c r="AG510" s="253">
        <f>'Input| Projects'!T510*Q510*'Input| Escalations'!$K$19</f>
        <v>0</v>
      </c>
      <c r="AH510" s="253">
        <f>'Input| Projects'!U510*R510*'Input| Escalations'!$K$19</f>
        <v>0</v>
      </c>
      <c r="AI510" s="253">
        <f>'Input| Projects'!V510*S510*'Input| Escalations'!$K$19</f>
        <v>0</v>
      </c>
      <c r="AJ510" s="253">
        <f>'Input| Projects'!W510*T510*'Input| Escalations'!$K$19</f>
        <v>0</v>
      </c>
      <c r="AK510" s="142"/>
      <c r="AL510" s="253">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253">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253">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253">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253">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253">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253">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42"/>
      <c r="AT510" s="253">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253">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253">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253">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253">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253">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253">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42"/>
      <c r="BB510" s="253">
        <f t="shared" si="184"/>
        <v>0</v>
      </c>
      <c r="BC510" s="253">
        <f t="shared" si="185"/>
        <v>0</v>
      </c>
      <c r="BD510" s="253">
        <f t="shared" si="186"/>
        <v>0</v>
      </c>
      <c r="BE510" s="253">
        <f t="shared" si="170"/>
        <v>0</v>
      </c>
      <c r="BF510" s="253">
        <f t="shared" si="171"/>
        <v>0</v>
      </c>
      <c r="BG510" s="253">
        <f t="shared" si="172"/>
        <v>0</v>
      </c>
      <c r="BH510" s="253">
        <f t="shared" si="173"/>
        <v>0</v>
      </c>
      <c r="BI510" s="144"/>
      <c r="BJ510" s="253"/>
      <c r="BK510" s="253"/>
      <c r="BL510" s="253"/>
      <c r="BM510" s="253"/>
      <c r="BN510" s="253"/>
      <c r="BO510" s="253"/>
      <c r="BP510" s="253"/>
      <c r="BQ510" s="144"/>
      <c r="BR510" s="253">
        <f t="shared" si="174"/>
        <v>0</v>
      </c>
      <c r="BS510" s="253">
        <f t="shared" si="175"/>
        <v>0</v>
      </c>
      <c r="BT510" s="253">
        <f t="shared" si="176"/>
        <v>0</v>
      </c>
      <c r="BU510" s="253">
        <f t="shared" si="177"/>
        <v>0</v>
      </c>
      <c r="BV510" s="253">
        <f t="shared" si="178"/>
        <v>0</v>
      </c>
      <c r="BW510" s="253">
        <f t="shared" si="179"/>
        <v>0</v>
      </c>
      <c r="BX510" s="253">
        <f t="shared" si="180"/>
        <v>0</v>
      </c>
      <c r="BY510" s="142"/>
      <c r="BZ510" s="264" t="str">
        <f>IF(SUMIF('Input| Projects'!$AR$8:$CO$8,"Dx",'Input| Projects'!$AR510:$CO510)=0,"",SUMIF('Input| Projects'!$AR$8:$CO$8,"Dx",'Input| Projects'!$AR510:$CO510))</f>
        <v/>
      </c>
      <c r="CA510" s="264" t="str">
        <f>IF(SUMIF('Input| Projects'!$AR$8:$CO$8,"Tx",'Input| Projects'!$AR510:$CO510)=0,"",SUMIF('Input| Projects'!$AR$8:$CO$8,"Tx",'Input| Projects'!$AR510:$CO510))</f>
        <v/>
      </c>
      <c r="CB510" s="206" t="str">
        <f t="shared" si="187"/>
        <v/>
      </c>
    </row>
    <row r="511" spans="2:80" x14ac:dyDescent="0.3">
      <c r="B511" s="268">
        <f>IFERROR('Input| Projects'!B511,"")</f>
        <v>502</v>
      </c>
      <c r="C511" s="57" t="str">
        <f>IFERROR(IF('Input| Projects'!C511="","",'Input| Projects'!C511),"")</f>
        <v/>
      </c>
      <c r="D511" s="57" t="str">
        <f>IFERROR(IF('Input| Projects'!D511="","",'Input| Projects'!D511),"")</f>
        <v/>
      </c>
      <c r="E511" s="140"/>
      <c r="F511" s="257">
        <f>IFERROR('Input| Projects'!I511*'Input| Escalations'!$K$19,"")</f>
        <v>0</v>
      </c>
      <c r="G511" s="257">
        <f>IFERROR('Input| Projects'!J511*'Input| Escalations'!$K$19,"")</f>
        <v>0</v>
      </c>
      <c r="H511" s="257">
        <f>IFERROR('Input| Projects'!K511*'Input| Escalations'!$K$19,"")</f>
        <v>0</v>
      </c>
      <c r="I511" s="257">
        <f>IFERROR('Input| Projects'!L511*'Input| Escalations'!$K$19,"")</f>
        <v>0</v>
      </c>
      <c r="J511" s="257">
        <f>IFERROR('Input| Projects'!M511*'Input| Escalations'!$K$19,"")</f>
        <v>0</v>
      </c>
      <c r="K511" s="257">
        <f>IFERROR('Input| Projects'!N511*'Input| Escalations'!$K$19,"")</f>
        <v>0</v>
      </c>
      <c r="L511" s="257">
        <f>IFERROR('Input| Projects'!O511*'Input| Escalations'!$K$19,"")</f>
        <v>0</v>
      </c>
      <c r="M511" s="206" t="str">
        <f>IF(ABS(SUM(F511:L511)-(SUM('Input| Projects'!I511:O511)*'Input| Escalations'!$K$19))&lt;0.0000001,"",1)</f>
        <v/>
      </c>
      <c r="N511" s="259">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259">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259">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259">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259">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259">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259">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42"/>
      <c r="V511" s="253">
        <f t="shared" si="181"/>
        <v>0</v>
      </c>
      <c r="W511" s="253">
        <f t="shared" si="182"/>
        <v>0</v>
      </c>
      <c r="X511" s="253">
        <f t="shared" si="183"/>
        <v>0</v>
      </c>
      <c r="Y511" s="253">
        <f t="shared" si="166"/>
        <v>0</v>
      </c>
      <c r="Z511" s="253">
        <f t="shared" si="167"/>
        <v>0</v>
      </c>
      <c r="AA511" s="253">
        <f t="shared" si="168"/>
        <v>0</v>
      </c>
      <c r="AB511" s="253">
        <f t="shared" si="169"/>
        <v>0</v>
      </c>
      <c r="AC511" s="142"/>
      <c r="AD511" s="253">
        <f>'Input| Projects'!Q511*N511*'Input| Escalations'!$K$19</f>
        <v>0</v>
      </c>
      <c r="AE511" s="253">
        <f>'Input| Projects'!R511*O511*'Input| Escalations'!$K$19</f>
        <v>0</v>
      </c>
      <c r="AF511" s="253">
        <f>'Input| Projects'!S511*P511*'Input| Escalations'!$K$19</f>
        <v>0</v>
      </c>
      <c r="AG511" s="253">
        <f>'Input| Projects'!T511*Q511*'Input| Escalations'!$K$19</f>
        <v>0</v>
      </c>
      <c r="AH511" s="253">
        <f>'Input| Projects'!U511*R511*'Input| Escalations'!$K$19</f>
        <v>0</v>
      </c>
      <c r="AI511" s="253">
        <f>'Input| Projects'!V511*S511*'Input| Escalations'!$K$19</f>
        <v>0</v>
      </c>
      <c r="AJ511" s="253">
        <f>'Input| Projects'!W511*T511*'Input| Escalations'!$K$19</f>
        <v>0</v>
      </c>
      <c r="AK511" s="142"/>
      <c r="AL511" s="253">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253">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253">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253">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253">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253">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253">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42"/>
      <c r="AT511" s="253">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253">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253">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253">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253">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253">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253">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42"/>
      <c r="BB511" s="253">
        <f t="shared" si="184"/>
        <v>0</v>
      </c>
      <c r="BC511" s="253">
        <f t="shared" si="185"/>
        <v>0</v>
      </c>
      <c r="BD511" s="253">
        <f t="shared" si="186"/>
        <v>0</v>
      </c>
      <c r="BE511" s="253">
        <f t="shared" si="170"/>
        <v>0</v>
      </c>
      <c r="BF511" s="253">
        <f t="shared" si="171"/>
        <v>0</v>
      </c>
      <c r="BG511" s="253">
        <f t="shared" si="172"/>
        <v>0</v>
      </c>
      <c r="BH511" s="253">
        <f t="shared" si="173"/>
        <v>0</v>
      </c>
      <c r="BI511" s="144"/>
      <c r="BJ511" s="253"/>
      <c r="BK511" s="253"/>
      <c r="BL511" s="253"/>
      <c r="BM511" s="253"/>
      <c r="BN511" s="253"/>
      <c r="BO511" s="253"/>
      <c r="BP511" s="253"/>
      <c r="BQ511" s="144"/>
      <c r="BR511" s="253">
        <f t="shared" si="174"/>
        <v>0</v>
      </c>
      <c r="BS511" s="253">
        <f t="shared" si="175"/>
        <v>0</v>
      </c>
      <c r="BT511" s="253">
        <f t="shared" si="176"/>
        <v>0</v>
      </c>
      <c r="BU511" s="253">
        <f t="shared" si="177"/>
        <v>0</v>
      </c>
      <c r="BV511" s="253">
        <f t="shared" si="178"/>
        <v>0</v>
      </c>
      <c r="BW511" s="253">
        <f t="shared" si="179"/>
        <v>0</v>
      </c>
      <c r="BX511" s="253">
        <f t="shared" si="180"/>
        <v>0</v>
      </c>
      <c r="BY511" s="142"/>
      <c r="BZ511" s="264" t="str">
        <f>IF(SUMIF('Input| Projects'!$AR$8:$CO$8,"Dx",'Input| Projects'!$AR511:$CO511)=0,"",SUMIF('Input| Projects'!$AR$8:$CO$8,"Dx",'Input| Projects'!$AR511:$CO511))</f>
        <v/>
      </c>
      <c r="CA511" s="264" t="str">
        <f>IF(SUMIF('Input| Projects'!$AR$8:$CO$8,"Tx",'Input| Projects'!$AR511:$CO511)=0,"",SUMIF('Input| Projects'!$AR$8:$CO$8,"Tx",'Input| Projects'!$AR511:$CO511))</f>
        <v/>
      </c>
      <c r="CB511" s="206" t="str">
        <f t="shared" si="187"/>
        <v/>
      </c>
    </row>
    <row r="512" spans="2:80" x14ac:dyDescent="0.3">
      <c r="B512" s="268">
        <f>IFERROR('Input| Projects'!B512,"")</f>
        <v>503</v>
      </c>
      <c r="C512" s="57" t="str">
        <f>IFERROR(IF('Input| Projects'!C512="","",'Input| Projects'!C512),"")</f>
        <v/>
      </c>
      <c r="D512" s="57" t="str">
        <f>IFERROR(IF('Input| Projects'!D512="","",'Input| Projects'!D512),"")</f>
        <v/>
      </c>
      <c r="E512" s="140"/>
      <c r="F512" s="257">
        <f>IFERROR('Input| Projects'!I512*'Input| Escalations'!$K$19,"")</f>
        <v>0</v>
      </c>
      <c r="G512" s="257">
        <f>IFERROR('Input| Projects'!J512*'Input| Escalations'!$K$19,"")</f>
        <v>0</v>
      </c>
      <c r="H512" s="257">
        <f>IFERROR('Input| Projects'!K512*'Input| Escalations'!$K$19,"")</f>
        <v>0</v>
      </c>
      <c r="I512" s="257">
        <f>IFERROR('Input| Projects'!L512*'Input| Escalations'!$K$19,"")</f>
        <v>0</v>
      </c>
      <c r="J512" s="257">
        <f>IFERROR('Input| Projects'!M512*'Input| Escalations'!$K$19,"")</f>
        <v>0</v>
      </c>
      <c r="K512" s="257">
        <f>IFERROR('Input| Projects'!N512*'Input| Escalations'!$K$19,"")</f>
        <v>0</v>
      </c>
      <c r="L512" s="257">
        <f>IFERROR('Input| Projects'!O512*'Input| Escalations'!$K$19,"")</f>
        <v>0</v>
      </c>
      <c r="M512" s="206" t="str">
        <f>IF(ABS(SUM(F512:L512)-(SUM('Input| Projects'!I512:O512)*'Input| Escalations'!$K$19))&lt;0.0000001,"",1)</f>
        <v/>
      </c>
      <c r="N512" s="259">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259">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259">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259">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259">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259">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259">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42"/>
      <c r="V512" s="253">
        <f t="shared" si="181"/>
        <v>0</v>
      </c>
      <c r="W512" s="253">
        <f t="shared" si="182"/>
        <v>0</v>
      </c>
      <c r="X512" s="253">
        <f t="shared" si="183"/>
        <v>0</v>
      </c>
      <c r="Y512" s="253">
        <f t="shared" si="166"/>
        <v>0</v>
      </c>
      <c r="Z512" s="253">
        <f t="shared" si="167"/>
        <v>0</v>
      </c>
      <c r="AA512" s="253">
        <f t="shared" si="168"/>
        <v>0</v>
      </c>
      <c r="AB512" s="253">
        <f t="shared" si="169"/>
        <v>0</v>
      </c>
      <c r="AC512" s="142"/>
      <c r="AD512" s="253">
        <f>'Input| Projects'!Q512*N512*'Input| Escalations'!$K$19</f>
        <v>0</v>
      </c>
      <c r="AE512" s="253">
        <f>'Input| Projects'!R512*O512*'Input| Escalations'!$K$19</f>
        <v>0</v>
      </c>
      <c r="AF512" s="253">
        <f>'Input| Projects'!S512*P512*'Input| Escalations'!$K$19</f>
        <v>0</v>
      </c>
      <c r="AG512" s="253">
        <f>'Input| Projects'!T512*Q512*'Input| Escalations'!$K$19</f>
        <v>0</v>
      </c>
      <c r="AH512" s="253">
        <f>'Input| Projects'!U512*R512*'Input| Escalations'!$K$19</f>
        <v>0</v>
      </c>
      <c r="AI512" s="253">
        <f>'Input| Projects'!V512*S512*'Input| Escalations'!$K$19</f>
        <v>0</v>
      </c>
      <c r="AJ512" s="253">
        <f>'Input| Projects'!W512*T512*'Input| Escalations'!$K$19</f>
        <v>0</v>
      </c>
      <c r="AK512" s="142"/>
      <c r="AL512" s="253">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253">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253">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253">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253">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253">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253">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42"/>
      <c r="AT512" s="253">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253">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253">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253">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253">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253">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253">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42"/>
      <c r="BB512" s="253">
        <f t="shared" si="184"/>
        <v>0</v>
      </c>
      <c r="BC512" s="253">
        <f t="shared" si="185"/>
        <v>0</v>
      </c>
      <c r="BD512" s="253">
        <f t="shared" si="186"/>
        <v>0</v>
      </c>
      <c r="BE512" s="253">
        <f t="shared" si="170"/>
        <v>0</v>
      </c>
      <c r="BF512" s="253">
        <f t="shared" si="171"/>
        <v>0</v>
      </c>
      <c r="BG512" s="253">
        <f t="shared" si="172"/>
        <v>0</v>
      </c>
      <c r="BH512" s="253">
        <f t="shared" si="173"/>
        <v>0</v>
      </c>
      <c r="BI512" s="144"/>
      <c r="BJ512" s="253"/>
      <c r="BK512" s="253"/>
      <c r="BL512" s="253"/>
      <c r="BM512" s="253"/>
      <c r="BN512" s="253"/>
      <c r="BO512" s="253"/>
      <c r="BP512" s="253"/>
      <c r="BQ512" s="144"/>
      <c r="BR512" s="253">
        <f t="shared" si="174"/>
        <v>0</v>
      </c>
      <c r="BS512" s="253">
        <f t="shared" si="175"/>
        <v>0</v>
      </c>
      <c r="BT512" s="253">
        <f t="shared" si="176"/>
        <v>0</v>
      </c>
      <c r="BU512" s="253">
        <f t="shared" si="177"/>
        <v>0</v>
      </c>
      <c r="BV512" s="253">
        <f t="shared" si="178"/>
        <v>0</v>
      </c>
      <c r="BW512" s="253">
        <f t="shared" si="179"/>
        <v>0</v>
      </c>
      <c r="BX512" s="253">
        <f t="shared" si="180"/>
        <v>0</v>
      </c>
      <c r="BY512" s="142"/>
      <c r="BZ512" s="264" t="str">
        <f>IF(SUMIF('Input| Projects'!$AR$8:$CO$8,"Dx",'Input| Projects'!$AR512:$CO512)=0,"",SUMIF('Input| Projects'!$AR$8:$CO$8,"Dx",'Input| Projects'!$AR512:$CO512))</f>
        <v/>
      </c>
      <c r="CA512" s="264" t="str">
        <f>IF(SUMIF('Input| Projects'!$AR$8:$CO$8,"Tx",'Input| Projects'!$AR512:$CO512)=0,"",SUMIF('Input| Projects'!$AR$8:$CO$8,"Tx",'Input| Projects'!$AR512:$CO512))</f>
        <v/>
      </c>
      <c r="CB512" s="206" t="str">
        <f t="shared" si="187"/>
        <v/>
      </c>
    </row>
    <row r="513" spans="2:80" x14ac:dyDescent="0.3">
      <c r="B513" s="268">
        <f>IFERROR('Input| Projects'!B513,"")</f>
        <v>504</v>
      </c>
      <c r="C513" s="57" t="str">
        <f>IFERROR(IF('Input| Projects'!C513="","",'Input| Projects'!C513),"")</f>
        <v/>
      </c>
      <c r="D513" s="57" t="str">
        <f>IFERROR(IF('Input| Projects'!D513="","",'Input| Projects'!D513),"")</f>
        <v/>
      </c>
      <c r="E513" s="140"/>
      <c r="F513" s="257">
        <f>IFERROR('Input| Projects'!I513*'Input| Escalations'!$K$19,"")</f>
        <v>0</v>
      </c>
      <c r="G513" s="257">
        <f>IFERROR('Input| Projects'!J513*'Input| Escalations'!$K$19,"")</f>
        <v>0</v>
      </c>
      <c r="H513" s="257">
        <f>IFERROR('Input| Projects'!K513*'Input| Escalations'!$K$19,"")</f>
        <v>0</v>
      </c>
      <c r="I513" s="257">
        <f>IFERROR('Input| Projects'!L513*'Input| Escalations'!$K$19,"")</f>
        <v>0</v>
      </c>
      <c r="J513" s="257">
        <f>IFERROR('Input| Projects'!M513*'Input| Escalations'!$K$19,"")</f>
        <v>0</v>
      </c>
      <c r="K513" s="257">
        <f>IFERROR('Input| Projects'!N513*'Input| Escalations'!$K$19,"")</f>
        <v>0</v>
      </c>
      <c r="L513" s="257">
        <f>IFERROR('Input| Projects'!O513*'Input| Escalations'!$K$19,"")</f>
        <v>0</v>
      </c>
      <c r="M513" s="206" t="str">
        <f>IF(ABS(SUM(F513:L513)-(SUM('Input| Projects'!I513:O513)*'Input| Escalations'!$K$19))&lt;0.0000001,"",1)</f>
        <v/>
      </c>
      <c r="N513" s="259">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259">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259">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259">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259">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259">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259">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42"/>
      <c r="V513" s="253">
        <f t="shared" si="181"/>
        <v>0</v>
      </c>
      <c r="W513" s="253">
        <f t="shared" si="182"/>
        <v>0</v>
      </c>
      <c r="X513" s="253">
        <f t="shared" si="183"/>
        <v>0</v>
      </c>
      <c r="Y513" s="253">
        <f t="shared" si="166"/>
        <v>0</v>
      </c>
      <c r="Z513" s="253">
        <f t="shared" si="167"/>
        <v>0</v>
      </c>
      <c r="AA513" s="253">
        <f t="shared" si="168"/>
        <v>0</v>
      </c>
      <c r="AB513" s="253">
        <f t="shared" si="169"/>
        <v>0</v>
      </c>
      <c r="AC513" s="142"/>
      <c r="AD513" s="253">
        <f>'Input| Projects'!Q513*N513*'Input| Escalations'!$K$19</f>
        <v>0</v>
      </c>
      <c r="AE513" s="253">
        <f>'Input| Projects'!R513*O513*'Input| Escalations'!$K$19</f>
        <v>0</v>
      </c>
      <c r="AF513" s="253">
        <f>'Input| Projects'!S513*P513*'Input| Escalations'!$K$19</f>
        <v>0</v>
      </c>
      <c r="AG513" s="253">
        <f>'Input| Projects'!T513*Q513*'Input| Escalations'!$K$19</f>
        <v>0</v>
      </c>
      <c r="AH513" s="253">
        <f>'Input| Projects'!U513*R513*'Input| Escalations'!$K$19</f>
        <v>0</v>
      </c>
      <c r="AI513" s="253">
        <f>'Input| Projects'!V513*S513*'Input| Escalations'!$K$19</f>
        <v>0</v>
      </c>
      <c r="AJ513" s="253">
        <f>'Input| Projects'!W513*T513*'Input| Escalations'!$K$19</f>
        <v>0</v>
      </c>
      <c r="AK513" s="142"/>
      <c r="AL513" s="253">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253">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253">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253">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253">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253">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253">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42"/>
      <c r="AT513" s="253">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253">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253">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253">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253">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253">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253">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42"/>
      <c r="BB513" s="253">
        <f t="shared" si="184"/>
        <v>0</v>
      </c>
      <c r="BC513" s="253">
        <f t="shared" si="185"/>
        <v>0</v>
      </c>
      <c r="BD513" s="253">
        <f t="shared" si="186"/>
        <v>0</v>
      </c>
      <c r="BE513" s="253">
        <f t="shared" si="170"/>
        <v>0</v>
      </c>
      <c r="BF513" s="253">
        <f t="shared" si="171"/>
        <v>0</v>
      </c>
      <c r="BG513" s="253">
        <f t="shared" si="172"/>
        <v>0</v>
      </c>
      <c r="BH513" s="253">
        <f t="shared" si="173"/>
        <v>0</v>
      </c>
      <c r="BI513" s="144"/>
      <c r="BJ513" s="253"/>
      <c r="BK513" s="253"/>
      <c r="BL513" s="253"/>
      <c r="BM513" s="253"/>
      <c r="BN513" s="253"/>
      <c r="BO513" s="253"/>
      <c r="BP513" s="253"/>
      <c r="BQ513" s="144"/>
      <c r="BR513" s="253">
        <f t="shared" si="174"/>
        <v>0</v>
      </c>
      <c r="BS513" s="253">
        <f t="shared" si="175"/>
        <v>0</v>
      </c>
      <c r="BT513" s="253">
        <f t="shared" si="176"/>
        <v>0</v>
      </c>
      <c r="BU513" s="253">
        <f t="shared" si="177"/>
        <v>0</v>
      </c>
      <c r="BV513" s="253">
        <f t="shared" si="178"/>
        <v>0</v>
      </c>
      <c r="BW513" s="253">
        <f t="shared" si="179"/>
        <v>0</v>
      </c>
      <c r="BX513" s="253">
        <f t="shared" si="180"/>
        <v>0</v>
      </c>
      <c r="BY513" s="142"/>
      <c r="BZ513" s="264" t="str">
        <f>IF(SUMIF('Input| Projects'!$AR$8:$CO$8,"Dx",'Input| Projects'!$AR513:$CO513)=0,"",SUMIF('Input| Projects'!$AR$8:$CO$8,"Dx",'Input| Projects'!$AR513:$CO513))</f>
        <v/>
      </c>
      <c r="CA513" s="264" t="str">
        <f>IF(SUMIF('Input| Projects'!$AR$8:$CO$8,"Tx",'Input| Projects'!$AR513:$CO513)=0,"",SUMIF('Input| Projects'!$AR$8:$CO$8,"Tx",'Input| Projects'!$AR513:$CO513))</f>
        <v/>
      </c>
      <c r="CB513" s="206" t="str">
        <f t="shared" si="187"/>
        <v/>
      </c>
    </row>
    <row r="514" spans="2:80" x14ac:dyDescent="0.3">
      <c r="B514" s="268">
        <f>IFERROR('Input| Projects'!B514,"")</f>
        <v>505</v>
      </c>
      <c r="C514" s="57" t="str">
        <f>IFERROR(IF('Input| Projects'!C514="","",'Input| Projects'!C514),"")</f>
        <v/>
      </c>
      <c r="D514" s="57" t="str">
        <f>IFERROR(IF('Input| Projects'!D514="","",'Input| Projects'!D514),"")</f>
        <v/>
      </c>
      <c r="E514" s="140"/>
      <c r="F514" s="257">
        <f>IFERROR('Input| Projects'!I514*'Input| Escalations'!$K$19,"")</f>
        <v>0</v>
      </c>
      <c r="G514" s="257">
        <f>IFERROR('Input| Projects'!J514*'Input| Escalations'!$K$19,"")</f>
        <v>0</v>
      </c>
      <c r="H514" s="257">
        <f>IFERROR('Input| Projects'!K514*'Input| Escalations'!$K$19,"")</f>
        <v>0</v>
      </c>
      <c r="I514" s="257">
        <f>IFERROR('Input| Projects'!L514*'Input| Escalations'!$K$19,"")</f>
        <v>0</v>
      </c>
      <c r="J514" s="257">
        <f>IFERROR('Input| Projects'!M514*'Input| Escalations'!$K$19,"")</f>
        <v>0</v>
      </c>
      <c r="K514" s="257">
        <f>IFERROR('Input| Projects'!N514*'Input| Escalations'!$K$19,"")</f>
        <v>0</v>
      </c>
      <c r="L514" s="257">
        <f>IFERROR('Input| Projects'!O514*'Input| Escalations'!$K$19,"")</f>
        <v>0</v>
      </c>
      <c r="M514" s="206" t="str">
        <f>IF(ABS(SUM(F514:L514)-(SUM('Input| Projects'!I514:O514)*'Input| Escalations'!$K$19))&lt;0.0000001,"",1)</f>
        <v/>
      </c>
      <c r="N514" s="259">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259">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259">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259">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259">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259">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259">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42"/>
      <c r="V514" s="253">
        <f t="shared" si="181"/>
        <v>0</v>
      </c>
      <c r="W514" s="253">
        <f t="shared" si="182"/>
        <v>0</v>
      </c>
      <c r="X514" s="253">
        <f t="shared" si="183"/>
        <v>0</v>
      </c>
      <c r="Y514" s="253">
        <f t="shared" si="166"/>
        <v>0</v>
      </c>
      <c r="Z514" s="253">
        <f t="shared" si="167"/>
        <v>0</v>
      </c>
      <c r="AA514" s="253">
        <f t="shared" si="168"/>
        <v>0</v>
      </c>
      <c r="AB514" s="253">
        <f t="shared" si="169"/>
        <v>0</v>
      </c>
      <c r="AC514" s="142"/>
      <c r="AD514" s="253">
        <f>'Input| Projects'!Q514*N514*'Input| Escalations'!$K$19</f>
        <v>0</v>
      </c>
      <c r="AE514" s="253">
        <f>'Input| Projects'!R514*O514*'Input| Escalations'!$K$19</f>
        <v>0</v>
      </c>
      <c r="AF514" s="253">
        <f>'Input| Projects'!S514*P514*'Input| Escalations'!$K$19</f>
        <v>0</v>
      </c>
      <c r="AG514" s="253">
        <f>'Input| Projects'!T514*Q514*'Input| Escalations'!$K$19</f>
        <v>0</v>
      </c>
      <c r="AH514" s="253">
        <f>'Input| Projects'!U514*R514*'Input| Escalations'!$K$19</f>
        <v>0</v>
      </c>
      <c r="AI514" s="253">
        <f>'Input| Projects'!V514*S514*'Input| Escalations'!$K$19</f>
        <v>0</v>
      </c>
      <c r="AJ514" s="253">
        <f>'Input| Projects'!W514*T514*'Input| Escalations'!$K$19</f>
        <v>0</v>
      </c>
      <c r="AK514" s="142"/>
      <c r="AL514" s="253">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253">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253">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253">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253">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253">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253">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42"/>
      <c r="AT514" s="253">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253">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253">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253">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253">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253">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253">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42"/>
      <c r="BB514" s="253">
        <f t="shared" si="184"/>
        <v>0</v>
      </c>
      <c r="BC514" s="253">
        <f t="shared" si="185"/>
        <v>0</v>
      </c>
      <c r="BD514" s="253">
        <f t="shared" si="186"/>
        <v>0</v>
      </c>
      <c r="BE514" s="253">
        <f t="shared" si="170"/>
        <v>0</v>
      </c>
      <c r="BF514" s="253">
        <f t="shared" si="171"/>
        <v>0</v>
      </c>
      <c r="BG514" s="253">
        <f t="shared" si="172"/>
        <v>0</v>
      </c>
      <c r="BH514" s="253">
        <f t="shared" si="173"/>
        <v>0</v>
      </c>
      <c r="BI514" s="144"/>
      <c r="BJ514" s="253"/>
      <c r="BK514" s="253"/>
      <c r="BL514" s="253"/>
      <c r="BM514" s="253"/>
      <c r="BN514" s="253"/>
      <c r="BO514" s="253"/>
      <c r="BP514" s="253"/>
      <c r="BQ514" s="144"/>
      <c r="BR514" s="253">
        <f t="shared" si="174"/>
        <v>0</v>
      </c>
      <c r="BS514" s="253">
        <f t="shared" si="175"/>
        <v>0</v>
      </c>
      <c r="BT514" s="253">
        <f t="shared" si="176"/>
        <v>0</v>
      </c>
      <c r="BU514" s="253">
        <f t="shared" si="177"/>
        <v>0</v>
      </c>
      <c r="BV514" s="253">
        <f t="shared" si="178"/>
        <v>0</v>
      </c>
      <c r="BW514" s="253">
        <f t="shared" si="179"/>
        <v>0</v>
      </c>
      <c r="BX514" s="253">
        <f t="shared" si="180"/>
        <v>0</v>
      </c>
      <c r="BY514" s="142"/>
      <c r="BZ514" s="264" t="str">
        <f>IF(SUMIF('Input| Projects'!$AR$8:$CO$8,"Dx",'Input| Projects'!$AR514:$CO514)=0,"",SUMIF('Input| Projects'!$AR$8:$CO$8,"Dx",'Input| Projects'!$AR514:$CO514))</f>
        <v/>
      </c>
      <c r="CA514" s="264" t="str">
        <f>IF(SUMIF('Input| Projects'!$AR$8:$CO$8,"Tx",'Input| Projects'!$AR514:$CO514)=0,"",SUMIF('Input| Projects'!$AR$8:$CO$8,"Tx",'Input| Projects'!$AR514:$CO514))</f>
        <v/>
      </c>
      <c r="CB514" s="206" t="str">
        <f t="shared" si="187"/>
        <v/>
      </c>
    </row>
    <row r="515" spans="2:80" x14ac:dyDescent="0.3">
      <c r="B515" s="268">
        <f>IFERROR('Input| Projects'!B515,"")</f>
        <v>506</v>
      </c>
      <c r="C515" s="57" t="str">
        <f>IFERROR(IF('Input| Projects'!C515="","",'Input| Projects'!C515),"")</f>
        <v/>
      </c>
      <c r="D515" s="57" t="str">
        <f>IFERROR(IF('Input| Projects'!D515="","",'Input| Projects'!D515),"")</f>
        <v/>
      </c>
      <c r="E515" s="140"/>
      <c r="F515" s="257">
        <f>IFERROR('Input| Projects'!I515*'Input| Escalations'!$K$19,"")</f>
        <v>0</v>
      </c>
      <c r="G515" s="257">
        <f>IFERROR('Input| Projects'!J515*'Input| Escalations'!$K$19,"")</f>
        <v>0</v>
      </c>
      <c r="H515" s="257">
        <f>IFERROR('Input| Projects'!K515*'Input| Escalations'!$K$19,"")</f>
        <v>0</v>
      </c>
      <c r="I515" s="257">
        <f>IFERROR('Input| Projects'!L515*'Input| Escalations'!$K$19,"")</f>
        <v>0</v>
      </c>
      <c r="J515" s="257">
        <f>IFERROR('Input| Projects'!M515*'Input| Escalations'!$K$19,"")</f>
        <v>0</v>
      </c>
      <c r="K515" s="257">
        <f>IFERROR('Input| Projects'!N515*'Input| Escalations'!$K$19,"")</f>
        <v>0</v>
      </c>
      <c r="L515" s="257">
        <f>IFERROR('Input| Projects'!O515*'Input| Escalations'!$K$19,"")</f>
        <v>0</v>
      </c>
      <c r="M515" s="206" t="str">
        <f>IF(ABS(SUM(F515:L515)-(SUM('Input| Projects'!I515:O515)*'Input| Escalations'!$K$19))&lt;0.0000001,"",1)</f>
        <v/>
      </c>
      <c r="N515" s="259">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259">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259">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259">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259">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259">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259">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42"/>
      <c r="V515" s="253">
        <f t="shared" si="181"/>
        <v>0</v>
      </c>
      <c r="W515" s="253">
        <f t="shared" si="182"/>
        <v>0</v>
      </c>
      <c r="X515" s="253">
        <f t="shared" si="183"/>
        <v>0</v>
      </c>
      <c r="Y515" s="253">
        <f t="shared" si="166"/>
        <v>0</v>
      </c>
      <c r="Z515" s="253">
        <f t="shared" si="167"/>
        <v>0</v>
      </c>
      <c r="AA515" s="253">
        <f t="shared" si="168"/>
        <v>0</v>
      </c>
      <c r="AB515" s="253">
        <f t="shared" si="169"/>
        <v>0</v>
      </c>
      <c r="AC515" s="142"/>
      <c r="AD515" s="253">
        <f>'Input| Projects'!Q515*N515*'Input| Escalations'!$K$19</f>
        <v>0</v>
      </c>
      <c r="AE515" s="253">
        <f>'Input| Projects'!R515*O515*'Input| Escalations'!$K$19</f>
        <v>0</v>
      </c>
      <c r="AF515" s="253">
        <f>'Input| Projects'!S515*P515*'Input| Escalations'!$K$19</f>
        <v>0</v>
      </c>
      <c r="AG515" s="253">
        <f>'Input| Projects'!T515*Q515*'Input| Escalations'!$K$19</f>
        <v>0</v>
      </c>
      <c r="AH515" s="253">
        <f>'Input| Projects'!U515*R515*'Input| Escalations'!$K$19</f>
        <v>0</v>
      </c>
      <c r="AI515" s="253">
        <f>'Input| Projects'!V515*S515*'Input| Escalations'!$K$19</f>
        <v>0</v>
      </c>
      <c r="AJ515" s="253">
        <f>'Input| Projects'!W515*T515*'Input| Escalations'!$K$19</f>
        <v>0</v>
      </c>
      <c r="AK515" s="142"/>
      <c r="AL515" s="253">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253">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253">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253">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253">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253">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253">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42"/>
      <c r="AT515" s="253">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253">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253">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253">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253">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253">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253">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42"/>
      <c r="BB515" s="253">
        <f t="shared" si="184"/>
        <v>0</v>
      </c>
      <c r="BC515" s="253">
        <f t="shared" si="185"/>
        <v>0</v>
      </c>
      <c r="BD515" s="253">
        <f t="shared" si="186"/>
        <v>0</v>
      </c>
      <c r="BE515" s="253">
        <f t="shared" si="170"/>
        <v>0</v>
      </c>
      <c r="BF515" s="253">
        <f t="shared" si="171"/>
        <v>0</v>
      </c>
      <c r="BG515" s="253">
        <f t="shared" si="172"/>
        <v>0</v>
      </c>
      <c r="BH515" s="253">
        <f t="shared" si="173"/>
        <v>0</v>
      </c>
      <c r="BI515" s="144"/>
      <c r="BJ515" s="253"/>
      <c r="BK515" s="253"/>
      <c r="BL515" s="253"/>
      <c r="BM515" s="253"/>
      <c r="BN515" s="253"/>
      <c r="BO515" s="253"/>
      <c r="BP515" s="253"/>
      <c r="BQ515" s="144"/>
      <c r="BR515" s="253">
        <f t="shared" si="174"/>
        <v>0</v>
      </c>
      <c r="BS515" s="253">
        <f t="shared" si="175"/>
        <v>0</v>
      </c>
      <c r="BT515" s="253">
        <f t="shared" si="176"/>
        <v>0</v>
      </c>
      <c r="BU515" s="253">
        <f t="shared" si="177"/>
        <v>0</v>
      </c>
      <c r="BV515" s="253">
        <f t="shared" si="178"/>
        <v>0</v>
      </c>
      <c r="BW515" s="253">
        <f t="shared" si="179"/>
        <v>0</v>
      </c>
      <c r="BX515" s="253">
        <f t="shared" si="180"/>
        <v>0</v>
      </c>
      <c r="BY515" s="142"/>
      <c r="BZ515" s="264" t="str">
        <f>IF(SUMIF('Input| Projects'!$AR$8:$CO$8,"Dx",'Input| Projects'!$AR515:$CO515)=0,"",SUMIF('Input| Projects'!$AR$8:$CO$8,"Dx",'Input| Projects'!$AR515:$CO515))</f>
        <v/>
      </c>
      <c r="CA515" s="264" t="str">
        <f>IF(SUMIF('Input| Projects'!$AR$8:$CO$8,"Tx",'Input| Projects'!$AR515:$CO515)=0,"",SUMIF('Input| Projects'!$AR$8:$CO$8,"Tx",'Input| Projects'!$AR515:$CO515))</f>
        <v/>
      </c>
      <c r="CB515" s="206" t="str">
        <f t="shared" si="187"/>
        <v/>
      </c>
    </row>
    <row r="516" spans="2:80" x14ac:dyDescent="0.3">
      <c r="B516" s="268">
        <f>IFERROR('Input| Projects'!B516,"")</f>
        <v>507</v>
      </c>
      <c r="C516" s="57" t="str">
        <f>IFERROR(IF('Input| Projects'!C516="","",'Input| Projects'!C516),"")</f>
        <v/>
      </c>
      <c r="D516" s="57" t="str">
        <f>IFERROR(IF('Input| Projects'!D516="","",'Input| Projects'!D516),"")</f>
        <v/>
      </c>
      <c r="E516" s="140"/>
      <c r="F516" s="257">
        <f>IFERROR('Input| Projects'!I516*'Input| Escalations'!$K$19,"")</f>
        <v>0</v>
      </c>
      <c r="G516" s="257">
        <f>IFERROR('Input| Projects'!J516*'Input| Escalations'!$K$19,"")</f>
        <v>0</v>
      </c>
      <c r="H516" s="257">
        <f>IFERROR('Input| Projects'!K516*'Input| Escalations'!$K$19,"")</f>
        <v>0</v>
      </c>
      <c r="I516" s="257">
        <f>IFERROR('Input| Projects'!L516*'Input| Escalations'!$K$19,"")</f>
        <v>0</v>
      </c>
      <c r="J516" s="257">
        <f>IFERROR('Input| Projects'!M516*'Input| Escalations'!$K$19,"")</f>
        <v>0</v>
      </c>
      <c r="K516" s="257">
        <f>IFERROR('Input| Projects'!N516*'Input| Escalations'!$K$19,"")</f>
        <v>0</v>
      </c>
      <c r="L516" s="257">
        <f>IFERROR('Input| Projects'!O516*'Input| Escalations'!$K$19,"")</f>
        <v>0</v>
      </c>
      <c r="M516" s="206" t="str">
        <f>IF(ABS(SUM(F516:L516)-(SUM('Input| Projects'!I516:O516)*'Input| Escalations'!$K$19))&lt;0.0000001,"",1)</f>
        <v/>
      </c>
      <c r="N516" s="259">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259">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259">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259">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259">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259">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259">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42"/>
      <c r="V516" s="253">
        <f t="shared" si="181"/>
        <v>0</v>
      </c>
      <c r="W516" s="253">
        <f t="shared" si="182"/>
        <v>0</v>
      </c>
      <c r="X516" s="253">
        <f t="shared" si="183"/>
        <v>0</v>
      </c>
      <c r="Y516" s="253">
        <f t="shared" si="166"/>
        <v>0</v>
      </c>
      <c r="Z516" s="253">
        <f t="shared" si="167"/>
        <v>0</v>
      </c>
      <c r="AA516" s="253">
        <f t="shared" si="168"/>
        <v>0</v>
      </c>
      <c r="AB516" s="253">
        <f t="shared" si="169"/>
        <v>0</v>
      </c>
      <c r="AC516" s="142"/>
      <c r="AD516" s="253">
        <f>'Input| Projects'!Q516*N516*'Input| Escalations'!$K$19</f>
        <v>0</v>
      </c>
      <c r="AE516" s="253">
        <f>'Input| Projects'!R516*O516*'Input| Escalations'!$K$19</f>
        <v>0</v>
      </c>
      <c r="AF516" s="253">
        <f>'Input| Projects'!S516*P516*'Input| Escalations'!$K$19</f>
        <v>0</v>
      </c>
      <c r="AG516" s="253">
        <f>'Input| Projects'!T516*Q516*'Input| Escalations'!$K$19</f>
        <v>0</v>
      </c>
      <c r="AH516" s="253">
        <f>'Input| Projects'!U516*R516*'Input| Escalations'!$K$19</f>
        <v>0</v>
      </c>
      <c r="AI516" s="253">
        <f>'Input| Projects'!V516*S516*'Input| Escalations'!$K$19</f>
        <v>0</v>
      </c>
      <c r="AJ516" s="253">
        <f>'Input| Projects'!W516*T516*'Input| Escalations'!$K$19</f>
        <v>0</v>
      </c>
      <c r="AK516" s="142"/>
      <c r="AL516" s="253">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253">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253">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253">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253">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253">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253">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42"/>
      <c r="AT516" s="253">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253">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253">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253">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253">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253">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253">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42"/>
      <c r="BB516" s="253">
        <f t="shared" si="184"/>
        <v>0</v>
      </c>
      <c r="BC516" s="253">
        <f t="shared" si="185"/>
        <v>0</v>
      </c>
      <c r="BD516" s="253">
        <f t="shared" si="186"/>
        <v>0</v>
      </c>
      <c r="BE516" s="253">
        <f t="shared" si="170"/>
        <v>0</v>
      </c>
      <c r="BF516" s="253">
        <f t="shared" si="171"/>
        <v>0</v>
      </c>
      <c r="BG516" s="253">
        <f t="shared" si="172"/>
        <v>0</v>
      </c>
      <c r="BH516" s="253">
        <f t="shared" si="173"/>
        <v>0</v>
      </c>
      <c r="BI516" s="144"/>
      <c r="BJ516" s="253"/>
      <c r="BK516" s="253"/>
      <c r="BL516" s="253"/>
      <c r="BM516" s="253"/>
      <c r="BN516" s="253"/>
      <c r="BO516" s="253"/>
      <c r="BP516" s="253"/>
      <c r="BQ516" s="144"/>
      <c r="BR516" s="253">
        <f t="shared" si="174"/>
        <v>0</v>
      </c>
      <c r="BS516" s="253">
        <f t="shared" si="175"/>
        <v>0</v>
      </c>
      <c r="BT516" s="253">
        <f t="shared" si="176"/>
        <v>0</v>
      </c>
      <c r="BU516" s="253">
        <f t="shared" si="177"/>
        <v>0</v>
      </c>
      <c r="BV516" s="253">
        <f t="shared" si="178"/>
        <v>0</v>
      </c>
      <c r="BW516" s="253">
        <f t="shared" si="179"/>
        <v>0</v>
      </c>
      <c r="BX516" s="253">
        <f t="shared" si="180"/>
        <v>0</v>
      </c>
      <c r="BY516" s="142"/>
      <c r="BZ516" s="264" t="str">
        <f>IF(SUMIF('Input| Projects'!$AR$8:$CO$8,"Dx",'Input| Projects'!$AR516:$CO516)=0,"",SUMIF('Input| Projects'!$AR$8:$CO$8,"Dx",'Input| Projects'!$AR516:$CO516))</f>
        <v/>
      </c>
      <c r="CA516" s="264" t="str">
        <f>IF(SUMIF('Input| Projects'!$AR$8:$CO$8,"Tx",'Input| Projects'!$AR516:$CO516)=0,"",SUMIF('Input| Projects'!$AR$8:$CO$8,"Tx",'Input| Projects'!$AR516:$CO516))</f>
        <v/>
      </c>
      <c r="CB516" s="206" t="str">
        <f t="shared" si="187"/>
        <v/>
      </c>
    </row>
    <row r="517" spans="2:80" x14ac:dyDescent="0.3">
      <c r="B517" s="268">
        <f>IFERROR('Input| Projects'!B517,"")</f>
        <v>508</v>
      </c>
      <c r="C517" s="57" t="str">
        <f>IFERROR(IF('Input| Projects'!C517="","",'Input| Projects'!C517),"")</f>
        <v/>
      </c>
      <c r="D517" s="57" t="str">
        <f>IFERROR(IF('Input| Projects'!D517="","",'Input| Projects'!D517),"")</f>
        <v/>
      </c>
      <c r="E517" s="140"/>
      <c r="F517" s="257">
        <f>IFERROR('Input| Projects'!I517*'Input| Escalations'!$K$19,"")</f>
        <v>0</v>
      </c>
      <c r="G517" s="257">
        <f>IFERROR('Input| Projects'!J517*'Input| Escalations'!$K$19,"")</f>
        <v>0</v>
      </c>
      <c r="H517" s="257">
        <f>IFERROR('Input| Projects'!K517*'Input| Escalations'!$K$19,"")</f>
        <v>0</v>
      </c>
      <c r="I517" s="257">
        <f>IFERROR('Input| Projects'!L517*'Input| Escalations'!$K$19,"")</f>
        <v>0</v>
      </c>
      <c r="J517" s="257">
        <f>IFERROR('Input| Projects'!M517*'Input| Escalations'!$K$19,"")</f>
        <v>0</v>
      </c>
      <c r="K517" s="257">
        <f>IFERROR('Input| Projects'!N517*'Input| Escalations'!$K$19,"")</f>
        <v>0</v>
      </c>
      <c r="L517" s="257">
        <f>IFERROR('Input| Projects'!O517*'Input| Escalations'!$K$19,"")</f>
        <v>0</v>
      </c>
      <c r="M517" s="206" t="str">
        <f>IF(ABS(SUM(F517:L517)-(SUM('Input| Projects'!I517:O517)*'Input| Escalations'!$K$19))&lt;0.0000001,"",1)</f>
        <v/>
      </c>
      <c r="N517" s="259">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259">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259">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259">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259">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259">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259">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42"/>
      <c r="V517" s="253">
        <f t="shared" si="181"/>
        <v>0</v>
      </c>
      <c r="W517" s="253">
        <f t="shared" si="182"/>
        <v>0</v>
      </c>
      <c r="X517" s="253">
        <f t="shared" si="183"/>
        <v>0</v>
      </c>
      <c r="Y517" s="253">
        <f t="shared" si="166"/>
        <v>0</v>
      </c>
      <c r="Z517" s="253">
        <f t="shared" si="167"/>
        <v>0</v>
      </c>
      <c r="AA517" s="253">
        <f t="shared" si="168"/>
        <v>0</v>
      </c>
      <c r="AB517" s="253">
        <f t="shared" si="169"/>
        <v>0</v>
      </c>
      <c r="AC517" s="142"/>
      <c r="AD517" s="253">
        <f>'Input| Projects'!Q517*N517*'Input| Escalations'!$K$19</f>
        <v>0</v>
      </c>
      <c r="AE517" s="253">
        <f>'Input| Projects'!R517*O517*'Input| Escalations'!$K$19</f>
        <v>0</v>
      </c>
      <c r="AF517" s="253">
        <f>'Input| Projects'!S517*P517*'Input| Escalations'!$K$19</f>
        <v>0</v>
      </c>
      <c r="AG517" s="253">
        <f>'Input| Projects'!T517*Q517*'Input| Escalations'!$K$19</f>
        <v>0</v>
      </c>
      <c r="AH517" s="253">
        <f>'Input| Projects'!U517*R517*'Input| Escalations'!$K$19</f>
        <v>0</v>
      </c>
      <c r="AI517" s="253">
        <f>'Input| Projects'!V517*S517*'Input| Escalations'!$K$19</f>
        <v>0</v>
      </c>
      <c r="AJ517" s="253">
        <f>'Input| Projects'!W517*T517*'Input| Escalations'!$K$19</f>
        <v>0</v>
      </c>
      <c r="AK517" s="142"/>
      <c r="AL517" s="253">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253">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253">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253">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253">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253">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253">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42"/>
      <c r="AT517" s="253">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253">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253">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253">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253">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253">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253">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42"/>
      <c r="BB517" s="253">
        <f t="shared" si="184"/>
        <v>0</v>
      </c>
      <c r="BC517" s="253">
        <f t="shared" si="185"/>
        <v>0</v>
      </c>
      <c r="BD517" s="253">
        <f t="shared" si="186"/>
        <v>0</v>
      </c>
      <c r="BE517" s="253">
        <f t="shared" si="170"/>
        <v>0</v>
      </c>
      <c r="BF517" s="253">
        <f t="shared" si="171"/>
        <v>0</v>
      </c>
      <c r="BG517" s="253">
        <f t="shared" si="172"/>
        <v>0</v>
      </c>
      <c r="BH517" s="253">
        <f t="shared" si="173"/>
        <v>0</v>
      </c>
      <c r="BI517" s="144"/>
      <c r="BJ517" s="253"/>
      <c r="BK517" s="253"/>
      <c r="BL517" s="253"/>
      <c r="BM517" s="253"/>
      <c r="BN517" s="253"/>
      <c r="BO517" s="253"/>
      <c r="BP517" s="253"/>
      <c r="BQ517" s="144"/>
      <c r="BR517" s="253">
        <f t="shared" si="174"/>
        <v>0</v>
      </c>
      <c r="BS517" s="253">
        <f t="shared" si="175"/>
        <v>0</v>
      </c>
      <c r="BT517" s="253">
        <f t="shared" si="176"/>
        <v>0</v>
      </c>
      <c r="BU517" s="253">
        <f t="shared" si="177"/>
        <v>0</v>
      </c>
      <c r="BV517" s="253">
        <f t="shared" si="178"/>
        <v>0</v>
      </c>
      <c r="BW517" s="253">
        <f t="shared" si="179"/>
        <v>0</v>
      </c>
      <c r="BX517" s="253">
        <f t="shared" si="180"/>
        <v>0</v>
      </c>
      <c r="BY517" s="142"/>
      <c r="BZ517" s="264" t="str">
        <f>IF(SUMIF('Input| Projects'!$AR$8:$CO$8,"Dx",'Input| Projects'!$AR517:$CO517)=0,"",SUMIF('Input| Projects'!$AR$8:$CO$8,"Dx",'Input| Projects'!$AR517:$CO517))</f>
        <v/>
      </c>
      <c r="CA517" s="264" t="str">
        <f>IF(SUMIF('Input| Projects'!$AR$8:$CO$8,"Tx",'Input| Projects'!$AR517:$CO517)=0,"",SUMIF('Input| Projects'!$AR$8:$CO$8,"Tx",'Input| Projects'!$AR517:$CO517))</f>
        <v/>
      </c>
      <c r="CB517" s="206" t="str">
        <f t="shared" si="187"/>
        <v/>
      </c>
    </row>
    <row r="518" spans="2:80" x14ac:dyDescent="0.3">
      <c r="B518" s="268">
        <f>IFERROR('Input| Projects'!B518,"")</f>
        <v>509</v>
      </c>
      <c r="C518" s="57" t="str">
        <f>IFERROR(IF('Input| Projects'!C518="","",'Input| Projects'!C518),"")</f>
        <v/>
      </c>
      <c r="D518" s="57" t="str">
        <f>IFERROR(IF('Input| Projects'!D518="","",'Input| Projects'!D518),"")</f>
        <v/>
      </c>
      <c r="E518" s="140"/>
      <c r="F518" s="257">
        <f>IFERROR('Input| Projects'!I518*'Input| Escalations'!$K$19,"")</f>
        <v>0</v>
      </c>
      <c r="G518" s="257">
        <f>IFERROR('Input| Projects'!J518*'Input| Escalations'!$K$19,"")</f>
        <v>0</v>
      </c>
      <c r="H518" s="257">
        <f>IFERROR('Input| Projects'!K518*'Input| Escalations'!$K$19,"")</f>
        <v>0</v>
      </c>
      <c r="I518" s="257">
        <f>IFERROR('Input| Projects'!L518*'Input| Escalations'!$K$19,"")</f>
        <v>0</v>
      </c>
      <c r="J518" s="257">
        <f>IFERROR('Input| Projects'!M518*'Input| Escalations'!$K$19,"")</f>
        <v>0</v>
      </c>
      <c r="K518" s="257">
        <f>IFERROR('Input| Projects'!N518*'Input| Escalations'!$K$19,"")</f>
        <v>0</v>
      </c>
      <c r="L518" s="257">
        <f>IFERROR('Input| Projects'!O518*'Input| Escalations'!$K$19,"")</f>
        <v>0</v>
      </c>
      <c r="M518" s="206" t="str">
        <f>IF(ABS(SUM(F518:L518)-(SUM('Input| Projects'!I518:O518)*'Input| Escalations'!$K$19))&lt;0.0000001,"",1)</f>
        <v/>
      </c>
      <c r="N518" s="259">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259">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259">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259">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259">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259">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259">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42"/>
      <c r="V518" s="253">
        <f t="shared" si="181"/>
        <v>0</v>
      </c>
      <c r="W518" s="253">
        <f t="shared" si="182"/>
        <v>0</v>
      </c>
      <c r="X518" s="253">
        <f t="shared" si="183"/>
        <v>0</v>
      </c>
      <c r="Y518" s="253">
        <f t="shared" si="166"/>
        <v>0</v>
      </c>
      <c r="Z518" s="253">
        <f t="shared" si="167"/>
        <v>0</v>
      </c>
      <c r="AA518" s="253">
        <f t="shared" si="168"/>
        <v>0</v>
      </c>
      <c r="AB518" s="253">
        <f t="shared" si="169"/>
        <v>0</v>
      </c>
      <c r="AC518" s="142"/>
      <c r="AD518" s="253">
        <f>'Input| Projects'!Q518*N518*'Input| Escalations'!$K$19</f>
        <v>0</v>
      </c>
      <c r="AE518" s="253">
        <f>'Input| Projects'!R518*O518*'Input| Escalations'!$K$19</f>
        <v>0</v>
      </c>
      <c r="AF518" s="253">
        <f>'Input| Projects'!S518*P518*'Input| Escalations'!$K$19</f>
        <v>0</v>
      </c>
      <c r="AG518" s="253">
        <f>'Input| Projects'!T518*Q518*'Input| Escalations'!$K$19</f>
        <v>0</v>
      </c>
      <c r="AH518" s="253">
        <f>'Input| Projects'!U518*R518*'Input| Escalations'!$K$19</f>
        <v>0</v>
      </c>
      <c r="AI518" s="253">
        <f>'Input| Projects'!V518*S518*'Input| Escalations'!$K$19</f>
        <v>0</v>
      </c>
      <c r="AJ518" s="253">
        <f>'Input| Projects'!W518*T518*'Input| Escalations'!$K$19</f>
        <v>0</v>
      </c>
      <c r="AK518" s="142"/>
      <c r="AL518" s="253">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253">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253">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253">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253">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253">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253">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42"/>
      <c r="AT518" s="253">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253">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253">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253">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253">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253">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253">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42"/>
      <c r="BB518" s="253">
        <f t="shared" si="184"/>
        <v>0</v>
      </c>
      <c r="BC518" s="253">
        <f t="shared" si="185"/>
        <v>0</v>
      </c>
      <c r="BD518" s="253">
        <f t="shared" si="186"/>
        <v>0</v>
      </c>
      <c r="BE518" s="253">
        <f t="shared" si="170"/>
        <v>0</v>
      </c>
      <c r="BF518" s="253">
        <f t="shared" si="171"/>
        <v>0</v>
      </c>
      <c r="BG518" s="253">
        <f t="shared" si="172"/>
        <v>0</v>
      </c>
      <c r="BH518" s="253">
        <f t="shared" si="173"/>
        <v>0</v>
      </c>
      <c r="BI518" s="144"/>
      <c r="BJ518" s="253"/>
      <c r="BK518" s="253"/>
      <c r="BL518" s="253"/>
      <c r="BM518" s="253"/>
      <c r="BN518" s="253"/>
      <c r="BO518" s="253"/>
      <c r="BP518" s="253"/>
      <c r="BQ518" s="144"/>
      <c r="BR518" s="253">
        <f t="shared" si="174"/>
        <v>0</v>
      </c>
      <c r="BS518" s="253">
        <f t="shared" si="175"/>
        <v>0</v>
      </c>
      <c r="BT518" s="253">
        <f t="shared" si="176"/>
        <v>0</v>
      </c>
      <c r="BU518" s="253">
        <f t="shared" si="177"/>
        <v>0</v>
      </c>
      <c r="BV518" s="253">
        <f t="shared" si="178"/>
        <v>0</v>
      </c>
      <c r="BW518" s="253">
        <f t="shared" si="179"/>
        <v>0</v>
      </c>
      <c r="BX518" s="253">
        <f t="shared" si="180"/>
        <v>0</v>
      </c>
      <c r="BY518" s="142"/>
      <c r="BZ518" s="264" t="str">
        <f>IF(SUMIF('Input| Projects'!$AR$8:$CO$8,"Dx",'Input| Projects'!$AR518:$CO518)=0,"",SUMIF('Input| Projects'!$AR$8:$CO$8,"Dx",'Input| Projects'!$AR518:$CO518))</f>
        <v/>
      </c>
      <c r="CA518" s="264" t="str">
        <f>IF(SUMIF('Input| Projects'!$AR$8:$CO$8,"Tx",'Input| Projects'!$AR518:$CO518)=0,"",SUMIF('Input| Projects'!$AR$8:$CO$8,"Tx",'Input| Projects'!$AR518:$CO518))</f>
        <v/>
      </c>
      <c r="CB518" s="206" t="str">
        <f t="shared" si="187"/>
        <v/>
      </c>
    </row>
    <row r="519" spans="2:80" x14ac:dyDescent="0.3">
      <c r="B519" s="268">
        <f>IFERROR('Input| Projects'!B519,"")</f>
        <v>510</v>
      </c>
      <c r="C519" s="57" t="str">
        <f>IFERROR(IF('Input| Projects'!C519="","",'Input| Projects'!C519),"")</f>
        <v/>
      </c>
      <c r="D519" s="57" t="str">
        <f>IFERROR(IF('Input| Projects'!D519="","",'Input| Projects'!D519),"")</f>
        <v/>
      </c>
      <c r="E519" s="140"/>
      <c r="F519" s="257">
        <f>IFERROR('Input| Projects'!I519*'Input| Escalations'!$K$19,"")</f>
        <v>0</v>
      </c>
      <c r="G519" s="257">
        <f>IFERROR('Input| Projects'!J519*'Input| Escalations'!$K$19,"")</f>
        <v>0</v>
      </c>
      <c r="H519" s="257">
        <f>IFERROR('Input| Projects'!K519*'Input| Escalations'!$K$19,"")</f>
        <v>0</v>
      </c>
      <c r="I519" s="257">
        <f>IFERROR('Input| Projects'!L519*'Input| Escalations'!$K$19,"")</f>
        <v>0</v>
      </c>
      <c r="J519" s="257">
        <f>IFERROR('Input| Projects'!M519*'Input| Escalations'!$K$19,"")</f>
        <v>0</v>
      </c>
      <c r="K519" s="257">
        <f>IFERROR('Input| Projects'!N519*'Input| Escalations'!$K$19,"")</f>
        <v>0</v>
      </c>
      <c r="L519" s="257">
        <f>IFERROR('Input| Projects'!O519*'Input| Escalations'!$K$19,"")</f>
        <v>0</v>
      </c>
      <c r="M519" s="206" t="str">
        <f>IF(ABS(SUM(F519:L519)-(SUM('Input| Projects'!I519:O519)*'Input| Escalations'!$K$19))&lt;0.0000001,"",1)</f>
        <v/>
      </c>
      <c r="N519" s="259">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259">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259">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259">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259">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259">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259">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42"/>
      <c r="V519" s="253">
        <f t="shared" si="181"/>
        <v>0</v>
      </c>
      <c r="W519" s="253">
        <f t="shared" si="182"/>
        <v>0</v>
      </c>
      <c r="X519" s="253">
        <f t="shared" si="183"/>
        <v>0</v>
      </c>
      <c r="Y519" s="253">
        <f t="shared" si="166"/>
        <v>0</v>
      </c>
      <c r="Z519" s="253">
        <f t="shared" si="167"/>
        <v>0</v>
      </c>
      <c r="AA519" s="253">
        <f t="shared" si="168"/>
        <v>0</v>
      </c>
      <c r="AB519" s="253">
        <f t="shared" si="169"/>
        <v>0</v>
      </c>
      <c r="AC519" s="142"/>
      <c r="AD519" s="253">
        <f>'Input| Projects'!Q519*N519*'Input| Escalations'!$K$19</f>
        <v>0</v>
      </c>
      <c r="AE519" s="253">
        <f>'Input| Projects'!R519*O519*'Input| Escalations'!$K$19</f>
        <v>0</v>
      </c>
      <c r="AF519" s="253">
        <f>'Input| Projects'!S519*P519*'Input| Escalations'!$K$19</f>
        <v>0</v>
      </c>
      <c r="AG519" s="253">
        <f>'Input| Projects'!T519*Q519*'Input| Escalations'!$K$19</f>
        <v>0</v>
      </c>
      <c r="AH519" s="253">
        <f>'Input| Projects'!U519*R519*'Input| Escalations'!$K$19</f>
        <v>0</v>
      </c>
      <c r="AI519" s="253">
        <f>'Input| Projects'!V519*S519*'Input| Escalations'!$K$19</f>
        <v>0</v>
      </c>
      <c r="AJ519" s="253">
        <f>'Input| Projects'!W519*T519*'Input| Escalations'!$K$19</f>
        <v>0</v>
      </c>
      <c r="AK519" s="142"/>
      <c r="AL519" s="253">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253">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253">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253">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253">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253">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253">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42"/>
      <c r="AT519" s="253">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253">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253">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253">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253">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253">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253">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42"/>
      <c r="BB519" s="253">
        <f t="shared" si="184"/>
        <v>0</v>
      </c>
      <c r="BC519" s="253">
        <f t="shared" si="185"/>
        <v>0</v>
      </c>
      <c r="BD519" s="253">
        <f t="shared" si="186"/>
        <v>0</v>
      </c>
      <c r="BE519" s="253">
        <f t="shared" si="170"/>
        <v>0</v>
      </c>
      <c r="BF519" s="253">
        <f t="shared" si="171"/>
        <v>0</v>
      </c>
      <c r="BG519" s="253">
        <f t="shared" si="172"/>
        <v>0</v>
      </c>
      <c r="BH519" s="253">
        <f t="shared" si="173"/>
        <v>0</v>
      </c>
      <c r="BI519" s="144"/>
      <c r="BJ519" s="253"/>
      <c r="BK519" s="253"/>
      <c r="BL519" s="253"/>
      <c r="BM519" s="253"/>
      <c r="BN519" s="253"/>
      <c r="BO519" s="253"/>
      <c r="BP519" s="253"/>
      <c r="BQ519" s="144"/>
      <c r="BR519" s="253">
        <f t="shared" si="174"/>
        <v>0</v>
      </c>
      <c r="BS519" s="253">
        <f t="shared" si="175"/>
        <v>0</v>
      </c>
      <c r="BT519" s="253">
        <f t="shared" si="176"/>
        <v>0</v>
      </c>
      <c r="BU519" s="253">
        <f t="shared" si="177"/>
        <v>0</v>
      </c>
      <c r="BV519" s="253">
        <f t="shared" si="178"/>
        <v>0</v>
      </c>
      <c r="BW519" s="253">
        <f t="shared" si="179"/>
        <v>0</v>
      </c>
      <c r="BX519" s="253">
        <f t="shared" si="180"/>
        <v>0</v>
      </c>
      <c r="BY519" s="142"/>
      <c r="BZ519" s="264" t="str">
        <f>IF(SUMIF('Input| Projects'!$AR$8:$CO$8,"Dx",'Input| Projects'!$AR519:$CO519)=0,"",SUMIF('Input| Projects'!$AR$8:$CO$8,"Dx",'Input| Projects'!$AR519:$CO519))</f>
        <v/>
      </c>
      <c r="CA519" s="264" t="str">
        <f>IF(SUMIF('Input| Projects'!$AR$8:$CO$8,"Tx",'Input| Projects'!$AR519:$CO519)=0,"",SUMIF('Input| Projects'!$AR$8:$CO$8,"Tx",'Input| Projects'!$AR519:$CO519))</f>
        <v/>
      </c>
      <c r="CB519" s="206" t="str">
        <f t="shared" si="187"/>
        <v/>
      </c>
    </row>
    <row r="520" spans="2:80" x14ac:dyDescent="0.3">
      <c r="B520" s="268">
        <f>IFERROR('Input| Projects'!B520,"")</f>
        <v>511</v>
      </c>
      <c r="C520" s="57" t="str">
        <f>IFERROR(IF('Input| Projects'!C520="","",'Input| Projects'!C520),"")</f>
        <v/>
      </c>
      <c r="D520" s="57" t="str">
        <f>IFERROR(IF('Input| Projects'!D520="","",'Input| Projects'!D520),"")</f>
        <v/>
      </c>
      <c r="E520" s="140"/>
      <c r="F520" s="257">
        <f>IFERROR('Input| Projects'!I520*'Input| Escalations'!$K$19,"")</f>
        <v>0</v>
      </c>
      <c r="G520" s="257">
        <f>IFERROR('Input| Projects'!J520*'Input| Escalations'!$K$19,"")</f>
        <v>0</v>
      </c>
      <c r="H520" s="257">
        <f>IFERROR('Input| Projects'!K520*'Input| Escalations'!$K$19,"")</f>
        <v>0</v>
      </c>
      <c r="I520" s="257">
        <f>IFERROR('Input| Projects'!L520*'Input| Escalations'!$K$19,"")</f>
        <v>0</v>
      </c>
      <c r="J520" s="257">
        <f>IFERROR('Input| Projects'!M520*'Input| Escalations'!$K$19,"")</f>
        <v>0</v>
      </c>
      <c r="K520" s="257">
        <f>IFERROR('Input| Projects'!N520*'Input| Escalations'!$K$19,"")</f>
        <v>0</v>
      </c>
      <c r="L520" s="257">
        <f>IFERROR('Input| Projects'!O520*'Input| Escalations'!$K$19,"")</f>
        <v>0</v>
      </c>
      <c r="M520" s="206" t="str">
        <f>IF(ABS(SUM(F520:L520)-(SUM('Input| Projects'!I520:O520)*'Input| Escalations'!$K$19))&lt;0.0000001,"",1)</f>
        <v/>
      </c>
      <c r="N520" s="259">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259">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259">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259">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259">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259">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259">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42"/>
      <c r="V520" s="253">
        <f t="shared" si="181"/>
        <v>0</v>
      </c>
      <c r="W520" s="253">
        <f t="shared" si="182"/>
        <v>0</v>
      </c>
      <c r="X520" s="253">
        <f t="shared" si="183"/>
        <v>0</v>
      </c>
      <c r="Y520" s="253">
        <f t="shared" si="166"/>
        <v>0</v>
      </c>
      <c r="Z520" s="253">
        <f t="shared" si="167"/>
        <v>0</v>
      </c>
      <c r="AA520" s="253">
        <f t="shared" si="168"/>
        <v>0</v>
      </c>
      <c r="AB520" s="253">
        <f t="shared" si="169"/>
        <v>0</v>
      </c>
      <c r="AC520" s="142"/>
      <c r="AD520" s="253">
        <f>'Input| Projects'!Q520*N520*'Input| Escalations'!$K$19</f>
        <v>0</v>
      </c>
      <c r="AE520" s="253">
        <f>'Input| Projects'!R520*O520*'Input| Escalations'!$K$19</f>
        <v>0</v>
      </c>
      <c r="AF520" s="253">
        <f>'Input| Projects'!S520*P520*'Input| Escalations'!$K$19</f>
        <v>0</v>
      </c>
      <c r="AG520" s="253">
        <f>'Input| Projects'!T520*Q520*'Input| Escalations'!$K$19</f>
        <v>0</v>
      </c>
      <c r="AH520" s="253">
        <f>'Input| Projects'!U520*R520*'Input| Escalations'!$K$19</f>
        <v>0</v>
      </c>
      <c r="AI520" s="253">
        <f>'Input| Projects'!V520*S520*'Input| Escalations'!$K$19</f>
        <v>0</v>
      </c>
      <c r="AJ520" s="253">
        <f>'Input| Projects'!W520*T520*'Input| Escalations'!$K$19</f>
        <v>0</v>
      </c>
      <c r="AK520" s="142"/>
      <c r="AL520" s="253">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253">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253">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253">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253">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253">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253">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42"/>
      <c r="AT520" s="253">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253">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253">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253">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253">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253">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253">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42"/>
      <c r="BB520" s="253">
        <f t="shared" si="184"/>
        <v>0</v>
      </c>
      <c r="BC520" s="253">
        <f t="shared" si="185"/>
        <v>0</v>
      </c>
      <c r="BD520" s="253">
        <f t="shared" si="186"/>
        <v>0</v>
      </c>
      <c r="BE520" s="253">
        <f t="shared" si="170"/>
        <v>0</v>
      </c>
      <c r="BF520" s="253">
        <f t="shared" si="171"/>
        <v>0</v>
      </c>
      <c r="BG520" s="253">
        <f t="shared" si="172"/>
        <v>0</v>
      </c>
      <c r="BH520" s="253">
        <f t="shared" si="173"/>
        <v>0</v>
      </c>
      <c r="BI520" s="144"/>
      <c r="BJ520" s="253"/>
      <c r="BK520" s="253"/>
      <c r="BL520" s="253"/>
      <c r="BM520" s="253"/>
      <c r="BN520" s="253"/>
      <c r="BO520" s="253"/>
      <c r="BP520" s="253"/>
      <c r="BQ520" s="144"/>
      <c r="BR520" s="253">
        <f t="shared" si="174"/>
        <v>0</v>
      </c>
      <c r="BS520" s="253">
        <f t="shared" si="175"/>
        <v>0</v>
      </c>
      <c r="BT520" s="253">
        <f t="shared" si="176"/>
        <v>0</v>
      </c>
      <c r="BU520" s="253">
        <f t="shared" si="177"/>
        <v>0</v>
      </c>
      <c r="BV520" s="253">
        <f t="shared" si="178"/>
        <v>0</v>
      </c>
      <c r="BW520" s="253">
        <f t="shared" si="179"/>
        <v>0</v>
      </c>
      <c r="BX520" s="253">
        <f t="shared" si="180"/>
        <v>0</v>
      </c>
      <c r="BY520" s="142"/>
      <c r="BZ520" s="264" t="str">
        <f>IF(SUMIF('Input| Projects'!$AR$8:$CO$8,"Dx",'Input| Projects'!$AR520:$CO520)=0,"",SUMIF('Input| Projects'!$AR$8:$CO$8,"Dx",'Input| Projects'!$AR520:$CO520))</f>
        <v/>
      </c>
      <c r="CA520" s="264" t="str">
        <f>IF(SUMIF('Input| Projects'!$AR$8:$CO$8,"Tx",'Input| Projects'!$AR520:$CO520)=0,"",SUMIF('Input| Projects'!$AR$8:$CO$8,"Tx",'Input| Projects'!$AR520:$CO520))</f>
        <v/>
      </c>
      <c r="CB520" s="206" t="str">
        <f t="shared" si="187"/>
        <v/>
      </c>
    </row>
    <row r="521" spans="2:80" x14ac:dyDescent="0.3">
      <c r="B521" s="268">
        <f>IFERROR('Input| Projects'!B521,"")</f>
        <v>512</v>
      </c>
      <c r="C521" s="57" t="str">
        <f>IFERROR(IF('Input| Projects'!C521="","",'Input| Projects'!C521),"")</f>
        <v/>
      </c>
      <c r="D521" s="57" t="str">
        <f>IFERROR(IF('Input| Projects'!D521="","",'Input| Projects'!D521),"")</f>
        <v/>
      </c>
      <c r="E521" s="140"/>
      <c r="F521" s="257">
        <f>IFERROR('Input| Projects'!I521*'Input| Escalations'!$K$19,"")</f>
        <v>0</v>
      </c>
      <c r="G521" s="257">
        <f>IFERROR('Input| Projects'!J521*'Input| Escalations'!$K$19,"")</f>
        <v>0</v>
      </c>
      <c r="H521" s="257">
        <f>IFERROR('Input| Projects'!K521*'Input| Escalations'!$K$19,"")</f>
        <v>0</v>
      </c>
      <c r="I521" s="257">
        <f>IFERROR('Input| Projects'!L521*'Input| Escalations'!$K$19,"")</f>
        <v>0</v>
      </c>
      <c r="J521" s="257">
        <f>IFERROR('Input| Projects'!M521*'Input| Escalations'!$K$19,"")</f>
        <v>0</v>
      </c>
      <c r="K521" s="257">
        <f>IFERROR('Input| Projects'!N521*'Input| Escalations'!$K$19,"")</f>
        <v>0</v>
      </c>
      <c r="L521" s="257">
        <f>IFERROR('Input| Projects'!O521*'Input| Escalations'!$K$19,"")</f>
        <v>0</v>
      </c>
      <c r="M521" s="206" t="str">
        <f>IF(ABS(SUM(F521:L521)-(SUM('Input| Projects'!I521:O521)*'Input| Escalations'!$K$19))&lt;0.0000001,"",1)</f>
        <v/>
      </c>
      <c r="N521" s="259">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259">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259">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259">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259">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259">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259">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42"/>
      <c r="V521" s="253">
        <f t="shared" si="181"/>
        <v>0</v>
      </c>
      <c r="W521" s="253">
        <f t="shared" si="182"/>
        <v>0</v>
      </c>
      <c r="X521" s="253">
        <f t="shared" si="183"/>
        <v>0</v>
      </c>
      <c r="Y521" s="253">
        <f t="shared" si="166"/>
        <v>0</v>
      </c>
      <c r="Z521" s="253">
        <f t="shared" si="167"/>
        <v>0</v>
      </c>
      <c r="AA521" s="253">
        <f t="shared" si="168"/>
        <v>0</v>
      </c>
      <c r="AB521" s="253">
        <f t="shared" si="169"/>
        <v>0</v>
      </c>
      <c r="AC521" s="142"/>
      <c r="AD521" s="253">
        <f>'Input| Projects'!Q521*N521*'Input| Escalations'!$K$19</f>
        <v>0</v>
      </c>
      <c r="AE521" s="253">
        <f>'Input| Projects'!R521*O521*'Input| Escalations'!$K$19</f>
        <v>0</v>
      </c>
      <c r="AF521" s="253">
        <f>'Input| Projects'!S521*P521*'Input| Escalations'!$K$19</f>
        <v>0</v>
      </c>
      <c r="AG521" s="253">
        <f>'Input| Projects'!T521*Q521*'Input| Escalations'!$K$19</f>
        <v>0</v>
      </c>
      <c r="AH521" s="253">
        <f>'Input| Projects'!U521*R521*'Input| Escalations'!$K$19</f>
        <v>0</v>
      </c>
      <c r="AI521" s="253">
        <f>'Input| Projects'!V521*S521*'Input| Escalations'!$K$19</f>
        <v>0</v>
      </c>
      <c r="AJ521" s="253">
        <f>'Input| Projects'!W521*T521*'Input| Escalations'!$K$19</f>
        <v>0</v>
      </c>
      <c r="AK521" s="142"/>
      <c r="AL521" s="253">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253">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253">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253">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253">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253">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253">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42"/>
      <c r="AT521" s="253">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253">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253">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253">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253">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253">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253">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42"/>
      <c r="BB521" s="253">
        <f t="shared" si="184"/>
        <v>0</v>
      </c>
      <c r="BC521" s="253">
        <f t="shared" si="185"/>
        <v>0</v>
      </c>
      <c r="BD521" s="253">
        <f t="shared" si="186"/>
        <v>0</v>
      </c>
      <c r="BE521" s="253">
        <f t="shared" si="170"/>
        <v>0</v>
      </c>
      <c r="BF521" s="253">
        <f t="shared" si="171"/>
        <v>0</v>
      </c>
      <c r="BG521" s="253">
        <f t="shared" si="172"/>
        <v>0</v>
      </c>
      <c r="BH521" s="253">
        <f t="shared" si="173"/>
        <v>0</v>
      </c>
      <c r="BI521" s="144"/>
      <c r="BJ521" s="253"/>
      <c r="BK521" s="253"/>
      <c r="BL521" s="253"/>
      <c r="BM521" s="253"/>
      <c r="BN521" s="253"/>
      <c r="BO521" s="253"/>
      <c r="BP521" s="253"/>
      <c r="BQ521" s="144"/>
      <c r="BR521" s="253">
        <f t="shared" si="174"/>
        <v>0</v>
      </c>
      <c r="BS521" s="253">
        <f t="shared" si="175"/>
        <v>0</v>
      </c>
      <c r="BT521" s="253">
        <f t="shared" si="176"/>
        <v>0</v>
      </c>
      <c r="BU521" s="253">
        <f t="shared" si="177"/>
        <v>0</v>
      </c>
      <c r="BV521" s="253">
        <f t="shared" si="178"/>
        <v>0</v>
      </c>
      <c r="BW521" s="253">
        <f t="shared" si="179"/>
        <v>0</v>
      </c>
      <c r="BX521" s="253">
        <f t="shared" si="180"/>
        <v>0</v>
      </c>
      <c r="BY521" s="142"/>
      <c r="BZ521" s="264" t="str">
        <f>IF(SUMIF('Input| Projects'!$AR$8:$CO$8,"Dx",'Input| Projects'!$AR521:$CO521)=0,"",SUMIF('Input| Projects'!$AR$8:$CO$8,"Dx",'Input| Projects'!$AR521:$CO521))</f>
        <v/>
      </c>
      <c r="CA521" s="264" t="str">
        <f>IF(SUMIF('Input| Projects'!$AR$8:$CO$8,"Tx",'Input| Projects'!$AR521:$CO521)=0,"",SUMIF('Input| Projects'!$AR$8:$CO$8,"Tx",'Input| Projects'!$AR521:$CO521))</f>
        <v/>
      </c>
      <c r="CB521" s="206" t="str">
        <f t="shared" si="187"/>
        <v/>
      </c>
    </row>
    <row r="522" spans="2:80" x14ac:dyDescent="0.3">
      <c r="B522" s="268">
        <f>IFERROR('Input| Projects'!B522,"")</f>
        <v>513</v>
      </c>
      <c r="C522" s="57" t="str">
        <f>IFERROR(IF('Input| Projects'!C522="","",'Input| Projects'!C522),"")</f>
        <v/>
      </c>
      <c r="D522" s="57" t="str">
        <f>IFERROR(IF('Input| Projects'!D522="","",'Input| Projects'!D522),"")</f>
        <v/>
      </c>
      <c r="E522" s="140"/>
      <c r="F522" s="257">
        <f>IFERROR('Input| Projects'!I522*'Input| Escalations'!$K$19,"")</f>
        <v>0</v>
      </c>
      <c r="G522" s="257">
        <f>IFERROR('Input| Projects'!J522*'Input| Escalations'!$K$19,"")</f>
        <v>0</v>
      </c>
      <c r="H522" s="257">
        <f>IFERROR('Input| Projects'!K522*'Input| Escalations'!$K$19,"")</f>
        <v>0</v>
      </c>
      <c r="I522" s="257">
        <f>IFERROR('Input| Projects'!L522*'Input| Escalations'!$K$19,"")</f>
        <v>0</v>
      </c>
      <c r="J522" s="257">
        <f>IFERROR('Input| Projects'!M522*'Input| Escalations'!$K$19,"")</f>
        <v>0</v>
      </c>
      <c r="K522" s="257">
        <f>IFERROR('Input| Projects'!N522*'Input| Escalations'!$K$19,"")</f>
        <v>0</v>
      </c>
      <c r="L522" s="257">
        <f>IFERROR('Input| Projects'!O522*'Input| Escalations'!$K$19,"")</f>
        <v>0</v>
      </c>
      <c r="M522" s="206" t="str">
        <f>IF(ABS(SUM(F522:L522)-(SUM('Input| Projects'!I522:O522)*'Input| Escalations'!$K$19))&lt;0.0000001,"",1)</f>
        <v/>
      </c>
      <c r="N522" s="259">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259">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259">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259">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259">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259">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259">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42"/>
      <c r="V522" s="253">
        <f t="shared" si="181"/>
        <v>0</v>
      </c>
      <c r="W522" s="253">
        <f t="shared" si="182"/>
        <v>0</v>
      </c>
      <c r="X522" s="253">
        <f t="shared" si="183"/>
        <v>0</v>
      </c>
      <c r="Y522" s="253">
        <f t="shared" ref="Y522:Y585" si="188">IFERROR(I522*Q522,"")</f>
        <v>0</v>
      </c>
      <c r="Z522" s="253">
        <f t="shared" ref="Z522:Z585" si="189">IFERROR(J522*R522,"")</f>
        <v>0</v>
      </c>
      <c r="AA522" s="253">
        <f t="shared" ref="AA522:AA585" si="190">IFERROR(K522*S522,"")</f>
        <v>0</v>
      </c>
      <c r="AB522" s="253">
        <f t="shared" ref="AB522:AB585" si="191">IFERROR(L522*T522,"")</f>
        <v>0</v>
      </c>
      <c r="AC522" s="142"/>
      <c r="AD522" s="253">
        <f>'Input| Projects'!Q522*N522*'Input| Escalations'!$K$19</f>
        <v>0</v>
      </c>
      <c r="AE522" s="253">
        <f>'Input| Projects'!R522*O522*'Input| Escalations'!$K$19</f>
        <v>0</v>
      </c>
      <c r="AF522" s="253">
        <f>'Input| Projects'!S522*P522*'Input| Escalations'!$K$19</f>
        <v>0</v>
      </c>
      <c r="AG522" s="253">
        <f>'Input| Projects'!T522*Q522*'Input| Escalations'!$K$19</f>
        <v>0</v>
      </c>
      <c r="AH522" s="253">
        <f>'Input| Projects'!U522*R522*'Input| Escalations'!$K$19</f>
        <v>0</v>
      </c>
      <c r="AI522" s="253">
        <f>'Input| Projects'!V522*S522*'Input| Escalations'!$K$19</f>
        <v>0</v>
      </c>
      <c r="AJ522" s="253">
        <f>'Input| Projects'!W522*T522*'Input| Escalations'!$K$19</f>
        <v>0</v>
      </c>
      <c r="AK522" s="142"/>
      <c r="AL522" s="253">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253">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253">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253">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253">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253">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253">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42"/>
      <c r="AT522" s="253">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253">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253">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253">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253">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253">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253">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42"/>
      <c r="BB522" s="253">
        <f t="shared" si="184"/>
        <v>0</v>
      </c>
      <c r="BC522" s="253">
        <f t="shared" si="185"/>
        <v>0</v>
      </c>
      <c r="BD522" s="253">
        <f t="shared" si="186"/>
        <v>0</v>
      </c>
      <c r="BE522" s="253">
        <f t="shared" ref="BE522:BE585" si="192">IFERROR(SUM(AO522,AW522),"")</f>
        <v>0</v>
      </c>
      <c r="BF522" s="253">
        <f t="shared" ref="BF522:BF585" si="193">IFERROR(SUM(AP522,AX522),"")</f>
        <v>0</v>
      </c>
      <c r="BG522" s="253">
        <f t="shared" ref="BG522:BG585" si="194">IFERROR(SUM(AQ522,AY522),"")</f>
        <v>0</v>
      </c>
      <c r="BH522" s="253">
        <f t="shared" ref="BH522:BH585" si="195">IFERROR(SUM(AR522,AZ522),"")</f>
        <v>0</v>
      </c>
      <c r="BI522" s="144"/>
      <c r="BJ522" s="253"/>
      <c r="BK522" s="253"/>
      <c r="BL522" s="253"/>
      <c r="BM522" s="253"/>
      <c r="BN522" s="253"/>
      <c r="BO522" s="253"/>
      <c r="BP522" s="253"/>
      <c r="BQ522" s="144"/>
      <c r="BR522" s="253">
        <f t="shared" ref="BR522:BR585" si="196">IFERROR(V522+BB522,"")</f>
        <v>0</v>
      </c>
      <c r="BS522" s="253">
        <f t="shared" ref="BS522:BS585" si="197">IFERROR(W522+BC522,"")</f>
        <v>0</v>
      </c>
      <c r="BT522" s="253">
        <f t="shared" ref="BT522:BT585" si="198">IFERROR(X522+BD522,"")</f>
        <v>0</v>
      </c>
      <c r="BU522" s="253">
        <f t="shared" ref="BU522:BU585" si="199">IFERROR(Y522+BE522,"")</f>
        <v>0</v>
      </c>
      <c r="BV522" s="253">
        <f t="shared" ref="BV522:BV585" si="200">IFERROR(Z522+BF522,"")</f>
        <v>0</v>
      </c>
      <c r="BW522" s="253">
        <f t="shared" ref="BW522:BW585" si="201">IFERROR(AA522+BG522,"")</f>
        <v>0</v>
      </c>
      <c r="BX522" s="253">
        <f t="shared" ref="BX522:BX585" si="202">IFERROR(AB522+BH522,"")</f>
        <v>0</v>
      </c>
      <c r="BY522" s="142"/>
      <c r="BZ522" s="264" t="str">
        <f>IF(SUMIF('Input| Projects'!$AR$8:$CO$8,"Dx",'Input| Projects'!$AR522:$CO522)=0,"",SUMIF('Input| Projects'!$AR$8:$CO$8,"Dx",'Input| Projects'!$AR522:$CO522))</f>
        <v/>
      </c>
      <c r="CA522" s="264" t="str">
        <f>IF(SUMIF('Input| Projects'!$AR$8:$CO$8,"Tx",'Input| Projects'!$AR522:$CO522)=0,"",SUMIF('Input| Projects'!$AR$8:$CO$8,"Tx",'Input| Projects'!$AR522:$CO522))</f>
        <v/>
      </c>
      <c r="CB522" s="206" t="str">
        <f t="shared" si="187"/>
        <v/>
      </c>
    </row>
    <row r="523" spans="2:80" x14ac:dyDescent="0.3">
      <c r="B523" s="268">
        <f>IFERROR('Input| Projects'!B523,"")</f>
        <v>514</v>
      </c>
      <c r="C523" s="57" t="str">
        <f>IFERROR(IF('Input| Projects'!C523="","",'Input| Projects'!C523),"")</f>
        <v/>
      </c>
      <c r="D523" s="57" t="str">
        <f>IFERROR(IF('Input| Projects'!D523="","",'Input| Projects'!D523),"")</f>
        <v/>
      </c>
      <c r="E523" s="140"/>
      <c r="F523" s="257">
        <f>IFERROR('Input| Projects'!I523*'Input| Escalations'!$K$19,"")</f>
        <v>0</v>
      </c>
      <c r="G523" s="257">
        <f>IFERROR('Input| Projects'!J523*'Input| Escalations'!$K$19,"")</f>
        <v>0</v>
      </c>
      <c r="H523" s="257">
        <f>IFERROR('Input| Projects'!K523*'Input| Escalations'!$K$19,"")</f>
        <v>0</v>
      </c>
      <c r="I523" s="257">
        <f>IFERROR('Input| Projects'!L523*'Input| Escalations'!$K$19,"")</f>
        <v>0</v>
      </c>
      <c r="J523" s="257">
        <f>IFERROR('Input| Projects'!M523*'Input| Escalations'!$K$19,"")</f>
        <v>0</v>
      </c>
      <c r="K523" s="257">
        <f>IFERROR('Input| Projects'!N523*'Input| Escalations'!$K$19,"")</f>
        <v>0</v>
      </c>
      <c r="L523" s="257">
        <f>IFERROR('Input| Projects'!O523*'Input| Escalations'!$K$19,"")</f>
        <v>0</v>
      </c>
      <c r="M523" s="206" t="str">
        <f>IF(ABS(SUM(F523:L523)-(SUM('Input| Projects'!I523:O523)*'Input| Escalations'!$K$19))&lt;0.0000001,"",1)</f>
        <v/>
      </c>
      <c r="N523" s="259">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259">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259">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259">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259">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259">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259">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42"/>
      <c r="V523" s="253">
        <f t="shared" ref="V523:V586" si="203">IFERROR(F523*N523,"")</f>
        <v>0</v>
      </c>
      <c r="W523" s="253">
        <f t="shared" ref="W523:W586" si="204">IFERROR(G523*O523,"")</f>
        <v>0</v>
      </c>
      <c r="X523" s="253">
        <f t="shared" ref="X523:X586" si="205">IFERROR(H523*P523,"")</f>
        <v>0</v>
      </c>
      <c r="Y523" s="253">
        <f t="shared" si="188"/>
        <v>0</v>
      </c>
      <c r="Z523" s="253">
        <f t="shared" si="189"/>
        <v>0</v>
      </c>
      <c r="AA523" s="253">
        <f t="shared" si="190"/>
        <v>0</v>
      </c>
      <c r="AB523" s="253">
        <f t="shared" si="191"/>
        <v>0</v>
      </c>
      <c r="AC523" s="142"/>
      <c r="AD523" s="253">
        <f>'Input| Projects'!Q523*N523*'Input| Escalations'!$K$19</f>
        <v>0</v>
      </c>
      <c r="AE523" s="253">
        <f>'Input| Projects'!R523*O523*'Input| Escalations'!$K$19</f>
        <v>0</v>
      </c>
      <c r="AF523" s="253">
        <f>'Input| Projects'!S523*P523*'Input| Escalations'!$K$19</f>
        <v>0</v>
      </c>
      <c r="AG523" s="253">
        <f>'Input| Projects'!T523*Q523*'Input| Escalations'!$K$19</f>
        <v>0</v>
      </c>
      <c r="AH523" s="253">
        <f>'Input| Projects'!U523*R523*'Input| Escalations'!$K$19</f>
        <v>0</v>
      </c>
      <c r="AI523" s="253">
        <f>'Input| Projects'!V523*S523*'Input| Escalations'!$K$19</f>
        <v>0</v>
      </c>
      <c r="AJ523" s="253">
        <f>'Input| Projects'!W523*T523*'Input| Escalations'!$K$19</f>
        <v>0</v>
      </c>
      <c r="AK523" s="142"/>
      <c r="AL523" s="253">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253">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253">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253">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253">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253">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253">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42"/>
      <c r="AT523" s="253">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253">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253">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253">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253">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253">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253">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42"/>
      <c r="BB523" s="253">
        <f t="shared" ref="BB523:BB586" si="206">IFERROR(SUM(AL523,AT523),"")</f>
        <v>0</v>
      </c>
      <c r="BC523" s="253">
        <f t="shared" ref="BC523:BC586" si="207">IFERROR(SUM(AM523,AU523),"")</f>
        <v>0</v>
      </c>
      <c r="BD523" s="253">
        <f t="shared" ref="BD523:BD586" si="208">IFERROR(SUM(AN523,AV523),"")</f>
        <v>0</v>
      </c>
      <c r="BE523" s="253">
        <f t="shared" si="192"/>
        <v>0</v>
      </c>
      <c r="BF523" s="253">
        <f t="shared" si="193"/>
        <v>0</v>
      </c>
      <c r="BG523" s="253">
        <f t="shared" si="194"/>
        <v>0</v>
      </c>
      <c r="BH523" s="253">
        <f t="shared" si="195"/>
        <v>0</v>
      </c>
      <c r="BI523" s="144"/>
      <c r="BJ523" s="253"/>
      <c r="BK523" s="253"/>
      <c r="BL523" s="253"/>
      <c r="BM523" s="253"/>
      <c r="BN523" s="253"/>
      <c r="BO523" s="253"/>
      <c r="BP523" s="253"/>
      <c r="BQ523" s="144"/>
      <c r="BR523" s="253">
        <f t="shared" si="196"/>
        <v>0</v>
      </c>
      <c r="BS523" s="253">
        <f t="shared" si="197"/>
        <v>0</v>
      </c>
      <c r="BT523" s="253">
        <f t="shared" si="198"/>
        <v>0</v>
      </c>
      <c r="BU523" s="253">
        <f t="shared" si="199"/>
        <v>0</v>
      </c>
      <c r="BV523" s="253">
        <f t="shared" si="200"/>
        <v>0</v>
      </c>
      <c r="BW523" s="253">
        <f t="shared" si="201"/>
        <v>0</v>
      </c>
      <c r="BX523" s="253">
        <f t="shared" si="202"/>
        <v>0</v>
      </c>
      <c r="BY523" s="142"/>
      <c r="BZ523" s="264" t="str">
        <f>IF(SUMIF('Input| Projects'!$AR$8:$CO$8,"Dx",'Input| Projects'!$AR523:$CO523)=0,"",SUMIF('Input| Projects'!$AR$8:$CO$8,"Dx",'Input| Projects'!$AR523:$CO523))</f>
        <v/>
      </c>
      <c r="CA523" s="264" t="str">
        <f>IF(SUMIF('Input| Projects'!$AR$8:$CO$8,"Tx",'Input| Projects'!$AR523:$CO523)=0,"",SUMIF('Input| Projects'!$AR$8:$CO$8,"Tx",'Input| Projects'!$AR523:$CO523))</f>
        <v/>
      </c>
      <c r="CB523" s="206" t="str">
        <f t="shared" ref="CB523:CB586" si="209">IF(SUM(BZ523:CA523,F523:L523)=0,"",IF(SUM(BZ523:CA523)=1,"",1))</f>
        <v/>
      </c>
    </row>
    <row r="524" spans="2:80" x14ac:dyDescent="0.3">
      <c r="B524" s="268">
        <f>IFERROR('Input| Projects'!B524,"")</f>
        <v>515</v>
      </c>
      <c r="C524" s="57" t="str">
        <f>IFERROR(IF('Input| Projects'!C524="","",'Input| Projects'!C524),"")</f>
        <v/>
      </c>
      <c r="D524" s="57" t="str">
        <f>IFERROR(IF('Input| Projects'!D524="","",'Input| Projects'!D524),"")</f>
        <v/>
      </c>
      <c r="E524" s="140"/>
      <c r="F524" s="257">
        <f>IFERROR('Input| Projects'!I524*'Input| Escalations'!$K$19,"")</f>
        <v>0</v>
      </c>
      <c r="G524" s="257">
        <f>IFERROR('Input| Projects'!J524*'Input| Escalations'!$K$19,"")</f>
        <v>0</v>
      </c>
      <c r="H524" s="257">
        <f>IFERROR('Input| Projects'!K524*'Input| Escalations'!$K$19,"")</f>
        <v>0</v>
      </c>
      <c r="I524" s="257">
        <f>IFERROR('Input| Projects'!L524*'Input| Escalations'!$K$19,"")</f>
        <v>0</v>
      </c>
      <c r="J524" s="257">
        <f>IFERROR('Input| Projects'!M524*'Input| Escalations'!$K$19,"")</f>
        <v>0</v>
      </c>
      <c r="K524" s="257">
        <f>IFERROR('Input| Projects'!N524*'Input| Escalations'!$K$19,"")</f>
        <v>0</v>
      </c>
      <c r="L524" s="257">
        <f>IFERROR('Input| Projects'!O524*'Input| Escalations'!$K$19,"")</f>
        <v>0</v>
      </c>
      <c r="M524" s="206" t="str">
        <f>IF(ABS(SUM(F524:L524)-(SUM('Input| Projects'!I524:O524)*'Input| Escalations'!$K$19))&lt;0.0000001,"",1)</f>
        <v/>
      </c>
      <c r="N524" s="259">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259">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259">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259">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259">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259">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259">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42"/>
      <c r="V524" s="253">
        <f t="shared" si="203"/>
        <v>0</v>
      </c>
      <c r="W524" s="253">
        <f t="shared" si="204"/>
        <v>0</v>
      </c>
      <c r="X524" s="253">
        <f t="shared" si="205"/>
        <v>0</v>
      </c>
      <c r="Y524" s="253">
        <f t="shared" si="188"/>
        <v>0</v>
      </c>
      <c r="Z524" s="253">
        <f t="shared" si="189"/>
        <v>0</v>
      </c>
      <c r="AA524" s="253">
        <f t="shared" si="190"/>
        <v>0</v>
      </c>
      <c r="AB524" s="253">
        <f t="shared" si="191"/>
        <v>0</v>
      </c>
      <c r="AC524" s="142"/>
      <c r="AD524" s="253">
        <f>'Input| Projects'!Q524*N524*'Input| Escalations'!$K$19</f>
        <v>0</v>
      </c>
      <c r="AE524" s="253">
        <f>'Input| Projects'!R524*O524*'Input| Escalations'!$K$19</f>
        <v>0</v>
      </c>
      <c r="AF524" s="253">
        <f>'Input| Projects'!S524*P524*'Input| Escalations'!$K$19</f>
        <v>0</v>
      </c>
      <c r="AG524" s="253">
        <f>'Input| Projects'!T524*Q524*'Input| Escalations'!$K$19</f>
        <v>0</v>
      </c>
      <c r="AH524" s="253">
        <f>'Input| Projects'!U524*R524*'Input| Escalations'!$K$19</f>
        <v>0</v>
      </c>
      <c r="AI524" s="253">
        <f>'Input| Projects'!V524*S524*'Input| Escalations'!$K$19</f>
        <v>0</v>
      </c>
      <c r="AJ524" s="253">
        <f>'Input| Projects'!W524*T524*'Input| Escalations'!$K$19</f>
        <v>0</v>
      </c>
      <c r="AK524" s="142"/>
      <c r="AL524" s="253">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253">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253">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253">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253">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253">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253">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42"/>
      <c r="AT524" s="253">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253">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253">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253">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253">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253">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253">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42"/>
      <c r="BB524" s="253">
        <f t="shared" si="206"/>
        <v>0</v>
      </c>
      <c r="BC524" s="253">
        <f t="shared" si="207"/>
        <v>0</v>
      </c>
      <c r="BD524" s="253">
        <f t="shared" si="208"/>
        <v>0</v>
      </c>
      <c r="BE524" s="253">
        <f t="shared" si="192"/>
        <v>0</v>
      </c>
      <c r="BF524" s="253">
        <f t="shared" si="193"/>
        <v>0</v>
      </c>
      <c r="BG524" s="253">
        <f t="shared" si="194"/>
        <v>0</v>
      </c>
      <c r="BH524" s="253">
        <f t="shared" si="195"/>
        <v>0</v>
      </c>
      <c r="BI524" s="144"/>
      <c r="BJ524" s="253"/>
      <c r="BK524" s="253"/>
      <c r="BL524" s="253"/>
      <c r="BM524" s="253"/>
      <c r="BN524" s="253"/>
      <c r="BO524" s="253"/>
      <c r="BP524" s="253"/>
      <c r="BQ524" s="144"/>
      <c r="BR524" s="253">
        <f t="shared" si="196"/>
        <v>0</v>
      </c>
      <c r="BS524" s="253">
        <f t="shared" si="197"/>
        <v>0</v>
      </c>
      <c r="BT524" s="253">
        <f t="shared" si="198"/>
        <v>0</v>
      </c>
      <c r="BU524" s="253">
        <f t="shared" si="199"/>
        <v>0</v>
      </c>
      <c r="BV524" s="253">
        <f t="shared" si="200"/>
        <v>0</v>
      </c>
      <c r="BW524" s="253">
        <f t="shared" si="201"/>
        <v>0</v>
      </c>
      <c r="BX524" s="253">
        <f t="shared" si="202"/>
        <v>0</v>
      </c>
      <c r="BY524" s="142"/>
      <c r="BZ524" s="264" t="str">
        <f>IF(SUMIF('Input| Projects'!$AR$8:$CO$8,"Dx",'Input| Projects'!$AR524:$CO524)=0,"",SUMIF('Input| Projects'!$AR$8:$CO$8,"Dx",'Input| Projects'!$AR524:$CO524))</f>
        <v/>
      </c>
      <c r="CA524" s="264" t="str">
        <f>IF(SUMIF('Input| Projects'!$AR$8:$CO$8,"Tx",'Input| Projects'!$AR524:$CO524)=0,"",SUMIF('Input| Projects'!$AR$8:$CO$8,"Tx",'Input| Projects'!$AR524:$CO524))</f>
        <v/>
      </c>
      <c r="CB524" s="206" t="str">
        <f t="shared" si="209"/>
        <v/>
      </c>
    </row>
    <row r="525" spans="2:80" x14ac:dyDescent="0.3">
      <c r="B525" s="268">
        <f>IFERROR('Input| Projects'!B525,"")</f>
        <v>516</v>
      </c>
      <c r="C525" s="57" t="str">
        <f>IFERROR(IF('Input| Projects'!C525="","",'Input| Projects'!C525),"")</f>
        <v/>
      </c>
      <c r="D525" s="57" t="str">
        <f>IFERROR(IF('Input| Projects'!D525="","",'Input| Projects'!D525),"")</f>
        <v/>
      </c>
      <c r="E525" s="140"/>
      <c r="F525" s="257">
        <f>IFERROR('Input| Projects'!I525*'Input| Escalations'!$K$19,"")</f>
        <v>0</v>
      </c>
      <c r="G525" s="257">
        <f>IFERROR('Input| Projects'!J525*'Input| Escalations'!$K$19,"")</f>
        <v>0</v>
      </c>
      <c r="H525" s="257">
        <f>IFERROR('Input| Projects'!K525*'Input| Escalations'!$K$19,"")</f>
        <v>0</v>
      </c>
      <c r="I525" s="257">
        <f>IFERROR('Input| Projects'!L525*'Input| Escalations'!$K$19,"")</f>
        <v>0</v>
      </c>
      <c r="J525" s="257">
        <f>IFERROR('Input| Projects'!M525*'Input| Escalations'!$K$19,"")</f>
        <v>0</v>
      </c>
      <c r="K525" s="257">
        <f>IFERROR('Input| Projects'!N525*'Input| Escalations'!$K$19,"")</f>
        <v>0</v>
      </c>
      <c r="L525" s="257">
        <f>IFERROR('Input| Projects'!O525*'Input| Escalations'!$K$19,"")</f>
        <v>0</v>
      </c>
      <c r="M525" s="206" t="str">
        <f>IF(ABS(SUM(F525:L525)-(SUM('Input| Projects'!I525:O525)*'Input| Escalations'!$K$19))&lt;0.0000001,"",1)</f>
        <v/>
      </c>
      <c r="N525" s="259">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259">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259">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259">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259">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259">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259">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42"/>
      <c r="V525" s="253">
        <f t="shared" si="203"/>
        <v>0</v>
      </c>
      <c r="W525" s="253">
        <f t="shared" si="204"/>
        <v>0</v>
      </c>
      <c r="X525" s="253">
        <f t="shared" si="205"/>
        <v>0</v>
      </c>
      <c r="Y525" s="253">
        <f t="shared" si="188"/>
        <v>0</v>
      </c>
      <c r="Z525" s="253">
        <f t="shared" si="189"/>
        <v>0</v>
      </c>
      <c r="AA525" s="253">
        <f t="shared" si="190"/>
        <v>0</v>
      </c>
      <c r="AB525" s="253">
        <f t="shared" si="191"/>
        <v>0</v>
      </c>
      <c r="AC525" s="142"/>
      <c r="AD525" s="253">
        <f>'Input| Projects'!Q525*N525*'Input| Escalations'!$K$19</f>
        <v>0</v>
      </c>
      <c r="AE525" s="253">
        <f>'Input| Projects'!R525*O525*'Input| Escalations'!$K$19</f>
        <v>0</v>
      </c>
      <c r="AF525" s="253">
        <f>'Input| Projects'!S525*P525*'Input| Escalations'!$K$19</f>
        <v>0</v>
      </c>
      <c r="AG525" s="253">
        <f>'Input| Projects'!T525*Q525*'Input| Escalations'!$K$19</f>
        <v>0</v>
      </c>
      <c r="AH525" s="253">
        <f>'Input| Projects'!U525*R525*'Input| Escalations'!$K$19</f>
        <v>0</v>
      </c>
      <c r="AI525" s="253">
        <f>'Input| Projects'!V525*S525*'Input| Escalations'!$K$19</f>
        <v>0</v>
      </c>
      <c r="AJ525" s="253">
        <f>'Input| Projects'!W525*T525*'Input| Escalations'!$K$19</f>
        <v>0</v>
      </c>
      <c r="AK525" s="142"/>
      <c r="AL525" s="253">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253">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253">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253">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253">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253">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253">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42"/>
      <c r="AT525" s="253">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253">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253">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253">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253">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253">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253">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42"/>
      <c r="BB525" s="253">
        <f t="shared" si="206"/>
        <v>0</v>
      </c>
      <c r="BC525" s="253">
        <f t="shared" si="207"/>
        <v>0</v>
      </c>
      <c r="BD525" s="253">
        <f t="shared" si="208"/>
        <v>0</v>
      </c>
      <c r="BE525" s="253">
        <f t="shared" si="192"/>
        <v>0</v>
      </c>
      <c r="BF525" s="253">
        <f t="shared" si="193"/>
        <v>0</v>
      </c>
      <c r="BG525" s="253">
        <f t="shared" si="194"/>
        <v>0</v>
      </c>
      <c r="BH525" s="253">
        <f t="shared" si="195"/>
        <v>0</v>
      </c>
      <c r="BI525" s="144"/>
      <c r="BJ525" s="253"/>
      <c r="BK525" s="253"/>
      <c r="BL525" s="253"/>
      <c r="BM525" s="253"/>
      <c r="BN525" s="253"/>
      <c r="BO525" s="253"/>
      <c r="BP525" s="253"/>
      <c r="BQ525" s="144"/>
      <c r="BR525" s="253">
        <f t="shared" si="196"/>
        <v>0</v>
      </c>
      <c r="BS525" s="253">
        <f t="shared" si="197"/>
        <v>0</v>
      </c>
      <c r="BT525" s="253">
        <f t="shared" si="198"/>
        <v>0</v>
      </c>
      <c r="BU525" s="253">
        <f t="shared" si="199"/>
        <v>0</v>
      </c>
      <c r="BV525" s="253">
        <f t="shared" si="200"/>
        <v>0</v>
      </c>
      <c r="BW525" s="253">
        <f t="shared" si="201"/>
        <v>0</v>
      </c>
      <c r="BX525" s="253">
        <f t="shared" si="202"/>
        <v>0</v>
      </c>
      <c r="BY525" s="142"/>
      <c r="BZ525" s="264" t="str">
        <f>IF(SUMIF('Input| Projects'!$AR$8:$CO$8,"Dx",'Input| Projects'!$AR525:$CO525)=0,"",SUMIF('Input| Projects'!$AR$8:$CO$8,"Dx",'Input| Projects'!$AR525:$CO525))</f>
        <v/>
      </c>
      <c r="CA525" s="264" t="str">
        <f>IF(SUMIF('Input| Projects'!$AR$8:$CO$8,"Tx",'Input| Projects'!$AR525:$CO525)=0,"",SUMIF('Input| Projects'!$AR$8:$CO$8,"Tx",'Input| Projects'!$AR525:$CO525))</f>
        <v/>
      </c>
      <c r="CB525" s="206" t="str">
        <f t="shared" si="209"/>
        <v/>
      </c>
    </row>
    <row r="526" spans="2:80" x14ac:dyDescent="0.3">
      <c r="B526" s="268">
        <f>IFERROR('Input| Projects'!B526,"")</f>
        <v>517</v>
      </c>
      <c r="C526" s="57" t="str">
        <f>IFERROR(IF('Input| Projects'!C526="","",'Input| Projects'!C526),"")</f>
        <v/>
      </c>
      <c r="D526" s="57" t="str">
        <f>IFERROR(IF('Input| Projects'!D526="","",'Input| Projects'!D526),"")</f>
        <v/>
      </c>
      <c r="E526" s="140"/>
      <c r="F526" s="257">
        <f>IFERROR('Input| Projects'!I526*'Input| Escalations'!$K$19,"")</f>
        <v>0</v>
      </c>
      <c r="G526" s="257">
        <f>IFERROR('Input| Projects'!J526*'Input| Escalations'!$K$19,"")</f>
        <v>0</v>
      </c>
      <c r="H526" s="257">
        <f>IFERROR('Input| Projects'!K526*'Input| Escalations'!$K$19,"")</f>
        <v>0</v>
      </c>
      <c r="I526" s="257">
        <f>IFERROR('Input| Projects'!L526*'Input| Escalations'!$K$19,"")</f>
        <v>0</v>
      </c>
      <c r="J526" s="257">
        <f>IFERROR('Input| Projects'!M526*'Input| Escalations'!$K$19,"")</f>
        <v>0</v>
      </c>
      <c r="K526" s="257">
        <f>IFERROR('Input| Projects'!N526*'Input| Escalations'!$K$19,"")</f>
        <v>0</v>
      </c>
      <c r="L526" s="257">
        <f>IFERROR('Input| Projects'!O526*'Input| Escalations'!$K$19,"")</f>
        <v>0</v>
      </c>
      <c r="M526" s="206" t="str">
        <f>IF(ABS(SUM(F526:L526)-(SUM('Input| Projects'!I526:O526)*'Input| Escalations'!$K$19))&lt;0.0000001,"",1)</f>
        <v/>
      </c>
      <c r="N526" s="259">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259">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259">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259">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259">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259">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259">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42"/>
      <c r="V526" s="253">
        <f t="shared" si="203"/>
        <v>0</v>
      </c>
      <c r="W526" s="253">
        <f t="shared" si="204"/>
        <v>0</v>
      </c>
      <c r="X526" s="253">
        <f t="shared" si="205"/>
        <v>0</v>
      </c>
      <c r="Y526" s="253">
        <f t="shared" si="188"/>
        <v>0</v>
      </c>
      <c r="Z526" s="253">
        <f t="shared" si="189"/>
        <v>0</v>
      </c>
      <c r="AA526" s="253">
        <f t="shared" si="190"/>
        <v>0</v>
      </c>
      <c r="AB526" s="253">
        <f t="shared" si="191"/>
        <v>0</v>
      </c>
      <c r="AC526" s="142"/>
      <c r="AD526" s="253">
        <f>'Input| Projects'!Q526*N526*'Input| Escalations'!$K$19</f>
        <v>0</v>
      </c>
      <c r="AE526" s="253">
        <f>'Input| Projects'!R526*O526*'Input| Escalations'!$K$19</f>
        <v>0</v>
      </c>
      <c r="AF526" s="253">
        <f>'Input| Projects'!S526*P526*'Input| Escalations'!$K$19</f>
        <v>0</v>
      </c>
      <c r="AG526" s="253">
        <f>'Input| Projects'!T526*Q526*'Input| Escalations'!$K$19</f>
        <v>0</v>
      </c>
      <c r="AH526" s="253">
        <f>'Input| Projects'!U526*R526*'Input| Escalations'!$K$19</f>
        <v>0</v>
      </c>
      <c r="AI526" s="253">
        <f>'Input| Projects'!V526*S526*'Input| Escalations'!$K$19</f>
        <v>0</v>
      </c>
      <c r="AJ526" s="253">
        <f>'Input| Projects'!W526*T526*'Input| Escalations'!$K$19</f>
        <v>0</v>
      </c>
      <c r="AK526" s="142"/>
      <c r="AL526" s="253">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253">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253">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253">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253">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253">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253">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42"/>
      <c r="AT526" s="253">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253">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253">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253">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253">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253">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253">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42"/>
      <c r="BB526" s="253">
        <f t="shared" si="206"/>
        <v>0</v>
      </c>
      <c r="BC526" s="253">
        <f t="shared" si="207"/>
        <v>0</v>
      </c>
      <c r="BD526" s="253">
        <f t="shared" si="208"/>
        <v>0</v>
      </c>
      <c r="BE526" s="253">
        <f t="shared" si="192"/>
        <v>0</v>
      </c>
      <c r="BF526" s="253">
        <f t="shared" si="193"/>
        <v>0</v>
      </c>
      <c r="BG526" s="253">
        <f t="shared" si="194"/>
        <v>0</v>
      </c>
      <c r="BH526" s="253">
        <f t="shared" si="195"/>
        <v>0</v>
      </c>
      <c r="BI526" s="144"/>
      <c r="BJ526" s="253"/>
      <c r="BK526" s="253"/>
      <c r="BL526" s="253"/>
      <c r="BM526" s="253"/>
      <c r="BN526" s="253"/>
      <c r="BO526" s="253"/>
      <c r="BP526" s="253"/>
      <c r="BQ526" s="144"/>
      <c r="BR526" s="253">
        <f t="shared" si="196"/>
        <v>0</v>
      </c>
      <c r="BS526" s="253">
        <f t="shared" si="197"/>
        <v>0</v>
      </c>
      <c r="BT526" s="253">
        <f t="shared" si="198"/>
        <v>0</v>
      </c>
      <c r="BU526" s="253">
        <f t="shared" si="199"/>
        <v>0</v>
      </c>
      <c r="BV526" s="253">
        <f t="shared" si="200"/>
        <v>0</v>
      </c>
      <c r="BW526" s="253">
        <f t="shared" si="201"/>
        <v>0</v>
      </c>
      <c r="BX526" s="253">
        <f t="shared" si="202"/>
        <v>0</v>
      </c>
      <c r="BY526" s="142"/>
      <c r="BZ526" s="264" t="str">
        <f>IF(SUMIF('Input| Projects'!$AR$8:$CO$8,"Dx",'Input| Projects'!$AR526:$CO526)=0,"",SUMIF('Input| Projects'!$AR$8:$CO$8,"Dx",'Input| Projects'!$AR526:$CO526))</f>
        <v/>
      </c>
      <c r="CA526" s="264" t="str">
        <f>IF(SUMIF('Input| Projects'!$AR$8:$CO$8,"Tx",'Input| Projects'!$AR526:$CO526)=0,"",SUMIF('Input| Projects'!$AR$8:$CO$8,"Tx",'Input| Projects'!$AR526:$CO526))</f>
        <v/>
      </c>
      <c r="CB526" s="206" t="str">
        <f t="shared" si="209"/>
        <v/>
      </c>
    </row>
    <row r="527" spans="2:80" x14ac:dyDescent="0.3">
      <c r="B527" s="268">
        <f>IFERROR('Input| Projects'!B527,"")</f>
        <v>518</v>
      </c>
      <c r="C527" s="57" t="str">
        <f>IFERROR(IF('Input| Projects'!C527="","",'Input| Projects'!C527),"")</f>
        <v/>
      </c>
      <c r="D527" s="57" t="str">
        <f>IFERROR(IF('Input| Projects'!D527="","",'Input| Projects'!D527),"")</f>
        <v/>
      </c>
      <c r="E527" s="140"/>
      <c r="F527" s="257">
        <f>IFERROR('Input| Projects'!I527*'Input| Escalations'!$K$19,"")</f>
        <v>0</v>
      </c>
      <c r="G527" s="257">
        <f>IFERROR('Input| Projects'!J527*'Input| Escalations'!$K$19,"")</f>
        <v>0</v>
      </c>
      <c r="H527" s="257">
        <f>IFERROR('Input| Projects'!K527*'Input| Escalations'!$K$19,"")</f>
        <v>0</v>
      </c>
      <c r="I527" s="257">
        <f>IFERROR('Input| Projects'!L527*'Input| Escalations'!$K$19,"")</f>
        <v>0</v>
      </c>
      <c r="J527" s="257">
        <f>IFERROR('Input| Projects'!M527*'Input| Escalations'!$K$19,"")</f>
        <v>0</v>
      </c>
      <c r="K527" s="257">
        <f>IFERROR('Input| Projects'!N527*'Input| Escalations'!$K$19,"")</f>
        <v>0</v>
      </c>
      <c r="L527" s="257">
        <f>IFERROR('Input| Projects'!O527*'Input| Escalations'!$K$19,"")</f>
        <v>0</v>
      </c>
      <c r="M527" s="206" t="str">
        <f>IF(ABS(SUM(F527:L527)-(SUM('Input| Projects'!I527:O527)*'Input| Escalations'!$K$19))&lt;0.0000001,"",1)</f>
        <v/>
      </c>
      <c r="N527" s="259">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259">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259">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259">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259">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259">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259">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42"/>
      <c r="V527" s="253">
        <f t="shared" si="203"/>
        <v>0</v>
      </c>
      <c r="W527" s="253">
        <f t="shared" si="204"/>
        <v>0</v>
      </c>
      <c r="X527" s="253">
        <f t="shared" si="205"/>
        <v>0</v>
      </c>
      <c r="Y527" s="253">
        <f t="shared" si="188"/>
        <v>0</v>
      </c>
      <c r="Z527" s="253">
        <f t="shared" si="189"/>
        <v>0</v>
      </c>
      <c r="AA527" s="253">
        <f t="shared" si="190"/>
        <v>0</v>
      </c>
      <c r="AB527" s="253">
        <f t="shared" si="191"/>
        <v>0</v>
      </c>
      <c r="AC527" s="142"/>
      <c r="AD527" s="253">
        <f>'Input| Projects'!Q527*N527*'Input| Escalations'!$K$19</f>
        <v>0</v>
      </c>
      <c r="AE527" s="253">
        <f>'Input| Projects'!R527*O527*'Input| Escalations'!$K$19</f>
        <v>0</v>
      </c>
      <c r="AF527" s="253">
        <f>'Input| Projects'!S527*P527*'Input| Escalations'!$K$19</f>
        <v>0</v>
      </c>
      <c r="AG527" s="253">
        <f>'Input| Projects'!T527*Q527*'Input| Escalations'!$K$19</f>
        <v>0</v>
      </c>
      <c r="AH527" s="253">
        <f>'Input| Projects'!U527*R527*'Input| Escalations'!$K$19</f>
        <v>0</v>
      </c>
      <c r="AI527" s="253">
        <f>'Input| Projects'!V527*S527*'Input| Escalations'!$K$19</f>
        <v>0</v>
      </c>
      <c r="AJ527" s="253">
        <f>'Input| Projects'!W527*T527*'Input| Escalations'!$K$19</f>
        <v>0</v>
      </c>
      <c r="AK527" s="142"/>
      <c r="AL527" s="253">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253">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253">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253">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253">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253">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253">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42"/>
      <c r="AT527" s="253">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253">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253">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253">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253">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253">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253">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42"/>
      <c r="BB527" s="253">
        <f t="shared" si="206"/>
        <v>0</v>
      </c>
      <c r="BC527" s="253">
        <f t="shared" si="207"/>
        <v>0</v>
      </c>
      <c r="BD527" s="253">
        <f t="shared" si="208"/>
        <v>0</v>
      </c>
      <c r="BE527" s="253">
        <f t="shared" si="192"/>
        <v>0</v>
      </c>
      <c r="BF527" s="253">
        <f t="shared" si="193"/>
        <v>0</v>
      </c>
      <c r="BG527" s="253">
        <f t="shared" si="194"/>
        <v>0</v>
      </c>
      <c r="BH527" s="253">
        <f t="shared" si="195"/>
        <v>0</v>
      </c>
      <c r="BI527" s="144"/>
      <c r="BJ527" s="253"/>
      <c r="BK527" s="253"/>
      <c r="BL527" s="253"/>
      <c r="BM527" s="253"/>
      <c r="BN527" s="253"/>
      <c r="BO527" s="253"/>
      <c r="BP527" s="253"/>
      <c r="BQ527" s="144"/>
      <c r="BR527" s="253">
        <f t="shared" si="196"/>
        <v>0</v>
      </c>
      <c r="BS527" s="253">
        <f t="shared" si="197"/>
        <v>0</v>
      </c>
      <c r="BT527" s="253">
        <f t="shared" si="198"/>
        <v>0</v>
      </c>
      <c r="BU527" s="253">
        <f t="shared" si="199"/>
        <v>0</v>
      </c>
      <c r="BV527" s="253">
        <f t="shared" si="200"/>
        <v>0</v>
      </c>
      <c r="BW527" s="253">
        <f t="shared" si="201"/>
        <v>0</v>
      </c>
      <c r="BX527" s="253">
        <f t="shared" si="202"/>
        <v>0</v>
      </c>
      <c r="BY527" s="142"/>
      <c r="BZ527" s="264" t="str">
        <f>IF(SUMIF('Input| Projects'!$AR$8:$CO$8,"Dx",'Input| Projects'!$AR527:$CO527)=0,"",SUMIF('Input| Projects'!$AR$8:$CO$8,"Dx",'Input| Projects'!$AR527:$CO527))</f>
        <v/>
      </c>
      <c r="CA527" s="264" t="str">
        <f>IF(SUMIF('Input| Projects'!$AR$8:$CO$8,"Tx",'Input| Projects'!$AR527:$CO527)=0,"",SUMIF('Input| Projects'!$AR$8:$CO$8,"Tx",'Input| Projects'!$AR527:$CO527))</f>
        <v/>
      </c>
      <c r="CB527" s="206" t="str">
        <f t="shared" si="209"/>
        <v/>
      </c>
    </row>
    <row r="528" spans="2:80" x14ac:dyDescent="0.3">
      <c r="B528" s="268">
        <f>IFERROR('Input| Projects'!B528,"")</f>
        <v>519</v>
      </c>
      <c r="C528" s="57" t="str">
        <f>IFERROR(IF('Input| Projects'!C528="","",'Input| Projects'!C528),"")</f>
        <v/>
      </c>
      <c r="D528" s="57" t="str">
        <f>IFERROR(IF('Input| Projects'!D528="","",'Input| Projects'!D528),"")</f>
        <v/>
      </c>
      <c r="E528" s="140"/>
      <c r="F528" s="257">
        <f>IFERROR('Input| Projects'!I528*'Input| Escalations'!$K$19,"")</f>
        <v>0</v>
      </c>
      <c r="G528" s="257">
        <f>IFERROR('Input| Projects'!J528*'Input| Escalations'!$K$19,"")</f>
        <v>0</v>
      </c>
      <c r="H528" s="257">
        <f>IFERROR('Input| Projects'!K528*'Input| Escalations'!$K$19,"")</f>
        <v>0</v>
      </c>
      <c r="I528" s="257">
        <f>IFERROR('Input| Projects'!L528*'Input| Escalations'!$K$19,"")</f>
        <v>0</v>
      </c>
      <c r="J528" s="257">
        <f>IFERROR('Input| Projects'!M528*'Input| Escalations'!$K$19,"")</f>
        <v>0</v>
      </c>
      <c r="K528" s="257">
        <f>IFERROR('Input| Projects'!N528*'Input| Escalations'!$K$19,"")</f>
        <v>0</v>
      </c>
      <c r="L528" s="257">
        <f>IFERROR('Input| Projects'!O528*'Input| Escalations'!$K$19,"")</f>
        <v>0</v>
      </c>
      <c r="M528" s="206" t="str">
        <f>IF(ABS(SUM(F528:L528)-(SUM('Input| Projects'!I528:O528)*'Input| Escalations'!$K$19))&lt;0.0000001,"",1)</f>
        <v/>
      </c>
      <c r="N528" s="259">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259">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259">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259">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259">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259">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259">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42"/>
      <c r="V528" s="253">
        <f t="shared" si="203"/>
        <v>0</v>
      </c>
      <c r="W528" s="253">
        <f t="shared" si="204"/>
        <v>0</v>
      </c>
      <c r="X528" s="253">
        <f t="shared" si="205"/>
        <v>0</v>
      </c>
      <c r="Y528" s="253">
        <f t="shared" si="188"/>
        <v>0</v>
      </c>
      <c r="Z528" s="253">
        <f t="shared" si="189"/>
        <v>0</v>
      </c>
      <c r="AA528" s="253">
        <f t="shared" si="190"/>
        <v>0</v>
      </c>
      <c r="AB528" s="253">
        <f t="shared" si="191"/>
        <v>0</v>
      </c>
      <c r="AC528" s="142"/>
      <c r="AD528" s="253">
        <f>'Input| Projects'!Q528*N528*'Input| Escalations'!$K$19</f>
        <v>0</v>
      </c>
      <c r="AE528" s="253">
        <f>'Input| Projects'!R528*O528*'Input| Escalations'!$K$19</f>
        <v>0</v>
      </c>
      <c r="AF528" s="253">
        <f>'Input| Projects'!S528*P528*'Input| Escalations'!$K$19</f>
        <v>0</v>
      </c>
      <c r="AG528" s="253">
        <f>'Input| Projects'!T528*Q528*'Input| Escalations'!$K$19</f>
        <v>0</v>
      </c>
      <c r="AH528" s="253">
        <f>'Input| Projects'!U528*R528*'Input| Escalations'!$K$19</f>
        <v>0</v>
      </c>
      <c r="AI528" s="253">
        <f>'Input| Projects'!V528*S528*'Input| Escalations'!$K$19</f>
        <v>0</v>
      </c>
      <c r="AJ528" s="253">
        <f>'Input| Projects'!W528*T528*'Input| Escalations'!$K$19</f>
        <v>0</v>
      </c>
      <c r="AK528" s="142"/>
      <c r="AL528" s="253">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253">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253">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253">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253">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253">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253">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42"/>
      <c r="AT528" s="253">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253">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253">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253">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253">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253">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253">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42"/>
      <c r="BB528" s="253">
        <f t="shared" si="206"/>
        <v>0</v>
      </c>
      <c r="BC528" s="253">
        <f t="shared" si="207"/>
        <v>0</v>
      </c>
      <c r="BD528" s="253">
        <f t="shared" si="208"/>
        <v>0</v>
      </c>
      <c r="BE528" s="253">
        <f t="shared" si="192"/>
        <v>0</v>
      </c>
      <c r="BF528" s="253">
        <f t="shared" si="193"/>
        <v>0</v>
      </c>
      <c r="BG528" s="253">
        <f t="shared" si="194"/>
        <v>0</v>
      </c>
      <c r="BH528" s="253">
        <f t="shared" si="195"/>
        <v>0</v>
      </c>
      <c r="BI528" s="144"/>
      <c r="BJ528" s="253"/>
      <c r="BK528" s="253"/>
      <c r="BL528" s="253"/>
      <c r="BM528" s="253"/>
      <c r="BN528" s="253"/>
      <c r="BO528" s="253"/>
      <c r="BP528" s="253"/>
      <c r="BQ528" s="144"/>
      <c r="BR528" s="253">
        <f t="shared" si="196"/>
        <v>0</v>
      </c>
      <c r="BS528" s="253">
        <f t="shared" si="197"/>
        <v>0</v>
      </c>
      <c r="BT528" s="253">
        <f t="shared" si="198"/>
        <v>0</v>
      </c>
      <c r="BU528" s="253">
        <f t="shared" si="199"/>
        <v>0</v>
      </c>
      <c r="BV528" s="253">
        <f t="shared" si="200"/>
        <v>0</v>
      </c>
      <c r="BW528" s="253">
        <f t="shared" si="201"/>
        <v>0</v>
      </c>
      <c r="BX528" s="253">
        <f t="shared" si="202"/>
        <v>0</v>
      </c>
      <c r="BY528" s="142"/>
      <c r="BZ528" s="264" t="str">
        <f>IF(SUMIF('Input| Projects'!$AR$8:$CO$8,"Dx",'Input| Projects'!$AR528:$CO528)=0,"",SUMIF('Input| Projects'!$AR$8:$CO$8,"Dx",'Input| Projects'!$AR528:$CO528))</f>
        <v/>
      </c>
      <c r="CA528" s="264" t="str">
        <f>IF(SUMIF('Input| Projects'!$AR$8:$CO$8,"Tx",'Input| Projects'!$AR528:$CO528)=0,"",SUMIF('Input| Projects'!$AR$8:$CO$8,"Tx",'Input| Projects'!$AR528:$CO528))</f>
        <v/>
      </c>
      <c r="CB528" s="206" t="str">
        <f t="shared" si="209"/>
        <v/>
      </c>
    </row>
    <row r="529" spans="2:80" x14ac:dyDescent="0.3">
      <c r="B529" s="268">
        <f>IFERROR('Input| Projects'!B529,"")</f>
        <v>520</v>
      </c>
      <c r="C529" s="57" t="str">
        <f>IFERROR(IF('Input| Projects'!C529="","",'Input| Projects'!C529),"")</f>
        <v/>
      </c>
      <c r="D529" s="57" t="str">
        <f>IFERROR(IF('Input| Projects'!D529="","",'Input| Projects'!D529),"")</f>
        <v/>
      </c>
      <c r="E529" s="140"/>
      <c r="F529" s="257">
        <f>IFERROR('Input| Projects'!I529*'Input| Escalations'!$K$19,"")</f>
        <v>0</v>
      </c>
      <c r="G529" s="257">
        <f>IFERROR('Input| Projects'!J529*'Input| Escalations'!$K$19,"")</f>
        <v>0</v>
      </c>
      <c r="H529" s="257">
        <f>IFERROR('Input| Projects'!K529*'Input| Escalations'!$K$19,"")</f>
        <v>0</v>
      </c>
      <c r="I529" s="257">
        <f>IFERROR('Input| Projects'!L529*'Input| Escalations'!$K$19,"")</f>
        <v>0</v>
      </c>
      <c r="J529" s="257">
        <f>IFERROR('Input| Projects'!M529*'Input| Escalations'!$K$19,"")</f>
        <v>0</v>
      </c>
      <c r="K529" s="257">
        <f>IFERROR('Input| Projects'!N529*'Input| Escalations'!$K$19,"")</f>
        <v>0</v>
      </c>
      <c r="L529" s="257">
        <f>IFERROR('Input| Projects'!O529*'Input| Escalations'!$K$19,"")</f>
        <v>0</v>
      </c>
      <c r="M529" s="206" t="str">
        <f>IF(ABS(SUM(F529:L529)-(SUM('Input| Projects'!I529:O529)*'Input| Escalations'!$K$19))&lt;0.0000001,"",1)</f>
        <v/>
      </c>
      <c r="N529" s="259">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259">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259">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259">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259">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259">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259">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42"/>
      <c r="V529" s="253">
        <f t="shared" si="203"/>
        <v>0</v>
      </c>
      <c r="W529" s="253">
        <f t="shared" si="204"/>
        <v>0</v>
      </c>
      <c r="X529" s="253">
        <f t="shared" si="205"/>
        <v>0</v>
      </c>
      <c r="Y529" s="253">
        <f t="shared" si="188"/>
        <v>0</v>
      </c>
      <c r="Z529" s="253">
        <f t="shared" si="189"/>
        <v>0</v>
      </c>
      <c r="AA529" s="253">
        <f t="shared" si="190"/>
        <v>0</v>
      </c>
      <c r="AB529" s="253">
        <f t="shared" si="191"/>
        <v>0</v>
      </c>
      <c r="AC529" s="142"/>
      <c r="AD529" s="253">
        <f>'Input| Projects'!Q529*N529*'Input| Escalations'!$K$19</f>
        <v>0</v>
      </c>
      <c r="AE529" s="253">
        <f>'Input| Projects'!R529*O529*'Input| Escalations'!$K$19</f>
        <v>0</v>
      </c>
      <c r="AF529" s="253">
        <f>'Input| Projects'!S529*P529*'Input| Escalations'!$K$19</f>
        <v>0</v>
      </c>
      <c r="AG529" s="253">
        <f>'Input| Projects'!T529*Q529*'Input| Escalations'!$K$19</f>
        <v>0</v>
      </c>
      <c r="AH529" s="253">
        <f>'Input| Projects'!U529*R529*'Input| Escalations'!$K$19</f>
        <v>0</v>
      </c>
      <c r="AI529" s="253">
        <f>'Input| Projects'!V529*S529*'Input| Escalations'!$K$19</f>
        <v>0</v>
      </c>
      <c r="AJ529" s="253">
        <f>'Input| Projects'!W529*T529*'Input| Escalations'!$K$19</f>
        <v>0</v>
      </c>
      <c r="AK529" s="142"/>
      <c r="AL529" s="253">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253">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253">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253">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253">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253">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253">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42"/>
      <c r="AT529" s="253">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253">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253">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253">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253">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253">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253">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42"/>
      <c r="BB529" s="253">
        <f t="shared" si="206"/>
        <v>0</v>
      </c>
      <c r="BC529" s="253">
        <f t="shared" si="207"/>
        <v>0</v>
      </c>
      <c r="BD529" s="253">
        <f t="shared" si="208"/>
        <v>0</v>
      </c>
      <c r="BE529" s="253">
        <f t="shared" si="192"/>
        <v>0</v>
      </c>
      <c r="BF529" s="253">
        <f t="shared" si="193"/>
        <v>0</v>
      </c>
      <c r="BG529" s="253">
        <f t="shared" si="194"/>
        <v>0</v>
      </c>
      <c r="BH529" s="253">
        <f t="shared" si="195"/>
        <v>0</v>
      </c>
      <c r="BI529" s="144"/>
      <c r="BJ529" s="253"/>
      <c r="BK529" s="253"/>
      <c r="BL529" s="253"/>
      <c r="BM529" s="253"/>
      <c r="BN529" s="253"/>
      <c r="BO529" s="253"/>
      <c r="BP529" s="253"/>
      <c r="BQ529" s="144"/>
      <c r="BR529" s="253">
        <f t="shared" si="196"/>
        <v>0</v>
      </c>
      <c r="BS529" s="253">
        <f t="shared" si="197"/>
        <v>0</v>
      </c>
      <c r="BT529" s="253">
        <f t="shared" si="198"/>
        <v>0</v>
      </c>
      <c r="BU529" s="253">
        <f t="shared" si="199"/>
        <v>0</v>
      </c>
      <c r="BV529" s="253">
        <f t="shared" si="200"/>
        <v>0</v>
      </c>
      <c r="BW529" s="253">
        <f t="shared" si="201"/>
        <v>0</v>
      </c>
      <c r="BX529" s="253">
        <f t="shared" si="202"/>
        <v>0</v>
      </c>
      <c r="BY529" s="142"/>
      <c r="BZ529" s="264" t="str">
        <f>IF(SUMIF('Input| Projects'!$AR$8:$CO$8,"Dx",'Input| Projects'!$AR529:$CO529)=0,"",SUMIF('Input| Projects'!$AR$8:$CO$8,"Dx",'Input| Projects'!$AR529:$CO529))</f>
        <v/>
      </c>
      <c r="CA529" s="264" t="str">
        <f>IF(SUMIF('Input| Projects'!$AR$8:$CO$8,"Tx",'Input| Projects'!$AR529:$CO529)=0,"",SUMIF('Input| Projects'!$AR$8:$CO$8,"Tx",'Input| Projects'!$AR529:$CO529))</f>
        <v/>
      </c>
      <c r="CB529" s="206" t="str">
        <f t="shared" si="209"/>
        <v/>
      </c>
    </row>
    <row r="530" spans="2:80" x14ac:dyDescent="0.3">
      <c r="B530" s="268">
        <f>IFERROR('Input| Projects'!B530,"")</f>
        <v>521</v>
      </c>
      <c r="C530" s="57" t="str">
        <f>IFERROR(IF('Input| Projects'!C530="","",'Input| Projects'!C530),"")</f>
        <v/>
      </c>
      <c r="D530" s="57" t="str">
        <f>IFERROR(IF('Input| Projects'!D530="","",'Input| Projects'!D530),"")</f>
        <v/>
      </c>
      <c r="E530" s="140"/>
      <c r="F530" s="257">
        <f>IFERROR('Input| Projects'!I530*'Input| Escalations'!$K$19,"")</f>
        <v>0</v>
      </c>
      <c r="G530" s="257">
        <f>IFERROR('Input| Projects'!J530*'Input| Escalations'!$K$19,"")</f>
        <v>0</v>
      </c>
      <c r="H530" s="257">
        <f>IFERROR('Input| Projects'!K530*'Input| Escalations'!$K$19,"")</f>
        <v>0</v>
      </c>
      <c r="I530" s="257">
        <f>IFERROR('Input| Projects'!L530*'Input| Escalations'!$K$19,"")</f>
        <v>0</v>
      </c>
      <c r="J530" s="257">
        <f>IFERROR('Input| Projects'!M530*'Input| Escalations'!$K$19,"")</f>
        <v>0</v>
      </c>
      <c r="K530" s="257">
        <f>IFERROR('Input| Projects'!N530*'Input| Escalations'!$K$19,"")</f>
        <v>0</v>
      </c>
      <c r="L530" s="257">
        <f>IFERROR('Input| Projects'!O530*'Input| Escalations'!$K$19,"")</f>
        <v>0</v>
      </c>
      <c r="M530" s="206" t="str">
        <f>IF(ABS(SUM(F530:L530)-(SUM('Input| Projects'!I530:O530)*'Input| Escalations'!$K$19))&lt;0.0000001,"",1)</f>
        <v/>
      </c>
      <c r="N530" s="259">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259">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259">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259">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259">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259">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259">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42"/>
      <c r="V530" s="253">
        <f t="shared" si="203"/>
        <v>0</v>
      </c>
      <c r="W530" s="253">
        <f t="shared" si="204"/>
        <v>0</v>
      </c>
      <c r="X530" s="253">
        <f t="shared" si="205"/>
        <v>0</v>
      </c>
      <c r="Y530" s="253">
        <f t="shared" si="188"/>
        <v>0</v>
      </c>
      <c r="Z530" s="253">
        <f t="shared" si="189"/>
        <v>0</v>
      </c>
      <c r="AA530" s="253">
        <f t="shared" si="190"/>
        <v>0</v>
      </c>
      <c r="AB530" s="253">
        <f t="shared" si="191"/>
        <v>0</v>
      </c>
      <c r="AC530" s="142"/>
      <c r="AD530" s="253">
        <f>'Input| Projects'!Q530*N530*'Input| Escalations'!$K$19</f>
        <v>0</v>
      </c>
      <c r="AE530" s="253">
        <f>'Input| Projects'!R530*O530*'Input| Escalations'!$K$19</f>
        <v>0</v>
      </c>
      <c r="AF530" s="253">
        <f>'Input| Projects'!S530*P530*'Input| Escalations'!$K$19</f>
        <v>0</v>
      </c>
      <c r="AG530" s="253">
        <f>'Input| Projects'!T530*Q530*'Input| Escalations'!$K$19</f>
        <v>0</v>
      </c>
      <c r="AH530" s="253">
        <f>'Input| Projects'!U530*R530*'Input| Escalations'!$K$19</f>
        <v>0</v>
      </c>
      <c r="AI530" s="253">
        <f>'Input| Projects'!V530*S530*'Input| Escalations'!$K$19</f>
        <v>0</v>
      </c>
      <c r="AJ530" s="253">
        <f>'Input| Projects'!W530*T530*'Input| Escalations'!$K$19</f>
        <v>0</v>
      </c>
      <c r="AK530" s="142"/>
      <c r="AL530" s="253">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253">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253">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253">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253">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253">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253">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42"/>
      <c r="AT530" s="253">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253">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253">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253">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253">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253">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253">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42"/>
      <c r="BB530" s="253">
        <f t="shared" si="206"/>
        <v>0</v>
      </c>
      <c r="BC530" s="253">
        <f t="shared" si="207"/>
        <v>0</v>
      </c>
      <c r="BD530" s="253">
        <f t="shared" si="208"/>
        <v>0</v>
      </c>
      <c r="BE530" s="253">
        <f t="shared" si="192"/>
        <v>0</v>
      </c>
      <c r="BF530" s="253">
        <f t="shared" si="193"/>
        <v>0</v>
      </c>
      <c r="BG530" s="253">
        <f t="shared" si="194"/>
        <v>0</v>
      </c>
      <c r="BH530" s="253">
        <f t="shared" si="195"/>
        <v>0</v>
      </c>
      <c r="BI530" s="144"/>
      <c r="BJ530" s="253"/>
      <c r="BK530" s="253"/>
      <c r="BL530" s="253"/>
      <c r="BM530" s="253"/>
      <c r="BN530" s="253"/>
      <c r="BO530" s="253"/>
      <c r="BP530" s="253"/>
      <c r="BQ530" s="144"/>
      <c r="BR530" s="253">
        <f t="shared" si="196"/>
        <v>0</v>
      </c>
      <c r="BS530" s="253">
        <f t="shared" si="197"/>
        <v>0</v>
      </c>
      <c r="BT530" s="253">
        <f t="shared" si="198"/>
        <v>0</v>
      </c>
      <c r="BU530" s="253">
        <f t="shared" si="199"/>
        <v>0</v>
      </c>
      <c r="BV530" s="253">
        <f t="shared" si="200"/>
        <v>0</v>
      </c>
      <c r="BW530" s="253">
        <f t="shared" si="201"/>
        <v>0</v>
      </c>
      <c r="BX530" s="253">
        <f t="shared" si="202"/>
        <v>0</v>
      </c>
      <c r="BY530" s="142"/>
      <c r="BZ530" s="264" t="str">
        <f>IF(SUMIF('Input| Projects'!$AR$8:$CO$8,"Dx",'Input| Projects'!$AR530:$CO530)=0,"",SUMIF('Input| Projects'!$AR$8:$CO$8,"Dx",'Input| Projects'!$AR530:$CO530))</f>
        <v/>
      </c>
      <c r="CA530" s="264" t="str">
        <f>IF(SUMIF('Input| Projects'!$AR$8:$CO$8,"Tx",'Input| Projects'!$AR530:$CO530)=0,"",SUMIF('Input| Projects'!$AR$8:$CO$8,"Tx",'Input| Projects'!$AR530:$CO530))</f>
        <v/>
      </c>
      <c r="CB530" s="206" t="str">
        <f t="shared" si="209"/>
        <v/>
      </c>
    </row>
    <row r="531" spans="2:80" x14ac:dyDescent="0.3">
      <c r="B531" s="268">
        <f>IFERROR('Input| Projects'!B531,"")</f>
        <v>522</v>
      </c>
      <c r="C531" s="57" t="str">
        <f>IFERROR(IF('Input| Projects'!C531="","",'Input| Projects'!C531),"")</f>
        <v/>
      </c>
      <c r="D531" s="57" t="str">
        <f>IFERROR(IF('Input| Projects'!D531="","",'Input| Projects'!D531),"")</f>
        <v/>
      </c>
      <c r="E531" s="140"/>
      <c r="F531" s="257">
        <f>IFERROR('Input| Projects'!I531*'Input| Escalations'!$K$19,"")</f>
        <v>0</v>
      </c>
      <c r="G531" s="257">
        <f>IFERROR('Input| Projects'!J531*'Input| Escalations'!$K$19,"")</f>
        <v>0</v>
      </c>
      <c r="H531" s="257">
        <f>IFERROR('Input| Projects'!K531*'Input| Escalations'!$K$19,"")</f>
        <v>0</v>
      </c>
      <c r="I531" s="257">
        <f>IFERROR('Input| Projects'!L531*'Input| Escalations'!$K$19,"")</f>
        <v>0</v>
      </c>
      <c r="J531" s="257">
        <f>IFERROR('Input| Projects'!M531*'Input| Escalations'!$K$19,"")</f>
        <v>0</v>
      </c>
      <c r="K531" s="257">
        <f>IFERROR('Input| Projects'!N531*'Input| Escalations'!$K$19,"")</f>
        <v>0</v>
      </c>
      <c r="L531" s="257">
        <f>IFERROR('Input| Projects'!O531*'Input| Escalations'!$K$19,"")</f>
        <v>0</v>
      </c>
      <c r="M531" s="206" t="str">
        <f>IF(ABS(SUM(F531:L531)-(SUM('Input| Projects'!I531:O531)*'Input| Escalations'!$K$19))&lt;0.0000001,"",1)</f>
        <v/>
      </c>
      <c r="N531" s="259">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259">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259">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259">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259">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259">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259">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42"/>
      <c r="V531" s="253">
        <f t="shared" si="203"/>
        <v>0</v>
      </c>
      <c r="W531" s="253">
        <f t="shared" si="204"/>
        <v>0</v>
      </c>
      <c r="X531" s="253">
        <f t="shared" si="205"/>
        <v>0</v>
      </c>
      <c r="Y531" s="253">
        <f t="shared" si="188"/>
        <v>0</v>
      </c>
      <c r="Z531" s="253">
        <f t="shared" si="189"/>
        <v>0</v>
      </c>
      <c r="AA531" s="253">
        <f t="shared" si="190"/>
        <v>0</v>
      </c>
      <c r="AB531" s="253">
        <f t="shared" si="191"/>
        <v>0</v>
      </c>
      <c r="AC531" s="142"/>
      <c r="AD531" s="253">
        <f>'Input| Projects'!Q531*N531*'Input| Escalations'!$K$19</f>
        <v>0</v>
      </c>
      <c r="AE531" s="253">
        <f>'Input| Projects'!R531*O531*'Input| Escalations'!$K$19</f>
        <v>0</v>
      </c>
      <c r="AF531" s="253">
        <f>'Input| Projects'!S531*P531*'Input| Escalations'!$K$19</f>
        <v>0</v>
      </c>
      <c r="AG531" s="253">
        <f>'Input| Projects'!T531*Q531*'Input| Escalations'!$K$19</f>
        <v>0</v>
      </c>
      <c r="AH531" s="253">
        <f>'Input| Projects'!U531*R531*'Input| Escalations'!$K$19</f>
        <v>0</v>
      </c>
      <c r="AI531" s="253">
        <f>'Input| Projects'!V531*S531*'Input| Escalations'!$K$19</f>
        <v>0</v>
      </c>
      <c r="AJ531" s="253">
        <f>'Input| Projects'!W531*T531*'Input| Escalations'!$K$19</f>
        <v>0</v>
      </c>
      <c r="AK531" s="142"/>
      <c r="AL531" s="253">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253">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253">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253">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253">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253">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253">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42"/>
      <c r="AT531" s="253">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253">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253">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253">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253">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253">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253">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42"/>
      <c r="BB531" s="253">
        <f t="shared" si="206"/>
        <v>0</v>
      </c>
      <c r="BC531" s="253">
        <f t="shared" si="207"/>
        <v>0</v>
      </c>
      <c r="BD531" s="253">
        <f t="shared" si="208"/>
        <v>0</v>
      </c>
      <c r="BE531" s="253">
        <f t="shared" si="192"/>
        <v>0</v>
      </c>
      <c r="BF531" s="253">
        <f t="shared" si="193"/>
        <v>0</v>
      </c>
      <c r="BG531" s="253">
        <f t="shared" si="194"/>
        <v>0</v>
      </c>
      <c r="BH531" s="253">
        <f t="shared" si="195"/>
        <v>0</v>
      </c>
      <c r="BI531" s="144"/>
      <c r="BJ531" s="253"/>
      <c r="BK531" s="253"/>
      <c r="BL531" s="253"/>
      <c r="BM531" s="253"/>
      <c r="BN531" s="253"/>
      <c r="BO531" s="253"/>
      <c r="BP531" s="253"/>
      <c r="BQ531" s="144"/>
      <c r="BR531" s="253">
        <f t="shared" si="196"/>
        <v>0</v>
      </c>
      <c r="BS531" s="253">
        <f t="shared" si="197"/>
        <v>0</v>
      </c>
      <c r="BT531" s="253">
        <f t="shared" si="198"/>
        <v>0</v>
      </c>
      <c r="BU531" s="253">
        <f t="shared" si="199"/>
        <v>0</v>
      </c>
      <c r="BV531" s="253">
        <f t="shared" si="200"/>
        <v>0</v>
      </c>
      <c r="BW531" s="253">
        <f t="shared" si="201"/>
        <v>0</v>
      </c>
      <c r="BX531" s="253">
        <f t="shared" si="202"/>
        <v>0</v>
      </c>
      <c r="BY531" s="142"/>
      <c r="BZ531" s="264" t="str">
        <f>IF(SUMIF('Input| Projects'!$AR$8:$CO$8,"Dx",'Input| Projects'!$AR531:$CO531)=0,"",SUMIF('Input| Projects'!$AR$8:$CO$8,"Dx",'Input| Projects'!$AR531:$CO531))</f>
        <v/>
      </c>
      <c r="CA531" s="264" t="str">
        <f>IF(SUMIF('Input| Projects'!$AR$8:$CO$8,"Tx",'Input| Projects'!$AR531:$CO531)=0,"",SUMIF('Input| Projects'!$AR$8:$CO$8,"Tx",'Input| Projects'!$AR531:$CO531))</f>
        <v/>
      </c>
      <c r="CB531" s="206" t="str">
        <f t="shared" si="209"/>
        <v/>
      </c>
    </row>
    <row r="532" spans="2:80" x14ac:dyDescent="0.3">
      <c r="B532" s="268">
        <f>IFERROR('Input| Projects'!B532,"")</f>
        <v>523</v>
      </c>
      <c r="C532" s="57" t="str">
        <f>IFERROR(IF('Input| Projects'!C532="","",'Input| Projects'!C532),"")</f>
        <v/>
      </c>
      <c r="D532" s="57" t="str">
        <f>IFERROR(IF('Input| Projects'!D532="","",'Input| Projects'!D532),"")</f>
        <v/>
      </c>
      <c r="E532" s="140"/>
      <c r="F532" s="257">
        <f>IFERROR('Input| Projects'!I532*'Input| Escalations'!$K$19,"")</f>
        <v>0</v>
      </c>
      <c r="G532" s="257">
        <f>IFERROR('Input| Projects'!J532*'Input| Escalations'!$K$19,"")</f>
        <v>0</v>
      </c>
      <c r="H532" s="257">
        <f>IFERROR('Input| Projects'!K532*'Input| Escalations'!$K$19,"")</f>
        <v>0</v>
      </c>
      <c r="I532" s="257">
        <f>IFERROR('Input| Projects'!L532*'Input| Escalations'!$K$19,"")</f>
        <v>0</v>
      </c>
      <c r="J532" s="257">
        <f>IFERROR('Input| Projects'!M532*'Input| Escalations'!$K$19,"")</f>
        <v>0</v>
      </c>
      <c r="K532" s="257">
        <f>IFERROR('Input| Projects'!N532*'Input| Escalations'!$K$19,"")</f>
        <v>0</v>
      </c>
      <c r="L532" s="257">
        <f>IFERROR('Input| Projects'!O532*'Input| Escalations'!$K$19,"")</f>
        <v>0</v>
      </c>
      <c r="M532" s="206" t="str">
        <f>IF(ABS(SUM(F532:L532)-(SUM('Input| Projects'!I532:O532)*'Input| Escalations'!$K$19))&lt;0.0000001,"",1)</f>
        <v/>
      </c>
      <c r="N532" s="259">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259">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259">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259">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259">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259">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259">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42"/>
      <c r="V532" s="253">
        <f t="shared" si="203"/>
        <v>0</v>
      </c>
      <c r="W532" s="253">
        <f t="shared" si="204"/>
        <v>0</v>
      </c>
      <c r="X532" s="253">
        <f t="shared" si="205"/>
        <v>0</v>
      </c>
      <c r="Y532" s="253">
        <f t="shared" si="188"/>
        <v>0</v>
      </c>
      <c r="Z532" s="253">
        <f t="shared" si="189"/>
        <v>0</v>
      </c>
      <c r="AA532" s="253">
        <f t="shared" si="190"/>
        <v>0</v>
      </c>
      <c r="AB532" s="253">
        <f t="shared" si="191"/>
        <v>0</v>
      </c>
      <c r="AC532" s="142"/>
      <c r="AD532" s="253">
        <f>'Input| Projects'!Q532*N532*'Input| Escalations'!$K$19</f>
        <v>0</v>
      </c>
      <c r="AE532" s="253">
        <f>'Input| Projects'!R532*O532*'Input| Escalations'!$K$19</f>
        <v>0</v>
      </c>
      <c r="AF532" s="253">
        <f>'Input| Projects'!S532*P532*'Input| Escalations'!$K$19</f>
        <v>0</v>
      </c>
      <c r="AG532" s="253">
        <f>'Input| Projects'!T532*Q532*'Input| Escalations'!$K$19</f>
        <v>0</v>
      </c>
      <c r="AH532" s="253">
        <f>'Input| Projects'!U532*R532*'Input| Escalations'!$K$19</f>
        <v>0</v>
      </c>
      <c r="AI532" s="253">
        <f>'Input| Projects'!V532*S532*'Input| Escalations'!$K$19</f>
        <v>0</v>
      </c>
      <c r="AJ532" s="253">
        <f>'Input| Projects'!W532*T532*'Input| Escalations'!$K$19</f>
        <v>0</v>
      </c>
      <c r="AK532" s="142"/>
      <c r="AL532" s="253">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253">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253">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253">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253">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253">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253">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42"/>
      <c r="AT532" s="253">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253">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253">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253">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253">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253">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253">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42"/>
      <c r="BB532" s="253">
        <f t="shared" si="206"/>
        <v>0</v>
      </c>
      <c r="BC532" s="253">
        <f t="shared" si="207"/>
        <v>0</v>
      </c>
      <c r="BD532" s="253">
        <f t="shared" si="208"/>
        <v>0</v>
      </c>
      <c r="BE532" s="253">
        <f t="shared" si="192"/>
        <v>0</v>
      </c>
      <c r="BF532" s="253">
        <f t="shared" si="193"/>
        <v>0</v>
      </c>
      <c r="BG532" s="253">
        <f t="shared" si="194"/>
        <v>0</v>
      </c>
      <c r="BH532" s="253">
        <f t="shared" si="195"/>
        <v>0</v>
      </c>
      <c r="BI532" s="144"/>
      <c r="BJ532" s="253"/>
      <c r="BK532" s="253"/>
      <c r="BL532" s="253"/>
      <c r="BM532" s="253"/>
      <c r="BN532" s="253"/>
      <c r="BO532" s="253"/>
      <c r="BP532" s="253"/>
      <c r="BQ532" s="144"/>
      <c r="BR532" s="253">
        <f t="shared" si="196"/>
        <v>0</v>
      </c>
      <c r="BS532" s="253">
        <f t="shared" si="197"/>
        <v>0</v>
      </c>
      <c r="BT532" s="253">
        <f t="shared" si="198"/>
        <v>0</v>
      </c>
      <c r="BU532" s="253">
        <f t="shared" si="199"/>
        <v>0</v>
      </c>
      <c r="BV532" s="253">
        <f t="shared" si="200"/>
        <v>0</v>
      </c>
      <c r="BW532" s="253">
        <f t="shared" si="201"/>
        <v>0</v>
      </c>
      <c r="BX532" s="253">
        <f t="shared" si="202"/>
        <v>0</v>
      </c>
      <c r="BY532" s="142"/>
      <c r="BZ532" s="264" t="str">
        <f>IF(SUMIF('Input| Projects'!$AR$8:$CO$8,"Dx",'Input| Projects'!$AR532:$CO532)=0,"",SUMIF('Input| Projects'!$AR$8:$CO$8,"Dx",'Input| Projects'!$AR532:$CO532))</f>
        <v/>
      </c>
      <c r="CA532" s="264" t="str">
        <f>IF(SUMIF('Input| Projects'!$AR$8:$CO$8,"Tx",'Input| Projects'!$AR532:$CO532)=0,"",SUMIF('Input| Projects'!$AR$8:$CO$8,"Tx",'Input| Projects'!$AR532:$CO532))</f>
        <v/>
      </c>
      <c r="CB532" s="206" t="str">
        <f t="shared" si="209"/>
        <v/>
      </c>
    </row>
    <row r="533" spans="2:80" x14ac:dyDescent="0.3">
      <c r="B533" s="268">
        <f>IFERROR('Input| Projects'!B533,"")</f>
        <v>524</v>
      </c>
      <c r="C533" s="57" t="str">
        <f>IFERROR(IF('Input| Projects'!C533="","",'Input| Projects'!C533),"")</f>
        <v/>
      </c>
      <c r="D533" s="57" t="str">
        <f>IFERROR(IF('Input| Projects'!D533="","",'Input| Projects'!D533),"")</f>
        <v/>
      </c>
      <c r="E533" s="140"/>
      <c r="F533" s="257">
        <f>IFERROR('Input| Projects'!I533*'Input| Escalations'!$K$19,"")</f>
        <v>0</v>
      </c>
      <c r="G533" s="257">
        <f>IFERROR('Input| Projects'!J533*'Input| Escalations'!$K$19,"")</f>
        <v>0</v>
      </c>
      <c r="H533" s="257">
        <f>IFERROR('Input| Projects'!K533*'Input| Escalations'!$K$19,"")</f>
        <v>0</v>
      </c>
      <c r="I533" s="257">
        <f>IFERROR('Input| Projects'!L533*'Input| Escalations'!$K$19,"")</f>
        <v>0</v>
      </c>
      <c r="J533" s="257">
        <f>IFERROR('Input| Projects'!M533*'Input| Escalations'!$K$19,"")</f>
        <v>0</v>
      </c>
      <c r="K533" s="257">
        <f>IFERROR('Input| Projects'!N533*'Input| Escalations'!$K$19,"")</f>
        <v>0</v>
      </c>
      <c r="L533" s="257">
        <f>IFERROR('Input| Projects'!O533*'Input| Escalations'!$K$19,"")</f>
        <v>0</v>
      </c>
      <c r="M533" s="206" t="str">
        <f>IF(ABS(SUM(F533:L533)-(SUM('Input| Projects'!I533:O533)*'Input| Escalations'!$K$19))&lt;0.0000001,"",1)</f>
        <v/>
      </c>
      <c r="N533" s="259">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259">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259">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259">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259">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259">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259">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42"/>
      <c r="V533" s="253">
        <f t="shared" si="203"/>
        <v>0</v>
      </c>
      <c r="W533" s="253">
        <f t="shared" si="204"/>
        <v>0</v>
      </c>
      <c r="X533" s="253">
        <f t="shared" si="205"/>
        <v>0</v>
      </c>
      <c r="Y533" s="253">
        <f t="shared" si="188"/>
        <v>0</v>
      </c>
      <c r="Z533" s="253">
        <f t="shared" si="189"/>
        <v>0</v>
      </c>
      <c r="AA533" s="253">
        <f t="shared" si="190"/>
        <v>0</v>
      </c>
      <c r="AB533" s="253">
        <f t="shared" si="191"/>
        <v>0</v>
      </c>
      <c r="AC533" s="142"/>
      <c r="AD533" s="253">
        <f>'Input| Projects'!Q533*N533*'Input| Escalations'!$K$19</f>
        <v>0</v>
      </c>
      <c r="AE533" s="253">
        <f>'Input| Projects'!R533*O533*'Input| Escalations'!$K$19</f>
        <v>0</v>
      </c>
      <c r="AF533" s="253">
        <f>'Input| Projects'!S533*P533*'Input| Escalations'!$K$19</f>
        <v>0</v>
      </c>
      <c r="AG533" s="253">
        <f>'Input| Projects'!T533*Q533*'Input| Escalations'!$K$19</f>
        <v>0</v>
      </c>
      <c r="AH533" s="253">
        <f>'Input| Projects'!U533*R533*'Input| Escalations'!$K$19</f>
        <v>0</v>
      </c>
      <c r="AI533" s="253">
        <f>'Input| Projects'!V533*S533*'Input| Escalations'!$K$19</f>
        <v>0</v>
      </c>
      <c r="AJ533" s="253">
        <f>'Input| Projects'!W533*T533*'Input| Escalations'!$K$19</f>
        <v>0</v>
      </c>
      <c r="AK533" s="142"/>
      <c r="AL533" s="253">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253">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253">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253">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253">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253">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253">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42"/>
      <c r="AT533" s="253">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253">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253">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253">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253">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253">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253">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42"/>
      <c r="BB533" s="253">
        <f t="shared" si="206"/>
        <v>0</v>
      </c>
      <c r="BC533" s="253">
        <f t="shared" si="207"/>
        <v>0</v>
      </c>
      <c r="BD533" s="253">
        <f t="shared" si="208"/>
        <v>0</v>
      </c>
      <c r="BE533" s="253">
        <f t="shared" si="192"/>
        <v>0</v>
      </c>
      <c r="BF533" s="253">
        <f t="shared" si="193"/>
        <v>0</v>
      </c>
      <c r="BG533" s="253">
        <f t="shared" si="194"/>
        <v>0</v>
      </c>
      <c r="BH533" s="253">
        <f t="shared" si="195"/>
        <v>0</v>
      </c>
      <c r="BI533" s="144"/>
      <c r="BJ533" s="253"/>
      <c r="BK533" s="253"/>
      <c r="BL533" s="253"/>
      <c r="BM533" s="253"/>
      <c r="BN533" s="253"/>
      <c r="BO533" s="253"/>
      <c r="BP533" s="253"/>
      <c r="BQ533" s="144"/>
      <c r="BR533" s="253">
        <f t="shared" si="196"/>
        <v>0</v>
      </c>
      <c r="BS533" s="253">
        <f t="shared" si="197"/>
        <v>0</v>
      </c>
      <c r="BT533" s="253">
        <f t="shared" si="198"/>
        <v>0</v>
      </c>
      <c r="BU533" s="253">
        <f t="shared" si="199"/>
        <v>0</v>
      </c>
      <c r="BV533" s="253">
        <f t="shared" si="200"/>
        <v>0</v>
      </c>
      <c r="BW533" s="253">
        <f t="shared" si="201"/>
        <v>0</v>
      </c>
      <c r="BX533" s="253">
        <f t="shared" si="202"/>
        <v>0</v>
      </c>
      <c r="BY533" s="142"/>
      <c r="BZ533" s="264" t="str">
        <f>IF(SUMIF('Input| Projects'!$AR$8:$CO$8,"Dx",'Input| Projects'!$AR533:$CO533)=0,"",SUMIF('Input| Projects'!$AR$8:$CO$8,"Dx",'Input| Projects'!$AR533:$CO533))</f>
        <v/>
      </c>
      <c r="CA533" s="264" t="str">
        <f>IF(SUMIF('Input| Projects'!$AR$8:$CO$8,"Tx",'Input| Projects'!$AR533:$CO533)=0,"",SUMIF('Input| Projects'!$AR$8:$CO$8,"Tx",'Input| Projects'!$AR533:$CO533))</f>
        <v/>
      </c>
      <c r="CB533" s="206" t="str">
        <f t="shared" si="209"/>
        <v/>
      </c>
    </row>
    <row r="534" spans="2:80" x14ac:dyDescent="0.3">
      <c r="B534" s="268">
        <f>IFERROR('Input| Projects'!B534,"")</f>
        <v>525</v>
      </c>
      <c r="C534" s="57" t="str">
        <f>IFERROR(IF('Input| Projects'!C534="","",'Input| Projects'!C534),"")</f>
        <v/>
      </c>
      <c r="D534" s="57" t="str">
        <f>IFERROR(IF('Input| Projects'!D534="","",'Input| Projects'!D534),"")</f>
        <v/>
      </c>
      <c r="E534" s="140"/>
      <c r="F534" s="257">
        <f>IFERROR('Input| Projects'!I534*'Input| Escalations'!$K$19,"")</f>
        <v>0</v>
      </c>
      <c r="G534" s="257">
        <f>IFERROR('Input| Projects'!J534*'Input| Escalations'!$K$19,"")</f>
        <v>0</v>
      </c>
      <c r="H534" s="257">
        <f>IFERROR('Input| Projects'!K534*'Input| Escalations'!$K$19,"")</f>
        <v>0</v>
      </c>
      <c r="I534" s="257">
        <f>IFERROR('Input| Projects'!L534*'Input| Escalations'!$K$19,"")</f>
        <v>0</v>
      </c>
      <c r="J534" s="257">
        <f>IFERROR('Input| Projects'!M534*'Input| Escalations'!$K$19,"")</f>
        <v>0</v>
      </c>
      <c r="K534" s="257">
        <f>IFERROR('Input| Projects'!N534*'Input| Escalations'!$K$19,"")</f>
        <v>0</v>
      </c>
      <c r="L534" s="257">
        <f>IFERROR('Input| Projects'!O534*'Input| Escalations'!$K$19,"")</f>
        <v>0</v>
      </c>
      <c r="M534" s="206" t="str">
        <f>IF(ABS(SUM(F534:L534)-(SUM('Input| Projects'!I534:O534)*'Input| Escalations'!$K$19))&lt;0.0000001,"",1)</f>
        <v/>
      </c>
      <c r="N534" s="259">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259">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259">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259">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259">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259">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259">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42"/>
      <c r="V534" s="253">
        <f t="shared" si="203"/>
        <v>0</v>
      </c>
      <c r="W534" s="253">
        <f t="shared" si="204"/>
        <v>0</v>
      </c>
      <c r="X534" s="253">
        <f t="shared" si="205"/>
        <v>0</v>
      </c>
      <c r="Y534" s="253">
        <f t="shared" si="188"/>
        <v>0</v>
      </c>
      <c r="Z534" s="253">
        <f t="shared" si="189"/>
        <v>0</v>
      </c>
      <c r="AA534" s="253">
        <f t="shared" si="190"/>
        <v>0</v>
      </c>
      <c r="AB534" s="253">
        <f t="shared" si="191"/>
        <v>0</v>
      </c>
      <c r="AC534" s="142"/>
      <c r="AD534" s="253">
        <f>'Input| Projects'!Q534*N534*'Input| Escalations'!$K$19</f>
        <v>0</v>
      </c>
      <c r="AE534" s="253">
        <f>'Input| Projects'!R534*O534*'Input| Escalations'!$K$19</f>
        <v>0</v>
      </c>
      <c r="AF534" s="253">
        <f>'Input| Projects'!S534*P534*'Input| Escalations'!$K$19</f>
        <v>0</v>
      </c>
      <c r="AG534" s="253">
        <f>'Input| Projects'!T534*Q534*'Input| Escalations'!$K$19</f>
        <v>0</v>
      </c>
      <c r="AH534" s="253">
        <f>'Input| Projects'!U534*R534*'Input| Escalations'!$K$19</f>
        <v>0</v>
      </c>
      <c r="AI534" s="253">
        <f>'Input| Projects'!V534*S534*'Input| Escalations'!$K$19</f>
        <v>0</v>
      </c>
      <c r="AJ534" s="253">
        <f>'Input| Projects'!W534*T534*'Input| Escalations'!$K$19</f>
        <v>0</v>
      </c>
      <c r="AK534" s="142"/>
      <c r="AL534" s="253">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253">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253">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253">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253">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253">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253">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42"/>
      <c r="AT534" s="253">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253">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253">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253">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253">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253">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253">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42"/>
      <c r="BB534" s="253">
        <f t="shared" si="206"/>
        <v>0</v>
      </c>
      <c r="BC534" s="253">
        <f t="shared" si="207"/>
        <v>0</v>
      </c>
      <c r="BD534" s="253">
        <f t="shared" si="208"/>
        <v>0</v>
      </c>
      <c r="BE534" s="253">
        <f t="shared" si="192"/>
        <v>0</v>
      </c>
      <c r="BF534" s="253">
        <f t="shared" si="193"/>
        <v>0</v>
      </c>
      <c r="BG534" s="253">
        <f t="shared" si="194"/>
        <v>0</v>
      </c>
      <c r="BH534" s="253">
        <f t="shared" si="195"/>
        <v>0</v>
      </c>
      <c r="BI534" s="144"/>
      <c r="BJ534" s="253"/>
      <c r="BK534" s="253"/>
      <c r="BL534" s="253"/>
      <c r="BM534" s="253"/>
      <c r="BN534" s="253"/>
      <c r="BO534" s="253"/>
      <c r="BP534" s="253"/>
      <c r="BQ534" s="144"/>
      <c r="BR534" s="253">
        <f t="shared" si="196"/>
        <v>0</v>
      </c>
      <c r="BS534" s="253">
        <f t="shared" si="197"/>
        <v>0</v>
      </c>
      <c r="BT534" s="253">
        <f t="shared" si="198"/>
        <v>0</v>
      </c>
      <c r="BU534" s="253">
        <f t="shared" si="199"/>
        <v>0</v>
      </c>
      <c r="BV534" s="253">
        <f t="shared" si="200"/>
        <v>0</v>
      </c>
      <c r="BW534" s="253">
        <f t="shared" si="201"/>
        <v>0</v>
      </c>
      <c r="BX534" s="253">
        <f t="shared" si="202"/>
        <v>0</v>
      </c>
      <c r="BY534" s="142"/>
      <c r="BZ534" s="264" t="str">
        <f>IF(SUMIF('Input| Projects'!$AR$8:$CO$8,"Dx",'Input| Projects'!$AR534:$CO534)=0,"",SUMIF('Input| Projects'!$AR$8:$CO$8,"Dx",'Input| Projects'!$AR534:$CO534))</f>
        <v/>
      </c>
      <c r="CA534" s="264" t="str">
        <f>IF(SUMIF('Input| Projects'!$AR$8:$CO$8,"Tx",'Input| Projects'!$AR534:$CO534)=0,"",SUMIF('Input| Projects'!$AR$8:$CO$8,"Tx",'Input| Projects'!$AR534:$CO534))</f>
        <v/>
      </c>
      <c r="CB534" s="206" t="str">
        <f t="shared" si="209"/>
        <v/>
      </c>
    </row>
    <row r="535" spans="2:80" x14ac:dyDescent="0.3">
      <c r="B535" s="268">
        <f>IFERROR('Input| Projects'!B535,"")</f>
        <v>526</v>
      </c>
      <c r="C535" s="57" t="str">
        <f>IFERROR(IF('Input| Projects'!C535="","",'Input| Projects'!C535),"")</f>
        <v/>
      </c>
      <c r="D535" s="57" t="str">
        <f>IFERROR(IF('Input| Projects'!D535="","",'Input| Projects'!D535),"")</f>
        <v/>
      </c>
      <c r="E535" s="140"/>
      <c r="F535" s="257">
        <f>IFERROR('Input| Projects'!I535*'Input| Escalations'!$K$19,"")</f>
        <v>0</v>
      </c>
      <c r="G535" s="257">
        <f>IFERROR('Input| Projects'!J535*'Input| Escalations'!$K$19,"")</f>
        <v>0</v>
      </c>
      <c r="H535" s="257">
        <f>IFERROR('Input| Projects'!K535*'Input| Escalations'!$K$19,"")</f>
        <v>0</v>
      </c>
      <c r="I535" s="257">
        <f>IFERROR('Input| Projects'!L535*'Input| Escalations'!$K$19,"")</f>
        <v>0</v>
      </c>
      <c r="J535" s="257">
        <f>IFERROR('Input| Projects'!M535*'Input| Escalations'!$K$19,"")</f>
        <v>0</v>
      </c>
      <c r="K535" s="257">
        <f>IFERROR('Input| Projects'!N535*'Input| Escalations'!$K$19,"")</f>
        <v>0</v>
      </c>
      <c r="L535" s="257">
        <f>IFERROR('Input| Projects'!O535*'Input| Escalations'!$K$19,"")</f>
        <v>0</v>
      </c>
      <c r="M535" s="206" t="str">
        <f>IF(ABS(SUM(F535:L535)-(SUM('Input| Projects'!I535:O535)*'Input| Escalations'!$K$19))&lt;0.0000001,"",1)</f>
        <v/>
      </c>
      <c r="N535" s="259">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259">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259">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259">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259">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259">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259">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42"/>
      <c r="V535" s="253">
        <f t="shared" si="203"/>
        <v>0</v>
      </c>
      <c r="W535" s="253">
        <f t="shared" si="204"/>
        <v>0</v>
      </c>
      <c r="X535" s="253">
        <f t="shared" si="205"/>
        <v>0</v>
      </c>
      <c r="Y535" s="253">
        <f t="shared" si="188"/>
        <v>0</v>
      </c>
      <c r="Z535" s="253">
        <f t="shared" si="189"/>
        <v>0</v>
      </c>
      <c r="AA535" s="253">
        <f t="shared" si="190"/>
        <v>0</v>
      </c>
      <c r="AB535" s="253">
        <f t="shared" si="191"/>
        <v>0</v>
      </c>
      <c r="AC535" s="142"/>
      <c r="AD535" s="253">
        <f>'Input| Projects'!Q535*N535*'Input| Escalations'!$K$19</f>
        <v>0</v>
      </c>
      <c r="AE535" s="253">
        <f>'Input| Projects'!R535*O535*'Input| Escalations'!$K$19</f>
        <v>0</v>
      </c>
      <c r="AF535" s="253">
        <f>'Input| Projects'!S535*P535*'Input| Escalations'!$K$19</f>
        <v>0</v>
      </c>
      <c r="AG535" s="253">
        <f>'Input| Projects'!T535*Q535*'Input| Escalations'!$K$19</f>
        <v>0</v>
      </c>
      <c r="AH535" s="253">
        <f>'Input| Projects'!U535*R535*'Input| Escalations'!$K$19</f>
        <v>0</v>
      </c>
      <c r="AI535" s="253">
        <f>'Input| Projects'!V535*S535*'Input| Escalations'!$K$19</f>
        <v>0</v>
      </c>
      <c r="AJ535" s="253">
        <f>'Input| Projects'!W535*T535*'Input| Escalations'!$K$19</f>
        <v>0</v>
      </c>
      <c r="AK535" s="142"/>
      <c r="AL535" s="253">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253">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253">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253">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253">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253">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253">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42"/>
      <c r="AT535" s="253">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253">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253">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253">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253">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253">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253">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42"/>
      <c r="BB535" s="253">
        <f t="shared" si="206"/>
        <v>0</v>
      </c>
      <c r="BC535" s="253">
        <f t="shared" si="207"/>
        <v>0</v>
      </c>
      <c r="BD535" s="253">
        <f t="shared" si="208"/>
        <v>0</v>
      </c>
      <c r="BE535" s="253">
        <f t="shared" si="192"/>
        <v>0</v>
      </c>
      <c r="BF535" s="253">
        <f t="shared" si="193"/>
        <v>0</v>
      </c>
      <c r="BG535" s="253">
        <f t="shared" si="194"/>
        <v>0</v>
      </c>
      <c r="BH535" s="253">
        <f t="shared" si="195"/>
        <v>0</v>
      </c>
      <c r="BI535" s="144"/>
      <c r="BJ535" s="253"/>
      <c r="BK535" s="253"/>
      <c r="BL535" s="253"/>
      <c r="BM535" s="253"/>
      <c r="BN535" s="253"/>
      <c r="BO535" s="253"/>
      <c r="BP535" s="253"/>
      <c r="BQ535" s="144"/>
      <c r="BR535" s="253">
        <f t="shared" si="196"/>
        <v>0</v>
      </c>
      <c r="BS535" s="253">
        <f t="shared" si="197"/>
        <v>0</v>
      </c>
      <c r="BT535" s="253">
        <f t="shared" si="198"/>
        <v>0</v>
      </c>
      <c r="BU535" s="253">
        <f t="shared" si="199"/>
        <v>0</v>
      </c>
      <c r="BV535" s="253">
        <f t="shared" si="200"/>
        <v>0</v>
      </c>
      <c r="BW535" s="253">
        <f t="shared" si="201"/>
        <v>0</v>
      </c>
      <c r="BX535" s="253">
        <f t="shared" si="202"/>
        <v>0</v>
      </c>
      <c r="BY535" s="142"/>
      <c r="BZ535" s="264" t="str">
        <f>IF(SUMIF('Input| Projects'!$AR$8:$CO$8,"Dx",'Input| Projects'!$AR535:$CO535)=0,"",SUMIF('Input| Projects'!$AR$8:$CO$8,"Dx",'Input| Projects'!$AR535:$CO535))</f>
        <v/>
      </c>
      <c r="CA535" s="264" t="str">
        <f>IF(SUMIF('Input| Projects'!$AR$8:$CO$8,"Tx",'Input| Projects'!$AR535:$CO535)=0,"",SUMIF('Input| Projects'!$AR$8:$CO$8,"Tx",'Input| Projects'!$AR535:$CO535))</f>
        <v/>
      </c>
      <c r="CB535" s="206" t="str">
        <f t="shared" si="209"/>
        <v/>
      </c>
    </row>
    <row r="536" spans="2:80" x14ac:dyDescent="0.3">
      <c r="B536" s="268">
        <f>IFERROR('Input| Projects'!B536,"")</f>
        <v>527</v>
      </c>
      <c r="C536" s="57" t="str">
        <f>IFERROR(IF('Input| Projects'!C536="","",'Input| Projects'!C536),"")</f>
        <v/>
      </c>
      <c r="D536" s="57" t="str">
        <f>IFERROR(IF('Input| Projects'!D536="","",'Input| Projects'!D536),"")</f>
        <v/>
      </c>
      <c r="E536" s="140"/>
      <c r="F536" s="257">
        <f>IFERROR('Input| Projects'!I536*'Input| Escalations'!$K$19,"")</f>
        <v>0</v>
      </c>
      <c r="G536" s="257">
        <f>IFERROR('Input| Projects'!J536*'Input| Escalations'!$K$19,"")</f>
        <v>0</v>
      </c>
      <c r="H536" s="257">
        <f>IFERROR('Input| Projects'!K536*'Input| Escalations'!$K$19,"")</f>
        <v>0</v>
      </c>
      <c r="I536" s="257">
        <f>IFERROR('Input| Projects'!L536*'Input| Escalations'!$K$19,"")</f>
        <v>0</v>
      </c>
      <c r="J536" s="257">
        <f>IFERROR('Input| Projects'!M536*'Input| Escalations'!$K$19,"")</f>
        <v>0</v>
      </c>
      <c r="K536" s="257">
        <f>IFERROR('Input| Projects'!N536*'Input| Escalations'!$K$19,"")</f>
        <v>0</v>
      </c>
      <c r="L536" s="257">
        <f>IFERROR('Input| Projects'!O536*'Input| Escalations'!$K$19,"")</f>
        <v>0</v>
      </c>
      <c r="M536" s="206" t="str">
        <f>IF(ABS(SUM(F536:L536)-(SUM('Input| Projects'!I536:O536)*'Input| Escalations'!$K$19))&lt;0.0000001,"",1)</f>
        <v/>
      </c>
      <c r="N536" s="259">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259">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259">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259">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259">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259">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259">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42"/>
      <c r="V536" s="253">
        <f t="shared" si="203"/>
        <v>0</v>
      </c>
      <c r="W536" s="253">
        <f t="shared" si="204"/>
        <v>0</v>
      </c>
      <c r="X536" s="253">
        <f t="shared" si="205"/>
        <v>0</v>
      </c>
      <c r="Y536" s="253">
        <f t="shared" si="188"/>
        <v>0</v>
      </c>
      <c r="Z536" s="253">
        <f t="shared" si="189"/>
        <v>0</v>
      </c>
      <c r="AA536" s="253">
        <f t="shared" si="190"/>
        <v>0</v>
      </c>
      <c r="AB536" s="253">
        <f t="shared" si="191"/>
        <v>0</v>
      </c>
      <c r="AC536" s="142"/>
      <c r="AD536" s="253">
        <f>'Input| Projects'!Q536*N536*'Input| Escalations'!$K$19</f>
        <v>0</v>
      </c>
      <c r="AE536" s="253">
        <f>'Input| Projects'!R536*O536*'Input| Escalations'!$K$19</f>
        <v>0</v>
      </c>
      <c r="AF536" s="253">
        <f>'Input| Projects'!S536*P536*'Input| Escalations'!$K$19</f>
        <v>0</v>
      </c>
      <c r="AG536" s="253">
        <f>'Input| Projects'!T536*Q536*'Input| Escalations'!$K$19</f>
        <v>0</v>
      </c>
      <c r="AH536" s="253">
        <f>'Input| Projects'!U536*R536*'Input| Escalations'!$K$19</f>
        <v>0</v>
      </c>
      <c r="AI536" s="253">
        <f>'Input| Projects'!V536*S536*'Input| Escalations'!$K$19</f>
        <v>0</v>
      </c>
      <c r="AJ536" s="253">
        <f>'Input| Projects'!W536*T536*'Input| Escalations'!$K$19</f>
        <v>0</v>
      </c>
      <c r="AK536" s="142"/>
      <c r="AL536" s="253">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253">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253">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253">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253">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253">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253">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42"/>
      <c r="AT536" s="253">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253">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253">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253">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253">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253">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253">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42"/>
      <c r="BB536" s="253">
        <f t="shared" si="206"/>
        <v>0</v>
      </c>
      <c r="BC536" s="253">
        <f t="shared" si="207"/>
        <v>0</v>
      </c>
      <c r="BD536" s="253">
        <f t="shared" si="208"/>
        <v>0</v>
      </c>
      <c r="BE536" s="253">
        <f t="shared" si="192"/>
        <v>0</v>
      </c>
      <c r="BF536" s="253">
        <f t="shared" si="193"/>
        <v>0</v>
      </c>
      <c r="BG536" s="253">
        <f t="shared" si="194"/>
        <v>0</v>
      </c>
      <c r="BH536" s="253">
        <f t="shared" si="195"/>
        <v>0</v>
      </c>
      <c r="BI536" s="144"/>
      <c r="BJ536" s="253"/>
      <c r="BK536" s="253"/>
      <c r="BL536" s="253"/>
      <c r="BM536" s="253"/>
      <c r="BN536" s="253"/>
      <c r="BO536" s="253"/>
      <c r="BP536" s="253"/>
      <c r="BQ536" s="144"/>
      <c r="BR536" s="253">
        <f t="shared" si="196"/>
        <v>0</v>
      </c>
      <c r="BS536" s="253">
        <f t="shared" si="197"/>
        <v>0</v>
      </c>
      <c r="BT536" s="253">
        <f t="shared" si="198"/>
        <v>0</v>
      </c>
      <c r="BU536" s="253">
        <f t="shared" si="199"/>
        <v>0</v>
      </c>
      <c r="BV536" s="253">
        <f t="shared" si="200"/>
        <v>0</v>
      </c>
      <c r="BW536" s="253">
        <f t="shared" si="201"/>
        <v>0</v>
      </c>
      <c r="BX536" s="253">
        <f t="shared" si="202"/>
        <v>0</v>
      </c>
      <c r="BY536" s="142"/>
      <c r="BZ536" s="264" t="str">
        <f>IF(SUMIF('Input| Projects'!$AR$8:$CO$8,"Dx",'Input| Projects'!$AR536:$CO536)=0,"",SUMIF('Input| Projects'!$AR$8:$CO$8,"Dx",'Input| Projects'!$AR536:$CO536))</f>
        <v/>
      </c>
      <c r="CA536" s="264" t="str">
        <f>IF(SUMIF('Input| Projects'!$AR$8:$CO$8,"Tx",'Input| Projects'!$AR536:$CO536)=0,"",SUMIF('Input| Projects'!$AR$8:$CO$8,"Tx",'Input| Projects'!$AR536:$CO536))</f>
        <v/>
      </c>
      <c r="CB536" s="206" t="str">
        <f t="shared" si="209"/>
        <v/>
      </c>
    </row>
    <row r="537" spans="2:80" x14ac:dyDescent="0.3">
      <c r="B537" s="268">
        <f>IFERROR('Input| Projects'!B537,"")</f>
        <v>528</v>
      </c>
      <c r="C537" s="57" t="str">
        <f>IFERROR(IF('Input| Projects'!C537="","",'Input| Projects'!C537),"")</f>
        <v/>
      </c>
      <c r="D537" s="57" t="str">
        <f>IFERROR(IF('Input| Projects'!D537="","",'Input| Projects'!D537),"")</f>
        <v/>
      </c>
      <c r="E537" s="140"/>
      <c r="F537" s="257">
        <f>IFERROR('Input| Projects'!I537*'Input| Escalations'!$K$19,"")</f>
        <v>0</v>
      </c>
      <c r="G537" s="257">
        <f>IFERROR('Input| Projects'!J537*'Input| Escalations'!$K$19,"")</f>
        <v>0</v>
      </c>
      <c r="H537" s="257">
        <f>IFERROR('Input| Projects'!K537*'Input| Escalations'!$K$19,"")</f>
        <v>0</v>
      </c>
      <c r="I537" s="257">
        <f>IFERROR('Input| Projects'!L537*'Input| Escalations'!$K$19,"")</f>
        <v>0</v>
      </c>
      <c r="J537" s="257">
        <f>IFERROR('Input| Projects'!M537*'Input| Escalations'!$K$19,"")</f>
        <v>0</v>
      </c>
      <c r="K537" s="257">
        <f>IFERROR('Input| Projects'!N537*'Input| Escalations'!$K$19,"")</f>
        <v>0</v>
      </c>
      <c r="L537" s="257">
        <f>IFERROR('Input| Projects'!O537*'Input| Escalations'!$K$19,"")</f>
        <v>0</v>
      </c>
      <c r="M537" s="206" t="str">
        <f>IF(ABS(SUM(F537:L537)-(SUM('Input| Projects'!I537:O537)*'Input| Escalations'!$K$19))&lt;0.0000001,"",1)</f>
        <v/>
      </c>
      <c r="N537" s="259">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259">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259">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259">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259">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259">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259">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42"/>
      <c r="V537" s="253">
        <f t="shared" si="203"/>
        <v>0</v>
      </c>
      <c r="W537" s="253">
        <f t="shared" si="204"/>
        <v>0</v>
      </c>
      <c r="X537" s="253">
        <f t="shared" si="205"/>
        <v>0</v>
      </c>
      <c r="Y537" s="253">
        <f t="shared" si="188"/>
        <v>0</v>
      </c>
      <c r="Z537" s="253">
        <f t="shared" si="189"/>
        <v>0</v>
      </c>
      <c r="AA537" s="253">
        <f t="shared" si="190"/>
        <v>0</v>
      </c>
      <c r="AB537" s="253">
        <f t="shared" si="191"/>
        <v>0</v>
      </c>
      <c r="AC537" s="142"/>
      <c r="AD537" s="253">
        <f>'Input| Projects'!Q537*N537*'Input| Escalations'!$K$19</f>
        <v>0</v>
      </c>
      <c r="AE537" s="253">
        <f>'Input| Projects'!R537*O537*'Input| Escalations'!$K$19</f>
        <v>0</v>
      </c>
      <c r="AF537" s="253">
        <f>'Input| Projects'!S537*P537*'Input| Escalations'!$K$19</f>
        <v>0</v>
      </c>
      <c r="AG537" s="253">
        <f>'Input| Projects'!T537*Q537*'Input| Escalations'!$K$19</f>
        <v>0</v>
      </c>
      <c r="AH537" s="253">
        <f>'Input| Projects'!U537*R537*'Input| Escalations'!$K$19</f>
        <v>0</v>
      </c>
      <c r="AI537" s="253">
        <f>'Input| Projects'!V537*S537*'Input| Escalations'!$K$19</f>
        <v>0</v>
      </c>
      <c r="AJ537" s="253">
        <f>'Input| Projects'!W537*T537*'Input| Escalations'!$K$19</f>
        <v>0</v>
      </c>
      <c r="AK537" s="142"/>
      <c r="AL537" s="253">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253">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253">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253">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253">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253">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253">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42"/>
      <c r="AT537" s="253">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253">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253">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253">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253">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253">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253">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42"/>
      <c r="BB537" s="253">
        <f t="shared" si="206"/>
        <v>0</v>
      </c>
      <c r="BC537" s="253">
        <f t="shared" si="207"/>
        <v>0</v>
      </c>
      <c r="BD537" s="253">
        <f t="shared" si="208"/>
        <v>0</v>
      </c>
      <c r="BE537" s="253">
        <f t="shared" si="192"/>
        <v>0</v>
      </c>
      <c r="BF537" s="253">
        <f t="shared" si="193"/>
        <v>0</v>
      </c>
      <c r="BG537" s="253">
        <f t="shared" si="194"/>
        <v>0</v>
      </c>
      <c r="BH537" s="253">
        <f t="shared" si="195"/>
        <v>0</v>
      </c>
      <c r="BI537" s="144"/>
      <c r="BJ537" s="253"/>
      <c r="BK537" s="253"/>
      <c r="BL537" s="253"/>
      <c r="BM537" s="253"/>
      <c r="BN537" s="253"/>
      <c r="BO537" s="253"/>
      <c r="BP537" s="253"/>
      <c r="BQ537" s="144"/>
      <c r="BR537" s="253">
        <f t="shared" si="196"/>
        <v>0</v>
      </c>
      <c r="BS537" s="253">
        <f t="shared" si="197"/>
        <v>0</v>
      </c>
      <c r="BT537" s="253">
        <f t="shared" si="198"/>
        <v>0</v>
      </c>
      <c r="BU537" s="253">
        <f t="shared" si="199"/>
        <v>0</v>
      </c>
      <c r="BV537" s="253">
        <f t="shared" si="200"/>
        <v>0</v>
      </c>
      <c r="BW537" s="253">
        <f t="shared" si="201"/>
        <v>0</v>
      </c>
      <c r="BX537" s="253">
        <f t="shared" si="202"/>
        <v>0</v>
      </c>
      <c r="BY537" s="142"/>
      <c r="BZ537" s="264" t="str">
        <f>IF(SUMIF('Input| Projects'!$AR$8:$CO$8,"Dx",'Input| Projects'!$AR537:$CO537)=0,"",SUMIF('Input| Projects'!$AR$8:$CO$8,"Dx",'Input| Projects'!$AR537:$CO537))</f>
        <v/>
      </c>
      <c r="CA537" s="264" t="str">
        <f>IF(SUMIF('Input| Projects'!$AR$8:$CO$8,"Tx",'Input| Projects'!$AR537:$CO537)=0,"",SUMIF('Input| Projects'!$AR$8:$CO$8,"Tx",'Input| Projects'!$AR537:$CO537))</f>
        <v/>
      </c>
      <c r="CB537" s="206" t="str">
        <f t="shared" si="209"/>
        <v/>
      </c>
    </row>
    <row r="538" spans="2:80" x14ac:dyDescent="0.3">
      <c r="B538" s="268">
        <f>IFERROR('Input| Projects'!B538,"")</f>
        <v>529</v>
      </c>
      <c r="C538" s="57" t="str">
        <f>IFERROR(IF('Input| Projects'!C538="","",'Input| Projects'!C538),"")</f>
        <v/>
      </c>
      <c r="D538" s="57" t="str">
        <f>IFERROR(IF('Input| Projects'!D538="","",'Input| Projects'!D538),"")</f>
        <v/>
      </c>
      <c r="E538" s="140"/>
      <c r="F538" s="257">
        <f>IFERROR('Input| Projects'!I538*'Input| Escalations'!$K$19,"")</f>
        <v>0</v>
      </c>
      <c r="G538" s="257">
        <f>IFERROR('Input| Projects'!J538*'Input| Escalations'!$K$19,"")</f>
        <v>0</v>
      </c>
      <c r="H538" s="257">
        <f>IFERROR('Input| Projects'!K538*'Input| Escalations'!$K$19,"")</f>
        <v>0</v>
      </c>
      <c r="I538" s="257">
        <f>IFERROR('Input| Projects'!L538*'Input| Escalations'!$K$19,"")</f>
        <v>0</v>
      </c>
      <c r="J538" s="257">
        <f>IFERROR('Input| Projects'!M538*'Input| Escalations'!$K$19,"")</f>
        <v>0</v>
      </c>
      <c r="K538" s="257">
        <f>IFERROR('Input| Projects'!N538*'Input| Escalations'!$K$19,"")</f>
        <v>0</v>
      </c>
      <c r="L538" s="257">
        <f>IFERROR('Input| Projects'!O538*'Input| Escalations'!$K$19,"")</f>
        <v>0</v>
      </c>
      <c r="M538" s="206" t="str">
        <f>IF(ABS(SUM(F538:L538)-(SUM('Input| Projects'!I538:O538)*'Input| Escalations'!$K$19))&lt;0.0000001,"",1)</f>
        <v/>
      </c>
      <c r="N538" s="259">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259">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259">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259">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259">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259">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259">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42"/>
      <c r="V538" s="253">
        <f t="shared" si="203"/>
        <v>0</v>
      </c>
      <c r="W538" s="253">
        <f t="shared" si="204"/>
        <v>0</v>
      </c>
      <c r="X538" s="253">
        <f t="shared" si="205"/>
        <v>0</v>
      </c>
      <c r="Y538" s="253">
        <f t="shared" si="188"/>
        <v>0</v>
      </c>
      <c r="Z538" s="253">
        <f t="shared" si="189"/>
        <v>0</v>
      </c>
      <c r="AA538" s="253">
        <f t="shared" si="190"/>
        <v>0</v>
      </c>
      <c r="AB538" s="253">
        <f t="shared" si="191"/>
        <v>0</v>
      </c>
      <c r="AC538" s="142"/>
      <c r="AD538" s="253">
        <f>'Input| Projects'!Q538*N538*'Input| Escalations'!$K$19</f>
        <v>0</v>
      </c>
      <c r="AE538" s="253">
        <f>'Input| Projects'!R538*O538*'Input| Escalations'!$K$19</f>
        <v>0</v>
      </c>
      <c r="AF538" s="253">
        <f>'Input| Projects'!S538*P538*'Input| Escalations'!$K$19</f>
        <v>0</v>
      </c>
      <c r="AG538" s="253">
        <f>'Input| Projects'!T538*Q538*'Input| Escalations'!$K$19</f>
        <v>0</v>
      </c>
      <c r="AH538" s="253">
        <f>'Input| Projects'!U538*R538*'Input| Escalations'!$K$19</f>
        <v>0</v>
      </c>
      <c r="AI538" s="253">
        <f>'Input| Projects'!V538*S538*'Input| Escalations'!$K$19</f>
        <v>0</v>
      </c>
      <c r="AJ538" s="253">
        <f>'Input| Projects'!W538*T538*'Input| Escalations'!$K$19</f>
        <v>0</v>
      </c>
      <c r="AK538" s="142"/>
      <c r="AL538" s="253">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253">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253">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253">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253">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253">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253">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42"/>
      <c r="AT538" s="253">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253">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253">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253">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253">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253">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253">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42"/>
      <c r="BB538" s="253">
        <f t="shared" si="206"/>
        <v>0</v>
      </c>
      <c r="BC538" s="253">
        <f t="shared" si="207"/>
        <v>0</v>
      </c>
      <c r="BD538" s="253">
        <f t="shared" si="208"/>
        <v>0</v>
      </c>
      <c r="BE538" s="253">
        <f t="shared" si="192"/>
        <v>0</v>
      </c>
      <c r="BF538" s="253">
        <f t="shared" si="193"/>
        <v>0</v>
      </c>
      <c r="BG538" s="253">
        <f t="shared" si="194"/>
        <v>0</v>
      </c>
      <c r="BH538" s="253">
        <f t="shared" si="195"/>
        <v>0</v>
      </c>
      <c r="BI538" s="144"/>
      <c r="BJ538" s="253"/>
      <c r="BK538" s="253"/>
      <c r="BL538" s="253"/>
      <c r="BM538" s="253"/>
      <c r="BN538" s="253"/>
      <c r="BO538" s="253"/>
      <c r="BP538" s="253"/>
      <c r="BQ538" s="144"/>
      <c r="BR538" s="253">
        <f t="shared" si="196"/>
        <v>0</v>
      </c>
      <c r="BS538" s="253">
        <f t="shared" si="197"/>
        <v>0</v>
      </c>
      <c r="BT538" s="253">
        <f t="shared" si="198"/>
        <v>0</v>
      </c>
      <c r="BU538" s="253">
        <f t="shared" si="199"/>
        <v>0</v>
      </c>
      <c r="BV538" s="253">
        <f t="shared" si="200"/>
        <v>0</v>
      </c>
      <c r="BW538" s="253">
        <f t="shared" si="201"/>
        <v>0</v>
      </c>
      <c r="BX538" s="253">
        <f t="shared" si="202"/>
        <v>0</v>
      </c>
      <c r="BY538" s="142"/>
      <c r="BZ538" s="264" t="str">
        <f>IF(SUMIF('Input| Projects'!$AR$8:$CO$8,"Dx",'Input| Projects'!$AR538:$CO538)=0,"",SUMIF('Input| Projects'!$AR$8:$CO$8,"Dx",'Input| Projects'!$AR538:$CO538))</f>
        <v/>
      </c>
      <c r="CA538" s="264" t="str">
        <f>IF(SUMIF('Input| Projects'!$AR$8:$CO$8,"Tx",'Input| Projects'!$AR538:$CO538)=0,"",SUMIF('Input| Projects'!$AR$8:$CO$8,"Tx",'Input| Projects'!$AR538:$CO538))</f>
        <v/>
      </c>
      <c r="CB538" s="206" t="str">
        <f t="shared" si="209"/>
        <v/>
      </c>
    </row>
    <row r="539" spans="2:80" x14ac:dyDescent="0.3">
      <c r="B539" s="268">
        <f>IFERROR('Input| Projects'!B539,"")</f>
        <v>530</v>
      </c>
      <c r="C539" s="57" t="str">
        <f>IFERROR(IF('Input| Projects'!C539="","",'Input| Projects'!C539),"")</f>
        <v/>
      </c>
      <c r="D539" s="57" t="str">
        <f>IFERROR(IF('Input| Projects'!D539="","",'Input| Projects'!D539),"")</f>
        <v/>
      </c>
      <c r="E539" s="140"/>
      <c r="F539" s="257">
        <f>IFERROR('Input| Projects'!I539*'Input| Escalations'!$K$19,"")</f>
        <v>0</v>
      </c>
      <c r="G539" s="257">
        <f>IFERROR('Input| Projects'!J539*'Input| Escalations'!$K$19,"")</f>
        <v>0</v>
      </c>
      <c r="H539" s="257">
        <f>IFERROR('Input| Projects'!K539*'Input| Escalations'!$K$19,"")</f>
        <v>0</v>
      </c>
      <c r="I539" s="257">
        <f>IFERROR('Input| Projects'!L539*'Input| Escalations'!$K$19,"")</f>
        <v>0</v>
      </c>
      <c r="J539" s="257">
        <f>IFERROR('Input| Projects'!M539*'Input| Escalations'!$K$19,"")</f>
        <v>0</v>
      </c>
      <c r="K539" s="257">
        <f>IFERROR('Input| Projects'!N539*'Input| Escalations'!$K$19,"")</f>
        <v>0</v>
      </c>
      <c r="L539" s="257">
        <f>IFERROR('Input| Projects'!O539*'Input| Escalations'!$K$19,"")</f>
        <v>0</v>
      </c>
      <c r="M539" s="206" t="str">
        <f>IF(ABS(SUM(F539:L539)-(SUM('Input| Projects'!I539:O539)*'Input| Escalations'!$K$19))&lt;0.0000001,"",1)</f>
        <v/>
      </c>
      <c r="N539" s="259">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259">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259">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259">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259">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259">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259">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42"/>
      <c r="V539" s="253">
        <f t="shared" si="203"/>
        <v>0</v>
      </c>
      <c r="W539" s="253">
        <f t="shared" si="204"/>
        <v>0</v>
      </c>
      <c r="X539" s="253">
        <f t="shared" si="205"/>
        <v>0</v>
      </c>
      <c r="Y539" s="253">
        <f t="shared" si="188"/>
        <v>0</v>
      </c>
      <c r="Z539" s="253">
        <f t="shared" si="189"/>
        <v>0</v>
      </c>
      <c r="AA539" s="253">
        <f t="shared" si="190"/>
        <v>0</v>
      </c>
      <c r="AB539" s="253">
        <f t="shared" si="191"/>
        <v>0</v>
      </c>
      <c r="AC539" s="142"/>
      <c r="AD539" s="253">
        <f>'Input| Projects'!Q539*N539*'Input| Escalations'!$K$19</f>
        <v>0</v>
      </c>
      <c r="AE539" s="253">
        <f>'Input| Projects'!R539*O539*'Input| Escalations'!$K$19</f>
        <v>0</v>
      </c>
      <c r="AF539" s="253">
        <f>'Input| Projects'!S539*P539*'Input| Escalations'!$K$19</f>
        <v>0</v>
      </c>
      <c r="AG539" s="253">
        <f>'Input| Projects'!T539*Q539*'Input| Escalations'!$K$19</f>
        <v>0</v>
      </c>
      <c r="AH539" s="253">
        <f>'Input| Projects'!U539*R539*'Input| Escalations'!$K$19</f>
        <v>0</v>
      </c>
      <c r="AI539" s="253">
        <f>'Input| Projects'!V539*S539*'Input| Escalations'!$K$19</f>
        <v>0</v>
      </c>
      <c r="AJ539" s="253">
        <f>'Input| Projects'!W539*T539*'Input| Escalations'!$K$19</f>
        <v>0</v>
      </c>
      <c r="AK539" s="142"/>
      <c r="AL539" s="253">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253">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253">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253">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253">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253">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253">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42"/>
      <c r="AT539" s="253">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253">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253">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253">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253">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253">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253">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42"/>
      <c r="BB539" s="253">
        <f t="shared" si="206"/>
        <v>0</v>
      </c>
      <c r="BC539" s="253">
        <f t="shared" si="207"/>
        <v>0</v>
      </c>
      <c r="BD539" s="253">
        <f t="shared" si="208"/>
        <v>0</v>
      </c>
      <c r="BE539" s="253">
        <f t="shared" si="192"/>
        <v>0</v>
      </c>
      <c r="BF539" s="253">
        <f t="shared" si="193"/>
        <v>0</v>
      </c>
      <c r="BG539" s="253">
        <f t="shared" si="194"/>
        <v>0</v>
      </c>
      <c r="BH539" s="253">
        <f t="shared" si="195"/>
        <v>0</v>
      </c>
      <c r="BI539" s="144"/>
      <c r="BJ539" s="253"/>
      <c r="BK539" s="253"/>
      <c r="BL539" s="253"/>
      <c r="BM539" s="253"/>
      <c r="BN539" s="253"/>
      <c r="BO539" s="253"/>
      <c r="BP539" s="253"/>
      <c r="BQ539" s="144"/>
      <c r="BR539" s="253">
        <f t="shared" si="196"/>
        <v>0</v>
      </c>
      <c r="BS539" s="253">
        <f t="shared" si="197"/>
        <v>0</v>
      </c>
      <c r="BT539" s="253">
        <f t="shared" si="198"/>
        <v>0</v>
      </c>
      <c r="BU539" s="253">
        <f t="shared" si="199"/>
        <v>0</v>
      </c>
      <c r="BV539" s="253">
        <f t="shared" si="200"/>
        <v>0</v>
      </c>
      <c r="BW539" s="253">
        <f t="shared" si="201"/>
        <v>0</v>
      </c>
      <c r="BX539" s="253">
        <f t="shared" si="202"/>
        <v>0</v>
      </c>
      <c r="BY539" s="142"/>
      <c r="BZ539" s="264" t="str">
        <f>IF(SUMIF('Input| Projects'!$AR$8:$CO$8,"Dx",'Input| Projects'!$AR539:$CO539)=0,"",SUMIF('Input| Projects'!$AR$8:$CO$8,"Dx",'Input| Projects'!$AR539:$CO539))</f>
        <v/>
      </c>
      <c r="CA539" s="264" t="str">
        <f>IF(SUMIF('Input| Projects'!$AR$8:$CO$8,"Tx",'Input| Projects'!$AR539:$CO539)=0,"",SUMIF('Input| Projects'!$AR$8:$CO$8,"Tx",'Input| Projects'!$AR539:$CO539))</f>
        <v/>
      </c>
      <c r="CB539" s="206" t="str">
        <f t="shared" si="209"/>
        <v/>
      </c>
    </row>
    <row r="540" spans="2:80" x14ac:dyDescent="0.3">
      <c r="B540" s="268">
        <f>IFERROR('Input| Projects'!B540,"")</f>
        <v>531</v>
      </c>
      <c r="C540" s="57" t="str">
        <f>IFERROR(IF('Input| Projects'!C540="","",'Input| Projects'!C540),"")</f>
        <v/>
      </c>
      <c r="D540" s="57" t="str">
        <f>IFERROR(IF('Input| Projects'!D540="","",'Input| Projects'!D540),"")</f>
        <v/>
      </c>
      <c r="E540" s="140"/>
      <c r="F540" s="257">
        <f>IFERROR('Input| Projects'!I540*'Input| Escalations'!$K$19,"")</f>
        <v>0</v>
      </c>
      <c r="G540" s="257">
        <f>IFERROR('Input| Projects'!J540*'Input| Escalations'!$K$19,"")</f>
        <v>0</v>
      </c>
      <c r="H540" s="257">
        <f>IFERROR('Input| Projects'!K540*'Input| Escalations'!$K$19,"")</f>
        <v>0</v>
      </c>
      <c r="I540" s="257">
        <f>IFERROR('Input| Projects'!L540*'Input| Escalations'!$K$19,"")</f>
        <v>0</v>
      </c>
      <c r="J540" s="257">
        <f>IFERROR('Input| Projects'!M540*'Input| Escalations'!$K$19,"")</f>
        <v>0</v>
      </c>
      <c r="K540" s="257">
        <f>IFERROR('Input| Projects'!N540*'Input| Escalations'!$K$19,"")</f>
        <v>0</v>
      </c>
      <c r="L540" s="257">
        <f>IFERROR('Input| Projects'!O540*'Input| Escalations'!$K$19,"")</f>
        <v>0</v>
      </c>
      <c r="M540" s="206" t="str">
        <f>IF(ABS(SUM(F540:L540)-(SUM('Input| Projects'!I540:O540)*'Input| Escalations'!$K$19))&lt;0.0000001,"",1)</f>
        <v/>
      </c>
      <c r="N540" s="259">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259">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259">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259">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259">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259">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259">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42"/>
      <c r="V540" s="253">
        <f t="shared" si="203"/>
        <v>0</v>
      </c>
      <c r="W540" s="253">
        <f t="shared" si="204"/>
        <v>0</v>
      </c>
      <c r="X540" s="253">
        <f t="shared" si="205"/>
        <v>0</v>
      </c>
      <c r="Y540" s="253">
        <f t="shared" si="188"/>
        <v>0</v>
      </c>
      <c r="Z540" s="253">
        <f t="shared" si="189"/>
        <v>0</v>
      </c>
      <c r="AA540" s="253">
        <f t="shared" si="190"/>
        <v>0</v>
      </c>
      <c r="AB540" s="253">
        <f t="shared" si="191"/>
        <v>0</v>
      </c>
      <c r="AC540" s="142"/>
      <c r="AD540" s="253">
        <f>'Input| Projects'!Q540*N540*'Input| Escalations'!$K$19</f>
        <v>0</v>
      </c>
      <c r="AE540" s="253">
        <f>'Input| Projects'!R540*O540*'Input| Escalations'!$K$19</f>
        <v>0</v>
      </c>
      <c r="AF540" s="253">
        <f>'Input| Projects'!S540*P540*'Input| Escalations'!$K$19</f>
        <v>0</v>
      </c>
      <c r="AG540" s="253">
        <f>'Input| Projects'!T540*Q540*'Input| Escalations'!$K$19</f>
        <v>0</v>
      </c>
      <c r="AH540" s="253">
        <f>'Input| Projects'!U540*R540*'Input| Escalations'!$K$19</f>
        <v>0</v>
      </c>
      <c r="AI540" s="253">
        <f>'Input| Projects'!V540*S540*'Input| Escalations'!$K$19</f>
        <v>0</v>
      </c>
      <c r="AJ540" s="253">
        <f>'Input| Projects'!W540*T540*'Input| Escalations'!$K$19</f>
        <v>0</v>
      </c>
      <c r="AK540" s="142"/>
      <c r="AL540" s="253">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253">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253">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253">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253">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253">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253">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42"/>
      <c r="AT540" s="253">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253">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253">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253">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253">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253">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253">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42"/>
      <c r="BB540" s="253">
        <f t="shared" si="206"/>
        <v>0</v>
      </c>
      <c r="BC540" s="253">
        <f t="shared" si="207"/>
        <v>0</v>
      </c>
      <c r="BD540" s="253">
        <f t="shared" si="208"/>
        <v>0</v>
      </c>
      <c r="BE540" s="253">
        <f t="shared" si="192"/>
        <v>0</v>
      </c>
      <c r="BF540" s="253">
        <f t="shared" si="193"/>
        <v>0</v>
      </c>
      <c r="BG540" s="253">
        <f t="shared" si="194"/>
        <v>0</v>
      </c>
      <c r="BH540" s="253">
        <f t="shared" si="195"/>
        <v>0</v>
      </c>
      <c r="BI540" s="144"/>
      <c r="BJ540" s="253"/>
      <c r="BK540" s="253"/>
      <c r="BL540" s="253"/>
      <c r="BM540" s="253"/>
      <c r="BN540" s="253"/>
      <c r="BO540" s="253"/>
      <c r="BP540" s="253"/>
      <c r="BQ540" s="144"/>
      <c r="BR540" s="253">
        <f t="shared" si="196"/>
        <v>0</v>
      </c>
      <c r="BS540" s="253">
        <f t="shared" si="197"/>
        <v>0</v>
      </c>
      <c r="BT540" s="253">
        <f t="shared" si="198"/>
        <v>0</v>
      </c>
      <c r="BU540" s="253">
        <f t="shared" si="199"/>
        <v>0</v>
      </c>
      <c r="BV540" s="253">
        <f t="shared" si="200"/>
        <v>0</v>
      </c>
      <c r="BW540" s="253">
        <f t="shared" si="201"/>
        <v>0</v>
      </c>
      <c r="BX540" s="253">
        <f t="shared" si="202"/>
        <v>0</v>
      </c>
      <c r="BY540" s="142"/>
      <c r="BZ540" s="264" t="str">
        <f>IF(SUMIF('Input| Projects'!$AR$8:$CO$8,"Dx",'Input| Projects'!$AR540:$CO540)=0,"",SUMIF('Input| Projects'!$AR$8:$CO$8,"Dx",'Input| Projects'!$AR540:$CO540))</f>
        <v/>
      </c>
      <c r="CA540" s="264" t="str">
        <f>IF(SUMIF('Input| Projects'!$AR$8:$CO$8,"Tx",'Input| Projects'!$AR540:$CO540)=0,"",SUMIF('Input| Projects'!$AR$8:$CO$8,"Tx",'Input| Projects'!$AR540:$CO540))</f>
        <v/>
      </c>
      <c r="CB540" s="206" t="str">
        <f t="shared" si="209"/>
        <v/>
      </c>
    </row>
    <row r="541" spans="2:80" x14ac:dyDescent="0.3">
      <c r="B541" s="268">
        <f>IFERROR('Input| Projects'!B541,"")</f>
        <v>532</v>
      </c>
      <c r="C541" s="57" t="str">
        <f>IFERROR(IF('Input| Projects'!C541="","",'Input| Projects'!C541),"")</f>
        <v/>
      </c>
      <c r="D541" s="57" t="str">
        <f>IFERROR(IF('Input| Projects'!D541="","",'Input| Projects'!D541),"")</f>
        <v/>
      </c>
      <c r="E541" s="140"/>
      <c r="F541" s="257">
        <f>IFERROR('Input| Projects'!I541*'Input| Escalations'!$K$19,"")</f>
        <v>0</v>
      </c>
      <c r="G541" s="257">
        <f>IFERROR('Input| Projects'!J541*'Input| Escalations'!$K$19,"")</f>
        <v>0</v>
      </c>
      <c r="H541" s="257">
        <f>IFERROR('Input| Projects'!K541*'Input| Escalations'!$K$19,"")</f>
        <v>0</v>
      </c>
      <c r="I541" s="257">
        <f>IFERROR('Input| Projects'!L541*'Input| Escalations'!$K$19,"")</f>
        <v>0</v>
      </c>
      <c r="J541" s="257">
        <f>IFERROR('Input| Projects'!M541*'Input| Escalations'!$K$19,"")</f>
        <v>0</v>
      </c>
      <c r="K541" s="257">
        <f>IFERROR('Input| Projects'!N541*'Input| Escalations'!$K$19,"")</f>
        <v>0</v>
      </c>
      <c r="L541" s="257">
        <f>IFERROR('Input| Projects'!O541*'Input| Escalations'!$K$19,"")</f>
        <v>0</v>
      </c>
      <c r="M541" s="206" t="str">
        <f>IF(ABS(SUM(F541:L541)-(SUM('Input| Projects'!I541:O541)*'Input| Escalations'!$K$19))&lt;0.0000001,"",1)</f>
        <v/>
      </c>
      <c r="N541" s="259">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259">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259">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259">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259">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259">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259">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42"/>
      <c r="V541" s="253">
        <f t="shared" si="203"/>
        <v>0</v>
      </c>
      <c r="W541" s="253">
        <f t="shared" si="204"/>
        <v>0</v>
      </c>
      <c r="X541" s="253">
        <f t="shared" si="205"/>
        <v>0</v>
      </c>
      <c r="Y541" s="253">
        <f t="shared" si="188"/>
        <v>0</v>
      </c>
      <c r="Z541" s="253">
        <f t="shared" si="189"/>
        <v>0</v>
      </c>
      <c r="AA541" s="253">
        <f t="shared" si="190"/>
        <v>0</v>
      </c>
      <c r="AB541" s="253">
        <f t="shared" si="191"/>
        <v>0</v>
      </c>
      <c r="AC541" s="142"/>
      <c r="AD541" s="253">
        <f>'Input| Projects'!Q541*N541*'Input| Escalations'!$K$19</f>
        <v>0</v>
      </c>
      <c r="AE541" s="253">
        <f>'Input| Projects'!R541*O541*'Input| Escalations'!$K$19</f>
        <v>0</v>
      </c>
      <c r="AF541" s="253">
        <f>'Input| Projects'!S541*P541*'Input| Escalations'!$K$19</f>
        <v>0</v>
      </c>
      <c r="AG541" s="253">
        <f>'Input| Projects'!T541*Q541*'Input| Escalations'!$K$19</f>
        <v>0</v>
      </c>
      <c r="AH541" s="253">
        <f>'Input| Projects'!U541*R541*'Input| Escalations'!$K$19</f>
        <v>0</v>
      </c>
      <c r="AI541" s="253">
        <f>'Input| Projects'!V541*S541*'Input| Escalations'!$K$19</f>
        <v>0</v>
      </c>
      <c r="AJ541" s="253">
        <f>'Input| Projects'!W541*T541*'Input| Escalations'!$K$19</f>
        <v>0</v>
      </c>
      <c r="AK541" s="142"/>
      <c r="AL541" s="253">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253">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253">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253">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253">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253">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253">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42"/>
      <c r="AT541" s="253">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253">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253">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253">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253">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253">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253">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42"/>
      <c r="BB541" s="253">
        <f t="shared" si="206"/>
        <v>0</v>
      </c>
      <c r="BC541" s="253">
        <f t="shared" si="207"/>
        <v>0</v>
      </c>
      <c r="BD541" s="253">
        <f t="shared" si="208"/>
        <v>0</v>
      </c>
      <c r="BE541" s="253">
        <f t="shared" si="192"/>
        <v>0</v>
      </c>
      <c r="BF541" s="253">
        <f t="shared" si="193"/>
        <v>0</v>
      </c>
      <c r="BG541" s="253">
        <f t="shared" si="194"/>
        <v>0</v>
      </c>
      <c r="BH541" s="253">
        <f t="shared" si="195"/>
        <v>0</v>
      </c>
      <c r="BI541" s="144"/>
      <c r="BJ541" s="253"/>
      <c r="BK541" s="253"/>
      <c r="BL541" s="253"/>
      <c r="BM541" s="253"/>
      <c r="BN541" s="253"/>
      <c r="BO541" s="253"/>
      <c r="BP541" s="253"/>
      <c r="BQ541" s="144"/>
      <c r="BR541" s="253">
        <f t="shared" si="196"/>
        <v>0</v>
      </c>
      <c r="BS541" s="253">
        <f t="shared" si="197"/>
        <v>0</v>
      </c>
      <c r="BT541" s="253">
        <f t="shared" si="198"/>
        <v>0</v>
      </c>
      <c r="BU541" s="253">
        <f t="shared" si="199"/>
        <v>0</v>
      </c>
      <c r="BV541" s="253">
        <f t="shared" si="200"/>
        <v>0</v>
      </c>
      <c r="BW541" s="253">
        <f t="shared" si="201"/>
        <v>0</v>
      </c>
      <c r="BX541" s="253">
        <f t="shared" si="202"/>
        <v>0</v>
      </c>
      <c r="BY541" s="142"/>
      <c r="BZ541" s="264" t="str">
        <f>IF(SUMIF('Input| Projects'!$AR$8:$CO$8,"Dx",'Input| Projects'!$AR541:$CO541)=0,"",SUMIF('Input| Projects'!$AR$8:$CO$8,"Dx",'Input| Projects'!$AR541:$CO541))</f>
        <v/>
      </c>
      <c r="CA541" s="264" t="str">
        <f>IF(SUMIF('Input| Projects'!$AR$8:$CO$8,"Tx",'Input| Projects'!$AR541:$CO541)=0,"",SUMIF('Input| Projects'!$AR$8:$CO$8,"Tx",'Input| Projects'!$AR541:$CO541))</f>
        <v/>
      </c>
      <c r="CB541" s="206" t="str">
        <f t="shared" si="209"/>
        <v/>
      </c>
    </row>
    <row r="542" spans="2:80" x14ac:dyDescent="0.3">
      <c r="B542" s="268">
        <f>IFERROR('Input| Projects'!B542,"")</f>
        <v>533</v>
      </c>
      <c r="C542" s="57" t="str">
        <f>IFERROR(IF('Input| Projects'!C542="","",'Input| Projects'!C542),"")</f>
        <v/>
      </c>
      <c r="D542" s="57" t="str">
        <f>IFERROR(IF('Input| Projects'!D542="","",'Input| Projects'!D542),"")</f>
        <v/>
      </c>
      <c r="E542" s="140"/>
      <c r="F542" s="257">
        <f>IFERROR('Input| Projects'!I542*'Input| Escalations'!$K$19,"")</f>
        <v>0</v>
      </c>
      <c r="G542" s="257">
        <f>IFERROR('Input| Projects'!J542*'Input| Escalations'!$K$19,"")</f>
        <v>0</v>
      </c>
      <c r="H542" s="257">
        <f>IFERROR('Input| Projects'!K542*'Input| Escalations'!$K$19,"")</f>
        <v>0</v>
      </c>
      <c r="I542" s="257">
        <f>IFERROR('Input| Projects'!L542*'Input| Escalations'!$K$19,"")</f>
        <v>0</v>
      </c>
      <c r="J542" s="257">
        <f>IFERROR('Input| Projects'!M542*'Input| Escalations'!$K$19,"")</f>
        <v>0</v>
      </c>
      <c r="K542" s="257">
        <f>IFERROR('Input| Projects'!N542*'Input| Escalations'!$K$19,"")</f>
        <v>0</v>
      </c>
      <c r="L542" s="257">
        <f>IFERROR('Input| Projects'!O542*'Input| Escalations'!$K$19,"")</f>
        <v>0</v>
      </c>
      <c r="M542" s="206" t="str">
        <f>IF(ABS(SUM(F542:L542)-(SUM('Input| Projects'!I542:O542)*'Input| Escalations'!$K$19))&lt;0.0000001,"",1)</f>
        <v/>
      </c>
      <c r="N542" s="259">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259">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259">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259">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259">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259">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259">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42"/>
      <c r="V542" s="253">
        <f t="shared" si="203"/>
        <v>0</v>
      </c>
      <c r="W542" s="253">
        <f t="shared" si="204"/>
        <v>0</v>
      </c>
      <c r="X542" s="253">
        <f t="shared" si="205"/>
        <v>0</v>
      </c>
      <c r="Y542" s="253">
        <f t="shared" si="188"/>
        <v>0</v>
      </c>
      <c r="Z542" s="253">
        <f t="shared" si="189"/>
        <v>0</v>
      </c>
      <c r="AA542" s="253">
        <f t="shared" si="190"/>
        <v>0</v>
      </c>
      <c r="AB542" s="253">
        <f t="shared" si="191"/>
        <v>0</v>
      </c>
      <c r="AC542" s="142"/>
      <c r="AD542" s="253">
        <f>'Input| Projects'!Q542*N542*'Input| Escalations'!$K$19</f>
        <v>0</v>
      </c>
      <c r="AE542" s="253">
        <f>'Input| Projects'!R542*O542*'Input| Escalations'!$K$19</f>
        <v>0</v>
      </c>
      <c r="AF542" s="253">
        <f>'Input| Projects'!S542*P542*'Input| Escalations'!$K$19</f>
        <v>0</v>
      </c>
      <c r="AG542" s="253">
        <f>'Input| Projects'!T542*Q542*'Input| Escalations'!$K$19</f>
        <v>0</v>
      </c>
      <c r="AH542" s="253">
        <f>'Input| Projects'!U542*R542*'Input| Escalations'!$K$19</f>
        <v>0</v>
      </c>
      <c r="AI542" s="253">
        <f>'Input| Projects'!V542*S542*'Input| Escalations'!$K$19</f>
        <v>0</v>
      </c>
      <c r="AJ542" s="253">
        <f>'Input| Projects'!W542*T542*'Input| Escalations'!$K$19</f>
        <v>0</v>
      </c>
      <c r="AK542" s="142"/>
      <c r="AL542" s="253">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253">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253">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253">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253">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253">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253">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42"/>
      <c r="AT542" s="253">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253">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253">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253">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253">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253">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253">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42"/>
      <c r="BB542" s="253">
        <f t="shared" si="206"/>
        <v>0</v>
      </c>
      <c r="BC542" s="253">
        <f t="shared" si="207"/>
        <v>0</v>
      </c>
      <c r="BD542" s="253">
        <f t="shared" si="208"/>
        <v>0</v>
      </c>
      <c r="BE542" s="253">
        <f t="shared" si="192"/>
        <v>0</v>
      </c>
      <c r="BF542" s="253">
        <f t="shared" si="193"/>
        <v>0</v>
      </c>
      <c r="BG542" s="253">
        <f t="shared" si="194"/>
        <v>0</v>
      </c>
      <c r="BH542" s="253">
        <f t="shared" si="195"/>
        <v>0</v>
      </c>
      <c r="BI542" s="144"/>
      <c r="BJ542" s="253"/>
      <c r="BK542" s="253"/>
      <c r="BL542" s="253"/>
      <c r="BM542" s="253"/>
      <c r="BN542" s="253"/>
      <c r="BO542" s="253"/>
      <c r="BP542" s="253"/>
      <c r="BQ542" s="144"/>
      <c r="BR542" s="253">
        <f t="shared" si="196"/>
        <v>0</v>
      </c>
      <c r="BS542" s="253">
        <f t="shared" si="197"/>
        <v>0</v>
      </c>
      <c r="BT542" s="253">
        <f t="shared" si="198"/>
        <v>0</v>
      </c>
      <c r="BU542" s="253">
        <f t="shared" si="199"/>
        <v>0</v>
      </c>
      <c r="BV542" s="253">
        <f t="shared" si="200"/>
        <v>0</v>
      </c>
      <c r="BW542" s="253">
        <f t="shared" si="201"/>
        <v>0</v>
      </c>
      <c r="BX542" s="253">
        <f t="shared" si="202"/>
        <v>0</v>
      </c>
      <c r="BY542" s="142"/>
      <c r="BZ542" s="264" t="str">
        <f>IF(SUMIF('Input| Projects'!$AR$8:$CO$8,"Dx",'Input| Projects'!$AR542:$CO542)=0,"",SUMIF('Input| Projects'!$AR$8:$CO$8,"Dx",'Input| Projects'!$AR542:$CO542))</f>
        <v/>
      </c>
      <c r="CA542" s="264" t="str">
        <f>IF(SUMIF('Input| Projects'!$AR$8:$CO$8,"Tx",'Input| Projects'!$AR542:$CO542)=0,"",SUMIF('Input| Projects'!$AR$8:$CO$8,"Tx",'Input| Projects'!$AR542:$CO542))</f>
        <v/>
      </c>
      <c r="CB542" s="206" t="str">
        <f t="shared" si="209"/>
        <v/>
      </c>
    </row>
    <row r="543" spans="2:80" x14ac:dyDescent="0.3">
      <c r="B543" s="268">
        <f>IFERROR('Input| Projects'!B543,"")</f>
        <v>534</v>
      </c>
      <c r="C543" s="57" t="str">
        <f>IFERROR(IF('Input| Projects'!C543="","",'Input| Projects'!C543),"")</f>
        <v/>
      </c>
      <c r="D543" s="57" t="str">
        <f>IFERROR(IF('Input| Projects'!D543="","",'Input| Projects'!D543),"")</f>
        <v/>
      </c>
      <c r="E543" s="140"/>
      <c r="F543" s="257">
        <f>IFERROR('Input| Projects'!I543*'Input| Escalations'!$K$19,"")</f>
        <v>0</v>
      </c>
      <c r="G543" s="257">
        <f>IFERROR('Input| Projects'!J543*'Input| Escalations'!$K$19,"")</f>
        <v>0</v>
      </c>
      <c r="H543" s="257">
        <f>IFERROR('Input| Projects'!K543*'Input| Escalations'!$K$19,"")</f>
        <v>0</v>
      </c>
      <c r="I543" s="257">
        <f>IFERROR('Input| Projects'!L543*'Input| Escalations'!$K$19,"")</f>
        <v>0</v>
      </c>
      <c r="J543" s="257">
        <f>IFERROR('Input| Projects'!M543*'Input| Escalations'!$K$19,"")</f>
        <v>0</v>
      </c>
      <c r="K543" s="257">
        <f>IFERROR('Input| Projects'!N543*'Input| Escalations'!$K$19,"")</f>
        <v>0</v>
      </c>
      <c r="L543" s="257">
        <f>IFERROR('Input| Projects'!O543*'Input| Escalations'!$K$19,"")</f>
        <v>0</v>
      </c>
      <c r="M543" s="206" t="str">
        <f>IF(ABS(SUM(F543:L543)-(SUM('Input| Projects'!I543:O543)*'Input| Escalations'!$K$19))&lt;0.0000001,"",1)</f>
        <v/>
      </c>
      <c r="N543" s="259">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259">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259">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259">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259">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259">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259">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42"/>
      <c r="V543" s="253">
        <f t="shared" si="203"/>
        <v>0</v>
      </c>
      <c r="W543" s="253">
        <f t="shared" si="204"/>
        <v>0</v>
      </c>
      <c r="X543" s="253">
        <f t="shared" si="205"/>
        <v>0</v>
      </c>
      <c r="Y543" s="253">
        <f t="shared" si="188"/>
        <v>0</v>
      </c>
      <c r="Z543" s="253">
        <f t="shared" si="189"/>
        <v>0</v>
      </c>
      <c r="AA543" s="253">
        <f t="shared" si="190"/>
        <v>0</v>
      </c>
      <c r="AB543" s="253">
        <f t="shared" si="191"/>
        <v>0</v>
      </c>
      <c r="AC543" s="142"/>
      <c r="AD543" s="253">
        <f>'Input| Projects'!Q543*N543*'Input| Escalations'!$K$19</f>
        <v>0</v>
      </c>
      <c r="AE543" s="253">
        <f>'Input| Projects'!R543*O543*'Input| Escalations'!$K$19</f>
        <v>0</v>
      </c>
      <c r="AF543" s="253">
        <f>'Input| Projects'!S543*P543*'Input| Escalations'!$K$19</f>
        <v>0</v>
      </c>
      <c r="AG543" s="253">
        <f>'Input| Projects'!T543*Q543*'Input| Escalations'!$K$19</f>
        <v>0</v>
      </c>
      <c r="AH543" s="253">
        <f>'Input| Projects'!U543*R543*'Input| Escalations'!$K$19</f>
        <v>0</v>
      </c>
      <c r="AI543" s="253">
        <f>'Input| Projects'!V543*S543*'Input| Escalations'!$K$19</f>
        <v>0</v>
      </c>
      <c r="AJ543" s="253">
        <f>'Input| Projects'!W543*T543*'Input| Escalations'!$K$19</f>
        <v>0</v>
      </c>
      <c r="AK543" s="142"/>
      <c r="AL543" s="253">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253">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253">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253">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253">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253">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253">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42"/>
      <c r="AT543" s="253">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253">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253">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253">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253">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253">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253">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42"/>
      <c r="BB543" s="253">
        <f t="shared" si="206"/>
        <v>0</v>
      </c>
      <c r="BC543" s="253">
        <f t="shared" si="207"/>
        <v>0</v>
      </c>
      <c r="BD543" s="253">
        <f t="shared" si="208"/>
        <v>0</v>
      </c>
      <c r="BE543" s="253">
        <f t="shared" si="192"/>
        <v>0</v>
      </c>
      <c r="BF543" s="253">
        <f t="shared" si="193"/>
        <v>0</v>
      </c>
      <c r="BG543" s="253">
        <f t="shared" si="194"/>
        <v>0</v>
      </c>
      <c r="BH543" s="253">
        <f t="shared" si="195"/>
        <v>0</v>
      </c>
      <c r="BI543" s="144"/>
      <c r="BJ543" s="253"/>
      <c r="BK543" s="253"/>
      <c r="BL543" s="253"/>
      <c r="BM543" s="253"/>
      <c r="BN543" s="253"/>
      <c r="BO543" s="253"/>
      <c r="BP543" s="253"/>
      <c r="BQ543" s="144"/>
      <c r="BR543" s="253">
        <f t="shared" si="196"/>
        <v>0</v>
      </c>
      <c r="BS543" s="253">
        <f t="shared" si="197"/>
        <v>0</v>
      </c>
      <c r="BT543" s="253">
        <f t="shared" si="198"/>
        <v>0</v>
      </c>
      <c r="BU543" s="253">
        <f t="shared" si="199"/>
        <v>0</v>
      </c>
      <c r="BV543" s="253">
        <f t="shared" si="200"/>
        <v>0</v>
      </c>
      <c r="BW543" s="253">
        <f t="shared" si="201"/>
        <v>0</v>
      </c>
      <c r="BX543" s="253">
        <f t="shared" si="202"/>
        <v>0</v>
      </c>
      <c r="BY543" s="142"/>
      <c r="BZ543" s="264" t="str">
        <f>IF(SUMIF('Input| Projects'!$AR$8:$CO$8,"Dx",'Input| Projects'!$AR543:$CO543)=0,"",SUMIF('Input| Projects'!$AR$8:$CO$8,"Dx",'Input| Projects'!$AR543:$CO543))</f>
        <v/>
      </c>
      <c r="CA543" s="264" t="str">
        <f>IF(SUMIF('Input| Projects'!$AR$8:$CO$8,"Tx",'Input| Projects'!$AR543:$CO543)=0,"",SUMIF('Input| Projects'!$AR$8:$CO$8,"Tx",'Input| Projects'!$AR543:$CO543))</f>
        <v/>
      </c>
      <c r="CB543" s="206" t="str">
        <f t="shared" si="209"/>
        <v/>
      </c>
    </row>
    <row r="544" spans="2:80" x14ac:dyDescent="0.3">
      <c r="B544" s="268">
        <f>IFERROR('Input| Projects'!B544,"")</f>
        <v>535</v>
      </c>
      <c r="C544" s="57" t="str">
        <f>IFERROR(IF('Input| Projects'!C544="","",'Input| Projects'!C544),"")</f>
        <v/>
      </c>
      <c r="D544" s="57" t="str">
        <f>IFERROR(IF('Input| Projects'!D544="","",'Input| Projects'!D544),"")</f>
        <v/>
      </c>
      <c r="E544" s="140"/>
      <c r="F544" s="257">
        <f>IFERROR('Input| Projects'!I544*'Input| Escalations'!$K$19,"")</f>
        <v>0</v>
      </c>
      <c r="G544" s="257">
        <f>IFERROR('Input| Projects'!J544*'Input| Escalations'!$K$19,"")</f>
        <v>0</v>
      </c>
      <c r="H544" s="257">
        <f>IFERROR('Input| Projects'!K544*'Input| Escalations'!$K$19,"")</f>
        <v>0</v>
      </c>
      <c r="I544" s="257">
        <f>IFERROR('Input| Projects'!L544*'Input| Escalations'!$K$19,"")</f>
        <v>0</v>
      </c>
      <c r="J544" s="257">
        <f>IFERROR('Input| Projects'!M544*'Input| Escalations'!$K$19,"")</f>
        <v>0</v>
      </c>
      <c r="K544" s="257">
        <f>IFERROR('Input| Projects'!N544*'Input| Escalations'!$K$19,"")</f>
        <v>0</v>
      </c>
      <c r="L544" s="257">
        <f>IFERROR('Input| Projects'!O544*'Input| Escalations'!$K$19,"")</f>
        <v>0</v>
      </c>
      <c r="M544" s="206" t="str">
        <f>IF(ABS(SUM(F544:L544)-(SUM('Input| Projects'!I544:O544)*'Input| Escalations'!$K$19))&lt;0.0000001,"",1)</f>
        <v/>
      </c>
      <c r="N544" s="259">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259">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259">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259">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259">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259">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259">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42"/>
      <c r="V544" s="253">
        <f t="shared" si="203"/>
        <v>0</v>
      </c>
      <c r="W544" s="253">
        <f t="shared" si="204"/>
        <v>0</v>
      </c>
      <c r="X544" s="253">
        <f t="shared" si="205"/>
        <v>0</v>
      </c>
      <c r="Y544" s="253">
        <f t="shared" si="188"/>
        <v>0</v>
      </c>
      <c r="Z544" s="253">
        <f t="shared" si="189"/>
        <v>0</v>
      </c>
      <c r="AA544" s="253">
        <f t="shared" si="190"/>
        <v>0</v>
      </c>
      <c r="AB544" s="253">
        <f t="shared" si="191"/>
        <v>0</v>
      </c>
      <c r="AC544" s="142"/>
      <c r="AD544" s="253">
        <f>'Input| Projects'!Q544*N544*'Input| Escalations'!$K$19</f>
        <v>0</v>
      </c>
      <c r="AE544" s="253">
        <f>'Input| Projects'!R544*O544*'Input| Escalations'!$K$19</f>
        <v>0</v>
      </c>
      <c r="AF544" s="253">
        <f>'Input| Projects'!S544*P544*'Input| Escalations'!$K$19</f>
        <v>0</v>
      </c>
      <c r="AG544" s="253">
        <f>'Input| Projects'!T544*Q544*'Input| Escalations'!$K$19</f>
        <v>0</v>
      </c>
      <c r="AH544" s="253">
        <f>'Input| Projects'!U544*R544*'Input| Escalations'!$K$19</f>
        <v>0</v>
      </c>
      <c r="AI544" s="253">
        <f>'Input| Projects'!V544*S544*'Input| Escalations'!$K$19</f>
        <v>0</v>
      </c>
      <c r="AJ544" s="253">
        <f>'Input| Projects'!W544*T544*'Input| Escalations'!$K$19</f>
        <v>0</v>
      </c>
      <c r="AK544" s="142"/>
      <c r="AL544" s="253">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253">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253">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253">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253">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253">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253">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42"/>
      <c r="AT544" s="253">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253">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253">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253">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253">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253">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253">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42"/>
      <c r="BB544" s="253">
        <f t="shared" si="206"/>
        <v>0</v>
      </c>
      <c r="BC544" s="253">
        <f t="shared" si="207"/>
        <v>0</v>
      </c>
      <c r="BD544" s="253">
        <f t="shared" si="208"/>
        <v>0</v>
      </c>
      <c r="BE544" s="253">
        <f t="shared" si="192"/>
        <v>0</v>
      </c>
      <c r="BF544" s="253">
        <f t="shared" si="193"/>
        <v>0</v>
      </c>
      <c r="BG544" s="253">
        <f t="shared" si="194"/>
        <v>0</v>
      </c>
      <c r="BH544" s="253">
        <f t="shared" si="195"/>
        <v>0</v>
      </c>
      <c r="BI544" s="144"/>
      <c r="BJ544" s="253"/>
      <c r="BK544" s="253"/>
      <c r="BL544" s="253"/>
      <c r="BM544" s="253"/>
      <c r="BN544" s="253"/>
      <c r="BO544" s="253"/>
      <c r="BP544" s="253"/>
      <c r="BQ544" s="144"/>
      <c r="BR544" s="253">
        <f t="shared" si="196"/>
        <v>0</v>
      </c>
      <c r="BS544" s="253">
        <f t="shared" si="197"/>
        <v>0</v>
      </c>
      <c r="BT544" s="253">
        <f t="shared" si="198"/>
        <v>0</v>
      </c>
      <c r="BU544" s="253">
        <f t="shared" si="199"/>
        <v>0</v>
      </c>
      <c r="BV544" s="253">
        <f t="shared" si="200"/>
        <v>0</v>
      </c>
      <c r="BW544" s="253">
        <f t="shared" si="201"/>
        <v>0</v>
      </c>
      <c r="BX544" s="253">
        <f t="shared" si="202"/>
        <v>0</v>
      </c>
      <c r="BY544" s="142"/>
      <c r="BZ544" s="264" t="str">
        <f>IF(SUMIF('Input| Projects'!$AR$8:$CO$8,"Dx",'Input| Projects'!$AR544:$CO544)=0,"",SUMIF('Input| Projects'!$AR$8:$CO$8,"Dx",'Input| Projects'!$AR544:$CO544))</f>
        <v/>
      </c>
      <c r="CA544" s="264" t="str">
        <f>IF(SUMIF('Input| Projects'!$AR$8:$CO$8,"Tx",'Input| Projects'!$AR544:$CO544)=0,"",SUMIF('Input| Projects'!$AR$8:$CO$8,"Tx",'Input| Projects'!$AR544:$CO544))</f>
        <v/>
      </c>
      <c r="CB544" s="206" t="str">
        <f t="shared" si="209"/>
        <v/>
      </c>
    </row>
    <row r="545" spans="2:80" x14ac:dyDescent="0.3">
      <c r="B545" s="268">
        <f>IFERROR('Input| Projects'!B545,"")</f>
        <v>536</v>
      </c>
      <c r="C545" s="57" t="str">
        <f>IFERROR(IF('Input| Projects'!C545="","",'Input| Projects'!C545),"")</f>
        <v/>
      </c>
      <c r="D545" s="57" t="str">
        <f>IFERROR(IF('Input| Projects'!D545="","",'Input| Projects'!D545),"")</f>
        <v/>
      </c>
      <c r="E545" s="140"/>
      <c r="F545" s="257">
        <f>IFERROR('Input| Projects'!I545*'Input| Escalations'!$K$19,"")</f>
        <v>0</v>
      </c>
      <c r="G545" s="257">
        <f>IFERROR('Input| Projects'!J545*'Input| Escalations'!$K$19,"")</f>
        <v>0</v>
      </c>
      <c r="H545" s="257">
        <f>IFERROR('Input| Projects'!K545*'Input| Escalations'!$K$19,"")</f>
        <v>0</v>
      </c>
      <c r="I545" s="257">
        <f>IFERROR('Input| Projects'!L545*'Input| Escalations'!$K$19,"")</f>
        <v>0</v>
      </c>
      <c r="J545" s="257">
        <f>IFERROR('Input| Projects'!M545*'Input| Escalations'!$K$19,"")</f>
        <v>0</v>
      </c>
      <c r="K545" s="257">
        <f>IFERROR('Input| Projects'!N545*'Input| Escalations'!$K$19,"")</f>
        <v>0</v>
      </c>
      <c r="L545" s="257">
        <f>IFERROR('Input| Projects'!O545*'Input| Escalations'!$K$19,"")</f>
        <v>0</v>
      </c>
      <c r="M545" s="206" t="str">
        <f>IF(ABS(SUM(F545:L545)-(SUM('Input| Projects'!I545:O545)*'Input| Escalations'!$K$19))&lt;0.0000001,"",1)</f>
        <v/>
      </c>
      <c r="N545" s="259">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259">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259">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259">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259">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259">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259">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42"/>
      <c r="V545" s="253">
        <f t="shared" si="203"/>
        <v>0</v>
      </c>
      <c r="W545" s="253">
        <f t="shared" si="204"/>
        <v>0</v>
      </c>
      <c r="X545" s="253">
        <f t="shared" si="205"/>
        <v>0</v>
      </c>
      <c r="Y545" s="253">
        <f t="shared" si="188"/>
        <v>0</v>
      </c>
      <c r="Z545" s="253">
        <f t="shared" si="189"/>
        <v>0</v>
      </c>
      <c r="AA545" s="253">
        <f t="shared" si="190"/>
        <v>0</v>
      </c>
      <c r="AB545" s="253">
        <f t="shared" si="191"/>
        <v>0</v>
      </c>
      <c r="AC545" s="142"/>
      <c r="AD545" s="253">
        <f>'Input| Projects'!Q545*N545*'Input| Escalations'!$K$19</f>
        <v>0</v>
      </c>
      <c r="AE545" s="253">
        <f>'Input| Projects'!R545*O545*'Input| Escalations'!$K$19</f>
        <v>0</v>
      </c>
      <c r="AF545" s="253">
        <f>'Input| Projects'!S545*P545*'Input| Escalations'!$K$19</f>
        <v>0</v>
      </c>
      <c r="AG545" s="253">
        <f>'Input| Projects'!T545*Q545*'Input| Escalations'!$K$19</f>
        <v>0</v>
      </c>
      <c r="AH545" s="253">
        <f>'Input| Projects'!U545*R545*'Input| Escalations'!$K$19</f>
        <v>0</v>
      </c>
      <c r="AI545" s="253">
        <f>'Input| Projects'!V545*S545*'Input| Escalations'!$K$19</f>
        <v>0</v>
      </c>
      <c r="AJ545" s="253">
        <f>'Input| Projects'!W545*T545*'Input| Escalations'!$K$19</f>
        <v>0</v>
      </c>
      <c r="AK545" s="142"/>
      <c r="AL545" s="253">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253">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253">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253">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253">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253">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253">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42"/>
      <c r="AT545" s="253">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253">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253">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253">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253">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253">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253">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42"/>
      <c r="BB545" s="253">
        <f t="shared" si="206"/>
        <v>0</v>
      </c>
      <c r="BC545" s="253">
        <f t="shared" si="207"/>
        <v>0</v>
      </c>
      <c r="BD545" s="253">
        <f t="shared" si="208"/>
        <v>0</v>
      </c>
      <c r="BE545" s="253">
        <f t="shared" si="192"/>
        <v>0</v>
      </c>
      <c r="BF545" s="253">
        <f t="shared" si="193"/>
        <v>0</v>
      </c>
      <c r="BG545" s="253">
        <f t="shared" si="194"/>
        <v>0</v>
      </c>
      <c r="BH545" s="253">
        <f t="shared" si="195"/>
        <v>0</v>
      </c>
      <c r="BI545" s="144"/>
      <c r="BJ545" s="253"/>
      <c r="BK545" s="253"/>
      <c r="BL545" s="253"/>
      <c r="BM545" s="253"/>
      <c r="BN545" s="253"/>
      <c r="BO545" s="253"/>
      <c r="BP545" s="253"/>
      <c r="BQ545" s="144"/>
      <c r="BR545" s="253">
        <f t="shared" si="196"/>
        <v>0</v>
      </c>
      <c r="BS545" s="253">
        <f t="shared" si="197"/>
        <v>0</v>
      </c>
      <c r="BT545" s="253">
        <f t="shared" si="198"/>
        <v>0</v>
      </c>
      <c r="BU545" s="253">
        <f t="shared" si="199"/>
        <v>0</v>
      </c>
      <c r="BV545" s="253">
        <f t="shared" si="200"/>
        <v>0</v>
      </c>
      <c r="BW545" s="253">
        <f t="shared" si="201"/>
        <v>0</v>
      </c>
      <c r="BX545" s="253">
        <f t="shared" si="202"/>
        <v>0</v>
      </c>
      <c r="BY545" s="142"/>
      <c r="BZ545" s="264" t="str">
        <f>IF(SUMIF('Input| Projects'!$AR$8:$CO$8,"Dx",'Input| Projects'!$AR545:$CO545)=0,"",SUMIF('Input| Projects'!$AR$8:$CO$8,"Dx",'Input| Projects'!$AR545:$CO545))</f>
        <v/>
      </c>
      <c r="CA545" s="264" t="str">
        <f>IF(SUMIF('Input| Projects'!$AR$8:$CO$8,"Tx",'Input| Projects'!$AR545:$CO545)=0,"",SUMIF('Input| Projects'!$AR$8:$CO$8,"Tx",'Input| Projects'!$AR545:$CO545))</f>
        <v/>
      </c>
      <c r="CB545" s="206" t="str">
        <f t="shared" si="209"/>
        <v/>
      </c>
    </row>
    <row r="546" spans="2:80" x14ac:dyDescent="0.3">
      <c r="B546" s="268">
        <f>IFERROR('Input| Projects'!B546,"")</f>
        <v>537</v>
      </c>
      <c r="C546" s="57" t="str">
        <f>IFERROR(IF('Input| Projects'!C546="","",'Input| Projects'!C546),"")</f>
        <v/>
      </c>
      <c r="D546" s="57" t="str">
        <f>IFERROR(IF('Input| Projects'!D546="","",'Input| Projects'!D546),"")</f>
        <v/>
      </c>
      <c r="E546" s="140"/>
      <c r="F546" s="257">
        <f>IFERROR('Input| Projects'!I546*'Input| Escalations'!$K$19,"")</f>
        <v>0</v>
      </c>
      <c r="G546" s="257">
        <f>IFERROR('Input| Projects'!J546*'Input| Escalations'!$K$19,"")</f>
        <v>0</v>
      </c>
      <c r="H546" s="257">
        <f>IFERROR('Input| Projects'!K546*'Input| Escalations'!$K$19,"")</f>
        <v>0</v>
      </c>
      <c r="I546" s="257">
        <f>IFERROR('Input| Projects'!L546*'Input| Escalations'!$K$19,"")</f>
        <v>0</v>
      </c>
      <c r="J546" s="257">
        <f>IFERROR('Input| Projects'!M546*'Input| Escalations'!$K$19,"")</f>
        <v>0</v>
      </c>
      <c r="K546" s="257">
        <f>IFERROR('Input| Projects'!N546*'Input| Escalations'!$K$19,"")</f>
        <v>0</v>
      </c>
      <c r="L546" s="257">
        <f>IFERROR('Input| Projects'!O546*'Input| Escalations'!$K$19,"")</f>
        <v>0</v>
      </c>
      <c r="M546" s="206" t="str">
        <f>IF(ABS(SUM(F546:L546)-(SUM('Input| Projects'!I546:O546)*'Input| Escalations'!$K$19))&lt;0.0000001,"",1)</f>
        <v/>
      </c>
      <c r="N546" s="259">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259">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259">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259">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259">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259">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259">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42"/>
      <c r="V546" s="253">
        <f t="shared" si="203"/>
        <v>0</v>
      </c>
      <c r="W546" s="253">
        <f t="shared" si="204"/>
        <v>0</v>
      </c>
      <c r="X546" s="253">
        <f t="shared" si="205"/>
        <v>0</v>
      </c>
      <c r="Y546" s="253">
        <f t="shared" si="188"/>
        <v>0</v>
      </c>
      <c r="Z546" s="253">
        <f t="shared" si="189"/>
        <v>0</v>
      </c>
      <c r="AA546" s="253">
        <f t="shared" si="190"/>
        <v>0</v>
      </c>
      <c r="AB546" s="253">
        <f t="shared" si="191"/>
        <v>0</v>
      </c>
      <c r="AC546" s="142"/>
      <c r="AD546" s="253">
        <f>'Input| Projects'!Q546*N546*'Input| Escalations'!$K$19</f>
        <v>0</v>
      </c>
      <c r="AE546" s="253">
        <f>'Input| Projects'!R546*O546*'Input| Escalations'!$K$19</f>
        <v>0</v>
      </c>
      <c r="AF546" s="253">
        <f>'Input| Projects'!S546*P546*'Input| Escalations'!$K$19</f>
        <v>0</v>
      </c>
      <c r="AG546" s="253">
        <f>'Input| Projects'!T546*Q546*'Input| Escalations'!$K$19</f>
        <v>0</v>
      </c>
      <c r="AH546" s="253">
        <f>'Input| Projects'!U546*R546*'Input| Escalations'!$K$19</f>
        <v>0</v>
      </c>
      <c r="AI546" s="253">
        <f>'Input| Projects'!V546*S546*'Input| Escalations'!$K$19</f>
        <v>0</v>
      </c>
      <c r="AJ546" s="253">
        <f>'Input| Projects'!W546*T546*'Input| Escalations'!$K$19</f>
        <v>0</v>
      </c>
      <c r="AK546" s="142"/>
      <c r="AL546" s="253">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253">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253">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253">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253">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253">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253">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42"/>
      <c r="AT546" s="253">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253">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253">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253">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253">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253">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253">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42"/>
      <c r="BB546" s="253">
        <f t="shared" si="206"/>
        <v>0</v>
      </c>
      <c r="BC546" s="253">
        <f t="shared" si="207"/>
        <v>0</v>
      </c>
      <c r="BD546" s="253">
        <f t="shared" si="208"/>
        <v>0</v>
      </c>
      <c r="BE546" s="253">
        <f t="shared" si="192"/>
        <v>0</v>
      </c>
      <c r="BF546" s="253">
        <f t="shared" si="193"/>
        <v>0</v>
      </c>
      <c r="BG546" s="253">
        <f t="shared" si="194"/>
        <v>0</v>
      </c>
      <c r="BH546" s="253">
        <f t="shared" si="195"/>
        <v>0</v>
      </c>
      <c r="BI546" s="144"/>
      <c r="BJ546" s="253"/>
      <c r="BK546" s="253"/>
      <c r="BL546" s="253"/>
      <c r="BM546" s="253"/>
      <c r="BN546" s="253"/>
      <c r="BO546" s="253"/>
      <c r="BP546" s="253"/>
      <c r="BQ546" s="144"/>
      <c r="BR546" s="253">
        <f t="shared" si="196"/>
        <v>0</v>
      </c>
      <c r="BS546" s="253">
        <f t="shared" si="197"/>
        <v>0</v>
      </c>
      <c r="BT546" s="253">
        <f t="shared" si="198"/>
        <v>0</v>
      </c>
      <c r="BU546" s="253">
        <f t="shared" si="199"/>
        <v>0</v>
      </c>
      <c r="BV546" s="253">
        <f t="shared" si="200"/>
        <v>0</v>
      </c>
      <c r="BW546" s="253">
        <f t="shared" si="201"/>
        <v>0</v>
      </c>
      <c r="BX546" s="253">
        <f t="shared" si="202"/>
        <v>0</v>
      </c>
      <c r="BY546" s="142"/>
      <c r="BZ546" s="264" t="str">
        <f>IF(SUMIF('Input| Projects'!$AR$8:$CO$8,"Dx",'Input| Projects'!$AR546:$CO546)=0,"",SUMIF('Input| Projects'!$AR$8:$CO$8,"Dx",'Input| Projects'!$AR546:$CO546))</f>
        <v/>
      </c>
      <c r="CA546" s="264" t="str">
        <f>IF(SUMIF('Input| Projects'!$AR$8:$CO$8,"Tx",'Input| Projects'!$AR546:$CO546)=0,"",SUMIF('Input| Projects'!$AR$8:$CO$8,"Tx",'Input| Projects'!$AR546:$CO546))</f>
        <v/>
      </c>
      <c r="CB546" s="206" t="str">
        <f t="shared" si="209"/>
        <v/>
      </c>
    </row>
    <row r="547" spans="2:80" x14ac:dyDescent="0.3">
      <c r="B547" s="268">
        <f>IFERROR('Input| Projects'!B547,"")</f>
        <v>538</v>
      </c>
      <c r="C547" s="57" t="str">
        <f>IFERROR(IF('Input| Projects'!C547="","",'Input| Projects'!C547),"")</f>
        <v/>
      </c>
      <c r="D547" s="57" t="str">
        <f>IFERROR(IF('Input| Projects'!D547="","",'Input| Projects'!D547),"")</f>
        <v/>
      </c>
      <c r="E547" s="140"/>
      <c r="F547" s="257">
        <f>IFERROR('Input| Projects'!I547*'Input| Escalations'!$K$19,"")</f>
        <v>0</v>
      </c>
      <c r="G547" s="257">
        <f>IFERROR('Input| Projects'!J547*'Input| Escalations'!$K$19,"")</f>
        <v>0</v>
      </c>
      <c r="H547" s="257">
        <f>IFERROR('Input| Projects'!K547*'Input| Escalations'!$K$19,"")</f>
        <v>0</v>
      </c>
      <c r="I547" s="257">
        <f>IFERROR('Input| Projects'!L547*'Input| Escalations'!$K$19,"")</f>
        <v>0</v>
      </c>
      <c r="J547" s="257">
        <f>IFERROR('Input| Projects'!M547*'Input| Escalations'!$K$19,"")</f>
        <v>0</v>
      </c>
      <c r="K547" s="257">
        <f>IFERROR('Input| Projects'!N547*'Input| Escalations'!$K$19,"")</f>
        <v>0</v>
      </c>
      <c r="L547" s="257">
        <f>IFERROR('Input| Projects'!O547*'Input| Escalations'!$K$19,"")</f>
        <v>0</v>
      </c>
      <c r="M547" s="206" t="str">
        <f>IF(ABS(SUM(F547:L547)-(SUM('Input| Projects'!I547:O547)*'Input| Escalations'!$K$19))&lt;0.0000001,"",1)</f>
        <v/>
      </c>
      <c r="N547" s="259">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259">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259">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259">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259">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259">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259">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42"/>
      <c r="V547" s="253">
        <f t="shared" si="203"/>
        <v>0</v>
      </c>
      <c r="W547" s="253">
        <f t="shared" si="204"/>
        <v>0</v>
      </c>
      <c r="X547" s="253">
        <f t="shared" si="205"/>
        <v>0</v>
      </c>
      <c r="Y547" s="253">
        <f t="shared" si="188"/>
        <v>0</v>
      </c>
      <c r="Z547" s="253">
        <f t="shared" si="189"/>
        <v>0</v>
      </c>
      <c r="AA547" s="253">
        <f t="shared" si="190"/>
        <v>0</v>
      </c>
      <c r="AB547" s="253">
        <f t="shared" si="191"/>
        <v>0</v>
      </c>
      <c r="AC547" s="142"/>
      <c r="AD547" s="253">
        <f>'Input| Projects'!Q547*N547*'Input| Escalations'!$K$19</f>
        <v>0</v>
      </c>
      <c r="AE547" s="253">
        <f>'Input| Projects'!R547*O547*'Input| Escalations'!$K$19</f>
        <v>0</v>
      </c>
      <c r="AF547" s="253">
        <f>'Input| Projects'!S547*P547*'Input| Escalations'!$K$19</f>
        <v>0</v>
      </c>
      <c r="AG547" s="253">
        <f>'Input| Projects'!T547*Q547*'Input| Escalations'!$K$19</f>
        <v>0</v>
      </c>
      <c r="AH547" s="253">
        <f>'Input| Projects'!U547*R547*'Input| Escalations'!$K$19</f>
        <v>0</v>
      </c>
      <c r="AI547" s="253">
        <f>'Input| Projects'!V547*S547*'Input| Escalations'!$K$19</f>
        <v>0</v>
      </c>
      <c r="AJ547" s="253">
        <f>'Input| Projects'!W547*T547*'Input| Escalations'!$K$19</f>
        <v>0</v>
      </c>
      <c r="AK547" s="142"/>
      <c r="AL547" s="253">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253">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253">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253">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253">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253">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253">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42"/>
      <c r="AT547" s="253">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253">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253">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253">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253">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253">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253">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42"/>
      <c r="BB547" s="253">
        <f t="shared" si="206"/>
        <v>0</v>
      </c>
      <c r="BC547" s="253">
        <f t="shared" si="207"/>
        <v>0</v>
      </c>
      <c r="BD547" s="253">
        <f t="shared" si="208"/>
        <v>0</v>
      </c>
      <c r="BE547" s="253">
        <f t="shared" si="192"/>
        <v>0</v>
      </c>
      <c r="BF547" s="253">
        <f t="shared" si="193"/>
        <v>0</v>
      </c>
      <c r="BG547" s="253">
        <f t="shared" si="194"/>
        <v>0</v>
      </c>
      <c r="BH547" s="253">
        <f t="shared" si="195"/>
        <v>0</v>
      </c>
      <c r="BI547" s="144"/>
      <c r="BJ547" s="253"/>
      <c r="BK547" s="253"/>
      <c r="BL547" s="253"/>
      <c r="BM547" s="253"/>
      <c r="BN547" s="253"/>
      <c r="BO547" s="253"/>
      <c r="BP547" s="253"/>
      <c r="BQ547" s="144"/>
      <c r="BR547" s="253">
        <f t="shared" si="196"/>
        <v>0</v>
      </c>
      <c r="BS547" s="253">
        <f t="shared" si="197"/>
        <v>0</v>
      </c>
      <c r="BT547" s="253">
        <f t="shared" si="198"/>
        <v>0</v>
      </c>
      <c r="BU547" s="253">
        <f t="shared" si="199"/>
        <v>0</v>
      </c>
      <c r="BV547" s="253">
        <f t="shared" si="200"/>
        <v>0</v>
      </c>
      <c r="BW547" s="253">
        <f t="shared" si="201"/>
        <v>0</v>
      </c>
      <c r="BX547" s="253">
        <f t="shared" si="202"/>
        <v>0</v>
      </c>
      <c r="BY547" s="142"/>
      <c r="BZ547" s="264" t="str">
        <f>IF(SUMIF('Input| Projects'!$AR$8:$CO$8,"Dx",'Input| Projects'!$AR547:$CO547)=0,"",SUMIF('Input| Projects'!$AR$8:$CO$8,"Dx",'Input| Projects'!$AR547:$CO547))</f>
        <v/>
      </c>
      <c r="CA547" s="264" t="str">
        <f>IF(SUMIF('Input| Projects'!$AR$8:$CO$8,"Tx",'Input| Projects'!$AR547:$CO547)=0,"",SUMIF('Input| Projects'!$AR$8:$CO$8,"Tx",'Input| Projects'!$AR547:$CO547))</f>
        <v/>
      </c>
      <c r="CB547" s="206" t="str">
        <f t="shared" si="209"/>
        <v/>
      </c>
    </row>
    <row r="548" spans="2:80" x14ac:dyDescent="0.3">
      <c r="B548" s="268">
        <f>IFERROR('Input| Projects'!B548,"")</f>
        <v>539</v>
      </c>
      <c r="C548" s="57" t="str">
        <f>IFERROR(IF('Input| Projects'!C548="","",'Input| Projects'!C548),"")</f>
        <v/>
      </c>
      <c r="D548" s="57" t="str">
        <f>IFERROR(IF('Input| Projects'!D548="","",'Input| Projects'!D548),"")</f>
        <v/>
      </c>
      <c r="E548" s="140"/>
      <c r="F548" s="257">
        <f>IFERROR('Input| Projects'!I548*'Input| Escalations'!$K$19,"")</f>
        <v>0</v>
      </c>
      <c r="G548" s="257">
        <f>IFERROR('Input| Projects'!J548*'Input| Escalations'!$K$19,"")</f>
        <v>0</v>
      </c>
      <c r="H548" s="257">
        <f>IFERROR('Input| Projects'!K548*'Input| Escalations'!$K$19,"")</f>
        <v>0</v>
      </c>
      <c r="I548" s="257">
        <f>IFERROR('Input| Projects'!L548*'Input| Escalations'!$K$19,"")</f>
        <v>0</v>
      </c>
      <c r="J548" s="257">
        <f>IFERROR('Input| Projects'!M548*'Input| Escalations'!$K$19,"")</f>
        <v>0</v>
      </c>
      <c r="K548" s="257">
        <f>IFERROR('Input| Projects'!N548*'Input| Escalations'!$K$19,"")</f>
        <v>0</v>
      </c>
      <c r="L548" s="257">
        <f>IFERROR('Input| Projects'!O548*'Input| Escalations'!$K$19,"")</f>
        <v>0</v>
      </c>
      <c r="M548" s="206" t="str">
        <f>IF(ABS(SUM(F548:L548)-(SUM('Input| Projects'!I548:O548)*'Input| Escalations'!$K$19))&lt;0.0000001,"",1)</f>
        <v/>
      </c>
      <c r="N548" s="259">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259">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259">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259">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259">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259">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259">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42"/>
      <c r="V548" s="253">
        <f t="shared" si="203"/>
        <v>0</v>
      </c>
      <c r="W548" s="253">
        <f t="shared" si="204"/>
        <v>0</v>
      </c>
      <c r="X548" s="253">
        <f t="shared" si="205"/>
        <v>0</v>
      </c>
      <c r="Y548" s="253">
        <f t="shared" si="188"/>
        <v>0</v>
      </c>
      <c r="Z548" s="253">
        <f t="shared" si="189"/>
        <v>0</v>
      </c>
      <c r="AA548" s="253">
        <f t="shared" si="190"/>
        <v>0</v>
      </c>
      <c r="AB548" s="253">
        <f t="shared" si="191"/>
        <v>0</v>
      </c>
      <c r="AC548" s="142"/>
      <c r="AD548" s="253">
        <f>'Input| Projects'!Q548*N548*'Input| Escalations'!$K$19</f>
        <v>0</v>
      </c>
      <c r="AE548" s="253">
        <f>'Input| Projects'!R548*O548*'Input| Escalations'!$K$19</f>
        <v>0</v>
      </c>
      <c r="AF548" s="253">
        <f>'Input| Projects'!S548*P548*'Input| Escalations'!$K$19</f>
        <v>0</v>
      </c>
      <c r="AG548" s="253">
        <f>'Input| Projects'!T548*Q548*'Input| Escalations'!$K$19</f>
        <v>0</v>
      </c>
      <c r="AH548" s="253">
        <f>'Input| Projects'!U548*R548*'Input| Escalations'!$K$19</f>
        <v>0</v>
      </c>
      <c r="AI548" s="253">
        <f>'Input| Projects'!V548*S548*'Input| Escalations'!$K$19</f>
        <v>0</v>
      </c>
      <c r="AJ548" s="253">
        <f>'Input| Projects'!W548*T548*'Input| Escalations'!$K$19</f>
        <v>0</v>
      </c>
      <c r="AK548" s="142"/>
      <c r="AL548" s="253">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253">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253">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253">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253">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253">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253">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42"/>
      <c r="AT548" s="253">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253">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253">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253">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253">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253">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253">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42"/>
      <c r="BB548" s="253">
        <f t="shared" si="206"/>
        <v>0</v>
      </c>
      <c r="BC548" s="253">
        <f t="shared" si="207"/>
        <v>0</v>
      </c>
      <c r="BD548" s="253">
        <f t="shared" si="208"/>
        <v>0</v>
      </c>
      <c r="BE548" s="253">
        <f t="shared" si="192"/>
        <v>0</v>
      </c>
      <c r="BF548" s="253">
        <f t="shared" si="193"/>
        <v>0</v>
      </c>
      <c r="BG548" s="253">
        <f t="shared" si="194"/>
        <v>0</v>
      </c>
      <c r="BH548" s="253">
        <f t="shared" si="195"/>
        <v>0</v>
      </c>
      <c r="BI548" s="144"/>
      <c r="BJ548" s="253"/>
      <c r="BK548" s="253"/>
      <c r="BL548" s="253"/>
      <c r="BM548" s="253"/>
      <c r="BN548" s="253"/>
      <c r="BO548" s="253"/>
      <c r="BP548" s="253"/>
      <c r="BQ548" s="144"/>
      <c r="BR548" s="253">
        <f t="shared" si="196"/>
        <v>0</v>
      </c>
      <c r="BS548" s="253">
        <f t="shared" si="197"/>
        <v>0</v>
      </c>
      <c r="BT548" s="253">
        <f t="shared" si="198"/>
        <v>0</v>
      </c>
      <c r="BU548" s="253">
        <f t="shared" si="199"/>
        <v>0</v>
      </c>
      <c r="BV548" s="253">
        <f t="shared" si="200"/>
        <v>0</v>
      </c>
      <c r="BW548" s="253">
        <f t="shared" si="201"/>
        <v>0</v>
      </c>
      <c r="BX548" s="253">
        <f t="shared" si="202"/>
        <v>0</v>
      </c>
      <c r="BY548" s="142"/>
      <c r="BZ548" s="264" t="str">
        <f>IF(SUMIF('Input| Projects'!$AR$8:$CO$8,"Dx",'Input| Projects'!$AR548:$CO548)=0,"",SUMIF('Input| Projects'!$AR$8:$CO$8,"Dx",'Input| Projects'!$AR548:$CO548))</f>
        <v/>
      </c>
      <c r="CA548" s="264" t="str">
        <f>IF(SUMIF('Input| Projects'!$AR$8:$CO$8,"Tx",'Input| Projects'!$AR548:$CO548)=0,"",SUMIF('Input| Projects'!$AR$8:$CO$8,"Tx",'Input| Projects'!$AR548:$CO548))</f>
        <v/>
      </c>
      <c r="CB548" s="206" t="str">
        <f t="shared" si="209"/>
        <v/>
      </c>
    </row>
    <row r="549" spans="2:80" x14ac:dyDescent="0.3">
      <c r="B549" s="268">
        <f>IFERROR('Input| Projects'!B549,"")</f>
        <v>540</v>
      </c>
      <c r="C549" s="57" t="str">
        <f>IFERROR(IF('Input| Projects'!C549="","",'Input| Projects'!C549),"")</f>
        <v/>
      </c>
      <c r="D549" s="57" t="str">
        <f>IFERROR(IF('Input| Projects'!D549="","",'Input| Projects'!D549),"")</f>
        <v/>
      </c>
      <c r="E549" s="140"/>
      <c r="F549" s="257">
        <f>IFERROR('Input| Projects'!I549*'Input| Escalations'!$K$19,"")</f>
        <v>0</v>
      </c>
      <c r="G549" s="257">
        <f>IFERROR('Input| Projects'!J549*'Input| Escalations'!$K$19,"")</f>
        <v>0</v>
      </c>
      <c r="H549" s="257">
        <f>IFERROR('Input| Projects'!K549*'Input| Escalations'!$K$19,"")</f>
        <v>0</v>
      </c>
      <c r="I549" s="257">
        <f>IFERROR('Input| Projects'!L549*'Input| Escalations'!$K$19,"")</f>
        <v>0</v>
      </c>
      <c r="J549" s="257">
        <f>IFERROR('Input| Projects'!M549*'Input| Escalations'!$K$19,"")</f>
        <v>0</v>
      </c>
      <c r="K549" s="257">
        <f>IFERROR('Input| Projects'!N549*'Input| Escalations'!$K$19,"")</f>
        <v>0</v>
      </c>
      <c r="L549" s="257">
        <f>IFERROR('Input| Projects'!O549*'Input| Escalations'!$K$19,"")</f>
        <v>0</v>
      </c>
      <c r="M549" s="206" t="str">
        <f>IF(ABS(SUM(F549:L549)-(SUM('Input| Projects'!I549:O549)*'Input| Escalations'!$K$19))&lt;0.0000001,"",1)</f>
        <v/>
      </c>
      <c r="N549" s="259">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259">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259">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259">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259">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259">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259">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42"/>
      <c r="V549" s="253">
        <f t="shared" si="203"/>
        <v>0</v>
      </c>
      <c r="W549" s="253">
        <f t="shared" si="204"/>
        <v>0</v>
      </c>
      <c r="X549" s="253">
        <f t="shared" si="205"/>
        <v>0</v>
      </c>
      <c r="Y549" s="253">
        <f t="shared" si="188"/>
        <v>0</v>
      </c>
      <c r="Z549" s="253">
        <f t="shared" si="189"/>
        <v>0</v>
      </c>
      <c r="AA549" s="253">
        <f t="shared" si="190"/>
        <v>0</v>
      </c>
      <c r="AB549" s="253">
        <f t="shared" si="191"/>
        <v>0</v>
      </c>
      <c r="AC549" s="142"/>
      <c r="AD549" s="253">
        <f>'Input| Projects'!Q549*N549*'Input| Escalations'!$K$19</f>
        <v>0</v>
      </c>
      <c r="AE549" s="253">
        <f>'Input| Projects'!R549*O549*'Input| Escalations'!$K$19</f>
        <v>0</v>
      </c>
      <c r="AF549" s="253">
        <f>'Input| Projects'!S549*P549*'Input| Escalations'!$K$19</f>
        <v>0</v>
      </c>
      <c r="AG549" s="253">
        <f>'Input| Projects'!T549*Q549*'Input| Escalations'!$K$19</f>
        <v>0</v>
      </c>
      <c r="AH549" s="253">
        <f>'Input| Projects'!U549*R549*'Input| Escalations'!$K$19</f>
        <v>0</v>
      </c>
      <c r="AI549" s="253">
        <f>'Input| Projects'!V549*S549*'Input| Escalations'!$K$19</f>
        <v>0</v>
      </c>
      <c r="AJ549" s="253">
        <f>'Input| Projects'!W549*T549*'Input| Escalations'!$K$19</f>
        <v>0</v>
      </c>
      <c r="AK549" s="142"/>
      <c r="AL549" s="253">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253">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253">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253">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253">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253">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253">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42"/>
      <c r="AT549" s="253">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253">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253">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253">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253">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253">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253">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42"/>
      <c r="BB549" s="253">
        <f t="shared" si="206"/>
        <v>0</v>
      </c>
      <c r="BC549" s="253">
        <f t="shared" si="207"/>
        <v>0</v>
      </c>
      <c r="BD549" s="253">
        <f t="shared" si="208"/>
        <v>0</v>
      </c>
      <c r="BE549" s="253">
        <f t="shared" si="192"/>
        <v>0</v>
      </c>
      <c r="BF549" s="253">
        <f t="shared" si="193"/>
        <v>0</v>
      </c>
      <c r="BG549" s="253">
        <f t="shared" si="194"/>
        <v>0</v>
      </c>
      <c r="BH549" s="253">
        <f t="shared" si="195"/>
        <v>0</v>
      </c>
      <c r="BI549" s="144"/>
      <c r="BJ549" s="253"/>
      <c r="BK549" s="253"/>
      <c r="BL549" s="253"/>
      <c r="BM549" s="253"/>
      <c r="BN549" s="253"/>
      <c r="BO549" s="253"/>
      <c r="BP549" s="253"/>
      <c r="BQ549" s="144"/>
      <c r="BR549" s="253">
        <f t="shared" si="196"/>
        <v>0</v>
      </c>
      <c r="BS549" s="253">
        <f t="shared" si="197"/>
        <v>0</v>
      </c>
      <c r="BT549" s="253">
        <f t="shared" si="198"/>
        <v>0</v>
      </c>
      <c r="BU549" s="253">
        <f t="shared" si="199"/>
        <v>0</v>
      </c>
      <c r="BV549" s="253">
        <f t="shared" si="200"/>
        <v>0</v>
      </c>
      <c r="BW549" s="253">
        <f t="shared" si="201"/>
        <v>0</v>
      </c>
      <c r="BX549" s="253">
        <f t="shared" si="202"/>
        <v>0</v>
      </c>
      <c r="BY549" s="142"/>
      <c r="BZ549" s="264" t="str">
        <f>IF(SUMIF('Input| Projects'!$AR$8:$CO$8,"Dx",'Input| Projects'!$AR549:$CO549)=0,"",SUMIF('Input| Projects'!$AR$8:$CO$8,"Dx",'Input| Projects'!$AR549:$CO549))</f>
        <v/>
      </c>
      <c r="CA549" s="264" t="str">
        <f>IF(SUMIF('Input| Projects'!$AR$8:$CO$8,"Tx",'Input| Projects'!$AR549:$CO549)=0,"",SUMIF('Input| Projects'!$AR$8:$CO$8,"Tx",'Input| Projects'!$AR549:$CO549))</f>
        <v/>
      </c>
      <c r="CB549" s="206" t="str">
        <f t="shared" si="209"/>
        <v/>
      </c>
    </row>
    <row r="550" spans="2:80" x14ac:dyDescent="0.3">
      <c r="B550" s="268">
        <f>IFERROR('Input| Projects'!B550,"")</f>
        <v>541</v>
      </c>
      <c r="C550" s="57" t="str">
        <f>IFERROR(IF('Input| Projects'!C550="","",'Input| Projects'!C550),"")</f>
        <v/>
      </c>
      <c r="D550" s="57" t="str">
        <f>IFERROR(IF('Input| Projects'!D550="","",'Input| Projects'!D550),"")</f>
        <v/>
      </c>
      <c r="E550" s="140"/>
      <c r="F550" s="257">
        <f>IFERROR('Input| Projects'!I550*'Input| Escalations'!$K$19,"")</f>
        <v>0</v>
      </c>
      <c r="G550" s="257">
        <f>IFERROR('Input| Projects'!J550*'Input| Escalations'!$K$19,"")</f>
        <v>0</v>
      </c>
      <c r="H550" s="257">
        <f>IFERROR('Input| Projects'!K550*'Input| Escalations'!$K$19,"")</f>
        <v>0</v>
      </c>
      <c r="I550" s="257">
        <f>IFERROR('Input| Projects'!L550*'Input| Escalations'!$K$19,"")</f>
        <v>0</v>
      </c>
      <c r="J550" s="257">
        <f>IFERROR('Input| Projects'!M550*'Input| Escalations'!$K$19,"")</f>
        <v>0</v>
      </c>
      <c r="K550" s="257">
        <f>IFERROR('Input| Projects'!N550*'Input| Escalations'!$K$19,"")</f>
        <v>0</v>
      </c>
      <c r="L550" s="257">
        <f>IFERROR('Input| Projects'!O550*'Input| Escalations'!$K$19,"")</f>
        <v>0</v>
      </c>
      <c r="M550" s="206" t="str">
        <f>IF(ABS(SUM(F550:L550)-(SUM('Input| Projects'!I550:O550)*'Input| Escalations'!$K$19))&lt;0.0000001,"",1)</f>
        <v/>
      </c>
      <c r="N550" s="259">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259">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259">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259">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259">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259">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259">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42"/>
      <c r="V550" s="253">
        <f t="shared" si="203"/>
        <v>0</v>
      </c>
      <c r="W550" s="253">
        <f t="shared" si="204"/>
        <v>0</v>
      </c>
      <c r="X550" s="253">
        <f t="shared" si="205"/>
        <v>0</v>
      </c>
      <c r="Y550" s="253">
        <f t="shared" si="188"/>
        <v>0</v>
      </c>
      <c r="Z550" s="253">
        <f t="shared" si="189"/>
        <v>0</v>
      </c>
      <c r="AA550" s="253">
        <f t="shared" si="190"/>
        <v>0</v>
      </c>
      <c r="AB550" s="253">
        <f t="shared" si="191"/>
        <v>0</v>
      </c>
      <c r="AC550" s="142"/>
      <c r="AD550" s="253">
        <f>'Input| Projects'!Q550*N550*'Input| Escalations'!$K$19</f>
        <v>0</v>
      </c>
      <c r="AE550" s="253">
        <f>'Input| Projects'!R550*O550*'Input| Escalations'!$K$19</f>
        <v>0</v>
      </c>
      <c r="AF550" s="253">
        <f>'Input| Projects'!S550*P550*'Input| Escalations'!$K$19</f>
        <v>0</v>
      </c>
      <c r="AG550" s="253">
        <f>'Input| Projects'!T550*Q550*'Input| Escalations'!$K$19</f>
        <v>0</v>
      </c>
      <c r="AH550" s="253">
        <f>'Input| Projects'!U550*R550*'Input| Escalations'!$K$19</f>
        <v>0</v>
      </c>
      <c r="AI550" s="253">
        <f>'Input| Projects'!V550*S550*'Input| Escalations'!$K$19</f>
        <v>0</v>
      </c>
      <c r="AJ550" s="253">
        <f>'Input| Projects'!W550*T550*'Input| Escalations'!$K$19</f>
        <v>0</v>
      </c>
      <c r="AK550" s="142"/>
      <c r="AL550" s="253">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253">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253">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253">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253">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253">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253">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42"/>
      <c r="AT550" s="253">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253">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253">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253">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253">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253">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253">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42"/>
      <c r="BB550" s="253">
        <f t="shared" si="206"/>
        <v>0</v>
      </c>
      <c r="BC550" s="253">
        <f t="shared" si="207"/>
        <v>0</v>
      </c>
      <c r="BD550" s="253">
        <f t="shared" si="208"/>
        <v>0</v>
      </c>
      <c r="BE550" s="253">
        <f t="shared" si="192"/>
        <v>0</v>
      </c>
      <c r="BF550" s="253">
        <f t="shared" si="193"/>
        <v>0</v>
      </c>
      <c r="BG550" s="253">
        <f t="shared" si="194"/>
        <v>0</v>
      </c>
      <c r="BH550" s="253">
        <f t="shared" si="195"/>
        <v>0</v>
      </c>
      <c r="BI550" s="144"/>
      <c r="BJ550" s="253"/>
      <c r="BK550" s="253"/>
      <c r="BL550" s="253"/>
      <c r="BM550" s="253"/>
      <c r="BN550" s="253"/>
      <c r="BO550" s="253"/>
      <c r="BP550" s="253"/>
      <c r="BQ550" s="144"/>
      <c r="BR550" s="253">
        <f t="shared" si="196"/>
        <v>0</v>
      </c>
      <c r="BS550" s="253">
        <f t="shared" si="197"/>
        <v>0</v>
      </c>
      <c r="BT550" s="253">
        <f t="shared" si="198"/>
        <v>0</v>
      </c>
      <c r="BU550" s="253">
        <f t="shared" si="199"/>
        <v>0</v>
      </c>
      <c r="BV550" s="253">
        <f t="shared" si="200"/>
        <v>0</v>
      </c>
      <c r="BW550" s="253">
        <f t="shared" si="201"/>
        <v>0</v>
      </c>
      <c r="BX550" s="253">
        <f t="shared" si="202"/>
        <v>0</v>
      </c>
      <c r="BY550" s="142"/>
      <c r="BZ550" s="264" t="str">
        <f>IF(SUMIF('Input| Projects'!$AR$8:$CO$8,"Dx",'Input| Projects'!$AR550:$CO550)=0,"",SUMIF('Input| Projects'!$AR$8:$CO$8,"Dx",'Input| Projects'!$AR550:$CO550))</f>
        <v/>
      </c>
      <c r="CA550" s="264" t="str">
        <f>IF(SUMIF('Input| Projects'!$AR$8:$CO$8,"Tx",'Input| Projects'!$AR550:$CO550)=0,"",SUMIF('Input| Projects'!$AR$8:$CO$8,"Tx",'Input| Projects'!$AR550:$CO550))</f>
        <v/>
      </c>
      <c r="CB550" s="206" t="str">
        <f t="shared" si="209"/>
        <v/>
      </c>
    </row>
    <row r="551" spans="2:80" x14ac:dyDescent="0.3">
      <c r="B551" s="268">
        <f>IFERROR('Input| Projects'!B551,"")</f>
        <v>542</v>
      </c>
      <c r="C551" s="57" t="str">
        <f>IFERROR(IF('Input| Projects'!C551="","",'Input| Projects'!C551),"")</f>
        <v/>
      </c>
      <c r="D551" s="57" t="str">
        <f>IFERROR(IF('Input| Projects'!D551="","",'Input| Projects'!D551),"")</f>
        <v/>
      </c>
      <c r="E551" s="140"/>
      <c r="F551" s="257">
        <f>IFERROR('Input| Projects'!I551*'Input| Escalations'!$K$19,"")</f>
        <v>0</v>
      </c>
      <c r="G551" s="257">
        <f>IFERROR('Input| Projects'!J551*'Input| Escalations'!$K$19,"")</f>
        <v>0</v>
      </c>
      <c r="H551" s="257">
        <f>IFERROR('Input| Projects'!K551*'Input| Escalations'!$K$19,"")</f>
        <v>0</v>
      </c>
      <c r="I551" s="257">
        <f>IFERROR('Input| Projects'!L551*'Input| Escalations'!$K$19,"")</f>
        <v>0</v>
      </c>
      <c r="J551" s="257">
        <f>IFERROR('Input| Projects'!M551*'Input| Escalations'!$K$19,"")</f>
        <v>0</v>
      </c>
      <c r="K551" s="257">
        <f>IFERROR('Input| Projects'!N551*'Input| Escalations'!$K$19,"")</f>
        <v>0</v>
      </c>
      <c r="L551" s="257">
        <f>IFERROR('Input| Projects'!O551*'Input| Escalations'!$K$19,"")</f>
        <v>0</v>
      </c>
      <c r="M551" s="206" t="str">
        <f>IF(ABS(SUM(F551:L551)-(SUM('Input| Projects'!I551:O551)*'Input| Escalations'!$K$19))&lt;0.0000001,"",1)</f>
        <v/>
      </c>
      <c r="N551" s="259">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259">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259">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259">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259">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259">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259">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42"/>
      <c r="V551" s="253">
        <f t="shared" si="203"/>
        <v>0</v>
      </c>
      <c r="W551" s="253">
        <f t="shared" si="204"/>
        <v>0</v>
      </c>
      <c r="X551" s="253">
        <f t="shared" si="205"/>
        <v>0</v>
      </c>
      <c r="Y551" s="253">
        <f t="shared" si="188"/>
        <v>0</v>
      </c>
      <c r="Z551" s="253">
        <f t="shared" si="189"/>
        <v>0</v>
      </c>
      <c r="AA551" s="253">
        <f t="shared" si="190"/>
        <v>0</v>
      </c>
      <c r="AB551" s="253">
        <f t="shared" si="191"/>
        <v>0</v>
      </c>
      <c r="AC551" s="142"/>
      <c r="AD551" s="253">
        <f>'Input| Projects'!Q551*N551*'Input| Escalations'!$K$19</f>
        <v>0</v>
      </c>
      <c r="AE551" s="253">
        <f>'Input| Projects'!R551*O551*'Input| Escalations'!$K$19</f>
        <v>0</v>
      </c>
      <c r="AF551" s="253">
        <f>'Input| Projects'!S551*P551*'Input| Escalations'!$K$19</f>
        <v>0</v>
      </c>
      <c r="AG551" s="253">
        <f>'Input| Projects'!T551*Q551*'Input| Escalations'!$K$19</f>
        <v>0</v>
      </c>
      <c r="AH551" s="253">
        <f>'Input| Projects'!U551*R551*'Input| Escalations'!$K$19</f>
        <v>0</v>
      </c>
      <c r="AI551" s="253">
        <f>'Input| Projects'!V551*S551*'Input| Escalations'!$K$19</f>
        <v>0</v>
      </c>
      <c r="AJ551" s="253">
        <f>'Input| Projects'!W551*T551*'Input| Escalations'!$K$19</f>
        <v>0</v>
      </c>
      <c r="AK551" s="142"/>
      <c r="AL551" s="253">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253">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253">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253">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253">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253">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253">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42"/>
      <c r="AT551" s="253">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253">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253">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253">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253">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253">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253">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42"/>
      <c r="BB551" s="253">
        <f t="shared" si="206"/>
        <v>0</v>
      </c>
      <c r="BC551" s="253">
        <f t="shared" si="207"/>
        <v>0</v>
      </c>
      <c r="BD551" s="253">
        <f t="shared" si="208"/>
        <v>0</v>
      </c>
      <c r="BE551" s="253">
        <f t="shared" si="192"/>
        <v>0</v>
      </c>
      <c r="BF551" s="253">
        <f t="shared" si="193"/>
        <v>0</v>
      </c>
      <c r="BG551" s="253">
        <f t="shared" si="194"/>
        <v>0</v>
      </c>
      <c r="BH551" s="253">
        <f t="shared" si="195"/>
        <v>0</v>
      </c>
      <c r="BI551" s="144"/>
      <c r="BJ551" s="253"/>
      <c r="BK551" s="253"/>
      <c r="BL551" s="253"/>
      <c r="BM551" s="253"/>
      <c r="BN551" s="253"/>
      <c r="BO551" s="253"/>
      <c r="BP551" s="253"/>
      <c r="BQ551" s="144"/>
      <c r="BR551" s="253">
        <f t="shared" si="196"/>
        <v>0</v>
      </c>
      <c r="BS551" s="253">
        <f t="shared" si="197"/>
        <v>0</v>
      </c>
      <c r="BT551" s="253">
        <f t="shared" si="198"/>
        <v>0</v>
      </c>
      <c r="BU551" s="253">
        <f t="shared" si="199"/>
        <v>0</v>
      </c>
      <c r="BV551" s="253">
        <f t="shared" si="200"/>
        <v>0</v>
      </c>
      <c r="BW551" s="253">
        <f t="shared" si="201"/>
        <v>0</v>
      </c>
      <c r="BX551" s="253">
        <f t="shared" si="202"/>
        <v>0</v>
      </c>
      <c r="BY551" s="142"/>
      <c r="BZ551" s="264" t="str">
        <f>IF(SUMIF('Input| Projects'!$AR$8:$CO$8,"Dx",'Input| Projects'!$AR551:$CO551)=0,"",SUMIF('Input| Projects'!$AR$8:$CO$8,"Dx",'Input| Projects'!$AR551:$CO551))</f>
        <v/>
      </c>
      <c r="CA551" s="264" t="str">
        <f>IF(SUMIF('Input| Projects'!$AR$8:$CO$8,"Tx",'Input| Projects'!$AR551:$CO551)=0,"",SUMIF('Input| Projects'!$AR$8:$CO$8,"Tx",'Input| Projects'!$AR551:$CO551))</f>
        <v/>
      </c>
      <c r="CB551" s="206" t="str">
        <f t="shared" si="209"/>
        <v/>
      </c>
    </row>
    <row r="552" spans="2:80" x14ac:dyDescent="0.3">
      <c r="B552" s="268">
        <f>IFERROR('Input| Projects'!B552,"")</f>
        <v>543</v>
      </c>
      <c r="C552" s="57" t="str">
        <f>IFERROR(IF('Input| Projects'!C552="","",'Input| Projects'!C552),"")</f>
        <v/>
      </c>
      <c r="D552" s="57" t="str">
        <f>IFERROR(IF('Input| Projects'!D552="","",'Input| Projects'!D552),"")</f>
        <v/>
      </c>
      <c r="E552" s="140"/>
      <c r="F552" s="257">
        <f>IFERROR('Input| Projects'!I552*'Input| Escalations'!$K$19,"")</f>
        <v>0</v>
      </c>
      <c r="G552" s="257">
        <f>IFERROR('Input| Projects'!J552*'Input| Escalations'!$K$19,"")</f>
        <v>0</v>
      </c>
      <c r="H552" s="257">
        <f>IFERROR('Input| Projects'!K552*'Input| Escalations'!$K$19,"")</f>
        <v>0</v>
      </c>
      <c r="I552" s="257">
        <f>IFERROR('Input| Projects'!L552*'Input| Escalations'!$K$19,"")</f>
        <v>0</v>
      </c>
      <c r="J552" s="257">
        <f>IFERROR('Input| Projects'!M552*'Input| Escalations'!$K$19,"")</f>
        <v>0</v>
      </c>
      <c r="K552" s="257">
        <f>IFERROR('Input| Projects'!N552*'Input| Escalations'!$K$19,"")</f>
        <v>0</v>
      </c>
      <c r="L552" s="257">
        <f>IFERROR('Input| Projects'!O552*'Input| Escalations'!$K$19,"")</f>
        <v>0</v>
      </c>
      <c r="M552" s="206" t="str">
        <f>IF(ABS(SUM(F552:L552)-(SUM('Input| Projects'!I552:O552)*'Input| Escalations'!$K$19))&lt;0.0000001,"",1)</f>
        <v/>
      </c>
      <c r="N552" s="259">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259">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259">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259">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259">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259">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259">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42"/>
      <c r="V552" s="253">
        <f t="shared" si="203"/>
        <v>0</v>
      </c>
      <c r="W552" s="253">
        <f t="shared" si="204"/>
        <v>0</v>
      </c>
      <c r="X552" s="253">
        <f t="shared" si="205"/>
        <v>0</v>
      </c>
      <c r="Y552" s="253">
        <f t="shared" si="188"/>
        <v>0</v>
      </c>
      <c r="Z552" s="253">
        <f t="shared" si="189"/>
        <v>0</v>
      </c>
      <c r="AA552" s="253">
        <f t="shared" si="190"/>
        <v>0</v>
      </c>
      <c r="AB552" s="253">
        <f t="shared" si="191"/>
        <v>0</v>
      </c>
      <c r="AC552" s="142"/>
      <c r="AD552" s="253">
        <f>'Input| Projects'!Q552*N552*'Input| Escalations'!$K$19</f>
        <v>0</v>
      </c>
      <c r="AE552" s="253">
        <f>'Input| Projects'!R552*O552*'Input| Escalations'!$K$19</f>
        <v>0</v>
      </c>
      <c r="AF552" s="253">
        <f>'Input| Projects'!S552*P552*'Input| Escalations'!$K$19</f>
        <v>0</v>
      </c>
      <c r="AG552" s="253">
        <f>'Input| Projects'!T552*Q552*'Input| Escalations'!$K$19</f>
        <v>0</v>
      </c>
      <c r="AH552" s="253">
        <f>'Input| Projects'!U552*R552*'Input| Escalations'!$K$19</f>
        <v>0</v>
      </c>
      <c r="AI552" s="253">
        <f>'Input| Projects'!V552*S552*'Input| Escalations'!$K$19</f>
        <v>0</v>
      </c>
      <c r="AJ552" s="253">
        <f>'Input| Projects'!W552*T552*'Input| Escalations'!$K$19</f>
        <v>0</v>
      </c>
      <c r="AK552" s="142"/>
      <c r="AL552" s="253">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253">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253">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253">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253">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253">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253">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42"/>
      <c r="AT552" s="253">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253">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253">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253">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253">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253">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253">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42"/>
      <c r="BB552" s="253">
        <f t="shared" si="206"/>
        <v>0</v>
      </c>
      <c r="BC552" s="253">
        <f t="shared" si="207"/>
        <v>0</v>
      </c>
      <c r="BD552" s="253">
        <f t="shared" si="208"/>
        <v>0</v>
      </c>
      <c r="BE552" s="253">
        <f t="shared" si="192"/>
        <v>0</v>
      </c>
      <c r="BF552" s="253">
        <f t="shared" si="193"/>
        <v>0</v>
      </c>
      <c r="BG552" s="253">
        <f t="shared" si="194"/>
        <v>0</v>
      </c>
      <c r="BH552" s="253">
        <f t="shared" si="195"/>
        <v>0</v>
      </c>
      <c r="BI552" s="144"/>
      <c r="BJ552" s="253"/>
      <c r="BK552" s="253"/>
      <c r="BL552" s="253"/>
      <c r="BM552" s="253"/>
      <c r="BN552" s="253"/>
      <c r="BO552" s="253"/>
      <c r="BP552" s="253"/>
      <c r="BQ552" s="144"/>
      <c r="BR552" s="253">
        <f t="shared" si="196"/>
        <v>0</v>
      </c>
      <c r="BS552" s="253">
        <f t="shared" si="197"/>
        <v>0</v>
      </c>
      <c r="BT552" s="253">
        <f t="shared" si="198"/>
        <v>0</v>
      </c>
      <c r="BU552" s="253">
        <f t="shared" si="199"/>
        <v>0</v>
      </c>
      <c r="BV552" s="253">
        <f t="shared" si="200"/>
        <v>0</v>
      </c>
      <c r="BW552" s="253">
        <f t="shared" si="201"/>
        <v>0</v>
      </c>
      <c r="BX552" s="253">
        <f t="shared" si="202"/>
        <v>0</v>
      </c>
      <c r="BY552" s="142"/>
      <c r="BZ552" s="264" t="str">
        <f>IF(SUMIF('Input| Projects'!$AR$8:$CO$8,"Dx",'Input| Projects'!$AR552:$CO552)=0,"",SUMIF('Input| Projects'!$AR$8:$CO$8,"Dx",'Input| Projects'!$AR552:$CO552))</f>
        <v/>
      </c>
      <c r="CA552" s="264" t="str">
        <f>IF(SUMIF('Input| Projects'!$AR$8:$CO$8,"Tx",'Input| Projects'!$AR552:$CO552)=0,"",SUMIF('Input| Projects'!$AR$8:$CO$8,"Tx",'Input| Projects'!$AR552:$CO552))</f>
        <v/>
      </c>
      <c r="CB552" s="206" t="str">
        <f t="shared" si="209"/>
        <v/>
      </c>
    </row>
    <row r="553" spans="2:80" x14ac:dyDescent="0.3">
      <c r="B553" s="268">
        <f>IFERROR('Input| Projects'!B553,"")</f>
        <v>544</v>
      </c>
      <c r="C553" s="57" t="str">
        <f>IFERROR(IF('Input| Projects'!C553="","",'Input| Projects'!C553),"")</f>
        <v/>
      </c>
      <c r="D553" s="57" t="str">
        <f>IFERROR(IF('Input| Projects'!D553="","",'Input| Projects'!D553),"")</f>
        <v/>
      </c>
      <c r="E553" s="140"/>
      <c r="F553" s="257">
        <f>IFERROR('Input| Projects'!I553*'Input| Escalations'!$K$19,"")</f>
        <v>0</v>
      </c>
      <c r="G553" s="257">
        <f>IFERROR('Input| Projects'!J553*'Input| Escalations'!$K$19,"")</f>
        <v>0</v>
      </c>
      <c r="H553" s="257">
        <f>IFERROR('Input| Projects'!K553*'Input| Escalations'!$K$19,"")</f>
        <v>0</v>
      </c>
      <c r="I553" s="257">
        <f>IFERROR('Input| Projects'!L553*'Input| Escalations'!$K$19,"")</f>
        <v>0</v>
      </c>
      <c r="J553" s="257">
        <f>IFERROR('Input| Projects'!M553*'Input| Escalations'!$K$19,"")</f>
        <v>0</v>
      </c>
      <c r="K553" s="257">
        <f>IFERROR('Input| Projects'!N553*'Input| Escalations'!$K$19,"")</f>
        <v>0</v>
      </c>
      <c r="L553" s="257">
        <f>IFERROR('Input| Projects'!O553*'Input| Escalations'!$K$19,"")</f>
        <v>0</v>
      </c>
      <c r="M553" s="206" t="str">
        <f>IF(ABS(SUM(F553:L553)-(SUM('Input| Projects'!I553:O553)*'Input| Escalations'!$K$19))&lt;0.0000001,"",1)</f>
        <v/>
      </c>
      <c r="N553" s="259">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259">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259">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259">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259">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259">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259">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42"/>
      <c r="V553" s="253">
        <f t="shared" si="203"/>
        <v>0</v>
      </c>
      <c r="W553" s="253">
        <f t="shared" si="204"/>
        <v>0</v>
      </c>
      <c r="X553" s="253">
        <f t="shared" si="205"/>
        <v>0</v>
      </c>
      <c r="Y553" s="253">
        <f t="shared" si="188"/>
        <v>0</v>
      </c>
      <c r="Z553" s="253">
        <f t="shared" si="189"/>
        <v>0</v>
      </c>
      <c r="AA553" s="253">
        <f t="shared" si="190"/>
        <v>0</v>
      </c>
      <c r="AB553" s="253">
        <f t="shared" si="191"/>
        <v>0</v>
      </c>
      <c r="AC553" s="142"/>
      <c r="AD553" s="253">
        <f>'Input| Projects'!Q553*N553*'Input| Escalations'!$K$19</f>
        <v>0</v>
      </c>
      <c r="AE553" s="253">
        <f>'Input| Projects'!R553*O553*'Input| Escalations'!$K$19</f>
        <v>0</v>
      </c>
      <c r="AF553" s="253">
        <f>'Input| Projects'!S553*P553*'Input| Escalations'!$K$19</f>
        <v>0</v>
      </c>
      <c r="AG553" s="253">
        <f>'Input| Projects'!T553*Q553*'Input| Escalations'!$K$19</f>
        <v>0</v>
      </c>
      <c r="AH553" s="253">
        <f>'Input| Projects'!U553*R553*'Input| Escalations'!$K$19</f>
        <v>0</v>
      </c>
      <c r="AI553" s="253">
        <f>'Input| Projects'!V553*S553*'Input| Escalations'!$K$19</f>
        <v>0</v>
      </c>
      <c r="AJ553" s="253">
        <f>'Input| Projects'!W553*T553*'Input| Escalations'!$K$19</f>
        <v>0</v>
      </c>
      <c r="AK553" s="142"/>
      <c r="AL553" s="253">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253">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253">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253">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253">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253">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253">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42"/>
      <c r="AT553" s="253">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253">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253">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253">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253">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253">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253">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42"/>
      <c r="BB553" s="253">
        <f t="shared" si="206"/>
        <v>0</v>
      </c>
      <c r="BC553" s="253">
        <f t="shared" si="207"/>
        <v>0</v>
      </c>
      <c r="BD553" s="253">
        <f t="shared" si="208"/>
        <v>0</v>
      </c>
      <c r="BE553" s="253">
        <f t="shared" si="192"/>
        <v>0</v>
      </c>
      <c r="BF553" s="253">
        <f t="shared" si="193"/>
        <v>0</v>
      </c>
      <c r="BG553" s="253">
        <f t="shared" si="194"/>
        <v>0</v>
      </c>
      <c r="BH553" s="253">
        <f t="shared" si="195"/>
        <v>0</v>
      </c>
      <c r="BI553" s="144"/>
      <c r="BJ553" s="253"/>
      <c r="BK553" s="253"/>
      <c r="BL553" s="253"/>
      <c r="BM553" s="253"/>
      <c r="BN553" s="253"/>
      <c r="BO553" s="253"/>
      <c r="BP553" s="253"/>
      <c r="BQ553" s="144"/>
      <c r="BR553" s="253">
        <f t="shared" si="196"/>
        <v>0</v>
      </c>
      <c r="BS553" s="253">
        <f t="shared" si="197"/>
        <v>0</v>
      </c>
      <c r="BT553" s="253">
        <f t="shared" si="198"/>
        <v>0</v>
      </c>
      <c r="BU553" s="253">
        <f t="shared" si="199"/>
        <v>0</v>
      </c>
      <c r="BV553" s="253">
        <f t="shared" si="200"/>
        <v>0</v>
      </c>
      <c r="BW553" s="253">
        <f t="shared" si="201"/>
        <v>0</v>
      </c>
      <c r="BX553" s="253">
        <f t="shared" si="202"/>
        <v>0</v>
      </c>
      <c r="BY553" s="142"/>
      <c r="BZ553" s="264" t="str">
        <f>IF(SUMIF('Input| Projects'!$AR$8:$CO$8,"Dx",'Input| Projects'!$AR553:$CO553)=0,"",SUMIF('Input| Projects'!$AR$8:$CO$8,"Dx",'Input| Projects'!$AR553:$CO553))</f>
        <v/>
      </c>
      <c r="CA553" s="264" t="str">
        <f>IF(SUMIF('Input| Projects'!$AR$8:$CO$8,"Tx",'Input| Projects'!$AR553:$CO553)=0,"",SUMIF('Input| Projects'!$AR$8:$CO$8,"Tx",'Input| Projects'!$AR553:$CO553))</f>
        <v/>
      </c>
      <c r="CB553" s="206" t="str">
        <f t="shared" si="209"/>
        <v/>
      </c>
    </row>
    <row r="554" spans="2:80" x14ac:dyDescent="0.3">
      <c r="B554" s="268">
        <f>IFERROR('Input| Projects'!B554,"")</f>
        <v>545</v>
      </c>
      <c r="C554" s="57" t="str">
        <f>IFERROR(IF('Input| Projects'!C554="","",'Input| Projects'!C554),"")</f>
        <v/>
      </c>
      <c r="D554" s="57" t="str">
        <f>IFERROR(IF('Input| Projects'!D554="","",'Input| Projects'!D554),"")</f>
        <v/>
      </c>
      <c r="E554" s="140"/>
      <c r="F554" s="257">
        <f>IFERROR('Input| Projects'!I554*'Input| Escalations'!$K$19,"")</f>
        <v>0</v>
      </c>
      <c r="G554" s="257">
        <f>IFERROR('Input| Projects'!J554*'Input| Escalations'!$K$19,"")</f>
        <v>0</v>
      </c>
      <c r="H554" s="257">
        <f>IFERROR('Input| Projects'!K554*'Input| Escalations'!$K$19,"")</f>
        <v>0</v>
      </c>
      <c r="I554" s="257">
        <f>IFERROR('Input| Projects'!L554*'Input| Escalations'!$K$19,"")</f>
        <v>0</v>
      </c>
      <c r="J554" s="257">
        <f>IFERROR('Input| Projects'!M554*'Input| Escalations'!$K$19,"")</f>
        <v>0</v>
      </c>
      <c r="K554" s="257">
        <f>IFERROR('Input| Projects'!N554*'Input| Escalations'!$K$19,"")</f>
        <v>0</v>
      </c>
      <c r="L554" s="257">
        <f>IFERROR('Input| Projects'!O554*'Input| Escalations'!$K$19,"")</f>
        <v>0</v>
      </c>
      <c r="M554" s="206" t="str">
        <f>IF(ABS(SUM(F554:L554)-(SUM('Input| Projects'!I554:O554)*'Input| Escalations'!$K$19))&lt;0.0000001,"",1)</f>
        <v/>
      </c>
      <c r="N554" s="259">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259">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259">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259">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259">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259">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259">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42"/>
      <c r="V554" s="253">
        <f t="shared" si="203"/>
        <v>0</v>
      </c>
      <c r="W554" s="253">
        <f t="shared" si="204"/>
        <v>0</v>
      </c>
      <c r="X554" s="253">
        <f t="shared" si="205"/>
        <v>0</v>
      </c>
      <c r="Y554" s="253">
        <f t="shared" si="188"/>
        <v>0</v>
      </c>
      <c r="Z554" s="253">
        <f t="shared" si="189"/>
        <v>0</v>
      </c>
      <c r="AA554" s="253">
        <f t="shared" si="190"/>
        <v>0</v>
      </c>
      <c r="AB554" s="253">
        <f t="shared" si="191"/>
        <v>0</v>
      </c>
      <c r="AC554" s="142"/>
      <c r="AD554" s="253">
        <f>'Input| Projects'!Q554*N554*'Input| Escalations'!$K$19</f>
        <v>0</v>
      </c>
      <c r="AE554" s="253">
        <f>'Input| Projects'!R554*O554*'Input| Escalations'!$K$19</f>
        <v>0</v>
      </c>
      <c r="AF554" s="253">
        <f>'Input| Projects'!S554*P554*'Input| Escalations'!$K$19</f>
        <v>0</v>
      </c>
      <c r="AG554" s="253">
        <f>'Input| Projects'!T554*Q554*'Input| Escalations'!$K$19</f>
        <v>0</v>
      </c>
      <c r="AH554" s="253">
        <f>'Input| Projects'!U554*R554*'Input| Escalations'!$K$19</f>
        <v>0</v>
      </c>
      <c r="AI554" s="253">
        <f>'Input| Projects'!V554*S554*'Input| Escalations'!$K$19</f>
        <v>0</v>
      </c>
      <c r="AJ554" s="253">
        <f>'Input| Projects'!W554*T554*'Input| Escalations'!$K$19</f>
        <v>0</v>
      </c>
      <c r="AK554" s="142"/>
      <c r="AL554" s="253">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253">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253">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253">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253">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253">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253">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42"/>
      <c r="AT554" s="253">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253">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253">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253">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253">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253">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253">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42"/>
      <c r="BB554" s="253">
        <f t="shared" si="206"/>
        <v>0</v>
      </c>
      <c r="BC554" s="253">
        <f t="shared" si="207"/>
        <v>0</v>
      </c>
      <c r="BD554" s="253">
        <f t="shared" si="208"/>
        <v>0</v>
      </c>
      <c r="BE554" s="253">
        <f t="shared" si="192"/>
        <v>0</v>
      </c>
      <c r="BF554" s="253">
        <f t="shared" si="193"/>
        <v>0</v>
      </c>
      <c r="BG554" s="253">
        <f t="shared" si="194"/>
        <v>0</v>
      </c>
      <c r="BH554" s="253">
        <f t="shared" si="195"/>
        <v>0</v>
      </c>
      <c r="BI554" s="144"/>
      <c r="BJ554" s="253"/>
      <c r="BK554" s="253"/>
      <c r="BL554" s="253"/>
      <c r="BM554" s="253"/>
      <c r="BN554" s="253"/>
      <c r="BO554" s="253"/>
      <c r="BP554" s="253"/>
      <c r="BQ554" s="144"/>
      <c r="BR554" s="253">
        <f t="shared" si="196"/>
        <v>0</v>
      </c>
      <c r="BS554" s="253">
        <f t="shared" si="197"/>
        <v>0</v>
      </c>
      <c r="BT554" s="253">
        <f t="shared" si="198"/>
        <v>0</v>
      </c>
      <c r="BU554" s="253">
        <f t="shared" si="199"/>
        <v>0</v>
      </c>
      <c r="BV554" s="253">
        <f t="shared" si="200"/>
        <v>0</v>
      </c>
      <c r="BW554" s="253">
        <f t="shared" si="201"/>
        <v>0</v>
      </c>
      <c r="BX554" s="253">
        <f t="shared" si="202"/>
        <v>0</v>
      </c>
      <c r="BY554" s="142"/>
      <c r="BZ554" s="264" t="str">
        <f>IF(SUMIF('Input| Projects'!$AR$8:$CO$8,"Dx",'Input| Projects'!$AR554:$CO554)=0,"",SUMIF('Input| Projects'!$AR$8:$CO$8,"Dx",'Input| Projects'!$AR554:$CO554))</f>
        <v/>
      </c>
      <c r="CA554" s="264" t="str">
        <f>IF(SUMIF('Input| Projects'!$AR$8:$CO$8,"Tx",'Input| Projects'!$AR554:$CO554)=0,"",SUMIF('Input| Projects'!$AR$8:$CO$8,"Tx",'Input| Projects'!$AR554:$CO554))</f>
        <v/>
      </c>
      <c r="CB554" s="206" t="str">
        <f t="shared" si="209"/>
        <v/>
      </c>
    </row>
    <row r="555" spans="2:80" x14ac:dyDescent="0.3">
      <c r="B555" s="268">
        <f>IFERROR('Input| Projects'!B555,"")</f>
        <v>546</v>
      </c>
      <c r="C555" s="57" t="str">
        <f>IFERROR(IF('Input| Projects'!C555="","",'Input| Projects'!C555),"")</f>
        <v/>
      </c>
      <c r="D555" s="57" t="str">
        <f>IFERROR(IF('Input| Projects'!D555="","",'Input| Projects'!D555),"")</f>
        <v/>
      </c>
      <c r="E555" s="140"/>
      <c r="F555" s="257">
        <f>IFERROR('Input| Projects'!I555*'Input| Escalations'!$K$19,"")</f>
        <v>0</v>
      </c>
      <c r="G555" s="257">
        <f>IFERROR('Input| Projects'!J555*'Input| Escalations'!$K$19,"")</f>
        <v>0</v>
      </c>
      <c r="H555" s="257">
        <f>IFERROR('Input| Projects'!K555*'Input| Escalations'!$K$19,"")</f>
        <v>0</v>
      </c>
      <c r="I555" s="257">
        <f>IFERROR('Input| Projects'!L555*'Input| Escalations'!$K$19,"")</f>
        <v>0</v>
      </c>
      <c r="J555" s="257">
        <f>IFERROR('Input| Projects'!M555*'Input| Escalations'!$K$19,"")</f>
        <v>0</v>
      </c>
      <c r="K555" s="257">
        <f>IFERROR('Input| Projects'!N555*'Input| Escalations'!$K$19,"")</f>
        <v>0</v>
      </c>
      <c r="L555" s="257">
        <f>IFERROR('Input| Projects'!O555*'Input| Escalations'!$K$19,"")</f>
        <v>0</v>
      </c>
      <c r="M555" s="206" t="str">
        <f>IF(ABS(SUM(F555:L555)-(SUM('Input| Projects'!I555:O555)*'Input| Escalations'!$K$19))&lt;0.0000001,"",1)</f>
        <v/>
      </c>
      <c r="N555" s="259">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259">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259">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259">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259">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259">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259">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42"/>
      <c r="V555" s="253">
        <f t="shared" si="203"/>
        <v>0</v>
      </c>
      <c r="W555" s="253">
        <f t="shared" si="204"/>
        <v>0</v>
      </c>
      <c r="X555" s="253">
        <f t="shared" si="205"/>
        <v>0</v>
      </c>
      <c r="Y555" s="253">
        <f t="shared" si="188"/>
        <v>0</v>
      </c>
      <c r="Z555" s="253">
        <f t="shared" si="189"/>
        <v>0</v>
      </c>
      <c r="AA555" s="253">
        <f t="shared" si="190"/>
        <v>0</v>
      </c>
      <c r="AB555" s="253">
        <f t="shared" si="191"/>
        <v>0</v>
      </c>
      <c r="AC555" s="142"/>
      <c r="AD555" s="253">
        <f>'Input| Projects'!Q555*N555*'Input| Escalations'!$K$19</f>
        <v>0</v>
      </c>
      <c r="AE555" s="253">
        <f>'Input| Projects'!R555*O555*'Input| Escalations'!$K$19</f>
        <v>0</v>
      </c>
      <c r="AF555" s="253">
        <f>'Input| Projects'!S555*P555*'Input| Escalations'!$K$19</f>
        <v>0</v>
      </c>
      <c r="AG555" s="253">
        <f>'Input| Projects'!T555*Q555*'Input| Escalations'!$K$19</f>
        <v>0</v>
      </c>
      <c r="AH555" s="253">
        <f>'Input| Projects'!U555*R555*'Input| Escalations'!$K$19</f>
        <v>0</v>
      </c>
      <c r="AI555" s="253">
        <f>'Input| Projects'!V555*S555*'Input| Escalations'!$K$19</f>
        <v>0</v>
      </c>
      <c r="AJ555" s="253">
        <f>'Input| Projects'!W555*T555*'Input| Escalations'!$K$19</f>
        <v>0</v>
      </c>
      <c r="AK555" s="142"/>
      <c r="AL555" s="253">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253">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253">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253">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253">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253">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253">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42"/>
      <c r="AT555" s="253">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253">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253">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253">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253">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253">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253">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42"/>
      <c r="BB555" s="253">
        <f t="shared" si="206"/>
        <v>0</v>
      </c>
      <c r="BC555" s="253">
        <f t="shared" si="207"/>
        <v>0</v>
      </c>
      <c r="BD555" s="253">
        <f t="shared" si="208"/>
        <v>0</v>
      </c>
      <c r="BE555" s="253">
        <f t="shared" si="192"/>
        <v>0</v>
      </c>
      <c r="BF555" s="253">
        <f t="shared" si="193"/>
        <v>0</v>
      </c>
      <c r="BG555" s="253">
        <f t="shared" si="194"/>
        <v>0</v>
      </c>
      <c r="BH555" s="253">
        <f t="shared" si="195"/>
        <v>0</v>
      </c>
      <c r="BI555" s="144"/>
      <c r="BJ555" s="253"/>
      <c r="BK555" s="253"/>
      <c r="BL555" s="253"/>
      <c r="BM555" s="253"/>
      <c r="BN555" s="253"/>
      <c r="BO555" s="253"/>
      <c r="BP555" s="253"/>
      <c r="BQ555" s="144"/>
      <c r="BR555" s="253">
        <f t="shared" si="196"/>
        <v>0</v>
      </c>
      <c r="BS555" s="253">
        <f t="shared" si="197"/>
        <v>0</v>
      </c>
      <c r="BT555" s="253">
        <f t="shared" si="198"/>
        <v>0</v>
      </c>
      <c r="BU555" s="253">
        <f t="shared" si="199"/>
        <v>0</v>
      </c>
      <c r="BV555" s="253">
        <f t="shared" si="200"/>
        <v>0</v>
      </c>
      <c r="BW555" s="253">
        <f t="shared" si="201"/>
        <v>0</v>
      </c>
      <c r="BX555" s="253">
        <f t="shared" si="202"/>
        <v>0</v>
      </c>
      <c r="BY555" s="142"/>
      <c r="BZ555" s="264" t="str">
        <f>IF(SUMIF('Input| Projects'!$AR$8:$CO$8,"Dx",'Input| Projects'!$AR555:$CO555)=0,"",SUMIF('Input| Projects'!$AR$8:$CO$8,"Dx",'Input| Projects'!$AR555:$CO555))</f>
        <v/>
      </c>
      <c r="CA555" s="264" t="str">
        <f>IF(SUMIF('Input| Projects'!$AR$8:$CO$8,"Tx",'Input| Projects'!$AR555:$CO555)=0,"",SUMIF('Input| Projects'!$AR$8:$CO$8,"Tx",'Input| Projects'!$AR555:$CO555))</f>
        <v/>
      </c>
      <c r="CB555" s="206" t="str">
        <f t="shared" si="209"/>
        <v/>
      </c>
    </row>
    <row r="556" spans="2:80" x14ac:dyDescent="0.3">
      <c r="B556" s="268">
        <f>IFERROR('Input| Projects'!B556,"")</f>
        <v>547</v>
      </c>
      <c r="C556" s="57" t="str">
        <f>IFERROR(IF('Input| Projects'!C556="","",'Input| Projects'!C556),"")</f>
        <v/>
      </c>
      <c r="D556" s="57" t="str">
        <f>IFERROR(IF('Input| Projects'!D556="","",'Input| Projects'!D556),"")</f>
        <v/>
      </c>
      <c r="E556" s="140"/>
      <c r="F556" s="257">
        <f>IFERROR('Input| Projects'!I556*'Input| Escalations'!$K$19,"")</f>
        <v>0</v>
      </c>
      <c r="G556" s="257">
        <f>IFERROR('Input| Projects'!J556*'Input| Escalations'!$K$19,"")</f>
        <v>0</v>
      </c>
      <c r="H556" s="257">
        <f>IFERROR('Input| Projects'!K556*'Input| Escalations'!$K$19,"")</f>
        <v>0</v>
      </c>
      <c r="I556" s="257">
        <f>IFERROR('Input| Projects'!L556*'Input| Escalations'!$K$19,"")</f>
        <v>0</v>
      </c>
      <c r="J556" s="257">
        <f>IFERROR('Input| Projects'!M556*'Input| Escalations'!$K$19,"")</f>
        <v>0</v>
      </c>
      <c r="K556" s="257">
        <f>IFERROR('Input| Projects'!N556*'Input| Escalations'!$K$19,"")</f>
        <v>0</v>
      </c>
      <c r="L556" s="257">
        <f>IFERROR('Input| Projects'!O556*'Input| Escalations'!$K$19,"")</f>
        <v>0</v>
      </c>
      <c r="M556" s="206" t="str">
        <f>IF(ABS(SUM(F556:L556)-(SUM('Input| Projects'!I556:O556)*'Input| Escalations'!$K$19))&lt;0.0000001,"",1)</f>
        <v/>
      </c>
      <c r="N556" s="259">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259">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259">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259">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259">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259">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259">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42"/>
      <c r="V556" s="253">
        <f t="shared" si="203"/>
        <v>0</v>
      </c>
      <c r="W556" s="253">
        <f t="shared" si="204"/>
        <v>0</v>
      </c>
      <c r="X556" s="253">
        <f t="shared" si="205"/>
        <v>0</v>
      </c>
      <c r="Y556" s="253">
        <f t="shared" si="188"/>
        <v>0</v>
      </c>
      <c r="Z556" s="253">
        <f t="shared" si="189"/>
        <v>0</v>
      </c>
      <c r="AA556" s="253">
        <f t="shared" si="190"/>
        <v>0</v>
      </c>
      <c r="AB556" s="253">
        <f t="shared" si="191"/>
        <v>0</v>
      </c>
      <c r="AC556" s="142"/>
      <c r="AD556" s="253">
        <f>'Input| Projects'!Q556*N556*'Input| Escalations'!$K$19</f>
        <v>0</v>
      </c>
      <c r="AE556" s="253">
        <f>'Input| Projects'!R556*O556*'Input| Escalations'!$K$19</f>
        <v>0</v>
      </c>
      <c r="AF556" s="253">
        <f>'Input| Projects'!S556*P556*'Input| Escalations'!$K$19</f>
        <v>0</v>
      </c>
      <c r="AG556" s="253">
        <f>'Input| Projects'!T556*Q556*'Input| Escalations'!$K$19</f>
        <v>0</v>
      </c>
      <c r="AH556" s="253">
        <f>'Input| Projects'!U556*R556*'Input| Escalations'!$K$19</f>
        <v>0</v>
      </c>
      <c r="AI556" s="253">
        <f>'Input| Projects'!V556*S556*'Input| Escalations'!$K$19</f>
        <v>0</v>
      </c>
      <c r="AJ556" s="253">
        <f>'Input| Projects'!W556*T556*'Input| Escalations'!$K$19</f>
        <v>0</v>
      </c>
      <c r="AK556" s="142"/>
      <c r="AL556" s="253">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253">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253">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253">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253">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253">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253">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42"/>
      <c r="AT556" s="253">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253">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253">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253">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253">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253">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253">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42"/>
      <c r="BB556" s="253">
        <f t="shared" si="206"/>
        <v>0</v>
      </c>
      <c r="BC556" s="253">
        <f t="shared" si="207"/>
        <v>0</v>
      </c>
      <c r="BD556" s="253">
        <f t="shared" si="208"/>
        <v>0</v>
      </c>
      <c r="BE556" s="253">
        <f t="shared" si="192"/>
        <v>0</v>
      </c>
      <c r="BF556" s="253">
        <f t="shared" si="193"/>
        <v>0</v>
      </c>
      <c r="BG556" s="253">
        <f t="shared" si="194"/>
        <v>0</v>
      </c>
      <c r="BH556" s="253">
        <f t="shared" si="195"/>
        <v>0</v>
      </c>
      <c r="BI556" s="144"/>
      <c r="BJ556" s="253"/>
      <c r="BK556" s="253"/>
      <c r="BL556" s="253"/>
      <c r="BM556" s="253"/>
      <c r="BN556" s="253"/>
      <c r="BO556" s="253"/>
      <c r="BP556" s="253"/>
      <c r="BQ556" s="144"/>
      <c r="BR556" s="253">
        <f t="shared" si="196"/>
        <v>0</v>
      </c>
      <c r="BS556" s="253">
        <f t="shared" si="197"/>
        <v>0</v>
      </c>
      <c r="BT556" s="253">
        <f t="shared" si="198"/>
        <v>0</v>
      </c>
      <c r="BU556" s="253">
        <f t="shared" si="199"/>
        <v>0</v>
      </c>
      <c r="BV556" s="253">
        <f t="shared" si="200"/>
        <v>0</v>
      </c>
      <c r="BW556" s="253">
        <f t="shared" si="201"/>
        <v>0</v>
      </c>
      <c r="BX556" s="253">
        <f t="shared" si="202"/>
        <v>0</v>
      </c>
      <c r="BY556" s="142"/>
      <c r="BZ556" s="264" t="str">
        <f>IF(SUMIF('Input| Projects'!$AR$8:$CO$8,"Dx",'Input| Projects'!$AR556:$CO556)=0,"",SUMIF('Input| Projects'!$AR$8:$CO$8,"Dx",'Input| Projects'!$AR556:$CO556))</f>
        <v/>
      </c>
      <c r="CA556" s="264" t="str">
        <f>IF(SUMIF('Input| Projects'!$AR$8:$CO$8,"Tx",'Input| Projects'!$AR556:$CO556)=0,"",SUMIF('Input| Projects'!$AR$8:$CO$8,"Tx",'Input| Projects'!$AR556:$CO556))</f>
        <v/>
      </c>
      <c r="CB556" s="206" t="str">
        <f t="shared" si="209"/>
        <v/>
      </c>
    </row>
    <row r="557" spans="2:80" x14ac:dyDescent="0.3">
      <c r="B557" s="268">
        <f>IFERROR('Input| Projects'!B557,"")</f>
        <v>548</v>
      </c>
      <c r="C557" s="57" t="str">
        <f>IFERROR(IF('Input| Projects'!C557="","",'Input| Projects'!C557),"")</f>
        <v/>
      </c>
      <c r="D557" s="57" t="str">
        <f>IFERROR(IF('Input| Projects'!D557="","",'Input| Projects'!D557),"")</f>
        <v/>
      </c>
      <c r="E557" s="140"/>
      <c r="F557" s="257">
        <f>IFERROR('Input| Projects'!I557*'Input| Escalations'!$K$19,"")</f>
        <v>0</v>
      </c>
      <c r="G557" s="257">
        <f>IFERROR('Input| Projects'!J557*'Input| Escalations'!$K$19,"")</f>
        <v>0</v>
      </c>
      <c r="H557" s="257">
        <f>IFERROR('Input| Projects'!K557*'Input| Escalations'!$K$19,"")</f>
        <v>0</v>
      </c>
      <c r="I557" s="257">
        <f>IFERROR('Input| Projects'!L557*'Input| Escalations'!$K$19,"")</f>
        <v>0</v>
      </c>
      <c r="J557" s="257">
        <f>IFERROR('Input| Projects'!M557*'Input| Escalations'!$K$19,"")</f>
        <v>0</v>
      </c>
      <c r="K557" s="257">
        <f>IFERROR('Input| Projects'!N557*'Input| Escalations'!$K$19,"")</f>
        <v>0</v>
      </c>
      <c r="L557" s="257">
        <f>IFERROR('Input| Projects'!O557*'Input| Escalations'!$K$19,"")</f>
        <v>0</v>
      </c>
      <c r="M557" s="206" t="str">
        <f>IF(ABS(SUM(F557:L557)-(SUM('Input| Projects'!I557:O557)*'Input| Escalations'!$K$19))&lt;0.0000001,"",1)</f>
        <v/>
      </c>
      <c r="N557" s="259">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259">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259">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259">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259">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259">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259">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42"/>
      <c r="V557" s="253">
        <f t="shared" si="203"/>
        <v>0</v>
      </c>
      <c r="W557" s="253">
        <f t="shared" si="204"/>
        <v>0</v>
      </c>
      <c r="X557" s="253">
        <f t="shared" si="205"/>
        <v>0</v>
      </c>
      <c r="Y557" s="253">
        <f t="shared" si="188"/>
        <v>0</v>
      </c>
      <c r="Z557" s="253">
        <f t="shared" si="189"/>
        <v>0</v>
      </c>
      <c r="AA557" s="253">
        <f t="shared" si="190"/>
        <v>0</v>
      </c>
      <c r="AB557" s="253">
        <f t="shared" si="191"/>
        <v>0</v>
      </c>
      <c r="AC557" s="142"/>
      <c r="AD557" s="253">
        <f>'Input| Projects'!Q557*N557*'Input| Escalations'!$K$19</f>
        <v>0</v>
      </c>
      <c r="AE557" s="253">
        <f>'Input| Projects'!R557*O557*'Input| Escalations'!$K$19</f>
        <v>0</v>
      </c>
      <c r="AF557" s="253">
        <f>'Input| Projects'!S557*P557*'Input| Escalations'!$K$19</f>
        <v>0</v>
      </c>
      <c r="AG557" s="253">
        <f>'Input| Projects'!T557*Q557*'Input| Escalations'!$K$19</f>
        <v>0</v>
      </c>
      <c r="AH557" s="253">
        <f>'Input| Projects'!U557*R557*'Input| Escalations'!$K$19</f>
        <v>0</v>
      </c>
      <c r="AI557" s="253">
        <f>'Input| Projects'!V557*S557*'Input| Escalations'!$K$19</f>
        <v>0</v>
      </c>
      <c r="AJ557" s="253">
        <f>'Input| Projects'!W557*T557*'Input| Escalations'!$K$19</f>
        <v>0</v>
      </c>
      <c r="AK557" s="142"/>
      <c r="AL557" s="253">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253">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253">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253">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253">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253">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253">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42"/>
      <c r="AT557" s="253">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253">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253">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253">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253">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253">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253">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42"/>
      <c r="BB557" s="253">
        <f t="shared" si="206"/>
        <v>0</v>
      </c>
      <c r="BC557" s="253">
        <f t="shared" si="207"/>
        <v>0</v>
      </c>
      <c r="BD557" s="253">
        <f t="shared" si="208"/>
        <v>0</v>
      </c>
      <c r="BE557" s="253">
        <f t="shared" si="192"/>
        <v>0</v>
      </c>
      <c r="BF557" s="253">
        <f t="shared" si="193"/>
        <v>0</v>
      </c>
      <c r="BG557" s="253">
        <f t="shared" si="194"/>
        <v>0</v>
      </c>
      <c r="BH557" s="253">
        <f t="shared" si="195"/>
        <v>0</v>
      </c>
      <c r="BI557" s="144"/>
      <c r="BJ557" s="253"/>
      <c r="BK557" s="253"/>
      <c r="BL557" s="253"/>
      <c r="BM557" s="253"/>
      <c r="BN557" s="253"/>
      <c r="BO557" s="253"/>
      <c r="BP557" s="253"/>
      <c r="BQ557" s="144"/>
      <c r="BR557" s="253">
        <f t="shared" si="196"/>
        <v>0</v>
      </c>
      <c r="BS557" s="253">
        <f t="shared" si="197"/>
        <v>0</v>
      </c>
      <c r="BT557" s="253">
        <f t="shared" si="198"/>
        <v>0</v>
      </c>
      <c r="BU557" s="253">
        <f t="shared" si="199"/>
        <v>0</v>
      </c>
      <c r="BV557" s="253">
        <f t="shared" si="200"/>
        <v>0</v>
      </c>
      <c r="BW557" s="253">
        <f t="shared" si="201"/>
        <v>0</v>
      </c>
      <c r="BX557" s="253">
        <f t="shared" si="202"/>
        <v>0</v>
      </c>
      <c r="BY557" s="142"/>
      <c r="BZ557" s="264" t="str">
        <f>IF(SUMIF('Input| Projects'!$AR$8:$CO$8,"Dx",'Input| Projects'!$AR557:$CO557)=0,"",SUMIF('Input| Projects'!$AR$8:$CO$8,"Dx",'Input| Projects'!$AR557:$CO557))</f>
        <v/>
      </c>
      <c r="CA557" s="264" t="str">
        <f>IF(SUMIF('Input| Projects'!$AR$8:$CO$8,"Tx",'Input| Projects'!$AR557:$CO557)=0,"",SUMIF('Input| Projects'!$AR$8:$CO$8,"Tx",'Input| Projects'!$AR557:$CO557))</f>
        <v/>
      </c>
      <c r="CB557" s="206" t="str">
        <f t="shared" si="209"/>
        <v/>
      </c>
    </row>
    <row r="558" spans="2:80" x14ac:dyDescent="0.3">
      <c r="B558" s="268">
        <f>IFERROR('Input| Projects'!B558,"")</f>
        <v>549</v>
      </c>
      <c r="C558" s="57" t="str">
        <f>IFERROR(IF('Input| Projects'!C558="","",'Input| Projects'!C558),"")</f>
        <v/>
      </c>
      <c r="D558" s="57" t="str">
        <f>IFERROR(IF('Input| Projects'!D558="","",'Input| Projects'!D558),"")</f>
        <v/>
      </c>
      <c r="E558" s="140"/>
      <c r="F558" s="257">
        <f>IFERROR('Input| Projects'!I558*'Input| Escalations'!$K$19,"")</f>
        <v>0</v>
      </c>
      <c r="G558" s="257">
        <f>IFERROR('Input| Projects'!J558*'Input| Escalations'!$K$19,"")</f>
        <v>0</v>
      </c>
      <c r="H558" s="257">
        <f>IFERROR('Input| Projects'!K558*'Input| Escalations'!$K$19,"")</f>
        <v>0</v>
      </c>
      <c r="I558" s="257">
        <f>IFERROR('Input| Projects'!L558*'Input| Escalations'!$K$19,"")</f>
        <v>0</v>
      </c>
      <c r="J558" s="257">
        <f>IFERROR('Input| Projects'!M558*'Input| Escalations'!$K$19,"")</f>
        <v>0</v>
      </c>
      <c r="K558" s="257">
        <f>IFERROR('Input| Projects'!N558*'Input| Escalations'!$K$19,"")</f>
        <v>0</v>
      </c>
      <c r="L558" s="257">
        <f>IFERROR('Input| Projects'!O558*'Input| Escalations'!$K$19,"")</f>
        <v>0</v>
      </c>
      <c r="M558" s="206" t="str">
        <f>IF(ABS(SUM(F558:L558)-(SUM('Input| Projects'!I558:O558)*'Input| Escalations'!$K$19))&lt;0.0000001,"",1)</f>
        <v/>
      </c>
      <c r="N558" s="259">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259">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259">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259">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259">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259">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259">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42"/>
      <c r="V558" s="253">
        <f t="shared" si="203"/>
        <v>0</v>
      </c>
      <c r="W558" s="253">
        <f t="shared" si="204"/>
        <v>0</v>
      </c>
      <c r="X558" s="253">
        <f t="shared" si="205"/>
        <v>0</v>
      </c>
      <c r="Y558" s="253">
        <f t="shared" si="188"/>
        <v>0</v>
      </c>
      <c r="Z558" s="253">
        <f t="shared" si="189"/>
        <v>0</v>
      </c>
      <c r="AA558" s="253">
        <f t="shared" si="190"/>
        <v>0</v>
      </c>
      <c r="AB558" s="253">
        <f t="shared" si="191"/>
        <v>0</v>
      </c>
      <c r="AC558" s="142"/>
      <c r="AD558" s="253">
        <f>'Input| Projects'!Q558*N558*'Input| Escalations'!$K$19</f>
        <v>0</v>
      </c>
      <c r="AE558" s="253">
        <f>'Input| Projects'!R558*O558*'Input| Escalations'!$K$19</f>
        <v>0</v>
      </c>
      <c r="AF558" s="253">
        <f>'Input| Projects'!S558*P558*'Input| Escalations'!$K$19</f>
        <v>0</v>
      </c>
      <c r="AG558" s="253">
        <f>'Input| Projects'!T558*Q558*'Input| Escalations'!$K$19</f>
        <v>0</v>
      </c>
      <c r="AH558" s="253">
        <f>'Input| Projects'!U558*R558*'Input| Escalations'!$K$19</f>
        <v>0</v>
      </c>
      <c r="AI558" s="253">
        <f>'Input| Projects'!V558*S558*'Input| Escalations'!$K$19</f>
        <v>0</v>
      </c>
      <c r="AJ558" s="253">
        <f>'Input| Projects'!W558*T558*'Input| Escalations'!$K$19</f>
        <v>0</v>
      </c>
      <c r="AK558" s="142"/>
      <c r="AL558" s="253">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253">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253">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253">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253">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253">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253">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42"/>
      <c r="AT558" s="253">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253">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253">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253">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253">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253">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253">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42"/>
      <c r="BB558" s="253">
        <f t="shared" si="206"/>
        <v>0</v>
      </c>
      <c r="BC558" s="253">
        <f t="shared" si="207"/>
        <v>0</v>
      </c>
      <c r="BD558" s="253">
        <f t="shared" si="208"/>
        <v>0</v>
      </c>
      <c r="BE558" s="253">
        <f t="shared" si="192"/>
        <v>0</v>
      </c>
      <c r="BF558" s="253">
        <f t="shared" si="193"/>
        <v>0</v>
      </c>
      <c r="BG558" s="253">
        <f t="shared" si="194"/>
        <v>0</v>
      </c>
      <c r="BH558" s="253">
        <f t="shared" si="195"/>
        <v>0</v>
      </c>
      <c r="BI558" s="144"/>
      <c r="BJ558" s="253"/>
      <c r="BK558" s="253"/>
      <c r="BL558" s="253"/>
      <c r="BM558" s="253"/>
      <c r="BN558" s="253"/>
      <c r="BO558" s="253"/>
      <c r="BP558" s="253"/>
      <c r="BQ558" s="144"/>
      <c r="BR558" s="253">
        <f t="shared" si="196"/>
        <v>0</v>
      </c>
      <c r="BS558" s="253">
        <f t="shared" si="197"/>
        <v>0</v>
      </c>
      <c r="BT558" s="253">
        <f t="shared" si="198"/>
        <v>0</v>
      </c>
      <c r="BU558" s="253">
        <f t="shared" si="199"/>
        <v>0</v>
      </c>
      <c r="BV558" s="253">
        <f t="shared" si="200"/>
        <v>0</v>
      </c>
      <c r="BW558" s="253">
        <f t="shared" si="201"/>
        <v>0</v>
      </c>
      <c r="BX558" s="253">
        <f t="shared" si="202"/>
        <v>0</v>
      </c>
      <c r="BY558" s="142"/>
      <c r="BZ558" s="264" t="str">
        <f>IF(SUMIF('Input| Projects'!$AR$8:$CO$8,"Dx",'Input| Projects'!$AR558:$CO558)=0,"",SUMIF('Input| Projects'!$AR$8:$CO$8,"Dx",'Input| Projects'!$AR558:$CO558))</f>
        <v/>
      </c>
      <c r="CA558" s="264" t="str">
        <f>IF(SUMIF('Input| Projects'!$AR$8:$CO$8,"Tx",'Input| Projects'!$AR558:$CO558)=0,"",SUMIF('Input| Projects'!$AR$8:$CO$8,"Tx",'Input| Projects'!$AR558:$CO558))</f>
        <v/>
      </c>
      <c r="CB558" s="206" t="str">
        <f t="shared" si="209"/>
        <v/>
      </c>
    </row>
    <row r="559" spans="2:80" x14ac:dyDescent="0.3">
      <c r="B559" s="268">
        <f>IFERROR('Input| Projects'!B559,"")</f>
        <v>550</v>
      </c>
      <c r="C559" s="57" t="str">
        <f>IFERROR(IF('Input| Projects'!C559="","",'Input| Projects'!C559),"")</f>
        <v/>
      </c>
      <c r="D559" s="57" t="str">
        <f>IFERROR(IF('Input| Projects'!D559="","",'Input| Projects'!D559),"")</f>
        <v/>
      </c>
      <c r="E559" s="140"/>
      <c r="F559" s="257">
        <f>IFERROR('Input| Projects'!I559*'Input| Escalations'!$K$19,"")</f>
        <v>0</v>
      </c>
      <c r="G559" s="257">
        <f>IFERROR('Input| Projects'!J559*'Input| Escalations'!$K$19,"")</f>
        <v>0</v>
      </c>
      <c r="H559" s="257">
        <f>IFERROR('Input| Projects'!K559*'Input| Escalations'!$K$19,"")</f>
        <v>0</v>
      </c>
      <c r="I559" s="257">
        <f>IFERROR('Input| Projects'!L559*'Input| Escalations'!$K$19,"")</f>
        <v>0</v>
      </c>
      <c r="J559" s="257">
        <f>IFERROR('Input| Projects'!M559*'Input| Escalations'!$K$19,"")</f>
        <v>0</v>
      </c>
      <c r="K559" s="257">
        <f>IFERROR('Input| Projects'!N559*'Input| Escalations'!$K$19,"")</f>
        <v>0</v>
      </c>
      <c r="L559" s="257">
        <f>IFERROR('Input| Projects'!O559*'Input| Escalations'!$K$19,"")</f>
        <v>0</v>
      </c>
      <c r="M559" s="206" t="str">
        <f>IF(ABS(SUM(F559:L559)-(SUM('Input| Projects'!I559:O559)*'Input| Escalations'!$K$19))&lt;0.0000001,"",1)</f>
        <v/>
      </c>
      <c r="N559" s="259">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259">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259">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259">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259">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259">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259">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42"/>
      <c r="V559" s="253">
        <f t="shared" si="203"/>
        <v>0</v>
      </c>
      <c r="W559" s="253">
        <f t="shared" si="204"/>
        <v>0</v>
      </c>
      <c r="X559" s="253">
        <f t="shared" si="205"/>
        <v>0</v>
      </c>
      <c r="Y559" s="253">
        <f t="shared" si="188"/>
        <v>0</v>
      </c>
      <c r="Z559" s="253">
        <f t="shared" si="189"/>
        <v>0</v>
      </c>
      <c r="AA559" s="253">
        <f t="shared" si="190"/>
        <v>0</v>
      </c>
      <c r="AB559" s="253">
        <f t="shared" si="191"/>
        <v>0</v>
      </c>
      <c r="AC559" s="142"/>
      <c r="AD559" s="253">
        <f>'Input| Projects'!Q559*N559*'Input| Escalations'!$K$19</f>
        <v>0</v>
      </c>
      <c r="AE559" s="253">
        <f>'Input| Projects'!R559*O559*'Input| Escalations'!$K$19</f>
        <v>0</v>
      </c>
      <c r="AF559" s="253">
        <f>'Input| Projects'!S559*P559*'Input| Escalations'!$K$19</f>
        <v>0</v>
      </c>
      <c r="AG559" s="253">
        <f>'Input| Projects'!T559*Q559*'Input| Escalations'!$K$19</f>
        <v>0</v>
      </c>
      <c r="AH559" s="253">
        <f>'Input| Projects'!U559*R559*'Input| Escalations'!$K$19</f>
        <v>0</v>
      </c>
      <c r="AI559" s="253">
        <f>'Input| Projects'!V559*S559*'Input| Escalations'!$K$19</f>
        <v>0</v>
      </c>
      <c r="AJ559" s="253">
        <f>'Input| Projects'!W559*T559*'Input| Escalations'!$K$19</f>
        <v>0</v>
      </c>
      <c r="AK559" s="142"/>
      <c r="AL559" s="253">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253">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253">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253">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253">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253">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253">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42"/>
      <c r="AT559" s="253">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253">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253">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253">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253">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253">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253">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42"/>
      <c r="BB559" s="253">
        <f t="shared" si="206"/>
        <v>0</v>
      </c>
      <c r="BC559" s="253">
        <f t="shared" si="207"/>
        <v>0</v>
      </c>
      <c r="BD559" s="253">
        <f t="shared" si="208"/>
        <v>0</v>
      </c>
      <c r="BE559" s="253">
        <f t="shared" si="192"/>
        <v>0</v>
      </c>
      <c r="BF559" s="253">
        <f t="shared" si="193"/>
        <v>0</v>
      </c>
      <c r="BG559" s="253">
        <f t="shared" si="194"/>
        <v>0</v>
      </c>
      <c r="BH559" s="253">
        <f t="shared" si="195"/>
        <v>0</v>
      </c>
      <c r="BI559" s="144"/>
      <c r="BJ559" s="253"/>
      <c r="BK559" s="253"/>
      <c r="BL559" s="253"/>
      <c r="BM559" s="253"/>
      <c r="BN559" s="253"/>
      <c r="BO559" s="253"/>
      <c r="BP559" s="253"/>
      <c r="BQ559" s="144"/>
      <c r="BR559" s="253">
        <f t="shared" si="196"/>
        <v>0</v>
      </c>
      <c r="BS559" s="253">
        <f t="shared" si="197"/>
        <v>0</v>
      </c>
      <c r="BT559" s="253">
        <f t="shared" si="198"/>
        <v>0</v>
      </c>
      <c r="BU559" s="253">
        <f t="shared" si="199"/>
        <v>0</v>
      </c>
      <c r="BV559" s="253">
        <f t="shared" si="200"/>
        <v>0</v>
      </c>
      <c r="BW559" s="253">
        <f t="shared" si="201"/>
        <v>0</v>
      </c>
      <c r="BX559" s="253">
        <f t="shared" si="202"/>
        <v>0</v>
      </c>
      <c r="BY559" s="142"/>
      <c r="BZ559" s="264" t="str">
        <f>IF(SUMIF('Input| Projects'!$AR$8:$CO$8,"Dx",'Input| Projects'!$AR559:$CO559)=0,"",SUMIF('Input| Projects'!$AR$8:$CO$8,"Dx",'Input| Projects'!$AR559:$CO559))</f>
        <v/>
      </c>
      <c r="CA559" s="264" t="str">
        <f>IF(SUMIF('Input| Projects'!$AR$8:$CO$8,"Tx",'Input| Projects'!$AR559:$CO559)=0,"",SUMIF('Input| Projects'!$AR$8:$CO$8,"Tx",'Input| Projects'!$AR559:$CO559))</f>
        <v/>
      </c>
      <c r="CB559" s="206" t="str">
        <f t="shared" si="209"/>
        <v/>
      </c>
    </row>
    <row r="560" spans="2:80" x14ac:dyDescent="0.3">
      <c r="B560" s="268">
        <f>IFERROR('Input| Projects'!B560,"")</f>
        <v>551</v>
      </c>
      <c r="C560" s="57" t="str">
        <f>IFERROR(IF('Input| Projects'!C560="","",'Input| Projects'!C560),"")</f>
        <v/>
      </c>
      <c r="D560" s="57" t="str">
        <f>IFERROR(IF('Input| Projects'!D560="","",'Input| Projects'!D560),"")</f>
        <v/>
      </c>
      <c r="E560" s="140"/>
      <c r="F560" s="257">
        <f>IFERROR('Input| Projects'!I560*'Input| Escalations'!$K$19,"")</f>
        <v>0</v>
      </c>
      <c r="G560" s="257">
        <f>IFERROR('Input| Projects'!J560*'Input| Escalations'!$K$19,"")</f>
        <v>0</v>
      </c>
      <c r="H560" s="257">
        <f>IFERROR('Input| Projects'!K560*'Input| Escalations'!$K$19,"")</f>
        <v>0</v>
      </c>
      <c r="I560" s="257">
        <f>IFERROR('Input| Projects'!L560*'Input| Escalations'!$K$19,"")</f>
        <v>0</v>
      </c>
      <c r="J560" s="257">
        <f>IFERROR('Input| Projects'!M560*'Input| Escalations'!$K$19,"")</f>
        <v>0</v>
      </c>
      <c r="K560" s="257">
        <f>IFERROR('Input| Projects'!N560*'Input| Escalations'!$K$19,"")</f>
        <v>0</v>
      </c>
      <c r="L560" s="257">
        <f>IFERROR('Input| Projects'!O560*'Input| Escalations'!$K$19,"")</f>
        <v>0</v>
      </c>
      <c r="M560" s="206" t="str">
        <f>IF(ABS(SUM(F560:L560)-(SUM('Input| Projects'!I560:O560)*'Input| Escalations'!$K$19))&lt;0.0000001,"",1)</f>
        <v/>
      </c>
      <c r="N560" s="259">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259">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259">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259">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259">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259">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259">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42"/>
      <c r="V560" s="253">
        <f t="shared" si="203"/>
        <v>0</v>
      </c>
      <c r="W560" s="253">
        <f t="shared" si="204"/>
        <v>0</v>
      </c>
      <c r="X560" s="253">
        <f t="shared" si="205"/>
        <v>0</v>
      </c>
      <c r="Y560" s="253">
        <f t="shared" si="188"/>
        <v>0</v>
      </c>
      <c r="Z560" s="253">
        <f t="shared" si="189"/>
        <v>0</v>
      </c>
      <c r="AA560" s="253">
        <f t="shared" si="190"/>
        <v>0</v>
      </c>
      <c r="AB560" s="253">
        <f t="shared" si="191"/>
        <v>0</v>
      </c>
      <c r="AC560" s="142"/>
      <c r="AD560" s="253">
        <f>'Input| Projects'!Q560*N560*'Input| Escalations'!$K$19</f>
        <v>0</v>
      </c>
      <c r="AE560" s="253">
        <f>'Input| Projects'!R560*O560*'Input| Escalations'!$K$19</f>
        <v>0</v>
      </c>
      <c r="AF560" s="253">
        <f>'Input| Projects'!S560*P560*'Input| Escalations'!$K$19</f>
        <v>0</v>
      </c>
      <c r="AG560" s="253">
        <f>'Input| Projects'!T560*Q560*'Input| Escalations'!$K$19</f>
        <v>0</v>
      </c>
      <c r="AH560" s="253">
        <f>'Input| Projects'!U560*R560*'Input| Escalations'!$K$19</f>
        <v>0</v>
      </c>
      <c r="AI560" s="253">
        <f>'Input| Projects'!V560*S560*'Input| Escalations'!$K$19</f>
        <v>0</v>
      </c>
      <c r="AJ560" s="253">
        <f>'Input| Projects'!W560*T560*'Input| Escalations'!$K$19</f>
        <v>0</v>
      </c>
      <c r="AK560" s="142"/>
      <c r="AL560" s="253">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253">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253">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253">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253">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253">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253">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42"/>
      <c r="AT560" s="253">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253">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253">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253">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253">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253">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253">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42"/>
      <c r="BB560" s="253">
        <f t="shared" si="206"/>
        <v>0</v>
      </c>
      <c r="BC560" s="253">
        <f t="shared" si="207"/>
        <v>0</v>
      </c>
      <c r="BD560" s="253">
        <f t="shared" si="208"/>
        <v>0</v>
      </c>
      <c r="BE560" s="253">
        <f t="shared" si="192"/>
        <v>0</v>
      </c>
      <c r="BF560" s="253">
        <f t="shared" si="193"/>
        <v>0</v>
      </c>
      <c r="BG560" s="253">
        <f t="shared" si="194"/>
        <v>0</v>
      </c>
      <c r="BH560" s="253">
        <f t="shared" si="195"/>
        <v>0</v>
      </c>
      <c r="BI560" s="144"/>
      <c r="BJ560" s="253"/>
      <c r="BK560" s="253"/>
      <c r="BL560" s="253"/>
      <c r="BM560" s="253"/>
      <c r="BN560" s="253"/>
      <c r="BO560" s="253"/>
      <c r="BP560" s="253"/>
      <c r="BQ560" s="144"/>
      <c r="BR560" s="253">
        <f t="shared" si="196"/>
        <v>0</v>
      </c>
      <c r="BS560" s="253">
        <f t="shared" si="197"/>
        <v>0</v>
      </c>
      <c r="BT560" s="253">
        <f t="shared" si="198"/>
        <v>0</v>
      </c>
      <c r="BU560" s="253">
        <f t="shared" si="199"/>
        <v>0</v>
      </c>
      <c r="BV560" s="253">
        <f t="shared" si="200"/>
        <v>0</v>
      </c>
      <c r="BW560" s="253">
        <f t="shared" si="201"/>
        <v>0</v>
      </c>
      <c r="BX560" s="253">
        <f t="shared" si="202"/>
        <v>0</v>
      </c>
      <c r="BY560" s="142"/>
      <c r="BZ560" s="264" t="str">
        <f>IF(SUMIF('Input| Projects'!$AR$8:$CO$8,"Dx",'Input| Projects'!$AR560:$CO560)=0,"",SUMIF('Input| Projects'!$AR$8:$CO$8,"Dx",'Input| Projects'!$AR560:$CO560))</f>
        <v/>
      </c>
      <c r="CA560" s="264" t="str">
        <f>IF(SUMIF('Input| Projects'!$AR$8:$CO$8,"Tx",'Input| Projects'!$AR560:$CO560)=0,"",SUMIF('Input| Projects'!$AR$8:$CO$8,"Tx",'Input| Projects'!$AR560:$CO560))</f>
        <v/>
      </c>
      <c r="CB560" s="206" t="str">
        <f t="shared" si="209"/>
        <v/>
      </c>
    </row>
    <row r="561" spans="2:80" x14ac:dyDescent="0.3">
      <c r="B561" s="268">
        <f>IFERROR('Input| Projects'!B561,"")</f>
        <v>552</v>
      </c>
      <c r="C561" s="57" t="str">
        <f>IFERROR(IF('Input| Projects'!C561="","",'Input| Projects'!C561),"")</f>
        <v/>
      </c>
      <c r="D561" s="57" t="str">
        <f>IFERROR(IF('Input| Projects'!D561="","",'Input| Projects'!D561),"")</f>
        <v/>
      </c>
      <c r="E561" s="140"/>
      <c r="F561" s="257">
        <f>IFERROR('Input| Projects'!I561*'Input| Escalations'!$K$19,"")</f>
        <v>0</v>
      </c>
      <c r="G561" s="257">
        <f>IFERROR('Input| Projects'!J561*'Input| Escalations'!$K$19,"")</f>
        <v>0</v>
      </c>
      <c r="H561" s="257">
        <f>IFERROR('Input| Projects'!K561*'Input| Escalations'!$K$19,"")</f>
        <v>0</v>
      </c>
      <c r="I561" s="257">
        <f>IFERROR('Input| Projects'!L561*'Input| Escalations'!$K$19,"")</f>
        <v>0</v>
      </c>
      <c r="J561" s="257">
        <f>IFERROR('Input| Projects'!M561*'Input| Escalations'!$K$19,"")</f>
        <v>0</v>
      </c>
      <c r="K561" s="257">
        <f>IFERROR('Input| Projects'!N561*'Input| Escalations'!$K$19,"")</f>
        <v>0</v>
      </c>
      <c r="L561" s="257">
        <f>IFERROR('Input| Projects'!O561*'Input| Escalations'!$K$19,"")</f>
        <v>0</v>
      </c>
      <c r="M561" s="206" t="str">
        <f>IF(ABS(SUM(F561:L561)-(SUM('Input| Projects'!I561:O561)*'Input| Escalations'!$K$19))&lt;0.0000001,"",1)</f>
        <v/>
      </c>
      <c r="N561" s="259">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259">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259">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259">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259">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259">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259">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42"/>
      <c r="V561" s="253">
        <f t="shared" si="203"/>
        <v>0</v>
      </c>
      <c r="W561" s="253">
        <f t="shared" si="204"/>
        <v>0</v>
      </c>
      <c r="X561" s="253">
        <f t="shared" si="205"/>
        <v>0</v>
      </c>
      <c r="Y561" s="253">
        <f t="shared" si="188"/>
        <v>0</v>
      </c>
      <c r="Z561" s="253">
        <f t="shared" si="189"/>
        <v>0</v>
      </c>
      <c r="AA561" s="253">
        <f t="shared" si="190"/>
        <v>0</v>
      </c>
      <c r="AB561" s="253">
        <f t="shared" si="191"/>
        <v>0</v>
      </c>
      <c r="AC561" s="142"/>
      <c r="AD561" s="253">
        <f>'Input| Projects'!Q561*N561*'Input| Escalations'!$K$19</f>
        <v>0</v>
      </c>
      <c r="AE561" s="253">
        <f>'Input| Projects'!R561*O561*'Input| Escalations'!$K$19</f>
        <v>0</v>
      </c>
      <c r="AF561" s="253">
        <f>'Input| Projects'!S561*P561*'Input| Escalations'!$K$19</f>
        <v>0</v>
      </c>
      <c r="AG561" s="253">
        <f>'Input| Projects'!T561*Q561*'Input| Escalations'!$K$19</f>
        <v>0</v>
      </c>
      <c r="AH561" s="253">
        <f>'Input| Projects'!U561*R561*'Input| Escalations'!$K$19</f>
        <v>0</v>
      </c>
      <c r="AI561" s="253">
        <f>'Input| Projects'!V561*S561*'Input| Escalations'!$K$19</f>
        <v>0</v>
      </c>
      <c r="AJ561" s="253">
        <f>'Input| Projects'!W561*T561*'Input| Escalations'!$K$19</f>
        <v>0</v>
      </c>
      <c r="AK561" s="142"/>
      <c r="AL561" s="253">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253">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253">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253">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253">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253">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253">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42"/>
      <c r="AT561" s="253">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253">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253">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253">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253">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253">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253">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42"/>
      <c r="BB561" s="253">
        <f t="shared" si="206"/>
        <v>0</v>
      </c>
      <c r="BC561" s="253">
        <f t="shared" si="207"/>
        <v>0</v>
      </c>
      <c r="BD561" s="253">
        <f t="shared" si="208"/>
        <v>0</v>
      </c>
      <c r="BE561" s="253">
        <f t="shared" si="192"/>
        <v>0</v>
      </c>
      <c r="BF561" s="253">
        <f t="shared" si="193"/>
        <v>0</v>
      </c>
      <c r="BG561" s="253">
        <f t="shared" si="194"/>
        <v>0</v>
      </c>
      <c r="BH561" s="253">
        <f t="shared" si="195"/>
        <v>0</v>
      </c>
      <c r="BI561" s="144"/>
      <c r="BJ561" s="253"/>
      <c r="BK561" s="253"/>
      <c r="BL561" s="253"/>
      <c r="BM561" s="253"/>
      <c r="BN561" s="253"/>
      <c r="BO561" s="253"/>
      <c r="BP561" s="253"/>
      <c r="BQ561" s="144"/>
      <c r="BR561" s="253">
        <f t="shared" si="196"/>
        <v>0</v>
      </c>
      <c r="BS561" s="253">
        <f t="shared" si="197"/>
        <v>0</v>
      </c>
      <c r="BT561" s="253">
        <f t="shared" si="198"/>
        <v>0</v>
      </c>
      <c r="BU561" s="253">
        <f t="shared" si="199"/>
        <v>0</v>
      </c>
      <c r="BV561" s="253">
        <f t="shared" si="200"/>
        <v>0</v>
      </c>
      <c r="BW561" s="253">
        <f t="shared" si="201"/>
        <v>0</v>
      </c>
      <c r="BX561" s="253">
        <f t="shared" si="202"/>
        <v>0</v>
      </c>
      <c r="BY561" s="142"/>
      <c r="BZ561" s="264" t="str">
        <f>IF(SUMIF('Input| Projects'!$AR$8:$CO$8,"Dx",'Input| Projects'!$AR561:$CO561)=0,"",SUMIF('Input| Projects'!$AR$8:$CO$8,"Dx",'Input| Projects'!$AR561:$CO561))</f>
        <v/>
      </c>
      <c r="CA561" s="264" t="str">
        <f>IF(SUMIF('Input| Projects'!$AR$8:$CO$8,"Tx",'Input| Projects'!$AR561:$CO561)=0,"",SUMIF('Input| Projects'!$AR$8:$CO$8,"Tx",'Input| Projects'!$AR561:$CO561))</f>
        <v/>
      </c>
      <c r="CB561" s="206" t="str">
        <f t="shared" si="209"/>
        <v/>
      </c>
    </row>
    <row r="562" spans="2:80" x14ac:dyDescent="0.3">
      <c r="B562" s="268">
        <f>IFERROR('Input| Projects'!B562,"")</f>
        <v>553</v>
      </c>
      <c r="C562" s="57" t="str">
        <f>IFERROR(IF('Input| Projects'!C562="","",'Input| Projects'!C562),"")</f>
        <v/>
      </c>
      <c r="D562" s="57" t="str">
        <f>IFERROR(IF('Input| Projects'!D562="","",'Input| Projects'!D562),"")</f>
        <v/>
      </c>
      <c r="E562" s="140"/>
      <c r="F562" s="257">
        <f>IFERROR('Input| Projects'!I562*'Input| Escalations'!$K$19,"")</f>
        <v>0</v>
      </c>
      <c r="G562" s="257">
        <f>IFERROR('Input| Projects'!J562*'Input| Escalations'!$K$19,"")</f>
        <v>0</v>
      </c>
      <c r="H562" s="257">
        <f>IFERROR('Input| Projects'!K562*'Input| Escalations'!$K$19,"")</f>
        <v>0</v>
      </c>
      <c r="I562" s="257">
        <f>IFERROR('Input| Projects'!L562*'Input| Escalations'!$K$19,"")</f>
        <v>0</v>
      </c>
      <c r="J562" s="257">
        <f>IFERROR('Input| Projects'!M562*'Input| Escalations'!$K$19,"")</f>
        <v>0</v>
      </c>
      <c r="K562" s="257">
        <f>IFERROR('Input| Projects'!N562*'Input| Escalations'!$K$19,"")</f>
        <v>0</v>
      </c>
      <c r="L562" s="257">
        <f>IFERROR('Input| Projects'!O562*'Input| Escalations'!$K$19,"")</f>
        <v>0</v>
      </c>
      <c r="M562" s="206" t="str">
        <f>IF(ABS(SUM(F562:L562)-(SUM('Input| Projects'!I562:O562)*'Input| Escalations'!$K$19))&lt;0.0000001,"",1)</f>
        <v/>
      </c>
      <c r="N562" s="259">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259">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259">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259">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259">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259">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259">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42"/>
      <c r="V562" s="253">
        <f t="shared" si="203"/>
        <v>0</v>
      </c>
      <c r="W562" s="253">
        <f t="shared" si="204"/>
        <v>0</v>
      </c>
      <c r="X562" s="253">
        <f t="shared" si="205"/>
        <v>0</v>
      </c>
      <c r="Y562" s="253">
        <f t="shared" si="188"/>
        <v>0</v>
      </c>
      <c r="Z562" s="253">
        <f t="shared" si="189"/>
        <v>0</v>
      </c>
      <c r="AA562" s="253">
        <f t="shared" si="190"/>
        <v>0</v>
      </c>
      <c r="AB562" s="253">
        <f t="shared" si="191"/>
        <v>0</v>
      </c>
      <c r="AC562" s="142"/>
      <c r="AD562" s="253">
        <f>'Input| Projects'!Q562*N562*'Input| Escalations'!$K$19</f>
        <v>0</v>
      </c>
      <c r="AE562" s="253">
        <f>'Input| Projects'!R562*O562*'Input| Escalations'!$K$19</f>
        <v>0</v>
      </c>
      <c r="AF562" s="253">
        <f>'Input| Projects'!S562*P562*'Input| Escalations'!$K$19</f>
        <v>0</v>
      </c>
      <c r="AG562" s="253">
        <f>'Input| Projects'!T562*Q562*'Input| Escalations'!$K$19</f>
        <v>0</v>
      </c>
      <c r="AH562" s="253">
        <f>'Input| Projects'!U562*R562*'Input| Escalations'!$K$19</f>
        <v>0</v>
      </c>
      <c r="AI562" s="253">
        <f>'Input| Projects'!V562*S562*'Input| Escalations'!$K$19</f>
        <v>0</v>
      </c>
      <c r="AJ562" s="253">
        <f>'Input| Projects'!W562*T562*'Input| Escalations'!$K$19</f>
        <v>0</v>
      </c>
      <c r="AK562" s="142"/>
      <c r="AL562" s="253">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253">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253">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253">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253">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253">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253">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42"/>
      <c r="AT562" s="253">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253">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253">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253">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253">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253">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253">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42"/>
      <c r="BB562" s="253">
        <f t="shared" si="206"/>
        <v>0</v>
      </c>
      <c r="BC562" s="253">
        <f t="shared" si="207"/>
        <v>0</v>
      </c>
      <c r="BD562" s="253">
        <f t="shared" si="208"/>
        <v>0</v>
      </c>
      <c r="BE562" s="253">
        <f t="shared" si="192"/>
        <v>0</v>
      </c>
      <c r="BF562" s="253">
        <f t="shared" si="193"/>
        <v>0</v>
      </c>
      <c r="BG562" s="253">
        <f t="shared" si="194"/>
        <v>0</v>
      </c>
      <c r="BH562" s="253">
        <f t="shared" si="195"/>
        <v>0</v>
      </c>
      <c r="BI562" s="144"/>
      <c r="BJ562" s="253"/>
      <c r="BK562" s="253"/>
      <c r="BL562" s="253"/>
      <c r="BM562" s="253"/>
      <c r="BN562" s="253"/>
      <c r="BO562" s="253"/>
      <c r="BP562" s="253"/>
      <c r="BQ562" s="144"/>
      <c r="BR562" s="253">
        <f t="shared" si="196"/>
        <v>0</v>
      </c>
      <c r="BS562" s="253">
        <f t="shared" si="197"/>
        <v>0</v>
      </c>
      <c r="BT562" s="253">
        <f t="shared" si="198"/>
        <v>0</v>
      </c>
      <c r="BU562" s="253">
        <f t="shared" si="199"/>
        <v>0</v>
      </c>
      <c r="BV562" s="253">
        <f t="shared" si="200"/>
        <v>0</v>
      </c>
      <c r="BW562" s="253">
        <f t="shared" si="201"/>
        <v>0</v>
      </c>
      <c r="BX562" s="253">
        <f t="shared" si="202"/>
        <v>0</v>
      </c>
      <c r="BY562" s="142"/>
      <c r="BZ562" s="264" t="str">
        <f>IF(SUMIF('Input| Projects'!$AR$8:$CO$8,"Dx",'Input| Projects'!$AR562:$CO562)=0,"",SUMIF('Input| Projects'!$AR$8:$CO$8,"Dx",'Input| Projects'!$AR562:$CO562))</f>
        <v/>
      </c>
      <c r="CA562" s="264" t="str">
        <f>IF(SUMIF('Input| Projects'!$AR$8:$CO$8,"Tx",'Input| Projects'!$AR562:$CO562)=0,"",SUMIF('Input| Projects'!$AR$8:$CO$8,"Tx",'Input| Projects'!$AR562:$CO562))</f>
        <v/>
      </c>
      <c r="CB562" s="206" t="str">
        <f t="shared" si="209"/>
        <v/>
      </c>
    </row>
    <row r="563" spans="2:80" x14ac:dyDescent="0.3">
      <c r="B563" s="268">
        <f>IFERROR('Input| Projects'!B563,"")</f>
        <v>554</v>
      </c>
      <c r="C563" s="57" t="str">
        <f>IFERROR(IF('Input| Projects'!C563="","",'Input| Projects'!C563),"")</f>
        <v/>
      </c>
      <c r="D563" s="57" t="str">
        <f>IFERROR(IF('Input| Projects'!D563="","",'Input| Projects'!D563),"")</f>
        <v/>
      </c>
      <c r="E563" s="140"/>
      <c r="F563" s="257">
        <f>IFERROR('Input| Projects'!I563*'Input| Escalations'!$K$19,"")</f>
        <v>0</v>
      </c>
      <c r="G563" s="257">
        <f>IFERROR('Input| Projects'!J563*'Input| Escalations'!$K$19,"")</f>
        <v>0</v>
      </c>
      <c r="H563" s="257">
        <f>IFERROR('Input| Projects'!K563*'Input| Escalations'!$K$19,"")</f>
        <v>0</v>
      </c>
      <c r="I563" s="257">
        <f>IFERROR('Input| Projects'!L563*'Input| Escalations'!$K$19,"")</f>
        <v>0</v>
      </c>
      <c r="J563" s="257">
        <f>IFERROR('Input| Projects'!M563*'Input| Escalations'!$K$19,"")</f>
        <v>0</v>
      </c>
      <c r="K563" s="257">
        <f>IFERROR('Input| Projects'!N563*'Input| Escalations'!$K$19,"")</f>
        <v>0</v>
      </c>
      <c r="L563" s="257">
        <f>IFERROR('Input| Projects'!O563*'Input| Escalations'!$K$19,"")</f>
        <v>0</v>
      </c>
      <c r="M563" s="206" t="str">
        <f>IF(ABS(SUM(F563:L563)-(SUM('Input| Projects'!I563:O563)*'Input| Escalations'!$K$19))&lt;0.0000001,"",1)</f>
        <v/>
      </c>
      <c r="N563" s="259">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259">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259">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259">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259">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259">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259">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42"/>
      <c r="V563" s="253">
        <f t="shared" si="203"/>
        <v>0</v>
      </c>
      <c r="W563" s="253">
        <f t="shared" si="204"/>
        <v>0</v>
      </c>
      <c r="X563" s="253">
        <f t="shared" si="205"/>
        <v>0</v>
      </c>
      <c r="Y563" s="253">
        <f t="shared" si="188"/>
        <v>0</v>
      </c>
      <c r="Z563" s="253">
        <f t="shared" si="189"/>
        <v>0</v>
      </c>
      <c r="AA563" s="253">
        <f t="shared" si="190"/>
        <v>0</v>
      </c>
      <c r="AB563" s="253">
        <f t="shared" si="191"/>
        <v>0</v>
      </c>
      <c r="AC563" s="142"/>
      <c r="AD563" s="253">
        <f>'Input| Projects'!Q563*N563*'Input| Escalations'!$K$19</f>
        <v>0</v>
      </c>
      <c r="AE563" s="253">
        <f>'Input| Projects'!R563*O563*'Input| Escalations'!$K$19</f>
        <v>0</v>
      </c>
      <c r="AF563" s="253">
        <f>'Input| Projects'!S563*P563*'Input| Escalations'!$K$19</f>
        <v>0</v>
      </c>
      <c r="AG563" s="253">
        <f>'Input| Projects'!T563*Q563*'Input| Escalations'!$K$19</f>
        <v>0</v>
      </c>
      <c r="AH563" s="253">
        <f>'Input| Projects'!U563*R563*'Input| Escalations'!$K$19</f>
        <v>0</v>
      </c>
      <c r="AI563" s="253">
        <f>'Input| Projects'!V563*S563*'Input| Escalations'!$K$19</f>
        <v>0</v>
      </c>
      <c r="AJ563" s="253">
        <f>'Input| Projects'!W563*T563*'Input| Escalations'!$K$19</f>
        <v>0</v>
      </c>
      <c r="AK563" s="142"/>
      <c r="AL563" s="253">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253">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253">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253">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253">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253">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253">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42"/>
      <c r="AT563" s="253">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253">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253">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253">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253">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253">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253">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42"/>
      <c r="BB563" s="253">
        <f t="shared" si="206"/>
        <v>0</v>
      </c>
      <c r="BC563" s="253">
        <f t="shared" si="207"/>
        <v>0</v>
      </c>
      <c r="BD563" s="253">
        <f t="shared" si="208"/>
        <v>0</v>
      </c>
      <c r="BE563" s="253">
        <f t="shared" si="192"/>
        <v>0</v>
      </c>
      <c r="BF563" s="253">
        <f t="shared" si="193"/>
        <v>0</v>
      </c>
      <c r="BG563" s="253">
        <f t="shared" si="194"/>
        <v>0</v>
      </c>
      <c r="BH563" s="253">
        <f t="shared" si="195"/>
        <v>0</v>
      </c>
      <c r="BI563" s="144"/>
      <c r="BJ563" s="253"/>
      <c r="BK563" s="253"/>
      <c r="BL563" s="253"/>
      <c r="BM563" s="253"/>
      <c r="BN563" s="253"/>
      <c r="BO563" s="253"/>
      <c r="BP563" s="253"/>
      <c r="BQ563" s="144"/>
      <c r="BR563" s="253">
        <f t="shared" si="196"/>
        <v>0</v>
      </c>
      <c r="BS563" s="253">
        <f t="shared" si="197"/>
        <v>0</v>
      </c>
      <c r="BT563" s="253">
        <f t="shared" si="198"/>
        <v>0</v>
      </c>
      <c r="BU563" s="253">
        <f t="shared" si="199"/>
        <v>0</v>
      </c>
      <c r="BV563" s="253">
        <f t="shared" si="200"/>
        <v>0</v>
      </c>
      <c r="BW563" s="253">
        <f t="shared" si="201"/>
        <v>0</v>
      </c>
      <c r="BX563" s="253">
        <f t="shared" si="202"/>
        <v>0</v>
      </c>
      <c r="BY563" s="142"/>
      <c r="BZ563" s="264" t="str">
        <f>IF(SUMIF('Input| Projects'!$AR$8:$CO$8,"Dx",'Input| Projects'!$AR563:$CO563)=0,"",SUMIF('Input| Projects'!$AR$8:$CO$8,"Dx",'Input| Projects'!$AR563:$CO563))</f>
        <v/>
      </c>
      <c r="CA563" s="264" t="str">
        <f>IF(SUMIF('Input| Projects'!$AR$8:$CO$8,"Tx",'Input| Projects'!$AR563:$CO563)=0,"",SUMIF('Input| Projects'!$AR$8:$CO$8,"Tx",'Input| Projects'!$AR563:$CO563))</f>
        <v/>
      </c>
      <c r="CB563" s="206" t="str">
        <f t="shared" si="209"/>
        <v/>
      </c>
    </row>
    <row r="564" spans="2:80" x14ac:dyDescent="0.3">
      <c r="B564" s="268">
        <f>IFERROR('Input| Projects'!B564,"")</f>
        <v>555</v>
      </c>
      <c r="C564" s="57" t="str">
        <f>IFERROR(IF('Input| Projects'!C564="","",'Input| Projects'!C564),"")</f>
        <v/>
      </c>
      <c r="D564" s="57" t="str">
        <f>IFERROR(IF('Input| Projects'!D564="","",'Input| Projects'!D564),"")</f>
        <v/>
      </c>
      <c r="E564" s="140"/>
      <c r="F564" s="257">
        <f>IFERROR('Input| Projects'!I564*'Input| Escalations'!$K$19,"")</f>
        <v>0</v>
      </c>
      <c r="G564" s="257">
        <f>IFERROR('Input| Projects'!J564*'Input| Escalations'!$K$19,"")</f>
        <v>0</v>
      </c>
      <c r="H564" s="257">
        <f>IFERROR('Input| Projects'!K564*'Input| Escalations'!$K$19,"")</f>
        <v>0</v>
      </c>
      <c r="I564" s="257">
        <f>IFERROR('Input| Projects'!L564*'Input| Escalations'!$K$19,"")</f>
        <v>0</v>
      </c>
      <c r="J564" s="257">
        <f>IFERROR('Input| Projects'!M564*'Input| Escalations'!$K$19,"")</f>
        <v>0</v>
      </c>
      <c r="K564" s="257">
        <f>IFERROR('Input| Projects'!N564*'Input| Escalations'!$K$19,"")</f>
        <v>0</v>
      </c>
      <c r="L564" s="257">
        <f>IFERROR('Input| Projects'!O564*'Input| Escalations'!$K$19,"")</f>
        <v>0</v>
      </c>
      <c r="M564" s="206" t="str">
        <f>IF(ABS(SUM(F564:L564)-(SUM('Input| Projects'!I564:O564)*'Input| Escalations'!$K$19))&lt;0.0000001,"",1)</f>
        <v/>
      </c>
      <c r="N564" s="259">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259">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259">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259">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259">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259">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259">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42"/>
      <c r="V564" s="253">
        <f t="shared" si="203"/>
        <v>0</v>
      </c>
      <c r="W564" s="253">
        <f t="shared" si="204"/>
        <v>0</v>
      </c>
      <c r="X564" s="253">
        <f t="shared" si="205"/>
        <v>0</v>
      </c>
      <c r="Y564" s="253">
        <f t="shared" si="188"/>
        <v>0</v>
      </c>
      <c r="Z564" s="253">
        <f t="shared" si="189"/>
        <v>0</v>
      </c>
      <c r="AA564" s="253">
        <f t="shared" si="190"/>
        <v>0</v>
      </c>
      <c r="AB564" s="253">
        <f t="shared" si="191"/>
        <v>0</v>
      </c>
      <c r="AC564" s="142"/>
      <c r="AD564" s="253">
        <f>'Input| Projects'!Q564*N564*'Input| Escalations'!$K$19</f>
        <v>0</v>
      </c>
      <c r="AE564" s="253">
        <f>'Input| Projects'!R564*O564*'Input| Escalations'!$K$19</f>
        <v>0</v>
      </c>
      <c r="AF564" s="253">
        <f>'Input| Projects'!S564*P564*'Input| Escalations'!$K$19</f>
        <v>0</v>
      </c>
      <c r="AG564" s="253">
        <f>'Input| Projects'!T564*Q564*'Input| Escalations'!$K$19</f>
        <v>0</v>
      </c>
      <c r="AH564" s="253">
        <f>'Input| Projects'!U564*R564*'Input| Escalations'!$K$19</f>
        <v>0</v>
      </c>
      <c r="AI564" s="253">
        <f>'Input| Projects'!V564*S564*'Input| Escalations'!$K$19</f>
        <v>0</v>
      </c>
      <c r="AJ564" s="253">
        <f>'Input| Projects'!W564*T564*'Input| Escalations'!$K$19</f>
        <v>0</v>
      </c>
      <c r="AK564" s="142"/>
      <c r="AL564" s="253">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253">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253">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253">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253">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253">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253">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42"/>
      <c r="AT564" s="253">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253">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253">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253">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253">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253">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253">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42"/>
      <c r="BB564" s="253">
        <f t="shared" si="206"/>
        <v>0</v>
      </c>
      <c r="BC564" s="253">
        <f t="shared" si="207"/>
        <v>0</v>
      </c>
      <c r="BD564" s="253">
        <f t="shared" si="208"/>
        <v>0</v>
      </c>
      <c r="BE564" s="253">
        <f t="shared" si="192"/>
        <v>0</v>
      </c>
      <c r="BF564" s="253">
        <f t="shared" si="193"/>
        <v>0</v>
      </c>
      <c r="BG564" s="253">
        <f t="shared" si="194"/>
        <v>0</v>
      </c>
      <c r="BH564" s="253">
        <f t="shared" si="195"/>
        <v>0</v>
      </c>
      <c r="BI564" s="144"/>
      <c r="BJ564" s="253"/>
      <c r="BK564" s="253"/>
      <c r="BL564" s="253"/>
      <c r="BM564" s="253"/>
      <c r="BN564" s="253"/>
      <c r="BO564" s="253"/>
      <c r="BP564" s="253"/>
      <c r="BQ564" s="144"/>
      <c r="BR564" s="253">
        <f t="shared" si="196"/>
        <v>0</v>
      </c>
      <c r="BS564" s="253">
        <f t="shared" si="197"/>
        <v>0</v>
      </c>
      <c r="BT564" s="253">
        <f t="shared" si="198"/>
        <v>0</v>
      </c>
      <c r="BU564" s="253">
        <f t="shared" si="199"/>
        <v>0</v>
      </c>
      <c r="BV564" s="253">
        <f t="shared" si="200"/>
        <v>0</v>
      </c>
      <c r="BW564" s="253">
        <f t="shared" si="201"/>
        <v>0</v>
      </c>
      <c r="BX564" s="253">
        <f t="shared" si="202"/>
        <v>0</v>
      </c>
      <c r="BY564" s="142"/>
      <c r="BZ564" s="264" t="str">
        <f>IF(SUMIF('Input| Projects'!$AR$8:$CO$8,"Dx",'Input| Projects'!$AR564:$CO564)=0,"",SUMIF('Input| Projects'!$AR$8:$CO$8,"Dx",'Input| Projects'!$AR564:$CO564))</f>
        <v/>
      </c>
      <c r="CA564" s="264" t="str">
        <f>IF(SUMIF('Input| Projects'!$AR$8:$CO$8,"Tx",'Input| Projects'!$AR564:$CO564)=0,"",SUMIF('Input| Projects'!$AR$8:$CO$8,"Tx",'Input| Projects'!$AR564:$CO564))</f>
        <v/>
      </c>
      <c r="CB564" s="206" t="str">
        <f t="shared" si="209"/>
        <v/>
      </c>
    </row>
    <row r="565" spans="2:80" x14ac:dyDescent="0.3">
      <c r="B565" s="268">
        <f>IFERROR('Input| Projects'!B565,"")</f>
        <v>556</v>
      </c>
      <c r="C565" s="57" t="str">
        <f>IFERROR(IF('Input| Projects'!C565="","",'Input| Projects'!C565),"")</f>
        <v/>
      </c>
      <c r="D565" s="57" t="str">
        <f>IFERROR(IF('Input| Projects'!D565="","",'Input| Projects'!D565),"")</f>
        <v/>
      </c>
      <c r="E565" s="140"/>
      <c r="F565" s="257">
        <f>IFERROR('Input| Projects'!I565*'Input| Escalations'!$K$19,"")</f>
        <v>0</v>
      </c>
      <c r="G565" s="257">
        <f>IFERROR('Input| Projects'!J565*'Input| Escalations'!$K$19,"")</f>
        <v>0</v>
      </c>
      <c r="H565" s="257">
        <f>IFERROR('Input| Projects'!K565*'Input| Escalations'!$K$19,"")</f>
        <v>0</v>
      </c>
      <c r="I565" s="257">
        <f>IFERROR('Input| Projects'!L565*'Input| Escalations'!$K$19,"")</f>
        <v>0</v>
      </c>
      <c r="J565" s="257">
        <f>IFERROR('Input| Projects'!M565*'Input| Escalations'!$K$19,"")</f>
        <v>0</v>
      </c>
      <c r="K565" s="257">
        <f>IFERROR('Input| Projects'!N565*'Input| Escalations'!$K$19,"")</f>
        <v>0</v>
      </c>
      <c r="L565" s="257">
        <f>IFERROR('Input| Projects'!O565*'Input| Escalations'!$K$19,"")</f>
        <v>0</v>
      </c>
      <c r="M565" s="206" t="str">
        <f>IF(ABS(SUM(F565:L565)-(SUM('Input| Projects'!I565:O565)*'Input| Escalations'!$K$19))&lt;0.0000001,"",1)</f>
        <v/>
      </c>
      <c r="N565" s="259">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259">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259">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259">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259">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259">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259">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42"/>
      <c r="V565" s="253">
        <f t="shared" si="203"/>
        <v>0</v>
      </c>
      <c r="W565" s="253">
        <f t="shared" si="204"/>
        <v>0</v>
      </c>
      <c r="X565" s="253">
        <f t="shared" si="205"/>
        <v>0</v>
      </c>
      <c r="Y565" s="253">
        <f t="shared" si="188"/>
        <v>0</v>
      </c>
      <c r="Z565" s="253">
        <f t="shared" si="189"/>
        <v>0</v>
      </c>
      <c r="AA565" s="253">
        <f t="shared" si="190"/>
        <v>0</v>
      </c>
      <c r="AB565" s="253">
        <f t="shared" si="191"/>
        <v>0</v>
      </c>
      <c r="AC565" s="142"/>
      <c r="AD565" s="253">
        <f>'Input| Projects'!Q565*N565*'Input| Escalations'!$K$19</f>
        <v>0</v>
      </c>
      <c r="AE565" s="253">
        <f>'Input| Projects'!R565*O565*'Input| Escalations'!$K$19</f>
        <v>0</v>
      </c>
      <c r="AF565" s="253">
        <f>'Input| Projects'!S565*P565*'Input| Escalations'!$K$19</f>
        <v>0</v>
      </c>
      <c r="AG565" s="253">
        <f>'Input| Projects'!T565*Q565*'Input| Escalations'!$K$19</f>
        <v>0</v>
      </c>
      <c r="AH565" s="253">
        <f>'Input| Projects'!U565*R565*'Input| Escalations'!$K$19</f>
        <v>0</v>
      </c>
      <c r="AI565" s="253">
        <f>'Input| Projects'!V565*S565*'Input| Escalations'!$K$19</f>
        <v>0</v>
      </c>
      <c r="AJ565" s="253">
        <f>'Input| Projects'!W565*T565*'Input| Escalations'!$K$19</f>
        <v>0</v>
      </c>
      <c r="AK565" s="142"/>
      <c r="AL565" s="253">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253">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253">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253">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253">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253">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253">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42"/>
      <c r="AT565" s="253">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253">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253">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253">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253">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253">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253">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42"/>
      <c r="BB565" s="253">
        <f t="shared" si="206"/>
        <v>0</v>
      </c>
      <c r="BC565" s="253">
        <f t="shared" si="207"/>
        <v>0</v>
      </c>
      <c r="BD565" s="253">
        <f t="shared" si="208"/>
        <v>0</v>
      </c>
      <c r="BE565" s="253">
        <f t="shared" si="192"/>
        <v>0</v>
      </c>
      <c r="BF565" s="253">
        <f t="shared" si="193"/>
        <v>0</v>
      </c>
      <c r="BG565" s="253">
        <f t="shared" si="194"/>
        <v>0</v>
      </c>
      <c r="BH565" s="253">
        <f t="shared" si="195"/>
        <v>0</v>
      </c>
      <c r="BI565" s="144"/>
      <c r="BJ565" s="253"/>
      <c r="BK565" s="253"/>
      <c r="BL565" s="253"/>
      <c r="BM565" s="253"/>
      <c r="BN565" s="253"/>
      <c r="BO565" s="253"/>
      <c r="BP565" s="253"/>
      <c r="BQ565" s="144"/>
      <c r="BR565" s="253">
        <f t="shared" si="196"/>
        <v>0</v>
      </c>
      <c r="BS565" s="253">
        <f t="shared" si="197"/>
        <v>0</v>
      </c>
      <c r="BT565" s="253">
        <f t="shared" si="198"/>
        <v>0</v>
      </c>
      <c r="BU565" s="253">
        <f t="shared" si="199"/>
        <v>0</v>
      </c>
      <c r="BV565" s="253">
        <f t="shared" si="200"/>
        <v>0</v>
      </c>
      <c r="BW565" s="253">
        <f t="shared" si="201"/>
        <v>0</v>
      </c>
      <c r="BX565" s="253">
        <f t="shared" si="202"/>
        <v>0</v>
      </c>
      <c r="BY565" s="142"/>
      <c r="BZ565" s="264" t="str">
        <f>IF(SUMIF('Input| Projects'!$AR$8:$CO$8,"Dx",'Input| Projects'!$AR565:$CO565)=0,"",SUMIF('Input| Projects'!$AR$8:$CO$8,"Dx",'Input| Projects'!$AR565:$CO565))</f>
        <v/>
      </c>
      <c r="CA565" s="264" t="str">
        <f>IF(SUMIF('Input| Projects'!$AR$8:$CO$8,"Tx",'Input| Projects'!$AR565:$CO565)=0,"",SUMIF('Input| Projects'!$AR$8:$CO$8,"Tx",'Input| Projects'!$AR565:$CO565))</f>
        <v/>
      </c>
      <c r="CB565" s="206" t="str">
        <f t="shared" si="209"/>
        <v/>
      </c>
    </row>
    <row r="566" spans="2:80" x14ac:dyDescent="0.3">
      <c r="B566" s="268">
        <f>IFERROR('Input| Projects'!B566,"")</f>
        <v>557</v>
      </c>
      <c r="C566" s="57" t="str">
        <f>IFERROR(IF('Input| Projects'!C566="","",'Input| Projects'!C566),"")</f>
        <v/>
      </c>
      <c r="D566" s="57" t="str">
        <f>IFERROR(IF('Input| Projects'!D566="","",'Input| Projects'!D566),"")</f>
        <v/>
      </c>
      <c r="E566" s="140"/>
      <c r="F566" s="257">
        <f>IFERROR('Input| Projects'!I566*'Input| Escalations'!$K$19,"")</f>
        <v>0</v>
      </c>
      <c r="G566" s="257">
        <f>IFERROR('Input| Projects'!J566*'Input| Escalations'!$K$19,"")</f>
        <v>0</v>
      </c>
      <c r="H566" s="257">
        <f>IFERROR('Input| Projects'!K566*'Input| Escalations'!$K$19,"")</f>
        <v>0</v>
      </c>
      <c r="I566" s="257">
        <f>IFERROR('Input| Projects'!L566*'Input| Escalations'!$K$19,"")</f>
        <v>0</v>
      </c>
      <c r="J566" s="257">
        <f>IFERROR('Input| Projects'!M566*'Input| Escalations'!$K$19,"")</f>
        <v>0</v>
      </c>
      <c r="K566" s="257">
        <f>IFERROR('Input| Projects'!N566*'Input| Escalations'!$K$19,"")</f>
        <v>0</v>
      </c>
      <c r="L566" s="257">
        <f>IFERROR('Input| Projects'!O566*'Input| Escalations'!$K$19,"")</f>
        <v>0</v>
      </c>
      <c r="M566" s="206" t="str">
        <f>IF(ABS(SUM(F566:L566)-(SUM('Input| Projects'!I566:O566)*'Input| Escalations'!$K$19))&lt;0.0000001,"",1)</f>
        <v/>
      </c>
      <c r="N566" s="259">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259">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259">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259">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259">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259">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259">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42"/>
      <c r="V566" s="253">
        <f t="shared" si="203"/>
        <v>0</v>
      </c>
      <c r="W566" s="253">
        <f t="shared" si="204"/>
        <v>0</v>
      </c>
      <c r="X566" s="253">
        <f t="shared" si="205"/>
        <v>0</v>
      </c>
      <c r="Y566" s="253">
        <f t="shared" si="188"/>
        <v>0</v>
      </c>
      <c r="Z566" s="253">
        <f t="shared" si="189"/>
        <v>0</v>
      </c>
      <c r="AA566" s="253">
        <f t="shared" si="190"/>
        <v>0</v>
      </c>
      <c r="AB566" s="253">
        <f t="shared" si="191"/>
        <v>0</v>
      </c>
      <c r="AC566" s="142"/>
      <c r="AD566" s="253">
        <f>'Input| Projects'!Q566*N566*'Input| Escalations'!$K$19</f>
        <v>0</v>
      </c>
      <c r="AE566" s="253">
        <f>'Input| Projects'!R566*O566*'Input| Escalations'!$K$19</f>
        <v>0</v>
      </c>
      <c r="AF566" s="253">
        <f>'Input| Projects'!S566*P566*'Input| Escalations'!$K$19</f>
        <v>0</v>
      </c>
      <c r="AG566" s="253">
        <f>'Input| Projects'!T566*Q566*'Input| Escalations'!$K$19</f>
        <v>0</v>
      </c>
      <c r="AH566" s="253">
        <f>'Input| Projects'!U566*R566*'Input| Escalations'!$K$19</f>
        <v>0</v>
      </c>
      <c r="AI566" s="253">
        <f>'Input| Projects'!V566*S566*'Input| Escalations'!$K$19</f>
        <v>0</v>
      </c>
      <c r="AJ566" s="253">
        <f>'Input| Projects'!W566*T566*'Input| Escalations'!$K$19</f>
        <v>0</v>
      </c>
      <c r="AK566" s="142"/>
      <c r="AL566" s="253">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253">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253">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253">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253">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253">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253">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42"/>
      <c r="AT566" s="253">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253">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253">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253">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253">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253">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253">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42"/>
      <c r="BB566" s="253">
        <f t="shared" si="206"/>
        <v>0</v>
      </c>
      <c r="BC566" s="253">
        <f t="shared" si="207"/>
        <v>0</v>
      </c>
      <c r="BD566" s="253">
        <f t="shared" si="208"/>
        <v>0</v>
      </c>
      <c r="BE566" s="253">
        <f t="shared" si="192"/>
        <v>0</v>
      </c>
      <c r="BF566" s="253">
        <f t="shared" si="193"/>
        <v>0</v>
      </c>
      <c r="BG566" s="253">
        <f t="shared" si="194"/>
        <v>0</v>
      </c>
      <c r="BH566" s="253">
        <f t="shared" si="195"/>
        <v>0</v>
      </c>
      <c r="BI566" s="144"/>
      <c r="BJ566" s="253"/>
      <c r="BK566" s="253"/>
      <c r="BL566" s="253"/>
      <c r="BM566" s="253"/>
      <c r="BN566" s="253"/>
      <c r="BO566" s="253"/>
      <c r="BP566" s="253"/>
      <c r="BQ566" s="144"/>
      <c r="BR566" s="253">
        <f t="shared" si="196"/>
        <v>0</v>
      </c>
      <c r="BS566" s="253">
        <f t="shared" si="197"/>
        <v>0</v>
      </c>
      <c r="BT566" s="253">
        <f t="shared" si="198"/>
        <v>0</v>
      </c>
      <c r="BU566" s="253">
        <f t="shared" si="199"/>
        <v>0</v>
      </c>
      <c r="BV566" s="253">
        <f t="shared" si="200"/>
        <v>0</v>
      </c>
      <c r="BW566" s="253">
        <f t="shared" si="201"/>
        <v>0</v>
      </c>
      <c r="BX566" s="253">
        <f t="shared" si="202"/>
        <v>0</v>
      </c>
      <c r="BY566" s="142"/>
      <c r="BZ566" s="264" t="str">
        <f>IF(SUMIF('Input| Projects'!$AR$8:$CO$8,"Dx",'Input| Projects'!$AR566:$CO566)=0,"",SUMIF('Input| Projects'!$AR$8:$CO$8,"Dx",'Input| Projects'!$AR566:$CO566))</f>
        <v/>
      </c>
      <c r="CA566" s="264" t="str">
        <f>IF(SUMIF('Input| Projects'!$AR$8:$CO$8,"Tx",'Input| Projects'!$AR566:$CO566)=0,"",SUMIF('Input| Projects'!$AR$8:$CO$8,"Tx",'Input| Projects'!$AR566:$CO566))</f>
        <v/>
      </c>
      <c r="CB566" s="206" t="str">
        <f t="shared" si="209"/>
        <v/>
      </c>
    </row>
    <row r="567" spans="2:80" x14ac:dyDescent="0.3">
      <c r="B567" s="268">
        <f>IFERROR('Input| Projects'!B567,"")</f>
        <v>558</v>
      </c>
      <c r="C567" s="57" t="str">
        <f>IFERROR(IF('Input| Projects'!C567="","",'Input| Projects'!C567),"")</f>
        <v/>
      </c>
      <c r="D567" s="57" t="str">
        <f>IFERROR(IF('Input| Projects'!D567="","",'Input| Projects'!D567),"")</f>
        <v/>
      </c>
      <c r="E567" s="140"/>
      <c r="F567" s="257">
        <f>IFERROR('Input| Projects'!I567*'Input| Escalations'!$K$19,"")</f>
        <v>0</v>
      </c>
      <c r="G567" s="257">
        <f>IFERROR('Input| Projects'!J567*'Input| Escalations'!$K$19,"")</f>
        <v>0</v>
      </c>
      <c r="H567" s="257">
        <f>IFERROR('Input| Projects'!K567*'Input| Escalations'!$K$19,"")</f>
        <v>0</v>
      </c>
      <c r="I567" s="257">
        <f>IFERROR('Input| Projects'!L567*'Input| Escalations'!$K$19,"")</f>
        <v>0</v>
      </c>
      <c r="J567" s="257">
        <f>IFERROR('Input| Projects'!M567*'Input| Escalations'!$K$19,"")</f>
        <v>0</v>
      </c>
      <c r="K567" s="257">
        <f>IFERROR('Input| Projects'!N567*'Input| Escalations'!$K$19,"")</f>
        <v>0</v>
      </c>
      <c r="L567" s="257">
        <f>IFERROR('Input| Projects'!O567*'Input| Escalations'!$K$19,"")</f>
        <v>0</v>
      </c>
      <c r="M567" s="206" t="str">
        <f>IF(ABS(SUM(F567:L567)-(SUM('Input| Projects'!I567:O567)*'Input| Escalations'!$K$19))&lt;0.0000001,"",1)</f>
        <v/>
      </c>
      <c r="N567" s="259">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259">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259">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259">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259">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259">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259">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42"/>
      <c r="V567" s="253">
        <f t="shared" si="203"/>
        <v>0</v>
      </c>
      <c r="W567" s="253">
        <f t="shared" si="204"/>
        <v>0</v>
      </c>
      <c r="X567" s="253">
        <f t="shared" si="205"/>
        <v>0</v>
      </c>
      <c r="Y567" s="253">
        <f t="shared" si="188"/>
        <v>0</v>
      </c>
      <c r="Z567" s="253">
        <f t="shared" si="189"/>
        <v>0</v>
      </c>
      <c r="AA567" s="253">
        <f t="shared" si="190"/>
        <v>0</v>
      </c>
      <c r="AB567" s="253">
        <f t="shared" si="191"/>
        <v>0</v>
      </c>
      <c r="AC567" s="142"/>
      <c r="AD567" s="253">
        <f>'Input| Projects'!Q567*N567*'Input| Escalations'!$K$19</f>
        <v>0</v>
      </c>
      <c r="AE567" s="253">
        <f>'Input| Projects'!R567*O567*'Input| Escalations'!$K$19</f>
        <v>0</v>
      </c>
      <c r="AF567" s="253">
        <f>'Input| Projects'!S567*P567*'Input| Escalations'!$K$19</f>
        <v>0</v>
      </c>
      <c r="AG567" s="253">
        <f>'Input| Projects'!T567*Q567*'Input| Escalations'!$K$19</f>
        <v>0</v>
      </c>
      <c r="AH567" s="253">
        <f>'Input| Projects'!U567*R567*'Input| Escalations'!$K$19</f>
        <v>0</v>
      </c>
      <c r="AI567" s="253">
        <f>'Input| Projects'!V567*S567*'Input| Escalations'!$K$19</f>
        <v>0</v>
      </c>
      <c r="AJ567" s="253">
        <f>'Input| Projects'!W567*T567*'Input| Escalations'!$K$19</f>
        <v>0</v>
      </c>
      <c r="AK567" s="142"/>
      <c r="AL567" s="253">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253">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253">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253">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253">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253">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253">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42"/>
      <c r="AT567" s="253">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253">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253">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253">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253">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253">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253">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42"/>
      <c r="BB567" s="253">
        <f t="shared" si="206"/>
        <v>0</v>
      </c>
      <c r="BC567" s="253">
        <f t="shared" si="207"/>
        <v>0</v>
      </c>
      <c r="BD567" s="253">
        <f t="shared" si="208"/>
        <v>0</v>
      </c>
      <c r="BE567" s="253">
        <f t="shared" si="192"/>
        <v>0</v>
      </c>
      <c r="BF567" s="253">
        <f t="shared" si="193"/>
        <v>0</v>
      </c>
      <c r="BG567" s="253">
        <f t="shared" si="194"/>
        <v>0</v>
      </c>
      <c r="BH567" s="253">
        <f t="shared" si="195"/>
        <v>0</v>
      </c>
      <c r="BI567" s="144"/>
      <c r="BJ567" s="253"/>
      <c r="BK567" s="253"/>
      <c r="BL567" s="253"/>
      <c r="BM567" s="253"/>
      <c r="BN567" s="253"/>
      <c r="BO567" s="253"/>
      <c r="BP567" s="253"/>
      <c r="BQ567" s="144"/>
      <c r="BR567" s="253">
        <f t="shared" si="196"/>
        <v>0</v>
      </c>
      <c r="BS567" s="253">
        <f t="shared" si="197"/>
        <v>0</v>
      </c>
      <c r="BT567" s="253">
        <f t="shared" si="198"/>
        <v>0</v>
      </c>
      <c r="BU567" s="253">
        <f t="shared" si="199"/>
        <v>0</v>
      </c>
      <c r="BV567" s="253">
        <f t="shared" si="200"/>
        <v>0</v>
      </c>
      <c r="BW567" s="253">
        <f t="shared" si="201"/>
        <v>0</v>
      </c>
      <c r="BX567" s="253">
        <f t="shared" si="202"/>
        <v>0</v>
      </c>
      <c r="BY567" s="142"/>
      <c r="BZ567" s="264" t="str">
        <f>IF(SUMIF('Input| Projects'!$AR$8:$CO$8,"Dx",'Input| Projects'!$AR567:$CO567)=0,"",SUMIF('Input| Projects'!$AR$8:$CO$8,"Dx",'Input| Projects'!$AR567:$CO567))</f>
        <v/>
      </c>
      <c r="CA567" s="264" t="str">
        <f>IF(SUMIF('Input| Projects'!$AR$8:$CO$8,"Tx",'Input| Projects'!$AR567:$CO567)=0,"",SUMIF('Input| Projects'!$AR$8:$CO$8,"Tx",'Input| Projects'!$AR567:$CO567))</f>
        <v/>
      </c>
      <c r="CB567" s="206" t="str">
        <f t="shared" si="209"/>
        <v/>
      </c>
    </row>
    <row r="568" spans="2:80" x14ac:dyDescent="0.3">
      <c r="B568" s="268">
        <f>IFERROR('Input| Projects'!B568,"")</f>
        <v>559</v>
      </c>
      <c r="C568" s="57" t="str">
        <f>IFERROR(IF('Input| Projects'!C568="","",'Input| Projects'!C568),"")</f>
        <v/>
      </c>
      <c r="D568" s="57" t="str">
        <f>IFERROR(IF('Input| Projects'!D568="","",'Input| Projects'!D568),"")</f>
        <v/>
      </c>
      <c r="E568" s="140"/>
      <c r="F568" s="257">
        <f>IFERROR('Input| Projects'!I568*'Input| Escalations'!$K$19,"")</f>
        <v>0</v>
      </c>
      <c r="G568" s="257">
        <f>IFERROR('Input| Projects'!J568*'Input| Escalations'!$K$19,"")</f>
        <v>0</v>
      </c>
      <c r="H568" s="257">
        <f>IFERROR('Input| Projects'!K568*'Input| Escalations'!$K$19,"")</f>
        <v>0</v>
      </c>
      <c r="I568" s="257">
        <f>IFERROR('Input| Projects'!L568*'Input| Escalations'!$K$19,"")</f>
        <v>0</v>
      </c>
      <c r="J568" s="257">
        <f>IFERROR('Input| Projects'!M568*'Input| Escalations'!$K$19,"")</f>
        <v>0</v>
      </c>
      <c r="K568" s="257">
        <f>IFERROR('Input| Projects'!N568*'Input| Escalations'!$K$19,"")</f>
        <v>0</v>
      </c>
      <c r="L568" s="257">
        <f>IFERROR('Input| Projects'!O568*'Input| Escalations'!$K$19,"")</f>
        <v>0</v>
      </c>
      <c r="M568" s="206" t="str">
        <f>IF(ABS(SUM(F568:L568)-(SUM('Input| Projects'!I568:O568)*'Input| Escalations'!$K$19))&lt;0.0000001,"",1)</f>
        <v/>
      </c>
      <c r="N568" s="259">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259">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259">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259">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259">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259">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259">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42"/>
      <c r="V568" s="253">
        <f t="shared" si="203"/>
        <v>0</v>
      </c>
      <c r="W568" s="253">
        <f t="shared" si="204"/>
        <v>0</v>
      </c>
      <c r="X568" s="253">
        <f t="shared" si="205"/>
        <v>0</v>
      </c>
      <c r="Y568" s="253">
        <f t="shared" si="188"/>
        <v>0</v>
      </c>
      <c r="Z568" s="253">
        <f t="shared" si="189"/>
        <v>0</v>
      </c>
      <c r="AA568" s="253">
        <f t="shared" si="190"/>
        <v>0</v>
      </c>
      <c r="AB568" s="253">
        <f t="shared" si="191"/>
        <v>0</v>
      </c>
      <c r="AC568" s="142"/>
      <c r="AD568" s="253">
        <f>'Input| Projects'!Q568*N568*'Input| Escalations'!$K$19</f>
        <v>0</v>
      </c>
      <c r="AE568" s="253">
        <f>'Input| Projects'!R568*O568*'Input| Escalations'!$K$19</f>
        <v>0</v>
      </c>
      <c r="AF568" s="253">
        <f>'Input| Projects'!S568*P568*'Input| Escalations'!$K$19</f>
        <v>0</v>
      </c>
      <c r="AG568" s="253">
        <f>'Input| Projects'!T568*Q568*'Input| Escalations'!$K$19</f>
        <v>0</v>
      </c>
      <c r="AH568" s="253">
        <f>'Input| Projects'!U568*R568*'Input| Escalations'!$K$19</f>
        <v>0</v>
      </c>
      <c r="AI568" s="253">
        <f>'Input| Projects'!V568*S568*'Input| Escalations'!$K$19</f>
        <v>0</v>
      </c>
      <c r="AJ568" s="253">
        <f>'Input| Projects'!W568*T568*'Input| Escalations'!$K$19</f>
        <v>0</v>
      </c>
      <c r="AK568" s="142"/>
      <c r="AL568" s="253">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253">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253">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253">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253">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253">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253">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42"/>
      <c r="AT568" s="253">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253">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253">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253">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253">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253">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253">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42"/>
      <c r="BB568" s="253">
        <f t="shared" si="206"/>
        <v>0</v>
      </c>
      <c r="BC568" s="253">
        <f t="shared" si="207"/>
        <v>0</v>
      </c>
      <c r="BD568" s="253">
        <f t="shared" si="208"/>
        <v>0</v>
      </c>
      <c r="BE568" s="253">
        <f t="shared" si="192"/>
        <v>0</v>
      </c>
      <c r="BF568" s="253">
        <f t="shared" si="193"/>
        <v>0</v>
      </c>
      <c r="BG568" s="253">
        <f t="shared" si="194"/>
        <v>0</v>
      </c>
      <c r="BH568" s="253">
        <f t="shared" si="195"/>
        <v>0</v>
      </c>
      <c r="BI568" s="144"/>
      <c r="BJ568" s="253"/>
      <c r="BK568" s="253"/>
      <c r="BL568" s="253"/>
      <c r="BM568" s="253"/>
      <c r="BN568" s="253"/>
      <c r="BO568" s="253"/>
      <c r="BP568" s="253"/>
      <c r="BQ568" s="144"/>
      <c r="BR568" s="253">
        <f t="shared" si="196"/>
        <v>0</v>
      </c>
      <c r="BS568" s="253">
        <f t="shared" si="197"/>
        <v>0</v>
      </c>
      <c r="BT568" s="253">
        <f t="shared" si="198"/>
        <v>0</v>
      </c>
      <c r="BU568" s="253">
        <f t="shared" si="199"/>
        <v>0</v>
      </c>
      <c r="BV568" s="253">
        <f t="shared" si="200"/>
        <v>0</v>
      </c>
      <c r="BW568" s="253">
        <f t="shared" si="201"/>
        <v>0</v>
      </c>
      <c r="BX568" s="253">
        <f t="shared" si="202"/>
        <v>0</v>
      </c>
      <c r="BY568" s="142"/>
      <c r="BZ568" s="264" t="str">
        <f>IF(SUMIF('Input| Projects'!$AR$8:$CO$8,"Dx",'Input| Projects'!$AR568:$CO568)=0,"",SUMIF('Input| Projects'!$AR$8:$CO$8,"Dx",'Input| Projects'!$AR568:$CO568))</f>
        <v/>
      </c>
      <c r="CA568" s="264" t="str">
        <f>IF(SUMIF('Input| Projects'!$AR$8:$CO$8,"Tx",'Input| Projects'!$AR568:$CO568)=0,"",SUMIF('Input| Projects'!$AR$8:$CO$8,"Tx",'Input| Projects'!$AR568:$CO568))</f>
        <v/>
      </c>
      <c r="CB568" s="206" t="str">
        <f t="shared" si="209"/>
        <v/>
      </c>
    </row>
    <row r="569" spans="2:80" x14ac:dyDescent="0.3">
      <c r="B569" s="268">
        <f>IFERROR('Input| Projects'!B569,"")</f>
        <v>560</v>
      </c>
      <c r="C569" s="57" t="str">
        <f>IFERROR(IF('Input| Projects'!C569="","",'Input| Projects'!C569),"")</f>
        <v/>
      </c>
      <c r="D569" s="57" t="str">
        <f>IFERROR(IF('Input| Projects'!D569="","",'Input| Projects'!D569),"")</f>
        <v/>
      </c>
      <c r="E569" s="140"/>
      <c r="F569" s="257">
        <f>IFERROR('Input| Projects'!I569*'Input| Escalations'!$K$19,"")</f>
        <v>0</v>
      </c>
      <c r="G569" s="257">
        <f>IFERROR('Input| Projects'!J569*'Input| Escalations'!$K$19,"")</f>
        <v>0</v>
      </c>
      <c r="H569" s="257">
        <f>IFERROR('Input| Projects'!K569*'Input| Escalations'!$K$19,"")</f>
        <v>0</v>
      </c>
      <c r="I569" s="257">
        <f>IFERROR('Input| Projects'!L569*'Input| Escalations'!$K$19,"")</f>
        <v>0</v>
      </c>
      <c r="J569" s="257">
        <f>IFERROR('Input| Projects'!M569*'Input| Escalations'!$K$19,"")</f>
        <v>0</v>
      </c>
      <c r="K569" s="257">
        <f>IFERROR('Input| Projects'!N569*'Input| Escalations'!$K$19,"")</f>
        <v>0</v>
      </c>
      <c r="L569" s="257">
        <f>IFERROR('Input| Projects'!O569*'Input| Escalations'!$K$19,"")</f>
        <v>0</v>
      </c>
      <c r="M569" s="206" t="str">
        <f>IF(ABS(SUM(F569:L569)-(SUM('Input| Projects'!I569:O569)*'Input| Escalations'!$K$19))&lt;0.0000001,"",1)</f>
        <v/>
      </c>
      <c r="N569" s="259">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259">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259">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259">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259">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259">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259">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42"/>
      <c r="V569" s="253">
        <f t="shared" si="203"/>
        <v>0</v>
      </c>
      <c r="W569" s="253">
        <f t="shared" si="204"/>
        <v>0</v>
      </c>
      <c r="X569" s="253">
        <f t="shared" si="205"/>
        <v>0</v>
      </c>
      <c r="Y569" s="253">
        <f t="shared" si="188"/>
        <v>0</v>
      </c>
      <c r="Z569" s="253">
        <f t="shared" si="189"/>
        <v>0</v>
      </c>
      <c r="AA569" s="253">
        <f t="shared" si="190"/>
        <v>0</v>
      </c>
      <c r="AB569" s="253">
        <f t="shared" si="191"/>
        <v>0</v>
      </c>
      <c r="AC569" s="142"/>
      <c r="AD569" s="253">
        <f>'Input| Projects'!Q569*N569*'Input| Escalations'!$K$19</f>
        <v>0</v>
      </c>
      <c r="AE569" s="253">
        <f>'Input| Projects'!R569*O569*'Input| Escalations'!$K$19</f>
        <v>0</v>
      </c>
      <c r="AF569" s="253">
        <f>'Input| Projects'!S569*P569*'Input| Escalations'!$K$19</f>
        <v>0</v>
      </c>
      <c r="AG569" s="253">
        <f>'Input| Projects'!T569*Q569*'Input| Escalations'!$K$19</f>
        <v>0</v>
      </c>
      <c r="AH569" s="253">
        <f>'Input| Projects'!U569*R569*'Input| Escalations'!$K$19</f>
        <v>0</v>
      </c>
      <c r="AI569" s="253">
        <f>'Input| Projects'!V569*S569*'Input| Escalations'!$K$19</f>
        <v>0</v>
      </c>
      <c r="AJ569" s="253">
        <f>'Input| Projects'!W569*T569*'Input| Escalations'!$K$19</f>
        <v>0</v>
      </c>
      <c r="AK569" s="142"/>
      <c r="AL569" s="253">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253">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253">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253">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253">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253">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253">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42"/>
      <c r="AT569" s="253">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253">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253">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253">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253">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253">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253">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42"/>
      <c r="BB569" s="253">
        <f t="shared" si="206"/>
        <v>0</v>
      </c>
      <c r="BC569" s="253">
        <f t="shared" si="207"/>
        <v>0</v>
      </c>
      <c r="BD569" s="253">
        <f t="shared" si="208"/>
        <v>0</v>
      </c>
      <c r="BE569" s="253">
        <f t="shared" si="192"/>
        <v>0</v>
      </c>
      <c r="BF569" s="253">
        <f t="shared" si="193"/>
        <v>0</v>
      </c>
      <c r="BG569" s="253">
        <f t="shared" si="194"/>
        <v>0</v>
      </c>
      <c r="BH569" s="253">
        <f t="shared" si="195"/>
        <v>0</v>
      </c>
      <c r="BI569" s="144"/>
      <c r="BJ569" s="253"/>
      <c r="BK569" s="253"/>
      <c r="BL569" s="253"/>
      <c r="BM569" s="253"/>
      <c r="BN569" s="253"/>
      <c r="BO569" s="253"/>
      <c r="BP569" s="253"/>
      <c r="BQ569" s="144"/>
      <c r="BR569" s="253">
        <f t="shared" si="196"/>
        <v>0</v>
      </c>
      <c r="BS569" s="253">
        <f t="shared" si="197"/>
        <v>0</v>
      </c>
      <c r="BT569" s="253">
        <f t="shared" si="198"/>
        <v>0</v>
      </c>
      <c r="BU569" s="253">
        <f t="shared" si="199"/>
        <v>0</v>
      </c>
      <c r="BV569" s="253">
        <f t="shared" si="200"/>
        <v>0</v>
      </c>
      <c r="BW569" s="253">
        <f t="shared" si="201"/>
        <v>0</v>
      </c>
      <c r="BX569" s="253">
        <f t="shared" si="202"/>
        <v>0</v>
      </c>
      <c r="BY569" s="142"/>
      <c r="BZ569" s="264" t="str">
        <f>IF(SUMIF('Input| Projects'!$AR$8:$CO$8,"Dx",'Input| Projects'!$AR569:$CO569)=0,"",SUMIF('Input| Projects'!$AR$8:$CO$8,"Dx",'Input| Projects'!$AR569:$CO569))</f>
        <v/>
      </c>
      <c r="CA569" s="264" t="str">
        <f>IF(SUMIF('Input| Projects'!$AR$8:$CO$8,"Tx",'Input| Projects'!$AR569:$CO569)=0,"",SUMIF('Input| Projects'!$AR$8:$CO$8,"Tx",'Input| Projects'!$AR569:$CO569))</f>
        <v/>
      </c>
      <c r="CB569" s="206" t="str">
        <f t="shared" si="209"/>
        <v/>
      </c>
    </row>
    <row r="570" spans="2:80" x14ac:dyDescent="0.3">
      <c r="B570" s="268">
        <f>IFERROR('Input| Projects'!B570,"")</f>
        <v>561</v>
      </c>
      <c r="C570" s="57" t="str">
        <f>IFERROR(IF('Input| Projects'!C570="","",'Input| Projects'!C570),"")</f>
        <v/>
      </c>
      <c r="D570" s="57" t="str">
        <f>IFERROR(IF('Input| Projects'!D570="","",'Input| Projects'!D570),"")</f>
        <v/>
      </c>
      <c r="E570" s="140"/>
      <c r="F570" s="257">
        <f>IFERROR('Input| Projects'!I570*'Input| Escalations'!$K$19,"")</f>
        <v>0</v>
      </c>
      <c r="G570" s="257">
        <f>IFERROR('Input| Projects'!J570*'Input| Escalations'!$K$19,"")</f>
        <v>0</v>
      </c>
      <c r="H570" s="257">
        <f>IFERROR('Input| Projects'!K570*'Input| Escalations'!$K$19,"")</f>
        <v>0</v>
      </c>
      <c r="I570" s="257">
        <f>IFERROR('Input| Projects'!L570*'Input| Escalations'!$K$19,"")</f>
        <v>0</v>
      </c>
      <c r="J570" s="257">
        <f>IFERROR('Input| Projects'!M570*'Input| Escalations'!$K$19,"")</f>
        <v>0</v>
      </c>
      <c r="K570" s="257">
        <f>IFERROR('Input| Projects'!N570*'Input| Escalations'!$K$19,"")</f>
        <v>0</v>
      </c>
      <c r="L570" s="257">
        <f>IFERROR('Input| Projects'!O570*'Input| Escalations'!$K$19,"")</f>
        <v>0</v>
      </c>
      <c r="M570" s="206" t="str">
        <f>IF(ABS(SUM(F570:L570)-(SUM('Input| Projects'!I570:O570)*'Input| Escalations'!$K$19))&lt;0.0000001,"",1)</f>
        <v/>
      </c>
      <c r="N570" s="259">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259">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259">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259">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259">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259">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259">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42"/>
      <c r="V570" s="253">
        <f t="shared" si="203"/>
        <v>0</v>
      </c>
      <c r="W570" s="253">
        <f t="shared" si="204"/>
        <v>0</v>
      </c>
      <c r="X570" s="253">
        <f t="shared" si="205"/>
        <v>0</v>
      </c>
      <c r="Y570" s="253">
        <f t="shared" si="188"/>
        <v>0</v>
      </c>
      <c r="Z570" s="253">
        <f t="shared" si="189"/>
        <v>0</v>
      </c>
      <c r="AA570" s="253">
        <f t="shared" si="190"/>
        <v>0</v>
      </c>
      <c r="AB570" s="253">
        <f t="shared" si="191"/>
        <v>0</v>
      </c>
      <c r="AC570" s="142"/>
      <c r="AD570" s="253">
        <f>'Input| Projects'!Q570*N570*'Input| Escalations'!$K$19</f>
        <v>0</v>
      </c>
      <c r="AE570" s="253">
        <f>'Input| Projects'!R570*O570*'Input| Escalations'!$K$19</f>
        <v>0</v>
      </c>
      <c r="AF570" s="253">
        <f>'Input| Projects'!S570*P570*'Input| Escalations'!$K$19</f>
        <v>0</v>
      </c>
      <c r="AG570" s="253">
        <f>'Input| Projects'!T570*Q570*'Input| Escalations'!$K$19</f>
        <v>0</v>
      </c>
      <c r="AH570" s="253">
        <f>'Input| Projects'!U570*R570*'Input| Escalations'!$K$19</f>
        <v>0</v>
      </c>
      <c r="AI570" s="253">
        <f>'Input| Projects'!V570*S570*'Input| Escalations'!$K$19</f>
        <v>0</v>
      </c>
      <c r="AJ570" s="253">
        <f>'Input| Projects'!W570*T570*'Input| Escalations'!$K$19</f>
        <v>0</v>
      </c>
      <c r="AK570" s="142"/>
      <c r="AL570" s="253">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253">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253">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253">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253">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253">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253">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42"/>
      <c r="AT570" s="253">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253">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253">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253">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253">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253">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253">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42"/>
      <c r="BB570" s="253">
        <f t="shared" si="206"/>
        <v>0</v>
      </c>
      <c r="BC570" s="253">
        <f t="shared" si="207"/>
        <v>0</v>
      </c>
      <c r="BD570" s="253">
        <f t="shared" si="208"/>
        <v>0</v>
      </c>
      <c r="BE570" s="253">
        <f t="shared" si="192"/>
        <v>0</v>
      </c>
      <c r="BF570" s="253">
        <f t="shared" si="193"/>
        <v>0</v>
      </c>
      <c r="BG570" s="253">
        <f t="shared" si="194"/>
        <v>0</v>
      </c>
      <c r="BH570" s="253">
        <f t="shared" si="195"/>
        <v>0</v>
      </c>
      <c r="BI570" s="144"/>
      <c r="BJ570" s="253"/>
      <c r="BK570" s="253"/>
      <c r="BL570" s="253"/>
      <c r="BM570" s="253"/>
      <c r="BN570" s="253"/>
      <c r="BO570" s="253"/>
      <c r="BP570" s="253"/>
      <c r="BQ570" s="144"/>
      <c r="BR570" s="253">
        <f t="shared" si="196"/>
        <v>0</v>
      </c>
      <c r="BS570" s="253">
        <f t="shared" si="197"/>
        <v>0</v>
      </c>
      <c r="BT570" s="253">
        <f t="shared" si="198"/>
        <v>0</v>
      </c>
      <c r="BU570" s="253">
        <f t="shared" si="199"/>
        <v>0</v>
      </c>
      <c r="BV570" s="253">
        <f t="shared" si="200"/>
        <v>0</v>
      </c>
      <c r="BW570" s="253">
        <f t="shared" si="201"/>
        <v>0</v>
      </c>
      <c r="BX570" s="253">
        <f t="shared" si="202"/>
        <v>0</v>
      </c>
      <c r="BY570" s="142"/>
      <c r="BZ570" s="264" t="str">
        <f>IF(SUMIF('Input| Projects'!$AR$8:$CO$8,"Dx",'Input| Projects'!$AR570:$CO570)=0,"",SUMIF('Input| Projects'!$AR$8:$CO$8,"Dx",'Input| Projects'!$AR570:$CO570))</f>
        <v/>
      </c>
      <c r="CA570" s="264" t="str">
        <f>IF(SUMIF('Input| Projects'!$AR$8:$CO$8,"Tx",'Input| Projects'!$AR570:$CO570)=0,"",SUMIF('Input| Projects'!$AR$8:$CO$8,"Tx",'Input| Projects'!$AR570:$CO570))</f>
        <v/>
      </c>
      <c r="CB570" s="206" t="str">
        <f t="shared" si="209"/>
        <v/>
      </c>
    </row>
    <row r="571" spans="2:80" x14ac:dyDescent="0.3">
      <c r="B571" s="268">
        <f>IFERROR('Input| Projects'!B571,"")</f>
        <v>562</v>
      </c>
      <c r="C571" s="57" t="str">
        <f>IFERROR(IF('Input| Projects'!C571="","",'Input| Projects'!C571),"")</f>
        <v/>
      </c>
      <c r="D571" s="57" t="str">
        <f>IFERROR(IF('Input| Projects'!D571="","",'Input| Projects'!D571),"")</f>
        <v/>
      </c>
      <c r="E571" s="140"/>
      <c r="F571" s="257">
        <f>IFERROR('Input| Projects'!I571*'Input| Escalations'!$K$19,"")</f>
        <v>0</v>
      </c>
      <c r="G571" s="257">
        <f>IFERROR('Input| Projects'!J571*'Input| Escalations'!$K$19,"")</f>
        <v>0</v>
      </c>
      <c r="H571" s="257">
        <f>IFERROR('Input| Projects'!K571*'Input| Escalations'!$K$19,"")</f>
        <v>0</v>
      </c>
      <c r="I571" s="257">
        <f>IFERROR('Input| Projects'!L571*'Input| Escalations'!$K$19,"")</f>
        <v>0</v>
      </c>
      <c r="J571" s="257">
        <f>IFERROR('Input| Projects'!M571*'Input| Escalations'!$K$19,"")</f>
        <v>0</v>
      </c>
      <c r="K571" s="257">
        <f>IFERROR('Input| Projects'!N571*'Input| Escalations'!$K$19,"")</f>
        <v>0</v>
      </c>
      <c r="L571" s="257">
        <f>IFERROR('Input| Projects'!O571*'Input| Escalations'!$K$19,"")</f>
        <v>0</v>
      </c>
      <c r="M571" s="206" t="str">
        <f>IF(ABS(SUM(F571:L571)-(SUM('Input| Projects'!I571:O571)*'Input| Escalations'!$K$19))&lt;0.0000001,"",1)</f>
        <v/>
      </c>
      <c r="N571" s="259">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259">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259">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259">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259">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259">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259">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42"/>
      <c r="V571" s="253">
        <f t="shared" si="203"/>
        <v>0</v>
      </c>
      <c r="W571" s="253">
        <f t="shared" si="204"/>
        <v>0</v>
      </c>
      <c r="X571" s="253">
        <f t="shared" si="205"/>
        <v>0</v>
      </c>
      <c r="Y571" s="253">
        <f t="shared" si="188"/>
        <v>0</v>
      </c>
      <c r="Z571" s="253">
        <f t="shared" si="189"/>
        <v>0</v>
      </c>
      <c r="AA571" s="253">
        <f t="shared" si="190"/>
        <v>0</v>
      </c>
      <c r="AB571" s="253">
        <f t="shared" si="191"/>
        <v>0</v>
      </c>
      <c r="AC571" s="142"/>
      <c r="AD571" s="253">
        <f>'Input| Projects'!Q571*N571*'Input| Escalations'!$K$19</f>
        <v>0</v>
      </c>
      <c r="AE571" s="253">
        <f>'Input| Projects'!R571*O571*'Input| Escalations'!$K$19</f>
        <v>0</v>
      </c>
      <c r="AF571" s="253">
        <f>'Input| Projects'!S571*P571*'Input| Escalations'!$K$19</f>
        <v>0</v>
      </c>
      <c r="AG571" s="253">
        <f>'Input| Projects'!T571*Q571*'Input| Escalations'!$K$19</f>
        <v>0</v>
      </c>
      <c r="AH571" s="253">
        <f>'Input| Projects'!U571*R571*'Input| Escalations'!$K$19</f>
        <v>0</v>
      </c>
      <c r="AI571" s="253">
        <f>'Input| Projects'!V571*S571*'Input| Escalations'!$K$19</f>
        <v>0</v>
      </c>
      <c r="AJ571" s="253">
        <f>'Input| Projects'!W571*T571*'Input| Escalations'!$K$19</f>
        <v>0</v>
      </c>
      <c r="AK571" s="142"/>
      <c r="AL571" s="253">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253">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253">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253">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253">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253">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253">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42"/>
      <c r="AT571" s="253">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253">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253">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253">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253">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253">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253">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42"/>
      <c r="BB571" s="253">
        <f t="shared" si="206"/>
        <v>0</v>
      </c>
      <c r="BC571" s="253">
        <f t="shared" si="207"/>
        <v>0</v>
      </c>
      <c r="BD571" s="253">
        <f t="shared" si="208"/>
        <v>0</v>
      </c>
      <c r="BE571" s="253">
        <f t="shared" si="192"/>
        <v>0</v>
      </c>
      <c r="BF571" s="253">
        <f t="shared" si="193"/>
        <v>0</v>
      </c>
      <c r="BG571" s="253">
        <f t="shared" si="194"/>
        <v>0</v>
      </c>
      <c r="BH571" s="253">
        <f t="shared" si="195"/>
        <v>0</v>
      </c>
      <c r="BI571" s="144"/>
      <c r="BJ571" s="253"/>
      <c r="BK571" s="253"/>
      <c r="BL571" s="253"/>
      <c r="BM571" s="253"/>
      <c r="BN571" s="253"/>
      <c r="BO571" s="253"/>
      <c r="BP571" s="253"/>
      <c r="BQ571" s="144"/>
      <c r="BR571" s="253">
        <f t="shared" si="196"/>
        <v>0</v>
      </c>
      <c r="BS571" s="253">
        <f t="shared" si="197"/>
        <v>0</v>
      </c>
      <c r="BT571" s="253">
        <f t="shared" si="198"/>
        <v>0</v>
      </c>
      <c r="BU571" s="253">
        <f t="shared" si="199"/>
        <v>0</v>
      </c>
      <c r="BV571" s="253">
        <f t="shared" si="200"/>
        <v>0</v>
      </c>
      <c r="BW571" s="253">
        <f t="shared" si="201"/>
        <v>0</v>
      </c>
      <c r="BX571" s="253">
        <f t="shared" si="202"/>
        <v>0</v>
      </c>
      <c r="BY571" s="142"/>
      <c r="BZ571" s="264" t="str">
        <f>IF(SUMIF('Input| Projects'!$AR$8:$CO$8,"Dx",'Input| Projects'!$AR571:$CO571)=0,"",SUMIF('Input| Projects'!$AR$8:$CO$8,"Dx",'Input| Projects'!$AR571:$CO571))</f>
        <v/>
      </c>
      <c r="CA571" s="264" t="str">
        <f>IF(SUMIF('Input| Projects'!$AR$8:$CO$8,"Tx",'Input| Projects'!$AR571:$CO571)=0,"",SUMIF('Input| Projects'!$AR$8:$CO$8,"Tx",'Input| Projects'!$AR571:$CO571))</f>
        <v/>
      </c>
      <c r="CB571" s="206" t="str">
        <f t="shared" si="209"/>
        <v/>
      </c>
    </row>
    <row r="572" spans="2:80" x14ac:dyDescent="0.3">
      <c r="B572" s="268">
        <f>IFERROR('Input| Projects'!B572,"")</f>
        <v>563</v>
      </c>
      <c r="C572" s="57" t="str">
        <f>IFERROR(IF('Input| Projects'!C572="","",'Input| Projects'!C572),"")</f>
        <v/>
      </c>
      <c r="D572" s="57" t="str">
        <f>IFERROR(IF('Input| Projects'!D572="","",'Input| Projects'!D572),"")</f>
        <v/>
      </c>
      <c r="E572" s="140"/>
      <c r="F572" s="257">
        <f>IFERROR('Input| Projects'!I572*'Input| Escalations'!$K$19,"")</f>
        <v>0</v>
      </c>
      <c r="G572" s="257">
        <f>IFERROR('Input| Projects'!J572*'Input| Escalations'!$K$19,"")</f>
        <v>0</v>
      </c>
      <c r="H572" s="257">
        <f>IFERROR('Input| Projects'!K572*'Input| Escalations'!$K$19,"")</f>
        <v>0</v>
      </c>
      <c r="I572" s="257">
        <f>IFERROR('Input| Projects'!L572*'Input| Escalations'!$K$19,"")</f>
        <v>0</v>
      </c>
      <c r="J572" s="257">
        <f>IFERROR('Input| Projects'!M572*'Input| Escalations'!$K$19,"")</f>
        <v>0</v>
      </c>
      <c r="K572" s="257">
        <f>IFERROR('Input| Projects'!N572*'Input| Escalations'!$K$19,"")</f>
        <v>0</v>
      </c>
      <c r="L572" s="257">
        <f>IFERROR('Input| Projects'!O572*'Input| Escalations'!$K$19,"")</f>
        <v>0</v>
      </c>
      <c r="M572" s="206" t="str">
        <f>IF(ABS(SUM(F572:L572)-(SUM('Input| Projects'!I572:O572)*'Input| Escalations'!$K$19))&lt;0.0000001,"",1)</f>
        <v/>
      </c>
      <c r="N572" s="259">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259">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259">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259">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259">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259">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259">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42"/>
      <c r="V572" s="253">
        <f t="shared" si="203"/>
        <v>0</v>
      </c>
      <c r="W572" s="253">
        <f t="shared" si="204"/>
        <v>0</v>
      </c>
      <c r="X572" s="253">
        <f t="shared" si="205"/>
        <v>0</v>
      </c>
      <c r="Y572" s="253">
        <f t="shared" si="188"/>
        <v>0</v>
      </c>
      <c r="Z572" s="253">
        <f t="shared" si="189"/>
        <v>0</v>
      </c>
      <c r="AA572" s="253">
        <f t="shared" si="190"/>
        <v>0</v>
      </c>
      <c r="AB572" s="253">
        <f t="shared" si="191"/>
        <v>0</v>
      </c>
      <c r="AC572" s="142"/>
      <c r="AD572" s="253">
        <f>'Input| Projects'!Q572*N572*'Input| Escalations'!$K$19</f>
        <v>0</v>
      </c>
      <c r="AE572" s="253">
        <f>'Input| Projects'!R572*O572*'Input| Escalations'!$K$19</f>
        <v>0</v>
      </c>
      <c r="AF572" s="253">
        <f>'Input| Projects'!S572*P572*'Input| Escalations'!$K$19</f>
        <v>0</v>
      </c>
      <c r="AG572" s="253">
        <f>'Input| Projects'!T572*Q572*'Input| Escalations'!$K$19</f>
        <v>0</v>
      </c>
      <c r="AH572" s="253">
        <f>'Input| Projects'!U572*R572*'Input| Escalations'!$K$19</f>
        <v>0</v>
      </c>
      <c r="AI572" s="253">
        <f>'Input| Projects'!V572*S572*'Input| Escalations'!$K$19</f>
        <v>0</v>
      </c>
      <c r="AJ572" s="253">
        <f>'Input| Projects'!W572*T572*'Input| Escalations'!$K$19</f>
        <v>0</v>
      </c>
      <c r="AK572" s="142"/>
      <c r="AL572" s="253">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253">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253">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253">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253">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253">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253">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42"/>
      <c r="AT572" s="253">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253">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253">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253">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253">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253">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253">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42"/>
      <c r="BB572" s="253">
        <f t="shared" si="206"/>
        <v>0</v>
      </c>
      <c r="BC572" s="253">
        <f t="shared" si="207"/>
        <v>0</v>
      </c>
      <c r="BD572" s="253">
        <f t="shared" si="208"/>
        <v>0</v>
      </c>
      <c r="BE572" s="253">
        <f t="shared" si="192"/>
        <v>0</v>
      </c>
      <c r="BF572" s="253">
        <f t="shared" si="193"/>
        <v>0</v>
      </c>
      <c r="BG572" s="253">
        <f t="shared" si="194"/>
        <v>0</v>
      </c>
      <c r="BH572" s="253">
        <f t="shared" si="195"/>
        <v>0</v>
      </c>
      <c r="BI572" s="144"/>
      <c r="BJ572" s="253"/>
      <c r="BK572" s="253"/>
      <c r="BL572" s="253"/>
      <c r="BM572" s="253"/>
      <c r="BN572" s="253"/>
      <c r="BO572" s="253"/>
      <c r="BP572" s="253"/>
      <c r="BQ572" s="144"/>
      <c r="BR572" s="253">
        <f t="shared" si="196"/>
        <v>0</v>
      </c>
      <c r="BS572" s="253">
        <f t="shared" si="197"/>
        <v>0</v>
      </c>
      <c r="BT572" s="253">
        <f t="shared" si="198"/>
        <v>0</v>
      </c>
      <c r="BU572" s="253">
        <f t="shared" si="199"/>
        <v>0</v>
      </c>
      <c r="BV572" s="253">
        <f t="shared" si="200"/>
        <v>0</v>
      </c>
      <c r="BW572" s="253">
        <f t="shared" si="201"/>
        <v>0</v>
      </c>
      <c r="BX572" s="253">
        <f t="shared" si="202"/>
        <v>0</v>
      </c>
      <c r="BY572" s="142"/>
      <c r="BZ572" s="264" t="str">
        <f>IF(SUMIF('Input| Projects'!$AR$8:$CO$8,"Dx",'Input| Projects'!$AR572:$CO572)=0,"",SUMIF('Input| Projects'!$AR$8:$CO$8,"Dx",'Input| Projects'!$AR572:$CO572))</f>
        <v/>
      </c>
      <c r="CA572" s="264" t="str">
        <f>IF(SUMIF('Input| Projects'!$AR$8:$CO$8,"Tx",'Input| Projects'!$AR572:$CO572)=0,"",SUMIF('Input| Projects'!$AR$8:$CO$8,"Tx",'Input| Projects'!$AR572:$CO572))</f>
        <v/>
      </c>
      <c r="CB572" s="206" t="str">
        <f t="shared" si="209"/>
        <v/>
      </c>
    </row>
    <row r="573" spans="2:80" x14ac:dyDescent="0.3">
      <c r="B573" s="268">
        <f>IFERROR('Input| Projects'!B573,"")</f>
        <v>564</v>
      </c>
      <c r="C573" s="57" t="str">
        <f>IFERROR(IF('Input| Projects'!C573="","",'Input| Projects'!C573),"")</f>
        <v/>
      </c>
      <c r="D573" s="57" t="str">
        <f>IFERROR(IF('Input| Projects'!D573="","",'Input| Projects'!D573),"")</f>
        <v/>
      </c>
      <c r="E573" s="140"/>
      <c r="F573" s="257">
        <f>IFERROR('Input| Projects'!I573*'Input| Escalations'!$K$19,"")</f>
        <v>0</v>
      </c>
      <c r="G573" s="257">
        <f>IFERROR('Input| Projects'!J573*'Input| Escalations'!$K$19,"")</f>
        <v>0</v>
      </c>
      <c r="H573" s="257">
        <f>IFERROR('Input| Projects'!K573*'Input| Escalations'!$K$19,"")</f>
        <v>0</v>
      </c>
      <c r="I573" s="257">
        <f>IFERROR('Input| Projects'!L573*'Input| Escalations'!$K$19,"")</f>
        <v>0</v>
      </c>
      <c r="J573" s="257">
        <f>IFERROR('Input| Projects'!M573*'Input| Escalations'!$K$19,"")</f>
        <v>0</v>
      </c>
      <c r="K573" s="257">
        <f>IFERROR('Input| Projects'!N573*'Input| Escalations'!$K$19,"")</f>
        <v>0</v>
      </c>
      <c r="L573" s="257">
        <f>IFERROR('Input| Projects'!O573*'Input| Escalations'!$K$19,"")</f>
        <v>0</v>
      </c>
      <c r="M573" s="206" t="str">
        <f>IF(ABS(SUM(F573:L573)-(SUM('Input| Projects'!I573:O573)*'Input| Escalations'!$K$19))&lt;0.0000001,"",1)</f>
        <v/>
      </c>
      <c r="N573" s="259">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259">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259">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259">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259">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259">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259">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42"/>
      <c r="V573" s="253">
        <f t="shared" si="203"/>
        <v>0</v>
      </c>
      <c r="W573" s="253">
        <f t="shared" si="204"/>
        <v>0</v>
      </c>
      <c r="X573" s="253">
        <f t="shared" si="205"/>
        <v>0</v>
      </c>
      <c r="Y573" s="253">
        <f t="shared" si="188"/>
        <v>0</v>
      </c>
      <c r="Z573" s="253">
        <f t="shared" si="189"/>
        <v>0</v>
      </c>
      <c r="AA573" s="253">
        <f t="shared" si="190"/>
        <v>0</v>
      </c>
      <c r="AB573" s="253">
        <f t="shared" si="191"/>
        <v>0</v>
      </c>
      <c r="AC573" s="142"/>
      <c r="AD573" s="253">
        <f>'Input| Projects'!Q573*N573*'Input| Escalations'!$K$19</f>
        <v>0</v>
      </c>
      <c r="AE573" s="253">
        <f>'Input| Projects'!R573*O573*'Input| Escalations'!$K$19</f>
        <v>0</v>
      </c>
      <c r="AF573" s="253">
        <f>'Input| Projects'!S573*P573*'Input| Escalations'!$K$19</f>
        <v>0</v>
      </c>
      <c r="AG573" s="253">
        <f>'Input| Projects'!T573*Q573*'Input| Escalations'!$K$19</f>
        <v>0</v>
      </c>
      <c r="AH573" s="253">
        <f>'Input| Projects'!U573*R573*'Input| Escalations'!$K$19</f>
        <v>0</v>
      </c>
      <c r="AI573" s="253">
        <f>'Input| Projects'!V573*S573*'Input| Escalations'!$K$19</f>
        <v>0</v>
      </c>
      <c r="AJ573" s="253">
        <f>'Input| Projects'!W573*T573*'Input| Escalations'!$K$19</f>
        <v>0</v>
      </c>
      <c r="AK573" s="142"/>
      <c r="AL573" s="253">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253">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253">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253">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253">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253">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253">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42"/>
      <c r="AT573" s="253">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253">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253">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253">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253">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253">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253">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42"/>
      <c r="BB573" s="253">
        <f t="shared" si="206"/>
        <v>0</v>
      </c>
      <c r="BC573" s="253">
        <f t="shared" si="207"/>
        <v>0</v>
      </c>
      <c r="BD573" s="253">
        <f t="shared" si="208"/>
        <v>0</v>
      </c>
      <c r="BE573" s="253">
        <f t="shared" si="192"/>
        <v>0</v>
      </c>
      <c r="BF573" s="253">
        <f t="shared" si="193"/>
        <v>0</v>
      </c>
      <c r="BG573" s="253">
        <f t="shared" si="194"/>
        <v>0</v>
      </c>
      <c r="BH573" s="253">
        <f t="shared" si="195"/>
        <v>0</v>
      </c>
      <c r="BI573" s="144"/>
      <c r="BJ573" s="253"/>
      <c r="BK573" s="253"/>
      <c r="BL573" s="253"/>
      <c r="BM573" s="253"/>
      <c r="BN573" s="253"/>
      <c r="BO573" s="253"/>
      <c r="BP573" s="253"/>
      <c r="BQ573" s="144"/>
      <c r="BR573" s="253">
        <f t="shared" si="196"/>
        <v>0</v>
      </c>
      <c r="BS573" s="253">
        <f t="shared" si="197"/>
        <v>0</v>
      </c>
      <c r="BT573" s="253">
        <f t="shared" si="198"/>
        <v>0</v>
      </c>
      <c r="BU573" s="253">
        <f t="shared" si="199"/>
        <v>0</v>
      </c>
      <c r="BV573" s="253">
        <f t="shared" si="200"/>
        <v>0</v>
      </c>
      <c r="BW573" s="253">
        <f t="shared" si="201"/>
        <v>0</v>
      </c>
      <c r="BX573" s="253">
        <f t="shared" si="202"/>
        <v>0</v>
      </c>
      <c r="BY573" s="142"/>
      <c r="BZ573" s="264" t="str">
        <f>IF(SUMIF('Input| Projects'!$AR$8:$CO$8,"Dx",'Input| Projects'!$AR573:$CO573)=0,"",SUMIF('Input| Projects'!$AR$8:$CO$8,"Dx",'Input| Projects'!$AR573:$CO573))</f>
        <v/>
      </c>
      <c r="CA573" s="264" t="str">
        <f>IF(SUMIF('Input| Projects'!$AR$8:$CO$8,"Tx",'Input| Projects'!$AR573:$CO573)=0,"",SUMIF('Input| Projects'!$AR$8:$CO$8,"Tx",'Input| Projects'!$AR573:$CO573))</f>
        <v/>
      </c>
      <c r="CB573" s="206" t="str">
        <f t="shared" si="209"/>
        <v/>
      </c>
    </row>
    <row r="574" spans="2:80" x14ac:dyDescent="0.3">
      <c r="B574" s="268">
        <f>IFERROR('Input| Projects'!B574,"")</f>
        <v>565</v>
      </c>
      <c r="C574" s="57" t="str">
        <f>IFERROR(IF('Input| Projects'!C574="","",'Input| Projects'!C574),"")</f>
        <v/>
      </c>
      <c r="D574" s="57" t="str">
        <f>IFERROR(IF('Input| Projects'!D574="","",'Input| Projects'!D574),"")</f>
        <v/>
      </c>
      <c r="E574" s="140"/>
      <c r="F574" s="257">
        <f>IFERROR('Input| Projects'!I574*'Input| Escalations'!$K$19,"")</f>
        <v>0</v>
      </c>
      <c r="G574" s="257">
        <f>IFERROR('Input| Projects'!J574*'Input| Escalations'!$K$19,"")</f>
        <v>0</v>
      </c>
      <c r="H574" s="257">
        <f>IFERROR('Input| Projects'!K574*'Input| Escalations'!$K$19,"")</f>
        <v>0</v>
      </c>
      <c r="I574" s="257">
        <f>IFERROR('Input| Projects'!L574*'Input| Escalations'!$K$19,"")</f>
        <v>0</v>
      </c>
      <c r="J574" s="257">
        <f>IFERROR('Input| Projects'!M574*'Input| Escalations'!$K$19,"")</f>
        <v>0</v>
      </c>
      <c r="K574" s="257">
        <f>IFERROR('Input| Projects'!N574*'Input| Escalations'!$K$19,"")</f>
        <v>0</v>
      </c>
      <c r="L574" s="257">
        <f>IFERROR('Input| Projects'!O574*'Input| Escalations'!$K$19,"")</f>
        <v>0</v>
      </c>
      <c r="M574" s="206" t="str">
        <f>IF(ABS(SUM(F574:L574)-(SUM('Input| Projects'!I574:O574)*'Input| Escalations'!$K$19))&lt;0.0000001,"",1)</f>
        <v/>
      </c>
      <c r="N574" s="259">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259">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259">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259">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259">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259">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259">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42"/>
      <c r="V574" s="253">
        <f t="shared" si="203"/>
        <v>0</v>
      </c>
      <c r="W574" s="253">
        <f t="shared" si="204"/>
        <v>0</v>
      </c>
      <c r="X574" s="253">
        <f t="shared" si="205"/>
        <v>0</v>
      </c>
      <c r="Y574" s="253">
        <f t="shared" si="188"/>
        <v>0</v>
      </c>
      <c r="Z574" s="253">
        <f t="shared" si="189"/>
        <v>0</v>
      </c>
      <c r="AA574" s="253">
        <f t="shared" si="190"/>
        <v>0</v>
      </c>
      <c r="AB574" s="253">
        <f t="shared" si="191"/>
        <v>0</v>
      </c>
      <c r="AC574" s="142"/>
      <c r="AD574" s="253">
        <f>'Input| Projects'!Q574*N574*'Input| Escalations'!$K$19</f>
        <v>0</v>
      </c>
      <c r="AE574" s="253">
        <f>'Input| Projects'!R574*O574*'Input| Escalations'!$K$19</f>
        <v>0</v>
      </c>
      <c r="AF574" s="253">
        <f>'Input| Projects'!S574*P574*'Input| Escalations'!$K$19</f>
        <v>0</v>
      </c>
      <c r="AG574" s="253">
        <f>'Input| Projects'!T574*Q574*'Input| Escalations'!$K$19</f>
        <v>0</v>
      </c>
      <c r="AH574" s="253">
        <f>'Input| Projects'!U574*R574*'Input| Escalations'!$K$19</f>
        <v>0</v>
      </c>
      <c r="AI574" s="253">
        <f>'Input| Projects'!V574*S574*'Input| Escalations'!$K$19</f>
        <v>0</v>
      </c>
      <c r="AJ574" s="253">
        <f>'Input| Projects'!W574*T574*'Input| Escalations'!$K$19</f>
        <v>0</v>
      </c>
      <c r="AK574" s="142"/>
      <c r="AL574" s="253">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253">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253">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253">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253">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253">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253">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42"/>
      <c r="AT574" s="253">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253">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253">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253">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253">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253">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253">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42"/>
      <c r="BB574" s="253">
        <f t="shared" si="206"/>
        <v>0</v>
      </c>
      <c r="BC574" s="253">
        <f t="shared" si="207"/>
        <v>0</v>
      </c>
      <c r="BD574" s="253">
        <f t="shared" si="208"/>
        <v>0</v>
      </c>
      <c r="BE574" s="253">
        <f t="shared" si="192"/>
        <v>0</v>
      </c>
      <c r="BF574" s="253">
        <f t="shared" si="193"/>
        <v>0</v>
      </c>
      <c r="BG574" s="253">
        <f t="shared" si="194"/>
        <v>0</v>
      </c>
      <c r="BH574" s="253">
        <f t="shared" si="195"/>
        <v>0</v>
      </c>
      <c r="BI574" s="144"/>
      <c r="BJ574" s="253"/>
      <c r="BK574" s="253"/>
      <c r="BL574" s="253"/>
      <c r="BM574" s="253"/>
      <c r="BN574" s="253"/>
      <c r="BO574" s="253"/>
      <c r="BP574" s="253"/>
      <c r="BQ574" s="144"/>
      <c r="BR574" s="253">
        <f t="shared" si="196"/>
        <v>0</v>
      </c>
      <c r="BS574" s="253">
        <f t="shared" si="197"/>
        <v>0</v>
      </c>
      <c r="BT574" s="253">
        <f t="shared" si="198"/>
        <v>0</v>
      </c>
      <c r="BU574" s="253">
        <f t="shared" si="199"/>
        <v>0</v>
      </c>
      <c r="BV574" s="253">
        <f t="shared" si="200"/>
        <v>0</v>
      </c>
      <c r="BW574" s="253">
        <f t="shared" si="201"/>
        <v>0</v>
      </c>
      <c r="BX574" s="253">
        <f t="shared" si="202"/>
        <v>0</v>
      </c>
      <c r="BY574" s="142"/>
      <c r="BZ574" s="264" t="str">
        <f>IF(SUMIF('Input| Projects'!$AR$8:$CO$8,"Dx",'Input| Projects'!$AR574:$CO574)=0,"",SUMIF('Input| Projects'!$AR$8:$CO$8,"Dx",'Input| Projects'!$AR574:$CO574))</f>
        <v/>
      </c>
      <c r="CA574" s="264" t="str">
        <f>IF(SUMIF('Input| Projects'!$AR$8:$CO$8,"Tx",'Input| Projects'!$AR574:$CO574)=0,"",SUMIF('Input| Projects'!$AR$8:$CO$8,"Tx",'Input| Projects'!$AR574:$CO574))</f>
        <v/>
      </c>
      <c r="CB574" s="206" t="str">
        <f t="shared" si="209"/>
        <v/>
      </c>
    </row>
    <row r="575" spans="2:80" x14ac:dyDescent="0.3">
      <c r="B575" s="268">
        <f>IFERROR('Input| Projects'!B575,"")</f>
        <v>566</v>
      </c>
      <c r="C575" s="57" t="str">
        <f>IFERROR(IF('Input| Projects'!C575="","",'Input| Projects'!C575),"")</f>
        <v/>
      </c>
      <c r="D575" s="57" t="str">
        <f>IFERROR(IF('Input| Projects'!D575="","",'Input| Projects'!D575),"")</f>
        <v/>
      </c>
      <c r="E575" s="140"/>
      <c r="F575" s="257">
        <f>IFERROR('Input| Projects'!I575*'Input| Escalations'!$K$19,"")</f>
        <v>0</v>
      </c>
      <c r="G575" s="257">
        <f>IFERROR('Input| Projects'!J575*'Input| Escalations'!$K$19,"")</f>
        <v>0</v>
      </c>
      <c r="H575" s="257">
        <f>IFERROR('Input| Projects'!K575*'Input| Escalations'!$K$19,"")</f>
        <v>0</v>
      </c>
      <c r="I575" s="257">
        <f>IFERROR('Input| Projects'!L575*'Input| Escalations'!$K$19,"")</f>
        <v>0</v>
      </c>
      <c r="J575" s="257">
        <f>IFERROR('Input| Projects'!M575*'Input| Escalations'!$K$19,"")</f>
        <v>0</v>
      </c>
      <c r="K575" s="257">
        <f>IFERROR('Input| Projects'!N575*'Input| Escalations'!$K$19,"")</f>
        <v>0</v>
      </c>
      <c r="L575" s="257">
        <f>IFERROR('Input| Projects'!O575*'Input| Escalations'!$K$19,"")</f>
        <v>0</v>
      </c>
      <c r="M575" s="206" t="str">
        <f>IF(ABS(SUM(F575:L575)-(SUM('Input| Projects'!I575:O575)*'Input| Escalations'!$K$19))&lt;0.0000001,"",1)</f>
        <v/>
      </c>
      <c r="N575" s="259">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259">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259">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259">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259">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259">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259">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42"/>
      <c r="V575" s="253">
        <f t="shared" si="203"/>
        <v>0</v>
      </c>
      <c r="W575" s="253">
        <f t="shared" si="204"/>
        <v>0</v>
      </c>
      <c r="X575" s="253">
        <f t="shared" si="205"/>
        <v>0</v>
      </c>
      <c r="Y575" s="253">
        <f t="shared" si="188"/>
        <v>0</v>
      </c>
      <c r="Z575" s="253">
        <f t="shared" si="189"/>
        <v>0</v>
      </c>
      <c r="AA575" s="253">
        <f t="shared" si="190"/>
        <v>0</v>
      </c>
      <c r="AB575" s="253">
        <f t="shared" si="191"/>
        <v>0</v>
      </c>
      <c r="AC575" s="142"/>
      <c r="AD575" s="253">
        <f>'Input| Projects'!Q575*N575*'Input| Escalations'!$K$19</f>
        <v>0</v>
      </c>
      <c r="AE575" s="253">
        <f>'Input| Projects'!R575*O575*'Input| Escalations'!$K$19</f>
        <v>0</v>
      </c>
      <c r="AF575" s="253">
        <f>'Input| Projects'!S575*P575*'Input| Escalations'!$K$19</f>
        <v>0</v>
      </c>
      <c r="AG575" s="253">
        <f>'Input| Projects'!T575*Q575*'Input| Escalations'!$K$19</f>
        <v>0</v>
      </c>
      <c r="AH575" s="253">
        <f>'Input| Projects'!U575*R575*'Input| Escalations'!$K$19</f>
        <v>0</v>
      </c>
      <c r="AI575" s="253">
        <f>'Input| Projects'!V575*S575*'Input| Escalations'!$K$19</f>
        <v>0</v>
      </c>
      <c r="AJ575" s="253">
        <f>'Input| Projects'!W575*T575*'Input| Escalations'!$K$19</f>
        <v>0</v>
      </c>
      <c r="AK575" s="142"/>
      <c r="AL575" s="253">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253">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253">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253">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253">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253">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253">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42"/>
      <c r="AT575" s="253">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253">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253">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253">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253">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253">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253">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42"/>
      <c r="BB575" s="253">
        <f t="shared" si="206"/>
        <v>0</v>
      </c>
      <c r="BC575" s="253">
        <f t="shared" si="207"/>
        <v>0</v>
      </c>
      <c r="BD575" s="253">
        <f t="shared" si="208"/>
        <v>0</v>
      </c>
      <c r="BE575" s="253">
        <f t="shared" si="192"/>
        <v>0</v>
      </c>
      <c r="BF575" s="253">
        <f t="shared" si="193"/>
        <v>0</v>
      </c>
      <c r="BG575" s="253">
        <f t="shared" si="194"/>
        <v>0</v>
      </c>
      <c r="BH575" s="253">
        <f t="shared" si="195"/>
        <v>0</v>
      </c>
      <c r="BI575" s="144"/>
      <c r="BJ575" s="253"/>
      <c r="BK575" s="253"/>
      <c r="BL575" s="253"/>
      <c r="BM575" s="253"/>
      <c r="BN575" s="253"/>
      <c r="BO575" s="253"/>
      <c r="BP575" s="253"/>
      <c r="BQ575" s="144"/>
      <c r="BR575" s="253">
        <f t="shared" si="196"/>
        <v>0</v>
      </c>
      <c r="BS575" s="253">
        <f t="shared" si="197"/>
        <v>0</v>
      </c>
      <c r="BT575" s="253">
        <f t="shared" si="198"/>
        <v>0</v>
      </c>
      <c r="BU575" s="253">
        <f t="shared" si="199"/>
        <v>0</v>
      </c>
      <c r="BV575" s="253">
        <f t="shared" si="200"/>
        <v>0</v>
      </c>
      <c r="BW575" s="253">
        <f t="shared" si="201"/>
        <v>0</v>
      </c>
      <c r="BX575" s="253">
        <f t="shared" si="202"/>
        <v>0</v>
      </c>
      <c r="BY575" s="142"/>
      <c r="BZ575" s="264" t="str">
        <f>IF(SUMIF('Input| Projects'!$AR$8:$CO$8,"Dx",'Input| Projects'!$AR575:$CO575)=0,"",SUMIF('Input| Projects'!$AR$8:$CO$8,"Dx",'Input| Projects'!$AR575:$CO575))</f>
        <v/>
      </c>
      <c r="CA575" s="264" t="str">
        <f>IF(SUMIF('Input| Projects'!$AR$8:$CO$8,"Tx",'Input| Projects'!$AR575:$CO575)=0,"",SUMIF('Input| Projects'!$AR$8:$CO$8,"Tx",'Input| Projects'!$AR575:$CO575))</f>
        <v/>
      </c>
      <c r="CB575" s="206" t="str">
        <f t="shared" si="209"/>
        <v/>
      </c>
    </row>
    <row r="576" spans="2:80" x14ac:dyDescent="0.3">
      <c r="B576" s="268">
        <f>IFERROR('Input| Projects'!B576,"")</f>
        <v>567</v>
      </c>
      <c r="C576" s="57" t="str">
        <f>IFERROR(IF('Input| Projects'!C576="","",'Input| Projects'!C576),"")</f>
        <v/>
      </c>
      <c r="D576" s="57" t="str">
        <f>IFERROR(IF('Input| Projects'!D576="","",'Input| Projects'!D576),"")</f>
        <v/>
      </c>
      <c r="E576" s="140"/>
      <c r="F576" s="257">
        <f>IFERROR('Input| Projects'!I576*'Input| Escalations'!$K$19,"")</f>
        <v>0</v>
      </c>
      <c r="G576" s="257">
        <f>IFERROR('Input| Projects'!J576*'Input| Escalations'!$K$19,"")</f>
        <v>0</v>
      </c>
      <c r="H576" s="257">
        <f>IFERROR('Input| Projects'!K576*'Input| Escalations'!$K$19,"")</f>
        <v>0</v>
      </c>
      <c r="I576" s="257">
        <f>IFERROR('Input| Projects'!L576*'Input| Escalations'!$K$19,"")</f>
        <v>0</v>
      </c>
      <c r="J576" s="257">
        <f>IFERROR('Input| Projects'!M576*'Input| Escalations'!$K$19,"")</f>
        <v>0</v>
      </c>
      <c r="K576" s="257">
        <f>IFERROR('Input| Projects'!N576*'Input| Escalations'!$K$19,"")</f>
        <v>0</v>
      </c>
      <c r="L576" s="257">
        <f>IFERROR('Input| Projects'!O576*'Input| Escalations'!$K$19,"")</f>
        <v>0</v>
      </c>
      <c r="M576" s="206" t="str">
        <f>IF(ABS(SUM(F576:L576)-(SUM('Input| Projects'!I576:O576)*'Input| Escalations'!$K$19))&lt;0.0000001,"",1)</f>
        <v/>
      </c>
      <c r="N576" s="259">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259">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259">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259">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259">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259">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259">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42"/>
      <c r="V576" s="253">
        <f t="shared" si="203"/>
        <v>0</v>
      </c>
      <c r="W576" s="253">
        <f t="shared" si="204"/>
        <v>0</v>
      </c>
      <c r="X576" s="253">
        <f t="shared" si="205"/>
        <v>0</v>
      </c>
      <c r="Y576" s="253">
        <f t="shared" si="188"/>
        <v>0</v>
      </c>
      <c r="Z576" s="253">
        <f t="shared" si="189"/>
        <v>0</v>
      </c>
      <c r="AA576" s="253">
        <f t="shared" si="190"/>
        <v>0</v>
      </c>
      <c r="AB576" s="253">
        <f t="shared" si="191"/>
        <v>0</v>
      </c>
      <c r="AC576" s="142"/>
      <c r="AD576" s="253">
        <f>'Input| Projects'!Q576*N576*'Input| Escalations'!$K$19</f>
        <v>0</v>
      </c>
      <c r="AE576" s="253">
        <f>'Input| Projects'!R576*O576*'Input| Escalations'!$K$19</f>
        <v>0</v>
      </c>
      <c r="AF576" s="253">
        <f>'Input| Projects'!S576*P576*'Input| Escalations'!$K$19</f>
        <v>0</v>
      </c>
      <c r="AG576" s="253">
        <f>'Input| Projects'!T576*Q576*'Input| Escalations'!$K$19</f>
        <v>0</v>
      </c>
      <c r="AH576" s="253">
        <f>'Input| Projects'!U576*R576*'Input| Escalations'!$K$19</f>
        <v>0</v>
      </c>
      <c r="AI576" s="253">
        <f>'Input| Projects'!V576*S576*'Input| Escalations'!$K$19</f>
        <v>0</v>
      </c>
      <c r="AJ576" s="253">
        <f>'Input| Projects'!W576*T576*'Input| Escalations'!$K$19</f>
        <v>0</v>
      </c>
      <c r="AK576" s="142"/>
      <c r="AL576" s="253">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253">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253">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253">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253">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253">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253">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42"/>
      <c r="AT576" s="253">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253">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253">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253">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253">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253">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253">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42"/>
      <c r="BB576" s="253">
        <f t="shared" si="206"/>
        <v>0</v>
      </c>
      <c r="BC576" s="253">
        <f t="shared" si="207"/>
        <v>0</v>
      </c>
      <c r="BD576" s="253">
        <f t="shared" si="208"/>
        <v>0</v>
      </c>
      <c r="BE576" s="253">
        <f t="shared" si="192"/>
        <v>0</v>
      </c>
      <c r="BF576" s="253">
        <f t="shared" si="193"/>
        <v>0</v>
      </c>
      <c r="BG576" s="253">
        <f t="shared" si="194"/>
        <v>0</v>
      </c>
      <c r="BH576" s="253">
        <f t="shared" si="195"/>
        <v>0</v>
      </c>
      <c r="BI576" s="144"/>
      <c r="BJ576" s="253"/>
      <c r="BK576" s="253"/>
      <c r="BL576" s="253"/>
      <c r="BM576" s="253"/>
      <c r="BN576" s="253"/>
      <c r="BO576" s="253"/>
      <c r="BP576" s="253"/>
      <c r="BQ576" s="144"/>
      <c r="BR576" s="253">
        <f t="shared" si="196"/>
        <v>0</v>
      </c>
      <c r="BS576" s="253">
        <f t="shared" si="197"/>
        <v>0</v>
      </c>
      <c r="BT576" s="253">
        <f t="shared" si="198"/>
        <v>0</v>
      </c>
      <c r="BU576" s="253">
        <f t="shared" si="199"/>
        <v>0</v>
      </c>
      <c r="BV576" s="253">
        <f t="shared" si="200"/>
        <v>0</v>
      </c>
      <c r="BW576" s="253">
        <f t="shared" si="201"/>
        <v>0</v>
      </c>
      <c r="BX576" s="253">
        <f t="shared" si="202"/>
        <v>0</v>
      </c>
      <c r="BY576" s="142"/>
      <c r="BZ576" s="264" t="str">
        <f>IF(SUMIF('Input| Projects'!$AR$8:$CO$8,"Dx",'Input| Projects'!$AR576:$CO576)=0,"",SUMIF('Input| Projects'!$AR$8:$CO$8,"Dx",'Input| Projects'!$AR576:$CO576))</f>
        <v/>
      </c>
      <c r="CA576" s="264" t="str">
        <f>IF(SUMIF('Input| Projects'!$AR$8:$CO$8,"Tx",'Input| Projects'!$AR576:$CO576)=0,"",SUMIF('Input| Projects'!$AR$8:$CO$8,"Tx",'Input| Projects'!$AR576:$CO576))</f>
        <v/>
      </c>
      <c r="CB576" s="206" t="str">
        <f t="shared" si="209"/>
        <v/>
      </c>
    </row>
    <row r="577" spans="2:80" x14ac:dyDescent="0.3">
      <c r="B577" s="268">
        <f>IFERROR('Input| Projects'!B577,"")</f>
        <v>568</v>
      </c>
      <c r="C577" s="57" t="str">
        <f>IFERROR(IF('Input| Projects'!C577="","",'Input| Projects'!C577),"")</f>
        <v/>
      </c>
      <c r="D577" s="57" t="str">
        <f>IFERROR(IF('Input| Projects'!D577="","",'Input| Projects'!D577),"")</f>
        <v/>
      </c>
      <c r="E577" s="140"/>
      <c r="F577" s="257">
        <f>IFERROR('Input| Projects'!I577*'Input| Escalations'!$K$19,"")</f>
        <v>0</v>
      </c>
      <c r="G577" s="257">
        <f>IFERROR('Input| Projects'!J577*'Input| Escalations'!$K$19,"")</f>
        <v>0</v>
      </c>
      <c r="H577" s="257">
        <f>IFERROR('Input| Projects'!K577*'Input| Escalations'!$K$19,"")</f>
        <v>0</v>
      </c>
      <c r="I577" s="257">
        <f>IFERROR('Input| Projects'!L577*'Input| Escalations'!$K$19,"")</f>
        <v>0</v>
      </c>
      <c r="J577" s="257">
        <f>IFERROR('Input| Projects'!M577*'Input| Escalations'!$K$19,"")</f>
        <v>0</v>
      </c>
      <c r="K577" s="257">
        <f>IFERROR('Input| Projects'!N577*'Input| Escalations'!$K$19,"")</f>
        <v>0</v>
      </c>
      <c r="L577" s="257">
        <f>IFERROR('Input| Projects'!O577*'Input| Escalations'!$K$19,"")</f>
        <v>0</v>
      </c>
      <c r="M577" s="206" t="str">
        <f>IF(ABS(SUM(F577:L577)-(SUM('Input| Projects'!I577:O577)*'Input| Escalations'!$K$19))&lt;0.0000001,"",1)</f>
        <v/>
      </c>
      <c r="N577" s="259">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259">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259">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259">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259">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259">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259">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42"/>
      <c r="V577" s="253">
        <f t="shared" si="203"/>
        <v>0</v>
      </c>
      <c r="W577" s="253">
        <f t="shared" si="204"/>
        <v>0</v>
      </c>
      <c r="X577" s="253">
        <f t="shared" si="205"/>
        <v>0</v>
      </c>
      <c r="Y577" s="253">
        <f t="shared" si="188"/>
        <v>0</v>
      </c>
      <c r="Z577" s="253">
        <f t="shared" si="189"/>
        <v>0</v>
      </c>
      <c r="AA577" s="253">
        <f t="shared" si="190"/>
        <v>0</v>
      </c>
      <c r="AB577" s="253">
        <f t="shared" si="191"/>
        <v>0</v>
      </c>
      <c r="AC577" s="142"/>
      <c r="AD577" s="253">
        <f>'Input| Projects'!Q577*N577*'Input| Escalations'!$K$19</f>
        <v>0</v>
      </c>
      <c r="AE577" s="253">
        <f>'Input| Projects'!R577*O577*'Input| Escalations'!$K$19</f>
        <v>0</v>
      </c>
      <c r="AF577" s="253">
        <f>'Input| Projects'!S577*P577*'Input| Escalations'!$K$19</f>
        <v>0</v>
      </c>
      <c r="AG577" s="253">
        <f>'Input| Projects'!T577*Q577*'Input| Escalations'!$K$19</f>
        <v>0</v>
      </c>
      <c r="AH577" s="253">
        <f>'Input| Projects'!U577*R577*'Input| Escalations'!$K$19</f>
        <v>0</v>
      </c>
      <c r="AI577" s="253">
        <f>'Input| Projects'!V577*S577*'Input| Escalations'!$K$19</f>
        <v>0</v>
      </c>
      <c r="AJ577" s="253">
        <f>'Input| Projects'!W577*T577*'Input| Escalations'!$K$19</f>
        <v>0</v>
      </c>
      <c r="AK577" s="142"/>
      <c r="AL577" s="253">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253">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253">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253">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253">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253">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253">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42"/>
      <c r="AT577" s="253">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253">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253">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253">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253">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253">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253">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42"/>
      <c r="BB577" s="253">
        <f t="shared" si="206"/>
        <v>0</v>
      </c>
      <c r="BC577" s="253">
        <f t="shared" si="207"/>
        <v>0</v>
      </c>
      <c r="BD577" s="253">
        <f t="shared" si="208"/>
        <v>0</v>
      </c>
      <c r="BE577" s="253">
        <f t="shared" si="192"/>
        <v>0</v>
      </c>
      <c r="BF577" s="253">
        <f t="shared" si="193"/>
        <v>0</v>
      </c>
      <c r="BG577" s="253">
        <f t="shared" si="194"/>
        <v>0</v>
      </c>
      <c r="BH577" s="253">
        <f t="shared" si="195"/>
        <v>0</v>
      </c>
      <c r="BI577" s="144"/>
      <c r="BJ577" s="253"/>
      <c r="BK577" s="253"/>
      <c r="BL577" s="253"/>
      <c r="BM577" s="253"/>
      <c r="BN577" s="253"/>
      <c r="BO577" s="253"/>
      <c r="BP577" s="253"/>
      <c r="BQ577" s="144"/>
      <c r="BR577" s="253">
        <f t="shared" si="196"/>
        <v>0</v>
      </c>
      <c r="BS577" s="253">
        <f t="shared" si="197"/>
        <v>0</v>
      </c>
      <c r="BT577" s="253">
        <f t="shared" si="198"/>
        <v>0</v>
      </c>
      <c r="BU577" s="253">
        <f t="shared" si="199"/>
        <v>0</v>
      </c>
      <c r="BV577" s="253">
        <f t="shared" si="200"/>
        <v>0</v>
      </c>
      <c r="BW577" s="253">
        <f t="shared" si="201"/>
        <v>0</v>
      </c>
      <c r="BX577" s="253">
        <f t="shared" si="202"/>
        <v>0</v>
      </c>
      <c r="BY577" s="142"/>
      <c r="BZ577" s="264" t="str">
        <f>IF(SUMIF('Input| Projects'!$AR$8:$CO$8,"Dx",'Input| Projects'!$AR577:$CO577)=0,"",SUMIF('Input| Projects'!$AR$8:$CO$8,"Dx",'Input| Projects'!$AR577:$CO577))</f>
        <v/>
      </c>
      <c r="CA577" s="264" t="str">
        <f>IF(SUMIF('Input| Projects'!$AR$8:$CO$8,"Tx",'Input| Projects'!$AR577:$CO577)=0,"",SUMIF('Input| Projects'!$AR$8:$CO$8,"Tx",'Input| Projects'!$AR577:$CO577))</f>
        <v/>
      </c>
      <c r="CB577" s="206" t="str">
        <f t="shared" si="209"/>
        <v/>
      </c>
    </row>
    <row r="578" spans="2:80" x14ac:dyDescent="0.3">
      <c r="B578" s="268">
        <f>IFERROR('Input| Projects'!B578,"")</f>
        <v>569</v>
      </c>
      <c r="C578" s="57" t="str">
        <f>IFERROR(IF('Input| Projects'!C578="","",'Input| Projects'!C578),"")</f>
        <v/>
      </c>
      <c r="D578" s="57" t="str">
        <f>IFERROR(IF('Input| Projects'!D578="","",'Input| Projects'!D578),"")</f>
        <v/>
      </c>
      <c r="E578" s="140"/>
      <c r="F578" s="257">
        <f>IFERROR('Input| Projects'!I578*'Input| Escalations'!$K$19,"")</f>
        <v>0</v>
      </c>
      <c r="G578" s="257">
        <f>IFERROR('Input| Projects'!J578*'Input| Escalations'!$K$19,"")</f>
        <v>0</v>
      </c>
      <c r="H578" s="257">
        <f>IFERROR('Input| Projects'!K578*'Input| Escalations'!$K$19,"")</f>
        <v>0</v>
      </c>
      <c r="I578" s="257">
        <f>IFERROR('Input| Projects'!L578*'Input| Escalations'!$K$19,"")</f>
        <v>0</v>
      </c>
      <c r="J578" s="257">
        <f>IFERROR('Input| Projects'!M578*'Input| Escalations'!$K$19,"")</f>
        <v>0</v>
      </c>
      <c r="K578" s="257">
        <f>IFERROR('Input| Projects'!N578*'Input| Escalations'!$K$19,"")</f>
        <v>0</v>
      </c>
      <c r="L578" s="257">
        <f>IFERROR('Input| Projects'!O578*'Input| Escalations'!$K$19,"")</f>
        <v>0</v>
      </c>
      <c r="M578" s="206" t="str">
        <f>IF(ABS(SUM(F578:L578)-(SUM('Input| Projects'!I578:O578)*'Input| Escalations'!$K$19))&lt;0.0000001,"",1)</f>
        <v/>
      </c>
      <c r="N578" s="259">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259">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259">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259">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259">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259">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259">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42"/>
      <c r="V578" s="253">
        <f t="shared" si="203"/>
        <v>0</v>
      </c>
      <c r="W578" s="253">
        <f t="shared" si="204"/>
        <v>0</v>
      </c>
      <c r="X578" s="253">
        <f t="shared" si="205"/>
        <v>0</v>
      </c>
      <c r="Y578" s="253">
        <f t="shared" si="188"/>
        <v>0</v>
      </c>
      <c r="Z578" s="253">
        <f t="shared" si="189"/>
        <v>0</v>
      </c>
      <c r="AA578" s="253">
        <f t="shared" si="190"/>
        <v>0</v>
      </c>
      <c r="AB578" s="253">
        <f t="shared" si="191"/>
        <v>0</v>
      </c>
      <c r="AC578" s="142"/>
      <c r="AD578" s="253">
        <f>'Input| Projects'!Q578*N578*'Input| Escalations'!$K$19</f>
        <v>0</v>
      </c>
      <c r="AE578" s="253">
        <f>'Input| Projects'!R578*O578*'Input| Escalations'!$K$19</f>
        <v>0</v>
      </c>
      <c r="AF578" s="253">
        <f>'Input| Projects'!S578*P578*'Input| Escalations'!$K$19</f>
        <v>0</v>
      </c>
      <c r="AG578" s="253">
        <f>'Input| Projects'!T578*Q578*'Input| Escalations'!$K$19</f>
        <v>0</v>
      </c>
      <c r="AH578" s="253">
        <f>'Input| Projects'!U578*R578*'Input| Escalations'!$K$19</f>
        <v>0</v>
      </c>
      <c r="AI578" s="253">
        <f>'Input| Projects'!V578*S578*'Input| Escalations'!$K$19</f>
        <v>0</v>
      </c>
      <c r="AJ578" s="253">
        <f>'Input| Projects'!W578*T578*'Input| Escalations'!$K$19</f>
        <v>0</v>
      </c>
      <c r="AK578" s="142"/>
      <c r="AL578" s="253">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253">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253">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253">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253">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253">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253">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42"/>
      <c r="AT578" s="253">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253">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253">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253">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253">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253">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253">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42"/>
      <c r="BB578" s="253">
        <f t="shared" si="206"/>
        <v>0</v>
      </c>
      <c r="BC578" s="253">
        <f t="shared" si="207"/>
        <v>0</v>
      </c>
      <c r="BD578" s="253">
        <f t="shared" si="208"/>
        <v>0</v>
      </c>
      <c r="BE578" s="253">
        <f t="shared" si="192"/>
        <v>0</v>
      </c>
      <c r="BF578" s="253">
        <f t="shared" si="193"/>
        <v>0</v>
      </c>
      <c r="BG578" s="253">
        <f t="shared" si="194"/>
        <v>0</v>
      </c>
      <c r="BH578" s="253">
        <f t="shared" si="195"/>
        <v>0</v>
      </c>
      <c r="BI578" s="144"/>
      <c r="BJ578" s="253"/>
      <c r="BK578" s="253"/>
      <c r="BL578" s="253"/>
      <c r="BM578" s="253"/>
      <c r="BN578" s="253"/>
      <c r="BO578" s="253"/>
      <c r="BP578" s="253"/>
      <c r="BQ578" s="144"/>
      <c r="BR578" s="253">
        <f t="shared" si="196"/>
        <v>0</v>
      </c>
      <c r="BS578" s="253">
        <f t="shared" si="197"/>
        <v>0</v>
      </c>
      <c r="BT578" s="253">
        <f t="shared" si="198"/>
        <v>0</v>
      </c>
      <c r="BU578" s="253">
        <f t="shared" si="199"/>
        <v>0</v>
      </c>
      <c r="BV578" s="253">
        <f t="shared" si="200"/>
        <v>0</v>
      </c>
      <c r="BW578" s="253">
        <f t="shared" si="201"/>
        <v>0</v>
      </c>
      <c r="BX578" s="253">
        <f t="shared" si="202"/>
        <v>0</v>
      </c>
      <c r="BY578" s="142"/>
      <c r="BZ578" s="264" t="str">
        <f>IF(SUMIF('Input| Projects'!$AR$8:$CO$8,"Dx",'Input| Projects'!$AR578:$CO578)=0,"",SUMIF('Input| Projects'!$AR$8:$CO$8,"Dx",'Input| Projects'!$AR578:$CO578))</f>
        <v/>
      </c>
      <c r="CA578" s="264" t="str">
        <f>IF(SUMIF('Input| Projects'!$AR$8:$CO$8,"Tx",'Input| Projects'!$AR578:$CO578)=0,"",SUMIF('Input| Projects'!$AR$8:$CO$8,"Tx",'Input| Projects'!$AR578:$CO578))</f>
        <v/>
      </c>
      <c r="CB578" s="206" t="str">
        <f t="shared" si="209"/>
        <v/>
      </c>
    </row>
    <row r="579" spans="2:80" x14ac:dyDescent="0.3">
      <c r="B579" s="268">
        <f>IFERROR('Input| Projects'!B579,"")</f>
        <v>570</v>
      </c>
      <c r="C579" s="57" t="str">
        <f>IFERROR(IF('Input| Projects'!C579="","",'Input| Projects'!C579),"")</f>
        <v/>
      </c>
      <c r="D579" s="57" t="str">
        <f>IFERROR(IF('Input| Projects'!D579="","",'Input| Projects'!D579),"")</f>
        <v/>
      </c>
      <c r="E579" s="140"/>
      <c r="F579" s="257">
        <f>IFERROR('Input| Projects'!I579*'Input| Escalations'!$K$19,"")</f>
        <v>0</v>
      </c>
      <c r="G579" s="257">
        <f>IFERROR('Input| Projects'!J579*'Input| Escalations'!$K$19,"")</f>
        <v>0</v>
      </c>
      <c r="H579" s="257">
        <f>IFERROR('Input| Projects'!K579*'Input| Escalations'!$K$19,"")</f>
        <v>0</v>
      </c>
      <c r="I579" s="257">
        <f>IFERROR('Input| Projects'!L579*'Input| Escalations'!$K$19,"")</f>
        <v>0</v>
      </c>
      <c r="J579" s="257">
        <f>IFERROR('Input| Projects'!M579*'Input| Escalations'!$K$19,"")</f>
        <v>0</v>
      </c>
      <c r="K579" s="257">
        <f>IFERROR('Input| Projects'!N579*'Input| Escalations'!$K$19,"")</f>
        <v>0</v>
      </c>
      <c r="L579" s="257">
        <f>IFERROR('Input| Projects'!O579*'Input| Escalations'!$K$19,"")</f>
        <v>0</v>
      </c>
      <c r="M579" s="206" t="str">
        <f>IF(ABS(SUM(F579:L579)-(SUM('Input| Projects'!I579:O579)*'Input| Escalations'!$K$19))&lt;0.0000001,"",1)</f>
        <v/>
      </c>
      <c r="N579" s="259">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259">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259">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259">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259">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259">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259">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42"/>
      <c r="V579" s="253">
        <f t="shared" si="203"/>
        <v>0</v>
      </c>
      <c r="W579" s="253">
        <f t="shared" si="204"/>
        <v>0</v>
      </c>
      <c r="X579" s="253">
        <f t="shared" si="205"/>
        <v>0</v>
      </c>
      <c r="Y579" s="253">
        <f t="shared" si="188"/>
        <v>0</v>
      </c>
      <c r="Z579" s="253">
        <f t="shared" si="189"/>
        <v>0</v>
      </c>
      <c r="AA579" s="253">
        <f t="shared" si="190"/>
        <v>0</v>
      </c>
      <c r="AB579" s="253">
        <f t="shared" si="191"/>
        <v>0</v>
      </c>
      <c r="AC579" s="142"/>
      <c r="AD579" s="253">
        <f>'Input| Projects'!Q579*N579*'Input| Escalations'!$K$19</f>
        <v>0</v>
      </c>
      <c r="AE579" s="253">
        <f>'Input| Projects'!R579*O579*'Input| Escalations'!$K$19</f>
        <v>0</v>
      </c>
      <c r="AF579" s="253">
        <f>'Input| Projects'!S579*P579*'Input| Escalations'!$K$19</f>
        <v>0</v>
      </c>
      <c r="AG579" s="253">
        <f>'Input| Projects'!T579*Q579*'Input| Escalations'!$K$19</f>
        <v>0</v>
      </c>
      <c r="AH579" s="253">
        <f>'Input| Projects'!U579*R579*'Input| Escalations'!$K$19</f>
        <v>0</v>
      </c>
      <c r="AI579" s="253">
        <f>'Input| Projects'!V579*S579*'Input| Escalations'!$K$19</f>
        <v>0</v>
      </c>
      <c r="AJ579" s="253">
        <f>'Input| Projects'!W579*T579*'Input| Escalations'!$K$19</f>
        <v>0</v>
      </c>
      <c r="AK579" s="142"/>
      <c r="AL579" s="253">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253">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253">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253">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253">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253">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253">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42"/>
      <c r="AT579" s="253">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253">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253">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253">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253">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253">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253">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42"/>
      <c r="BB579" s="253">
        <f t="shared" si="206"/>
        <v>0</v>
      </c>
      <c r="BC579" s="253">
        <f t="shared" si="207"/>
        <v>0</v>
      </c>
      <c r="BD579" s="253">
        <f t="shared" si="208"/>
        <v>0</v>
      </c>
      <c r="BE579" s="253">
        <f t="shared" si="192"/>
        <v>0</v>
      </c>
      <c r="BF579" s="253">
        <f t="shared" si="193"/>
        <v>0</v>
      </c>
      <c r="BG579" s="253">
        <f t="shared" si="194"/>
        <v>0</v>
      </c>
      <c r="BH579" s="253">
        <f t="shared" si="195"/>
        <v>0</v>
      </c>
      <c r="BI579" s="144"/>
      <c r="BJ579" s="253"/>
      <c r="BK579" s="253"/>
      <c r="BL579" s="253"/>
      <c r="BM579" s="253"/>
      <c r="BN579" s="253"/>
      <c r="BO579" s="253"/>
      <c r="BP579" s="253"/>
      <c r="BQ579" s="144"/>
      <c r="BR579" s="253">
        <f t="shared" si="196"/>
        <v>0</v>
      </c>
      <c r="BS579" s="253">
        <f t="shared" si="197"/>
        <v>0</v>
      </c>
      <c r="BT579" s="253">
        <f t="shared" si="198"/>
        <v>0</v>
      </c>
      <c r="BU579" s="253">
        <f t="shared" si="199"/>
        <v>0</v>
      </c>
      <c r="BV579" s="253">
        <f t="shared" si="200"/>
        <v>0</v>
      </c>
      <c r="BW579" s="253">
        <f t="shared" si="201"/>
        <v>0</v>
      </c>
      <c r="BX579" s="253">
        <f t="shared" si="202"/>
        <v>0</v>
      </c>
      <c r="BY579" s="142"/>
      <c r="BZ579" s="264" t="str">
        <f>IF(SUMIF('Input| Projects'!$AR$8:$CO$8,"Dx",'Input| Projects'!$AR579:$CO579)=0,"",SUMIF('Input| Projects'!$AR$8:$CO$8,"Dx",'Input| Projects'!$AR579:$CO579))</f>
        <v/>
      </c>
      <c r="CA579" s="264" t="str">
        <f>IF(SUMIF('Input| Projects'!$AR$8:$CO$8,"Tx",'Input| Projects'!$AR579:$CO579)=0,"",SUMIF('Input| Projects'!$AR$8:$CO$8,"Tx",'Input| Projects'!$AR579:$CO579))</f>
        <v/>
      </c>
      <c r="CB579" s="206" t="str">
        <f t="shared" si="209"/>
        <v/>
      </c>
    </row>
    <row r="580" spans="2:80" x14ac:dyDescent="0.3">
      <c r="B580" s="268">
        <f>IFERROR('Input| Projects'!B580,"")</f>
        <v>571</v>
      </c>
      <c r="C580" s="57" t="str">
        <f>IFERROR(IF('Input| Projects'!C580="","",'Input| Projects'!C580),"")</f>
        <v/>
      </c>
      <c r="D580" s="57" t="str">
        <f>IFERROR(IF('Input| Projects'!D580="","",'Input| Projects'!D580),"")</f>
        <v/>
      </c>
      <c r="E580" s="140"/>
      <c r="F580" s="257">
        <f>IFERROR('Input| Projects'!I580*'Input| Escalations'!$K$19,"")</f>
        <v>0</v>
      </c>
      <c r="G580" s="257">
        <f>IFERROR('Input| Projects'!J580*'Input| Escalations'!$K$19,"")</f>
        <v>0</v>
      </c>
      <c r="H580" s="257">
        <f>IFERROR('Input| Projects'!K580*'Input| Escalations'!$K$19,"")</f>
        <v>0</v>
      </c>
      <c r="I580" s="257">
        <f>IFERROR('Input| Projects'!L580*'Input| Escalations'!$K$19,"")</f>
        <v>0</v>
      </c>
      <c r="J580" s="257">
        <f>IFERROR('Input| Projects'!M580*'Input| Escalations'!$K$19,"")</f>
        <v>0</v>
      </c>
      <c r="K580" s="257">
        <f>IFERROR('Input| Projects'!N580*'Input| Escalations'!$K$19,"")</f>
        <v>0</v>
      </c>
      <c r="L580" s="257">
        <f>IFERROR('Input| Projects'!O580*'Input| Escalations'!$K$19,"")</f>
        <v>0</v>
      </c>
      <c r="M580" s="206" t="str">
        <f>IF(ABS(SUM(F580:L580)-(SUM('Input| Projects'!I580:O580)*'Input| Escalations'!$K$19))&lt;0.0000001,"",1)</f>
        <v/>
      </c>
      <c r="N580" s="259">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259">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259">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259">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259">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259">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259">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42"/>
      <c r="V580" s="253">
        <f t="shared" si="203"/>
        <v>0</v>
      </c>
      <c r="W580" s="253">
        <f t="shared" si="204"/>
        <v>0</v>
      </c>
      <c r="X580" s="253">
        <f t="shared" si="205"/>
        <v>0</v>
      </c>
      <c r="Y580" s="253">
        <f t="shared" si="188"/>
        <v>0</v>
      </c>
      <c r="Z580" s="253">
        <f t="shared" si="189"/>
        <v>0</v>
      </c>
      <c r="AA580" s="253">
        <f t="shared" si="190"/>
        <v>0</v>
      </c>
      <c r="AB580" s="253">
        <f t="shared" si="191"/>
        <v>0</v>
      </c>
      <c r="AC580" s="142"/>
      <c r="AD580" s="253">
        <f>'Input| Projects'!Q580*N580*'Input| Escalations'!$K$19</f>
        <v>0</v>
      </c>
      <c r="AE580" s="253">
        <f>'Input| Projects'!R580*O580*'Input| Escalations'!$K$19</f>
        <v>0</v>
      </c>
      <c r="AF580" s="253">
        <f>'Input| Projects'!S580*P580*'Input| Escalations'!$K$19</f>
        <v>0</v>
      </c>
      <c r="AG580" s="253">
        <f>'Input| Projects'!T580*Q580*'Input| Escalations'!$K$19</f>
        <v>0</v>
      </c>
      <c r="AH580" s="253">
        <f>'Input| Projects'!U580*R580*'Input| Escalations'!$K$19</f>
        <v>0</v>
      </c>
      <c r="AI580" s="253">
        <f>'Input| Projects'!V580*S580*'Input| Escalations'!$K$19</f>
        <v>0</v>
      </c>
      <c r="AJ580" s="253">
        <f>'Input| Projects'!W580*T580*'Input| Escalations'!$K$19</f>
        <v>0</v>
      </c>
      <c r="AK580" s="142"/>
      <c r="AL580" s="253">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253">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253">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253">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253">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253">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253">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42"/>
      <c r="AT580" s="253">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253">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253">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253">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253">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253">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253">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42"/>
      <c r="BB580" s="253">
        <f t="shared" si="206"/>
        <v>0</v>
      </c>
      <c r="BC580" s="253">
        <f t="shared" si="207"/>
        <v>0</v>
      </c>
      <c r="BD580" s="253">
        <f t="shared" si="208"/>
        <v>0</v>
      </c>
      <c r="BE580" s="253">
        <f t="shared" si="192"/>
        <v>0</v>
      </c>
      <c r="BF580" s="253">
        <f t="shared" si="193"/>
        <v>0</v>
      </c>
      <c r="BG580" s="253">
        <f t="shared" si="194"/>
        <v>0</v>
      </c>
      <c r="BH580" s="253">
        <f t="shared" si="195"/>
        <v>0</v>
      </c>
      <c r="BI580" s="144"/>
      <c r="BJ580" s="253"/>
      <c r="BK580" s="253"/>
      <c r="BL580" s="253"/>
      <c r="BM580" s="253"/>
      <c r="BN580" s="253"/>
      <c r="BO580" s="253"/>
      <c r="BP580" s="253"/>
      <c r="BQ580" s="144"/>
      <c r="BR580" s="253">
        <f t="shared" si="196"/>
        <v>0</v>
      </c>
      <c r="BS580" s="253">
        <f t="shared" si="197"/>
        <v>0</v>
      </c>
      <c r="BT580" s="253">
        <f t="shared" si="198"/>
        <v>0</v>
      </c>
      <c r="BU580" s="253">
        <f t="shared" si="199"/>
        <v>0</v>
      </c>
      <c r="BV580" s="253">
        <f t="shared" si="200"/>
        <v>0</v>
      </c>
      <c r="BW580" s="253">
        <f t="shared" si="201"/>
        <v>0</v>
      </c>
      <c r="BX580" s="253">
        <f t="shared" si="202"/>
        <v>0</v>
      </c>
      <c r="BY580" s="142"/>
      <c r="BZ580" s="264" t="str">
        <f>IF(SUMIF('Input| Projects'!$AR$8:$CO$8,"Dx",'Input| Projects'!$AR580:$CO580)=0,"",SUMIF('Input| Projects'!$AR$8:$CO$8,"Dx",'Input| Projects'!$AR580:$CO580))</f>
        <v/>
      </c>
      <c r="CA580" s="264" t="str">
        <f>IF(SUMIF('Input| Projects'!$AR$8:$CO$8,"Tx",'Input| Projects'!$AR580:$CO580)=0,"",SUMIF('Input| Projects'!$AR$8:$CO$8,"Tx",'Input| Projects'!$AR580:$CO580))</f>
        <v/>
      </c>
      <c r="CB580" s="206" t="str">
        <f t="shared" si="209"/>
        <v/>
      </c>
    </row>
    <row r="581" spans="2:80" x14ac:dyDescent="0.3">
      <c r="B581" s="268">
        <f>IFERROR('Input| Projects'!B581,"")</f>
        <v>572</v>
      </c>
      <c r="C581" s="57" t="str">
        <f>IFERROR(IF('Input| Projects'!C581="","",'Input| Projects'!C581),"")</f>
        <v/>
      </c>
      <c r="D581" s="57" t="str">
        <f>IFERROR(IF('Input| Projects'!D581="","",'Input| Projects'!D581),"")</f>
        <v/>
      </c>
      <c r="E581" s="140"/>
      <c r="F581" s="257">
        <f>IFERROR('Input| Projects'!I581*'Input| Escalations'!$K$19,"")</f>
        <v>0</v>
      </c>
      <c r="G581" s="257">
        <f>IFERROR('Input| Projects'!J581*'Input| Escalations'!$K$19,"")</f>
        <v>0</v>
      </c>
      <c r="H581" s="257">
        <f>IFERROR('Input| Projects'!K581*'Input| Escalations'!$K$19,"")</f>
        <v>0</v>
      </c>
      <c r="I581" s="257">
        <f>IFERROR('Input| Projects'!L581*'Input| Escalations'!$K$19,"")</f>
        <v>0</v>
      </c>
      <c r="J581" s="257">
        <f>IFERROR('Input| Projects'!M581*'Input| Escalations'!$K$19,"")</f>
        <v>0</v>
      </c>
      <c r="K581" s="257">
        <f>IFERROR('Input| Projects'!N581*'Input| Escalations'!$K$19,"")</f>
        <v>0</v>
      </c>
      <c r="L581" s="257">
        <f>IFERROR('Input| Projects'!O581*'Input| Escalations'!$K$19,"")</f>
        <v>0</v>
      </c>
      <c r="M581" s="206" t="str">
        <f>IF(ABS(SUM(F581:L581)-(SUM('Input| Projects'!I581:O581)*'Input| Escalations'!$K$19))&lt;0.0000001,"",1)</f>
        <v/>
      </c>
      <c r="N581" s="259">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259">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259">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259">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259">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259">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259">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42"/>
      <c r="V581" s="253">
        <f t="shared" si="203"/>
        <v>0</v>
      </c>
      <c r="W581" s="253">
        <f t="shared" si="204"/>
        <v>0</v>
      </c>
      <c r="X581" s="253">
        <f t="shared" si="205"/>
        <v>0</v>
      </c>
      <c r="Y581" s="253">
        <f t="shared" si="188"/>
        <v>0</v>
      </c>
      <c r="Z581" s="253">
        <f t="shared" si="189"/>
        <v>0</v>
      </c>
      <c r="AA581" s="253">
        <f t="shared" si="190"/>
        <v>0</v>
      </c>
      <c r="AB581" s="253">
        <f t="shared" si="191"/>
        <v>0</v>
      </c>
      <c r="AC581" s="142"/>
      <c r="AD581" s="253">
        <f>'Input| Projects'!Q581*N581*'Input| Escalations'!$K$19</f>
        <v>0</v>
      </c>
      <c r="AE581" s="253">
        <f>'Input| Projects'!R581*O581*'Input| Escalations'!$K$19</f>
        <v>0</v>
      </c>
      <c r="AF581" s="253">
        <f>'Input| Projects'!S581*P581*'Input| Escalations'!$K$19</f>
        <v>0</v>
      </c>
      <c r="AG581" s="253">
        <f>'Input| Projects'!T581*Q581*'Input| Escalations'!$K$19</f>
        <v>0</v>
      </c>
      <c r="AH581" s="253">
        <f>'Input| Projects'!U581*R581*'Input| Escalations'!$K$19</f>
        <v>0</v>
      </c>
      <c r="AI581" s="253">
        <f>'Input| Projects'!V581*S581*'Input| Escalations'!$K$19</f>
        <v>0</v>
      </c>
      <c r="AJ581" s="253">
        <f>'Input| Projects'!W581*T581*'Input| Escalations'!$K$19</f>
        <v>0</v>
      </c>
      <c r="AK581" s="142"/>
      <c r="AL581" s="253">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253">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253">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253">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253">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253">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253">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42"/>
      <c r="AT581" s="253">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253">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253">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253">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253">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253">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253">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42"/>
      <c r="BB581" s="253">
        <f t="shared" si="206"/>
        <v>0</v>
      </c>
      <c r="BC581" s="253">
        <f t="shared" si="207"/>
        <v>0</v>
      </c>
      <c r="BD581" s="253">
        <f t="shared" si="208"/>
        <v>0</v>
      </c>
      <c r="BE581" s="253">
        <f t="shared" si="192"/>
        <v>0</v>
      </c>
      <c r="BF581" s="253">
        <f t="shared" si="193"/>
        <v>0</v>
      </c>
      <c r="BG581" s="253">
        <f t="shared" si="194"/>
        <v>0</v>
      </c>
      <c r="BH581" s="253">
        <f t="shared" si="195"/>
        <v>0</v>
      </c>
      <c r="BI581" s="144"/>
      <c r="BJ581" s="253"/>
      <c r="BK581" s="253"/>
      <c r="BL581" s="253"/>
      <c r="BM581" s="253"/>
      <c r="BN581" s="253"/>
      <c r="BO581" s="253"/>
      <c r="BP581" s="253"/>
      <c r="BQ581" s="144"/>
      <c r="BR581" s="253">
        <f t="shared" si="196"/>
        <v>0</v>
      </c>
      <c r="BS581" s="253">
        <f t="shared" si="197"/>
        <v>0</v>
      </c>
      <c r="BT581" s="253">
        <f t="shared" si="198"/>
        <v>0</v>
      </c>
      <c r="BU581" s="253">
        <f t="shared" si="199"/>
        <v>0</v>
      </c>
      <c r="BV581" s="253">
        <f t="shared" si="200"/>
        <v>0</v>
      </c>
      <c r="BW581" s="253">
        <f t="shared" si="201"/>
        <v>0</v>
      </c>
      <c r="BX581" s="253">
        <f t="shared" si="202"/>
        <v>0</v>
      </c>
      <c r="BY581" s="142"/>
      <c r="BZ581" s="264" t="str">
        <f>IF(SUMIF('Input| Projects'!$AR$8:$CO$8,"Dx",'Input| Projects'!$AR581:$CO581)=0,"",SUMIF('Input| Projects'!$AR$8:$CO$8,"Dx",'Input| Projects'!$AR581:$CO581))</f>
        <v/>
      </c>
      <c r="CA581" s="264" t="str">
        <f>IF(SUMIF('Input| Projects'!$AR$8:$CO$8,"Tx",'Input| Projects'!$AR581:$CO581)=0,"",SUMIF('Input| Projects'!$AR$8:$CO$8,"Tx",'Input| Projects'!$AR581:$CO581))</f>
        <v/>
      </c>
      <c r="CB581" s="206" t="str">
        <f t="shared" si="209"/>
        <v/>
      </c>
    </row>
    <row r="582" spans="2:80" x14ac:dyDescent="0.3">
      <c r="B582" s="268">
        <f>IFERROR('Input| Projects'!B582,"")</f>
        <v>573</v>
      </c>
      <c r="C582" s="57" t="str">
        <f>IFERROR(IF('Input| Projects'!C582="","",'Input| Projects'!C582),"")</f>
        <v/>
      </c>
      <c r="D582" s="57" t="str">
        <f>IFERROR(IF('Input| Projects'!D582="","",'Input| Projects'!D582),"")</f>
        <v/>
      </c>
      <c r="E582" s="140"/>
      <c r="F582" s="257">
        <f>IFERROR('Input| Projects'!I582*'Input| Escalations'!$K$19,"")</f>
        <v>0</v>
      </c>
      <c r="G582" s="257">
        <f>IFERROR('Input| Projects'!J582*'Input| Escalations'!$K$19,"")</f>
        <v>0</v>
      </c>
      <c r="H582" s="257">
        <f>IFERROR('Input| Projects'!K582*'Input| Escalations'!$K$19,"")</f>
        <v>0</v>
      </c>
      <c r="I582" s="257">
        <f>IFERROR('Input| Projects'!L582*'Input| Escalations'!$K$19,"")</f>
        <v>0</v>
      </c>
      <c r="J582" s="257">
        <f>IFERROR('Input| Projects'!M582*'Input| Escalations'!$K$19,"")</f>
        <v>0</v>
      </c>
      <c r="K582" s="257">
        <f>IFERROR('Input| Projects'!N582*'Input| Escalations'!$K$19,"")</f>
        <v>0</v>
      </c>
      <c r="L582" s="257">
        <f>IFERROR('Input| Projects'!O582*'Input| Escalations'!$K$19,"")</f>
        <v>0</v>
      </c>
      <c r="M582" s="206" t="str">
        <f>IF(ABS(SUM(F582:L582)-(SUM('Input| Projects'!I582:O582)*'Input| Escalations'!$K$19))&lt;0.0000001,"",1)</f>
        <v/>
      </c>
      <c r="N582" s="259">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259">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259">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259">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259">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259">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259">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42"/>
      <c r="V582" s="253">
        <f t="shared" si="203"/>
        <v>0</v>
      </c>
      <c r="W582" s="253">
        <f t="shared" si="204"/>
        <v>0</v>
      </c>
      <c r="X582" s="253">
        <f t="shared" si="205"/>
        <v>0</v>
      </c>
      <c r="Y582" s="253">
        <f t="shared" si="188"/>
        <v>0</v>
      </c>
      <c r="Z582" s="253">
        <f t="shared" si="189"/>
        <v>0</v>
      </c>
      <c r="AA582" s="253">
        <f t="shared" si="190"/>
        <v>0</v>
      </c>
      <c r="AB582" s="253">
        <f t="shared" si="191"/>
        <v>0</v>
      </c>
      <c r="AC582" s="142"/>
      <c r="AD582" s="253">
        <f>'Input| Projects'!Q582*N582*'Input| Escalations'!$K$19</f>
        <v>0</v>
      </c>
      <c r="AE582" s="253">
        <f>'Input| Projects'!R582*O582*'Input| Escalations'!$K$19</f>
        <v>0</v>
      </c>
      <c r="AF582" s="253">
        <f>'Input| Projects'!S582*P582*'Input| Escalations'!$K$19</f>
        <v>0</v>
      </c>
      <c r="AG582" s="253">
        <f>'Input| Projects'!T582*Q582*'Input| Escalations'!$K$19</f>
        <v>0</v>
      </c>
      <c r="AH582" s="253">
        <f>'Input| Projects'!U582*R582*'Input| Escalations'!$K$19</f>
        <v>0</v>
      </c>
      <c r="AI582" s="253">
        <f>'Input| Projects'!V582*S582*'Input| Escalations'!$K$19</f>
        <v>0</v>
      </c>
      <c r="AJ582" s="253">
        <f>'Input| Projects'!W582*T582*'Input| Escalations'!$K$19</f>
        <v>0</v>
      </c>
      <c r="AK582" s="142"/>
      <c r="AL582" s="253">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253">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253">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253">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253">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253">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253">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42"/>
      <c r="AT582" s="253">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253">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253">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253">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253">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253">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253">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42"/>
      <c r="BB582" s="253">
        <f t="shared" si="206"/>
        <v>0</v>
      </c>
      <c r="BC582" s="253">
        <f t="shared" si="207"/>
        <v>0</v>
      </c>
      <c r="BD582" s="253">
        <f t="shared" si="208"/>
        <v>0</v>
      </c>
      <c r="BE582" s="253">
        <f t="shared" si="192"/>
        <v>0</v>
      </c>
      <c r="BF582" s="253">
        <f t="shared" si="193"/>
        <v>0</v>
      </c>
      <c r="BG582" s="253">
        <f t="shared" si="194"/>
        <v>0</v>
      </c>
      <c r="BH582" s="253">
        <f t="shared" si="195"/>
        <v>0</v>
      </c>
      <c r="BI582" s="144"/>
      <c r="BJ582" s="253"/>
      <c r="BK582" s="253"/>
      <c r="BL582" s="253"/>
      <c r="BM582" s="253"/>
      <c r="BN582" s="253"/>
      <c r="BO582" s="253"/>
      <c r="BP582" s="253"/>
      <c r="BQ582" s="144"/>
      <c r="BR582" s="253">
        <f t="shared" si="196"/>
        <v>0</v>
      </c>
      <c r="BS582" s="253">
        <f t="shared" si="197"/>
        <v>0</v>
      </c>
      <c r="BT582" s="253">
        <f t="shared" si="198"/>
        <v>0</v>
      </c>
      <c r="BU582" s="253">
        <f t="shared" si="199"/>
        <v>0</v>
      </c>
      <c r="BV582" s="253">
        <f t="shared" si="200"/>
        <v>0</v>
      </c>
      <c r="BW582" s="253">
        <f t="shared" si="201"/>
        <v>0</v>
      </c>
      <c r="BX582" s="253">
        <f t="shared" si="202"/>
        <v>0</v>
      </c>
      <c r="BY582" s="142"/>
      <c r="BZ582" s="264" t="str">
        <f>IF(SUMIF('Input| Projects'!$AR$8:$CO$8,"Dx",'Input| Projects'!$AR582:$CO582)=0,"",SUMIF('Input| Projects'!$AR$8:$CO$8,"Dx",'Input| Projects'!$AR582:$CO582))</f>
        <v/>
      </c>
      <c r="CA582" s="264" t="str">
        <f>IF(SUMIF('Input| Projects'!$AR$8:$CO$8,"Tx",'Input| Projects'!$AR582:$CO582)=0,"",SUMIF('Input| Projects'!$AR$8:$CO$8,"Tx",'Input| Projects'!$AR582:$CO582))</f>
        <v/>
      </c>
      <c r="CB582" s="206" t="str">
        <f t="shared" si="209"/>
        <v/>
      </c>
    </row>
    <row r="583" spans="2:80" x14ac:dyDescent="0.3">
      <c r="B583" s="268">
        <f>IFERROR('Input| Projects'!B583,"")</f>
        <v>574</v>
      </c>
      <c r="C583" s="57" t="str">
        <f>IFERROR(IF('Input| Projects'!C583="","",'Input| Projects'!C583),"")</f>
        <v/>
      </c>
      <c r="D583" s="57" t="str">
        <f>IFERROR(IF('Input| Projects'!D583="","",'Input| Projects'!D583),"")</f>
        <v/>
      </c>
      <c r="E583" s="140"/>
      <c r="F583" s="257">
        <f>IFERROR('Input| Projects'!I583*'Input| Escalations'!$K$19,"")</f>
        <v>0</v>
      </c>
      <c r="G583" s="257">
        <f>IFERROR('Input| Projects'!J583*'Input| Escalations'!$K$19,"")</f>
        <v>0</v>
      </c>
      <c r="H583" s="257">
        <f>IFERROR('Input| Projects'!K583*'Input| Escalations'!$K$19,"")</f>
        <v>0</v>
      </c>
      <c r="I583" s="257">
        <f>IFERROR('Input| Projects'!L583*'Input| Escalations'!$K$19,"")</f>
        <v>0</v>
      </c>
      <c r="J583" s="257">
        <f>IFERROR('Input| Projects'!M583*'Input| Escalations'!$K$19,"")</f>
        <v>0</v>
      </c>
      <c r="K583" s="257">
        <f>IFERROR('Input| Projects'!N583*'Input| Escalations'!$K$19,"")</f>
        <v>0</v>
      </c>
      <c r="L583" s="257">
        <f>IFERROR('Input| Projects'!O583*'Input| Escalations'!$K$19,"")</f>
        <v>0</v>
      </c>
      <c r="M583" s="206" t="str">
        <f>IF(ABS(SUM(F583:L583)-(SUM('Input| Projects'!I583:O583)*'Input| Escalations'!$K$19))&lt;0.0000001,"",1)</f>
        <v/>
      </c>
      <c r="N583" s="259">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259">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259">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259">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259">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259">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259">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42"/>
      <c r="V583" s="253">
        <f t="shared" si="203"/>
        <v>0</v>
      </c>
      <c r="W583" s="253">
        <f t="shared" si="204"/>
        <v>0</v>
      </c>
      <c r="X583" s="253">
        <f t="shared" si="205"/>
        <v>0</v>
      </c>
      <c r="Y583" s="253">
        <f t="shared" si="188"/>
        <v>0</v>
      </c>
      <c r="Z583" s="253">
        <f t="shared" si="189"/>
        <v>0</v>
      </c>
      <c r="AA583" s="253">
        <f t="shared" si="190"/>
        <v>0</v>
      </c>
      <c r="AB583" s="253">
        <f t="shared" si="191"/>
        <v>0</v>
      </c>
      <c r="AC583" s="142"/>
      <c r="AD583" s="253">
        <f>'Input| Projects'!Q583*N583*'Input| Escalations'!$K$19</f>
        <v>0</v>
      </c>
      <c r="AE583" s="253">
        <f>'Input| Projects'!R583*O583*'Input| Escalations'!$K$19</f>
        <v>0</v>
      </c>
      <c r="AF583" s="253">
        <f>'Input| Projects'!S583*P583*'Input| Escalations'!$K$19</f>
        <v>0</v>
      </c>
      <c r="AG583" s="253">
        <f>'Input| Projects'!T583*Q583*'Input| Escalations'!$K$19</f>
        <v>0</v>
      </c>
      <c r="AH583" s="253">
        <f>'Input| Projects'!U583*R583*'Input| Escalations'!$K$19</f>
        <v>0</v>
      </c>
      <c r="AI583" s="253">
        <f>'Input| Projects'!V583*S583*'Input| Escalations'!$K$19</f>
        <v>0</v>
      </c>
      <c r="AJ583" s="253">
        <f>'Input| Projects'!W583*T583*'Input| Escalations'!$K$19</f>
        <v>0</v>
      </c>
      <c r="AK583" s="142"/>
      <c r="AL583" s="253">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253">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253">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253">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253">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253">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253">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42"/>
      <c r="AT583" s="253">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253">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253">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253">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253">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253">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253">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42"/>
      <c r="BB583" s="253">
        <f t="shared" si="206"/>
        <v>0</v>
      </c>
      <c r="BC583" s="253">
        <f t="shared" si="207"/>
        <v>0</v>
      </c>
      <c r="BD583" s="253">
        <f t="shared" si="208"/>
        <v>0</v>
      </c>
      <c r="BE583" s="253">
        <f t="shared" si="192"/>
        <v>0</v>
      </c>
      <c r="BF583" s="253">
        <f t="shared" si="193"/>
        <v>0</v>
      </c>
      <c r="BG583" s="253">
        <f t="shared" si="194"/>
        <v>0</v>
      </c>
      <c r="BH583" s="253">
        <f t="shared" si="195"/>
        <v>0</v>
      </c>
      <c r="BI583" s="144"/>
      <c r="BJ583" s="253"/>
      <c r="BK583" s="253"/>
      <c r="BL583" s="253"/>
      <c r="BM583" s="253"/>
      <c r="BN583" s="253"/>
      <c r="BO583" s="253"/>
      <c r="BP583" s="253"/>
      <c r="BQ583" s="144"/>
      <c r="BR583" s="253">
        <f t="shared" si="196"/>
        <v>0</v>
      </c>
      <c r="BS583" s="253">
        <f t="shared" si="197"/>
        <v>0</v>
      </c>
      <c r="BT583" s="253">
        <f t="shared" si="198"/>
        <v>0</v>
      </c>
      <c r="BU583" s="253">
        <f t="shared" si="199"/>
        <v>0</v>
      </c>
      <c r="BV583" s="253">
        <f t="shared" si="200"/>
        <v>0</v>
      </c>
      <c r="BW583" s="253">
        <f t="shared" si="201"/>
        <v>0</v>
      </c>
      <c r="BX583" s="253">
        <f t="shared" si="202"/>
        <v>0</v>
      </c>
      <c r="BY583" s="142"/>
      <c r="BZ583" s="264" t="str">
        <f>IF(SUMIF('Input| Projects'!$AR$8:$CO$8,"Dx",'Input| Projects'!$AR583:$CO583)=0,"",SUMIF('Input| Projects'!$AR$8:$CO$8,"Dx",'Input| Projects'!$AR583:$CO583))</f>
        <v/>
      </c>
      <c r="CA583" s="264" t="str">
        <f>IF(SUMIF('Input| Projects'!$AR$8:$CO$8,"Tx",'Input| Projects'!$AR583:$CO583)=0,"",SUMIF('Input| Projects'!$AR$8:$CO$8,"Tx",'Input| Projects'!$AR583:$CO583))</f>
        <v/>
      </c>
      <c r="CB583" s="206" t="str">
        <f t="shared" si="209"/>
        <v/>
      </c>
    </row>
    <row r="584" spans="2:80" x14ac:dyDescent="0.3">
      <c r="B584" s="268">
        <f>IFERROR('Input| Projects'!B584,"")</f>
        <v>575</v>
      </c>
      <c r="C584" s="57" t="str">
        <f>IFERROR(IF('Input| Projects'!C584="","",'Input| Projects'!C584),"")</f>
        <v/>
      </c>
      <c r="D584" s="57" t="str">
        <f>IFERROR(IF('Input| Projects'!D584="","",'Input| Projects'!D584),"")</f>
        <v/>
      </c>
      <c r="E584" s="140"/>
      <c r="F584" s="257">
        <f>IFERROR('Input| Projects'!I584*'Input| Escalations'!$K$19,"")</f>
        <v>0</v>
      </c>
      <c r="G584" s="257">
        <f>IFERROR('Input| Projects'!J584*'Input| Escalations'!$K$19,"")</f>
        <v>0</v>
      </c>
      <c r="H584" s="257">
        <f>IFERROR('Input| Projects'!K584*'Input| Escalations'!$K$19,"")</f>
        <v>0</v>
      </c>
      <c r="I584" s="257">
        <f>IFERROR('Input| Projects'!L584*'Input| Escalations'!$K$19,"")</f>
        <v>0</v>
      </c>
      <c r="J584" s="257">
        <f>IFERROR('Input| Projects'!M584*'Input| Escalations'!$K$19,"")</f>
        <v>0</v>
      </c>
      <c r="K584" s="257">
        <f>IFERROR('Input| Projects'!N584*'Input| Escalations'!$K$19,"")</f>
        <v>0</v>
      </c>
      <c r="L584" s="257">
        <f>IFERROR('Input| Projects'!O584*'Input| Escalations'!$K$19,"")</f>
        <v>0</v>
      </c>
      <c r="M584" s="206" t="str">
        <f>IF(ABS(SUM(F584:L584)-(SUM('Input| Projects'!I584:O584)*'Input| Escalations'!$K$19))&lt;0.0000001,"",1)</f>
        <v/>
      </c>
      <c r="N584" s="259">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259">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259">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259">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259">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259">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259">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42"/>
      <c r="V584" s="253">
        <f t="shared" si="203"/>
        <v>0</v>
      </c>
      <c r="W584" s="253">
        <f t="shared" si="204"/>
        <v>0</v>
      </c>
      <c r="X584" s="253">
        <f t="shared" si="205"/>
        <v>0</v>
      </c>
      <c r="Y584" s="253">
        <f t="shared" si="188"/>
        <v>0</v>
      </c>
      <c r="Z584" s="253">
        <f t="shared" si="189"/>
        <v>0</v>
      </c>
      <c r="AA584" s="253">
        <f t="shared" si="190"/>
        <v>0</v>
      </c>
      <c r="AB584" s="253">
        <f t="shared" si="191"/>
        <v>0</v>
      </c>
      <c r="AC584" s="142"/>
      <c r="AD584" s="253">
        <f>'Input| Projects'!Q584*N584*'Input| Escalations'!$K$19</f>
        <v>0</v>
      </c>
      <c r="AE584" s="253">
        <f>'Input| Projects'!R584*O584*'Input| Escalations'!$K$19</f>
        <v>0</v>
      </c>
      <c r="AF584" s="253">
        <f>'Input| Projects'!S584*P584*'Input| Escalations'!$K$19</f>
        <v>0</v>
      </c>
      <c r="AG584" s="253">
        <f>'Input| Projects'!T584*Q584*'Input| Escalations'!$K$19</f>
        <v>0</v>
      </c>
      <c r="AH584" s="253">
        <f>'Input| Projects'!U584*R584*'Input| Escalations'!$K$19</f>
        <v>0</v>
      </c>
      <c r="AI584" s="253">
        <f>'Input| Projects'!V584*S584*'Input| Escalations'!$K$19</f>
        <v>0</v>
      </c>
      <c r="AJ584" s="253">
        <f>'Input| Projects'!W584*T584*'Input| Escalations'!$K$19</f>
        <v>0</v>
      </c>
      <c r="AK584" s="142"/>
      <c r="AL584" s="253">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253">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253">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253">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253">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253">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253">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42"/>
      <c r="AT584" s="253">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253">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253">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253">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253">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253">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253">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42"/>
      <c r="BB584" s="253">
        <f t="shared" si="206"/>
        <v>0</v>
      </c>
      <c r="BC584" s="253">
        <f t="shared" si="207"/>
        <v>0</v>
      </c>
      <c r="BD584" s="253">
        <f t="shared" si="208"/>
        <v>0</v>
      </c>
      <c r="BE584" s="253">
        <f t="shared" si="192"/>
        <v>0</v>
      </c>
      <c r="BF584" s="253">
        <f t="shared" si="193"/>
        <v>0</v>
      </c>
      <c r="BG584" s="253">
        <f t="shared" si="194"/>
        <v>0</v>
      </c>
      <c r="BH584" s="253">
        <f t="shared" si="195"/>
        <v>0</v>
      </c>
      <c r="BI584" s="144"/>
      <c r="BJ584" s="253"/>
      <c r="BK584" s="253"/>
      <c r="BL584" s="253"/>
      <c r="BM584" s="253"/>
      <c r="BN584" s="253"/>
      <c r="BO584" s="253"/>
      <c r="BP584" s="253"/>
      <c r="BQ584" s="144"/>
      <c r="BR584" s="253">
        <f t="shared" si="196"/>
        <v>0</v>
      </c>
      <c r="BS584" s="253">
        <f t="shared" si="197"/>
        <v>0</v>
      </c>
      <c r="BT584" s="253">
        <f t="shared" si="198"/>
        <v>0</v>
      </c>
      <c r="BU584" s="253">
        <f t="shared" si="199"/>
        <v>0</v>
      </c>
      <c r="BV584" s="253">
        <f t="shared" si="200"/>
        <v>0</v>
      </c>
      <c r="BW584" s="253">
        <f t="shared" si="201"/>
        <v>0</v>
      </c>
      <c r="BX584" s="253">
        <f t="shared" si="202"/>
        <v>0</v>
      </c>
      <c r="BY584" s="142"/>
      <c r="BZ584" s="264" t="str">
        <f>IF(SUMIF('Input| Projects'!$AR$8:$CO$8,"Dx",'Input| Projects'!$AR584:$CO584)=0,"",SUMIF('Input| Projects'!$AR$8:$CO$8,"Dx",'Input| Projects'!$AR584:$CO584))</f>
        <v/>
      </c>
      <c r="CA584" s="264" t="str">
        <f>IF(SUMIF('Input| Projects'!$AR$8:$CO$8,"Tx",'Input| Projects'!$AR584:$CO584)=0,"",SUMIF('Input| Projects'!$AR$8:$CO$8,"Tx",'Input| Projects'!$AR584:$CO584))</f>
        <v/>
      </c>
      <c r="CB584" s="206" t="str">
        <f t="shared" si="209"/>
        <v/>
      </c>
    </row>
    <row r="585" spans="2:80" x14ac:dyDescent="0.3">
      <c r="B585" s="268">
        <f>IFERROR('Input| Projects'!B585,"")</f>
        <v>576</v>
      </c>
      <c r="C585" s="57" t="str">
        <f>IFERROR(IF('Input| Projects'!C585="","",'Input| Projects'!C585),"")</f>
        <v/>
      </c>
      <c r="D585" s="57" t="str">
        <f>IFERROR(IF('Input| Projects'!D585="","",'Input| Projects'!D585),"")</f>
        <v/>
      </c>
      <c r="E585" s="140"/>
      <c r="F585" s="257">
        <f>IFERROR('Input| Projects'!I585*'Input| Escalations'!$K$19,"")</f>
        <v>0</v>
      </c>
      <c r="G585" s="257">
        <f>IFERROR('Input| Projects'!J585*'Input| Escalations'!$K$19,"")</f>
        <v>0</v>
      </c>
      <c r="H585" s="257">
        <f>IFERROR('Input| Projects'!K585*'Input| Escalations'!$K$19,"")</f>
        <v>0</v>
      </c>
      <c r="I585" s="257">
        <f>IFERROR('Input| Projects'!L585*'Input| Escalations'!$K$19,"")</f>
        <v>0</v>
      </c>
      <c r="J585" s="257">
        <f>IFERROR('Input| Projects'!M585*'Input| Escalations'!$K$19,"")</f>
        <v>0</v>
      </c>
      <c r="K585" s="257">
        <f>IFERROR('Input| Projects'!N585*'Input| Escalations'!$K$19,"")</f>
        <v>0</v>
      </c>
      <c r="L585" s="257">
        <f>IFERROR('Input| Projects'!O585*'Input| Escalations'!$K$19,"")</f>
        <v>0</v>
      </c>
      <c r="M585" s="206" t="str">
        <f>IF(ABS(SUM(F585:L585)-(SUM('Input| Projects'!I585:O585)*'Input| Escalations'!$K$19))&lt;0.0000001,"",1)</f>
        <v/>
      </c>
      <c r="N585" s="259">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259">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259">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259">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259">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259">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259">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42"/>
      <c r="V585" s="253">
        <f t="shared" si="203"/>
        <v>0</v>
      </c>
      <c r="W585" s="253">
        <f t="shared" si="204"/>
        <v>0</v>
      </c>
      <c r="X585" s="253">
        <f t="shared" si="205"/>
        <v>0</v>
      </c>
      <c r="Y585" s="253">
        <f t="shared" si="188"/>
        <v>0</v>
      </c>
      <c r="Z585" s="253">
        <f t="shared" si="189"/>
        <v>0</v>
      </c>
      <c r="AA585" s="253">
        <f t="shared" si="190"/>
        <v>0</v>
      </c>
      <c r="AB585" s="253">
        <f t="shared" si="191"/>
        <v>0</v>
      </c>
      <c r="AC585" s="142"/>
      <c r="AD585" s="253">
        <f>'Input| Projects'!Q585*N585*'Input| Escalations'!$K$19</f>
        <v>0</v>
      </c>
      <c r="AE585" s="253">
        <f>'Input| Projects'!R585*O585*'Input| Escalations'!$K$19</f>
        <v>0</v>
      </c>
      <c r="AF585" s="253">
        <f>'Input| Projects'!S585*P585*'Input| Escalations'!$K$19</f>
        <v>0</v>
      </c>
      <c r="AG585" s="253">
        <f>'Input| Projects'!T585*Q585*'Input| Escalations'!$K$19</f>
        <v>0</v>
      </c>
      <c r="AH585" s="253">
        <f>'Input| Projects'!U585*R585*'Input| Escalations'!$K$19</f>
        <v>0</v>
      </c>
      <c r="AI585" s="253">
        <f>'Input| Projects'!V585*S585*'Input| Escalations'!$K$19</f>
        <v>0</v>
      </c>
      <c r="AJ585" s="253">
        <f>'Input| Projects'!W585*T585*'Input| Escalations'!$K$19</f>
        <v>0</v>
      </c>
      <c r="AK585" s="142"/>
      <c r="AL585" s="253">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253">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253">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253">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253">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253">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253">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42"/>
      <c r="AT585" s="253">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253">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253">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253">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253">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253">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253">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42"/>
      <c r="BB585" s="253">
        <f t="shared" si="206"/>
        <v>0</v>
      </c>
      <c r="BC585" s="253">
        <f t="shared" si="207"/>
        <v>0</v>
      </c>
      <c r="BD585" s="253">
        <f t="shared" si="208"/>
        <v>0</v>
      </c>
      <c r="BE585" s="253">
        <f t="shared" si="192"/>
        <v>0</v>
      </c>
      <c r="BF585" s="253">
        <f t="shared" si="193"/>
        <v>0</v>
      </c>
      <c r="BG585" s="253">
        <f t="shared" si="194"/>
        <v>0</v>
      </c>
      <c r="BH585" s="253">
        <f t="shared" si="195"/>
        <v>0</v>
      </c>
      <c r="BI585" s="144"/>
      <c r="BJ585" s="253"/>
      <c r="BK585" s="253"/>
      <c r="BL585" s="253"/>
      <c r="BM585" s="253"/>
      <c r="BN585" s="253"/>
      <c r="BO585" s="253"/>
      <c r="BP585" s="253"/>
      <c r="BQ585" s="144"/>
      <c r="BR585" s="253">
        <f t="shared" si="196"/>
        <v>0</v>
      </c>
      <c r="BS585" s="253">
        <f t="shared" si="197"/>
        <v>0</v>
      </c>
      <c r="BT585" s="253">
        <f t="shared" si="198"/>
        <v>0</v>
      </c>
      <c r="BU585" s="253">
        <f t="shared" si="199"/>
        <v>0</v>
      </c>
      <c r="BV585" s="253">
        <f t="shared" si="200"/>
        <v>0</v>
      </c>
      <c r="BW585" s="253">
        <f t="shared" si="201"/>
        <v>0</v>
      </c>
      <c r="BX585" s="253">
        <f t="shared" si="202"/>
        <v>0</v>
      </c>
      <c r="BY585" s="142"/>
      <c r="BZ585" s="264" t="str">
        <f>IF(SUMIF('Input| Projects'!$AR$8:$CO$8,"Dx",'Input| Projects'!$AR585:$CO585)=0,"",SUMIF('Input| Projects'!$AR$8:$CO$8,"Dx",'Input| Projects'!$AR585:$CO585))</f>
        <v/>
      </c>
      <c r="CA585" s="264" t="str">
        <f>IF(SUMIF('Input| Projects'!$AR$8:$CO$8,"Tx",'Input| Projects'!$AR585:$CO585)=0,"",SUMIF('Input| Projects'!$AR$8:$CO$8,"Tx",'Input| Projects'!$AR585:$CO585))</f>
        <v/>
      </c>
      <c r="CB585" s="206" t="str">
        <f t="shared" si="209"/>
        <v/>
      </c>
    </row>
    <row r="586" spans="2:80" x14ac:dyDescent="0.3">
      <c r="B586" s="268">
        <f>IFERROR('Input| Projects'!B586,"")</f>
        <v>577</v>
      </c>
      <c r="C586" s="57" t="str">
        <f>IFERROR(IF('Input| Projects'!C586="","",'Input| Projects'!C586),"")</f>
        <v/>
      </c>
      <c r="D586" s="57" t="str">
        <f>IFERROR(IF('Input| Projects'!D586="","",'Input| Projects'!D586),"")</f>
        <v/>
      </c>
      <c r="E586" s="140"/>
      <c r="F586" s="257">
        <f>IFERROR('Input| Projects'!I586*'Input| Escalations'!$K$19,"")</f>
        <v>0</v>
      </c>
      <c r="G586" s="257">
        <f>IFERROR('Input| Projects'!J586*'Input| Escalations'!$K$19,"")</f>
        <v>0</v>
      </c>
      <c r="H586" s="257">
        <f>IFERROR('Input| Projects'!K586*'Input| Escalations'!$K$19,"")</f>
        <v>0</v>
      </c>
      <c r="I586" s="257">
        <f>IFERROR('Input| Projects'!L586*'Input| Escalations'!$K$19,"")</f>
        <v>0</v>
      </c>
      <c r="J586" s="257">
        <f>IFERROR('Input| Projects'!M586*'Input| Escalations'!$K$19,"")</f>
        <v>0</v>
      </c>
      <c r="K586" s="257">
        <f>IFERROR('Input| Projects'!N586*'Input| Escalations'!$K$19,"")</f>
        <v>0</v>
      </c>
      <c r="L586" s="257">
        <f>IFERROR('Input| Projects'!O586*'Input| Escalations'!$K$19,"")</f>
        <v>0</v>
      </c>
      <c r="M586" s="206" t="str">
        <f>IF(ABS(SUM(F586:L586)-(SUM('Input| Projects'!I586:O586)*'Input| Escalations'!$K$19))&lt;0.0000001,"",1)</f>
        <v/>
      </c>
      <c r="N586" s="259">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259">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259">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259">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259">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259">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259">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42"/>
      <c r="V586" s="253">
        <f t="shared" si="203"/>
        <v>0</v>
      </c>
      <c r="W586" s="253">
        <f t="shared" si="204"/>
        <v>0</v>
      </c>
      <c r="X586" s="253">
        <f t="shared" si="205"/>
        <v>0</v>
      </c>
      <c r="Y586" s="253">
        <f t="shared" ref="Y586:Y649" si="210">IFERROR(I586*Q586,"")</f>
        <v>0</v>
      </c>
      <c r="Z586" s="253">
        <f t="shared" ref="Z586:Z649" si="211">IFERROR(J586*R586,"")</f>
        <v>0</v>
      </c>
      <c r="AA586" s="253">
        <f t="shared" ref="AA586:AA649" si="212">IFERROR(K586*S586,"")</f>
        <v>0</v>
      </c>
      <c r="AB586" s="253">
        <f t="shared" ref="AB586:AB649" si="213">IFERROR(L586*T586,"")</f>
        <v>0</v>
      </c>
      <c r="AC586" s="142"/>
      <c r="AD586" s="253">
        <f>'Input| Projects'!Q586*N586*'Input| Escalations'!$K$19</f>
        <v>0</v>
      </c>
      <c r="AE586" s="253">
        <f>'Input| Projects'!R586*O586*'Input| Escalations'!$K$19</f>
        <v>0</v>
      </c>
      <c r="AF586" s="253">
        <f>'Input| Projects'!S586*P586*'Input| Escalations'!$K$19</f>
        <v>0</v>
      </c>
      <c r="AG586" s="253">
        <f>'Input| Projects'!T586*Q586*'Input| Escalations'!$K$19</f>
        <v>0</v>
      </c>
      <c r="AH586" s="253">
        <f>'Input| Projects'!U586*R586*'Input| Escalations'!$K$19</f>
        <v>0</v>
      </c>
      <c r="AI586" s="253">
        <f>'Input| Projects'!V586*S586*'Input| Escalations'!$K$19</f>
        <v>0</v>
      </c>
      <c r="AJ586" s="253">
        <f>'Input| Projects'!W586*T586*'Input| Escalations'!$K$19</f>
        <v>0</v>
      </c>
      <c r="AK586" s="142"/>
      <c r="AL586" s="253">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253">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253">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253">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253">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253">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253">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42"/>
      <c r="AT586" s="253">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253">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253">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253">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253">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253">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253">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42"/>
      <c r="BB586" s="253">
        <f t="shared" si="206"/>
        <v>0</v>
      </c>
      <c r="BC586" s="253">
        <f t="shared" si="207"/>
        <v>0</v>
      </c>
      <c r="BD586" s="253">
        <f t="shared" si="208"/>
        <v>0</v>
      </c>
      <c r="BE586" s="253">
        <f t="shared" ref="BE586:BE649" si="214">IFERROR(SUM(AO586,AW586),"")</f>
        <v>0</v>
      </c>
      <c r="BF586" s="253">
        <f t="shared" ref="BF586:BF649" si="215">IFERROR(SUM(AP586,AX586),"")</f>
        <v>0</v>
      </c>
      <c r="BG586" s="253">
        <f t="shared" ref="BG586:BG649" si="216">IFERROR(SUM(AQ586,AY586),"")</f>
        <v>0</v>
      </c>
      <c r="BH586" s="253">
        <f t="shared" ref="BH586:BH649" si="217">IFERROR(SUM(AR586,AZ586),"")</f>
        <v>0</v>
      </c>
      <c r="BI586" s="144"/>
      <c r="BJ586" s="253"/>
      <c r="BK586" s="253"/>
      <c r="BL586" s="253"/>
      <c r="BM586" s="253"/>
      <c r="BN586" s="253"/>
      <c r="BO586" s="253"/>
      <c r="BP586" s="253"/>
      <c r="BQ586" s="144"/>
      <c r="BR586" s="253">
        <f t="shared" ref="BR586:BR649" si="218">IFERROR(V586+BB586,"")</f>
        <v>0</v>
      </c>
      <c r="BS586" s="253">
        <f t="shared" ref="BS586:BS649" si="219">IFERROR(W586+BC586,"")</f>
        <v>0</v>
      </c>
      <c r="BT586" s="253">
        <f t="shared" ref="BT586:BT649" si="220">IFERROR(X586+BD586,"")</f>
        <v>0</v>
      </c>
      <c r="BU586" s="253">
        <f t="shared" ref="BU586:BU649" si="221">IFERROR(Y586+BE586,"")</f>
        <v>0</v>
      </c>
      <c r="BV586" s="253">
        <f t="shared" ref="BV586:BV649" si="222">IFERROR(Z586+BF586,"")</f>
        <v>0</v>
      </c>
      <c r="BW586" s="253">
        <f t="shared" ref="BW586:BW649" si="223">IFERROR(AA586+BG586,"")</f>
        <v>0</v>
      </c>
      <c r="BX586" s="253">
        <f t="shared" ref="BX586:BX649" si="224">IFERROR(AB586+BH586,"")</f>
        <v>0</v>
      </c>
      <c r="BY586" s="142"/>
      <c r="BZ586" s="264" t="str">
        <f>IF(SUMIF('Input| Projects'!$AR$8:$CO$8,"Dx",'Input| Projects'!$AR586:$CO586)=0,"",SUMIF('Input| Projects'!$AR$8:$CO$8,"Dx",'Input| Projects'!$AR586:$CO586))</f>
        <v/>
      </c>
      <c r="CA586" s="264" t="str">
        <f>IF(SUMIF('Input| Projects'!$AR$8:$CO$8,"Tx",'Input| Projects'!$AR586:$CO586)=0,"",SUMIF('Input| Projects'!$AR$8:$CO$8,"Tx",'Input| Projects'!$AR586:$CO586))</f>
        <v/>
      </c>
      <c r="CB586" s="206" t="str">
        <f t="shared" si="209"/>
        <v/>
      </c>
    </row>
    <row r="587" spans="2:80" x14ac:dyDescent="0.3">
      <c r="B587" s="268">
        <f>IFERROR('Input| Projects'!B587,"")</f>
        <v>578</v>
      </c>
      <c r="C587" s="57" t="str">
        <f>IFERROR(IF('Input| Projects'!C587="","",'Input| Projects'!C587),"")</f>
        <v/>
      </c>
      <c r="D587" s="57" t="str">
        <f>IFERROR(IF('Input| Projects'!D587="","",'Input| Projects'!D587),"")</f>
        <v/>
      </c>
      <c r="E587" s="140"/>
      <c r="F587" s="257">
        <f>IFERROR('Input| Projects'!I587*'Input| Escalations'!$K$19,"")</f>
        <v>0</v>
      </c>
      <c r="G587" s="257">
        <f>IFERROR('Input| Projects'!J587*'Input| Escalations'!$K$19,"")</f>
        <v>0</v>
      </c>
      <c r="H587" s="257">
        <f>IFERROR('Input| Projects'!K587*'Input| Escalations'!$K$19,"")</f>
        <v>0</v>
      </c>
      <c r="I587" s="257">
        <f>IFERROR('Input| Projects'!L587*'Input| Escalations'!$K$19,"")</f>
        <v>0</v>
      </c>
      <c r="J587" s="257">
        <f>IFERROR('Input| Projects'!M587*'Input| Escalations'!$K$19,"")</f>
        <v>0</v>
      </c>
      <c r="K587" s="257">
        <f>IFERROR('Input| Projects'!N587*'Input| Escalations'!$K$19,"")</f>
        <v>0</v>
      </c>
      <c r="L587" s="257">
        <f>IFERROR('Input| Projects'!O587*'Input| Escalations'!$K$19,"")</f>
        <v>0</v>
      </c>
      <c r="M587" s="206" t="str">
        <f>IF(ABS(SUM(F587:L587)-(SUM('Input| Projects'!I587:O587)*'Input| Escalations'!$K$19))&lt;0.0000001,"",1)</f>
        <v/>
      </c>
      <c r="N587" s="259">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259">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259">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259">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259">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259">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259">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42"/>
      <c r="V587" s="253">
        <f t="shared" ref="V587:V650" si="225">IFERROR(F587*N587,"")</f>
        <v>0</v>
      </c>
      <c r="W587" s="253">
        <f t="shared" ref="W587:W650" si="226">IFERROR(G587*O587,"")</f>
        <v>0</v>
      </c>
      <c r="X587" s="253">
        <f t="shared" ref="X587:X650" si="227">IFERROR(H587*P587,"")</f>
        <v>0</v>
      </c>
      <c r="Y587" s="253">
        <f t="shared" si="210"/>
        <v>0</v>
      </c>
      <c r="Z587" s="253">
        <f t="shared" si="211"/>
        <v>0</v>
      </c>
      <c r="AA587" s="253">
        <f t="shared" si="212"/>
        <v>0</v>
      </c>
      <c r="AB587" s="253">
        <f t="shared" si="213"/>
        <v>0</v>
      </c>
      <c r="AC587" s="142"/>
      <c r="AD587" s="253">
        <f>'Input| Projects'!Q587*N587*'Input| Escalations'!$K$19</f>
        <v>0</v>
      </c>
      <c r="AE587" s="253">
        <f>'Input| Projects'!R587*O587*'Input| Escalations'!$K$19</f>
        <v>0</v>
      </c>
      <c r="AF587" s="253">
        <f>'Input| Projects'!S587*P587*'Input| Escalations'!$K$19</f>
        <v>0</v>
      </c>
      <c r="AG587" s="253">
        <f>'Input| Projects'!T587*Q587*'Input| Escalations'!$K$19</f>
        <v>0</v>
      </c>
      <c r="AH587" s="253">
        <f>'Input| Projects'!U587*R587*'Input| Escalations'!$K$19</f>
        <v>0</v>
      </c>
      <c r="AI587" s="253">
        <f>'Input| Projects'!V587*S587*'Input| Escalations'!$K$19</f>
        <v>0</v>
      </c>
      <c r="AJ587" s="253">
        <f>'Input| Projects'!W587*T587*'Input| Escalations'!$K$19</f>
        <v>0</v>
      </c>
      <c r="AK587" s="142"/>
      <c r="AL587" s="253">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253">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253">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253">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253">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253">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253">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42"/>
      <c r="AT587" s="253">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253">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253">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253">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253">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253">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253">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42"/>
      <c r="BB587" s="253">
        <f t="shared" ref="BB587:BB650" si="228">IFERROR(SUM(AL587,AT587),"")</f>
        <v>0</v>
      </c>
      <c r="BC587" s="253">
        <f t="shared" ref="BC587:BC650" si="229">IFERROR(SUM(AM587,AU587),"")</f>
        <v>0</v>
      </c>
      <c r="BD587" s="253">
        <f t="shared" ref="BD587:BD650" si="230">IFERROR(SUM(AN587,AV587),"")</f>
        <v>0</v>
      </c>
      <c r="BE587" s="253">
        <f t="shared" si="214"/>
        <v>0</v>
      </c>
      <c r="BF587" s="253">
        <f t="shared" si="215"/>
        <v>0</v>
      </c>
      <c r="BG587" s="253">
        <f t="shared" si="216"/>
        <v>0</v>
      </c>
      <c r="BH587" s="253">
        <f t="shared" si="217"/>
        <v>0</v>
      </c>
      <c r="BI587" s="144"/>
      <c r="BJ587" s="253"/>
      <c r="BK587" s="253"/>
      <c r="BL587" s="253"/>
      <c r="BM587" s="253"/>
      <c r="BN587" s="253"/>
      <c r="BO587" s="253"/>
      <c r="BP587" s="253"/>
      <c r="BQ587" s="144"/>
      <c r="BR587" s="253">
        <f t="shared" si="218"/>
        <v>0</v>
      </c>
      <c r="BS587" s="253">
        <f t="shared" si="219"/>
        <v>0</v>
      </c>
      <c r="BT587" s="253">
        <f t="shared" si="220"/>
        <v>0</v>
      </c>
      <c r="BU587" s="253">
        <f t="shared" si="221"/>
        <v>0</v>
      </c>
      <c r="BV587" s="253">
        <f t="shared" si="222"/>
        <v>0</v>
      </c>
      <c r="BW587" s="253">
        <f t="shared" si="223"/>
        <v>0</v>
      </c>
      <c r="BX587" s="253">
        <f t="shared" si="224"/>
        <v>0</v>
      </c>
      <c r="BY587" s="142"/>
      <c r="BZ587" s="264" t="str">
        <f>IF(SUMIF('Input| Projects'!$AR$8:$CO$8,"Dx",'Input| Projects'!$AR587:$CO587)=0,"",SUMIF('Input| Projects'!$AR$8:$CO$8,"Dx",'Input| Projects'!$AR587:$CO587))</f>
        <v/>
      </c>
      <c r="CA587" s="264" t="str">
        <f>IF(SUMIF('Input| Projects'!$AR$8:$CO$8,"Tx",'Input| Projects'!$AR587:$CO587)=0,"",SUMIF('Input| Projects'!$AR$8:$CO$8,"Tx",'Input| Projects'!$AR587:$CO587))</f>
        <v/>
      </c>
      <c r="CB587" s="206" t="str">
        <f t="shared" ref="CB587:CB650" si="231">IF(SUM(BZ587:CA587,F587:L587)=0,"",IF(SUM(BZ587:CA587)=1,"",1))</f>
        <v/>
      </c>
    </row>
    <row r="588" spans="2:80" x14ac:dyDescent="0.3">
      <c r="B588" s="268">
        <f>IFERROR('Input| Projects'!B588,"")</f>
        <v>579</v>
      </c>
      <c r="C588" s="57" t="str">
        <f>IFERROR(IF('Input| Projects'!C588="","",'Input| Projects'!C588),"")</f>
        <v/>
      </c>
      <c r="D588" s="57" t="str">
        <f>IFERROR(IF('Input| Projects'!D588="","",'Input| Projects'!D588),"")</f>
        <v/>
      </c>
      <c r="E588" s="140"/>
      <c r="F588" s="257">
        <f>IFERROR('Input| Projects'!I588*'Input| Escalations'!$K$19,"")</f>
        <v>0</v>
      </c>
      <c r="G588" s="257">
        <f>IFERROR('Input| Projects'!J588*'Input| Escalations'!$K$19,"")</f>
        <v>0</v>
      </c>
      <c r="H588" s="257">
        <f>IFERROR('Input| Projects'!K588*'Input| Escalations'!$K$19,"")</f>
        <v>0</v>
      </c>
      <c r="I588" s="257">
        <f>IFERROR('Input| Projects'!L588*'Input| Escalations'!$K$19,"")</f>
        <v>0</v>
      </c>
      <c r="J588" s="257">
        <f>IFERROR('Input| Projects'!M588*'Input| Escalations'!$K$19,"")</f>
        <v>0</v>
      </c>
      <c r="K588" s="257">
        <f>IFERROR('Input| Projects'!N588*'Input| Escalations'!$K$19,"")</f>
        <v>0</v>
      </c>
      <c r="L588" s="257">
        <f>IFERROR('Input| Projects'!O588*'Input| Escalations'!$K$19,"")</f>
        <v>0</v>
      </c>
      <c r="M588" s="206" t="str">
        <f>IF(ABS(SUM(F588:L588)-(SUM('Input| Projects'!I588:O588)*'Input| Escalations'!$K$19))&lt;0.0000001,"",1)</f>
        <v/>
      </c>
      <c r="N588" s="259">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259">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259">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259">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259">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259">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259">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42"/>
      <c r="V588" s="253">
        <f t="shared" si="225"/>
        <v>0</v>
      </c>
      <c r="W588" s="253">
        <f t="shared" si="226"/>
        <v>0</v>
      </c>
      <c r="X588" s="253">
        <f t="shared" si="227"/>
        <v>0</v>
      </c>
      <c r="Y588" s="253">
        <f t="shared" si="210"/>
        <v>0</v>
      </c>
      <c r="Z588" s="253">
        <f t="shared" si="211"/>
        <v>0</v>
      </c>
      <c r="AA588" s="253">
        <f t="shared" si="212"/>
        <v>0</v>
      </c>
      <c r="AB588" s="253">
        <f t="shared" si="213"/>
        <v>0</v>
      </c>
      <c r="AC588" s="142"/>
      <c r="AD588" s="253">
        <f>'Input| Projects'!Q588*N588*'Input| Escalations'!$K$19</f>
        <v>0</v>
      </c>
      <c r="AE588" s="253">
        <f>'Input| Projects'!R588*O588*'Input| Escalations'!$K$19</f>
        <v>0</v>
      </c>
      <c r="AF588" s="253">
        <f>'Input| Projects'!S588*P588*'Input| Escalations'!$K$19</f>
        <v>0</v>
      </c>
      <c r="AG588" s="253">
        <f>'Input| Projects'!T588*Q588*'Input| Escalations'!$K$19</f>
        <v>0</v>
      </c>
      <c r="AH588" s="253">
        <f>'Input| Projects'!U588*R588*'Input| Escalations'!$K$19</f>
        <v>0</v>
      </c>
      <c r="AI588" s="253">
        <f>'Input| Projects'!V588*S588*'Input| Escalations'!$K$19</f>
        <v>0</v>
      </c>
      <c r="AJ588" s="253">
        <f>'Input| Projects'!W588*T588*'Input| Escalations'!$K$19</f>
        <v>0</v>
      </c>
      <c r="AK588" s="142"/>
      <c r="AL588" s="253">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253">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253">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253">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253">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253">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253">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42"/>
      <c r="AT588" s="253">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253">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253">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253">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253">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253">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253">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42"/>
      <c r="BB588" s="253">
        <f t="shared" si="228"/>
        <v>0</v>
      </c>
      <c r="BC588" s="253">
        <f t="shared" si="229"/>
        <v>0</v>
      </c>
      <c r="BD588" s="253">
        <f t="shared" si="230"/>
        <v>0</v>
      </c>
      <c r="BE588" s="253">
        <f t="shared" si="214"/>
        <v>0</v>
      </c>
      <c r="BF588" s="253">
        <f t="shared" si="215"/>
        <v>0</v>
      </c>
      <c r="BG588" s="253">
        <f t="shared" si="216"/>
        <v>0</v>
      </c>
      <c r="BH588" s="253">
        <f t="shared" si="217"/>
        <v>0</v>
      </c>
      <c r="BI588" s="144"/>
      <c r="BJ588" s="253"/>
      <c r="BK588" s="253"/>
      <c r="BL588" s="253"/>
      <c r="BM588" s="253"/>
      <c r="BN588" s="253"/>
      <c r="BO588" s="253"/>
      <c r="BP588" s="253"/>
      <c r="BQ588" s="144"/>
      <c r="BR588" s="253">
        <f t="shared" si="218"/>
        <v>0</v>
      </c>
      <c r="BS588" s="253">
        <f t="shared" si="219"/>
        <v>0</v>
      </c>
      <c r="BT588" s="253">
        <f t="shared" si="220"/>
        <v>0</v>
      </c>
      <c r="BU588" s="253">
        <f t="shared" si="221"/>
        <v>0</v>
      </c>
      <c r="BV588" s="253">
        <f t="shared" si="222"/>
        <v>0</v>
      </c>
      <c r="BW588" s="253">
        <f t="shared" si="223"/>
        <v>0</v>
      </c>
      <c r="BX588" s="253">
        <f t="shared" si="224"/>
        <v>0</v>
      </c>
      <c r="BY588" s="142"/>
      <c r="BZ588" s="264" t="str">
        <f>IF(SUMIF('Input| Projects'!$AR$8:$CO$8,"Dx",'Input| Projects'!$AR588:$CO588)=0,"",SUMIF('Input| Projects'!$AR$8:$CO$8,"Dx",'Input| Projects'!$AR588:$CO588))</f>
        <v/>
      </c>
      <c r="CA588" s="264" t="str">
        <f>IF(SUMIF('Input| Projects'!$AR$8:$CO$8,"Tx",'Input| Projects'!$AR588:$CO588)=0,"",SUMIF('Input| Projects'!$AR$8:$CO$8,"Tx",'Input| Projects'!$AR588:$CO588))</f>
        <v/>
      </c>
      <c r="CB588" s="206" t="str">
        <f t="shared" si="231"/>
        <v/>
      </c>
    </row>
    <row r="589" spans="2:80" x14ac:dyDescent="0.3">
      <c r="B589" s="268">
        <f>IFERROR('Input| Projects'!B589,"")</f>
        <v>580</v>
      </c>
      <c r="C589" s="57" t="str">
        <f>IFERROR(IF('Input| Projects'!C589="","",'Input| Projects'!C589),"")</f>
        <v/>
      </c>
      <c r="D589" s="57" t="str">
        <f>IFERROR(IF('Input| Projects'!D589="","",'Input| Projects'!D589),"")</f>
        <v/>
      </c>
      <c r="E589" s="140"/>
      <c r="F589" s="257">
        <f>IFERROR('Input| Projects'!I589*'Input| Escalations'!$K$19,"")</f>
        <v>0</v>
      </c>
      <c r="G589" s="257">
        <f>IFERROR('Input| Projects'!J589*'Input| Escalations'!$K$19,"")</f>
        <v>0</v>
      </c>
      <c r="H589" s="257">
        <f>IFERROR('Input| Projects'!K589*'Input| Escalations'!$K$19,"")</f>
        <v>0</v>
      </c>
      <c r="I589" s="257">
        <f>IFERROR('Input| Projects'!L589*'Input| Escalations'!$K$19,"")</f>
        <v>0</v>
      </c>
      <c r="J589" s="257">
        <f>IFERROR('Input| Projects'!M589*'Input| Escalations'!$K$19,"")</f>
        <v>0</v>
      </c>
      <c r="K589" s="257">
        <f>IFERROR('Input| Projects'!N589*'Input| Escalations'!$K$19,"")</f>
        <v>0</v>
      </c>
      <c r="L589" s="257">
        <f>IFERROR('Input| Projects'!O589*'Input| Escalations'!$K$19,"")</f>
        <v>0</v>
      </c>
      <c r="M589" s="206" t="str">
        <f>IF(ABS(SUM(F589:L589)-(SUM('Input| Projects'!I589:O589)*'Input| Escalations'!$K$19))&lt;0.0000001,"",1)</f>
        <v/>
      </c>
      <c r="N589" s="259">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259">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259">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259">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259">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259">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259">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42"/>
      <c r="V589" s="253">
        <f t="shared" si="225"/>
        <v>0</v>
      </c>
      <c r="W589" s="253">
        <f t="shared" si="226"/>
        <v>0</v>
      </c>
      <c r="X589" s="253">
        <f t="shared" si="227"/>
        <v>0</v>
      </c>
      <c r="Y589" s="253">
        <f t="shared" si="210"/>
        <v>0</v>
      </c>
      <c r="Z589" s="253">
        <f t="shared" si="211"/>
        <v>0</v>
      </c>
      <c r="AA589" s="253">
        <f t="shared" si="212"/>
        <v>0</v>
      </c>
      <c r="AB589" s="253">
        <f t="shared" si="213"/>
        <v>0</v>
      </c>
      <c r="AC589" s="142"/>
      <c r="AD589" s="253">
        <f>'Input| Projects'!Q589*N589*'Input| Escalations'!$K$19</f>
        <v>0</v>
      </c>
      <c r="AE589" s="253">
        <f>'Input| Projects'!R589*O589*'Input| Escalations'!$K$19</f>
        <v>0</v>
      </c>
      <c r="AF589" s="253">
        <f>'Input| Projects'!S589*P589*'Input| Escalations'!$K$19</f>
        <v>0</v>
      </c>
      <c r="AG589" s="253">
        <f>'Input| Projects'!T589*Q589*'Input| Escalations'!$K$19</f>
        <v>0</v>
      </c>
      <c r="AH589" s="253">
        <f>'Input| Projects'!U589*R589*'Input| Escalations'!$K$19</f>
        <v>0</v>
      </c>
      <c r="AI589" s="253">
        <f>'Input| Projects'!V589*S589*'Input| Escalations'!$K$19</f>
        <v>0</v>
      </c>
      <c r="AJ589" s="253">
        <f>'Input| Projects'!W589*T589*'Input| Escalations'!$K$19</f>
        <v>0</v>
      </c>
      <c r="AK589" s="142"/>
      <c r="AL589" s="253">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253">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253">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253">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253">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253">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253">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42"/>
      <c r="AT589" s="253">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253">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253">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253">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253">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253">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253">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42"/>
      <c r="BB589" s="253">
        <f t="shared" si="228"/>
        <v>0</v>
      </c>
      <c r="BC589" s="253">
        <f t="shared" si="229"/>
        <v>0</v>
      </c>
      <c r="BD589" s="253">
        <f t="shared" si="230"/>
        <v>0</v>
      </c>
      <c r="BE589" s="253">
        <f t="shared" si="214"/>
        <v>0</v>
      </c>
      <c r="BF589" s="253">
        <f t="shared" si="215"/>
        <v>0</v>
      </c>
      <c r="BG589" s="253">
        <f t="shared" si="216"/>
        <v>0</v>
      </c>
      <c r="BH589" s="253">
        <f t="shared" si="217"/>
        <v>0</v>
      </c>
      <c r="BI589" s="144"/>
      <c r="BJ589" s="253"/>
      <c r="BK589" s="253"/>
      <c r="BL589" s="253"/>
      <c r="BM589" s="253"/>
      <c r="BN589" s="253"/>
      <c r="BO589" s="253"/>
      <c r="BP589" s="253"/>
      <c r="BQ589" s="144"/>
      <c r="BR589" s="253">
        <f t="shared" si="218"/>
        <v>0</v>
      </c>
      <c r="BS589" s="253">
        <f t="shared" si="219"/>
        <v>0</v>
      </c>
      <c r="BT589" s="253">
        <f t="shared" si="220"/>
        <v>0</v>
      </c>
      <c r="BU589" s="253">
        <f t="shared" si="221"/>
        <v>0</v>
      </c>
      <c r="BV589" s="253">
        <f t="shared" si="222"/>
        <v>0</v>
      </c>
      <c r="BW589" s="253">
        <f t="shared" si="223"/>
        <v>0</v>
      </c>
      <c r="BX589" s="253">
        <f t="shared" si="224"/>
        <v>0</v>
      </c>
      <c r="BY589" s="142"/>
      <c r="BZ589" s="264" t="str">
        <f>IF(SUMIF('Input| Projects'!$AR$8:$CO$8,"Dx",'Input| Projects'!$AR589:$CO589)=0,"",SUMIF('Input| Projects'!$AR$8:$CO$8,"Dx",'Input| Projects'!$AR589:$CO589))</f>
        <v/>
      </c>
      <c r="CA589" s="264" t="str">
        <f>IF(SUMIF('Input| Projects'!$AR$8:$CO$8,"Tx",'Input| Projects'!$AR589:$CO589)=0,"",SUMIF('Input| Projects'!$AR$8:$CO$8,"Tx",'Input| Projects'!$AR589:$CO589))</f>
        <v/>
      </c>
      <c r="CB589" s="206" t="str">
        <f t="shared" si="231"/>
        <v/>
      </c>
    </row>
    <row r="590" spans="2:80" x14ac:dyDescent="0.3">
      <c r="B590" s="268">
        <f>IFERROR('Input| Projects'!B590,"")</f>
        <v>581</v>
      </c>
      <c r="C590" s="57" t="str">
        <f>IFERROR(IF('Input| Projects'!C590="","",'Input| Projects'!C590),"")</f>
        <v/>
      </c>
      <c r="D590" s="57" t="str">
        <f>IFERROR(IF('Input| Projects'!D590="","",'Input| Projects'!D590),"")</f>
        <v/>
      </c>
      <c r="E590" s="140"/>
      <c r="F590" s="257">
        <f>IFERROR('Input| Projects'!I590*'Input| Escalations'!$K$19,"")</f>
        <v>0</v>
      </c>
      <c r="G590" s="257">
        <f>IFERROR('Input| Projects'!J590*'Input| Escalations'!$K$19,"")</f>
        <v>0</v>
      </c>
      <c r="H590" s="257">
        <f>IFERROR('Input| Projects'!K590*'Input| Escalations'!$K$19,"")</f>
        <v>0</v>
      </c>
      <c r="I590" s="257">
        <f>IFERROR('Input| Projects'!L590*'Input| Escalations'!$K$19,"")</f>
        <v>0</v>
      </c>
      <c r="J590" s="257">
        <f>IFERROR('Input| Projects'!M590*'Input| Escalations'!$K$19,"")</f>
        <v>0</v>
      </c>
      <c r="K590" s="257">
        <f>IFERROR('Input| Projects'!N590*'Input| Escalations'!$K$19,"")</f>
        <v>0</v>
      </c>
      <c r="L590" s="257">
        <f>IFERROR('Input| Projects'!O590*'Input| Escalations'!$K$19,"")</f>
        <v>0</v>
      </c>
      <c r="M590" s="206" t="str">
        <f>IF(ABS(SUM(F590:L590)-(SUM('Input| Projects'!I590:O590)*'Input| Escalations'!$K$19))&lt;0.0000001,"",1)</f>
        <v/>
      </c>
      <c r="N590" s="259">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259">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259">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259">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259">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259">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259">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42"/>
      <c r="V590" s="253">
        <f t="shared" si="225"/>
        <v>0</v>
      </c>
      <c r="W590" s="253">
        <f t="shared" si="226"/>
        <v>0</v>
      </c>
      <c r="X590" s="253">
        <f t="shared" si="227"/>
        <v>0</v>
      </c>
      <c r="Y590" s="253">
        <f t="shared" si="210"/>
        <v>0</v>
      </c>
      <c r="Z590" s="253">
        <f t="shared" si="211"/>
        <v>0</v>
      </c>
      <c r="AA590" s="253">
        <f t="shared" si="212"/>
        <v>0</v>
      </c>
      <c r="AB590" s="253">
        <f t="shared" si="213"/>
        <v>0</v>
      </c>
      <c r="AC590" s="142"/>
      <c r="AD590" s="253">
        <f>'Input| Projects'!Q590*N590*'Input| Escalations'!$K$19</f>
        <v>0</v>
      </c>
      <c r="AE590" s="253">
        <f>'Input| Projects'!R590*O590*'Input| Escalations'!$K$19</f>
        <v>0</v>
      </c>
      <c r="AF590" s="253">
        <f>'Input| Projects'!S590*P590*'Input| Escalations'!$K$19</f>
        <v>0</v>
      </c>
      <c r="AG590" s="253">
        <f>'Input| Projects'!T590*Q590*'Input| Escalations'!$K$19</f>
        <v>0</v>
      </c>
      <c r="AH590" s="253">
        <f>'Input| Projects'!U590*R590*'Input| Escalations'!$K$19</f>
        <v>0</v>
      </c>
      <c r="AI590" s="253">
        <f>'Input| Projects'!V590*S590*'Input| Escalations'!$K$19</f>
        <v>0</v>
      </c>
      <c r="AJ590" s="253">
        <f>'Input| Projects'!W590*T590*'Input| Escalations'!$K$19</f>
        <v>0</v>
      </c>
      <c r="AK590" s="142"/>
      <c r="AL590" s="253">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253">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253">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253">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253">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253">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253">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42"/>
      <c r="AT590" s="253">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253">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253">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253">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253">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253">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253">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42"/>
      <c r="BB590" s="253">
        <f t="shared" si="228"/>
        <v>0</v>
      </c>
      <c r="BC590" s="253">
        <f t="shared" si="229"/>
        <v>0</v>
      </c>
      <c r="BD590" s="253">
        <f t="shared" si="230"/>
        <v>0</v>
      </c>
      <c r="BE590" s="253">
        <f t="shared" si="214"/>
        <v>0</v>
      </c>
      <c r="BF590" s="253">
        <f t="shared" si="215"/>
        <v>0</v>
      </c>
      <c r="BG590" s="253">
        <f t="shared" si="216"/>
        <v>0</v>
      </c>
      <c r="BH590" s="253">
        <f t="shared" si="217"/>
        <v>0</v>
      </c>
      <c r="BI590" s="144"/>
      <c r="BJ590" s="253"/>
      <c r="BK590" s="253"/>
      <c r="BL590" s="253"/>
      <c r="BM590" s="253"/>
      <c r="BN590" s="253"/>
      <c r="BO590" s="253"/>
      <c r="BP590" s="253"/>
      <c r="BQ590" s="144"/>
      <c r="BR590" s="253">
        <f t="shared" si="218"/>
        <v>0</v>
      </c>
      <c r="BS590" s="253">
        <f t="shared" si="219"/>
        <v>0</v>
      </c>
      <c r="BT590" s="253">
        <f t="shared" si="220"/>
        <v>0</v>
      </c>
      <c r="BU590" s="253">
        <f t="shared" si="221"/>
        <v>0</v>
      </c>
      <c r="BV590" s="253">
        <f t="shared" si="222"/>
        <v>0</v>
      </c>
      <c r="BW590" s="253">
        <f t="shared" si="223"/>
        <v>0</v>
      </c>
      <c r="BX590" s="253">
        <f t="shared" si="224"/>
        <v>0</v>
      </c>
      <c r="BY590" s="142"/>
      <c r="BZ590" s="264" t="str">
        <f>IF(SUMIF('Input| Projects'!$AR$8:$CO$8,"Dx",'Input| Projects'!$AR590:$CO590)=0,"",SUMIF('Input| Projects'!$AR$8:$CO$8,"Dx",'Input| Projects'!$AR590:$CO590))</f>
        <v/>
      </c>
      <c r="CA590" s="264" t="str">
        <f>IF(SUMIF('Input| Projects'!$AR$8:$CO$8,"Tx",'Input| Projects'!$AR590:$CO590)=0,"",SUMIF('Input| Projects'!$AR$8:$CO$8,"Tx",'Input| Projects'!$AR590:$CO590))</f>
        <v/>
      </c>
      <c r="CB590" s="206" t="str">
        <f t="shared" si="231"/>
        <v/>
      </c>
    </row>
    <row r="591" spans="2:80" x14ac:dyDescent="0.3">
      <c r="B591" s="268">
        <f>IFERROR('Input| Projects'!B591,"")</f>
        <v>582</v>
      </c>
      <c r="C591" s="57" t="str">
        <f>IFERROR(IF('Input| Projects'!C591="","",'Input| Projects'!C591),"")</f>
        <v/>
      </c>
      <c r="D591" s="57" t="str">
        <f>IFERROR(IF('Input| Projects'!D591="","",'Input| Projects'!D591),"")</f>
        <v/>
      </c>
      <c r="E591" s="140"/>
      <c r="F591" s="257">
        <f>IFERROR('Input| Projects'!I591*'Input| Escalations'!$K$19,"")</f>
        <v>0</v>
      </c>
      <c r="G591" s="257">
        <f>IFERROR('Input| Projects'!J591*'Input| Escalations'!$K$19,"")</f>
        <v>0</v>
      </c>
      <c r="H591" s="257">
        <f>IFERROR('Input| Projects'!K591*'Input| Escalations'!$K$19,"")</f>
        <v>0</v>
      </c>
      <c r="I591" s="257">
        <f>IFERROR('Input| Projects'!L591*'Input| Escalations'!$K$19,"")</f>
        <v>0</v>
      </c>
      <c r="J591" s="257">
        <f>IFERROR('Input| Projects'!M591*'Input| Escalations'!$K$19,"")</f>
        <v>0</v>
      </c>
      <c r="K591" s="257">
        <f>IFERROR('Input| Projects'!N591*'Input| Escalations'!$K$19,"")</f>
        <v>0</v>
      </c>
      <c r="L591" s="257">
        <f>IFERROR('Input| Projects'!O591*'Input| Escalations'!$K$19,"")</f>
        <v>0</v>
      </c>
      <c r="M591" s="206" t="str">
        <f>IF(ABS(SUM(F591:L591)-(SUM('Input| Projects'!I591:O591)*'Input| Escalations'!$K$19))&lt;0.0000001,"",1)</f>
        <v/>
      </c>
      <c r="N591" s="259">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259">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259">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259">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259">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259">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259">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42"/>
      <c r="V591" s="253">
        <f t="shared" si="225"/>
        <v>0</v>
      </c>
      <c r="W591" s="253">
        <f t="shared" si="226"/>
        <v>0</v>
      </c>
      <c r="X591" s="253">
        <f t="shared" si="227"/>
        <v>0</v>
      </c>
      <c r="Y591" s="253">
        <f t="shared" si="210"/>
        <v>0</v>
      </c>
      <c r="Z591" s="253">
        <f t="shared" si="211"/>
        <v>0</v>
      </c>
      <c r="AA591" s="253">
        <f t="shared" si="212"/>
        <v>0</v>
      </c>
      <c r="AB591" s="253">
        <f t="shared" si="213"/>
        <v>0</v>
      </c>
      <c r="AC591" s="142"/>
      <c r="AD591" s="253">
        <f>'Input| Projects'!Q591*N591*'Input| Escalations'!$K$19</f>
        <v>0</v>
      </c>
      <c r="AE591" s="253">
        <f>'Input| Projects'!R591*O591*'Input| Escalations'!$K$19</f>
        <v>0</v>
      </c>
      <c r="AF591" s="253">
        <f>'Input| Projects'!S591*P591*'Input| Escalations'!$K$19</f>
        <v>0</v>
      </c>
      <c r="AG591" s="253">
        <f>'Input| Projects'!T591*Q591*'Input| Escalations'!$K$19</f>
        <v>0</v>
      </c>
      <c r="AH591" s="253">
        <f>'Input| Projects'!U591*R591*'Input| Escalations'!$K$19</f>
        <v>0</v>
      </c>
      <c r="AI591" s="253">
        <f>'Input| Projects'!V591*S591*'Input| Escalations'!$K$19</f>
        <v>0</v>
      </c>
      <c r="AJ591" s="253">
        <f>'Input| Projects'!W591*T591*'Input| Escalations'!$K$19</f>
        <v>0</v>
      </c>
      <c r="AK591" s="142"/>
      <c r="AL591" s="253">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253">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253">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253">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253">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253">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253">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42"/>
      <c r="AT591" s="253">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253">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253">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253">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253">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253">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253">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42"/>
      <c r="BB591" s="253">
        <f t="shared" si="228"/>
        <v>0</v>
      </c>
      <c r="BC591" s="253">
        <f t="shared" si="229"/>
        <v>0</v>
      </c>
      <c r="BD591" s="253">
        <f t="shared" si="230"/>
        <v>0</v>
      </c>
      <c r="BE591" s="253">
        <f t="shared" si="214"/>
        <v>0</v>
      </c>
      <c r="BF591" s="253">
        <f t="shared" si="215"/>
        <v>0</v>
      </c>
      <c r="BG591" s="253">
        <f t="shared" si="216"/>
        <v>0</v>
      </c>
      <c r="BH591" s="253">
        <f t="shared" si="217"/>
        <v>0</v>
      </c>
      <c r="BI591" s="144"/>
      <c r="BJ591" s="253"/>
      <c r="BK591" s="253"/>
      <c r="BL591" s="253"/>
      <c r="BM591" s="253"/>
      <c r="BN591" s="253"/>
      <c r="BO591" s="253"/>
      <c r="BP591" s="253"/>
      <c r="BQ591" s="144"/>
      <c r="BR591" s="253">
        <f t="shared" si="218"/>
        <v>0</v>
      </c>
      <c r="BS591" s="253">
        <f t="shared" si="219"/>
        <v>0</v>
      </c>
      <c r="BT591" s="253">
        <f t="shared" si="220"/>
        <v>0</v>
      </c>
      <c r="BU591" s="253">
        <f t="shared" si="221"/>
        <v>0</v>
      </c>
      <c r="BV591" s="253">
        <f t="shared" si="222"/>
        <v>0</v>
      </c>
      <c r="BW591" s="253">
        <f t="shared" si="223"/>
        <v>0</v>
      </c>
      <c r="BX591" s="253">
        <f t="shared" si="224"/>
        <v>0</v>
      </c>
      <c r="BY591" s="142"/>
      <c r="BZ591" s="264" t="str">
        <f>IF(SUMIF('Input| Projects'!$AR$8:$CO$8,"Dx",'Input| Projects'!$AR591:$CO591)=0,"",SUMIF('Input| Projects'!$AR$8:$CO$8,"Dx",'Input| Projects'!$AR591:$CO591))</f>
        <v/>
      </c>
      <c r="CA591" s="264" t="str">
        <f>IF(SUMIF('Input| Projects'!$AR$8:$CO$8,"Tx",'Input| Projects'!$AR591:$CO591)=0,"",SUMIF('Input| Projects'!$AR$8:$CO$8,"Tx",'Input| Projects'!$AR591:$CO591))</f>
        <v/>
      </c>
      <c r="CB591" s="206" t="str">
        <f t="shared" si="231"/>
        <v/>
      </c>
    </row>
    <row r="592" spans="2:80" x14ac:dyDescent="0.3">
      <c r="B592" s="268">
        <f>IFERROR('Input| Projects'!B592,"")</f>
        <v>583</v>
      </c>
      <c r="C592" s="57" t="str">
        <f>IFERROR(IF('Input| Projects'!C592="","",'Input| Projects'!C592),"")</f>
        <v/>
      </c>
      <c r="D592" s="57" t="str">
        <f>IFERROR(IF('Input| Projects'!D592="","",'Input| Projects'!D592),"")</f>
        <v/>
      </c>
      <c r="E592" s="140"/>
      <c r="F592" s="257">
        <f>IFERROR('Input| Projects'!I592*'Input| Escalations'!$K$19,"")</f>
        <v>0</v>
      </c>
      <c r="G592" s="257">
        <f>IFERROR('Input| Projects'!J592*'Input| Escalations'!$K$19,"")</f>
        <v>0</v>
      </c>
      <c r="H592" s="257">
        <f>IFERROR('Input| Projects'!K592*'Input| Escalations'!$K$19,"")</f>
        <v>0</v>
      </c>
      <c r="I592" s="257">
        <f>IFERROR('Input| Projects'!L592*'Input| Escalations'!$K$19,"")</f>
        <v>0</v>
      </c>
      <c r="J592" s="257">
        <f>IFERROR('Input| Projects'!M592*'Input| Escalations'!$K$19,"")</f>
        <v>0</v>
      </c>
      <c r="K592" s="257">
        <f>IFERROR('Input| Projects'!N592*'Input| Escalations'!$K$19,"")</f>
        <v>0</v>
      </c>
      <c r="L592" s="257">
        <f>IFERROR('Input| Projects'!O592*'Input| Escalations'!$K$19,"")</f>
        <v>0</v>
      </c>
      <c r="M592" s="206" t="str">
        <f>IF(ABS(SUM(F592:L592)-(SUM('Input| Projects'!I592:O592)*'Input| Escalations'!$K$19))&lt;0.0000001,"",1)</f>
        <v/>
      </c>
      <c r="N592" s="259">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259">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259">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259">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259">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259">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259">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42"/>
      <c r="V592" s="253">
        <f t="shared" si="225"/>
        <v>0</v>
      </c>
      <c r="W592" s="253">
        <f t="shared" si="226"/>
        <v>0</v>
      </c>
      <c r="X592" s="253">
        <f t="shared" si="227"/>
        <v>0</v>
      </c>
      <c r="Y592" s="253">
        <f t="shared" si="210"/>
        <v>0</v>
      </c>
      <c r="Z592" s="253">
        <f t="shared" si="211"/>
        <v>0</v>
      </c>
      <c r="AA592" s="253">
        <f t="shared" si="212"/>
        <v>0</v>
      </c>
      <c r="AB592" s="253">
        <f t="shared" si="213"/>
        <v>0</v>
      </c>
      <c r="AC592" s="142"/>
      <c r="AD592" s="253">
        <f>'Input| Projects'!Q592*N592*'Input| Escalations'!$K$19</f>
        <v>0</v>
      </c>
      <c r="AE592" s="253">
        <f>'Input| Projects'!R592*O592*'Input| Escalations'!$K$19</f>
        <v>0</v>
      </c>
      <c r="AF592" s="253">
        <f>'Input| Projects'!S592*P592*'Input| Escalations'!$K$19</f>
        <v>0</v>
      </c>
      <c r="AG592" s="253">
        <f>'Input| Projects'!T592*Q592*'Input| Escalations'!$K$19</f>
        <v>0</v>
      </c>
      <c r="AH592" s="253">
        <f>'Input| Projects'!U592*R592*'Input| Escalations'!$K$19</f>
        <v>0</v>
      </c>
      <c r="AI592" s="253">
        <f>'Input| Projects'!V592*S592*'Input| Escalations'!$K$19</f>
        <v>0</v>
      </c>
      <c r="AJ592" s="253">
        <f>'Input| Projects'!W592*T592*'Input| Escalations'!$K$19</f>
        <v>0</v>
      </c>
      <c r="AK592" s="142"/>
      <c r="AL592" s="253">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253">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253">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253">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253">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253">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253">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42"/>
      <c r="AT592" s="253">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253">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253">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253">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253">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253">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253">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42"/>
      <c r="BB592" s="253">
        <f t="shared" si="228"/>
        <v>0</v>
      </c>
      <c r="BC592" s="253">
        <f t="shared" si="229"/>
        <v>0</v>
      </c>
      <c r="BD592" s="253">
        <f t="shared" si="230"/>
        <v>0</v>
      </c>
      <c r="BE592" s="253">
        <f t="shared" si="214"/>
        <v>0</v>
      </c>
      <c r="BF592" s="253">
        <f t="shared" si="215"/>
        <v>0</v>
      </c>
      <c r="BG592" s="253">
        <f t="shared" si="216"/>
        <v>0</v>
      </c>
      <c r="BH592" s="253">
        <f t="shared" si="217"/>
        <v>0</v>
      </c>
      <c r="BI592" s="144"/>
      <c r="BJ592" s="253"/>
      <c r="BK592" s="253"/>
      <c r="BL592" s="253"/>
      <c r="BM592" s="253"/>
      <c r="BN592" s="253"/>
      <c r="BO592" s="253"/>
      <c r="BP592" s="253"/>
      <c r="BQ592" s="144"/>
      <c r="BR592" s="253">
        <f t="shared" si="218"/>
        <v>0</v>
      </c>
      <c r="BS592" s="253">
        <f t="shared" si="219"/>
        <v>0</v>
      </c>
      <c r="BT592" s="253">
        <f t="shared" si="220"/>
        <v>0</v>
      </c>
      <c r="BU592" s="253">
        <f t="shared" si="221"/>
        <v>0</v>
      </c>
      <c r="BV592" s="253">
        <f t="shared" si="222"/>
        <v>0</v>
      </c>
      <c r="BW592" s="253">
        <f t="shared" si="223"/>
        <v>0</v>
      </c>
      <c r="BX592" s="253">
        <f t="shared" si="224"/>
        <v>0</v>
      </c>
      <c r="BY592" s="142"/>
      <c r="BZ592" s="264" t="str">
        <f>IF(SUMIF('Input| Projects'!$AR$8:$CO$8,"Dx",'Input| Projects'!$AR592:$CO592)=0,"",SUMIF('Input| Projects'!$AR$8:$CO$8,"Dx",'Input| Projects'!$AR592:$CO592))</f>
        <v/>
      </c>
      <c r="CA592" s="264" t="str">
        <f>IF(SUMIF('Input| Projects'!$AR$8:$CO$8,"Tx",'Input| Projects'!$AR592:$CO592)=0,"",SUMIF('Input| Projects'!$AR$8:$CO$8,"Tx",'Input| Projects'!$AR592:$CO592))</f>
        <v/>
      </c>
      <c r="CB592" s="206" t="str">
        <f t="shared" si="231"/>
        <v/>
      </c>
    </row>
    <row r="593" spans="2:80" x14ac:dyDescent="0.3">
      <c r="B593" s="268">
        <f>IFERROR('Input| Projects'!B593,"")</f>
        <v>584</v>
      </c>
      <c r="C593" s="57" t="str">
        <f>IFERROR(IF('Input| Projects'!C593="","",'Input| Projects'!C593),"")</f>
        <v/>
      </c>
      <c r="D593" s="57" t="str">
        <f>IFERROR(IF('Input| Projects'!D593="","",'Input| Projects'!D593),"")</f>
        <v/>
      </c>
      <c r="E593" s="140"/>
      <c r="F593" s="257">
        <f>IFERROR('Input| Projects'!I593*'Input| Escalations'!$K$19,"")</f>
        <v>0</v>
      </c>
      <c r="G593" s="257">
        <f>IFERROR('Input| Projects'!J593*'Input| Escalations'!$K$19,"")</f>
        <v>0</v>
      </c>
      <c r="H593" s="257">
        <f>IFERROR('Input| Projects'!K593*'Input| Escalations'!$K$19,"")</f>
        <v>0</v>
      </c>
      <c r="I593" s="257">
        <f>IFERROR('Input| Projects'!L593*'Input| Escalations'!$K$19,"")</f>
        <v>0</v>
      </c>
      <c r="J593" s="257">
        <f>IFERROR('Input| Projects'!M593*'Input| Escalations'!$K$19,"")</f>
        <v>0</v>
      </c>
      <c r="K593" s="257">
        <f>IFERROR('Input| Projects'!N593*'Input| Escalations'!$K$19,"")</f>
        <v>0</v>
      </c>
      <c r="L593" s="257">
        <f>IFERROR('Input| Projects'!O593*'Input| Escalations'!$K$19,"")</f>
        <v>0</v>
      </c>
      <c r="M593" s="206" t="str">
        <f>IF(ABS(SUM(F593:L593)-(SUM('Input| Projects'!I593:O593)*'Input| Escalations'!$K$19))&lt;0.0000001,"",1)</f>
        <v/>
      </c>
      <c r="N593" s="259">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259">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259">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259">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259">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259">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259">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42"/>
      <c r="V593" s="253">
        <f t="shared" si="225"/>
        <v>0</v>
      </c>
      <c r="W593" s="253">
        <f t="shared" si="226"/>
        <v>0</v>
      </c>
      <c r="X593" s="253">
        <f t="shared" si="227"/>
        <v>0</v>
      </c>
      <c r="Y593" s="253">
        <f t="shared" si="210"/>
        <v>0</v>
      </c>
      <c r="Z593" s="253">
        <f t="shared" si="211"/>
        <v>0</v>
      </c>
      <c r="AA593" s="253">
        <f t="shared" si="212"/>
        <v>0</v>
      </c>
      <c r="AB593" s="253">
        <f t="shared" si="213"/>
        <v>0</v>
      </c>
      <c r="AC593" s="142"/>
      <c r="AD593" s="253">
        <f>'Input| Projects'!Q593*N593*'Input| Escalations'!$K$19</f>
        <v>0</v>
      </c>
      <c r="AE593" s="253">
        <f>'Input| Projects'!R593*O593*'Input| Escalations'!$K$19</f>
        <v>0</v>
      </c>
      <c r="AF593" s="253">
        <f>'Input| Projects'!S593*P593*'Input| Escalations'!$K$19</f>
        <v>0</v>
      </c>
      <c r="AG593" s="253">
        <f>'Input| Projects'!T593*Q593*'Input| Escalations'!$K$19</f>
        <v>0</v>
      </c>
      <c r="AH593" s="253">
        <f>'Input| Projects'!U593*R593*'Input| Escalations'!$K$19</f>
        <v>0</v>
      </c>
      <c r="AI593" s="253">
        <f>'Input| Projects'!V593*S593*'Input| Escalations'!$K$19</f>
        <v>0</v>
      </c>
      <c r="AJ593" s="253">
        <f>'Input| Projects'!W593*T593*'Input| Escalations'!$K$19</f>
        <v>0</v>
      </c>
      <c r="AK593" s="142"/>
      <c r="AL593" s="253">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253">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253">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253">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253">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253">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253">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42"/>
      <c r="AT593" s="253">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253">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253">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253">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253">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253">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253">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42"/>
      <c r="BB593" s="253">
        <f t="shared" si="228"/>
        <v>0</v>
      </c>
      <c r="BC593" s="253">
        <f t="shared" si="229"/>
        <v>0</v>
      </c>
      <c r="BD593" s="253">
        <f t="shared" si="230"/>
        <v>0</v>
      </c>
      <c r="BE593" s="253">
        <f t="shared" si="214"/>
        <v>0</v>
      </c>
      <c r="BF593" s="253">
        <f t="shared" si="215"/>
        <v>0</v>
      </c>
      <c r="BG593" s="253">
        <f t="shared" si="216"/>
        <v>0</v>
      </c>
      <c r="BH593" s="253">
        <f t="shared" si="217"/>
        <v>0</v>
      </c>
      <c r="BI593" s="144"/>
      <c r="BJ593" s="253"/>
      <c r="BK593" s="253"/>
      <c r="BL593" s="253"/>
      <c r="BM593" s="253"/>
      <c r="BN593" s="253"/>
      <c r="BO593" s="253"/>
      <c r="BP593" s="253"/>
      <c r="BQ593" s="144"/>
      <c r="BR593" s="253">
        <f t="shared" si="218"/>
        <v>0</v>
      </c>
      <c r="BS593" s="253">
        <f t="shared" si="219"/>
        <v>0</v>
      </c>
      <c r="BT593" s="253">
        <f t="shared" si="220"/>
        <v>0</v>
      </c>
      <c r="BU593" s="253">
        <f t="shared" si="221"/>
        <v>0</v>
      </c>
      <c r="BV593" s="253">
        <f t="shared" si="222"/>
        <v>0</v>
      </c>
      <c r="BW593" s="253">
        <f t="shared" si="223"/>
        <v>0</v>
      </c>
      <c r="BX593" s="253">
        <f t="shared" si="224"/>
        <v>0</v>
      </c>
      <c r="BY593" s="142"/>
      <c r="BZ593" s="264" t="str">
        <f>IF(SUMIF('Input| Projects'!$AR$8:$CO$8,"Dx",'Input| Projects'!$AR593:$CO593)=0,"",SUMIF('Input| Projects'!$AR$8:$CO$8,"Dx",'Input| Projects'!$AR593:$CO593))</f>
        <v/>
      </c>
      <c r="CA593" s="264" t="str">
        <f>IF(SUMIF('Input| Projects'!$AR$8:$CO$8,"Tx",'Input| Projects'!$AR593:$CO593)=0,"",SUMIF('Input| Projects'!$AR$8:$CO$8,"Tx",'Input| Projects'!$AR593:$CO593))</f>
        <v/>
      </c>
      <c r="CB593" s="206" t="str">
        <f t="shared" si="231"/>
        <v/>
      </c>
    </row>
    <row r="594" spans="2:80" x14ac:dyDescent="0.3">
      <c r="B594" s="268">
        <f>IFERROR('Input| Projects'!B594,"")</f>
        <v>585</v>
      </c>
      <c r="C594" s="57" t="str">
        <f>IFERROR(IF('Input| Projects'!C594="","",'Input| Projects'!C594),"")</f>
        <v/>
      </c>
      <c r="D594" s="57" t="str">
        <f>IFERROR(IF('Input| Projects'!D594="","",'Input| Projects'!D594),"")</f>
        <v/>
      </c>
      <c r="E594" s="140"/>
      <c r="F594" s="257">
        <f>IFERROR('Input| Projects'!I594*'Input| Escalations'!$K$19,"")</f>
        <v>0</v>
      </c>
      <c r="G594" s="257">
        <f>IFERROR('Input| Projects'!J594*'Input| Escalations'!$K$19,"")</f>
        <v>0</v>
      </c>
      <c r="H594" s="257">
        <f>IFERROR('Input| Projects'!K594*'Input| Escalations'!$K$19,"")</f>
        <v>0</v>
      </c>
      <c r="I594" s="257">
        <f>IFERROR('Input| Projects'!L594*'Input| Escalations'!$K$19,"")</f>
        <v>0</v>
      </c>
      <c r="J594" s="257">
        <f>IFERROR('Input| Projects'!M594*'Input| Escalations'!$K$19,"")</f>
        <v>0</v>
      </c>
      <c r="K594" s="257">
        <f>IFERROR('Input| Projects'!N594*'Input| Escalations'!$K$19,"")</f>
        <v>0</v>
      </c>
      <c r="L594" s="257">
        <f>IFERROR('Input| Projects'!O594*'Input| Escalations'!$K$19,"")</f>
        <v>0</v>
      </c>
      <c r="M594" s="206" t="str">
        <f>IF(ABS(SUM(F594:L594)-(SUM('Input| Projects'!I594:O594)*'Input| Escalations'!$K$19))&lt;0.0000001,"",1)</f>
        <v/>
      </c>
      <c r="N594" s="259">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259">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259">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259">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259">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259">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259">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42"/>
      <c r="V594" s="253">
        <f t="shared" si="225"/>
        <v>0</v>
      </c>
      <c r="W594" s="253">
        <f t="shared" si="226"/>
        <v>0</v>
      </c>
      <c r="X594" s="253">
        <f t="shared" si="227"/>
        <v>0</v>
      </c>
      <c r="Y594" s="253">
        <f t="shared" si="210"/>
        <v>0</v>
      </c>
      <c r="Z594" s="253">
        <f t="shared" si="211"/>
        <v>0</v>
      </c>
      <c r="AA594" s="253">
        <f t="shared" si="212"/>
        <v>0</v>
      </c>
      <c r="AB594" s="253">
        <f t="shared" si="213"/>
        <v>0</v>
      </c>
      <c r="AC594" s="142"/>
      <c r="AD594" s="253">
        <f>'Input| Projects'!Q594*N594*'Input| Escalations'!$K$19</f>
        <v>0</v>
      </c>
      <c r="AE594" s="253">
        <f>'Input| Projects'!R594*O594*'Input| Escalations'!$K$19</f>
        <v>0</v>
      </c>
      <c r="AF594" s="253">
        <f>'Input| Projects'!S594*P594*'Input| Escalations'!$K$19</f>
        <v>0</v>
      </c>
      <c r="AG594" s="253">
        <f>'Input| Projects'!T594*Q594*'Input| Escalations'!$K$19</f>
        <v>0</v>
      </c>
      <c r="AH594" s="253">
        <f>'Input| Projects'!U594*R594*'Input| Escalations'!$K$19</f>
        <v>0</v>
      </c>
      <c r="AI594" s="253">
        <f>'Input| Projects'!V594*S594*'Input| Escalations'!$K$19</f>
        <v>0</v>
      </c>
      <c r="AJ594" s="253">
        <f>'Input| Projects'!W594*T594*'Input| Escalations'!$K$19</f>
        <v>0</v>
      </c>
      <c r="AK594" s="142"/>
      <c r="AL594" s="253">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253">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253">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253">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253">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253">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253">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42"/>
      <c r="AT594" s="253">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253">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253">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253">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253">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253">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253">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42"/>
      <c r="BB594" s="253">
        <f t="shared" si="228"/>
        <v>0</v>
      </c>
      <c r="BC594" s="253">
        <f t="shared" si="229"/>
        <v>0</v>
      </c>
      <c r="BD594" s="253">
        <f t="shared" si="230"/>
        <v>0</v>
      </c>
      <c r="BE594" s="253">
        <f t="shared" si="214"/>
        <v>0</v>
      </c>
      <c r="BF594" s="253">
        <f t="shared" si="215"/>
        <v>0</v>
      </c>
      <c r="BG594" s="253">
        <f t="shared" si="216"/>
        <v>0</v>
      </c>
      <c r="BH594" s="253">
        <f t="shared" si="217"/>
        <v>0</v>
      </c>
      <c r="BI594" s="144"/>
      <c r="BJ594" s="253"/>
      <c r="BK594" s="253"/>
      <c r="BL594" s="253"/>
      <c r="BM594" s="253"/>
      <c r="BN594" s="253"/>
      <c r="BO594" s="253"/>
      <c r="BP594" s="253"/>
      <c r="BQ594" s="144"/>
      <c r="BR594" s="253">
        <f t="shared" si="218"/>
        <v>0</v>
      </c>
      <c r="BS594" s="253">
        <f t="shared" si="219"/>
        <v>0</v>
      </c>
      <c r="BT594" s="253">
        <f t="shared" si="220"/>
        <v>0</v>
      </c>
      <c r="BU594" s="253">
        <f t="shared" si="221"/>
        <v>0</v>
      </c>
      <c r="BV594" s="253">
        <f t="shared" si="222"/>
        <v>0</v>
      </c>
      <c r="BW594" s="253">
        <f t="shared" si="223"/>
        <v>0</v>
      </c>
      <c r="BX594" s="253">
        <f t="shared" si="224"/>
        <v>0</v>
      </c>
      <c r="BY594" s="142"/>
      <c r="BZ594" s="264" t="str">
        <f>IF(SUMIF('Input| Projects'!$AR$8:$CO$8,"Dx",'Input| Projects'!$AR594:$CO594)=0,"",SUMIF('Input| Projects'!$AR$8:$CO$8,"Dx",'Input| Projects'!$AR594:$CO594))</f>
        <v/>
      </c>
      <c r="CA594" s="264" t="str">
        <f>IF(SUMIF('Input| Projects'!$AR$8:$CO$8,"Tx",'Input| Projects'!$AR594:$CO594)=0,"",SUMIF('Input| Projects'!$AR$8:$CO$8,"Tx",'Input| Projects'!$AR594:$CO594))</f>
        <v/>
      </c>
      <c r="CB594" s="206" t="str">
        <f t="shared" si="231"/>
        <v/>
      </c>
    </row>
    <row r="595" spans="2:80" x14ac:dyDescent="0.3">
      <c r="B595" s="268">
        <f>IFERROR('Input| Projects'!B595,"")</f>
        <v>586</v>
      </c>
      <c r="C595" s="57" t="str">
        <f>IFERROR(IF('Input| Projects'!C595="","",'Input| Projects'!C595),"")</f>
        <v/>
      </c>
      <c r="D595" s="57" t="str">
        <f>IFERROR(IF('Input| Projects'!D595="","",'Input| Projects'!D595),"")</f>
        <v/>
      </c>
      <c r="E595" s="140"/>
      <c r="F595" s="257">
        <f>IFERROR('Input| Projects'!I595*'Input| Escalations'!$K$19,"")</f>
        <v>0</v>
      </c>
      <c r="G595" s="257">
        <f>IFERROR('Input| Projects'!J595*'Input| Escalations'!$K$19,"")</f>
        <v>0</v>
      </c>
      <c r="H595" s="257">
        <f>IFERROR('Input| Projects'!K595*'Input| Escalations'!$K$19,"")</f>
        <v>0</v>
      </c>
      <c r="I595" s="257">
        <f>IFERROR('Input| Projects'!L595*'Input| Escalations'!$K$19,"")</f>
        <v>0</v>
      </c>
      <c r="J595" s="257">
        <f>IFERROR('Input| Projects'!M595*'Input| Escalations'!$K$19,"")</f>
        <v>0</v>
      </c>
      <c r="K595" s="257">
        <f>IFERROR('Input| Projects'!N595*'Input| Escalations'!$K$19,"")</f>
        <v>0</v>
      </c>
      <c r="L595" s="257">
        <f>IFERROR('Input| Projects'!O595*'Input| Escalations'!$K$19,"")</f>
        <v>0</v>
      </c>
      <c r="M595" s="206" t="str">
        <f>IF(ABS(SUM(F595:L595)-(SUM('Input| Projects'!I595:O595)*'Input| Escalations'!$K$19))&lt;0.0000001,"",1)</f>
        <v/>
      </c>
      <c r="N595" s="259">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259">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259">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259">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259">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259">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259">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42"/>
      <c r="V595" s="253">
        <f t="shared" si="225"/>
        <v>0</v>
      </c>
      <c r="W595" s="253">
        <f t="shared" si="226"/>
        <v>0</v>
      </c>
      <c r="X595" s="253">
        <f t="shared" si="227"/>
        <v>0</v>
      </c>
      <c r="Y595" s="253">
        <f t="shared" si="210"/>
        <v>0</v>
      </c>
      <c r="Z595" s="253">
        <f t="shared" si="211"/>
        <v>0</v>
      </c>
      <c r="AA595" s="253">
        <f t="shared" si="212"/>
        <v>0</v>
      </c>
      <c r="AB595" s="253">
        <f t="shared" si="213"/>
        <v>0</v>
      </c>
      <c r="AC595" s="142"/>
      <c r="AD595" s="253">
        <f>'Input| Projects'!Q595*N595*'Input| Escalations'!$K$19</f>
        <v>0</v>
      </c>
      <c r="AE595" s="253">
        <f>'Input| Projects'!R595*O595*'Input| Escalations'!$K$19</f>
        <v>0</v>
      </c>
      <c r="AF595" s="253">
        <f>'Input| Projects'!S595*P595*'Input| Escalations'!$K$19</f>
        <v>0</v>
      </c>
      <c r="AG595" s="253">
        <f>'Input| Projects'!T595*Q595*'Input| Escalations'!$K$19</f>
        <v>0</v>
      </c>
      <c r="AH595" s="253">
        <f>'Input| Projects'!U595*R595*'Input| Escalations'!$K$19</f>
        <v>0</v>
      </c>
      <c r="AI595" s="253">
        <f>'Input| Projects'!V595*S595*'Input| Escalations'!$K$19</f>
        <v>0</v>
      </c>
      <c r="AJ595" s="253">
        <f>'Input| Projects'!W595*T595*'Input| Escalations'!$K$19</f>
        <v>0</v>
      </c>
      <c r="AK595" s="142"/>
      <c r="AL595" s="253">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253">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253">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253">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253">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253">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253">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42"/>
      <c r="AT595" s="253">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253">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253">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253">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253">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253">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253">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42"/>
      <c r="BB595" s="253">
        <f t="shared" si="228"/>
        <v>0</v>
      </c>
      <c r="BC595" s="253">
        <f t="shared" si="229"/>
        <v>0</v>
      </c>
      <c r="BD595" s="253">
        <f t="shared" si="230"/>
        <v>0</v>
      </c>
      <c r="BE595" s="253">
        <f t="shared" si="214"/>
        <v>0</v>
      </c>
      <c r="BF595" s="253">
        <f t="shared" si="215"/>
        <v>0</v>
      </c>
      <c r="BG595" s="253">
        <f t="shared" si="216"/>
        <v>0</v>
      </c>
      <c r="BH595" s="253">
        <f t="shared" si="217"/>
        <v>0</v>
      </c>
      <c r="BI595" s="144"/>
      <c r="BJ595" s="253"/>
      <c r="BK595" s="253"/>
      <c r="BL595" s="253"/>
      <c r="BM595" s="253"/>
      <c r="BN595" s="253"/>
      <c r="BO595" s="253"/>
      <c r="BP595" s="253"/>
      <c r="BQ595" s="144"/>
      <c r="BR595" s="253">
        <f t="shared" si="218"/>
        <v>0</v>
      </c>
      <c r="BS595" s="253">
        <f t="shared" si="219"/>
        <v>0</v>
      </c>
      <c r="BT595" s="253">
        <f t="shared" si="220"/>
        <v>0</v>
      </c>
      <c r="BU595" s="253">
        <f t="shared" si="221"/>
        <v>0</v>
      </c>
      <c r="BV595" s="253">
        <f t="shared" si="222"/>
        <v>0</v>
      </c>
      <c r="BW595" s="253">
        <f t="shared" si="223"/>
        <v>0</v>
      </c>
      <c r="BX595" s="253">
        <f t="shared" si="224"/>
        <v>0</v>
      </c>
      <c r="BY595" s="142"/>
      <c r="BZ595" s="264" t="str">
        <f>IF(SUMIF('Input| Projects'!$AR$8:$CO$8,"Dx",'Input| Projects'!$AR595:$CO595)=0,"",SUMIF('Input| Projects'!$AR$8:$CO$8,"Dx",'Input| Projects'!$AR595:$CO595))</f>
        <v/>
      </c>
      <c r="CA595" s="264" t="str">
        <f>IF(SUMIF('Input| Projects'!$AR$8:$CO$8,"Tx",'Input| Projects'!$AR595:$CO595)=0,"",SUMIF('Input| Projects'!$AR$8:$CO$8,"Tx",'Input| Projects'!$AR595:$CO595))</f>
        <v/>
      </c>
      <c r="CB595" s="206" t="str">
        <f t="shared" si="231"/>
        <v/>
      </c>
    </row>
    <row r="596" spans="2:80" x14ac:dyDescent="0.3">
      <c r="B596" s="268">
        <f>IFERROR('Input| Projects'!B596,"")</f>
        <v>587</v>
      </c>
      <c r="C596" s="57" t="str">
        <f>IFERROR(IF('Input| Projects'!C596="","",'Input| Projects'!C596),"")</f>
        <v/>
      </c>
      <c r="D596" s="57" t="str">
        <f>IFERROR(IF('Input| Projects'!D596="","",'Input| Projects'!D596),"")</f>
        <v/>
      </c>
      <c r="E596" s="140"/>
      <c r="F596" s="257">
        <f>IFERROR('Input| Projects'!I596*'Input| Escalations'!$K$19,"")</f>
        <v>0</v>
      </c>
      <c r="G596" s="257">
        <f>IFERROR('Input| Projects'!J596*'Input| Escalations'!$K$19,"")</f>
        <v>0</v>
      </c>
      <c r="H596" s="257">
        <f>IFERROR('Input| Projects'!K596*'Input| Escalations'!$K$19,"")</f>
        <v>0</v>
      </c>
      <c r="I596" s="257">
        <f>IFERROR('Input| Projects'!L596*'Input| Escalations'!$K$19,"")</f>
        <v>0</v>
      </c>
      <c r="J596" s="257">
        <f>IFERROR('Input| Projects'!M596*'Input| Escalations'!$K$19,"")</f>
        <v>0</v>
      </c>
      <c r="K596" s="257">
        <f>IFERROR('Input| Projects'!N596*'Input| Escalations'!$K$19,"")</f>
        <v>0</v>
      </c>
      <c r="L596" s="257">
        <f>IFERROR('Input| Projects'!O596*'Input| Escalations'!$K$19,"")</f>
        <v>0</v>
      </c>
      <c r="M596" s="206" t="str">
        <f>IF(ABS(SUM(F596:L596)-(SUM('Input| Projects'!I596:O596)*'Input| Escalations'!$K$19))&lt;0.0000001,"",1)</f>
        <v/>
      </c>
      <c r="N596" s="259">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259">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259">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259">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259">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259">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259">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42"/>
      <c r="V596" s="253">
        <f t="shared" si="225"/>
        <v>0</v>
      </c>
      <c r="W596" s="253">
        <f t="shared" si="226"/>
        <v>0</v>
      </c>
      <c r="X596" s="253">
        <f t="shared" si="227"/>
        <v>0</v>
      </c>
      <c r="Y596" s="253">
        <f t="shared" si="210"/>
        <v>0</v>
      </c>
      <c r="Z596" s="253">
        <f t="shared" si="211"/>
        <v>0</v>
      </c>
      <c r="AA596" s="253">
        <f t="shared" si="212"/>
        <v>0</v>
      </c>
      <c r="AB596" s="253">
        <f t="shared" si="213"/>
        <v>0</v>
      </c>
      <c r="AC596" s="142"/>
      <c r="AD596" s="253">
        <f>'Input| Projects'!Q596*N596*'Input| Escalations'!$K$19</f>
        <v>0</v>
      </c>
      <c r="AE596" s="253">
        <f>'Input| Projects'!R596*O596*'Input| Escalations'!$K$19</f>
        <v>0</v>
      </c>
      <c r="AF596" s="253">
        <f>'Input| Projects'!S596*P596*'Input| Escalations'!$K$19</f>
        <v>0</v>
      </c>
      <c r="AG596" s="253">
        <f>'Input| Projects'!T596*Q596*'Input| Escalations'!$K$19</f>
        <v>0</v>
      </c>
      <c r="AH596" s="253">
        <f>'Input| Projects'!U596*R596*'Input| Escalations'!$K$19</f>
        <v>0</v>
      </c>
      <c r="AI596" s="253">
        <f>'Input| Projects'!V596*S596*'Input| Escalations'!$K$19</f>
        <v>0</v>
      </c>
      <c r="AJ596" s="253">
        <f>'Input| Projects'!W596*T596*'Input| Escalations'!$K$19</f>
        <v>0</v>
      </c>
      <c r="AK596" s="142"/>
      <c r="AL596" s="253">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253">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253">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253">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253">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253">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253">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42"/>
      <c r="AT596" s="253">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253">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253">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253">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253">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253">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253">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42"/>
      <c r="BB596" s="253">
        <f t="shared" si="228"/>
        <v>0</v>
      </c>
      <c r="BC596" s="253">
        <f t="shared" si="229"/>
        <v>0</v>
      </c>
      <c r="BD596" s="253">
        <f t="shared" si="230"/>
        <v>0</v>
      </c>
      <c r="BE596" s="253">
        <f t="shared" si="214"/>
        <v>0</v>
      </c>
      <c r="BF596" s="253">
        <f t="shared" si="215"/>
        <v>0</v>
      </c>
      <c r="BG596" s="253">
        <f t="shared" si="216"/>
        <v>0</v>
      </c>
      <c r="BH596" s="253">
        <f t="shared" si="217"/>
        <v>0</v>
      </c>
      <c r="BI596" s="144"/>
      <c r="BJ596" s="253"/>
      <c r="BK596" s="253"/>
      <c r="BL596" s="253"/>
      <c r="BM596" s="253"/>
      <c r="BN596" s="253"/>
      <c r="BO596" s="253"/>
      <c r="BP596" s="253"/>
      <c r="BQ596" s="144"/>
      <c r="BR596" s="253">
        <f t="shared" si="218"/>
        <v>0</v>
      </c>
      <c r="BS596" s="253">
        <f t="shared" si="219"/>
        <v>0</v>
      </c>
      <c r="BT596" s="253">
        <f t="shared" si="220"/>
        <v>0</v>
      </c>
      <c r="BU596" s="253">
        <f t="shared" si="221"/>
        <v>0</v>
      </c>
      <c r="BV596" s="253">
        <f t="shared" si="222"/>
        <v>0</v>
      </c>
      <c r="BW596" s="253">
        <f t="shared" si="223"/>
        <v>0</v>
      </c>
      <c r="BX596" s="253">
        <f t="shared" si="224"/>
        <v>0</v>
      </c>
      <c r="BY596" s="142"/>
      <c r="BZ596" s="264" t="str">
        <f>IF(SUMIF('Input| Projects'!$AR$8:$CO$8,"Dx",'Input| Projects'!$AR596:$CO596)=0,"",SUMIF('Input| Projects'!$AR$8:$CO$8,"Dx",'Input| Projects'!$AR596:$CO596))</f>
        <v/>
      </c>
      <c r="CA596" s="264" t="str">
        <f>IF(SUMIF('Input| Projects'!$AR$8:$CO$8,"Tx",'Input| Projects'!$AR596:$CO596)=0,"",SUMIF('Input| Projects'!$AR$8:$CO$8,"Tx",'Input| Projects'!$AR596:$CO596))</f>
        <v/>
      </c>
      <c r="CB596" s="206" t="str">
        <f t="shared" si="231"/>
        <v/>
      </c>
    </row>
    <row r="597" spans="2:80" x14ac:dyDescent="0.3">
      <c r="B597" s="268">
        <f>IFERROR('Input| Projects'!B597,"")</f>
        <v>588</v>
      </c>
      <c r="C597" s="57" t="str">
        <f>IFERROR(IF('Input| Projects'!C597="","",'Input| Projects'!C597),"")</f>
        <v/>
      </c>
      <c r="D597" s="57" t="str">
        <f>IFERROR(IF('Input| Projects'!D597="","",'Input| Projects'!D597),"")</f>
        <v/>
      </c>
      <c r="E597" s="140"/>
      <c r="F597" s="257">
        <f>IFERROR('Input| Projects'!I597*'Input| Escalations'!$K$19,"")</f>
        <v>0</v>
      </c>
      <c r="G597" s="257">
        <f>IFERROR('Input| Projects'!J597*'Input| Escalations'!$K$19,"")</f>
        <v>0</v>
      </c>
      <c r="H597" s="257">
        <f>IFERROR('Input| Projects'!K597*'Input| Escalations'!$K$19,"")</f>
        <v>0</v>
      </c>
      <c r="I597" s="257">
        <f>IFERROR('Input| Projects'!L597*'Input| Escalations'!$K$19,"")</f>
        <v>0</v>
      </c>
      <c r="J597" s="257">
        <f>IFERROR('Input| Projects'!M597*'Input| Escalations'!$K$19,"")</f>
        <v>0</v>
      </c>
      <c r="K597" s="257">
        <f>IFERROR('Input| Projects'!N597*'Input| Escalations'!$K$19,"")</f>
        <v>0</v>
      </c>
      <c r="L597" s="257">
        <f>IFERROR('Input| Projects'!O597*'Input| Escalations'!$K$19,"")</f>
        <v>0</v>
      </c>
      <c r="M597" s="206" t="str">
        <f>IF(ABS(SUM(F597:L597)-(SUM('Input| Projects'!I597:O597)*'Input| Escalations'!$K$19))&lt;0.0000001,"",1)</f>
        <v/>
      </c>
      <c r="N597" s="259">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259">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259">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259">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259">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259">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259">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42"/>
      <c r="V597" s="253">
        <f t="shared" si="225"/>
        <v>0</v>
      </c>
      <c r="W597" s="253">
        <f t="shared" si="226"/>
        <v>0</v>
      </c>
      <c r="X597" s="253">
        <f t="shared" si="227"/>
        <v>0</v>
      </c>
      <c r="Y597" s="253">
        <f t="shared" si="210"/>
        <v>0</v>
      </c>
      <c r="Z597" s="253">
        <f t="shared" si="211"/>
        <v>0</v>
      </c>
      <c r="AA597" s="253">
        <f t="shared" si="212"/>
        <v>0</v>
      </c>
      <c r="AB597" s="253">
        <f t="shared" si="213"/>
        <v>0</v>
      </c>
      <c r="AC597" s="142"/>
      <c r="AD597" s="253">
        <f>'Input| Projects'!Q597*N597*'Input| Escalations'!$K$19</f>
        <v>0</v>
      </c>
      <c r="AE597" s="253">
        <f>'Input| Projects'!R597*O597*'Input| Escalations'!$K$19</f>
        <v>0</v>
      </c>
      <c r="AF597" s="253">
        <f>'Input| Projects'!S597*P597*'Input| Escalations'!$K$19</f>
        <v>0</v>
      </c>
      <c r="AG597" s="253">
        <f>'Input| Projects'!T597*Q597*'Input| Escalations'!$K$19</f>
        <v>0</v>
      </c>
      <c r="AH597" s="253">
        <f>'Input| Projects'!U597*R597*'Input| Escalations'!$K$19</f>
        <v>0</v>
      </c>
      <c r="AI597" s="253">
        <f>'Input| Projects'!V597*S597*'Input| Escalations'!$K$19</f>
        <v>0</v>
      </c>
      <c r="AJ597" s="253">
        <f>'Input| Projects'!W597*T597*'Input| Escalations'!$K$19</f>
        <v>0</v>
      </c>
      <c r="AK597" s="142"/>
      <c r="AL597" s="253">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253">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253">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253">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253">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253">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253">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42"/>
      <c r="AT597" s="253">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253">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253">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253">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253">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253">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253">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42"/>
      <c r="BB597" s="253">
        <f t="shared" si="228"/>
        <v>0</v>
      </c>
      <c r="BC597" s="253">
        <f t="shared" si="229"/>
        <v>0</v>
      </c>
      <c r="BD597" s="253">
        <f t="shared" si="230"/>
        <v>0</v>
      </c>
      <c r="BE597" s="253">
        <f t="shared" si="214"/>
        <v>0</v>
      </c>
      <c r="BF597" s="253">
        <f t="shared" si="215"/>
        <v>0</v>
      </c>
      <c r="BG597" s="253">
        <f t="shared" si="216"/>
        <v>0</v>
      </c>
      <c r="BH597" s="253">
        <f t="shared" si="217"/>
        <v>0</v>
      </c>
      <c r="BI597" s="144"/>
      <c r="BJ597" s="253"/>
      <c r="BK597" s="253"/>
      <c r="BL597" s="253"/>
      <c r="BM597" s="253"/>
      <c r="BN597" s="253"/>
      <c r="BO597" s="253"/>
      <c r="BP597" s="253"/>
      <c r="BQ597" s="144"/>
      <c r="BR597" s="253">
        <f t="shared" si="218"/>
        <v>0</v>
      </c>
      <c r="BS597" s="253">
        <f t="shared" si="219"/>
        <v>0</v>
      </c>
      <c r="BT597" s="253">
        <f t="shared" si="220"/>
        <v>0</v>
      </c>
      <c r="BU597" s="253">
        <f t="shared" si="221"/>
        <v>0</v>
      </c>
      <c r="BV597" s="253">
        <f t="shared" si="222"/>
        <v>0</v>
      </c>
      <c r="BW597" s="253">
        <f t="shared" si="223"/>
        <v>0</v>
      </c>
      <c r="BX597" s="253">
        <f t="shared" si="224"/>
        <v>0</v>
      </c>
      <c r="BY597" s="142"/>
      <c r="BZ597" s="264" t="str">
        <f>IF(SUMIF('Input| Projects'!$AR$8:$CO$8,"Dx",'Input| Projects'!$AR597:$CO597)=0,"",SUMIF('Input| Projects'!$AR$8:$CO$8,"Dx",'Input| Projects'!$AR597:$CO597))</f>
        <v/>
      </c>
      <c r="CA597" s="264" t="str">
        <f>IF(SUMIF('Input| Projects'!$AR$8:$CO$8,"Tx",'Input| Projects'!$AR597:$CO597)=0,"",SUMIF('Input| Projects'!$AR$8:$CO$8,"Tx",'Input| Projects'!$AR597:$CO597))</f>
        <v/>
      </c>
      <c r="CB597" s="206" t="str">
        <f t="shared" si="231"/>
        <v/>
      </c>
    </row>
    <row r="598" spans="2:80" x14ac:dyDescent="0.3">
      <c r="B598" s="268">
        <f>IFERROR('Input| Projects'!B598,"")</f>
        <v>589</v>
      </c>
      <c r="C598" s="57" t="str">
        <f>IFERROR(IF('Input| Projects'!C598="","",'Input| Projects'!C598),"")</f>
        <v/>
      </c>
      <c r="D598" s="57" t="str">
        <f>IFERROR(IF('Input| Projects'!D598="","",'Input| Projects'!D598),"")</f>
        <v/>
      </c>
      <c r="E598" s="140"/>
      <c r="F598" s="257">
        <f>IFERROR('Input| Projects'!I598*'Input| Escalations'!$K$19,"")</f>
        <v>0</v>
      </c>
      <c r="G598" s="257">
        <f>IFERROR('Input| Projects'!J598*'Input| Escalations'!$K$19,"")</f>
        <v>0</v>
      </c>
      <c r="H598" s="257">
        <f>IFERROR('Input| Projects'!K598*'Input| Escalations'!$K$19,"")</f>
        <v>0</v>
      </c>
      <c r="I598" s="257">
        <f>IFERROR('Input| Projects'!L598*'Input| Escalations'!$K$19,"")</f>
        <v>0</v>
      </c>
      <c r="J598" s="257">
        <f>IFERROR('Input| Projects'!M598*'Input| Escalations'!$K$19,"")</f>
        <v>0</v>
      </c>
      <c r="K598" s="257">
        <f>IFERROR('Input| Projects'!N598*'Input| Escalations'!$K$19,"")</f>
        <v>0</v>
      </c>
      <c r="L598" s="257">
        <f>IFERROR('Input| Projects'!O598*'Input| Escalations'!$K$19,"")</f>
        <v>0</v>
      </c>
      <c r="M598" s="206" t="str">
        <f>IF(ABS(SUM(F598:L598)-(SUM('Input| Projects'!I598:O598)*'Input| Escalations'!$K$19))&lt;0.0000001,"",1)</f>
        <v/>
      </c>
      <c r="N598" s="259">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259">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259">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259">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259">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259">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259">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42"/>
      <c r="V598" s="253">
        <f t="shared" si="225"/>
        <v>0</v>
      </c>
      <c r="W598" s="253">
        <f t="shared" si="226"/>
        <v>0</v>
      </c>
      <c r="X598" s="253">
        <f t="shared" si="227"/>
        <v>0</v>
      </c>
      <c r="Y598" s="253">
        <f t="shared" si="210"/>
        <v>0</v>
      </c>
      <c r="Z598" s="253">
        <f t="shared" si="211"/>
        <v>0</v>
      </c>
      <c r="AA598" s="253">
        <f t="shared" si="212"/>
        <v>0</v>
      </c>
      <c r="AB598" s="253">
        <f t="shared" si="213"/>
        <v>0</v>
      </c>
      <c r="AC598" s="142"/>
      <c r="AD598" s="253">
        <f>'Input| Projects'!Q598*N598*'Input| Escalations'!$K$19</f>
        <v>0</v>
      </c>
      <c r="AE598" s="253">
        <f>'Input| Projects'!R598*O598*'Input| Escalations'!$K$19</f>
        <v>0</v>
      </c>
      <c r="AF598" s="253">
        <f>'Input| Projects'!S598*P598*'Input| Escalations'!$K$19</f>
        <v>0</v>
      </c>
      <c r="AG598" s="253">
        <f>'Input| Projects'!T598*Q598*'Input| Escalations'!$K$19</f>
        <v>0</v>
      </c>
      <c r="AH598" s="253">
        <f>'Input| Projects'!U598*R598*'Input| Escalations'!$K$19</f>
        <v>0</v>
      </c>
      <c r="AI598" s="253">
        <f>'Input| Projects'!V598*S598*'Input| Escalations'!$K$19</f>
        <v>0</v>
      </c>
      <c r="AJ598" s="253">
        <f>'Input| Projects'!W598*T598*'Input| Escalations'!$K$19</f>
        <v>0</v>
      </c>
      <c r="AK598" s="142"/>
      <c r="AL598" s="253">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253">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253">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253">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253">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253">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253">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42"/>
      <c r="AT598" s="253">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253">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253">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253">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253">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253">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253">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42"/>
      <c r="BB598" s="253">
        <f t="shared" si="228"/>
        <v>0</v>
      </c>
      <c r="BC598" s="253">
        <f t="shared" si="229"/>
        <v>0</v>
      </c>
      <c r="BD598" s="253">
        <f t="shared" si="230"/>
        <v>0</v>
      </c>
      <c r="BE598" s="253">
        <f t="shared" si="214"/>
        <v>0</v>
      </c>
      <c r="BF598" s="253">
        <f t="shared" si="215"/>
        <v>0</v>
      </c>
      <c r="BG598" s="253">
        <f t="shared" si="216"/>
        <v>0</v>
      </c>
      <c r="BH598" s="253">
        <f t="shared" si="217"/>
        <v>0</v>
      </c>
      <c r="BI598" s="144"/>
      <c r="BJ598" s="253"/>
      <c r="BK598" s="253"/>
      <c r="BL598" s="253"/>
      <c r="BM598" s="253"/>
      <c r="BN598" s="253"/>
      <c r="BO598" s="253"/>
      <c r="BP598" s="253"/>
      <c r="BQ598" s="144"/>
      <c r="BR598" s="253">
        <f t="shared" si="218"/>
        <v>0</v>
      </c>
      <c r="BS598" s="253">
        <f t="shared" si="219"/>
        <v>0</v>
      </c>
      <c r="BT598" s="253">
        <f t="shared" si="220"/>
        <v>0</v>
      </c>
      <c r="BU598" s="253">
        <f t="shared" si="221"/>
        <v>0</v>
      </c>
      <c r="BV598" s="253">
        <f t="shared" si="222"/>
        <v>0</v>
      </c>
      <c r="BW598" s="253">
        <f t="shared" si="223"/>
        <v>0</v>
      </c>
      <c r="BX598" s="253">
        <f t="shared" si="224"/>
        <v>0</v>
      </c>
      <c r="BY598" s="142"/>
      <c r="BZ598" s="264" t="str">
        <f>IF(SUMIF('Input| Projects'!$AR$8:$CO$8,"Dx",'Input| Projects'!$AR598:$CO598)=0,"",SUMIF('Input| Projects'!$AR$8:$CO$8,"Dx",'Input| Projects'!$AR598:$CO598))</f>
        <v/>
      </c>
      <c r="CA598" s="264" t="str">
        <f>IF(SUMIF('Input| Projects'!$AR$8:$CO$8,"Tx",'Input| Projects'!$AR598:$CO598)=0,"",SUMIF('Input| Projects'!$AR$8:$CO$8,"Tx",'Input| Projects'!$AR598:$CO598))</f>
        <v/>
      </c>
      <c r="CB598" s="206" t="str">
        <f t="shared" si="231"/>
        <v/>
      </c>
    </row>
    <row r="599" spans="2:80" x14ac:dyDescent="0.3">
      <c r="B599" s="268">
        <f>IFERROR('Input| Projects'!B599,"")</f>
        <v>590</v>
      </c>
      <c r="C599" s="57" t="str">
        <f>IFERROR(IF('Input| Projects'!C599="","",'Input| Projects'!C599),"")</f>
        <v/>
      </c>
      <c r="D599" s="57" t="str">
        <f>IFERROR(IF('Input| Projects'!D599="","",'Input| Projects'!D599),"")</f>
        <v/>
      </c>
      <c r="E599" s="140"/>
      <c r="F599" s="257">
        <f>IFERROR('Input| Projects'!I599*'Input| Escalations'!$K$19,"")</f>
        <v>0</v>
      </c>
      <c r="G599" s="257">
        <f>IFERROR('Input| Projects'!J599*'Input| Escalations'!$K$19,"")</f>
        <v>0</v>
      </c>
      <c r="H599" s="257">
        <f>IFERROR('Input| Projects'!K599*'Input| Escalations'!$K$19,"")</f>
        <v>0</v>
      </c>
      <c r="I599" s="257">
        <f>IFERROR('Input| Projects'!L599*'Input| Escalations'!$K$19,"")</f>
        <v>0</v>
      </c>
      <c r="J599" s="257">
        <f>IFERROR('Input| Projects'!M599*'Input| Escalations'!$K$19,"")</f>
        <v>0</v>
      </c>
      <c r="K599" s="257">
        <f>IFERROR('Input| Projects'!N599*'Input| Escalations'!$K$19,"")</f>
        <v>0</v>
      </c>
      <c r="L599" s="257">
        <f>IFERROR('Input| Projects'!O599*'Input| Escalations'!$K$19,"")</f>
        <v>0</v>
      </c>
      <c r="M599" s="206" t="str">
        <f>IF(ABS(SUM(F599:L599)-(SUM('Input| Projects'!I599:O599)*'Input| Escalations'!$K$19))&lt;0.0000001,"",1)</f>
        <v/>
      </c>
      <c r="N599" s="259">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259">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259">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259">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259">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259">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259">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42"/>
      <c r="V599" s="253">
        <f t="shared" si="225"/>
        <v>0</v>
      </c>
      <c r="W599" s="253">
        <f t="shared" si="226"/>
        <v>0</v>
      </c>
      <c r="X599" s="253">
        <f t="shared" si="227"/>
        <v>0</v>
      </c>
      <c r="Y599" s="253">
        <f t="shared" si="210"/>
        <v>0</v>
      </c>
      <c r="Z599" s="253">
        <f t="shared" si="211"/>
        <v>0</v>
      </c>
      <c r="AA599" s="253">
        <f t="shared" si="212"/>
        <v>0</v>
      </c>
      <c r="AB599" s="253">
        <f t="shared" si="213"/>
        <v>0</v>
      </c>
      <c r="AC599" s="142"/>
      <c r="AD599" s="253">
        <f>'Input| Projects'!Q599*N599*'Input| Escalations'!$K$19</f>
        <v>0</v>
      </c>
      <c r="AE599" s="253">
        <f>'Input| Projects'!R599*O599*'Input| Escalations'!$K$19</f>
        <v>0</v>
      </c>
      <c r="AF599" s="253">
        <f>'Input| Projects'!S599*P599*'Input| Escalations'!$K$19</f>
        <v>0</v>
      </c>
      <c r="AG599" s="253">
        <f>'Input| Projects'!T599*Q599*'Input| Escalations'!$K$19</f>
        <v>0</v>
      </c>
      <c r="AH599" s="253">
        <f>'Input| Projects'!U599*R599*'Input| Escalations'!$K$19</f>
        <v>0</v>
      </c>
      <c r="AI599" s="253">
        <f>'Input| Projects'!V599*S599*'Input| Escalations'!$K$19</f>
        <v>0</v>
      </c>
      <c r="AJ599" s="253">
        <f>'Input| Projects'!W599*T599*'Input| Escalations'!$K$19</f>
        <v>0</v>
      </c>
      <c r="AK599" s="142"/>
      <c r="AL599" s="253">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253">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253">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253">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253">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253">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253">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42"/>
      <c r="AT599" s="253">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253">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253">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253">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253">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253">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253">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42"/>
      <c r="BB599" s="253">
        <f t="shared" si="228"/>
        <v>0</v>
      </c>
      <c r="BC599" s="253">
        <f t="shared" si="229"/>
        <v>0</v>
      </c>
      <c r="BD599" s="253">
        <f t="shared" si="230"/>
        <v>0</v>
      </c>
      <c r="BE599" s="253">
        <f t="shared" si="214"/>
        <v>0</v>
      </c>
      <c r="BF599" s="253">
        <f t="shared" si="215"/>
        <v>0</v>
      </c>
      <c r="BG599" s="253">
        <f t="shared" si="216"/>
        <v>0</v>
      </c>
      <c r="BH599" s="253">
        <f t="shared" si="217"/>
        <v>0</v>
      </c>
      <c r="BI599" s="144"/>
      <c r="BJ599" s="253"/>
      <c r="BK599" s="253"/>
      <c r="BL599" s="253"/>
      <c r="BM599" s="253"/>
      <c r="BN599" s="253"/>
      <c r="BO599" s="253"/>
      <c r="BP599" s="253"/>
      <c r="BQ599" s="144"/>
      <c r="BR599" s="253">
        <f t="shared" si="218"/>
        <v>0</v>
      </c>
      <c r="BS599" s="253">
        <f t="shared" si="219"/>
        <v>0</v>
      </c>
      <c r="BT599" s="253">
        <f t="shared" si="220"/>
        <v>0</v>
      </c>
      <c r="BU599" s="253">
        <f t="shared" si="221"/>
        <v>0</v>
      </c>
      <c r="BV599" s="253">
        <f t="shared" si="222"/>
        <v>0</v>
      </c>
      <c r="BW599" s="253">
        <f t="shared" si="223"/>
        <v>0</v>
      </c>
      <c r="BX599" s="253">
        <f t="shared" si="224"/>
        <v>0</v>
      </c>
      <c r="BY599" s="142"/>
      <c r="BZ599" s="264" t="str">
        <f>IF(SUMIF('Input| Projects'!$AR$8:$CO$8,"Dx",'Input| Projects'!$AR599:$CO599)=0,"",SUMIF('Input| Projects'!$AR$8:$CO$8,"Dx",'Input| Projects'!$AR599:$CO599))</f>
        <v/>
      </c>
      <c r="CA599" s="264" t="str">
        <f>IF(SUMIF('Input| Projects'!$AR$8:$CO$8,"Tx",'Input| Projects'!$AR599:$CO599)=0,"",SUMIF('Input| Projects'!$AR$8:$CO$8,"Tx",'Input| Projects'!$AR599:$CO599))</f>
        <v/>
      </c>
      <c r="CB599" s="206" t="str">
        <f t="shared" si="231"/>
        <v/>
      </c>
    </row>
    <row r="600" spans="2:80" x14ac:dyDescent="0.3">
      <c r="B600" s="268">
        <f>IFERROR('Input| Projects'!B600,"")</f>
        <v>591</v>
      </c>
      <c r="C600" s="57" t="str">
        <f>IFERROR(IF('Input| Projects'!C600="","",'Input| Projects'!C600),"")</f>
        <v/>
      </c>
      <c r="D600" s="57" t="str">
        <f>IFERROR(IF('Input| Projects'!D600="","",'Input| Projects'!D600),"")</f>
        <v/>
      </c>
      <c r="E600" s="140"/>
      <c r="F600" s="257">
        <f>IFERROR('Input| Projects'!I600*'Input| Escalations'!$K$19,"")</f>
        <v>0</v>
      </c>
      <c r="G600" s="257">
        <f>IFERROR('Input| Projects'!J600*'Input| Escalations'!$K$19,"")</f>
        <v>0</v>
      </c>
      <c r="H600" s="257">
        <f>IFERROR('Input| Projects'!K600*'Input| Escalations'!$K$19,"")</f>
        <v>0</v>
      </c>
      <c r="I600" s="257">
        <f>IFERROR('Input| Projects'!L600*'Input| Escalations'!$K$19,"")</f>
        <v>0</v>
      </c>
      <c r="J600" s="257">
        <f>IFERROR('Input| Projects'!M600*'Input| Escalations'!$K$19,"")</f>
        <v>0</v>
      </c>
      <c r="K600" s="257">
        <f>IFERROR('Input| Projects'!N600*'Input| Escalations'!$K$19,"")</f>
        <v>0</v>
      </c>
      <c r="L600" s="257">
        <f>IFERROR('Input| Projects'!O600*'Input| Escalations'!$K$19,"")</f>
        <v>0</v>
      </c>
      <c r="M600" s="206" t="str">
        <f>IF(ABS(SUM(F600:L600)-(SUM('Input| Projects'!I600:O600)*'Input| Escalations'!$K$19))&lt;0.0000001,"",1)</f>
        <v/>
      </c>
      <c r="N600" s="259">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259">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259">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259">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259">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259">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259">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42"/>
      <c r="V600" s="253">
        <f t="shared" si="225"/>
        <v>0</v>
      </c>
      <c r="W600" s="253">
        <f t="shared" si="226"/>
        <v>0</v>
      </c>
      <c r="X600" s="253">
        <f t="shared" si="227"/>
        <v>0</v>
      </c>
      <c r="Y600" s="253">
        <f t="shared" si="210"/>
        <v>0</v>
      </c>
      <c r="Z600" s="253">
        <f t="shared" si="211"/>
        <v>0</v>
      </c>
      <c r="AA600" s="253">
        <f t="shared" si="212"/>
        <v>0</v>
      </c>
      <c r="AB600" s="253">
        <f t="shared" si="213"/>
        <v>0</v>
      </c>
      <c r="AC600" s="142"/>
      <c r="AD600" s="253">
        <f>'Input| Projects'!Q600*N600*'Input| Escalations'!$K$19</f>
        <v>0</v>
      </c>
      <c r="AE600" s="253">
        <f>'Input| Projects'!R600*O600*'Input| Escalations'!$K$19</f>
        <v>0</v>
      </c>
      <c r="AF600" s="253">
        <f>'Input| Projects'!S600*P600*'Input| Escalations'!$K$19</f>
        <v>0</v>
      </c>
      <c r="AG600" s="253">
        <f>'Input| Projects'!T600*Q600*'Input| Escalations'!$K$19</f>
        <v>0</v>
      </c>
      <c r="AH600" s="253">
        <f>'Input| Projects'!U600*R600*'Input| Escalations'!$K$19</f>
        <v>0</v>
      </c>
      <c r="AI600" s="253">
        <f>'Input| Projects'!V600*S600*'Input| Escalations'!$K$19</f>
        <v>0</v>
      </c>
      <c r="AJ600" s="253">
        <f>'Input| Projects'!W600*T600*'Input| Escalations'!$K$19</f>
        <v>0</v>
      </c>
      <c r="AK600" s="142"/>
      <c r="AL600" s="253">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253">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253">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253">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253">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253">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253">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42"/>
      <c r="AT600" s="253">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253">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253">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253">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253">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253">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253">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42"/>
      <c r="BB600" s="253">
        <f t="shared" si="228"/>
        <v>0</v>
      </c>
      <c r="BC600" s="253">
        <f t="shared" si="229"/>
        <v>0</v>
      </c>
      <c r="BD600" s="253">
        <f t="shared" si="230"/>
        <v>0</v>
      </c>
      <c r="BE600" s="253">
        <f t="shared" si="214"/>
        <v>0</v>
      </c>
      <c r="BF600" s="253">
        <f t="shared" si="215"/>
        <v>0</v>
      </c>
      <c r="BG600" s="253">
        <f t="shared" si="216"/>
        <v>0</v>
      </c>
      <c r="BH600" s="253">
        <f t="shared" si="217"/>
        <v>0</v>
      </c>
      <c r="BI600" s="144"/>
      <c r="BJ600" s="253"/>
      <c r="BK600" s="253"/>
      <c r="BL600" s="253"/>
      <c r="BM600" s="253"/>
      <c r="BN600" s="253"/>
      <c r="BO600" s="253"/>
      <c r="BP600" s="253"/>
      <c r="BQ600" s="144"/>
      <c r="BR600" s="253">
        <f t="shared" si="218"/>
        <v>0</v>
      </c>
      <c r="BS600" s="253">
        <f t="shared" si="219"/>
        <v>0</v>
      </c>
      <c r="BT600" s="253">
        <f t="shared" si="220"/>
        <v>0</v>
      </c>
      <c r="BU600" s="253">
        <f t="shared" si="221"/>
        <v>0</v>
      </c>
      <c r="BV600" s="253">
        <f t="shared" si="222"/>
        <v>0</v>
      </c>
      <c r="BW600" s="253">
        <f t="shared" si="223"/>
        <v>0</v>
      </c>
      <c r="BX600" s="253">
        <f t="shared" si="224"/>
        <v>0</v>
      </c>
      <c r="BY600" s="142"/>
      <c r="BZ600" s="264" t="str">
        <f>IF(SUMIF('Input| Projects'!$AR$8:$CO$8,"Dx",'Input| Projects'!$AR600:$CO600)=0,"",SUMIF('Input| Projects'!$AR$8:$CO$8,"Dx",'Input| Projects'!$AR600:$CO600))</f>
        <v/>
      </c>
      <c r="CA600" s="264" t="str">
        <f>IF(SUMIF('Input| Projects'!$AR$8:$CO$8,"Tx",'Input| Projects'!$AR600:$CO600)=0,"",SUMIF('Input| Projects'!$AR$8:$CO$8,"Tx",'Input| Projects'!$AR600:$CO600))</f>
        <v/>
      </c>
      <c r="CB600" s="206" t="str">
        <f t="shared" si="231"/>
        <v/>
      </c>
    </row>
    <row r="601" spans="2:80" x14ac:dyDescent="0.3">
      <c r="B601" s="268">
        <f>IFERROR('Input| Projects'!B601,"")</f>
        <v>592</v>
      </c>
      <c r="C601" s="57" t="str">
        <f>IFERROR(IF('Input| Projects'!C601="","",'Input| Projects'!C601),"")</f>
        <v/>
      </c>
      <c r="D601" s="57" t="str">
        <f>IFERROR(IF('Input| Projects'!D601="","",'Input| Projects'!D601),"")</f>
        <v/>
      </c>
      <c r="E601" s="140"/>
      <c r="F601" s="257">
        <f>IFERROR('Input| Projects'!I601*'Input| Escalations'!$K$19,"")</f>
        <v>0</v>
      </c>
      <c r="G601" s="257">
        <f>IFERROR('Input| Projects'!J601*'Input| Escalations'!$K$19,"")</f>
        <v>0</v>
      </c>
      <c r="H601" s="257">
        <f>IFERROR('Input| Projects'!K601*'Input| Escalations'!$K$19,"")</f>
        <v>0</v>
      </c>
      <c r="I601" s="257">
        <f>IFERROR('Input| Projects'!L601*'Input| Escalations'!$K$19,"")</f>
        <v>0</v>
      </c>
      <c r="J601" s="257">
        <f>IFERROR('Input| Projects'!M601*'Input| Escalations'!$K$19,"")</f>
        <v>0</v>
      </c>
      <c r="K601" s="257">
        <f>IFERROR('Input| Projects'!N601*'Input| Escalations'!$K$19,"")</f>
        <v>0</v>
      </c>
      <c r="L601" s="257">
        <f>IFERROR('Input| Projects'!O601*'Input| Escalations'!$K$19,"")</f>
        <v>0</v>
      </c>
      <c r="M601" s="206" t="str">
        <f>IF(ABS(SUM(F601:L601)-(SUM('Input| Projects'!I601:O601)*'Input| Escalations'!$K$19))&lt;0.0000001,"",1)</f>
        <v/>
      </c>
      <c r="N601" s="259">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259">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259">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259">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259">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259">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259">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42"/>
      <c r="V601" s="253">
        <f t="shared" si="225"/>
        <v>0</v>
      </c>
      <c r="W601" s="253">
        <f t="shared" si="226"/>
        <v>0</v>
      </c>
      <c r="X601" s="253">
        <f t="shared" si="227"/>
        <v>0</v>
      </c>
      <c r="Y601" s="253">
        <f t="shared" si="210"/>
        <v>0</v>
      </c>
      <c r="Z601" s="253">
        <f t="shared" si="211"/>
        <v>0</v>
      </c>
      <c r="AA601" s="253">
        <f t="shared" si="212"/>
        <v>0</v>
      </c>
      <c r="AB601" s="253">
        <f t="shared" si="213"/>
        <v>0</v>
      </c>
      <c r="AC601" s="142"/>
      <c r="AD601" s="253">
        <f>'Input| Projects'!Q601*N601*'Input| Escalations'!$K$19</f>
        <v>0</v>
      </c>
      <c r="AE601" s="253">
        <f>'Input| Projects'!R601*O601*'Input| Escalations'!$K$19</f>
        <v>0</v>
      </c>
      <c r="AF601" s="253">
        <f>'Input| Projects'!S601*P601*'Input| Escalations'!$K$19</f>
        <v>0</v>
      </c>
      <c r="AG601" s="253">
        <f>'Input| Projects'!T601*Q601*'Input| Escalations'!$K$19</f>
        <v>0</v>
      </c>
      <c r="AH601" s="253">
        <f>'Input| Projects'!U601*R601*'Input| Escalations'!$K$19</f>
        <v>0</v>
      </c>
      <c r="AI601" s="253">
        <f>'Input| Projects'!V601*S601*'Input| Escalations'!$K$19</f>
        <v>0</v>
      </c>
      <c r="AJ601" s="253">
        <f>'Input| Projects'!W601*T601*'Input| Escalations'!$K$19</f>
        <v>0</v>
      </c>
      <c r="AK601" s="142"/>
      <c r="AL601" s="253">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253">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253">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253">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253">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253">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253">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42"/>
      <c r="AT601" s="253">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253">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253">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253">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253">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253">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253">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42"/>
      <c r="BB601" s="253">
        <f t="shared" si="228"/>
        <v>0</v>
      </c>
      <c r="BC601" s="253">
        <f t="shared" si="229"/>
        <v>0</v>
      </c>
      <c r="BD601" s="253">
        <f t="shared" si="230"/>
        <v>0</v>
      </c>
      <c r="BE601" s="253">
        <f t="shared" si="214"/>
        <v>0</v>
      </c>
      <c r="BF601" s="253">
        <f t="shared" si="215"/>
        <v>0</v>
      </c>
      <c r="BG601" s="253">
        <f t="shared" si="216"/>
        <v>0</v>
      </c>
      <c r="BH601" s="253">
        <f t="shared" si="217"/>
        <v>0</v>
      </c>
      <c r="BI601" s="144"/>
      <c r="BJ601" s="253"/>
      <c r="BK601" s="253"/>
      <c r="BL601" s="253"/>
      <c r="BM601" s="253"/>
      <c r="BN601" s="253"/>
      <c r="BO601" s="253"/>
      <c r="BP601" s="253"/>
      <c r="BQ601" s="144"/>
      <c r="BR601" s="253">
        <f t="shared" si="218"/>
        <v>0</v>
      </c>
      <c r="BS601" s="253">
        <f t="shared" si="219"/>
        <v>0</v>
      </c>
      <c r="BT601" s="253">
        <f t="shared" si="220"/>
        <v>0</v>
      </c>
      <c r="BU601" s="253">
        <f t="shared" si="221"/>
        <v>0</v>
      </c>
      <c r="BV601" s="253">
        <f t="shared" si="222"/>
        <v>0</v>
      </c>
      <c r="BW601" s="253">
        <f t="shared" si="223"/>
        <v>0</v>
      </c>
      <c r="BX601" s="253">
        <f t="shared" si="224"/>
        <v>0</v>
      </c>
      <c r="BY601" s="142"/>
      <c r="BZ601" s="264" t="str">
        <f>IF(SUMIF('Input| Projects'!$AR$8:$CO$8,"Dx",'Input| Projects'!$AR601:$CO601)=0,"",SUMIF('Input| Projects'!$AR$8:$CO$8,"Dx",'Input| Projects'!$AR601:$CO601))</f>
        <v/>
      </c>
      <c r="CA601" s="264" t="str">
        <f>IF(SUMIF('Input| Projects'!$AR$8:$CO$8,"Tx",'Input| Projects'!$AR601:$CO601)=0,"",SUMIF('Input| Projects'!$AR$8:$CO$8,"Tx",'Input| Projects'!$AR601:$CO601))</f>
        <v/>
      </c>
      <c r="CB601" s="206" t="str">
        <f t="shared" si="231"/>
        <v/>
      </c>
    </row>
    <row r="602" spans="2:80" x14ac:dyDescent="0.3">
      <c r="B602" s="268">
        <f>IFERROR('Input| Projects'!B602,"")</f>
        <v>593</v>
      </c>
      <c r="C602" s="57" t="str">
        <f>IFERROR(IF('Input| Projects'!C602="","",'Input| Projects'!C602),"")</f>
        <v/>
      </c>
      <c r="D602" s="57" t="str">
        <f>IFERROR(IF('Input| Projects'!D602="","",'Input| Projects'!D602),"")</f>
        <v/>
      </c>
      <c r="E602" s="140"/>
      <c r="F602" s="257">
        <f>IFERROR('Input| Projects'!I602*'Input| Escalations'!$K$19,"")</f>
        <v>0</v>
      </c>
      <c r="G602" s="257">
        <f>IFERROR('Input| Projects'!J602*'Input| Escalations'!$K$19,"")</f>
        <v>0</v>
      </c>
      <c r="H602" s="257">
        <f>IFERROR('Input| Projects'!K602*'Input| Escalations'!$K$19,"")</f>
        <v>0</v>
      </c>
      <c r="I602" s="257">
        <f>IFERROR('Input| Projects'!L602*'Input| Escalations'!$K$19,"")</f>
        <v>0</v>
      </c>
      <c r="J602" s="257">
        <f>IFERROR('Input| Projects'!M602*'Input| Escalations'!$K$19,"")</f>
        <v>0</v>
      </c>
      <c r="K602" s="257">
        <f>IFERROR('Input| Projects'!N602*'Input| Escalations'!$K$19,"")</f>
        <v>0</v>
      </c>
      <c r="L602" s="257">
        <f>IFERROR('Input| Projects'!O602*'Input| Escalations'!$K$19,"")</f>
        <v>0</v>
      </c>
      <c r="M602" s="206" t="str">
        <f>IF(ABS(SUM(F602:L602)-(SUM('Input| Projects'!I602:O602)*'Input| Escalations'!$K$19))&lt;0.0000001,"",1)</f>
        <v/>
      </c>
      <c r="N602" s="259">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259">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259">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259">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259">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259">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259">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42"/>
      <c r="V602" s="253">
        <f t="shared" si="225"/>
        <v>0</v>
      </c>
      <c r="W602" s="253">
        <f t="shared" si="226"/>
        <v>0</v>
      </c>
      <c r="X602" s="253">
        <f t="shared" si="227"/>
        <v>0</v>
      </c>
      <c r="Y602" s="253">
        <f t="shared" si="210"/>
        <v>0</v>
      </c>
      <c r="Z602" s="253">
        <f t="shared" si="211"/>
        <v>0</v>
      </c>
      <c r="AA602" s="253">
        <f t="shared" si="212"/>
        <v>0</v>
      </c>
      <c r="AB602" s="253">
        <f t="shared" si="213"/>
        <v>0</v>
      </c>
      <c r="AC602" s="142"/>
      <c r="AD602" s="253">
        <f>'Input| Projects'!Q602*N602*'Input| Escalations'!$K$19</f>
        <v>0</v>
      </c>
      <c r="AE602" s="253">
        <f>'Input| Projects'!R602*O602*'Input| Escalations'!$K$19</f>
        <v>0</v>
      </c>
      <c r="AF602" s="253">
        <f>'Input| Projects'!S602*P602*'Input| Escalations'!$K$19</f>
        <v>0</v>
      </c>
      <c r="AG602" s="253">
        <f>'Input| Projects'!T602*Q602*'Input| Escalations'!$K$19</f>
        <v>0</v>
      </c>
      <c r="AH602" s="253">
        <f>'Input| Projects'!U602*R602*'Input| Escalations'!$K$19</f>
        <v>0</v>
      </c>
      <c r="AI602" s="253">
        <f>'Input| Projects'!V602*S602*'Input| Escalations'!$K$19</f>
        <v>0</v>
      </c>
      <c r="AJ602" s="253">
        <f>'Input| Projects'!W602*T602*'Input| Escalations'!$K$19</f>
        <v>0</v>
      </c>
      <c r="AK602" s="142"/>
      <c r="AL602" s="253">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253">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253">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253">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253">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253">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253">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42"/>
      <c r="AT602" s="253">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253">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253">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253">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253">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253">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253">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42"/>
      <c r="BB602" s="253">
        <f t="shared" si="228"/>
        <v>0</v>
      </c>
      <c r="BC602" s="253">
        <f t="shared" si="229"/>
        <v>0</v>
      </c>
      <c r="BD602" s="253">
        <f t="shared" si="230"/>
        <v>0</v>
      </c>
      <c r="BE602" s="253">
        <f t="shared" si="214"/>
        <v>0</v>
      </c>
      <c r="BF602" s="253">
        <f t="shared" si="215"/>
        <v>0</v>
      </c>
      <c r="BG602" s="253">
        <f t="shared" si="216"/>
        <v>0</v>
      </c>
      <c r="BH602" s="253">
        <f t="shared" si="217"/>
        <v>0</v>
      </c>
      <c r="BI602" s="144"/>
      <c r="BJ602" s="253"/>
      <c r="BK602" s="253"/>
      <c r="BL602" s="253"/>
      <c r="BM602" s="253"/>
      <c r="BN602" s="253"/>
      <c r="BO602" s="253"/>
      <c r="BP602" s="253"/>
      <c r="BQ602" s="144"/>
      <c r="BR602" s="253">
        <f t="shared" si="218"/>
        <v>0</v>
      </c>
      <c r="BS602" s="253">
        <f t="shared" si="219"/>
        <v>0</v>
      </c>
      <c r="BT602" s="253">
        <f t="shared" si="220"/>
        <v>0</v>
      </c>
      <c r="BU602" s="253">
        <f t="shared" si="221"/>
        <v>0</v>
      </c>
      <c r="BV602" s="253">
        <f t="shared" si="222"/>
        <v>0</v>
      </c>
      <c r="BW602" s="253">
        <f t="shared" si="223"/>
        <v>0</v>
      </c>
      <c r="BX602" s="253">
        <f t="shared" si="224"/>
        <v>0</v>
      </c>
      <c r="BY602" s="142"/>
      <c r="BZ602" s="264" t="str">
        <f>IF(SUMIF('Input| Projects'!$AR$8:$CO$8,"Dx",'Input| Projects'!$AR602:$CO602)=0,"",SUMIF('Input| Projects'!$AR$8:$CO$8,"Dx",'Input| Projects'!$AR602:$CO602))</f>
        <v/>
      </c>
      <c r="CA602" s="264" t="str">
        <f>IF(SUMIF('Input| Projects'!$AR$8:$CO$8,"Tx",'Input| Projects'!$AR602:$CO602)=0,"",SUMIF('Input| Projects'!$AR$8:$CO$8,"Tx",'Input| Projects'!$AR602:$CO602))</f>
        <v/>
      </c>
      <c r="CB602" s="206" t="str">
        <f t="shared" si="231"/>
        <v/>
      </c>
    </row>
    <row r="603" spans="2:80" x14ac:dyDescent="0.3">
      <c r="B603" s="268">
        <f>IFERROR('Input| Projects'!B603,"")</f>
        <v>594</v>
      </c>
      <c r="C603" s="57" t="str">
        <f>IFERROR(IF('Input| Projects'!C603="","",'Input| Projects'!C603),"")</f>
        <v/>
      </c>
      <c r="D603" s="57" t="str">
        <f>IFERROR(IF('Input| Projects'!D603="","",'Input| Projects'!D603),"")</f>
        <v/>
      </c>
      <c r="E603" s="140"/>
      <c r="F603" s="257">
        <f>IFERROR('Input| Projects'!I603*'Input| Escalations'!$K$19,"")</f>
        <v>0</v>
      </c>
      <c r="G603" s="257">
        <f>IFERROR('Input| Projects'!J603*'Input| Escalations'!$K$19,"")</f>
        <v>0</v>
      </c>
      <c r="H603" s="257">
        <f>IFERROR('Input| Projects'!K603*'Input| Escalations'!$K$19,"")</f>
        <v>0</v>
      </c>
      <c r="I603" s="257">
        <f>IFERROR('Input| Projects'!L603*'Input| Escalations'!$K$19,"")</f>
        <v>0</v>
      </c>
      <c r="J603" s="257">
        <f>IFERROR('Input| Projects'!M603*'Input| Escalations'!$K$19,"")</f>
        <v>0</v>
      </c>
      <c r="K603" s="257">
        <f>IFERROR('Input| Projects'!N603*'Input| Escalations'!$K$19,"")</f>
        <v>0</v>
      </c>
      <c r="L603" s="257">
        <f>IFERROR('Input| Projects'!O603*'Input| Escalations'!$K$19,"")</f>
        <v>0</v>
      </c>
      <c r="M603" s="206" t="str">
        <f>IF(ABS(SUM(F603:L603)-(SUM('Input| Projects'!I603:O603)*'Input| Escalations'!$K$19))&lt;0.0000001,"",1)</f>
        <v/>
      </c>
      <c r="N603" s="259">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259">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259">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259">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259">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259">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259">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42"/>
      <c r="V603" s="253">
        <f t="shared" si="225"/>
        <v>0</v>
      </c>
      <c r="W603" s="253">
        <f t="shared" si="226"/>
        <v>0</v>
      </c>
      <c r="X603" s="253">
        <f t="shared" si="227"/>
        <v>0</v>
      </c>
      <c r="Y603" s="253">
        <f t="shared" si="210"/>
        <v>0</v>
      </c>
      <c r="Z603" s="253">
        <f t="shared" si="211"/>
        <v>0</v>
      </c>
      <c r="AA603" s="253">
        <f t="shared" si="212"/>
        <v>0</v>
      </c>
      <c r="AB603" s="253">
        <f t="shared" si="213"/>
        <v>0</v>
      </c>
      <c r="AC603" s="142"/>
      <c r="AD603" s="253">
        <f>'Input| Projects'!Q603*N603*'Input| Escalations'!$K$19</f>
        <v>0</v>
      </c>
      <c r="AE603" s="253">
        <f>'Input| Projects'!R603*O603*'Input| Escalations'!$K$19</f>
        <v>0</v>
      </c>
      <c r="AF603" s="253">
        <f>'Input| Projects'!S603*P603*'Input| Escalations'!$K$19</f>
        <v>0</v>
      </c>
      <c r="AG603" s="253">
        <f>'Input| Projects'!T603*Q603*'Input| Escalations'!$K$19</f>
        <v>0</v>
      </c>
      <c r="AH603" s="253">
        <f>'Input| Projects'!U603*R603*'Input| Escalations'!$K$19</f>
        <v>0</v>
      </c>
      <c r="AI603" s="253">
        <f>'Input| Projects'!V603*S603*'Input| Escalations'!$K$19</f>
        <v>0</v>
      </c>
      <c r="AJ603" s="253">
        <f>'Input| Projects'!W603*T603*'Input| Escalations'!$K$19</f>
        <v>0</v>
      </c>
      <c r="AK603" s="142"/>
      <c r="AL603" s="253">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253">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253">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253">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253">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253">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253">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42"/>
      <c r="AT603" s="253">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253">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253">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253">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253">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253">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253">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42"/>
      <c r="BB603" s="253">
        <f t="shared" si="228"/>
        <v>0</v>
      </c>
      <c r="BC603" s="253">
        <f t="shared" si="229"/>
        <v>0</v>
      </c>
      <c r="BD603" s="253">
        <f t="shared" si="230"/>
        <v>0</v>
      </c>
      <c r="BE603" s="253">
        <f t="shared" si="214"/>
        <v>0</v>
      </c>
      <c r="BF603" s="253">
        <f t="shared" si="215"/>
        <v>0</v>
      </c>
      <c r="BG603" s="253">
        <f t="shared" si="216"/>
        <v>0</v>
      </c>
      <c r="BH603" s="253">
        <f t="shared" si="217"/>
        <v>0</v>
      </c>
      <c r="BI603" s="144"/>
      <c r="BJ603" s="253"/>
      <c r="BK603" s="253"/>
      <c r="BL603" s="253"/>
      <c r="BM603" s="253"/>
      <c r="BN603" s="253"/>
      <c r="BO603" s="253"/>
      <c r="BP603" s="253"/>
      <c r="BQ603" s="144"/>
      <c r="BR603" s="253">
        <f t="shared" si="218"/>
        <v>0</v>
      </c>
      <c r="BS603" s="253">
        <f t="shared" si="219"/>
        <v>0</v>
      </c>
      <c r="BT603" s="253">
        <f t="shared" si="220"/>
        <v>0</v>
      </c>
      <c r="BU603" s="253">
        <f t="shared" si="221"/>
        <v>0</v>
      </c>
      <c r="BV603" s="253">
        <f t="shared" si="222"/>
        <v>0</v>
      </c>
      <c r="BW603" s="253">
        <f t="shared" si="223"/>
        <v>0</v>
      </c>
      <c r="BX603" s="253">
        <f t="shared" si="224"/>
        <v>0</v>
      </c>
      <c r="BY603" s="142"/>
      <c r="BZ603" s="264" t="str">
        <f>IF(SUMIF('Input| Projects'!$AR$8:$CO$8,"Dx",'Input| Projects'!$AR603:$CO603)=0,"",SUMIF('Input| Projects'!$AR$8:$CO$8,"Dx",'Input| Projects'!$AR603:$CO603))</f>
        <v/>
      </c>
      <c r="CA603" s="264" t="str">
        <f>IF(SUMIF('Input| Projects'!$AR$8:$CO$8,"Tx",'Input| Projects'!$AR603:$CO603)=0,"",SUMIF('Input| Projects'!$AR$8:$CO$8,"Tx",'Input| Projects'!$AR603:$CO603))</f>
        <v/>
      </c>
      <c r="CB603" s="206" t="str">
        <f t="shared" si="231"/>
        <v/>
      </c>
    </row>
    <row r="604" spans="2:80" x14ac:dyDescent="0.3">
      <c r="B604" s="268">
        <f>IFERROR('Input| Projects'!B604,"")</f>
        <v>595</v>
      </c>
      <c r="C604" s="57" t="str">
        <f>IFERROR(IF('Input| Projects'!C604="","",'Input| Projects'!C604),"")</f>
        <v/>
      </c>
      <c r="D604" s="57" t="str">
        <f>IFERROR(IF('Input| Projects'!D604="","",'Input| Projects'!D604),"")</f>
        <v/>
      </c>
      <c r="E604" s="140"/>
      <c r="F604" s="257">
        <f>IFERROR('Input| Projects'!I604*'Input| Escalations'!$K$19,"")</f>
        <v>0</v>
      </c>
      <c r="G604" s="257">
        <f>IFERROR('Input| Projects'!J604*'Input| Escalations'!$K$19,"")</f>
        <v>0</v>
      </c>
      <c r="H604" s="257">
        <f>IFERROR('Input| Projects'!K604*'Input| Escalations'!$K$19,"")</f>
        <v>0</v>
      </c>
      <c r="I604" s="257">
        <f>IFERROR('Input| Projects'!L604*'Input| Escalations'!$K$19,"")</f>
        <v>0</v>
      </c>
      <c r="J604" s="257">
        <f>IFERROR('Input| Projects'!M604*'Input| Escalations'!$K$19,"")</f>
        <v>0</v>
      </c>
      <c r="K604" s="257">
        <f>IFERROR('Input| Projects'!N604*'Input| Escalations'!$K$19,"")</f>
        <v>0</v>
      </c>
      <c r="L604" s="257">
        <f>IFERROR('Input| Projects'!O604*'Input| Escalations'!$K$19,"")</f>
        <v>0</v>
      </c>
      <c r="M604" s="206" t="str">
        <f>IF(ABS(SUM(F604:L604)-(SUM('Input| Projects'!I604:O604)*'Input| Escalations'!$K$19))&lt;0.0000001,"",1)</f>
        <v/>
      </c>
      <c r="N604" s="259">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259">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259">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259">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259">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259">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259">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42"/>
      <c r="V604" s="253">
        <f t="shared" si="225"/>
        <v>0</v>
      </c>
      <c r="W604" s="253">
        <f t="shared" si="226"/>
        <v>0</v>
      </c>
      <c r="X604" s="253">
        <f t="shared" si="227"/>
        <v>0</v>
      </c>
      <c r="Y604" s="253">
        <f t="shared" si="210"/>
        <v>0</v>
      </c>
      <c r="Z604" s="253">
        <f t="shared" si="211"/>
        <v>0</v>
      </c>
      <c r="AA604" s="253">
        <f t="shared" si="212"/>
        <v>0</v>
      </c>
      <c r="AB604" s="253">
        <f t="shared" si="213"/>
        <v>0</v>
      </c>
      <c r="AC604" s="142"/>
      <c r="AD604" s="253">
        <f>'Input| Projects'!Q604*N604*'Input| Escalations'!$K$19</f>
        <v>0</v>
      </c>
      <c r="AE604" s="253">
        <f>'Input| Projects'!R604*O604*'Input| Escalations'!$K$19</f>
        <v>0</v>
      </c>
      <c r="AF604" s="253">
        <f>'Input| Projects'!S604*P604*'Input| Escalations'!$K$19</f>
        <v>0</v>
      </c>
      <c r="AG604" s="253">
        <f>'Input| Projects'!T604*Q604*'Input| Escalations'!$K$19</f>
        <v>0</v>
      </c>
      <c r="AH604" s="253">
        <f>'Input| Projects'!U604*R604*'Input| Escalations'!$K$19</f>
        <v>0</v>
      </c>
      <c r="AI604" s="253">
        <f>'Input| Projects'!V604*S604*'Input| Escalations'!$K$19</f>
        <v>0</v>
      </c>
      <c r="AJ604" s="253">
        <f>'Input| Projects'!W604*T604*'Input| Escalations'!$K$19</f>
        <v>0</v>
      </c>
      <c r="AK604" s="142"/>
      <c r="AL604" s="253">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253">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253">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253">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253">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253">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253">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42"/>
      <c r="AT604" s="253">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253">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253">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253">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253">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253">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253">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42"/>
      <c r="BB604" s="253">
        <f t="shared" si="228"/>
        <v>0</v>
      </c>
      <c r="BC604" s="253">
        <f t="shared" si="229"/>
        <v>0</v>
      </c>
      <c r="BD604" s="253">
        <f t="shared" si="230"/>
        <v>0</v>
      </c>
      <c r="BE604" s="253">
        <f t="shared" si="214"/>
        <v>0</v>
      </c>
      <c r="BF604" s="253">
        <f t="shared" si="215"/>
        <v>0</v>
      </c>
      <c r="BG604" s="253">
        <f t="shared" si="216"/>
        <v>0</v>
      </c>
      <c r="BH604" s="253">
        <f t="shared" si="217"/>
        <v>0</v>
      </c>
      <c r="BI604" s="144"/>
      <c r="BJ604" s="253"/>
      <c r="BK604" s="253"/>
      <c r="BL604" s="253"/>
      <c r="BM604" s="253"/>
      <c r="BN604" s="253"/>
      <c r="BO604" s="253"/>
      <c r="BP604" s="253"/>
      <c r="BQ604" s="144"/>
      <c r="BR604" s="253">
        <f t="shared" si="218"/>
        <v>0</v>
      </c>
      <c r="BS604" s="253">
        <f t="shared" si="219"/>
        <v>0</v>
      </c>
      <c r="BT604" s="253">
        <f t="shared" si="220"/>
        <v>0</v>
      </c>
      <c r="BU604" s="253">
        <f t="shared" si="221"/>
        <v>0</v>
      </c>
      <c r="BV604" s="253">
        <f t="shared" si="222"/>
        <v>0</v>
      </c>
      <c r="BW604" s="253">
        <f t="shared" si="223"/>
        <v>0</v>
      </c>
      <c r="BX604" s="253">
        <f t="shared" si="224"/>
        <v>0</v>
      </c>
      <c r="BY604" s="142"/>
      <c r="BZ604" s="264" t="str">
        <f>IF(SUMIF('Input| Projects'!$AR$8:$CO$8,"Dx",'Input| Projects'!$AR604:$CO604)=0,"",SUMIF('Input| Projects'!$AR$8:$CO$8,"Dx",'Input| Projects'!$AR604:$CO604))</f>
        <v/>
      </c>
      <c r="CA604" s="264" t="str">
        <f>IF(SUMIF('Input| Projects'!$AR$8:$CO$8,"Tx",'Input| Projects'!$AR604:$CO604)=0,"",SUMIF('Input| Projects'!$AR$8:$CO$8,"Tx",'Input| Projects'!$AR604:$CO604))</f>
        <v/>
      </c>
      <c r="CB604" s="206" t="str">
        <f t="shared" si="231"/>
        <v/>
      </c>
    </row>
    <row r="605" spans="2:80" x14ac:dyDescent="0.3">
      <c r="B605" s="268">
        <f>IFERROR('Input| Projects'!B605,"")</f>
        <v>596</v>
      </c>
      <c r="C605" s="57" t="str">
        <f>IFERROR(IF('Input| Projects'!C605="","",'Input| Projects'!C605),"")</f>
        <v/>
      </c>
      <c r="D605" s="57" t="str">
        <f>IFERROR(IF('Input| Projects'!D605="","",'Input| Projects'!D605),"")</f>
        <v/>
      </c>
      <c r="E605" s="140"/>
      <c r="F605" s="257">
        <f>IFERROR('Input| Projects'!I605*'Input| Escalations'!$K$19,"")</f>
        <v>0</v>
      </c>
      <c r="G605" s="257">
        <f>IFERROR('Input| Projects'!J605*'Input| Escalations'!$K$19,"")</f>
        <v>0</v>
      </c>
      <c r="H605" s="257">
        <f>IFERROR('Input| Projects'!K605*'Input| Escalations'!$K$19,"")</f>
        <v>0</v>
      </c>
      <c r="I605" s="257">
        <f>IFERROR('Input| Projects'!L605*'Input| Escalations'!$K$19,"")</f>
        <v>0</v>
      </c>
      <c r="J605" s="257">
        <f>IFERROR('Input| Projects'!M605*'Input| Escalations'!$K$19,"")</f>
        <v>0</v>
      </c>
      <c r="K605" s="257">
        <f>IFERROR('Input| Projects'!N605*'Input| Escalations'!$K$19,"")</f>
        <v>0</v>
      </c>
      <c r="L605" s="257">
        <f>IFERROR('Input| Projects'!O605*'Input| Escalations'!$K$19,"")</f>
        <v>0</v>
      </c>
      <c r="M605" s="206" t="str">
        <f>IF(ABS(SUM(F605:L605)-(SUM('Input| Projects'!I605:O605)*'Input| Escalations'!$K$19))&lt;0.0000001,"",1)</f>
        <v/>
      </c>
      <c r="N605" s="259">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259">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259">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259">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259">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259">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259">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42"/>
      <c r="V605" s="253">
        <f t="shared" si="225"/>
        <v>0</v>
      </c>
      <c r="W605" s="253">
        <f t="shared" si="226"/>
        <v>0</v>
      </c>
      <c r="X605" s="253">
        <f t="shared" si="227"/>
        <v>0</v>
      </c>
      <c r="Y605" s="253">
        <f t="shared" si="210"/>
        <v>0</v>
      </c>
      <c r="Z605" s="253">
        <f t="shared" si="211"/>
        <v>0</v>
      </c>
      <c r="AA605" s="253">
        <f t="shared" si="212"/>
        <v>0</v>
      </c>
      <c r="AB605" s="253">
        <f t="shared" si="213"/>
        <v>0</v>
      </c>
      <c r="AC605" s="142"/>
      <c r="AD605" s="253">
        <f>'Input| Projects'!Q605*N605*'Input| Escalations'!$K$19</f>
        <v>0</v>
      </c>
      <c r="AE605" s="253">
        <f>'Input| Projects'!R605*O605*'Input| Escalations'!$K$19</f>
        <v>0</v>
      </c>
      <c r="AF605" s="253">
        <f>'Input| Projects'!S605*P605*'Input| Escalations'!$K$19</f>
        <v>0</v>
      </c>
      <c r="AG605" s="253">
        <f>'Input| Projects'!T605*Q605*'Input| Escalations'!$K$19</f>
        <v>0</v>
      </c>
      <c r="AH605" s="253">
        <f>'Input| Projects'!U605*R605*'Input| Escalations'!$K$19</f>
        <v>0</v>
      </c>
      <c r="AI605" s="253">
        <f>'Input| Projects'!V605*S605*'Input| Escalations'!$K$19</f>
        <v>0</v>
      </c>
      <c r="AJ605" s="253">
        <f>'Input| Projects'!W605*T605*'Input| Escalations'!$K$19</f>
        <v>0</v>
      </c>
      <c r="AK605" s="142"/>
      <c r="AL605" s="253">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253">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253">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253">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253">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253">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253">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42"/>
      <c r="AT605" s="253">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253">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253">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253">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253">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253">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253">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42"/>
      <c r="BB605" s="253">
        <f t="shared" si="228"/>
        <v>0</v>
      </c>
      <c r="BC605" s="253">
        <f t="shared" si="229"/>
        <v>0</v>
      </c>
      <c r="BD605" s="253">
        <f t="shared" si="230"/>
        <v>0</v>
      </c>
      <c r="BE605" s="253">
        <f t="shared" si="214"/>
        <v>0</v>
      </c>
      <c r="BF605" s="253">
        <f t="shared" si="215"/>
        <v>0</v>
      </c>
      <c r="BG605" s="253">
        <f t="shared" si="216"/>
        <v>0</v>
      </c>
      <c r="BH605" s="253">
        <f t="shared" si="217"/>
        <v>0</v>
      </c>
      <c r="BI605" s="144"/>
      <c r="BJ605" s="253"/>
      <c r="BK605" s="253"/>
      <c r="BL605" s="253"/>
      <c r="BM605" s="253"/>
      <c r="BN605" s="253"/>
      <c r="BO605" s="253"/>
      <c r="BP605" s="253"/>
      <c r="BQ605" s="144"/>
      <c r="BR605" s="253">
        <f t="shared" si="218"/>
        <v>0</v>
      </c>
      <c r="BS605" s="253">
        <f t="shared" si="219"/>
        <v>0</v>
      </c>
      <c r="BT605" s="253">
        <f t="shared" si="220"/>
        <v>0</v>
      </c>
      <c r="BU605" s="253">
        <f t="shared" si="221"/>
        <v>0</v>
      </c>
      <c r="BV605" s="253">
        <f t="shared" si="222"/>
        <v>0</v>
      </c>
      <c r="BW605" s="253">
        <f t="shared" si="223"/>
        <v>0</v>
      </c>
      <c r="BX605" s="253">
        <f t="shared" si="224"/>
        <v>0</v>
      </c>
      <c r="BY605" s="142"/>
      <c r="BZ605" s="264" t="str">
        <f>IF(SUMIF('Input| Projects'!$AR$8:$CO$8,"Dx",'Input| Projects'!$AR605:$CO605)=0,"",SUMIF('Input| Projects'!$AR$8:$CO$8,"Dx",'Input| Projects'!$AR605:$CO605))</f>
        <v/>
      </c>
      <c r="CA605" s="264" t="str">
        <f>IF(SUMIF('Input| Projects'!$AR$8:$CO$8,"Tx",'Input| Projects'!$AR605:$CO605)=0,"",SUMIF('Input| Projects'!$AR$8:$CO$8,"Tx",'Input| Projects'!$AR605:$CO605))</f>
        <v/>
      </c>
      <c r="CB605" s="206" t="str">
        <f t="shared" si="231"/>
        <v/>
      </c>
    </row>
    <row r="606" spans="2:80" x14ac:dyDescent="0.3">
      <c r="B606" s="268">
        <f>IFERROR('Input| Projects'!B606,"")</f>
        <v>597</v>
      </c>
      <c r="C606" s="57" t="str">
        <f>IFERROR(IF('Input| Projects'!C606="","",'Input| Projects'!C606),"")</f>
        <v/>
      </c>
      <c r="D606" s="57" t="str">
        <f>IFERROR(IF('Input| Projects'!D606="","",'Input| Projects'!D606),"")</f>
        <v/>
      </c>
      <c r="E606" s="140"/>
      <c r="F606" s="257">
        <f>IFERROR('Input| Projects'!I606*'Input| Escalations'!$K$19,"")</f>
        <v>0</v>
      </c>
      <c r="G606" s="257">
        <f>IFERROR('Input| Projects'!J606*'Input| Escalations'!$K$19,"")</f>
        <v>0</v>
      </c>
      <c r="H606" s="257">
        <f>IFERROR('Input| Projects'!K606*'Input| Escalations'!$K$19,"")</f>
        <v>0</v>
      </c>
      <c r="I606" s="257">
        <f>IFERROR('Input| Projects'!L606*'Input| Escalations'!$K$19,"")</f>
        <v>0</v>
      </c>
      <c r="J606" s="257">
        <f>IFERROR('Input| Projects'!M606*'Input| Escalations'!$K$19,"")</f>
        <v>0</v>
      </c>
      <c r="K606" s="257">
        <f>IFERROR('Input| Projects'!N606*'Input| Escalations'!$K$19,"")</f>
        <v>0</v>
      </c>
      <c r="L606" s="257">
        <f>IFERROR('Input| Projects'!O606*'Input| Escalations'!$K$19,"")</f>
        <v>0</v>
      </c>
      <c r="M606" s="206" t="str">
        <f>IF(ABS(SUM(F606:L606)-(SUM('Input| Projects'!I606:O606)*'Input| Escalations'!$K$19))&lt;0.0000001,"",1)</f>
        <v/>
      </c>
      <c r="N606" s="259">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259">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259">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259">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259">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259">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259">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42"/>
      <c r="V606" s="253">
        <f t="shared" si="225"/>
        <v>0</v>
      </c>
      <c r="W606" s="253">
        <f t="shared" si="226"/>
        <v>0</v>
      </c>
      <c r="X606" s="253">
        <f t="shared" si="227"/>
        <v>0</v>
      </c>
      <c r="Y606" s="253">
        <f t="shared" si="210"/>
        <v>0</v>
      </c>
      <c r="Z606" s="253">
        <f t="shared" si="211"/>
        <v>0</v>
      </c>
      <c r="AA606" s="253">
        <f t="shared" si="212"/>
        <v>0</v>
      </c>
      <c r="AB606" s="253">
        <f t="shared" si="213"/>
        <v>0</v>
      </c>
      <c r="AC606" s="142"/>
      <c r="AD606" s="253">
        <f>'Input| Projects'!Q606*N606*'Input| Escalations'!$K$19</f>
        <v>0</v>
      </c>
      <c r="AE606" s="253">
        <f>'Input| Projects'!R606*O606*'Input| Escalations'!$K$19</f>
        <v>0</v>
      </c>
      <c r="AF606" s="253">
        <f>'Input| Projects'!S606*P606*'Input| Escalations'!$K$19</f>
        <v>0</v>
      </c>
      <c r="AG606" s="253">
        <f>'Input| Projects'!T606*Q606*'Input| Escalations'!$K$19</f>
        <v>0</v>
      </c>
      <c r="AH606" s="253">
        <f>'Input| Projects'!U606*R606*'Input| Escalations'!$K$19</f>
        <v>0</v>
      </c>
      <c r="AI606" s="253">
        <f>'Input| Projects'!V606*S606*'Input| Escalations'!$K$19</f>
        <v>0</v>
      </c>
      <c r="AJ606" s="253">
        <f>'Input| Projects'!W606*T606*'Input| Escalations'!$K$19</f>
        <v>0</v>
      </c>
      <c r="AK606" s="142"/>
      <c r="AL606" s="253">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253">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253">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253">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253">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253">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253">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42"/>
      <c r="AT606" s="253">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253">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253">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253">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253">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253">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253">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42"/>
      <c r="BB606" s="253">
        <f t="shared" si="228"/>
        <v>0</v>
      </c>
      <c r="BC606" s="253">
        <f t="shared" si="229"/>
        <v>0</v>
      </c>
      <c r="BD606" s="253">
        <f t="shared" si="230"/>
        <v>0</v>
      </c>
      <c r="BE606" s="253">
        <f t="shared" si="214"/>
        <v>0</v>
      </c>
      <c r="BF606" s="253">
        <f t="shared" si="215"/>
        <v>0</v>
      </c>
      <c r="BG606" s="253">
        <f t="shared" si="216"/>
        <v>0</v>
      </c>
      <c r="BH606" s="253">
        <f t="shared" si="217"/>
        <v>0</v>
      </c>
      <c r="BI606" s="144"/>
      <c r="BJ606" s="253"/>
      <c r="BK606" s="253"/>
      <c r="BL606" s="253"/>
      <c r="BM606" s="253"/>
      <c r="BN606" s="253"/>
      <c r="BO606" s="253"/>
      <c r="BP606" s="253"/>
      <c r="BQ606" s="144"/>
      <c r="BR606" s="253">
        <f t="shared" si="218"/>
        <v>0</v>
      </c>
      <c r="BS606" s="253">
        <f t="shared" si="219"/>
        <v>0</v>
      </c>
      <c r="BT606" s="253">
        <f t="shared" si="220"/>
        <v>0</v>
      </c>
      <c r="BU606" s="253">
        <f t="shared" si="221"/>
        <v>0</v>
      </c>
      <c r="BV606" s="253">
        <f t="shared" si="222"/>
        <v>0</v>
      </c>
      <c r="BW606" s="253">
        <f t="shared" si="223"/>
        <v>0</v>
      </c>
      <c r="BX606" s="253">
        <f t="shared" si="224"/>
        <v>0</v>
      </c>
      <c r="BY606" s="142"/>
      <c r="BZ606" s="264" t="str">
        <f>IF(SUMIF('Input| Projects'!$AR$8:$CO$8,"Dx",'Input| Projects'!$AR606:$CO606)=0,"",SUMIF('Input| Projects'!$AR$8:$CO$8,"Dx",'Input| Projects'!$AR606:$CO606))</f>
        <v/>
      </c>
      <c r="CA606" s="264" t="str">
        <f>IF(SUMIF('Input| Projects'!$AR$8:$CO$8,"Tx",'Input| Projects'!$AR606:$CO606)=0,"",SUMIF('Input| Projects'!$AR$8:$CO$8,"Tx",'Input| Projects'!$AR606:$CO606))</f>
        <v/>
      </c>
      <c r="CB606" s="206" t="str">
        <f t="shared" si="231"/>
        <v/>
      </c>
    </row>
    <row r="607" spans="2:80" x14ac:dyDescent="0.3">
      <c r="B607" s="268">
        <f>IFERROR('Input| Projects'!B607,"")</f>
        <v>598</v>
      </c>
      <c r="C607" s="57" t="str">
        <f>IFERROR(IF('Input| Projects'!C607="","",'Input| Projects'!C607),"")</f>
        <v/>
      </c>
      <c r="D607" s="57" t="str">
        <f>IFERROR(IF('Input| Projects'!D607="","",'Input| Projects'!D607),"")</f>
        <v/>
      </c>
      <c r="E607" s="140"/>
      <c r="F607" s="257">
        <f>IFERROR('Input| Projects'!I607*'Input| Escalations'!$K$19,"")</f>
        <v>0</v>
      </c>
      <c r="G607" s="257">
        <f>IFERROR('Input| Projects'!J607*'Input| Escalations'!$K$19,"")</f>
        <v>0</v>
      </c>
      <c r="H607" s="257">
        <f>IFERROR('Input| Projects'!K607*'Input| Escalations'!$K$19,"")</f>
        <v>0</v>
      </c>
      <c r="I607" s="257">
        <f>IFERROR('Input| Projects'!L607*'Input| Escalations'!$K$19,"")</f>
        <v>0</v>
      </c>
      <c r="J607" s="257">
        <f>IFERROR('Input| Projects'!M607*'Input| Escalations'!$K$19,"")</f>
        <v>0</v>
      </c>
      <c r="K607" s="257">
        <f>IFERROR('Input| Projects'!N607*'Input| Escalations'!$K$19,"")</f>
        <v>0</v>
      </c>
      <c r="L607" s="257">
        <f>IFERROR('Input| Projects'!O607*'Input| Escalations'!$K$19,"")</f>
        <v>0</v>
      </c>
      <c r="M607" s="206" t="str">
        <f>IF(ABS(SUM(F607:L607)-(SUM('Input| Projects'!I607:O607)*'Input| Escalations'!$K$19))&lt;0.0000001,"",1)</f>
        <v/>
      </c>
      <c r="N607" s="259">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259">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259">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259">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259">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259">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259">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42"/>
      <c r="V607" s="253">
        <f t="shared" si="225"/>
        <v>0</v>
      </c>
      <c r="W607" s="253">
        <f t="shared" si="226"/>
        <v>0</v>
      </c>
      <c r="X607" s="253">
        <f t="shared" si="227"/>
        <v>0</v>
      </c>
      <c r="Y607" s="253">
        <f t="shared" si="210"/>
        <v>0</v>
      </c>
      <c r="Z607" s="253">
        <f t="shared" si="211"/>
        <v>0</v>
      </c>
      <c r="AA607" s="253">
        <f t="shared" si="212"/>
        <v>0</v>
      </c>
      <c r="AB607" s="253">
        <f t="shared" si="213"/>
        <v>0</v>
      </c>
      <c r="AC607" s="142"/>
      <c r="AD607" s="253">
        <f>'Input| Projects'!Q607*N607*'Input| Escalations'!$K$19</f>
        <v>0</v>
      </c>
      <c r="AE607" s="253">
        <f>'Input| Projects'!R607*O607*'Input| Escalations'!$K$19</f>
        <v>0</v>
      </c>
      <c r="AF607" s="253">
        <f>'Input| Projects'!S607*P607*'Input| Escalations'!$K$19</f>
        <v>0</v>
      </c>
      <c r="AG607" s="253">
        <f>'Input| Projects'!T607*Q607*'Input| Escalations'!$K$19</f>
        <v>0</v>
      </c>
      <c r="AH607" s="253">
        <f>'Input| Projects'!U607*R607*'Input| Escalations'!$K$19</f>
        <v>0</v>
      </c>
      <c r="AI607" s="253">
        <f>'Input| Projects'!V607*S607*'Input| Escalations'!$K$19</f>
        <v>0</v>
      </c>
      <c r="AJ607" s="253">
        <f>'Input| Projects'!W607*T607*'Input| Escalations'!$K$19</f>
        <v>0</v>
      </c>
      <c r="AK607" s="142"/>
      <c r="AL607" s="253">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253">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253">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253">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253">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253">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253">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42"/>
      <c r="AT607" s="253">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253">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253">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253">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253">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253">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253">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42"/>
      <c r="BB607" s="253">
        <f t="shared" si="228"/>
        <v>0</v>
      </c>
      <c r="BC607" s="253">
        <f t="shared" si="229"/>
        <v>0</v>
      </c>
      <c r="BD607" s="253">
        <f t="shared" si="230"/>
        <v>0</v>
      </c>
      <c r="BE607" s="253">
        <f t="shared" si="214"/>
        <v>0</v>
      </c>
      <c r="BF607" s="253">
        <f t="shared" si="215"/>
        <v>0</v>
      </c>
      <c r="BG607" s="253">
        <f t="shared" si="216"/>
        <v>0</v>
      </c>
      <c r="BH607" s="253">
        <f t="shared" si="217"/>
        <v>0</v>
      </c>
      <c r="BI607" s="144"/>
      <c r="BJ607" s="253"/>
      <c r="BK607" s="253"/>
      <c r="BL607" s="253"/>
      <c r="BM607" s="253"/>
      <c r="BN607" s="253"/>
      <c r="BO607" s="253"/>
      <c r="BP607" s="253"/>
      <c r="BQ607" s="144"/>
      <c r="BR607" s="253">
        <f t="shared" si="218"/>
        <v>0</v>
      </c>
      <c r="BS607" s="253">
        <f t="shared" si="219"/>
        <v>0</v>
      </c>
      <c r="BT607" s="253">
        <f t="shared" si="220"/>
        <v>0</v>
      </c>
      <c r="BU607" s="253">
        <f t="shared" si="221"/>
        <v>0</v>
      </c>
      <c r="BV607" s="253">
        <f t="shared" si="222"/>
        <v>0</v>
      </c>
      <c r="BW607" s="253">
        <f t="shared" si="223"/>
        <v>0</v>
      </c>
      <c r="BX607" s="253">
        <f t="shared" si="224"/>
        <v>0</v>
      </c>
      <c r="BY607" s="142"/>
      <c r="BZ607" s="264" t="str">
        <f>IF(SUMIF('Input| Projects'!$AR$8:$CO$8,"Dx",'Input| Projects'!$AR607:$CO607)=0,"",SUMIF('Input| Projects'!$AR$8:$CO$8,"Dx",'Input| Projects'!$AR607:$CO607))</f>
        <v/>
      </c>
      <c r="CA607" s="264" t="str">
        <f>IF(SUMIF('Input| Projects'!$AR$8:$CO$8,"Tx",'Input| Projects'!$AR607:$CO607)=0,"",SUMIF('Input| Projects'!$AR$8:$CO$8,"Tx",'Input| Projects'!$AR607:$CO607))</f>
        <v/>
      </c>
      <c r="CB607" s="206" t="str">
        <f t="shared" si="231"/>
        <v/>
      </c>
    </row>
    <row r="608" spans="2:80" x14ac:dyDescent="0.3">
      <c r="B608" s="268">
        <f>IFERROR('Input| Projects'!B608,"")</f>
        <v>599</v>
      </c>
      <c r="C608" s="57" t="str">
        <f>IFERROR(IF('Input| Projects'!C608="","",'Input| Projects'!C608),"")</f>
        <v/>
      </c>
      <c r="D608" s="57" t="str">
        <f>IFERROR(IF('Input| Projects'!D608="","",'Input| Projects'!D608),"")</f>
        <v/>
      </c>
      <c r="E608" s="140"/>
      <c r="F608" s="257">
        <f>IFERROR('Input| Projects'!I608*'Input| Escalations'!$K$19,"")</f>
        <v>0</v>
      </c>
      <c r="G608" s="257">
        <f>IFERROR('Input| Projects'!J608*'Input| Escalations'!$K$19,"")</f>
        <v>0</v>
      </c>
      <c r="H608" s="257">
        <f>IFERROR('Input| Projects'!K608*'Input| Escalations'!$K$19,"")</f>
        <v>0</v>
      </c>
      <c r="I608" s="257">
        <f>IFERROR('Input| Projects'!L608*'Input| Escalations'!$K$19,"")</f>
        <v>0</v>
      </c>
      <c r="J608" s="257">
        <f>IFERROR('Input| Projects'!M608*'Input| Escalations'!$K$19,"")</f>
        <v>0</v>
      </c>
      <c r="K608" s="257">
        <f>IFERROR('Input| Projects'!N608*'Input| Escalations'!$K$19,"")</f>
        <v>0</v>
      </c>
      <c r="L608" s="257">
        <f>IFERROR('Input| Projects'!O608*'Input| Escalations'!$K$19,"")</f>
        <v>0</v>
      </c>
      <c r="M608" s="206" t="str">
        <f>IF(ABS(SUM(F608:L608)-(SUM('Input| Projects'!I608:O608)*'Input| Escalations'!$K$19))&lt;0.0000001,"",1)</f>
        <v/>
      </c>
      <c r="N608" s="259">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259">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259">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259">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259">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259">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259">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42"/>
      <c r="V608" s="253">
        <f t="shared" si="225"/>
        <v>0</v>
      </c>
      <c r="W608" s="253">
        <f t="shared" si="226"/>
        <v>0</v>
      </c>
      <c r="X608" s="253">
        <f t="shared" si="227"/>
        <v>0</v>
      </c>
      <c r="Y608" s="253">
        <f t="shared" si="210"/>
        <v>0</v>
      </c>
      <c r="Z608" s="253">
        <f t="shared" si="211"/>
        <v>0</v>
      </c>
      <c r="AA608" s="253">
        <f t="shared" si="212"/>
        <v>0</v>
      </c>
      <c r="AB608" s="253">
        <f t="shared" si="213"/>
        <v>0</v>
      </c>
      <c r="AC608" s="142"/>
      <c r="AD608" s="253">
        <f>'Input| Projects'!Q608*N608*'Input| Escalations'!$K$19</f>
        <v>0</v>
      </c>
      <c r="AE608" s="253">
        <f>'Input| Projects'!R608*O608*'Input| Escalations'!$K$19</f>
        <v>0</v>
      </c>
      <c r="AF608" s="253">
        <f>'Input| Projects'!S608*P608*'Input| Escalations'!$K$19</f>
        <v>0</v>
      </c>
      <c r="AG608" s="253">
        <f>'Input| Projects'!T608*Q608*'Input| Escalations'!$K$19</f>
        <v>0</v>
      </c>
      <c r="AH608" s="253">
        <f>'Input| Projects'!U608*R608*'Input| Escalations'!$K$19</f>
        <v>0</v>
      </c>
      <c r="AI608" s="253">
        <f>'Input| Projects'!V608*S608*'Input| Escalations'!$K$19</f>
        <v>0</v>
      </c>
      <c r="AJ608" s="253">
        <f>'Input| Projects'!W608*T608*'Input| Escalations'!$K$19</f>
        <v>0</v>
      </c>
      <c r="AK608" s="142"/>
      <c r="AL608" s="253">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253">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253">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253">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253">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253">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253">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42"/>
      <c r="AT608" s="253">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253">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253">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253">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253">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253">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253">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42"/>
      <c r="BB608" s="253">
        <f t="shared" si="228"/>
        <v>0</v>
      </c>
      <c r="BC608" s="253">
        <f t="shared" si="229"/>
        <v>0</v>
      </c>
      <c r="BD608" s="253">
        <f t="shared" si="230"/>
        <v>0</v>
      </c>
      <c r="BE608" s="253">
        <f t="shared" si="214"/>
        <v>0</v>
      </c>
      <c r="BF608" s="253">
        <f t="shared" si="215"/>
        <v>0</v>
      </c>
      <c r="BG608" s="253">
        <f t="shared" si="216"/>
        <v>0</v>
      </c>
      <c r="BH608" s="253">
        <f t="shared" si="217"/>
        <v>0</v>
      </c>
      <c r="BI608" s="144"/>
      <c r="BJ608" s="253"/>
      <c r="BK608" s="253"/>
      <c r="BL608" s="253"/>
      <c r="BM608" s="253"/>
      <c r="BN608" s="253"/>
      <c r="BO608" s="253"/>
      <c r="BP608" s="253"/>
      <c r="BQ608" s="144"/>
      <c r="BR608" s="253">
        <f t="shared" si="218"/>
        <v>0</v>
      </c>
      <c r="BS608" s="253">
        <f t="shared" si="219"/>
        <v>0</v>
      </c>
      <c r="BT608" s="253">
        <f t="shared" si="220"/>
        <v>0</v>
      </c>
      <c r="BU608" s="253">
        <f t="shared" si="221"/>
        <v>0</v>
      </c>
      <c r="BV608" s="253">
        <f t="shared" si="222"/>
        <v>0</v>
      </c>
      <c r="BW608" s="253">
        <f t="shared" si="223"/>
        <v>0</v>
      </c>
      <c r="BX608" s="253">
        <f t="shared" si="224"/>
        <v>0</v>
      </c>
      <c r="BY608" s="142"/>
      <c r="BZ608" s="264" t="str">
        <f>IF(SUMIF('Input| Projects'!$AR$8:$CO$8,"Dx",'Input| Projects'!$AR608:$CO608)=0,"",SUMIF('Input| Projects'!$AR$8:$CO$8,"Dx",'Input| Projects'!$AR608:$CO608))</f>
        <v/>
      </c>
      <c r="CA608" s="264" t="str">
        <f>IF(SUMIF('Input| Projects'!$AR$8:$CO$8,"Tx",'Input| Projects'!$AR608:$CO608)=0,"",SUMIF('Input| Projects'!$AR$8:$CO$8,"Tx",'Input| Projects'!$AR608:$CO608))</f>
        <v/>
      </c>
      <c r="CB608" s="206" t="str">
        <f t="shared" si="231"/>
        <v/>
      </c>
    </row>
    <row r="609" spans="2:80" x14ac:dyDescent="0.3">
      <c r="B609" s="268">
        <f>IFERROR('Input| Projects'!B609,"")</f>
        <v>600</v>
      </c>
      <c r="C609" s="57" t="str">
        <f>IFERROR(IF('Input| Projects'!C609="","",'Input| Projects'!C609),"")</f>
        <v/>
      </c>
      <c r="D609" s="57" t="str">
        <f>IFERROR(IF('Input| Projects'!D609="","",'Input| Projects'!D609),"")</f>
        <v/>
      </c>
      <c r="E609" s="140"/>
      <c r="F609" s="257">
        <f>IFERROR('Input| Projects'!I609*'Input| Escalations'!$K$19,"")</f>
        <v>0</v>
      </c>
      <c r="G609" s="257">
        <f>IFERROR('Input| Projects'!J609*'Input| Escalations'!$K$19,"")</f>
        <v>0</v>
      </c>
      <c r="H609" s="257">
        <f>IFERROR('Input| Projects'!K609*'Input| Escalations'!$K$19,"")</f>
        <v>0</v>
      </c>
      <c r="I609" s="257">
        <f>IFERROR('Input| Projects'!L609*'Input| Escalations'!$K$19,"")</f>
        <v>0</v>
      </c>
      <c r="J609" s="257">
        <f>IFERROR('Input| Projects'!M609*'Input| Escalations'!$K$19,"")</f>
        <v>0</v>
      </c>
      <c r="K609" s="257">
        <f>IFERROR('Input| Projects'!N609*'Input| Escalations'!$K$19,"")</f>
        <v>0</v>
      </c>
      <c r="L609" s="257">
        <f>IFERROR('Input| Projects'!O609*'Input| Escalations'!$K$19,"")</f>
        <v>0</v>
      </c>
      <c r="M609" s="206" t="str">
        <f>IF(ABS(SUM(F609:L609)-(SUM('Input| Projects'!I609:O609)*'Input| Escalations'!$K$19))&lt;0.0000001,"",1)</f>
        <v/>
      </c>
      <c r="N609" s="259">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259">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259">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259">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259">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259">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259">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42"/>
      <c r="V609" s="253">
        <f t="shared" si="225"/>
        <v>0</v>
      </c>
      <c r="W609" s="253">
        <f t="shared" si="226"/>
        <v>0</v>
      </c>
      <c r="X609" s="253">
        <f t="shared" si="227"/>
        <v>0</v>
      </c>
      <c r="Y609" s="253">
        <f t="shared" si="210"/>
        <v>0</v>
      </c>
      <c r="Z609" s="253">
        <f t="shared" si="211"/>
        <v>0</v>
      </c>
      <c r="AA609" s="253">
        <f t="shared" si="212"/>
        <v>0</v>
      </c>
      <c r="AB609" s="253">
        <f t="shared" si="213"/>
        <v>0</v>
      </c>
      <c r="AC609" s="142"/>
      <c r="AD609" s="253">
        <f>'Input| Projects'!Q609*N609*'Input| Escalations'!$K$19</f>
        <v>0</v>
      </c>
      <c r="AE609" s="253">
        <f>'Input| Projects'!R609*O609*'Input| Escalations'!$K$19</f>
        <v>0</v>
      </c>
      <c r="AF609" s="253">
        <f>'Input| Projects'!S609*P609*'Input| Escalations'!$K$19</f>
        <v>0</v>
      </c>
      <c r="AG609" s="253">
        <f>'Input| Projects'!T609*Q609*'Input| Escalations'!$K$19</f>
        <v>0</v>
      </c>
      <c r="AH609" s="253">
        <f>'Input| Projects'!U609*R609*'Input| Escalations'!$K$19</f>
        <v>0</v>
      </c>
      <c r="AI609" s="253">
        <f>'Input| Projects'!V609*S609*'Input| Escalations'!$K$19</f>
        <v>0</v>
      </c>
      <c r="AJ609" s="253">
        <f>'Input| Projects'!W609*T609*'Input| Escalations'!$K$19</f>
        <v>0</v>
      </c>
      <c r="AK609" s="142"/>
      <c r="AL609" s="253">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253">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253">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253">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253">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253">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253">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42"/>
      <c r="AT609" s="253">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253">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253">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253">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253">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253">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253">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42"/>
      <c r="BB609" s="253">
        <f t="shared" si="228"/>
        <v>0</v>
      </c>
      <c r="BC609" s="253">
        <f t="shared" si="229"/>
        <v>0</v>
      </c>
      <c r="BD609" s="253">
        <f t="shared" si="230"/>
        <v>0</v>
      </c>
      <c r="BE609" s="253">
        <f t="shared" si="214"/>
        <v>0</v>
      </c>
      <c r="BF609" s="253">
        <f t="shared" si="215"/>
        <v>0</v>
      </c>
      <c r="BG609" s="253">
        <f t="shared" si="216"/>
        <v>0</v>
      </c>
      <c r="BH609" s="253">
        <f t="shared" si="217"/>
        <v>0</v>
      </c>
      <c r="BI609" s="144"/>
      <c r="BJ609" s="253"/>
      <c r="BK609" s="253"/>
      <c r="BL609" s="253"/>
      <c r="BM609" s="253"/>
      <c r="BN609" s="253"/>
      <c r="BO609" s="253"/>
      <c r="BP609" s="253"/>
      <c r="BQ609" s="144"/>
      <c r="BR609" s="253">
        <f t="shared" si="218"/>
        <v>0</v>
      </c>
      <c r="BS609" s="253">
        <f t="shared" si="219"/>
        <v>0</v>
      </c>
      <c r="BT609" s="253">
        <f t="shared" si="220"/>
        <v>0</v>
      </c>
      <c r="BU609" s="253">
        <f t="shared" si="221"/>
        <v>0</v>
      </c>
      <c r="BV609" s="253">
        <f t="shared" si="222"/>
        <v>0</v>
      </c>
      <c r="BW609" s="253">
        <f t="shared" si="223"/>
        <v>0</v>
      </c>
      <c r="BX609" s="253">
        <f t="shared" si="224"/>
        <v>0</v>
      </c>
      <c r="BY609" s="142"/>
      <c r="BZ609" s="264" t="str">
        <f>IF(SUMIF('Input| Projects'!$AR$8:$CO$8,"Dx",'Input| Projects'!$AR609:$CO609)=0,"",SUMIF('Input| Projects'!$AR$8:$CO$8,"Dx",'Input| Projects'!$AR609:$CO609))</f>
        <v/>
      </c>
      <c r="CA609" s="264" t="str">
        <f>IF(SUMIF('Input| Projects'!$AR$8:$CO$8,"Tx",'Input| Projects'!$AR609:$CO609)=0,"",SUMIF('Input| Projects'!$AR$8:$CO$8,"Tx",'Input| Projects'!$AR609:$CO609))</f>
        <v/>
      </c>
      <c r="CB609" s="206" t="str">
        <f t="shared" si="231"/>
        <v/>
      </c>
    </row>
    <row r="610" spans="2:80" x14ac:dyDescent="0.3">
      <c r="B610" s="268">
        <f>IFERROR('Input| Projects'!B610,"")</f>
        <v>601</v>
      </c>
      <c r="C610" s="57" t="str">
        <f>IFERROR(IF('Input| Projects'!C610="","",'Input| Projects'!C610),"")</f>
        <v/>
      </c>
      <c r="D610" s="57" t="str">
        <f>IFERROR(IF('Input| Projects'!D610="","",'Input| Projects'!D610),"")</f>
        <v/>
      </c>
      <c r="E610" s="140"/>
      <c r="F610" s="257">
        <f>IFERROR('Input| Projects'!I610*'Input| Escalations'!$K$19,"")</f>
        <v>0</v>
      </c>
      <c r="G610" s="257">
        <f>IFERROR('Input| Projects'!J610*'Input| Escalations'!$K$19,"")</f>
        <v>0</v>
      </c>
      <c r="H610" s="257">
        <f>IFERROR('Input| Projects'!K610*'Input| Escalations'!$K$19,"")</f>
        <v>0</v>
      </c>
      <c r="I610" s="257">
        <f>IFERROR('Input| Projects'!L610*'Input| Escalations'!$K$19,"")</f>
        <v>0</v>
      </c>
      <c r="J610" s="257">
        <f>IFERROR('Input| Projects'!M610*'Input| Escalations'!$K$19,"")</f>
        <v>0</v>
      </c>
      <c r="K610" s="257">
        <f>IFERROR('Input| Projects'!N610*'Input| Escalations'!$K$19,"")</f>
        <v>0</v>
      </c>
      <c r="L610" s="257">
        <f>IFERROR('Input| Projects'!O610*'Input| Escalations'!$K$19,"")</f>
        <v>0</v>
      </c>
      <c r="M610" s="206" t="str">
        <f>IF(ABS(SUM(F610:L610)-(SUM('Input| Projects'!I610:O610)*'Input| Escalations'!$K$19))&lt;0.0000001,"",1)</f>
        <v/>
      </c>
      <c r="N610" s="259">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259">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259">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259">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259">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259">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259">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42"/>
      <c r="V610" s="253">
        <f t="shared" si="225"/>
        <v>0</v>
      </c>
      <c r="W610" s="253">
        <f t="shared" si="226"/>
        <v>0</v>
      </c>
      <c r="X610" s="253">
        <f t="shared" si="227"/>
        <v>0</v>
      </c>
      <c r="Y610" s="253">
        <f t="shared" si="210"/>
        <v>0</v>
      </c>
      <c r="Z610" s="253">
        <f t="shared" si="211"/>
        <v>0</v>
      </c>
      <c r="AA610" s="253">
        <f t="shared" si="212"/>
        <v>0</v>
      </c>
      <c r="AB610" s="253">
        <f t="shared" si="213"/>
        <v>0</v>
      </c>
      <c r="AC610" s="142"/>
      <c r="AD610" s="253">
        <f>'Input| Projects'!Q610*N610*'Input| Escalations'!$K$19</f>
        <v>0</v>
      </c>
      <c r="AE610" s="253">
        <f>'Input| Projects'!R610*O610*'Input| Escalations'!$K$19</f>
        <v>0</v>
      </c>
      <c r="AF610" s="253">
        <f>'Input| Projects'!S610*P610*'Input| Escalations'!$K$19</f>
        <v>0</v>
      </c>
      <c r="AG610" s="253">
        <f>'Input| Projects'!T610*Q610*'Input| Escalations'!$K$19</f>
        <v>0</v>
      </c>
      <c r="AH610" s="253">
        <f>'Input| Projects'!U610*R610*'Input| Escalations'!$K$19</f>
        <v>0</v>
      </c>
      <c r="AI610" s="253">
        <f>'Input| Projects'!V610*S610*'Input| Escalations'!$K$19</f>
        <v>0</v>
      </c>
      <c r="AJ610" s="253">
        <f>'Input| Projects'!W610*T610*'Input| Escalations'!$K$19</f>
        <v>0</v>
      </c>
      <c r="AK610" s="142"/>
      <c r="AL610" s="253">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253">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253">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253">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253">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253">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253">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42"/>
      <c r="AT610" s="253">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253">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253">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253">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253">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253">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253">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42"/>
      <c r="BB610" s="253">
        <f t="shared" si="228"/>
        <v>0</v>
      </c>
      <c r="BC610" s="253">
        <f t="shared" si="229"/>
        <v>0</v>
      </c>
      <c r="BD610" s="253">
        <f t="shared" si="230"/>
        <v>0</v>
      </c>
      <c r="BE610" s="253">
        <f t="shared" si="214"/>
        <v>0</v>
      </c>
      <c r="BF610" s="253">
        <f t="shared" si="215"/>
        <v>0</v>
      </c>
      <c r="BG610" s="253">
        <f t="shared" si="216"/>
        <v>0</v>
      </c>
      <c r="BH610" s="253">
        <f t="shared" si="217"/>
        <v>0</v>
      </c>
      <c r="BI610" s="144"/>
      <c r="BJ610" s="253"/>
      <c r="BK610" s="253"/>
      <c r="BL610" s="253"/>
      <c r="BM610" s="253"/>
      <c r="BN610" s="253"/>
      <c r="BO610" s="253"/>
      <c r="BP610" s="253"/>
      <c r="BQ610" s="144"/>
      <c r="BR610" s="253">
        <f t="shared" si="218"/>
        <v>0</v>
      </c>
      <c r="BS610" s="253">
        <f t="shared" si="219"/>
        <v>0</v>
      </c>
      <c r="BT610" s="253">
        <f t="shared" si="220"/>
        <v>0</v>
      </c>
      <c r="BU610" s="253">
        <f t="shared" si="221"/>
        <v>0</v>
      </c>
      <c r="BV610" s="253">
        <f t="shared" si="222"/>
        <v>0</v>
      </c>
      <c r="BW610" s="253">
        <f t="shared" si="223"/>
        <v>0</v>
      </c>
      <c r="BX610" s="253">
        <f t="shared" si="224"/>
        <v>0</v>
      </c>
      <c r="BY610" s="142"/>
      <c r="BZ610" s="264" t="str">
        <f>IF(SUMIF('Input| Projects'!$AR$8:$CO$8,"Dx",'Input| Projects'!$AR610:$CO610)=0,"",SUMIF('Input| Projects'!$AR$8:$CO$8,"Dx",'Input| Projects'!$AR610:$CO610))</f>
        <v/>
      </c>
      <c r="CA610" s="264" t="str">
        <f>IF(SUMIF('Input| Projects'!$AR$8:$CO$8,"Tx",'Input| Projects'!$AR610:$CO610)=0,"",SUMIF('Input| Projects'!$AR$8:$CO$8,"Tx",'Input| Projects'!$AR610:$CO610))</f>
        <v/>
      </c>
      <c r="CB610" s="206" t="str">
        <f t="shared" si="231"/>
        <v/>
      </c>
    </row>
    <row r="611" spans="2:80" x14ac:dyDescent="0.3">
      <c r="B611" s="268">
        <f>IFERROR('Input| Projects'!B611,"")</f>
        <v>602</v>
      </c>
      <c r="C611" s="57" t="str">
        <f>IFERROR(IF('Input| Projects'!C611="","",'Input| Projects'!C611),"")</f>
        <v/>
      </c>
      <c r="D611" s="57" t="str">
        <f>IFERROR(IF('Input| Projects'!D611="","",'Input| Projects'!D611),"")</f>
        <v/>
      </c>
      <c r="E611" s="140"/>
      <c r="F611" s="257">
        <f>IFERROR('Input| Projects'!I611*'Input| Escalations'!$K$19,"")</f>
        <v>0</v>
      </c>
      <c r="G611" s="257">
        <f>IFERROR('Input| Projects'!J611*'Input| Escalations'!$K$19,"")</f>
        <v>0</v>
      </c>
      <c r="H611" s="257">
        <f>IFERROR('Input| Projects'!K611*'Input| Escalations'!$K$19,"")</f>
        <v>0</v>
      </c>
      <c r="I611" s="257">
        <f>IFERROR('Input| Projects'!L611*'Input| Escalations'!$K$19,"")</f>
        <v>0</v>
      </c>
      <c r="J611" s="257">
        <f>IFERROR('Input| Projects'!M611*'Input| Escalations'!$K$19,"")</f>
        <v>0</v>
      </c>
      <c r="K611" s="257">
        <f>IFERROR('Input| Projects'!N611*'Input| Escalations'!$K$19,"")</f>
        <v>0</v>
      </c>
      <c r="L611" s="257">
        <f>IFERROR('Input| Projects'!O611*'Input| Escalations'!$K$19,"")</f>
        <v>0</v>
      </c>
      <c r="M611" s="206" t="str">
        <f>IF(ABS(SUM(F611:L611)-(SUM('Input| Projects'!I611:O611)*'Input| Escalations'!$K$19))&lt;0.0000001,"",1)</f>
        <v/>
      </c>
      <c r="N611" s="259">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259">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259">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259">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259">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259">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259">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42"/>
      <c r="V611" s="253">
        <f t="shared" si="225"/>
        <v>0</v>
      </c>
      <c r="W611" s="253">
        <f t="shared" si="226"/>
        <v>0</v>
      </c>
      <c r="X611" s="253">
        <f t="shared" si="227"/>
        <v>0</v>
      </c>
      <c r="Y611" s="253">
        <f t="shared" si="210"/>
        <v>0</v>
      </c>
      <c r="Z611" s="253">
        <f t="shared" si="211"/>
        <v>0</v>
      </c>
      <c r="AA611" s="253">
        <f t="shared" si="212"/>
        <v>0</v>
      </c>
      <c r="AB611" s="253">
        <f t="shared" si="213"/>
        <v>0</v>
      </c>
      <c r="AC611" s="142"/>
      <c r="AD611" s="253">
        <f>'Input| Projects'!Q611*N611*'Input| Escalations'!$K$19</f>
        <v>0</v>
      </c>
      <c r="AE611" s="253">
        <f>'Input| Projects'!R611*O611*'Input| Escalations'!$K$19</f>
        <v>0</v>
      </c>
      <c r="AF611" s="253">
        <f>'Input| Projects'!S611*P611*'Input| Escalations'!$K$19</f>
        <v>0</v>
      </c>
      <c r="AG611" s="253">
        <f>'Input| Projects'!T611*Q611*'Input| Escalations'!$K$19</f>
        <v>0</v>
      </c>
      <c r="AH611" s="253">
        <f>'Input| Projects'!U611*R611*'Input| Escalations'!$K$19</f>
        <v>0</v>
      </c>
      <c r="AI611" s="253">
        <f>'Input| Projects'!V611*S611*'Input| Escalations'!$K$19</f>
        <v>0</v>
      </c>
      <c r="AJ611" s="253">
        <f>'Input| Projects'!W611*T611*'Input| Escalations'!$K$19</f>
        <v>0</v>
      </c>
      <c r="AK611" s="142"/>
      <c r="AL611" s="253">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253">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253">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253">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253">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253">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253">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42"/>
      <c r="AT611" s="253">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253">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253">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253">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253">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253">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253">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42"/>
      <c r="BB611" s="253">
        <f t="shared" si="228"/>
        <v>0</v>
      </c>
      <c r="BC611" s="253">
        <f t="shared" si="229"/>
        <v>0</v>
      </c>
      <c r="BD611" s="253">
        <f t="shared" si="230"/>
        <v>0</v>
      </c>
      <c r="BE611" s="253">
        <f t="shared" si="214"/>
        <v>0</v>
      </c>
      <c r="BF611" s="253">
        <f t="shared" si="215"/>
        <v>0</v>
      </c>
      <c r="BG611" s="253">
        <f t="shared" si="216"/>
        <v>0</v>
      </c>
      <c r="BH611" s="253">
        <f t="shared" si="217"/>
        <v>0</v>
      </c>
      <c r="BI611" s="144"/>
      <c r="BJ611" s="253"/>
      <c r="BK611" s="253"/>
      <c r="BL611" s="253"/>
      <c r="BM611" s="253"/>
      <c r="BN611" s="253"/>
      <c r="BO611" s="253"/>
      <c r="BP611" s="253"/>
      <c r="BQ611" s="144"/>
      <c r="BR611" s="253">
        <f t="shared" si="218"/>
        <v>0</v>
      </c>
      <c r="BS611" s="253">
        <f t="shared" si="219"/>
        <v>0</v>
      </c>
      <c r="BT611" s="253">
        <f t="shared" si="220"/>
        <v>0</v>
      </c>
      <c r="BU611" s="253">
        <f t="shared" si="221"/>
        <v>0</v>
      </c>
      <c r="BV611" s="253">
        <f t="shared" si="222"/>
        <v>0</v>
      </c>
      <c r="BW611" s="253">
        <f t="shared" si="223"/>
        <v>0</v>
      </c>
      <c r="BX611" s="253">
        <f t="shared" si="224"/>
        <v>0</v>
      </c>
      <c r="BY611" s="142"/>
      <c r="BZ611" s="264" t="str">
        <f>IF(SUMIF('Input| Projects'!$AR$8:$CO$8,"Dx",'Input| Projects'!$AR611:$CO611)=0,"",SUMIF('Input| Projects'!$AR$8:$CO$8,"Dx",'Input| Projects'!$AR611:$CO611))</f>
        <v/>
      </c>
      <c r="CA611" s="264" t="str">
        <f>IF(SUMIF('Input| Projects'!$AR$8:$CO$8,"Tx",'Input| Projects'!$AR611:$CO611)=0,"",SUMIF('Input| Projects'!$AR$8:$CO$8,"Tx",'Input| Projects'!$AR611:$CO611))</f>
        <v/>
      </c>
      <c r="CB611" s="206" t="str">
        <f t="shared" si="231"/>
        <v/>
      </c>
    </row>
    <row r="612" spans="2:80" x14ac:dyDescent="0.3">
      <c r="B612" s="268">
        <f>IFERROR('Input| Projects'!B612,"")</f>
        <v>603</v>
      </c>
      <c r="C612" s="57" t="str">
        <f>IFERROR(IF('Input| Projects'!C612="","",'Input| Projects'!C612),"")</f>
        <v/>
      </c>
      <c r="D612" s="57" t="str">
        <f>IFERROR(IF('Input| Projects'!D612="","",'Input| Projects'!D612),"")</f>
        <v/>
      </c>
      <c r="E612" s="140"/>
      <c r="F612" s="257">
        <f>IFERROR('Input| Projects'!I612*'Input| Escalations'!$K$19,"")</f>
        <v>0</v>
      </c>
      <c r="G612" s="257">
        <f>IFERROR('Input| Projects'!J612*'Input| Escalations'!$K$19,"")</f>
        <v>0</v>
      </c>
      <c r="H612" s="257">
        <f>IFERROR('Input| Projects'!K612*'Input| Escalations'!$K$19,"")</f>
        <v>0</v>
      </c>
      <c r="I612" s="257">
        <f>IFERROR('Input| Projects'!L612*'Input| Escalations'!$K$19,"")</f>
        <v>0</v>
      </c>
      <c r="J612" s="257">
        <f>IFERROR('Input| Projects'!M612*'Input| Escalations'!$K$19,"")</f>
        <v>0</v>
      </c>
      <c r="K612" s="257">
        <f>IFERROR('Input| Projects'!N612*'Input| Escalations'!$K$19,"")</f>
        <v>0</v>
      </c>
      <c r="L612" s="257">
        <f>IFERROR('Input| Projects'!O612*'Input| Escalations'!$K$19,"")</f>
        <v>0</v>
      </c>
      <c r="M612" s="206" t="str">
        <f>IF(ABS(SUM(F612:L612)-(SUM('Input| Projects'!I612:O612)*'Input| Escalations'!$K$19))&lt;0.0000001,"",1)</f>
        <v/>
      </c>
      <c r="N612" s="259">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259">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259">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259">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259">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259">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259">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42"/>
      <c r="V612" s="253">
        <f t="shared" si="225"/>
        <v>0</v>
      </c>
      <c r="W612" s="253">
        <f t="shared" si="226"/>
        <v>0</v>
      </c>
      <c r="X612" s="253">
        <f t="shared" si="227"/>
        <v>0</v>
      </c>
      <c r="Y612" s="253">
        <f t="shared" si="210"/>
        <v>0</v>
      </c>
      <c r="Z612" s="253">
        <f t="shared" si="211"/>
        <v>0</v>
      </c>
      <c r="AA612" s="253">
        <f t="shared" si="212"/>
        <v>0</v>
      </c>
      <c r="AB612" s="253">
        <f t="shared" si="213"/>
        <v>0</v>
      </c>
      <c r="AC612" s="142"/>
      <c r="AD612" s="253">
        <f>'Input| Projects'!Q612*N612*'Input| Escalations'!$K$19</f>
        <v>0</v>
      </c>
      <c r="AE612" s="253">
        <f>'Input| Projects'!R612*O612*'Input| Escalations'!$K$19</f>
        <v>0</v>
      </c>
      <c r="AF612" s="253">
        <f>'Input| Projects'!S612*P612*'Input| Escalations'!$K$19</f>
        <v>0</v>
      </c>
      <c r="AG612" s="253">
        <f>'Input| Projects'!T612*Q612*'Input| Escalations'!$K$19</f>
        <v>0</v>
      </c>
      <c r="AH612" s="253">
        <f>'Input| Projects'!U612*R612*'Input| Escalations'!$K$19</f>
        <v>0</v>
      </c>
      <c r="AI612" s="253">
        <f>'Input| Projects'!V612*S612*'Input| Escalations'!$K$19</f>
        <v>0</v>
      </c>
      <c r="AJ612" s="253">
        <f>'Input| Projects'!W612*T612*'Input| Escalations'!$K$19</f>
        <v>0</v>
      </c>
      <c r="AK612" s="142"/>
      <c r="AL612" s="253">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253">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253">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253">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253">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253">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253">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42"/>
      <c r="AT612" s="253">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253">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253">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253">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253">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253">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253">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42"/>
      <c r="BB612" s="253">
        <f t="shared" si="228"/>
        <v>0</v>
      </c>
      <c r="BC612" s="253">
        <f t="shared" si="229"/>
        <v>0</v>
      </c>
      <c r="BD612" s="253">
        <f t="shared" si="230"/>
        <v>0</v>
      </c>
      <c r="BE612" s="253">
        <f t="shared" si="214"/>
        <v>0</v>
      </c>
      <c r="BF612" s="253">
        <f t="shared" si="215"/>
        <v>0</v>
      </c>
      <c r="BG612" s="253">
        <f t="shared" si="216"/>
        <v>0</v>
      </c>
      <c r="BH612" s="253">
        <f t="shared" si="217"/>
        <v>0</v>
      </c>
      <c r="BI612" s="144"/>
      <c r="BJ612" s="253"/>
      <c r="BK612" s="253"/>
      <c r="BL612" s="253"/>
      <c r="BM612" s="253"/>
      <c r="BN612" s="253"/>
      <c r="BO612" s="253"/>
      <c r="BP612" s="253"/>
      <c r="BQ612" s="144"/>
      <c r="BR612" s="253">
        <f t="shared" si="218"/>
        <v>0</v>
      </c>
      <c r="BS612" s="253">
        <f t="shared" si="219"/>
        <v>0</v>
      </c>
      <c r="BT612" s="253">
        <f t="shared" si="220"/>
        <v>0</v>
      </c>
      <c r="BU612" s="253">
        <f t="shared" si="221"/>
        <v>0</v>
      </c>
      <c r="BV612" s="253">
        <f t="shared" si="222"/>
        <v>0</v>
      </c>
      <c r="BW612" s="253">
        <f t="shared" si="223"/>
        <v>0</v>
      </c>
      <c r="BX612" s="253">
        <f t="shared" si="224"/>
        <v>0</v>
      </c>
      <c r="BY612" s="142"/>
      <c r="BZ612" s="264" t="str">
        <f>IF(SUMIF('Input| Projects'!$AR$8:$CO$8,"Dx",'Input| Projects'!$AR612:$CO612)=0,"",SUMIF('Input| Projects'!$AR$8:$CO$8,"Dx",'Input| Projects'!$AR612:$CO612))</f>
        <v/>
      </c>
      <c r="CA612" s="264" t="str">
        <f>IF(SUMIF('Input| Projects'!$AR$8:$CO$8,"Tx",'Input| Projects'!$AR612:$CO612)=0,"",SUMIF('Input| Projects'!$AR$8:$CO$8,"Tx",'Input| Projects'!$AR612:$CO612))</f>
        <v/>
      </c>
      <c r="CB612" s="206" t="str">
        <f t="shared" si="231"/>
        <v/>
      </c>
    </row>
    <row r="613" spans="2:80" x14ac:dyDescent="0.3">
      <c r="B613" s="268">
        <f>IFERROR('Input| Projects'!B613,"")</f>
        <v>604</v>
      </c>
      <c r="C613" s="57" t="str">
        <f>IFERROR(IF('Input| Projects'!C613="","",'Input| Projects'!C613),"")</f>
        <v/>
      </c>
      <c r="D613" s="57" t="str">
        <f>IFERROR(IF('Input| Projects'!D613="","",'Input| Projects'!D613),"")</f>
        <v/>
      </c>
      <c r="E613" s="140"/>
      <c r="F613" s="257">
        <f>IFERROR('Input| Projects'!I613*'Input| Escalations'!$K$19,"")</f>
        <v>0</v>
      </c>
      <c r="G613" s="257">
        <f>IFERROR('Input| Projects'!J613*'Input| Escalations'!$K$19,"")</f>
        <v>0</v>
      </c>
      <c r="H613" s="257">
        <f>IFERROR('Input| Projects'!K613*'Input| Escalations'!$K$19,"")</f>
        <v>0</v>
      </c>
      <c r="I613" s="257">
        <f>IFERROR('Input| Projects'!L613*'Input| Escalations'!$K$19,"")</f>
        <v>0</v>
      </c>
      <c r="J613" s="257">
        <f>IFERROR('Input| Projects'!M613*'Input| Escalations'!$K$19,"")</f>
        <v>0</v>
      </c>
      <c r="K613" s="257">
        <f>IFERROR('Input| Projects'!N613*'Input| Escalations'!$K$19,"")</f>
        <v>0</v>
      </c>
      <c r="L613" s="257">
        <f>IFERROR('Input| Projects'!O613*'Input| Escalations'!$K$19,"")</f>
        <v>0</v>
      </c>
      <c r="M613" s="206" t="str">
        <f>IF(ABS(SUM(F613:L613)-(SUM('Input| Projects'!I613:O613)*'Input| Escalations'!$K$19))&lt;0.0000001,"",1)</f>
        <v/>
      </c>
      <c r="N613" s="259">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259">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259">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259">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259">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259">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259">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42"/>
      <c r="V613" s="253">
        <f t="shared" si="225"/>
        <v>0</v>
      </c>
      <c r="W613" s="253">
        <f t="shared" si="226"/>
        <v>0</v>
      </c>
      <c r="X613" s="253">
        <f t="shared" si="227"/>
        <v>0</v>
      </c>
      <c r="Y613" s="253">
        <f t="shared" si="210"/>
        <v>0</v>
      </c>
      <c r="Z613" s="253">
        <f t="shared" si="211"/>
        <v>0</v>
      </c>
      <c r="AA613" s="253">
        <f t="shared" si="212"/>
        <v>0</v>
      </c>
      <c r="AB613" s="253">
        <f t="shared" si="213"/>
        <v>0</v>
      </c>
      <c r="AC613" s="142"/>
      <c r="AD613" s="253">
        <f>'Input| Projects'!Q613*N613*'Input| Escalations'!$K$19</f>
        <v>0</v>
      </c>
      <c r="AE613" s="253">
        <f>'Input| Projects'!R613*O613*'Input| Escalations'!$K$19</f>
        <v>0</v>
      </c>
      <c r="AF613" s="253">
        <f>'Input| Projects'!S613*P613*'Input| Escalations'!$K$19</f>
        <v>0</v>
      </c>
      <c r="AG613" s="253">
        <f>'Input| Projects'!T613*Q613*'Input| Escalations'!$K$19</f>
        <v>0</v>
      </c>
      <c r="AH613" s="253">
        <f>'Input| Projects'!U613*R613*'Input| Escalations'!$K$19</f>
        <v>0</v>
      </c>
      <c r="AI613" s="253">
        <f>'Input| Projects'!V613*S613*'Input| Escalations'!$K$19</f>
        <v>0</v>
      </c>
      <c r="AJ613" s="253">
        <f>'Input| Projects'!W613*T613*'Input| Escalations'!$K$19</f>
        <v>0</v>
      </c>
      <c r="AK613" s="142"/>
      <c r="AL613" s="253">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253">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253">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253">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253">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253">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253">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42"/>
      <c r="AT613" s="253">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253">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253">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253">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253">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253">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253">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42"/>
      <c r="BB613" s="253">
        <f t="shared" si="228"/>
        <v>0</v>
      </c>
      <c r="BC613" s="253">
        <f t="shared" si="229"/>
        <v>0</v>
      </c>
      <c r="BD613" s="253">
        <f t="shared" si="230"/>
        <v>0</v>
      </c>
      <c r="BE613" s="253">
        <f t="shared" si="214"/>
        <v>0</v>
      </c>
      <c r="BF613" s="253">
        <f t="shared" si="215"/>
        <v>0</v>
      </c>
      <c r="BG613" s="253">
        <f t="shared" si="216"/>
        <v>0</v>
      </c>
      <c r="BH613" s="253">
        <f t="shared" si="217"/>
        <v>0</v>
      </c>
      <c r="BI613" s="144"/>
      <c r="BJ613" s="253"/>
      <c r="BK613" s="253"/>
      <c r="BL613" s="253"/>
      <c r="BM613" s="253"/>
      <c r="BN613" s="253"/>
      <c r="BO613" s="253"/>
      <c r="BP613" s="253"/>
      <c r="BQ613" s="144"/>
      <c r="BR613" s="253">
        <f t="shared" si="218"/>
        <v>0</v>
      </c>
      <c r="BS613" s="253">
        <f t="shared" si="219"/>
        <v>0</v>
      </c>
      <c r="BT613" s="253">
        <f t="shared" si="220"/>
        <v>0</v>
      </c>
      <c r="BU613" s="253">
        <f t="shared" si="221"/>
        <v>0</v>
      </c>
      <c r="BV613" s="253">
        <f t="shared" si="222"/>
        <v>0</v>
      </c>
      <c r="BW613" s="253">
        <f t="shared" si="223"/>
        <v>0</v>
      </c>
      <c r="BX613" s="253">
        <f t="shared" si="224"/>
        <v>0</v>
      </c>
      <c r="BY613" s="142"/>
      <c r="BZ613" s="264" t="str">
        <f>IF(SUMIF('Input| Projects'!$AR$8:$CO$8,"Dx",'Input| Projects'!$AR613:$CO613)=0,"",SUMIF('Input| Projects'!$AR$8:$CO$8,"Dx",'Input| Projects'!$AR613:$CO613))</f>
        <v/>
      </c>
      <c r="CA613" s="264" t="str">
        <f>IF(SUMIF('Input| Projects'!$AR$8:$CO$8,"Tx",'Input| Projects'!$AR613:$CO613)=0,"",SUMIF('Input| Projects'!$AR$8:$CO$8,"Tx",'Input| Projects'!$AR613:$CO613))</f>
        <v/>
      </c>
      <c r="CB613" s="206" t="str">
        <f t="shared" si="231"/>
        <v/>
      </c>
    </row>
    <row r="614" spans="2:80" x14ac:dyDescent="0.3">
      <c r="B614" s="268">
        <f>IFERROR('Input| Projects'!B614,"")</f>
        <v>605</v>
      </c>
      <c r="C614" s="57" t="str">
        <f>IFERROR(IF('Input| Projects'!C614="","",'Input| Projects'!C614),"")</f>
        <v/>
      </c>
      <c r="D614" s="57" t="str">
        <f>IFERROR(IF('Input| Projects'!D614="","",'Input| Projects'!D614),"")</f>
        <v/>
      </c>
      <c r="E614" s="140"/>
      <c r="F614" s="257">
        <f>IFERROR('Input| Projects'!I614*'Input| Escalations'!$K$19,"")</f>
        <v>0</v>
      </c>
      <c r="G614" s="257">
        <f>IFERROR('Input| Projects'!J614*'Input| Escalations'!$K$19,"")</f>
        <v>0</v>
      </c>
      <c r="H614" s="257">
        <f>IFERROR('Input| Projects'!K614*'Input| Escalations'!$K$19,"")</f>
        <v>0</v>
      </c>
      <c r="I614" s="257">
        <f>IFERROR('Input| Projects'!L614*'Input| Escalations'!$K$19,"")</f>
        <v>0</v>
      </c>
      <c r="J614" s="257">
        <f>IFERROR('Input| Projects'!M614*'Input| Escalations'!$K$19,"")</f>
        <v>0</v>
      </c>
      <c r="K614" s="257">
        <f>IFERROR('Input| Projects'!N614*'Input| Escalations'!$K$19,"")</f>
        <v>0</v>
      </c>
      <c r="L614" s="257">
        <f>IFERROR('Input| Projects'!O614*'Input| Escalations'!$K$19,"")</f>
        <v>0</v>
      </c>
      <c r="M614" s="206" t="str">
        <f>IF(ABS(SUM(F614:L614)-(SUM('Input| Projects'!I614:O614)*'Input| Escalations'!$K$19))&lt;0.0000001,"",1)</f>
        <v/>
      </c>
      <c r="N614" s="259">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259">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259">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259">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259">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259">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259">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42"/>
      <c r="V614" s="253">
        <f t="shared" si="225"/>
        <v>0</v>
      </c>
      <c r="W614" s="253">
        <f t="shared" si="226"/>
        <v>0</v>
      </c>
      <c r="X614" s="253">
        <f t="shared" si="227"/>
        <v>0</v>
      </c>
      <c r="Y614" s="253">
        <f t="shared" si="210"/>
        <v>0</v>
      </c>
      <c r="Z614" s="253">
        <f t="shared" si="211"/>
        <v>0</v>
      </c>
      <c r="AA614" s="253">
        <f t="shared" si="212"/>
        <v>0</v>
      </c>
      <c r="AB614" s="253">
        <f t="shared" si="213"/>
        <v>0</v>
      </c>
      <c r="AC614" s="142"/>
      <c r="AD614" s="253">
        <f>'Input| Projects'!Q614*N614*'Input| Escalations'!$K$19</f>
        <v>0</v>
      </c>
      <c r="AE614" s="253">
        <f>'Input| Projects'!R614*O614*'Input| Escalations'!$K$19</f>
        <v>0</v>
      </c>
      <c r="AF614" s="253">
        <f>'Input| Projects'!S614*P614*'Input| Escalations'!$K$19</f>
        <v>0</v>
      </c>
      <c r="AG614" s="253">
        <f>'Input| Projects'!T614*Q614*'Input| Escalations'!$K$19</f>
        <v>0</v>
      </c>
      <c r="AH614" s="253">
        <f>'Input| Projects'!U614*R614*'Input| Escalations'!$K$19</f>
        <v>0</v>
      </c>
      <c r="AI614" s="253">
        <f>'Input| Projects'!V614*S614*'Input| Escalations'!$K$19</f>
        <v>0</v>
      </c>
      <c r="AJ614" s="253">
        <f>'Input| Projects'!W614*T614*'Input| Escalations'!$K$19</f>
        <v>0</v>
      </c>
      <c r="AK614" s="142"/>
      <c r="AL614" s="253">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253">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253">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253">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253">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253">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253">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42"/>
      <c r="AT614" s="253">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253">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253">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253">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253">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253">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253">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42"/>
      <c r="BB614" s="253">
        <f t="shared" si="228"/>
        <v>0</v>
      </c>
      <c r="BC614" s="253">
        <f t="shared" si="229"/>
        <v>0</v>
      </c>
      <c r="BD614" s="253">
        <f t="shared" si="230"/>
        <v>0</v>
      </c>
      <c r="BE614" s="253">
        <f t="shared" si="214"/>
        <v>0</v>
      </c>
      <c r="BF614" s="253">
        <f t="shared" si="215"/>
        <v>0</v>
      </c>
      <c r="BG614" s="253">
        <f t="shared" si="216"/>
        <v>0</v>
      </c>
      <c r="BH614" s="253">
        <f t="shared" si="217"/>
        <v>0</v>
      </c>
      <c r="BI614" s="144"/>
      <c r="BJ614" s="253"/>
      <c r="BK614" s="253"/>
      <c r="BL614" s="253"/>
      <c r="BM614" s="253"/>
      <c r="BN614" s="253"/>
      <c r="BO614" s="253"/>
      <c r="BP614" s="253"/>
      <c r="BQ614" s="144"/>
      <c r="BR614" s="253">
        <f t="shared" si="218"/>
        <v>0</v>
      </c>
      <c r="BS614" s="253">
        <f t="shared" si="219"/>
        <v>0</v>
      </c>
      <c r="BT614" s="253">
        <f t="shared" si="220"/>
        <v>0</v>
      </c>
      <c r="BU614" s="253">
        <f t="shared" si="221"/>
        <v>0</v>
      </c>
      <c r="BV614" s="253">
        <f t="shared" si="222"/>
        <v>0</v>
      </c>
      <c r="BW614" s="253">
        <f t="shared" si="223"/>
        <v>0</v>
      </c>
      <c r="BX614" s="253">
        <f t="shared" si="224"/>
        <v>0</v>
      </c>
      <c r="BY614" s="142"/>
      <c r="BZ614" s="264" t="str">
        <f>IF(SUMIF('Input| Projects'!$AR$8:$CO$8,"Dx",'Input| Projects'!$AR614:$CO614)=0,"",SUMIF('Input| Projects'!$AR$8:$CO$8,"Dx",'Input| Projects'!$AR614:$CO614))</f>
        <v/>
      </c>
      <c r="CA614" s="264" t="str">
        <f>IF(SUMIF('Input| Projects'!$AR$8:$CO$8,"Tx",'Input| Projects'!$AR614:$CO614)=0,"",SUMIF('Input| Projects'!$AR$8:$CO$8,"Tx",'Input| Projects'!$AR614:$CO614))</f>
        <v/>
      </c>
      <c r="CB614" s="206" t="str">
        <f t="shared" si="231"/>
        <v/>
      </c>
    </row>
    <row r="615" spans="2:80" x14ac:dyDescent="0.3">
      <c r="B615" s="268">
        <f>IFERROR('Input| Projects'!B615,"")</f>
        <v>606</v>
      </c>
      <c r="C615" s="57" t="str">
        <f>IFERROR(IF('Input| Projects'!C615="","",'Input| Projects'!C615),"")</f>
        <v/>
      </c>
      <c r="D615" s="57" t="str">
        <f>IFERROR(IF('Input| Projects'!D615="","",'Input| Projects'!D615),"")</f>
        <v/>
      </c>
      <c r="E615" s="140"/>
      <c r="F615" s="257">
        <f>IFERROR('Input| Projects'!I615*'Input| Escalations'!$K$19,"")</f>
        <v>0</v>
      </c>
      <c r="G615" s="257">
        <f>IFERROR('Input| Projects'!J615*'Input| Escalations'!$K$19,"")</f>
        <v>0</v>
      </c>
      <c r="H615" s="257">
        <f>IFERROR('Input| Projects'!K615*'Input| Escalations'!$K$19,"")</f>
        <v>0</v>
      </c>
      <c r="I615" s="257">
        <f>IFERROR('Input| Projects'!L615*'Input| Escalations'!$K$19,"")</f>
        <v>0</v>
      </c>
      <c r="J615" s="257">
        <f>IFERROR('Input| Projects'!M615*'Input| Escalations'!$K$19,"")</f>
        <v>0</v>
      </c>
      <c r="K615" s="257">
        <f>IFERROR('Input| Projects'!N615*'Input| Escalations'!$K$19,"")</f>
        <v>0</v>
      </c>
      <c r="L615" s="257">
        <f>IFERROR('Input| Projects'!O615*'Input| Escalations'!$K$19,"")</f>
        <v>0</v>
      </c>
      <c r="M615" s="206" t="str">
        <f>IF(ABS(SUM(F615:L615)-(SUM('Input| Projects'!I615:O615)*'Input| Escalations'!$K$19))&lt;0.0000001,"",1)</f>
        <v/>
      </c>
      <c r="N615" s="259">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259">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259">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259">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259">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259">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259">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42"/>
      <c r="V615" s="253">
        <f t="shared" si="225"/>
        <v>0</v>
      </c>
      <c r="W615" s="253">
        <f t="shared" si="226"/>
        <v>0</v>
      </c>
      <c r="X615" s="253">
        <f t="shared" si="227"/>
        <v>0</v>
      </c>
      <c r="Y615" s="253">
        <f t="shared" si="210"/>
        <v>0</v>
      </c>
      <c r="Z615" s="253">
        <f t="shared" si="211"/>
        <v>0</v>
      </c>
      <c r="AA615" s="253">
        <f t="shared" si="212"/>
        <v>0</v>
      </c>
      <c r="AB615" s="253">
        <f t="shared" si="213"/>
        <v>0</v>
      </c>
      <c r="AC615" s="142"/>
      <c r="AD615" s="253">
        <f>'Input| Projects'!Q615*N615*'Input| Escalations'!$K$19</f>
        <v>0</v>
      </c>
      <c r="AE615" s="253">
        <f>'Input| Projects'!R615*O615*'Input| Escalations'!$K$19</f>
        <v>0</v>
      </c>
      <c r="AF615" s="253">
        <f>'Input| Projects'!S615*P615*'Input| Escalations'!$K$19</f>
        <v>0</v>
      </c>
      <c r="AG615" s="253">
        <f>'Input| Projects'!T615*Q615*'Input| Escalations'!$K$19</f>
        <v>0</v>
      </c>
      <c r="AH615" s="253">
        <f>'Input| Projects'!U615*R615*'Input| Escalations'!$K$19</f>
        <v>0</v>
      </c>
      <c r="AI615" s="253">
        <f>'Input| Projects'!V615*S615*'Input| Escalations'!$K$19</f>
        <v>0</v>
      </c>
      <c r="AJ615" s="253">
        <f>'Input| Projects'!W615*T615*'Input| Escalations'!$K$19</f>
        <v>0</v>
      </c>
      <c r="AK615" s="142"/>
      <c r="AL615" s="253">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253">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253">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253">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253">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253">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253">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42"/>
      <c r="AT615" s="253">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253">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253">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253">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253">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253">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253">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42"/>
      <c r="BB615" s="253">
        <f t="shared" si="228"/>
        <v>0</v>
      </c>
      <c r="BC615" s="253">
        <f t="shared" si="229"/>
        <v>0</v>
      </c>
      <c r="BD615" s="253">
        <f t="shared" si="230"/>
        <v>0</v>
      </c>
      <c r="BE615" s="253">
        <f t="shared" si="214"/>
        <v>0</v>
      </c>
      <c r="BF615" s="253">
        <f t="shared" si="215"/>
        <v>0</v>
      </c>
      <c r="BG615" s="253">
        <f t="shared" si="216"/>
        <v>0</v>
      </c>
      <c r="BH615" s="253">
        <f t="shared" si="217"/>
        <v>0</v>
      </c>
      <c r="BI615" s="144"/>
      <c r="BJ615" s="253"/>
      <c r="BK615" s="253"/>
      <c r="BL615" s="253"/>
      <c r="BM615" s="253"/>
      <c r="BN615" s="253"/>
      <c r="BO615" s="253"/>
      <c r="BP615" s="253"/>
      <c r="BQ615" s="144"/>
      <c r="BR615" s="253">
        <f t="shared" si="218"/>
        <v>0</v>
      </c>
      <c r="BS615" s="253">
        <f t="shared" si="219"/>
        <v>0</v>
      </c>
      <c r="BT615" s="253">
        <f t="shared" si="220"/>
        <v>0</v>
      </c>
      <c r="BU615" s="253">
        <f t="shared" si="221"/>
        <v>0</v>
      </c>
      <c r="BV615" s="253">
        <f t="shared" si="222"/>
        <v>0</v>
      </c>
      <c r="BW615" s="253">
        <f t="shared" si="223"/>
        <v>0</v>
      </c>
      <c r="BX615" s="253">
        <f t="shared" si="224"/>
        <v>0</v>
      </c>
      <c r="BY615" s="142"/>
      <c r="BZ615" s="264" t="str">
        <f>IF(SUMIF('Input| Projects'!$AR$8:$CO$8,"Dx",'Input| Projects'!$AR615:$CO615)=0,"",SUMIF('Input| Projects'!$AR$8:$CO$8,"Dx",'Input| Projects'!$AR615:$CO615))</f>
        <v/>
      </c>
      <c r="CA615" s="264" t="str">
        <f>IF(SUMIF('Input| Projects'!$AR$8:$CO$8,"Tx",'Input| Projects'!$AR615:$CO615)=0,"",SUMIF('Input| Projects'!$AR$8:$CO$8,"Tx",'Input| Projects'!$AR615:$CO615))</f>
        <v/>
      </c>
      <c r="CB615" s="206" t="str">
        <f t="shared" si="231"/>
        <v/>
      </c>
    </row>
    <row r="616" spans="2:80" x14ac:dyDescent="0.3">
      <c r="B616" s="268">
        <f>IFERROR('Input| Projects'!B616,"")</f>
        <v>607</v>
      </c>
      <c r="C616" s="57" t="str">
        <f>IFERROR(IF('Input| Projects'!C616="","",'Input| Projects'!C616),"")</f>
        <v/>
      </c>
      <c r="D616" s="57" t="str">
        <f>IFERROR(IF('Input| Projects'!D616="","",'Input| Projects'!D616),"")</f>
        <v/>
      </c>
      <c r="E616" s="140"/>
      <c r="F616" s="257">
        <f>IFERROR('Input| Projects'!I616*'Input| Escalations'!$K$19,"")</f>
        <v>0</v>
      </c>
      <c r="G616" s="257">
        <f>IFERROR('Input| Projects'!J616*'Input| Escalations'!$K$19,"")</f>
        <v>0</v>
      </c>
      <c r="H616" s="257">
        <f>IFERROR('Input| Projects'!K616*'Input| Escalations'!$K$19,"")</f>
        <v>0</v>
      </c>
      <c r="I616" s="257">
        <f>IFERROR('Input| Projects'!L616*'Input| Escalations'!$K$19,"")</f>
        <v>0</v>
      </c>
      <c r="J616" s="257">
        <f>IFERROR('Input| Projects'!M616*'Input| Escalations'!$K$19,"")</f>
        <v>0</v>
      </c>
      <c r="K616" s="257">
        <f>IFERROR('Input| Projects'!N616*'Input| Escalations'!$K$19,"")</f>
        <v>0</v>
      </c>
      <c r="L616" s="257">
        <f>IFERROR('Input| Projects'!O616*'Input| Escalations'!$K$19,"")</f>
        <v>0</v>
      </c>
      <c r="M616" s="206" t="str">
        <f>IF(ABS(SUM(F616:L616)-(SUM('Input| Projects'!I616:O616)*'Input| Escalations'!$K$19))&lt;0.0000001,"",1)</f>
        <v/>
      </c>
      <c r="N616" s="259">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259">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259">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259">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259">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259">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259">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42"/>
      <c r="V616" s="253">
        <f t="shared" si="225"/>
        <v>0</v>
      </c>
      <c r="W616" s="253">
        <f t="shared" si="226"/>
        <v>0</v>
      </c>
      <c r="X616" s="253">
        <f t="shared" si="227"/>
        <v>0</v>
      </c>
      <c r="Y616" s="253">
        <f t="shared" si="210"/>
        <v>0</v>
      </c>
      <c r="Z616" s="253">
        <f t="shared" si="211"/>
        <v>0</v>
      </c>
      <c r="AA616" s="253">
        <f t="shared" si="212"/>
        <v>0</v>
      </c>
      <c r="AB616" s="253">
        <f t="shared" si="213"/>
        <v>0</v>
      </c>
      <c r="AC616" s="142"/>
      <c r="AD616" s="253">
        <f>'Input| Projects'!Q616*N616*'Input| Escalations'!$K$19</f>
        <v>0</v>
      </c>
      <c r="AE616" s="253">
        <f>'Input| Projects'!R616*O616*'Input| Escalations'!$K$19</f>
        <v>0</v>
      </c>
      <c r="AF616" s="253">
        <f>'Input| Projects'!S616*P616*'Input| Escalations'!$K$19</f>
        <v>0</v>
      </c>
      <c r="AG616" s="253">
        <f>'Input| Projects'!T616*Q616*'Input| Escalations'!$K$19</f>
        <v>0</v>
      </c>
      <c r="AH616" s="253">
        <f>'Input| Projects'!U616*R616*'Input| Escalations'!$K$19</f>
        <v>0</v>
      </c>
      <c r="AI616" s="253">
        <f>'Input| Projects'!V616*S616*'Input| Escalations'!$K$19</f>
        <v>0</v>
      </c>
      <c r="AJ616" s="253">
        <f>'Input| Projects'!W616*T616*'Input| Escalations'!$K$19</f>
        <v>0</v>
      </c>
      <c r="AK616" s="142"/>
      <c r="AL616" s="253">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253">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253">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253">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253">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253">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253">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42"/>
      <c r="AT616" s="253">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253">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253">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253">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253">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253">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253">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42"/>
      <c r="BB616" s="253">
        <f t="shared" si="228"/>
        <v>0</v>
      </c>
      <c r="BC616" s="253">
        <f t="shared" si="229"/>
        <v>0</v>
      </c>
      <c r="BD616" s="253">
        <f t="shared" si="230"/>
        <v>0</v>
      </c>
      <c r="BE616" s="253">
        <f t="shared" si="214"/>
        <v>0</v>
      </c>
      <c r="BF616" s="253">
        <f t="shared" si="215"/>
        <v>0</v>
      </c>
      <c r="BG616" s="253">
        <f t="shared" si="216"/>
        <v>0</v>
      </c>
      <c r="BH616" s="253">
        <f t="shared" si="217"/>
        <v>0</v>
      </c>
      <c r="BI616" s="144"/>
      <c r="BJ616" s="253"/>
      <c r="BK616" s="253"/>
      <c r="BL616" s="253"/>
      <c r="BM616" s="253"/>
      <c r="BN616" s="253"/>
      <c r="BO616" s="253"/>
      <c r="BP616" s="253"/>
      <c r="BQ616" s="144"/>
      <c r="BR616" s="253">
        <f t="shared" si="218"/>
        <v>0</v>
      </c>
      <c r="BS616" s="253">
        <f t="shared" si="219"/>
        <v>0</v>
      </c>
      <c r="BT616" s="253">
        <f t="shared" si="220"/>
        <v>0</v>
      </c>
      <c r="BU616" s="253">
        <f t="shared" si="221"/>
        <v>0</v>
      </c>
      <c r="BV616" s="253">
        <f t="shared" si="222"/>
        <v>0</v>
      </c>
      <c r="BW616" s="253">
        <f t="shared" si="223"/>
        <v>0</v>
      </c>
      <c r="BX616" s="253">
        <f t="shared" si="224"/>
        <v>0</v>
      </c>
      <c r="BY616" s="142"/>
      <c r="BZ616" s="264" t="str">
        <f>IF(SUMIF('Input| Projects'!$AR$8:$CO$8,"Dx",'Input| Projects'!$AR616:$CO616)=0,"",SUMIF('Input| Projects'!$AR$8:$CO$8,"Dx",'Input| Projects'!$AR616:$CO616))</f>
        <v/>
      </c>
      <c r="CA616" s="264" t="str">
        <f>IF(SUMIF('Input| Projects'!$AR$8:$CO$8,"Tx",'Input| Projects'!$AR616:$CO616)=0,"",SUMIF('Input| Projects'!$AR$8:$CO$8,"Tx",'Input| Projects'!$AR616:$CO616))</f>
        <v/>
      </c>
      <c r="CB616" s="206" t="str">
        <f t="shared" si="231"/>
        <v/>
      </c>
    </row>
    <row r="617" spans="2:80" x14ac:dyDescent="0.3">
      <c r="B617" s="268">
        <f>IFERROR('Input| Projects'!B617,"")</f>
        <v>608</v>
      </c>
      <c r="C617" s="57" t="str">
        <f>IFERROR(IF('Input| Projects'!C617="","",'Input| Projects'!C617),"")</f>
        <v/>
      </c>
      <c r="D617" s="57" t="str">
        <f>IFERROR(IF('Input| Projects'!D617="","",'Input| Projects'!D617),"")</f>
        <v/>
      </c>
      <c r="E617" s="140"/>
      <c r="F617" s="257">
        <f>IFERROR('Input| Projects'!I617*'Input| Escalations'!$K$19,"")</f>
        <v>0</v>
      </c>
      <c r="G617" s="257">
        <f>IFERROR('Input| Projects'!J617*'Input| Escalations'!$K$19,"")</f>
        <v>0</v>
      </c>
      <c r="H617" s="257">
        <f>IFERROR('Input| Projects'!K617*'Input| Escalations'!$K$19,"")</f>
        <v>0</v>
      </c>
      <c r="I617" s="257">
        <f>IFERROR('Input| Projects'!L617*'Input| Escalations'!$K$19,"")</f>
        <v>0</v>
      </c>
      <c r="J617" s="257">
        <f>IFERROR('Input| Projects'!M617*'Input| Escalations'!$K$19,"")</f>
        <v>0</v>
      </c>
      <c r="K617" s="257">
        <f>IFERROR('Input| Projects'!N617*'Input| Escalations'!$K$19,"")</f>
        <v>0</v>
      </c>
      <c r="L617" s="257">
        <f>IFERROR('Input| Projects'!O617*'Input| Escalations'!$K$19,"")</f>
        <v>0</v>
      </c>
      <c r="M617" s="206" t="str">
        <f>IF(ABS(SUM(F617:L617)-(SUM('Input| Projects'!I617:O617)*'Input| Escalations'!$K$19))&lt;0.0000001,"",1)</f>
        <v/>
      </c>
      <c r="N617" s="259">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259">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259">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259">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259">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259">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259">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42"/>
      <c r="V617" s="253">
        <f t="shared" si="225"/>
        <v>0</v>
      </c>
      <c r="W617" s="253">
        <f t="shared" si="226"/>
        <v>0</v>
      </c>
      <c r="X617" s="253">
        <f t="shared" si="227"/>
        <v>0</v>
      </c>
      <c r="Y617" s="253">
        <f t="shared" si="210"/>
        <v>0</v>
      </c>
      <c r="Z617" s="253">
        <f t="shared" si="211"/>
        <v>0</v>
      </c>
      <c r="AA617" s="253">
        <f t="shared" si="212"/>
        <v>0</v>
      </c>
      <c r="AB617" s="253">
        <f t="shared" si="213"/>
        <v>0</v>
      </c>
      <c r="AC617" s="142"/>
      <c r="AD617" s="253">
        <f>'Input| Projects'!Q617*N617*'Input| Escalations'!$K$19</f>
        <v>0</v>
      </c>
      <c r="AE617" s="253">
        <f>'Input| Projects'!R617*O617*'Input| Escalations'!$K$19</f>
        <v>0</v>
      </c>
      <c r="AF617" s="253">
        <f>'Input| Projects'!S617*P617*'Input| Escalations'!$K$19</f>
        <v>0</v>
      </c>
      <c r="AG617" s="253">
        <f>'Input| Projects'!T617*Q617*'Input| Escalations'!$K$19</f>
        <v>0</v>
      </c>
      <c r="AH617" s="253">
        <f>'Input| Projects'!U617*R617*'Input| Escalations'!$K$19</f>
        <v>0</v>
      </c>
      <c r="AI617" s="253">
        <f>'Input| Projects'!V617*S617*'Input| Escalations'!$K$19</f>
        <v>0</v>
      </c>
      <c r="AJ617" s="253">
        <f>'Input| Projects'!W617*T617*'Input| Escalations'!$K$19</f>
        <v>0</v>
      </c>
      <c r="AK617" s="142"/>
      <c r="AL617" s="253">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253">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253">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253">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253">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253">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253">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42"/>
      <c r="AT617" s="253">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253">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253">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253">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253">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253">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253">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42"/>
      <c r="BB617" s="253">
        <f t="shared" si="228"/>
        <v>0</v>
      </c>
      <c r="BC617" s="253">
        <f t="shared" si="229"/>
        <v>0</v>
      </c>
      <c r="BD617" s="253">
        <f t="shared" si="230"/>
        <v>0</v>
      </c>
      <c r="BE617" s="253">
        <f t="shared" si="214"/>
        <v>0</v>
      </c>
      <c r="BF617" s="253">
        <f t="shared" si="215"/>
        <v>0</v>
      </c>
      <c r="BG617" s="253">
        <f t="shared" si="216"/>
        <v>0</v>
      </c>
      <c r="BH617" s="253">
        <f t="shared" si="217"/>
        <v>0</v>
      </c>
      <c r="BI617" s="144"/>
      <c r="BJ617" s="253"/>
      <c r="BK617" s="253"/>
      <c r="BL617" s="253"/>
      <c r="BM617" s="253"/>
      <c r="BN617" s="253"/>
      <c r="BO617" s="253"/>
      <c r="BP617" s="253"/>
      <c r="BQ617" s="144"/>
      <c r="BR617" s="253">
        <f t="shared" si="218"/>
        <v>0</v>
      </c>
      <c r="BS617" s="253">
        <f t="shared" si="219"/>
        <v>0</v>
      </c>
      <c r="BT617" s="253">
        <f t="shared" si="220"/>
        <v>0</v>
      </c>
      <c r="BU617" s="253">
        <f t="shared" si="221"/>
        <v>0</v>
      </c>
      <c r="BV617" s="253">
        <f t="shared" si="222"/>
        <v>0</v>
      </c>
      <c r="BW617" s="253">
        <f t="shared" si="223"/>
        <v>0</v>
      </c>
      <c r="BX617" s="253">
        <f t="shared" si="224"/>
        <v>0</v>
      </c>
      <c r="BY617" s="142"/>
      <c r="BZ617" s="264" t="str">
        <f>IF(SUMIF('Input| Projects'!$AR$8:$CO$8,"Dx",'Input| Projects'!$AR617:$CO617)=0,"",SUMIF('Input| Projects'!$AR$8:$CO$8,"Dx",'Input| Projects'!$AR617:$CO617))</f>
        <v/>
      </c>
      <c r="CA617" s="264" t="str">
        <f>IF(SUMIF('Input| Projects'!$AR$8:$CO$8,"Tx",'Input| Projects'!$AR617:$CO617)=0,"",SUMIF('Input| Projects'!$AR$8:$CO$8,"Tx",'Input| Projects'!$AR617:$CO617))</f>
        <v/>
      </c>
      <c r="CB617" s="206" t="str">
        <f t="shared" si="231"/>
        <v/>
      </c>
    </row>
    <row r="618" spans="2:80" x14ac:dyDescent="0.3">
      <c r="B618" s="268">
        <f>IFERROR('Input| Projects'!B618,"")</f>
        <v>609</v>
      </c>
      <c r="C618" s="57" t="str">
        <f>IFERROR(IF('Input| Projects'!C618="","",'Input| Projects'!C618),"")</f>
        <v/>
      </c>
      <c r="D618" s="57" t="str">
        <f>IFERROR(IF('Input| Projects'!D618="","",'Input| Projects'!D618),"")</f>
        <v/>
      </c>
      <c r="E618" s="140"/>
      <c r="F618" s="257">
        <f>IFERROR('Input| Projects'!I618*'Input| Escalations'!$K$19,"")</f>
        <v>0</v>
      </c>
      <c r="G618" s="257">
        <f>IFERROR('Input| Projects'!J618*'Input| Escalations'!$K$19,"")</f>
        <v>0</v>
      </c>
      <c r="H618" s="257">
        <f>IFERROR('Input| Projects'!K618*'Input| Escalations'!$K$19,"")</f>
        <v>0</v>
      </c>
      <c r="I618" s="257">
        <f>IFERROR('Input| Projects'!L618*'Input| Escalations'!$K$19,"")</f>
        <v>0</v>
      </c>
      <c r="J618" s="257">
        <f>IFERROR('Input| Projects'!M618*'Input| Escalations'!$K$19,"")</f>
        <v>0</v>
      </c>
      <c r="K618" s="257">
        <f>IFERROR('Input| Projects'!N618*'Input| Escalations'!$K$19,"")</f>
        <v>0</v>
      </c>
      <c r="L618" s="257">
        <f>IFERROR('Input| Projects'!O618*'Input| Escalations'!$K$19,"")</f>
        <v>0</v>
      </c>
      <c r="M618" s="206" t="str">
        <f>IF(ABS(SUM(F618:L618)-(SUM('Input| Projects'!I618:O618)*'Input| Escalations'!$K$19))&lt;0.0000001,"",1)</f>
        <v/>
      </c>
      <c r="N618" s="259">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259">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259">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259">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259">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259">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259">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42"/>
      <c r="V618" s="253">
        <f t="shared" si="225"/>
        <v>0</v>
      </c>
      <c r="W618" s="253">
        <f t="shared" si="226"/>
        <v>0</v>
      </c>
      <c r="X618" s="253">
        <f t="shared" si="227"/>
        <v>0</v>
      </c>
      <c r="Y618" s="253">
        <f t="shared" si="210"/>
        <v>0</v>
      </c>
      <c r="Z618" s="253">
        <f t="shared" si="211"/>
        <v>0</v>
      </c>
      <c r="AA618" s="253">
        <f t="shared" si="212"/>
        <v>0</v>
      </c>
      <c r="AB618" s="253">
        <f t="shared" si="213"/>
        <v>0</v>
      </c>
      <c r="AC618" s="142"/>
      <c r="AD618" s="253">
        <f>'Input| Projects'!Q618*N618*'Input| Escalations'!$K$19</f>
        <v>0</v>
      </c>
      <c r="AE618" s="253">
        <f>'Input| Projects'!R618*O618*'Input| Escalations'!$K$19</f>
        <v>0</v>
      </c>
      <c r="AF618" s="253">
        <f>'Input| Projects'!S618*P618*'Input| Escalations'!$K$19</f>
        <v>0</v>
      </c>
      <c r="AG618" s="253">
        <f>'Input| Projects'!T618*Q618*'Input| Escalations'!$K$19</f>
        <v>0</v>
      </c>
      <c r="AH618" s="253">
        <f>'Input| Projects'!U618*R618*'Input| Escalations'!$K$19</f>
        <v>0</v>
      </c>
      <c r="AI618" s="253">
        <f>'Input| Projects'!V618*S618*'Input| Escalations'!$K$19</f>
        <v>0</v>
      </c>
      <c r="AJ618" s="253">
        <f>'Input| Projects'!W618*T618*'Input| Escalations'!$K$19</f>
        <v>0</v>
      </c>
      <c r="AK618" s="142"/>
      <c r="AL618" s="253">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253">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253">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253">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253">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253">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253">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42"/>
      <c r="AT618" s="253">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253">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253">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253">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253">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253">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253">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42"/>
      <c r="BB618" s="253">
        <f t="shared" si="228"/>
        <v>0</v>
      </c>
      <c r="BC618" s="253">
        <f t="shared" si="229"/>
        <v>0</v>
      </c>
      <c r="BD618" s="253">
        <f t="shared" si="230"/>
        <v>0</v>
      </c>
      <c r="BE618" s="253">
        <f t="shared" si="214"/>
        <v>0</v>
      </c>
      <c r="BF618" s="253">
        <f t="shared" si="215"/>
        <v>0</v>
      </c>
      <c r="BG618" s="253">
        <f t="shared" si="216"/>
        <v>0</v>
      </c>
      <c r="BH618" s="253">
        <f t="shared" si="217"/>
        <v>0</v>
      </c>
      <c r="BI618" s="144"/>
      <c r="BJ618" s="253"/>
      <c r="BK618" s="253"/>
      <c r="BL618" s="253"/>
      <c r="BM618" s="253"/>
      <c r="BN618" s="253"/>
      <c r="BO618" s="253"/>
      <c r="BP618" s="253"/>
      <c r="BQ618" s="144"/>
      <c r="BR618" s="253">
        <f t="shared" si="218"/>
        <v>0</v>
      </c>
      <c r="BS618" s="253">
        <f t="shared" si="219"/>
        <v>0</v>
      </c>
      <c r="BT618" s="253">
        <f t="shared" si="220"/>
        <v>0</v>
      </c>
      <c r="BU618" s="253">
        <f t="shared" si="221"/>
        <v>0</v>
      </c>
      <c r="BV618" s="253">
        <f t="shared" si="222"/>
        <v>0</v>
      </c>
      <c r="BW618" s="253">
        <f t="shared" si="223"/>
        <v>0</v>
      </c>
      <c r="BX618" s="253">
        <f t="shared" si="224"/>
        <v>0</v>
      </c>
      <c r="BY618" s="142"/>
      <c r="BZ618" s="264" t="str">
        <f>IF(SUMIF('Input| Projects'!$AR$8:$CO$8,"Dx",'Input| Projects'!$AR618:$CO618)=0,"",SUMIF('Input| Projects'!$AR$8:$CO$8,"Dx",'Input| Projects'!$AR618:$CO618))</f>
        <v/>
      </c>
      <c r="CA618" s="264" t="str">
        <f>IF(SUMIF('Input| Projects'!$AR$8:$CO$8,"Tx",'Input| Projects'!$AR618:$CO618)=0,"",SUMIF('Input| Projects'!$AR$8:$CO$8,"Tx",'Input| Projects'!$AR618:$CO618))</f>
        <v/>
      </c>
      <c r="CB618" s="206" t="str">
        <f t="shared" si="231"/>
        <v/>
      </c>
    </row>
    <row r="619" spans="2:80" x14ac:dyDescent="0.3">
      <c r="B619" s="268">
        <f>IFERROR('Input| Projects'!B619,"")</f>
        <v>610</v>
      </c>
      <c r="C619" s="57" t="str">
        <f>IFERROR(IF('Input| Projects'!C619="","",'Input| Projects'!C619),"")</f>
        <v/>
      </c>
      <c r="D619" s="57" t="str">
        <f>IFERROR(IF('Input| Projects'!D619="","",'Input| Projects'!D619),"")</f>
        <v/>
      </c>
      <c r="E619" s="140"/>
      <c r="F619" s="257">
        <f>IFERROR('Input| Projects'!I619*'Input| Escalations'!$K$19,"")</f>
        <v>0</v>
      </c>
      <c r="G619" s="257">
        <f>IFERROR('Input| Projects'!J619*'Input| Escalations'!$K$19,"")</f>
        <v>0</v>
      </c>
      <c r="H619" s="257">
        <f>IFERROR('Input| Projects'!K619*'Input| Escalations'!$K$19,"")</f>
        <v>0</v>
      </c>
      <c r="I619" s="257">
        <f>IFERROR('Input| Projects'!L619*'Input| Escalations'!$K$19,"")</f>
        <v>0</v>
      </c>
      <c r="J619" s="257">
        <f>IFERROR('Input| Projects'!M619*'Input| Escalations'!$K$19,"")</f>
        <v>0</v>
      </c>
      <c r="K619" s="257">
        <f>IFERROR('Input| Projects'!N619*'Input| Escalations'!$K$19,"")</f>
        <v>0</v>
      </c>
      <c r="L619" s="257">
        <f>IFERROR('Input| Projects'!O619*'Input| Escalations'!$K$19,"")</f>
        <v>0</v>
      </c>
      <c r="M619" s="206" t="str">
        <f>IF(ABS(SUM(F619:L619)-(SUM('Input| Projects'!I619:O619)*'Input| Escalations'!$K$19))&lt;0.0000001,"",1)</f>
        <v/>
      </c>
      <c r="N619" s="259">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259">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259">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259">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259">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259">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259">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42"/>
      <c r="V619" s="253">
        <f t="shared" si="225"/>
        <v>0</v>
      </c>
      <c r="W619" s="253">
        <f t="shared" si="226"/>
        <v>0</v>
      </c>
      <c r="X619" s="253">
        <f t="shared" si="227"/>
        <v>0</v>
      </c>
      <c r="Y619" s="253">
        <f t="shared" si="210"/>
        <v>0</v>
      </c>
      <c r="Z619" s="253">
        <f t="shared" si="211"/>
        <v>0</v>
      </c>
      <c r="AA619" s="253">
        <f t="shared" si="212"/>
        <v>0</v>
      </c>
      <c r="AB619" s="253">
        <f t="shared" si="213"/>
        <v>0</v>
      </c>
      <c r="AC619" s="142"/>
      <c r="AD619" s="253">
        <f>'Input| Projects'!Q619*N619*'Input| Escalations'!$K$19</f>
        <v>0</v>
      </c>
      <c r="AE619" s="253">
        <f>'Input| Projects'!R619*O619*'Input| Escalations'!$K$19</f>
        <v>0</v>
      </c>
      <c r="AF619" s="253">
        <f>'Input| Projects'!S619*P619*'Input| Escalations'!$K$19</f>
        <v>0</v>
      </c>
      <c r="AG619" s="253">
        <f>'Input| Projects'!T619*Q619*'Input| Escalations'!$K$19</f>
        <v>0</v>
      </c>
      <c r="AH619" s="253">
        <f>'Input| Projects'!U619*R619*'Input| Escalations'!$K$19</f>
        <v>0</v>
      </c>
      <c r="AI619" s="253">
        <f>'Input| Projects'!V619*S619*'Input| Escalations'!$K$19</f>
        <v>0</v>
      </c>
      <c r="AJ619" s="253">
        <f>'Input| Projects'!W619*T619*'Input| Escalations'!$K$19</f>
        <v>0</v>
      </c>
      <c r="AK619" s="142"/>
      <c r="AL619" s="253">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253">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253">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253">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253">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253">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253">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42"/>
      <c r="AT619" s="253">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253">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253">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253">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253">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253">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253">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42"/>
      <c r="BB619" s="253">
        <f t="shared" si="228"/>
        <v>0</v>
      </c>
      <c r="BC619" s="253">
        <f t="shared" si="229"/>
        <v>0</v>
      </c>
      <c r="BD619" s="253">
        <f t="shared" si="230"/>
        <v>0</v>
      </c>
      <c r="BE619" s="253">
        <f t="shared" si="214"/>
        <v>0</v>
      </c>
      <c r="BF619" s="253">
        <f t="shared" si="215"/>
        <v>0</v>
      </c>
      <c r="BG619" s="253">
        <f t="shared" si="216"/>
        <v>0</v>
      </c>
      <c r="BH619" s="253">
        <f t="shared" si="217"/>
        <v>0</v>
      </c>
      <c r="BI619" s="144"/>
      <c r="BJ619" s="253"/>
      <c r="BK619" s="253"/>
      <c r="BL619" s="253"/>
      <c r="BM619" s="253"/>
      <c r="BN619" s="253"/>
      <c r="BO619" s="253"/>
      <c r="BP619" s="253"/>
      <c r="BQ619" s="144"/>
      <c r="BR619" s="253">
        <f t="shared" si="218"/>
        <v>0</v>
      </c>
      <c r="BS619" s="253">
        <f t="shared" si="219"/>
        <v>0</v>
      </c>
      <c r="BT619" s="253">
        <f t="shared" si="220"/>
        <v>0</v>
      </c>
      <c r="BU619" s="253">
        <f t="shared" si="221"/>
        <v>0</v>
      </c>
      <c r="BV619" s="253">
        <f t="shared" si="222"/>
        <v>0</v>
      </c>
      <c r="BW619" s="253">
        <f t="shared" si="223"/>
        <v>0</v>
      </c>
      <c r="BX619" s="253">
        <f t="shared" si="224"/>
        <v>0</v>
      </c>
      <c r="BY619" s="142"/>
      <c r="BZ619" s="264" t="str">
        <f>IF(SUMIF('Input| Projects'!$AR$8:$CO$8,"Dx",'Input| Projects'!$AR619:$CO619)=0,"",SUMIF('Input| Projects'!$AR$8:$CO$8,"Dx",'Input| Projects'!$AR619:$CO619))</f>
        <v/>
      </c>
      <c r="CA619" s="264" t="str">
        <f>IF(SUMIF('Input| Projects'!$AR$8:$CO$8,"Tx",'Input| Projects'!$AR619:$CO619)=0,"",SUMIF('Input| Projects'!$AR$8:$CO$8,"Tx",'Input| Projects'!$AR619:$CO619))</f>
        <v/>
      </c>
      <c r="CB619" s="206" t="str">
        <f t="shared" si="231"/>
        <v/>
      </c>
    </row>
    <row r="620" spans="2:80" x14ac:dyDescent="0.3">
      <c r="B620" s="268">
        <f>IFERROR('Input| Projects'!B620,"")</f>
        <v>611</v>
      </c>
      <c r="C620" s="57" t="str">
        <f>IFERROR(IF('Input| Projects'!C620="","",'Input| Projects'!C620),"")</f>
        <v/>
      </c>
      <c r="D620" s="57" t="str">
        <f>IFERROR(IF('Input| Projects'!D620="","",'Input| Projects'!D620),"")</f>
        <v/>
      </c>
      <c r="E620" s="140"/>
      <c r="F620" s="257">
        <f>IFERROR('Input| Projects'!I620*'Input| Escalations'!$K$19,"")</f>
        <v>0</v>
      </c>
      <c r="G620" s="257">
        <f>IFERROR('Input| Projects'!J620*'Input| Escalations'!$K$19,"")</f>
        <v>0</v>
      </c>
      <c r="H620" s="257">
        <f>IFERROR('Input| Projects'!K620*'Input| Escalations'!$K$19,"")</f>
        <v>0</v>
      </c>
      <c r="I620" s="257">
        <f>IFERROR('Input| Projects'!L620*'Input| Escalations'!$K$19,"")</f>
        <v>0</v>
      </c>
      <c r="J620" s="257">
        <f>IFERROR('Input| Projects'!M620*'Input| Escalations'!$K$19,"")</f>
        <v>0</v>
      </c>
      <c r="K620" s="257">
        <f>IFERROR('Input| Projects'!N620*'Input| Escalations'!$K$19,"")</f>
        <v>0</v>
      </c>
      <c r="L620" s="257">
        <f>IFERROR('Input| Projects'!O620*'Input| Escalations'!$K$19,"")</f>
        <v>0</v>
      </c>
      <c r="M620" s="206" t="str">
        <f>IF(ABS(SUM(F620:L620)-(SUM('Input| Projects'!I620:O620)*'Input| Escalations'!$K$19))&lt;0.0000001,"",1)</f>
        <v/>
      </c>
      <c r="N620" s="259">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259">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259">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259">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259">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259">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259">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42"/>
      <c r="V620" s="253">
        <f t="shared" si="225"/>
        <v>0</v>
      </c>
      <c r="W620" s="253">
        <f t="shared" si="226"/>
        <v>0</v>
      </c>
      <c r="X620" s="253">
        <f t="shared" si="227"/>
        <v>0</v>
      </c>
      <c r="Y620" s="253">
        <f t="shared" si="210"/>
        <v>0</v>
      </c>
      <c r="Z620" s="253">
        <f t="shared" si="211"/>
        <v>0</v>
      </c>
      <c r="AA620" s="253">
        <f t="shared" si="212"/>
        <v>0</v>
      </c>
      <c r="AB620" s="253">
        <f t="shared" si="213"/>
        <v>0</v>
      </c>
      <c r="AC620" s="142"/>
      <c r="AD620" s="253">
        <f>'Input| Projects'!Q620*N620*'Input| Escalations'!$K$19</f>
        <v>0</v>
      </c>
      <c r="AE620" s="253">
        <f>'Input| Projects'!R620*O620*'Input| Escalations'!$K$19</f>
        <v>0</v>
      </c>
      <c r="AF620" s="253">
        <f>'Input| Projects'!S620*P620*'Input| Escalations'!$K$19</f>
        <v>0</v>
      </c>
      <c r="AG620" s="253">
        <f>'Input| Projects'!T620*Q620*'Input| Escalations'!$K$19</f>
        <v>0</v>
      </c>
      <c r="AH620" s="253">
        <f>'Input| Projects'!U620*R620*'Input| Escalations'!$K$19</f>
        <v>0</v>
      </c>
      <c r="AI620" s="253">
        <f>'Input| Projects'!V620*S620*'Input| Escalations'!$K$19</f>
        <v>0</v>
      </c>
      <c r="AJ620" s="253">
        <f>'Input| Projects'!W620*T620*'Input| Escalations'!$K$19</f>
        <v>0</v>
      </c>
      <c r="AK620" s="142"/>
      <c r="AL620" s="253">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253">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253">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253">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253">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253">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253">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42"/>
      <c r="AT620" s="253">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253">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253">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253">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253">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253">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253">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42"/>
      <c r="BB620" s="253">
        <f t="shared" si="228"/>
        <v>0</v>
      </c>
      <c r="BC620" s="253">
        <f t="shared" si="229"/>
        <v>0</v>
      </c>
      <c r="BD620" s="253">
        <f t="shared" si="230"/>
        <v>0</v>
      </c>
      <c r="BE620" s="253">
        <f t="shared" si="214"/>
        <v>0</v>
      </c>
      <c r="BF620" s="253">
        <f t="shared" si="215"/>
        <v>0</v>
      </c>
      <c r="BG620" s="253">
        <f t="shared" si="216"/>
        <v>0</v>
      </c>
      <c r="BH620" s="253">
        <f t="shared" si="217"/>
        <v>0</v>
      </c>
      <c r="BI620" s="144"/>
      <c r="BJ620" s="253"/>
      <c r="BK620" s="253"/>
      <c r="BL620" s="253"/>
      <c r="BM620" s="253"/>
      <c r="BN620" s="253"/>
      <c r="BO620" s="253"/>
      <c r="BP620" s="253"/>
      <c r="BQ620" s="144"/>
      <c r="BR620" s="253">
        <f t="shared" si="218"/>
        <v>0</v>
      </c>
      <c r="BS620" s="253">
        <f t="shared" si="219"/>
        <v>0</v>
      </c>
      <c r="BT620" s="253">
        <f t="shared" si="220"/>
        <v>0</v>
      </c>
      <c r="BU620" s="253">
        <f t="shared" si="221"/>
        <v>0</v>
      </c>
      <c r="BV620" s="253">
        <f t="shared" si="222"/>
        <v>0</v>
      </c>
      <c r="BW620" s="253">
        <f t="shared" si="223"/>
        <v>0</v>
      </c>
      <c r="BX620" s="253">
        <f t="shared" si="224"/>
        <v>0</v>
      </c>
      <c r="BY620" s="142"/>
      <c r="BZ620" s="264" t="str">
        <f>IF(SUMIF('Input| Projects'!$AR$8:$CO$8,"Dx",'Input| Projects'!$AR620:$CO620)=0,"",SUMIF('Input| Projects'!$AR$8:$CO$8,"Dx",'Input| Projects'!$AR620:$CO620))</f>
        <v/>
      </c>
      <c r="CA620" s="264" t="str">
        <f>IF(SUMIF('Input| Projects'!$AR$8:$CO$8,"Tx",'Input| Projects'!$AR620:$CO620)=0,"",SUMIF('Input| Projects'!$AR$8:$CO$8,"Tx",'Input| Projects'!$AR620:$CO620))</f>
        <v/>
      </c>
      <c r="CB620" s="206" t="str">
        <f t="shared" si="231"/>
        <v/>
      </c>
    </row>
    <row r="621" spans="2:80" x14ac:dyDescent="0.3">
      <c r="B621" s="268">
        <f>IFERROR('Input| Projects'!B621,"")</f>
        <v>612</v>
      </c>
      <c r="C621" s="57" t="str">
        <f>IFERROR(IF('Input| Projects'!C621="","",'Input| Projects'!C621),"")</f>
        <v/>
      </c>
      <c r="D621" s="57" t="str">
        <f>IFERROR(IF('Input| Projects'!D621="","",'Input| Projects'!D621),"")</f>
        <v/>
      </c>
      <c r="E621" s="140"/>
      <c r="F621" s="257">
        <f>IFERROR('Input| Projects'!I621*'Input| Escalations'!$K$19,"")</f>
        <v>0</v>
      </c>
      <c r="G621" s="257">
        <f>IFERROR('Input| Projects'!J621*'Input| Escalations'!$K$19,"")</f>
        <v>0</v>
      </c>
      <c r="H621" s="257">
        <f>IFERROR('Input| Projects'!K621*'Input| Escalations'!$K$19,"")</f>
        <v>0</v>
      </c>
      <c r="I621" s="257">
        <f>IFERROR('Input| Projects'!L621*'Input| Escalations'!$K$19,"")</f>
        <v>0</v>
      </c>
      <c r="J621" s="257">
        <f>IFERROR('Input| Projects'!M621*'Input| Escalations'!$K$19,"")</f>
        <v>0</v>
      </c>
      <c r="K621" s="257">
        <f>IFERROR('Input| Projects'!N621*'Input| Escalations'!$K$19,"")</f>
        <v>0</v>
      </c>
      <c r="L621" s="257">
        <f>IFERROR('Input| Projects'!O621*'Input| Escalations'!$K$19,"")</f>
        <v>0</v>
      </c>
      <c r="M621" s="206" t="str">
        <f>IF(ABS(SUM(F621:L621)-(SUM('Input| Projects'!I621:O621)*'Input| Escalations'!$K$19))&lt;0.0000001,"",1)</f>
        <v/>
      </c>
      <c r="N621" s="259">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259">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259">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259">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259">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259">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259">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42"/>
      <c r="V621" s="253">
        <f t="shared" si="225"/>
        <v>0</v>
      </c>
      <c r="W621" s="253">
        <f t="shared" si="226"/>
        <v>0</v>
      </c>
      <c r="X621" s="253">
        <f t="shared" si="227"/>
        <v>0</v>
      </c>
      <c r="Y621" s="253">
        <f t="shared" si="210"/>
        <v>0</v>
      </c>
      <c r="Z621" s="253">
        <f t="shared" si="211"/>
        <v>0</v>
      </c>
      <c r="AA621" s="253">
        <f t="shared" si="212"/>
        <v>0</v>
      </c>
      <c r="AB621" s="253">
        <f t="shared" si="213"/>
        <v>0</v>
      </c>
      <c r="AC621" s="142"/>
      <c r="AD621" s="253">
        <f>'Input| Projects'!Q621*N621*'Input| Escalations'!$K$19</f>
        <v>0</v>
      </c>
      <c r="AE621" s="253">
        <f>'Input| Projects'!R621*O621*'Input| Escalations'!$K$19</f>
        <v>0</v>
      </c>
      <c r="AF621" s="253">
        <f>'Input| Projects'!S621*P621*'Input| Escalations'!$K$19</f>
        <v>0</v>
      </c>
      <c r="AG621" s="253">
        <f>'Input| Projects'!T621*Q621*'Input| Escalations'!$K$19</f>
        <v>0</v>
      </c>
      <c r="AH621" s="253">
        <f>'Input| Projects'!U621*R621*'Input| Escalations'!$K$19</f>
        <v>0</v>
      </c>
      <c r="AI621" s="253">
        <f>'Input| Projects'!V621*S621*'Input| Escalations'!$K$19</f>
        <v>0</v>
      </c>
      <c r="AJ621" s="253">
        <f>'Input| Projects'!W621*T621*'Input| Escalations'!$K$19</f>
        <v>0</v>
      </c>
      <c r="AK621" s="142"/>
      <c r="AL621" s="253">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253">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253">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253">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253">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253">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253">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42"/>
      <c r="AT621" s="253">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253">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253">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253">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253">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253">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253">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42"/>
      <c r="BB621" s="253">
        <f t="shared" si="228"/>
        <v>0</v>
      </c>
      <c r="BC621" s="253">
        <f t="shared" si="229"/>
        <v>0</v>
      </c>
      <c r="BD621" s="253">
        <f t="shared" si="230"/>
        <v>0</v>
      </c>
      <c r="BE621" s="253">
        <f t="shared" si="214"/>
        <v>0</v>
      </c>
      <c r="BF621" s="253">
        <f t="shared" si="215"/>
        <v>0</v>
      </c>
      <c r="BG621" s="253">
        <f t="shared" si="216"/>
        <v>0</v>
      </c>
      <c r="BH621" s="253">
        <f t="shared" si="217"/>
        <v>0</v>
      </c>
      <c r="BI621" s="144"/>
      <c r="BJ621" s="253"/>
      <c r="BK621" s="253"/>
      <c r="BL621" s="253"/>
      <c r="BM621" s="253"/>
      <c r="BN621" s="253"/>
      <c r="BO621" s="253"/>
      <c r="BP621" s="253"/>
      <c r="BQ621" s="144"/>
      <c r="BR621" s="253">
        <f t="shared" si="218"/>
        <v>0</v>
      </c>
      <c r="BS621" s="253">
        <f t="shared" si="219"/>
        <v>0</v>
      </c>
      <c r="BT621" s="253">
        <f t="shared" si="220"/>
        <v>0</v>
      </c>
      <c r="BU621" s="253">
        <f t="shared" si="221"/>
        <v>0</v>
      </c>
      <c r="BV621" s="253">
        <f t="shared" si="222"/>
        <v>0</v>
      </c>
      <c r="BW621" s="253">
        <f t="shared" si="223"/>
        <v>0</v>
      </c>
      <c r="BX621" s="253">
        <f t="shared" si="224"/>
        <v>0</v>
      </c>
      <c r="BY621" s="142"/>
      <c r="BZ621" s="264" t="str">
        <f>IF(SUMIF('Input| Projects'!$AR$8:$CO$8,"Dx",'Input| Projects'!$AR621:$CO621)=0,"",SUMIF('Input| Projects'!$AR$8:$CO$8,"Dx",'Input| Projects'!$AR621:$CO621))</f>
        <v/>
      </c>
      <c r="CA621" s="264" t="str">
        <f>IF(SUMIF('Input| Projects'!$AR$8:$CO$8,"Tx",'Input| Projects'!$AR621:$CO621)=0,"",SUMIF('Input| Projects'!$AR$8:$CO$8,"Tx",'Input| Projects'!$AR621:$CO621))</f>
        <v/>
      </c>
      <c r="CB621" s="206" t="str">
        <f t="shared" si="231"/>
        <v/>
      </c>
    </row>
    <row r="622" spans="2:80" x14ac:dyDescent="0.3">
      <c r="B622" s="268">
        <f>IFERROR('Input| Projects'!B622,"")</f>
        <v>613</v>
      </c>
      <c r="C622" s="57" t="str">
        <f>IFERROR(IF('Input| Projects'!C622="","",'Input| Projects'!C622),"")</f>
        <v/>
      </c>
      <c r="D622" s="57" t="str">
        <f>IFERROR(IF('Input| Projects'!D622="","",'Input| Projects'!D622),"")</f>
        <v/>
      </c>
      <c r="E622" s="140"/>
      <c r="F622" s="257">
        <f>IFERROR('Input| Projects'!I622*'Input| Escalations'!$K$19,"")</f>
        <v>0</v>
      </c>
      <c r="G622" s="257">
        <f>IFERROR('Input| Projects'!J622*'Input| Escalations'!$K$19,"")</f>
        <v>0</v>
      </c>
      <c r="H622" s="257">
        <f>IFERROR('Input| Projects'!K622*'Input| Escalations'!$K$19,"")</f>
        <v>0</v>
      </c>
      <c r="I622" s="257">
        <f>IFERROR('Input| Projects'!L622*'Input| Escalations'!$K$19,"")</f>
        <v>0</v>
      </c>
      <c r="J622" s="257">
        <f>IFERROR('Input| Projects'!M622*'Input| Escalations'!$K$19,"")</f>
        <v>0</v>
      </c>
      <c r="K622" s="257">
        <f>IFERROR('Input| Projects'!N622*'Input| Escalations'!$K$19,"")</f>
        <v>0</v>
      </c>
      <c r="L622" s="257">
        <f>IFERROR('Input| Projects'!O622*'Input| Escalations'!$K$19,"")</f>
        <v>0</v>
      </c>
      <c r="M622" s="206" t="str">
        <f>IF(ABS(SUM(F622:L622)-(SUM('Input| Projects'!I622:O622)*'Input| Escalations'!$K$19))&lt;0.0000001,"",1)</f>
        <v/>
      </c>
      <c r="N622" s="259">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259">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259">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259">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259">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259">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259">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42"/>
      <c r="V622" s="253">
        <f t="shared" si="225"/>
        <v>0</v>
      </c>
      <c r="W622" s="253">
        <f t="shared" si="226"/>
        <v>0</v>
      </c>
      <c r="X622" s="253">
        <f t="shared" si="227"/>
        <v>0</v>
      </c>
      <c r="Y622" s="253">
        <f t="shared" si="210"/>
        <v>0</v>
      </c>
      <c r="Z622" s="253">
        <f t="shared" si="211"/>
        <v>0</v>
      </c>
      <c r="AA622" s="253">
        <f t="shared" si="212"/>
        <v>0</v>
      </c>
      <c r="AB622" s="253">
        <f t="shared" si="213"/>
        <v>0</v>
      </c>
      <c r="AC622" s="142"/>
      <c r="AD622" s="253">
        <f>'Input| Projects'!Q622*N622*'Input| Escalations'!$K$19</f>
        <v>0</v>
      </c>
      <c r="AE622" s="253">
        <f>'Input| Projects'!R622*O622*'Input| Escalations'!$K$19</f>
        <v>0</v>
      </c>
      <c r="AF622" s="253">
        <f>'Input| Projects'!S622*P622*'Input| Escalations'!$K$19</f>
        <v>0</v>
      </c>
      <c r="AG622" s="253">
        <f>'Input| Projects'!T622*Q622*'Input| Escalations'!$K$19</f>
        <v>0</v>
      </c>
      <c r="AH622" s="253">
        <f>'Input| Projects'!U622*R622*'Input| Escalations'!$K$19</f>
        <v>0</v>
      </c>
      <c r="AI622" s="253">
        <f>'Input| Projects'!V622*S622*'Input| Escalations'!$K$19</f>
        <v>0</v>
      </c>
      <c r="AJ622" s="253">
        <f>'Input| Projects'!W622*T622*'Input| Escalations'!$K$19</f>
        <v>0</v>
      </c>
      <c r="AK622" s="142"/>
      <c r="AL622" s="253">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253">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253">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253">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253">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253">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253">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42"/>
      <c r="AT622" s="253">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253">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253">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253">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253">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253">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253">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42"/>
      <c r="BB622" s="253">
        <f t="shared" si="228"/>
        <v>0</v>
      </c>
      <c r="BC622" s="253">
        <f t="shared" si="229"/>
        <v>0</v>
      </c>
      <c r="BD622" s="253">
        <f t="shared" si="230"/>
        <v>0</v>
      </c>
      <c r="BE622" s="253">
        <f t="shared" si="214"/>
        <v>0</v>
      </c>
      <c r="BF622" s="253">
        <f t="shared" si="215"/>
        <v>0</v>
      </c>
      <c r="BG622" s="253">
        <f t="shared" si="216"/>
        <v>0</v>
      </c>
      <c r="BH622" s="253">
        <f t="shared" si="217"/>
        <v>0</v>
      </c>
      <c r="BI622" s="144"/>
      <c r="BJ622" s="253"/>
      <c r="BK622" s="253"/>
      <c r="BL622" s="253"/>
      <c r="BM622" s="253"/>
      <c r="BN622" s="253"/>
      <c r="BO622" s="253"/>
      <c r="BP622" s="253"/>
      <c r="BQ622" s="144"/>
      <c r="BR622" s="253">
        <f t="shared" si="218"/>
        <v>0</v>
      </c>
      <c r="BS622" s="253">
        <f t="shared" si="219"/>
        <v>0</v>
      </c>
      <c r="BT622" s="253">
        <f t="shared" si="220"/>
        <v>0</v>
      </c>
      <c r="BU622" s="253">
        <f t="shared" si="221"/>
        <v>0</v>
      </c>
      <c r="BV622" s="253">
        <f t="shared" si="222"/>
        <v>0</v>
      </c>
      <c r="BW622" s="253">
        <f t="shared" si="223"/>
        <v>0</v>
      </c>
      <c r="BX622" s="253">
        <f t="shared" si="224"/>
        <v>0</v>
      </c>
      <c r="BY622" s="142"/>
      <c r="BZ622" s="264" t="str">
        <f>IF(SUMIF('Input| Projects'!$AR$8:$CO$8,"Dx",'Input| Projects'!$AR622:$CO622)=0,"",SUMIF('Input| Projects'!$AR$8:$CO$8,"Dx",'Input| Projects'!$AR622:$CO622))</f>
        <v/>
      </c>
      <c r="CA622" s="264" t="str">
        <f>IF(SUMIF('Input| Projects'!$AR$8:$CO$8,"Tx",'Input| Projects'!$AR622:$CO622)=0,"",SUMIF('Input| Projects'!$AR$8:$CO$8,"Tx",'Input| Projects'!$AR622:$CO622))</f>
        <v/>
      </c>
      <c r="CB622" s="206" t="str">
        <f t="shared" si="231"/>
        <v/>
      </c>
    </row>
    <row r="623" spans="2:80" x14ac:dyDescent="0.3">
      <c r="B623" s="268">
        <f>IFERROR('Input| Projects'!B623,"")</f>
        <v>614</v>
      </c>
      <c r="C623" s="57" t="str">
        <f>IFERROR(IF('Input| Projects'!C623="","",'Input| Projects'!C623),"")</f>
        <v/>
      </c>
      <c r="D623" s="57" t="str">
        <f>IFERROR(IF('Input| Projects'!D623="","",'Input| Projects'!D623),"")</f>
        <v/>
      </c>
      <c r="E623" s="140"/>
      <c r="F623" s="257">
        <f>IFERROR('Input| Projects'!I623*'Input| Escalations'!$K$19,"")</f>
        <v>0</v>
      </c>
      <c r="G623" s="257">
        <f>IFERROR('Input| Projects'!J623*'Input| Escalations'!$K$19,"")</f>
        <v>0</v>
      </c>
      <c r="H623" s="257">
        <f>IFERROR('Input| Projects'!K623*'Input| Escalations'!$K$19,"")</f>
        <v>0</v>
      </c>
      <c r="I623" s="257">
        <f>IFERROR('Input| Projects'!L623*'Input| Escalations'!$K$19,"")</f>
        <v>0</v>
      </c>
      <c r="J623" s="257">
        <f>IFERROR('Input| Projects'!M623*'Input| Escalations'!$K$19,"")</f>
        <v>0</v>
      </c>
      <c r="K623" s="257">
        <f>IFERROR('Input| Projects'!N623*'Input| Escalations'!$K$19,"")</f>
        <v>0</v>
      </c>
      <c r="L623" s="257">
        <f>IFERROR('Input| Projects'!O623*'Input| Escalations'!$K$19,"")</f>
        <v>0</v>
      </c>
      <c r="M623" s="206" t="str">
        <f>IF(ABS(SUM(F623:L623)-(SUM('Input| Projects'!I623:O623)*'Input| Escalations'!$K$19))&lt;0.0000001,"",1)</f>
        <v/>
      </c>
      <c r="N623" s="259">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259">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259">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259">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259">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259">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259">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42"/>
      <c r="V623" s="253">
        <f t="shared" si="225"/>
        <v>0</v>
      </c>
      <c r="W623" s="253">
        <f t="shared" si="226"/>
        <v>0</v>
      </c>
      <c r="X623" s="253">
        <f t="shared" si="227"/>
        <v>0</v>
      </c>
      <c r="Y623" s="253">
        <f t="shared" si="210"/>
        <v>0</v>
      </c>
      <c r="Z623" s="253">
        <f t="shared" si="211"/>
        <v>0</v>
      </c>
      <c r="AA623" s="253">
        <f t="shared" si="212"/>
        <v>0</v>
      </c>
      <c r="AB623" s="253">
        <f t="shared" si="213"/>
        <v>0</v>
      </c>
      <c r="AC623" s="142"/>
      <c r="AD623" s="253">
        <f>'Input| Projects'!Q623*N623*'Input| Escalations'!$K$19</f>
        <v>0</v>
      </c>
      <c r="AE623" s="253">
        <f>'Input| Projects'!R623*O623*'Input| Escalations'!$K$19</f>
        <v>0</v>
      </c>
      <c r="AF623" s="253">
        <f>'Input| Projects'!S623*P623*'Input| Escalations'!$K$19</f>
        <v>0</v>
      </c>
      <c r="AG623" s="253">
        <f>'Input| Projects'!T623*Q623*'Input| Escalations'!$K$19</f>
        <v>0</v>
      </c>
      <c r="AH623" s="253">
        <f>'Input| Projects'!U623*R623*'Input| Escalations'!$K$19</f>
        <v>0</v>
      </c>
      <c r="AI623" s="253">
        <f>'Input| Projects'!V623*S623*'Input| Escalations'!$K$19</f>
        <v>0</v>
      </c>
      <c r="AJ623" s="253">
        <f>'Input| Projects'!W623*T623*'Input| Escalations'!$K$19</f>
        <v>0</v>
      </c>
      <c r="AK623" s="142"/>
      <c r="AL623" s="253">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253">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253">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253">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253">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253">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253">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42"/>
      <c r="AT623" s="253">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253">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253">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253">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253">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253">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253">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42"/>
      <c r="BB623" s="253">
        <f t="shared" si="228"/>
        <v>0</v>
      </c>
      <c r="BC623" s="253">
        <f t="shared" si="229"/>
        <v>0</v>
      </c>
      <c r="BD623" s="253">
        <f t="shared" si="230"/>
        <v>0</v>
      </c>
      <c r="BE623" s="253">
        <f t="shared" si="214"/>
        <v>0</v>
      </c>
      <c r="BF623" s="253">
        <f t="shared" si="215"/>
        <v>0</v>
      </c>
      <c r="BG623" s="253">
        <f t="shared" si="216"/>
        <v>0</v>
      </c>
      <c r="BH623" s="253">
        <f t="shared" si="217"/>
        <v>0</v>
      </c>
      <c r="BI623" s="144"/>
      <c r="BJ623" s="253"/>
      <c r="BK623" s="253"/>
      <c r="BL623" s="253"/>
      <c r="BM623" s="253"/>
      <c r="BN623" s="253"/>
      <c r="BO623" s="253"/>
      <c r="BP623" s="253"/>
      <c r="BQ623" s="144"/>
      <c r="BR623" s="253">
        <f t="shared" si="218"/>
        <v>0</v>
      </c>
      <c r="BS623" s="253">
        <f t="shared" si="219"/>
        <v>0</v>
      </c>
      <c r="BT623" s="253">
        <f t="shared" si="220"/>
        <v>0</v>
      </c>
      <c r="BU623" s="253">
        <f t="shared" si="221"/>
        <v>0</v>
      </c>
      <c r="BV623" s="253">
        <f t="shared" si="222"/>
        <v>0</v>
      </c>
      <c r="BW623" s="253">
        <f t="shared" si="223"/>
        <v>0</v>
      </c>
      <c r="BX623" s="253">
        <f t="shared" si="224"/>
        <v>0</v>
      </c>
      <c r="BY623" s="142"/>
      <c r="BZ623" s="264" t="str">
        <f>IF(SUMIF('Input| Projects'!$AR$8:$CO$8,"Dx",'Input| Projects'!$AR623:$CO623)=0,"",SUMIF('Input| Projects'!$AR$8:$CO$8,"Dx",'Input| Projects'!$AR623:$CO623))</f>
        <v/>
      </c>
      <c r="CA623" s="264" t="str">
        <f>IF(SUMIF('Input| Projects'!$AR$8:$CO$8,"Tx",'Input| Projects'!$AR623:$CO623)=0,"",SUMIF('Input| Projects'!$AR$8:$CO$8,"Tx",'Input| Projects'!$AR623:$CO623))</f>
        <v/>
      </c>
      <c r="CB623" s="206" t="str">
        <f t="shared" si="231"/>
        <v/>
      </c>
    </row>
    <row r="624" spans="2:80" x14ac:dyDescent="0.3">
      <c r="B624" s="268">
        <f>IFERROR('Input| Projects'!B624,"")</f>
        <v>615</v>
      </c>
      <c r="C624" s="57" t="str">
        <f>IFERROR(IF('Input| Projects'!C624="","",'Input| Projects'!C624),"")</f>
        <v/>
      </c>
      <c r="D624" s="57" t="str">
        <f>IFERROR(IF('Input| Projects'!D624="","",'Input| Projects'!D624),"")</f>
        <v/>
      </c>
      <c r="E624" s="140"/>
      <c r="F624" s="257">
        <f>IFERROR('Input| Projects'!I624*'Input| Escalations'!$K$19,"")</f>
        <v>0</v>
      </c>
      <c r="G624" s="257">
        <f>IFERROR('Input| Projects'!J624*'Input| Escalations'!$K$19,"")</f>
        <v>0</v>
      </c>
      <c r="H624" s="257">
        <f>IFERROR('Input| Projects'!K624*'Input| Escalations'!$K$19,"")</f>
        <v>0</v>
      </c>
      <c r="I624" s="257">
        <f>IFERROR('Input| Projects'!L624*'Input| Escalations'!$K$19,"")</f>
        <v>0</v>
      </c>
      <c r="J624" s="257">
        <f>IFERROR('Input| Projects'!M624*'Input| Escalations'!$K$19,"")</f>
        <v>0</v>
      </c>
      <c r="K624" s="257">
        <f>IFERROR('Input| Projects'!N624*'Input| Escalations'!$K$19,"")</f>
        <v>0</v>
      </c>
      <c r="L624" s="257">
        <f>IFERROR('Input| Projects'!O624*'Input| Escalations'!$K$19,"")</f>
        <v>0</v>
      </c>
      <c r="M624" s="206" t="str">
        <f>IF(ABS(SUM(F624:L624)-(SUM('Input| Projects'!I624:O624)*'Input| Escalations'!$K$19))&lt;0.0000001,"",1)</f>
        <v/>
      </c>
      <c r="N624" s="259">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259">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259">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259">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259">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259">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259">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42"/>
      <c r="V624" s="253">
        <f t="shared" si="225"/>
        <v>0</v>
      </c>
      <c r="W624" s="253">
        <f t="shared" si="226"/>
        <v>0</v>
      </c>
      <c r="X624" s="253">
        <f t="shared" si="227"/>
        <v>0</v>
      </c>
      <c r="Y624" s="253">
        <f t="shared" si="210"/>
        <v>0</v>
      </c>
      <c r="Z624" s="253">
        <f t="shared" si="211"/>
        <v>0</v>
      </c>
      <c r="AA624" s="253">
        <f t="shared" si="212"/>
        <v>0</v>
      </c>
      <c r="AB624" s="253">
        <f t="shared" si="213"/>
        <v>0</v>
      </c>
      <c r="AC624" s="142"/>
      <c r="AD624" s="253">
        <f>'Input| Projects'!Q624*N624*'Input| Escalations'!$K$19</f>
        <v>0</v>
      </c>
      <c r="AE624" s="253">
        <f>'Input| Projects'!R624*O624*'Input| Escalations'!$K$19</f>
        <v>0</v>
      </c>
      <c r="AF624" s="253">
        <f>'Input| Projects'!S624*P624*'Input| Escalations'!$K$19</f>
        <v>0</v>
      </c>
      <c r="AG624" s="253">
        <f>'Input| Projects'!T624*Q624*'Input| Escalations'!$K$19</f>
        <v>0</v>
      </c>
      <c r="AH624" s="253">
        <f>'Input| Projects'!U624*R624*'Input| Escalations'!$K$19</f>
        <v>0</v>
      </c>
      <c r="AI624" s="253">
        <f>'Input| Projects'!V624*S624*'Input| Escalations'!$K$19</f>
        <v>0</v>
      </c>
      <c r="AJ624" s="253">
        <f>'Input| Projects'!W624*T624*'Input| Escalations'!$K$19</f>
        <v>0</v>
      </c>
      <c r="AK624" s="142"/>
      <c r="AL624" s="253">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253">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253">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253">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253">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253">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253">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42"/>
      <c r="AT624" s="253">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253">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253">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253">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253">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253">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253">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42"/>
      <c r="BB624" s="253">
        <f t="shared" si="228"/>
        <v>0</v>
      </c>
      <c r="BC624" s="253">
        <f t="shared" si="229"/>
        <v>0</v>
      </c>
      <c r="BD624" s="253">
        <f t="shared" si="230"/>
        <v>0</v>
      </c>
      <c r="BE624" s="253">
        <f t="shared" si="214"/>
        <v>0</v>
      </c>
      <c r="BF624" s="253">
        <f t="shared" si="215"/>
        <v>0</v>
      </c>
      <c r="BG624" s="253">
        <f t="shared" si="216"/>
        <v>0</v>
      </c>
      <c r="BH624" s="253">
        <f t="shared" si="217"/>
        <v>0</v>
      </c>
      <c r="BI624" s="144"/>
      <c r="BJ624" s="253"/>
      <c r="BK624" s="253"/>
      <c r="BL624" s="253"/>
      <c r="BM624" s="253"/>
      <c r="BN624" s="253"/>
      <c r="BO624" s="253"/>
      <c r="BP624" s="253"/>
      <c r="BQ624" s="144"/>
      <c r="BR624" s="253">
        <f t="shared" si="218"/>
        <v>0</v>
      </c>
      <c r="BS624" s="253">
        <f t="shared" si="219"/>
        <v>0</v>
      </c>
      <c r="BT624" s="253">
        <f t="shared" si="220"/>
        <v>0</v>
      </c>
      <c r="BU624" s="253">
        <f t="shared" si="221"/>
        <v>0</v>
      </c>
      <c r="BV624" s="253">
        <f t="shared" si="222"/>
        <v>0</v>
      </c>
      <c r="BW624" s="253">
        <f t="shared" si="223"/>
        <v>0</v>
      </c>
      <c r="BX624" s="253">
        <f t="shared" si="224"/>
        <v>0</v>
      </c>
      <c r="BY624" s="142"/>
      <c r="BZ624" s="264" t="str">
        <f>IF(SUMIF('Input| Projects'!$AR$8:$CO$8,"Dx",'Input| Projects'!$AR624:$CO624)=0,"",SUMIF('Input| Projects'!$AR$8:$CO$8,"Dx",'Input| Projects'!$AR624:$CO624))</f>
        <v/>
      </c>
      <c r="CA624" s="264" t="str">
        <f>IF(SUMIF('Input| Projects'!$AR$8:$CO$8,"Tx",'Input| Projects'!$AR624:$CO624)=0,"",SUMIF('Input| Projects'!$AR$8:$CO$8,"Tx",'Input| Projects'!$AR624:$CO624))</f>
        <v/>
      </c>
      <c r="CB624" s="206" t="str">
        <f t="shared" si="231"/>
        <v/>
      </c>
    </row>
    <row r="625" spans="2:80" x14ac:dyDescent="0.3">
      <c r="B625" s="268">
        <f>IFERROR('Input| Projects'!B625,"")</f>
        <v>616</v>
      </c>
      <c r="C625" s="57" t="str">
        <f>IFERROR(IF('Input| Projects'!C625="","",'Input| Projects'!C625),"")</f>
        <v/>
      </c>
      <c r="D625" s="57" t="str">
        <f>IFERROR(IF('Input| Projects'!D625="","",'Input| Projects'!D625),"")</f>
        <v/>
      </c>
      <c r="E625" s="140"/>
      <c r="F625" s="257">
        <f>IFERROR('Input| Projects'!I625*'Input| Escalations'!$K$19,"")</f>
        <v>0</v>
      </c>
      <c r="G625" s="257">
        <f>IFERROR('Input| Projects'!J625*'Input| Escalations'!$K$19,"")</f>
        <v>0</v>
      </c>
      <c r="H625" s="257">
        <f>IFERROR('Input| Projects'!K625*'Input| Escalations'!$K$19,"")</f>
        <v>0</v>
      </c>
      <c r="I625" s="257">
        <f>IFERROR('Input| Projects'!L625*'Input| Escalations'!$K$19,"")</f>
        <v>0</v>
      </c>
      <c r="J625" s="257">
        <f>IFERROR('Input| Projects'!M625*'Input| Escalations'!$K$19,"")</f>
        <v>0</v>
      </c>
      <c r="K625" s="257">
        <f>IFERROR('Input| Projects'!N625*'Input| Escalations'!$K$19,"")</f>
        <v>0</v>
      </c>
      <c r="L625" s="257">
        <f>IFERROR('Input| Projects'!O625*'Input| Escalations'!$K$19,"")</f>
        <v>0</v>
      </c>
      <c r="M625" s="206" t="str">
        <f>IF(ABS(SUM(F625:L625)-(SUM('Input| Projects'!I625:O625)*'Input| Escalations'!$K$19))&lt;0.0000001,"",1)</f>
        <v/>
      </c>
      <c r="N625" s="259">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259">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259">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259">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259">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259">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259">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42"/>
      <c r="V625" s="253">
        <f t="shared" si="225"/>
        <v>0</v>
      </c>
      <c r="W625" s="253">
        <f t="shared" si="226"/>
        <v>0</v>
      </c>
      <c r="X625" s="253">
        <f t="shared" si="227"/>
        <v>0</v>
      </c>
      <c r="Y625" s="253">
        <f t="shared" si="210"/>
        <v>0</v>
      </c>
      <c r="Z625" s="253">
        <f t="shared" si="211"/>
        <v>0</v>
      </c>
      <c r="AA625" s="253">
        <f t="shared" si="212"/>
        <v>0</v>
      </c>
      <c r="AB625" s="253">
        <f t="shared" si="213"/>
        <v>0</v>
      </c>
      <c r="AC625" s="142"/>
      <c r="AD625" s="253">
        <f>'Input| Projects'!Q625*N625*'Input| Escalations'!$K$19</f>
        <v>0</v>
      </c>
      <c r="AE625" s="253">
        <f>'Input| Projects'!R625*O625*'Input| Escalations'!$K$19</f>
        <v>0</v>
      </c>
      <c r="AF625" s="253">
        <f>'Input| Projects'!S625*P625*'Input| Escalations'!$K$19</f>
        <v>0</v>
      </c>
      <c r="AG625" s="253">
        <f>'Input| Projects'!T625*Q625*'Input| Escalations'!$K$19</f>
        <v>0</v>
      </c>
      <c r="AH625" s="253">
        <f>'Input| Projects'!U625*R625*'Input| Escalations'!$K$19</f>
        <v>0</v>
      </c>
      <c r="AI625" s="253">
        <f>'Input| Projects'!V625*S625*'Input| Escalations'!$K$19</f>
        <v>0</v>
      </c>
      <c r="AJ625" s="253">
        <f>'Input| Projects'!W625*T625*'Input| Escalations'!$K$19</f>
        <v>0</v>
      </c>
      <c r="AK625" s="142"/>
      <c r="AL625" s="253">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253">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253">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253">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253">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253">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253">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42"/>
      <c r="AT625" s="253">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253">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253">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253">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253">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253">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253">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42"/>
      <c r="BB625" s="253">
        <f t="shared" si="228"/>
        <v>0</v>
      </c>
      <c r="BC625" s="253">
        <f t="shared" si="229"/>
        <v>0</v>
      </c>
      <c r="BD625" s="253">
        <f t="shared" si="230"/>
        <v>0</v>
      </c>
      <c r="BE625" s="253">
        <f t="shared" si="214"/>
        <v>0</v>
      </c>
      <c r="BF625" s="253">
        <f t="shared" si="215"/>
        <v>0</v>
      </c>
      <c r="BG625" s="253">
        <f t="shared" si="216"/>
        <v>0</v>
      </c>
      <c r="BH625" s="253">
        <f t="shared" si="217"/>
        <v>0</v>
      </c>
      <c r="BI625" s="144"/>
      <c r="BJ625" s="253"/>
      <c r="BK625" s="253"/>
      <c r="BL625" s="253"/>
      <c r="BM625" s="253"/>
      <c r="BN625" s="253"/>
      <c r="BO625" s="253"/>
      <c r="BP625" s="253"/>
      <c r="BQ625" s="144"/>
      <c r="BR625" s="253">
        <f t="shared" si="218"/>
        <v>0</v>
      </c>
      <c r="BS625" s="253">
        <f t="shared" si="219"/>
        <v>0</v>
      </c>
      <c r="BT625" s="253">
        <f t="shared" si="220"/>
        <v>0</v>
      </c>
      <c r="BU625" s="253">
        <f t="shared" si="221"/>
        <v>0</v>
      </c>
      <c r="BV625" s="253">
        <f t="shared" si="222"/>
        <v>0</v>
      </c>
      <c r="BW625" s="253">
        <f t="shared" si="223"/>
        <v>0</v>
      </c>
      <c r="BX625" s="253">
        <f t="shared" si="224"/>
        <v>0</v>
      </c>
      <c r="BY625" s="142"/>
      <c r="BZ625" s="264" t="str">
        <f>IF(SUMIF('Input| Projects'!$AR$8:$CO$8,"Dx",'Input| Projects'!$AR625:$CO625)=0,"",SUMIF('Input| Projects'!$AR$8:$CO$8,"Dx",'Input| Projects'!$AR625:$CO625))</f>
        <v/>
      </c>
      <c r="CA625" s="264" t="str">
        <f>IF(SUMIF('Input| Projects'!$AR$8:$CO$8,"Tx",'Input| Projects'!$AR625:$CO625)=0,"",SUMIF('Input| Projects'!$AR$8:$CO$8,"Tx",'Input| Projects'!$AR625:$CO625))</f>
        <v/>
      </c>
      <c r="CB625" s="206" t="str">
        <f t="shared" si="231"/>
        <v/>
      </c>
    </row>
    <row r="626" spans="2:80" x14ac:dyDescent="0.3">
      <c r="B626" s="268">
        <f>IFERROR('Input| Projects'!B626,"")</f>
        <v>617</v>
      </c>
      <c r="C626" s="57" t="str">
        <f>IFERROR(IF('Input| Projects'!C626="","",'Input| Projects'!C626),"")</f>
        <v/>
      </c>
      <c r="D626" s="57" t="str">
        <f>IFERROR(IF('Input| Projects'!D626="","",'Input| Projects'!D626),"")</f>
        <v/>
      </c>
      <c r="E626" s="140"/>
      <c r="F626" s="257">
        <f>IFERROR('Input| Projects'!I626*'Input| Escalations'!$K$19,"")</f>
        <v>0</v>
      </c>
      <c r="G626" s="257">
        <f>IFERROR('Input| Projects'!J626*'Input| Escalations'!$K$19,"")</f>
        <v>0</v>
      </c>
      <c r="H626" s="257">
        <f>IFERROR('Input| Projects'!K626*'Input| Escalations'!$K$19,"")</f>
        <v>0</v>
      </c>
      <c r="I626" s="257">
        <f>IFERROR('Input| Projects'!L626*'Input| Escalations'!$K$19,"")</f>
        <v>0</v>
      </c>
      <c r="J626" s="257">
        <f>IFERROR('Input| Projects'!M626*'Input| Escalations'!$K$19,"")</f>
        <v>0</v>
      </c>
      <c r="K626" s="257">
        <f>IFERROR('Input| Projects'!N626*'Input| Escalations'!$K$19,"")</f>
        <v>0</v>
      </c>
      <c r="L626" s="257">
        <f>IFERROR('Input| Projects'!O626*'Input| Escalations'!$K$19,"")</f>
        <v>0</v>
      </c>
      <c r="M626" s="206" t="str">
        <f>IF(ABS(SUM(F626:L626)-(SUM('Input| Projects'!I626:O626)*'Input| Escalations'!$K$19))&lt;0.0000001,"",1)</f>
        <v/>
      </c>
      <c r="N626" s="259">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259">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259">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259">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259">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259">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259">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42"/>
      <c r="V626" s="253">
        <f t="shared" si="225"/>
        <v>0</v>
      </c>
      <c r="W626" s="253">
        <f t="shared" si="226"/>
        <v>0</v>
      </c>
      <c r="X626" s="253">
        <f t="shared" si="227"/>
        <v>0</v>
      </c>
      <c r="Y626" s="253">
        <f t="shared" si="210"/>
        <v>0</v>
      </c>
      <c r="Z626" s="253">
        <f t="shared" si="211"/>
        <v>0</v>
      </c>
      <c r="AA626" s="253">
        <f t="shared" si="212"/>
        <v>0</v>
      </c>
      <c r="AB626" s="253">
        <f t="shared" si="213"/>
        <v>0</v>
      </c>
      <c r="AC626" s="142"/>
      <c r="AD626" s="253">
        <f>'Input| Projects'!Q626*N626*'Input| Escalations'!$K$19</f>
        <v>0</v>
      </c>
      <c r="AE626" s="253">
        <f>'Input| Projects'!R626*O626*'Input| Escalations'!$K$19</f>
        <v>0</v>
      </c>
      <c r="AF626" s="253">
        <f>'Input| Projects'!S626*P626*'Input| Escalations'!$K$19</f>
        <v>0</v>
      </c>
      <c r="AG626" s="253">
        <f>'Input| Projects'!T626*Q626*'Input| Escalations'!$K$19</f>
        <v>0</v>
      </c>
      <c r="AH626" s="253">
        <f>'Input| Projects'!U626*R626*'Input| Escalations'!$K$19</f>
        <v>0</v>
      </c>
      <c r="AI626" s="253">
        <f>'Input| Projects'!V626*S626*'Input| Escalations'!$K$19</f>
        <v>0</v>
      </c>
      <c r="AJ626" s="253">
        <f>'Input| Projects'!W626*T626*'Input| Escalations'!$K$19</f>
        <v>0</v>
      </c>
      <c r="AK626" s="142"/>
      <c r="AL626" s="253">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253">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253">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253">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253">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253">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253">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42"/>
      <c r="AT626" s="253">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253">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253">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253">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253">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253">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253">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42"/>
      <c r="BB626" s="253">
        <f t="shared" si="228"/>
        <v>0</v>
      </c>
      <c r="BC626" s="253">
        <f t="shared" si="229"/>
        <v>0</v>
      </c>
      <c r="BD626" s="253">
        <f t="shared" si="230"/>
        <v>0</v>
      </c>
      <c r="BE626" s="253">
        <f t="shared" si="214"/>
        <v>0</v>
      </c>
      <c r="BF626" s="253">
        <f t="shared" si="215"/>
        <v>0</v>
      </c>
      <c r="BG626" s="253">
        <f t="shared" si="216"/>
        <v>0</v>
      </c>
      <c r="BH626" s="253">
        <f t="shared" si="217"/>
        <v>0</v>
      </c>
      <c r="BI626" s="144"/>
      <c r="BJ626" s="253"/>
      <c r="BK626" s="253"/>
      <c r="BL626" s="253"/>
      <c r="BM626" s="253"/>
      <c r="BN626" s="253"/>
      <c r="BO626" s="253"/>
      <c r="BP626" s="253"/>
      <c r="BQ626" s="144"/>
      <c r="BR626" s="253">
        <f t="shared" si="218"/>
        <v>0</v>
      </c>
      <c r="BS626" s="253">
        <f t="shared" si="219"/>
        <v>0</v>
      </c>
      <c r="BT626" s="253">
        <f t="shared" si="220"/>
        <v>0</v>
      </c>
      <c r="BU626" s="253">
        <f t="shared" si="221"/>
        <v>0</v>
      </c>
      <c r="BV626" s="253">
        <f t="shared" si="222"/>
        <v>0</v>
      </c>
      <c r="BW626" s="253">
        <f t="shared" si="223"/>
        <v>0</v>
      </c>
      <c r="BX626" s="253">
        <f t="shared" si="224"/>
        <v>0</v>
      </c>
      <c r="BY626" s="142"/>
      <c r="BZ626" s="264" t="str">
        <f>IF(SUMIF('Input| Projects'!$AR$8:$CO$8,"Dx",'Input| Projects'!$AR626:$CO626)=0,"",SUMIF('Input| Projects'!$AR$8:$CO$8,"Dx",'Input| Projects'!$AR626:$CO626))</f>
        <v/>
      </c>
      <c r="CA626" s="264" t="str">
        <f>IF(SUMIF('Input| Projects'!$AR$8:$CO$8,"Tx",'Input| Projects'!$AR626:$CO626)=0,"",SUMIF('Input| Projects'!$AR$8:$CO$8,"Tx",'Input| Projects'!$AR626:$CO626))</f>
        <v/>
      </c>
      <c r="CB626" s="206" t="str">
        <f t="shared" si="231"/>
        <v/>
      </c>
    </row>
    <row r="627" spans="2:80" x14ac:dyDescent="0.3">
      <c r="B627" s="268">
        <f>IFERROR('Input| Projects'!B627,"")</f>
        <v>618</v>
      </c>
      <c r="C627" s="57" t="str">
        <f>IFERROR(IF('Input| Projects'!C627="","",'Input| Projects'!C627),"")</f>
        <v/>
      </c>
      <c r="D627" s="57" t="str">
        <f>IFERROR(IF('Input| Projects'!D627="","",'Input| Projects'!D627),"")</f>
        <v/>
      </c>
      <c r="E627" s="140"/>
      <c r="F627" s="257">
        <f>IFERROR('Input| Projects'!I627*'Input| Escalations'!$K$19,"")</f>
        <v>0</v>
      </c>
      <c r="G627" s="257">
        <f>IFERROR('Input| Projects'!J627*'Input| Escalations'!$K$19,"")</f>
        <v>0</v>
      </c>
      <c r="H627" s="257">
        <f>IFERROR('Input| Projects'!K627*'Input| Escalations'!$K$19,"")</f>
        <v>0</v>
      </c>
      <c r="I627" s="257">
        <f>IFERROR('Input| Projects'!L627*'Input| Escalations'!$K$19,"")</f>
        <v>0</v>
      </c>
      <c r="J627" s="257">
        <f>IFERROR('Input| Projects'!M627*'Input| Escalations'!$K$19,"")</f>
        <v>0</v>
      </c>
      <c r="K627" s="257">
        <f>IFERROR('Input| Projects'!N627*'Input| Escalations'!$K$19,"")</f>
        <v>0</v>
      </c>
      <c r="L627" s="257">
        <f>IFERROR('Input| Projects'!O627*'Input| Escalations'!$K$19,"")</f>
        <v>0</v>
      </c>
      <c r="M627" s="206" t="str">
        <f>IF(ABS(SUM(F627:L627)-(SUM('Input| Projects'!I627:O627)*'Input| Escalations'!$K$19))&lt;0.0000001,"",1)</f>
        <v/>
      </c>
      <c r="N627" s="259">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259">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259">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259">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259">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259">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259">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42"/>
      <c r="V627" s="253">
        <f t="shared" si="225"/>
        <v>0</v>
      </c>
      <c r="W627" s="253">
        <f t="shared" si="226"/>
        <v>0</v>
      </c>
      <c r="X627" s="253">
        <f t="shared" si="227"/>
        <v>0</v>
      </c>
      <c r="Y627" s="253">
        <f t="shared" si="210"/>
        <v>0</v>
      </c>
      <c r="Z627" s="253">
        <f t="shared" si="211"/>
        <v>0</v>
      </c>
      <c r="AA627" s="253">
        <f t="shared" si="212"/>
        <v>0</v>
      </c>
      <c r="AB627" s="253">
        <f t="shared" si="213"/>
        <v>0</v>
      </c>
      <c r="AC627" s="142"/>
      <c r="AD627" s="253">
        <f>'Input| Projects'!Q627*N627*'Input| Escalations'!$K$19</f>
        <v>0</v>
      </c>
      <c r="AE627" s="253">
        <f>'Input| Projects'!R627*O627*'Input| Escalations'!$K$19</f>
        <v>0</v>
      </c>
      <c r="AF627" s="253">
        <f>'Input| Projects'!S627*P627*'Input| Escalations'!$K$19</f>
        <v>0</v>
      </c>
      <c r="AG627" s="253">
        <f>'Input| Projects'!T627*Q627*'Input| Escalations'!$K$19</f>
        <v>0</v>
      </c>
      <c r="AH627" s="253">
        <f>'Input| Projects'!U627*R627*'Input| Escalations'!$K$19</f>
        <v>0</v>
      </c>
      <c r="AI627" s="253">
        <f>'Input| Projects'!V627*S627*'Input| Escalations'!$K$19</f>
        <v>0</v>
      </c>
      <c r="AJ627" s="253">
        <f>'Input| Projects'!W627*T627*'Input| Escalations'!$K$19</f>
        <v>0</v>
      </c>
      <c r="AK627" s="142"/>
      <c r="AL627" s="253">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253">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253">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253">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253">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253">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253">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42"/>
      <c r="AT627" s="253">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253">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253">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253">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253">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253">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253">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42"/>
      <c r="BB627" s="253">
        <f t="shared" si="228"/>
        <v>0</v>
      </c>
      <c r="BC627" s="253">
        <f t="shared" si="229"/>
        <v>0</v>
      </c>
      <c r="BD627" s="253">
        <f t="shared" si="230"/>
        <v>0</v>
      </c>
      <c r="BE627" s="253">
        <f t="shared" si="214"/>
        <v>0</v>
      </c>
      <c r="BF627" s="253">
        <f t="shared" si="215"/>
        <v>0</v>
      </c>
      <c r="BG627" s="253">
        <f t="shared" si="216"/>
        <v>0</v>
      </c>
      <c r="BH627" s="253">
        <f t="shared" si="217"/>
        <v>0</v>
      </c>
      <c r="BI627" s="144"/>
      <c r="BJ627" s="253"/>
      <c r="BK627" s="253"/>
      <c r="BL627" s="253"/>
      <c r="BM627" s="253"/>
      <c r="BN627" s="253"/>
      <c r="BO627" s="253"/>
      <c r="BP627" s="253"/>
      <c r="BQ627" s="144"/>
      <c r="BR627" s="253">
        <f t="shared" si="218"/>
        <v>0</v>
      </c>
      <c r="BS627" s="253">
        <f t="shared" si="219"/>
        <v>0</v>
      </c>
      <c r="BT627" s="253">
        <f t="shared" si="220"/>
        <v>0</v>
      </c>
      <c r="BU627" s="253">
        <f t="shared" si="221"/>
        <v>0</v>
      </c>
      <c r="BV627" s="253">
        <f t="shared" si="222"/>
        <v>0</v>
      </c>
      <c r="BW627" s="253">
        <f t="shared" si="223"/>
        <v>0</v>
      </c>
      <c r="BX627" s="253">
        <f t="shared" si="224"/>
        <v>0</v>
      </c>
      <c r="BY627" s="142"/>
      <c r="BZ627" s="264" t="str">
        <f>IF(SUMIF('Input| Projects'!$AR$8:$CO$8,"Dx",'Input| Projects'!$AR627:$CO627)=0,"",SUMIF('Input| Projects'!$AR$8:$CO$8,"Dx",'Input| Projects'!$AR627:$CO627))</f>
        <v/>
      </c>
      <c r="CA627" s="264" t="str">
        <f>IF(SUMIF('Input| Projects'!$AR$8:$CO$8,"Tx",'Input| Projects'!$AR627:$CO627)=0,"",SUMIF('Input| Projects'!$AR$8:$CO$8,"Tx",'Input| Projects'!$AR627:$CO627))</f>
        <v/>
      </c>
      <c r="CB627" s="206" t="str">
        <f t="shared" si="231"/>
        <v/>
      </c>
    </row>
    <row r="628" spans="2:80" x14ac:dyDescent="0.3">
      <c r="B628" s="268">
        <f>IFERROR('Input| Projects'!B628,"")</f>
        <v>619</v>
      </c>
      <c r="C628" s="57" t="str">
        <f>IFERROR(IF('Input| Projects'!C628="","",'Input| Projects'!C628),"")</f>
        <v/>
      </c>
      <c r="D628" s="57" t="str">
        <f>IFERROR(IF('Input| Projects'!D628="","",'Input| Projects'!D628),"")</f>
        <v/>
      </c>
      <c r="E628" s="140"/>
      <c r="F628" s="257">
        <f>IFERROR('Input| Projects'!I628*'Input| Escalations'!$K$19,"")</f>
        <v>0</v>
      </c>
      <c r="G628" s="257">
        <f>IFERROR('Input| Projects'!J628*'Input| Escalations'!$K$19,"")</f>
        <v>0</v>
      </c>
      <c r="H628" s="257">
        <f>IFERROR('Input| Projects'!K628*'Input| Escalations'!$K$19,"")</f>
        <v>0</v>
      </c>
      <c r="I628" s="257">
        <f>IFERROR('Input| Projects'!L628*'Input| Escalations'!$K$19,"")</f>
        <v>0</v>
      </c>
      <c r="J628" s="257">
        <f>IFERROR('Input| Projects'!M628*'Input| Escalations'!$K$19,"")</f>
        <v>0</v>
      </c>
      <c r="K628" s="257">
        <f>IFERROR('Input| Projects'!N628*'Input| Escalations'!$K$19,"")</f>
        <v>0</v>
      </c>
      <c r="L628" s="257">
        <f>IFERROR('Input| Projects'!O628*'Input| Escalations'!$K$19,"")</f>
        <v>0</v>
      </c>
      <c r="M628" s="206" t="str">
        <f>IF(ABS(SUM(F628:L628)-(SUM('Input| Projects'!I628:O628)*'Input| Escalations'!$K$19))&lt;0.0000001,"",1)</f>
        <v/>
      </c>
      <c r="N628" s="259">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259">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259">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259">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259">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259">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259">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42"/>
      <c r="V628" s="253">
        <f t="shared" si="225"/>
        <v>0</v>
      </c>
      <c r="W628" s="253">
        <f t="shared" si="226"/>
        <v>0</v>
      </c>
      <c r="X628" s="253">
        <f t="shared" si="227"/>
        <v>0</v>
      </c>
      <c r="Y628" s="253">
        <f t="shared" si="210"/>
        <v>0</v>
      </c>
      <c r="Z628" s="253">
        <f t="shared" si="211"/>
        <v>0</v>
      </c>
      <c r="AA628" s="253">
        <f t="shared" si="212"/>
        <v>0</v>
      </c>
      <c r="AB628" s="253">
        <f t="shared" si="213"/>
        <v>0</v>
      </c>
      <c r="AC628" s="142"/>
      <c r="AD628" s="253">
        <f>'Input| Projects'!Q628*N628*'Input| Escalations'!$K$19</f>
        <v>0</v>
      </c>
      <c r="AE628" s="253">
        <f>'Input| Projects'!R628*O628*'Input| Escalations'!$K$19</f>
        <v>0</v>
      </c>
      <c r="AF628" s="253">
        <f>'Input| Projects'!S628*P628*'Input| Escalations'!$K$19</f>
        <v>0</v>
      </c>
      <c r="AG628" s="253">
        <f>'Input| Projects'!T628*Q628*'Input| Escalations'!$K$19</f>
        <v>0</v>
      </c>
      <c r="AH628" s="253">
        <f>'Input| Projects'!U628*R628*'Input| Escalations'!$K$19</f>
        <v>0</v>
      </c>
      <c r="AI628" s="253">
        <f>'Input| Projects'!V628*S628*'Input| Escalations'!$K$19</f>
        <v>0</v>
      </c>
      <c r="AJ628" s="253">
        <f>'Input| Projects'!W628*T628*'Input| Escalations'!$K$19</f>
        <v>0</v>
      </c>
      <c r="AK628" s="142"/>
      <c r="AL628" s="253">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253">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253">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253">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253">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253">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253">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42"/>
      <c r="AT628" s="253">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253">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253">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253">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253">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253">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253">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42"/>
      <c r="BB628" s="253">
        <f t="shared" si="228"/>
        <v>0</v>
      </c>
      <c r="BC628" s="253">
        <f t="shared" si="229"/>
        <v>0</v>
      </c>
      <c r="BD628" s="253">
        <f t="shared" si="230"/>
        <v>0</v>
      </c>
      <c r="BE628" s="253">
        <f t="shared" si="214"/>
        <v>0</v>
      </c>
      <c r="BF628" s="253">
        <f t="shared" si="215"/>
        <v>0</v>
      </c>
      <c r="BG628" s="253">
        <f t="shared" si="216"/>
        <v>0</v>
      </c>
      <c r="BH628" s="253">
        <f t="shared" si="217"/>
        <v>0</v>
      </c>
      <c r="BI628" s="144"/>
      <c r="BJ628" s="253"/>
      <c r="BK628" s="253"/>
      <c r="BL628" s="253"/>
      <c r="BM628" s="253"/>
      <c r="BN628" s="253"/>
      <c r="BO628" s="253"/>
      <c r="BP628" s="253"/>
      <c r="BQ628" s="144"/>
      <c r="BR628" s="253">
        <f t="shared" si="218"/>
        <v>0</v>
      </c>
      <c r="BS628" s="253">
        <f t="shared" si="219"/>
        <v>0</v>
      </c>
      <c r="BT628" s="253">
        <f t="shared" si="220"/>
        <v>0</v>
      </c>
      <c r="BU628" s="253">
        <f t="shared" si="221"/>
        <v>0</v>
      </c>
      <c r="BV628" s="253">
        <f t="shared" si="222"/>
        <v>0</v>
      </c>
      <c r="BW628" s="253">
        <f t="shared" si="223"/>
        <v>0</v>
      </c>
      <c r="BX628" s="253">
        <f t="shared" si="224"/>
        <v>0</v>
      </c>
      <c r="BY628" s="142"/>
      <c r="BZ628" s="264" t="str">
        <f>IF(SUMIF('Input| Projects'!$AR$8:$CO$8,"Dx",'Input| Projects'!$AR628:$CO628)=0,"",SUMIF('Input| Projects'!$AR$8:$CO$8,"Dx",'Input| Projects'!$AR628:$CO628))</f>
        <v/>
      </c>
      <c r="CA628" s="264" t="str">
        <f>IF(SUMIF('Input| Projects'!$AR$8:$CO$8,"Tx",'Input| Projects'!$AR628:$CO628)=0,"",SUMIF('Input| Projects'!$AR$8:$CO$8,"Tx",'Input| Projects'!$AR628:$CO628))</f>
        <v/>
      </c>
      <c r="CB628" s="206" t="str">
        <f t="shared" si="231"/>
        <v/>
      </c>
    </row>
    <row r="629" spans="2:80" x14ac:dyDescent="0.3">
      <c r="B629" s="268">
        <f>IFERROR('Input| Projects'!B629,"")</f>
        <v>620</v>
      </c>
      <c r="C629" s="57" t="str">
        <f>IFERROR(IF('Input| Projects'!C629="","",'Input| Projects'!C629),"")</f>
        <v/>
      </c>
      <c r="D629" s="57" t="str">
        <f>IFERROR(IF('Input| Projects'!D629="","",'Input| Projects'!D629),"")</f>
        <v/>
      </c>
      <c r="E629" s="140"/>
      <c r="F629" s="257">
        <f>IFERROR('Input| Projects'!I629*'Input| Escalations'!$K$19,"")</f>
        <v>0</v>
      </c>
      <c r="G629" s="257">
        <f>IFERROR('Input| Projects'!J629*'Input| Escalations'!$K$19,"")</f>
        <v>0</v>
      </c>
      <c r="H629" s="257">
        <f>IFERROR('Input| Projects'!K629*'Input| Escalations'!$K$19,"")</f>
        <v>0</v>
      </c>
      <c r="I629" s="257">
        <f>IFERROR('Input| Projects'!L629*'Input| Escalations'!$K$19,"")</f>
        <v>0</v>
      </c>
      <c r="J629" s="257">
        <f>IFERROR('Input| Projects'!M629*'Input| Escalations'!$K$19,"")</f>
        <v>0</v>
      </c>
      <c r="K629" s="257">
        <f>IFERROR('Input| Projects'!N629*'Input| Escalations'!$K$19,"")</f>
        <v>0</v>
      </c>
      <c r="L629" s="257">
        <f>IFERROR('Input| Projects'!O629*'Input| Escalations'!$K$19,"")</f>
        <v>0</v>
      </c>
      <c r="M629" s="206" t="str">
        <f>IF(ABS(SUM(F629:L629)-(SUM('Input| Projects'!I629:O629)*'Input| Escalations'!$K$19))&lt;0.0000001,"",1)</f>
        <v/>
      </c>
      <c r="N629" s="259">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259">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259">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259">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259">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259">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259">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42"/>
      <c r="V629" s="253">
        <f t="shared" si="225"/>
        <v>0</v>
      </c>
      <c r="W629" s="253">
        <f t="shared" si="226"/>
        <v>0</v>
      </c>
      <c r="X629" s="253">
        <f t="shared" si="227"/>
        <v>0</v>
      </c>
      <c r="Y629" s="253">
        <f t="shared" si="210"/>
        <v>0</v>
      </c>
      <c r="Z629" s="253">
        <f t="shared" si="211"/>
        <v>0</v>
      </c>
      <c r="AA629" s="253">
        <f t="shared" si="212"/>
        <v>0</v>
      </c>
      <c r="AB629" s="253">
        <f t="shared" si="213"/>
        <v>0</v>
      </c>
      <c r="AC629" s="142"/>
      <c r="AD629" s="253">
        <f>'Input| Projects'!Q629*N629*'Input| Escalations'!$K$19</f>
        <v>0</v>
      </c>
      <c r="AE629" s="253">
        <f>'Input| Projects'!R629*O629*'Input| Escalations'!$K$19</f>
        <v>0</v>
      </c>
      <c r="AF629" s="253">
        <f>'Input| Projects'!S629*P629*'Input| Escalations'!$K$19</f>
        <v>0</v>
      </c>
      <c r="AG629" s="253">
        <f>'Input| Projects'!T629*Q629*'Input| Escalations'!$K$19</f>
        <v>0</v>
      </c>
      <c r="AH629" s="253">
        <f>'Input| Projects'!U629*R629*'Input| Escalations'!$K$19</f>
        <v>0</v>
      </c>
      <c r="AI629" s="253">
        <f>'Input| Projects'!V629*S629*'Input| Escalations'!$K$19</f>
        <v>0</v>
      </c>
      <c r="AJ629" s="253">
        <f>'Input| Projects'!W629*T629*'Input| Escalations'!$K$19</f>
        <v>0</v>
      </c>
      <c r="AK629" s="142"/>
      <c r="AL629" s="253">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253">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253">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253">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253">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253">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253">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42"/>
      <c r="AT629" s="253">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253">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253">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253">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253">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253">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253">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42"/>
      <c r="BB629" s="253">
        <f t="shared" si="228"/>
        <v>0</v>
      </c>
      <c r="BC629" s="253">
        <f t="shared" si="229"/>
        <v>0</v>
      </c>
      <c r="BD629" s="253">
        <f t="shared" si="230"/>
        <v>0</v>
      </c>
      <c r="BE629" s="253">
        <f t="shared" si="214"/>
        <v>0</v>
      </c>
      <c r="BF629" s="253">
        <f t="shared" si="215"/>
        <v>0</v>
      </c>
      <c r="BG629" s="253">
        <f t="shared" si="216"/>
        <v>0</v>
      </c>
      <c r="BH629" s="253">
        <f t="shared" si="217"/>
        <v>0</v>
      </c>
      <c r="BI629" s="144"/>
      <c r="BJ629" s="253"/>
      <c r="BK629" s="253"/>
      <c r="BL629" s="253"/>
      <c r="BM629" s="253"/>
      <c r="BN629" s="253"/>
      <c r="BO629" s="253"/>
      <c r="BP629" s="253"/>
      <c r="BQ629" s="144"/>
      <c r="BR629" s="253">
        <f t="shared" si="218"/>
        <v>0</v>
      </c>
      <c r="BS629" s="253">
        <f t="shared" si="219"/>
        <v>0</v>
      </c>
      <c r="BT629" s="253">
        <f t="shared" si="220"/>
        <v>0</v>
      </c>
      <c r="BU629" s="253">
        <f t="shared" si="221"/>
        <v>0</v>
      </c>
      <c r="BV629" s="253">
        <f t="shared" si="222"/>
        <v>0</v>
      </c>
      <c r="BW629" s="253">
        <f t="shared" si="223"/>
        <v>0</v>
      </c>
      <c r="BX629" s="253">
        <f t="shared" si="224"/>
        <v>0</v>
      </c>
      <c r="BY629" s="142"/>
      <c r="BZ629" s="264" t="str">
        <f>IF(SUMIF('Input| Projects'!$AR$8:$CO$8,"Dx",'Input| Projects'!$AR629:$CO629)=0,"",SUMIF('Input| Projects'!$AR$8:$CO$8,"Dx",'Input| Projects'!$AR629:$CO629))</f>
        <v/>
      </c>
      <c r="CA629" s="264" t="str">
        <f>IF(SUMIF('Input| Projects'!$AR$8:$CO$8,"Tx",'Input| Projects'!$AR629:$CO629)=0,"",SUMIF('Input| Projects'!$AR$8:$CO$8,"Tx",'Input| Projects'!$AR629:$CO629))</f>
        <v/>
      </c>
      <c r="CB629" s="206" t="str">
        <f t="shared" si="231"/>
        <v/>
      </c>
    </row>
    <row r="630" spans="2:80" x14ac:dyDescent="0.3">
      <c r="B630" s="268">
        <f>IFERROR('Input| Projects'!B630,"")</f>
        <v>621</v>
      </c>
      <c r="C630" s="57" t="str">
        <f>IFERROR(IF('Input| Projects'!C630="","",'Input| Projects'!C630),"")</f>
        <v/>
      </c>
      <c r="D630" s="57" t="str">
        <f>IFERROR(IF('Input| Projects'!D630="","",'Input| Projects'!D630),"")</f>
        <v/>
      </c>
      <c r="E630" s="140"/>
      <c r="F630" s="257">
        <f>IFERROR('Input| Projects'!I630*'Input| Escalations'!$K$19,"")</f>
        <v>0</v>
      </c>
      <c r="G630" s="257">
        <f>IFERROR('Input| Projects'!J630*'Input| Escalations'!$K$19,"")</f>
        <v>0</v>
      </c>
      <c r="H630" s="257">
        <f>IFERROR('Input| Projects'!K630*'Input| Escalations'!$K$19,"")</f>
        <v>0</v>
      </c>
      <c r="I630" s="257">
        <f>IFERROR('Input| Projects'!L630*'Input| Escalations'!$K$19,"")</f>
        <v>0</v>
      </c>
      <c r="J630" s="257">
        <f>IFERROR('Input| Projects'!M630*'Input| Escalations'!$K$19,"")</f>
        <v>0</v>
      </c>
      <c r="K630" s="257">
        <f>IFERROR('Input| Projects'!N630*'Input| Escalations'!$K$19,"")</f>
        <v>0</v>
      </c>
      <c r="L630" s="257">
        <f>IFERROR('Input| Projects'!O630*'Input| Escalations'!$K$19,"")</f>
        <v>0</v>
      </c>
      <c r="M630" s="206" t="str">
        <f>IF(ABS(SUM(F630:L630)-(SUM('Input| Projects'!I630:O630)*'Input| Escalations'!$K$19))&lt;0.0000001,"",1)</f>
        <v/>
      </c>
      <c r="N630" s="259">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259">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259">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259">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259">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259">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259">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42"/>
      <c r="V630" s="253">
        <f t="shared" si="225"/>
        <v>0</v>
      </c>
      <c r="W630" s="253">
        <f t="shared" si="226"/>
        <v>0</v>
      </c>
      <c r="X630" s="253">
        <f t="shared" si="227"/>
        <v>0</v>
      </c>
      <c r="Y630" s="253">
        <f t="shared" si="210"/>
        <v>0</v>
      </c>
      <c r="Z630" s="253">
        <f t="shared" si="211"/>
        <v>0</v>
      </c>
      <c r="AA630" s="253">
        <f t="shared" si="212"/>
        <v>0</v>
      </c>
      <c r="AB630" s="253">
        <f t="shared" si="213"/>
        <v>0</v>
      </c>
      <c r="AC630" s="142"/>
      <c r="AD630" s="253">
        <f>'Input| Projects'!Q630*N630*'Input| Escalations'!$K$19</f>
        <v>0</v>
      </c>
      <c r="AE630" s="253">
        <f>'Input| Projects'!R630*O630*'Input| Escalations'!$K$19</f>
        <v>0</v>
      </c>
      <c r="AF630" s="253">
        <f>'Input| Projects'!S630*P630*'Input| Escalations'!$K$19</f>
        <v>0</v>
      </c>
      <c r="AG630" s="253">
        <f>'Input| Projects'!T630*Q630*'Input| Escalations'!$K$19</f>
        <v>0</v>
      </c>
      <c r="AH630" s="253">
        <f>'Input| Projects'!U630*R630*'Input| Escalations'!$K$19</f>
        <v>0</v>
      </c>
      <c r="AI630" s="253">
        <f>'Input| Projects'!V630*S630*'Input| Escalations'!$K$19</f>
        <v>0</v>
      </c>
      <c r="AJ630" s="253">
        <f>'Input| Projects'!W630*T630*'Input| Escalations'!$K$19</f>
        <v>0</v>
      </c>
      <c r="AK630" s="142"/>
      <c r="AL630" s="253">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253">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253">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253">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253">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253">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253">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42"/>
      <c r="AT630" s="253">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253">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253">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253">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253">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253">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253">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42"/>
      <c r="BB630" s="253">
        <f t="shared" si="228"/>
        <v>0</v>
      </c>
      <c r="BC630" s="253">
        <f t="shared" si="229"/>
        <v>0</v>
      </c>
      <c r="BD630" s="253">
        <f t="shared" si="230"/>
        <v>0</v>
      </c>
      <c r="BE630" s="253">
        <f t="shared" si="214"/>
        <v>0</v>
      </c>
      <c r="BF630" s="253">
        <f t="shared" si="215"/>
        <v>0</v>
      </c>
      <c r="BG630" s="253">
        <f t="shared" si="216"/>
        <v>0</v>
      </c>
      <c r="BH630" s="253">
        <f t="shared" si="217"/>
        <v>0</v>
      </c>
      <c r="BI630" s="144"/>
      <c r="BJ630" s="253"/>
      <c r="BK630" s="253"/>
      <c r="BL630" s="253"/>
      <c r="BM630" s="253"/>
      <c r="BN630" s="253"/>
      <c r="BO630" s="253"/>
      <c r="BP630" s="253"/>
      <c r="BQ630" s="144"/>
      <c r="BR630" s="253">
        <f t="shared" si="218"/>
        <v>0</v>
      </c>
      <c r="BS630" s="253">
        <f t="shared" si="219"/>
        <v>0</v>
      </c>
      <c r="BT630" s="253">
        <f t="shared" si="220"/>
        <v>0</v>
      </c>
      <c r="BU630" s="253">
        <f t="shared" si="221"/>
        <v>0</v>
      </c>
      <c r="BV630" s="253">
        <f t="shared" si="222"/>
        <v>0</v>
      </c>
      <c r="BW630" s="253">
        <f t="shared" si="223"/>
        <v>0</v>
      </c>
      <c r="BX630" s="253">
        <f t="shared" si="224"/>
        <v>0</v>
      </c>
      <c r="BY630" s="142"/>
      <c r="BZ630" s="264" t="str">
        <f>IF(SUMIF('Input| Projects'!$AR$8:$CO$8,"Dx",'Input| Projects'!$AR630:$CO630)=0,"",SUMIF('Input| Projects'!$AR$8:$CO$8,"Dx",'Input| Projects'!$AR630:$CO630))</f>
        <v/>
      </c>
      <c r="CA630" s="264" t="str">
        <f>IF(SUMIF('Input| Projects'!$AR$8:$CO$8,"Tx",'Input| Projects'!$AR630:$CO630)=0,"",SUMIF('Input| Projects'!$AR$8:$CO$8,"Tx",'Input| Projects'!$AR630:$CO630))</f>
        <v/>
      </c>
      <c r="CB630" s="206" t="str">
        <f t="shared" si="231"/>
        <v/>
      </c>
    </row>
    <row r="631" spans="2:80" x14ac:dyDescent="0.3">
      <c r="B631" s="268">
        <f>IFERROR('Input| Projects'!B631,"")</f>
        <v>622</v>
      </c>
      <c r="C631" s="57" t="str">
        <f>IFERROR(IF('Input| Projects'!C631="","",'Input| Projects'!C631),"")</f>
        <v/>
      </c>
      <c r="D631" s="57" t="str">
        <f>IFERROR(IF('Input| Projects'!D631="","",'Input| Projects'!D631),"")</f>
        <v/>
      </c>
      <c r="E631" s="140"/>
      <c r="F631" s="257">
        <f>IFERROR('Input| Projects'!I631*'Input| Escalations'!$K$19,"")</f>
        <v>0</v>
      </c>
      <c r="G631" s="257">
        <f>IFERROR('Input| Projects'!J631*'Input| Escalations'!$K$19,"")</f>
        <v>0</v>
      </c>
      <c r="H631" s="257">
        <f>IFERROR('Input| Projects'!K631*'Input| Escalations'!$K$19,"")</f>
        <v>0</v>
      </c>
      <c r="I631" s="257">
        <f>IFERROR('Input| Projects'!L631*'Input| Escalations'!$K$19,"")</f>
        <v>0</v>
      </c>
      <c r="J631" s="257">
        <f>IFERROR('Input| Projects'!M631*'Input| Escalations'!$K$19,"")</f>
        <v>0</v>
      </c>
      <c r="K631" s="257">
        <f>IFERROR('Input| Projects'!N631*'Input| Escalations'!$K$19,"")</f>
        <v>0</v>
      </c>
      <c r="L631" s="257">
        <f>IFERROR('Input| Projects'!O631*'Input| Escalations'!$K$19,"")</f>
        <v>0</v>
      </c>
      <c r="M631" s="206" t="str">
        <f>IF(ABS(SUM(F631:L631)-(SUM('Input| Projects'!I631:O631)*'Input| Escalations'!$K$19))&lt;0.0000001,"",1)</f>
        <v/>
      </c>
      <c r="N631" s="259">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259">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259">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259">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259">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259">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259">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42"/>
      <c r="V631" s="253">
        <f t="shared" si="225"/>
        <v>0</v>
      </c>
      <c r="W631" s="253">
        <f t="shared" si="226"/>
        <v>0</v>
      </c>
      <c r="X631" s="253">
        <f t="shared" si="227"/>
        <v>0</v>
      </c>
      <c r="Y631" s="253">
        <f t="shared" si="210"/>
        <v>0</v>
      </c>
      <c r="Z631" s="253">
        <f t="shared" si="211"/>
        <v>0</v>
      </c>
      <c r="AA631" s="253">
        <f t="shared" si="212"/>
        <v>0</v>
      </c>
      <c r="AB631" s="253">
        <f t="shared" si="213"/>
        <v>0</v>
      </c>
      <c r="AC631" s="142"/>
      <c r="AD631" s="253">
        <f>'Input| Projects'!Q631*N631*'Input| Escalations'!$K$19</f>
        <v>0</v>
      </c>
      <c r="AE631" s="253">
        <f>'Input| Projects'!R631*O631*'Input| Escalations'!$K$19</f>
        <v>0</v>
      </c>
      <c r="AF631" s="253">
        <f>'Input| Projects'!S631*P631*'Input| Escalations'!$K$19</f>
        <v>0</v>
      </c>
      <c r="AG631" s="253">
        <f>'Input| Projects'!T631*Q631*'Input| Escalations'!$K$19</f>
        <v>0</v>
      </c>
      <c r="AH631" s="253">
        <f>'Input| Projects'!U631*R631*'Input| Escalations'!$K$19</f>
        <v>0</v>
      </c>
      <c r="AI631" s="253">
        <f>'Input| Projects'!V631*S631*'Input| Escalations'!$K$19</f>
        <v>0</v>
      </c>
      <c r="AJ631" s="253">
        <f>'Input| Projects'!W631*T631*'Input| Escalations'!$K$19</f>
        <v>0</v>
      </c>
      <c r="AK631" s="142"/>
      <c r="AL631" s="253">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253">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253">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253">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253">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253">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253">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42"/>
      <c r="AT631" s="253">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253">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253">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253">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253">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253">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253">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42"/>
      <c r="BB631" s="253">
        <f t="shared" si="228"/>
        <v>0</v>
      </c>
      <c r="BC631" s="253">
        <f t="shared" si="229"/>
        <v>0</v>
      </c>
      <c r="BD631" s="253">
        <f t="shared" si="230"/>
        <v>0</v>
      </c>
      <c r="BE631" s="253">
        <f t="shared" si="214"/>
        <v>0</v>
      </c>
      <c r="BF631" s="253">
        <f t="shared" si="215"/>
        <v>0</v>
      </c>
      <c r="BG631" s="253">
        <f t="shared" si="216"/>
        <v>0</v>
      </c>
      <c r="BH631" s="253">
        <f t="shared" si="217"/>
        <v>0</v>
      </c>
      <c r="BI631" s="144"/>
      <c r="BJ631" s="253"/>
      <c r="BK631" s="253"/>
      <c r="BL631" s="253"/>
      <c r="BM631" s="253"/>
      <c r="BN631" s="253"/>
      <c r="BO631" s="253"/>
      <c r="BP631" s="253"/>
      <c r="BQ631" s="144"/>
      <c r="BR631" s="253">
        <f t="shared" si="218"/>
        <v>0</v>
      </c>
      <c r="BS631" s="253">
        <f t="shared" si="219"/>
        <v>0</v>
      </c>
      <c r="BT631" s="253">
        <f t="shared" si="220"/>
        <v>0</v>
      </c>
      <c r="BU631" s="253">
        <f t="shared" si="221"/>
        <v>0</v>
      </c>
      <c r="BV631" s="253">
        <f t="shared" si="222"/>
        <v>0</v>
      </c>
      <c r="BW631" s="253">
        <f t="shared" si="223"/>
        <v>0</v>
      </c>
      <c r="BX631" s="253">
        <f t="shared" si="224"/>
        <v>0</v>
      </c>
      <c r="BY631" s="142"/>
      <c r="BZ631" s="264" t="str">
        <f>IF(SUMIF('Input| Projects'!$AR$8:$CO$8,"Dx",'Input| Projects'!$AR631:$CO631)=0,"",SUMIF('Input| Projects'!$AR$8:$CO$8,"Dx",'Input| Projects'!$AR631:$CO631))</f>
        <v/>
      </c>
      <c r="CA631" s="264" t="str">
        <f>IF(SUMIF('Input| Projects'!$AR$8:$CO$8,"Tx",'Input| Projects'!$AR631:$CO631)=0,"",SUMIF('Input| Projects'!$AR$8:$CO$8,"Tx",'Input| Projects'!$AR631:$CO631))</f>
        <v/>
      </c>
      <c r="CB631" s="206" t="str">
        <f t="shared" si="231"/>
        <v/>
      </c>
    </row>
    <row r="632" spans="2:80" x14ac:dyDescent="0.3">
      <c r="B632" s="268">
        <f>IFERROR('Input| Projects'!B632,"")</f>
        <v>623</v>
      </c>
      <c r="C632" s="57" t="str">
        <f>IFERROR(IF('Input| Projects'!C632="","",'Input| Projects'!C632),"")</f>
        <v/>
      </c>
      <c r="D632" s="57" t="str">
        <f>IFERROR(IF('Input| Projects'!D632="","",'Input| Projects'!D632),"")</f>
        <v/>
      </c>
      <c r="E632" s="140"/>
      <c r="F632" s="257">
        <f>IFERROR('Input| Projects'!I632*'Input| Escalations'!$K$19,"")</f>
        <v>0</v>
      </c>
      <c r="G632" s="257">
        <f>IFERROR('Input| Projects'!J632*'Input| Escalations'!$K$19,"")</f>
        <v>0</v>
      </c>
      <c r="H632" s="257">
        <f>IFERROR('Input| Projects'!K632*'Input| Escalations'!$K$19,"")</f>
        <v>0</v>
      </c>
      <c r="I632" s="257">
        <f>IFERROR('Input| Projects'!L632*'Input| Escalations'!$K$19,"")</f>
        <v>0</v>
      </c>
      <c r="J632" s="257">
        <f>IFERROR('Input| Projects'!M632*'Input| Escalations'!$K$19,"")</f>
        <v>0</v>
      </c>
      <c r="K632" s="257">
        <f>IFERROR('Input| Projects'!N632*'Input| Escalations'!$K$19,"")</f>
        <v>0</v>
      </c>
      <c r="L632" s="257">
        <f>IFERROR('Input| Projects'!O632*'Input| Escalations'!$K$19,"")</f>
        <v>0</v>
      </c>
      <c r="M632" s="206" t="str">
        <f>IF(ABS(SUM(F632:L632)-(SUM('Input| Projects'!I632:O632)*'Input| Escalations'!$K$19))&lt;0.0000001,"",1)</f>
        <v/>
      </c>
      <c r="N632" s="259">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259">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259">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259">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259">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259">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259">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42"/>
      <c r="V632" s="253">
        <f t="shared" si="225"/>
        <v>0</v>
      </c>
      <c r="W632" s="253">
        <f t="shared" si="226"/>
        <v>0</v>
      </c>
      <c r="X632" s="253">
        <f t="shared" si="227"/>
        <v>0</v>
      </c>
      <c r="Y632" s="253">
        <f t="shared" si="210"/>
        <v>0</v>
      </c>
      <c r="Z632" s="253">
        <f t="shared" si="211"/>
        <v>0</v>
      </c>
      <c r="AA632" s="253">
        <f t="shared" si="212"/>
        <v>0</v>
      </c>
      <c r="AB632" s="253">
        <f t="shared" si="213"/>
        <v>0</v>
      </c>
      <c r="AC632" s="142"/>
      <c r="AD632" s="253">
        <f>'Input| Projects'!Q632*N632*'Input| Escalations'!$K$19</f>
        <v>0</v>
      </c>
      <c r="AE632" s="253">
        <f>'Input| Projects'!R632*O632*'Input| Escalations'!$K$19</f>
        <v>0</v>
      </c>
      <c r="AF632" s="253">
        <f>'Input| Projects'!S632*P632*'Input| Escalations'!$K$19</f>
        <v>0</v>
      </c>
      <c r="AG632" s="253">
        <f>'Input| Projects'!T632*Q632*'Input| Escalations'!$K$19</f>
        <v>0</v>
      </c>
      <c r="AH632" s="253">
        <f>'Input| Projects'!U632*R632*'Input| Escalations'!$K$19</f>
        <v>0</v>
      </c>
      <c r="AI632" s="253">
        <f>'Input| Projects'!V632*S632*'Input| Escalations'!$K$19</f>
        <v>0</v>
      </c>
      <c r="AJ632" s="253">
        <f>'Input| Projects'!W632*T632*'Input| Escalations'!$K$19</f>
        <v>0</v>
      </c>
      <c r="AK632" s="142"/>
      <c r="AL632" s="253">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253">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253">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253">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253">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253">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253">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42"/>
      <c r="AT632" s="253">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253">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253">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253">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253">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253">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253">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42"/>
      <c r="BB632" s="253">
        <f t="shared" si="228"/>
        <v>0</v>
      </c>
      <c r="BC632" s="253">
        <f t="shared" si="229"/>
        <v>0</v>
      </c>
      <c r="BD632" s="253">
        <f t="shared" si="230"/>
        <v>0</v>
      </c>
      <c r="BE632" s="253">
        <f t="shared" si="214"/>
        <v>0</v>
      </c>
      <c r="BF632" s="253">
        <f t="shared" si="215"/>
        <v>0</v>
      </c>
      <c r="BG632" s="253">
        <f t="shared" si="216"/>
        <v>0</v>
      </c>
      <c r="BH632" s="253">
        <f t="shared" si="217"/>
        <v>0</v>
      </c>
      <c r="BI632" s="144"/>
      <c r="BJ632" s="253"/>
      <c r="BK632" s="253"/>
      <c r="BL632" s="253"/>
      <c r="BM632" s="253"/>
      <c r="BN632" s="253"/>
      <c r="BO632" s="253"/>
      <c r="BP632" s="253"/>
      <c r="BQ632" s="144"/>
      <c r="BR632" s="253">
        <f t="shared" si="218"/>
        <v>0</v>
      </c>
      <c r="BS632" s="253">
        <f t="shared" si="219"/>
        <v>0</v>
      </c>
      <c r="BT632" s="253">
        <f t="shared" si="220"/>
        <v>0</v>
      </c>
      <c r="BU632" s="253">
        <f t="shared" si="221"/>
        <v>0</v>
      </c>
      <c r="BV632" s="253">
        <f t="shared" si="222"/>
        <v>0</v>
      </c>
      <c r="BW632" s="253">
        <f t="shared" si="223"/>
        <v>0</v>
      </c>
      <c r="BX632" s="253">
        <f t="shared" si="224"/>
        <v>0</v>
      </c>
      <c r="BY632" s="142"/>
      <c r="BZ632" s="264" t="str">
        <f>IF(SUMIF('Input| Projects'!$AR$8:$CO$8,"Dx",'Input| Projects'!$AR632:$CO632)=0,"",SUMIF('Input| Projects'!$AR$8:$CO$8,"Dx",'Input| Projects'!$AR632:$CO632))</f>
        <v/>
      </c>
      <c r="CA632" s="264" t="str">
        <f>IF(SUMIF('Input| Projects'!$AR$8:$CO$8,"Tx",'Input| Projects'!$AR632:$CO632)=0,"",SUMIF('Input| Projects'!$AR$8:$CO$8,"Tx",'Input| Projects'!$AR632:$CO632))</f>
        <v/>
      </c>
      <c r="CB632" s="206" t="str">
        <f t="shared" si="231"/>
        <v/>
      </c>
    </row>
    <row r="633" spans="2:80" x14ac:dyDescent="0.3">
      <c r="B633" s="268">
        <f>IFERROR('Input| Projects'!B633,"")</f>
        <v>624</v>
      </c>
      <c r="C633" s="57" t="str">
        <f>IFERROR(IF('Input| Projects'!C633="","",'Input| Projects'!C633),"")</f>
        <v/>
      </c>
      <c r="D633" s="57" t="str">
        <f>IFERROR(IF('Input| Projects'!D633="","",'Input| Projects'!D633),"")</f>
        <v/>
      </c>
      <c r="E633" s="140"/>
      <c r="F633" s="257">
        <f>IFERROR('Input| Projects'!I633*'Input| Escalations'!$K$19,"")</f>
        <v>0</v>
      </c>
      <c r="G633" s="257">
        <f>IFERROR('Input| Projects'!J633*'Input| Escalations'!$K$19,"")</f>
        <v>0</v>
      </c>
      <c r="H633" s="257">
        <f>IFERROR('Input| Projects'!K633*'Input| Escalations'!$K$19,"")</f>
        <v>0</v>
      </c>
      <c r="I633" s="257">
        <f>IFERROR('Input| Projects'!L633*'Input| Escalations'!$K$19,"")</f>
        <v>0</v>
      </c>
      <c r="J633" s="257">
        <f>IFERROR('Input| Projects'!M633*'Input| Escalations'!$K$19,"")</f>
        <v>0</v>
      </c>
      <c r="K633" s="257">
        <f>IFERROR('Input| Projects'!N633*'Input| Escalations'!$K$19,"")</f>
        <v>0</v>
      </c>
      <c r="L633" s="257">
        <f>IFERROR('Input| Projects'!O633*'Input| Escalations'!$K$19,"")</f>
        <v>0</v>
      </c>
      <c r="M633" s="206" t="str">
        <f>IF(ABS(SUM(F633:L633)-(SUM('Input| Projects'!I633:O633)*'Input| Escalations'!$K$19))&lt;0.0000001,"",1)</f>
        <v/>
      </c>
      <c r="N633" s="259">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259">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259">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259">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259">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259">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259">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42"/>
      <c r="V633" s="253">
        <f t="shared" si="225"/>
        <v>0</v>
      </c>
      <c r="W633" s="253">
        <f t="shared" si="226"/>
        <v>0</v>
      </c>
      <c r="X633" s="253">
        <f t="shared" si="227"/>
        <v>0</v>
      </c>
      <c r="Y633" s="253">
        <f t="shared" si="210"/>
        <v>0</v>
      </c>
      <c r="Z633" s="253">
        <f t="shared" si="211"/>
        <v>0</v>
      </c>
      <c r="AA633" s="253">
        <f t="shared" si="212"/>
        <v>0</v>
      </c>
      <c r="AB633" s="253">
        <f t="shared" si="213"/>
        <v>0</v>
      </c>
      <c r="AC633" s="142"/>
      <c r="AD633" s="253">
        <f>'Input| Projects'!Q633*N633*'Input| Escalations'!$K$19</f>
        <v>0</v>
      </c>
      <c r="AE633" s="253">
        <f>'Input| Projects'!R633*O633*'Input| Escalations'!$K$19</f>
        <v>0</v>
      </c>
      <c r="AF633" s="253">
        <f>'Input| Projects'!S633*P633*'Input| Escalations'!$K$19</f>
        <v>0</v>
      </c>
      <c r="AG633" s="253">
        <f>'Input| Projects'!T633*Q633*'Input| Escalations'!$K$19</f>
        <v>0</v>
      </c>
      <c r="AH633" s="253">
        <f>'Input| Projects'!U633*R633*'Input| Escalations'!$K$19</f>
        <v>0</v>
      </c>
      <c r="AI633" s="253">
        <f>'Input| Projects'!V633*S633*'Input| Escalations'!$K$19</f>
        <v>0</v>
      </c>
      <c r="AJ633" s="253">
        <f>'Input| Projects'!W633*T633*'Input| Escalations'!$K$19</f>
        <v>0</v>
      </c>
      <c r="AK633" s="142"/>
      <c r="AL633" s="253">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253">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253">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253">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253">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253">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253">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42"/>
      <c r="AT633" s="253">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253">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253">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253">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253">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253">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253">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42"/>
      <c r="BB633" s="253">
        <f t="shared" si="228"/>
        <v>0</v>
      </c>
      <c r="BC633" s="253">
        <f t="shared" si="229"/>
        <v>0</v>
      </c>
      <c r="BD633" s="253">
        <f t="shared" si="230"/>
        <v>0</v>
      </c>
      <c r="BE633" s="253">
        <f t="shared" si="214"/>
        <v>0</v>
      </c>
      <c r="BF633" s="253">
        <f t="shared" si="215"/>
        <v>0</v>
      </c>
      <c r="BG633" s="253">
        <f t="shared" si="216"/>
        <v>0</v>
      </c>
      <c r="BH633" s="253">
        <f t="shared" si="217"/>
        <v>0</v>
      </c>
      <c r="BI633" s="144"/>
      <c r="BJ633" s="253"/>
      <c r="BK633" s="253"/>
      <c r="BL633" s="253"/>
      <c r="BM633" s="253"/>
      <c r="BN633" s="253"/>
      <c r="BO633" s="253"/>
      <c r="BP633" s="253"/>
      <c r="BQ633" s="144"/>
      <c r="BR633" s="253">
        <f t="shared" si="218"/>
        <v>0</v>
      </c>
      <c r="BS633" s="253">
        <f t="shared" si="219"/>
        <v>0</v>
      </c>
      <c r="BT633" s="253">
        <f t="shared" si="220"/>
        <v>0</v>
      </c>
      <c r="BU633" s="253">
        <f t="shared" si="221"/>
        <v>0</v>
      </c>
      <c r="BV633" s="253">
        <f t="shared" si="222"/>
        <v>0</v>
      </c>
      <c r="BW633" s="253">
        <f t="shared" si="223"/>
        <v>0</v>
      </c>
      <c r="BX633" s="253">
        <f t="shared" si="224"/>
        <v>0</v>
      </c>
      <c r="BY633" s="142"/>
      <c r="BZ633" s="264" t="str">
        <f>IF(SUMIF('Input| Projects'!$AR$8:$CO$8,"Dx",'Input| Projects'!$AR633:$CO633)=0,"",SUMIF('Input| Projects'!$AR$8:$CO$8,"Dx",'Input| Projects'!$AR633:$CO633))</f>
        <v/>
      </c>
      <c r="CA633" s="264" t="str">
        <f>IF(SUMIF('Input| Projects'!$AR$8:$CO$8,"Tx",'Input| Projects'!$AR633:$CO633)=0,"",SUMIF('Input| Projects'!$AR$8:$CO$8,"Tx",'Input| Projects'!$AR633:$CO633))</f>
        <v/>
      </c>
      <c r="CB633" s="206" t="str">
        <f t="shared" si="231"/>
        <v/>
      </c>
    </row>
    <row r="634" spans="2:80" x14ac:dyDescent="0.3">
      <c r="B634" s="268">
        <f>IFERROR('Input| Projects'!B634,"")</f>
        <v>625</v>
      </c>
      <c r="C634" s="57" t="str">
        <f>IFERROR(IF('Input| Projects'!C634="","",'Input| Projects'!C634),"")</f>
        <v/>
      </c>
      <c r="D634" s="57" t="str">
        <f>IFERROR(IF('Input| Projects'!D634="","",'Input| Projects'!D634),"")</f>
        <v/>
      </c>
      <c r="E634" s="140"/>
      <c r="F634" s="257">
        <f>IFERROR('Input| Projects'!I634*'Input| Escalations'!$K$19,"")</f>
        <v>0</v>
      </c>
      <c r="G634" s="257">
        <f>IFERROR('Input| Projects'!J634*'Input| Escalations'!$K$19,"")</f>
        <v>0</v>
      </c>
      <c r="H634" s="257">
        <f>IFERROR('Input| Projects'!K634*'Input| Escalations'!$K$19,"")</f>
        <v>0</v>
      </c>
      <c r="I634" s="257">
        <f>IFERROR('Input| Projects'!L634*'Input| Escalations'!$K$19,"")</f>
        <v>0</v>
      </c>
      <c r="J634" s="257">
        <f>IFERROR('Input| Projects'!M634*'Input| Escalations'!$K$19,"")</f>
        <v>0</v>
      </c>
      <c r="K634" s="257">
        <f>IFERROR('Input| Projects'!N634*'Input| Escalations'!$K$19,"")</f>
        <v>0</v>
      </c>
      <c r="L634" s="257">
        <f>IFERROR('Input| Projects'!O634*'Input| Escalations'!$K$19,"")</f>
        <v>0</v>
      </c>
      <c r="M634" s="206" t="str">
        <f>IF(ABS(SUM(F634:L634)-(SUM('Input| Projects'!I634:O634)*'Input| Escalations'!$K$19))&lt;0.0000001,"",1)</f>
        <v/>
      </c>
      <c r="N634" s="259">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259">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259">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259">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259">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259">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259">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42"/>
      <c r="V634" s="253">
        <f t="shared" si="225"/>
        <v>0</v>
      </c>
      <c r="W634" s="253">
        <f t="shared" si="226"/>
        <v>0</v>
      </c>
      <c r="X634" s="253">
        <f t="shared" si="227"/>
        <v>0</v>
      </c>
      <c r="Y634" s="253">
        <f t="shared" si="210"/>
        <v>0</v>
      </c>
      <c r="Z634" s="253">
        <f t="shared" si="211"/>
        <v>0</v>
      </c>
      <c r="AA634" s="253">
        <f t="shared" si="212"/>
        <v>0</v>
      </c>
      <c r="AB634" s="253">
        <f t="shared" si="213"/>
        <v>0</v>
      </c>
      <c r="AC634" s="142"/>
      <c r="AD634" s="253">
        <f>'Input| Projects'!Q634*N634*'Input| Escalations'!$K$19</f>
        <v>0</v>
      </c>
      <c r="AE634" s="253">
        <f>'Input| Projects'!R634*O634*'Input| Escalations'!$K$19</f>
        <v>0</v>
      </c>
      <c r="AF634" s="253">
        <f>'Input| Projects'!S634*P634*'Input| Escalations'!$K$19</f>
        <v>0</v>
      </c>
      <c r="AG634" s="253">
        <f>'Input| Projects'!T634*Q634*'Input| Escalations'!$K$19</f>
        <v>0</v>
      </c>
      <c r="AH634" s="253">
        <f>'Input| Projects'!U634*R634*'Input| Escalations'!$K$19</f>
        <v>0</v>
      </c>
      <c r="AI634" s="253">
        <f>'Input| Projects'!V634*S634*'Input| Escalations'!$K$19</f>
        <v>0</v>
      </c>
      <c r="AJ634" s="253">
        <f>'Input| Projects'!W634*T634*'Input| Escalations'!$K$19</f>
        <v>0</v>
      </c>
      <c r="AK634" s="142"/>
      <c r="AL634" s="253">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253">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253">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253">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253">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253">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253">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42"/>
      <c r="AT634" s="253">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253">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253">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253">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253">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253">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253">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42"/>
      <c r="BB634" s="253">
        <f t="shared" si="228"/>
        <v>0</v>
      </c>
      <c r="BC634" s="253">
        <f t="shared" si="229"/>
        <v>0</v>
      </c>
      <c r="BD634" s="253">
        <f t="shared" si="230"/>
        <v>0</v>
      </c>
      <c r="BE634" s="253">
        <f t="shared" si="214"/>
        <v>0</v>
      </c>
      <c r="BF634" s="253">
        <f t="shared" si="215"/>
        <v>0</v>
      </c>
      <c r="BG634" s="253">
        <f t="shared" si="216"/>
        <v>0</v>
      </c>
      <c r="BH634" s="253">
        <f t="shared" si="217"/>
        <v>0</v>
      </c>
      <c r="BI634" s="144"/>
      <c r="BJ634" s="253"/>
      <c r="BK634" s="253"/>
      <c r="BL634" s="253"/>
      <c r="BM634" s="253"/>
      <c r="BN634" s="253"/>
      <c r="BO634" s="253"/>
      <c r="BP634" s="253"/>
      <c r="BQ634" s="144"/>
      <c r="BR634" s="253">
        <f t="shared" si="218"/>
        <v>0</v>
      </c>
      <c r="BS634" s="253">
        <f t="shared" si="219"/>
        <v>0</v>
      </c>
      <c r="BT634" s="253">
        <f t="shared" si="220"/>
        <v>0</v>
      </c>
      <c r="BU634" s="253">
        <f t="shared" si="221"/>
        <v>0</v>
      </c>
      <c r="BV634" s="253">
        <f t="shared" si="222"/>
        <v>0</v>
      </c>
      <c r="BW634" s="253">
        <f t="shared" si="223"/>
        <v>0</v>
      </c>
      <c r="BX634" s="253">
        <f t="shared" si="224"/>
        <v>0</v>
      </c>
      <c r="BY634" s="142"/>
      <c r="BZ634" s="264" t="str">
        <f>IF(SUMIF('Input| Projects'!$AR$8:$CO$8,"Dx",'Input| Projects'!$AR634:$CO634)=0,"",SUMIF('Input| Projects'!$AR$8:$CO$8,"Dx",'Input| Projects'!$AR634:$CO634))</f>
        <v/>
      </c>
      <c r="CA634" s="264" t="str">
        <f>IF(SUMIF('Input| Projects'!$AR$8:$CO$8,"Tx",'Input| Projects'!$AR634:$CO634)=0,"",SUMIF('Input| Projects'!$AR$8:$CO$8,"Tx",'Input| Projects'!$AR634:$CO634))</f>
        <v/>
      </c>
      <c r="CB634" s="206" t="str">
        <f t="shared" si="231"/>
        <v/>
      </c>
    </row>
    <row r="635" spans="2:80" x14ac:dyDescent="0.3">
      <c r="B635" s="268">
        <f>IFERROR('Input| Projects'!B635,"")</f>
        <v>626</v>
      </c>
      <c r="C635" s="57" t="str">
        <f>IFERROR(IF('Input| Projects'!C635="","",'Input| Projects'!C635),"")</f>
        <v/>
      </c>
      <c r="D635" s="57" t="str">
        <f>IFERROR(IF('Input| Projects'!D635="","",'Input| Projects'!D635),"")</f>
        <v/>
      </c>
      <c r="E635" s="140"/>
      <c r="F635" s="257">
        <f>IFERROR('Input| Projects'!I635*'Input| Escalations'!$K$19,"")</f>
        <v>0</v>
      </c>
      <c r="G635" s="257">
        <f>IFERROR('Input| Projects'!J635*'Input| Escalations'!$K$19,"")</f>
        <v>0</v>
      </c>
      <c r="H635" s="257">
        <f>IFERROR('Input| Projects'!K635*'Input| Escalations'!$K$19,"")</f>
        <v>0</v>
      </c>
      <c r="I635" s="257">
        <f>IFERROR('Input| Projects'!L635*'Input| Escalations'!$K$19,"")</f>
        <v>0</v>
      </c>
      <c r="J635" s="257">
        <f>IFERROR('Input| Projects'!M635*'Input| Escalations'!$K$19,"")</f>
        <v>0</v>
      </c>
      <c r="K635" s="257">
        <f>IFERROR('Input| Projects'!N635*'Input| Escalations'!$K$19,"")</f>
        <v>0</v>
      </c>
      <c r="L635" s="257">
        <f>IFERROR('Input| Projects'!O635*'Input| Escalations'!$K$19,"")</f>
        <v>0</v>
      </c>
      <c r="M635" s="206" t="str">
        <f>IF(ABS(SUM(F635:L635)-(SUM('Input| Projects'!I635:O635)*'Input| Escalations'!$K$19))&lt;0.0000001,"",1)</f>
        <v/>
      </c>
      <c r="N635" s="259">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259">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259">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259">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259">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259">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259">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42"/>
      <c r="V635" s="253">
        <f t="shared" si="225"/>
        <v>0</v>
      </c>
      <c r="W635" s="253">
        <f t="shared" si="226"/>
        <v>0</v>
      </c>
      <c r="X635" s="253">
        <f t="shared" si="227"/>
        <v>0</v>
      </c>
      <c r="Y635" s="253">
        <f t="shared" si="210"/>
        <v>0</v>
      </c>
      <c r="Z635" s="253">
        <f t="shared" si="211"/>
        <v>0</v>
      </c>
      <c r="AA635" s="253">
        <f t="shared" si="212"/>
        <v>0</v>
      </c>
      <c r="AB635" s="253">
        <f t="shared" si="213"/>
        <v>0</v>
      </c>
      <c r="AC635" s="142"/>
      <c r="AD635" s="253">
        <f>'Input| Projects'!Q635*N635*'Input| Escalations'!$K$19</f>
        <v>0</v>
      </c>
      <c r="AE635" s="253">
        <f>'Input| Projects'!R635*O635*'Input| Escalations'!$K$19</f>
        <v>0</v>
      </c>
      <c r="AF635" s="253">
        <f>'Input| Projects'!S635*P635*'Input| Escalations'!$K$19</f>
        <v>0</v>
      </c>
      <c r="AG635" s="253">
        <f>'Input| Projects'!T635*Q635*'Input| Escalations'!$K$19</f>
        <v>0</v>
      </c>
      <c r="AH635" s="253">
        <f>'Input| Projects'!U635*R635*'Input| Escalations'!$K$19</f>
        <v>0</v>
      </c>
      <c r="AI635" s="253">
        <f>'Input| Projects'!V635*S635*'Input| Escalations'!$K$19</f>
        <v>0</v>
      </c>
      <c r="AJ635" s="253">
        <f>'Input| Projects'!W635*T635*'Input| Escalations'!$K$19</f>
        <v>0</v>
      </c>
      <c r="AK635" s="142"/>
      <c r="AL635" s="253">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253">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253">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253">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253">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253">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253">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42"/>
      <c r="AT635" s="253">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253">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253">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253">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253">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253">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253">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42"/>
      <c r="BB635" s="253">
        <f t="shared" si="228"/>
        <v>0</v>
      </c>
      <c r="BC635" s="253">
        <f t="shared" si="229"/>
        <v>0</v>
      </c>
      <c r="BD635" s="253">
        <f t="shared" si="230"/>
        <v>0</v>
      </c>
      <c r="BE635" s="253">
        <f t="shared" si="214"/>
        <v>0</v>
      </c>
      <c r="BF635" s="253">
        <f t="shared" si="215"/>
        <v>0</v>
      </c>
      <c r="BG635" s="253">
        <f t="shared" si="216"/>
        <v>0</v>
      </c>
      <c r="BH635" s="253">
        <f t="shared" si="217"/>
        <v>0</v>
      </c>
      <c r="BI635" s="144"/>
      <c r="BJ635" s="253"/>
      <c r="BK635" s="253"/>
      <c r="BL635" s="253"/>
      <c r="BM635" s="253"/>
      <c r="BN635" s="253"/>
      <c r="BO635" s="253"/>
      <c r="BP635" s="253"/>
      <c r="BQ635" s="144"/>
      <c r="BR635" s="253">
        <f t="shared" si="218"/>
        <v>0</v>
      </c>
      <c r="BS635" s="253">
        <f t="shared" si="219"/>
        <v>0</v>
      </c>
      <c r="BT635" s="253">
        <f t="shared" si="220"/>
        <v>0</v>
      </c>
      <c r="BU635" s="253">
        <f t="shared" si="221"/>
        <v>0</v>
      </c>
      <c r="BV635" s="253">
        <f t="shared" si="222"/>
        <v>0</v>
      </c>
      <c r="BW635" s="253">
        <f t="shared" si="223"/>
        <v>0</v>
      </c>
      <c r="BX635" s="253">
        <f t="shared" si="224"/>
        <v>0</v>
      </c>
      <c r="BY635" s="142"/>
      <c r="BZ635" s="264" t="str">
        <f>IF(SUMIF('Input| Projects'!$AR$8:$CO$8,"Dx",'Input| Projects'!$AR635:$CO635)=0,"",SUMIF('Input| Projects'!$AR$8:$CO$8,"Dx",'Input| Projects'!$AR635:$CO635))</f>
        <v/>
      </c>
      <c r="CA635" s="264" t="str">
        <f>IF(SUMIF('Input| Projects'!$AR$8:$CO$8,"Tx",'Input| Projects'!$AR635:$CO635)=0,"",SUMIF('Input| Projects'!$AR$8:$CO$8,"Tx",'Input| Projects'!$AR635:$CO635))</f>
        <v/>
      </c>
      <c r="CB635" s="206" t="str">
        <f t="shared" si="231"/>
        <v/>
      </c>
    </row>
    <row r="636" spans="2:80" x14ac:dyDescent="0.3">
      <c r="B636" s="268">
        <f>IFERROR('Input| Projects'!B636,"")</f>
        <v>627</v>
      </c>
      <c r="C636" s="57" t="str">
        <f>IFERROR(IF('Input| Projects'!C636="","",'Input| Projects'!C636),"")</f>
        <v/>
      </c>
      <c r="D636" s="57" t="str">
        <f>IFERROR(IF('Input| Projects'!D636="","",'Input| Projects'!D636),"")</f>
        <v/>
      </c>
      <c r="E636" s="140"/>
      <c r="F636" s="257">
        <f>IFERROR('Input| Projects'!I636*'Input| Escalations'!$K$19,"")</f>
        <v>0</v>
      </c>
      <c r="G636" s="257">
        <f>IFERROR('Input| Projects'!J636*'Input| Escalations'!$K$19,"")</f>
        <v>0</v>
      </c>
      <c r="H636" s="257">
        <f>IFERROR('Input| Projects'!K636*'Input| Escalations'!$K$19,"")</f>
        <v>0</v>
      </c>
      <c r="I636" s="257">
        <f>IFERROR('Input| Projects'!L636*'Input| Escalations'!$K$19,"")</f>
        <v>0</v>
      </c>
      <c r="J636" s="257">
        <f>IFERROR('Input| Projects'!M636*'Input| Escalations'!$K$19,"")</f>
        <v>0</v>
      </c>
      <c r="K636" s="257">
        <f>IFERROR('Input| Projects'!N636*'Input| Escalations'!$K$19,"")</f>
        <v>0</v>
      </c>
      <c r="L636" s="257">
        <f>IFERROR('Input| Projects'!O636*'Input| Escalations'!$K$19,"")</f>
        <v>0</v>
      </c>
      <c r="M636" s="206" t="str">
        <f>IF(ABS(SUM(F636:L636)-(SUM('Input| Projects'!I636:O636)*'Input| Escalations'!$K$19))&lt;0.0000001,"",1)</f>
        <v/>
      </c>
      <c r="N636" s="259">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259">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259">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259">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259">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259">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259">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42"/>
      <c r="V636" s="253">
        <f t="shared" si="225"/>
        <v>0</v>
      </c>
      <c r="W636" s="253">
        <f t="shared" si="226"/>
        <v>0</v>
      </c>
      <c r="X636" s="253">
        <f t="shared" si="227"/>
        <v>0</v>
      </c>
      <c r="Y636" s="253">
        <f t="shared" si="210"/>
        <v>0</v>
      </c>
      <c r="Z636" s="253">
        <f t="shared" si="211"/>
        <v>0</v>
      </c>
      <c r="AA636" s="253">
        <f t="shared" si="212"/>
        <v>0</v>
      </c>
      <c r="AB636" s="253">
        <f t="shared" si="213"/>
        <v>0</v>
      </c>
      <c r="AC636" s="142"/>
      <c r="AD636" s="253">
        <f>'Input| Projects'!Q636*N636*'Input| Escalations'!$K$19</f>
        <v>0</v>
      </c>
      <c r="AE636" s="253">
        <f>'Input| Projects'!R636*O636*'Input| Escalations'!$K$19</f>
        <v>0</v>
      </c>
      <c r="AF636" s="253">
        <f>'Input| Projects'!S636*P636*'Input| Escalations'!$K$19</f>
        <v>0</v>
      </c>
      <c r="AG636" s="253">
        <f>'Input| Projects'!T636*Q636*'Input| Escalations'!$K$19</f>
        <v>0</v>
      </c>
      <c r="AH636" s="253">
        <f>'Input| Projects'!U636*R636*'Input| Escalations'!$K$19</f>
        <v>0</v>
      </c>
      <c r="AI636" s="253">
        <f>'Input| Projects'!V636*S636*'Input| Escalations'!$K$19</f>
        <v>0</v>
      </c>
      <c r="AJ636" s="253">
        <f>'Input| Projects'!W636*T636*'Input| Escalations'!$K$19</f>
        <v>0</v>
      </c>
      <c r="AK636" s="142"/>
      <c r="AL636" s="253">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253">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253">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253">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253">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253">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253">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42"/>
      <c r="AT636" s="253">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253">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253">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253">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253">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253">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253">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42"/>
      <c r="BB636" s="253">
        <f t="shared" si="228"/>
        <v>0</v>
      </c>
      <c r="BC636" s="253">
        <f t="shared" si="229"/>
        <v>0</v>
      </c>
      <c r="BD636" s="253">
        <f t="shared" si="230"/>
        <v>0</v>
      </c>
      <c r="BE636" s="253">
        <f t="shared" si="214"/>
        <v>0</v>
      </c>
      <c r="BF636" s="253">
        <f t="shared" si="215"/>
        <v>0</v>
      </c>
      <c r="BG636" s="253">
        <f t="shared" si="216"/>
        <v>0</v>
      </c>
      <c r="BH636" s="253">
        <f t="shared" si="217"/>
        <v>0</v>
      </c>
      <c r="BI636" s="144"/>
      <c r="BJ636" s="253"/>
      <c r="BK636" s="253"/>
      <c r="BL636" s="253"/>
      <c r="BM636" s="253"/>
      <c r="BN636" s="253"/>
      <c r="BO636" s="253"/>
      <c r="BP636" s="253"/>
      <c r="BQ636" s="144"/>
      <c r="BR636" s="253">
        <f t="shared" si="218"/>
        <v>0</v>
      </c>
      <c r="BS636" s="253">
        <f t="shared" si="219"/>
        <v>0</v>
      </c>
      <c r="BT636" s="253">
        <f t="shared" si="220"/>
        <v>0</v>
      </c>
      <c r="BU636" s="253">
        <f t="shared" si="221"/>
        <v>0</v>
      </c>
      <c r="BV636" s="253">
        <f t="shared" si="222"/>
        <v>0</v>
      </c>
      <c r="BW636" s="253">
        <f t="shared" si="223"/>
        <v>0</v>
      </c>
      <c r="BX636" s="253">
        <f t="shared" si="224"/>
        <v>0</v>
      </c>
      <c r="BY636" s="142"/>
      <c r="BZ636" s="264" t="str">
        <f>IF(SUMIF('Input| Projects'!$AR$8:$CO$8,"Dx",'Input| Projects'!$AR636:$CO636)=0,"",SUMIF('Input| Projects'!$AR$8:$CO$8,"Dx",'Input| Projects'!$AR636:$CO636))</f>
        <v/>
      </c>
      <c r="CA636" s="264" t="str">
        <f>IF(SUMIF('Input| Projects'!$AR$8:$CO$8,"Tx",'Input| Projects'!$AR636:$CO636)=0,"",SUMIF('Input| Projects'!$AR$8:$CO$8,"Tx",'Input| Projects'!$AR636:$CO636))</f>
        <v/>
      </c>
      <c r="CB636" s="206" t="str">
        <f t="shared" si="231"/>
        <v/>
      </c>
    </row>
    <row r="637" spans="2:80" x14ac:dyDescent="0.3">
      <c r="B637" s="268">
        <f>IFERROR('Input| Projects'!B637,"")</f>
        <v>628</v>
      </c>
      <c r="C637" s="57" t="str">
        <f>IFERROR(IF('Input| Projects'!C637="","",'Input| Projects'!C637),"")</f>
        <v/>
      </c>
      <c r="D637" s="57" t="str">
        <f>IFERROR(IF('Input| Projects'!D637="","",'Input| Projects'!D637),"")</f>
        <v/>
      </c>
      <c r="E637" s="140"/>
      <c r="F637" s="257">
        <f>IFERROR('Input| Projects'!I637*'Input| Escalations'!$K$19,"")</f>
        <v>0</v>
      </c>
      <c r="G637" s="257">
        <f>IFERROR('Input| Projects'!J637*'Input| Escalations'!$K$19,"")</f>
        <v>0</v>
      </c>
      <c r="H637" s="257">
        <f>IFERROR('Input| Projects'!K637*'Input| Escalations'!$K$19,"")</f>
        <v>0</v>
      </c>
      <c r="I637" s="257">
        <f>IFERROR('Input| Projects'!L637*'Input| Escalations'!$K$19,"")</f>
        <v>0</v>
      </c>
      <c r="J637" s="257">
        <f>IFERROR('Input| Projects'!M637*'Input| Escalations'!$K$19,"")</f>
        <v>0</v>
      </c>
      <c r="K637" s="257">
        <f>IFERROR('Input| Projects'!N637*'Input| Escalations'!$K$19,"")</f>
        <v>0</v>
      </c>
      <c r="L637" s="257">
        <f>IFERROR('Input| Projects'!O637*'Input| Escalations'!$K$19,"")</f>
        <v>0</v>
      </c>
      <c r="M637" s="206" t="str">
        <f>IF(ABS(SUM(F637:L637)-(SUM('Input| Projects'!I637:O637)*'Input| Escalations'!$K$19))&lt;0.0000001,"",1)</f>
        <v/>
      </c>
      <c r="N637" s="259">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259">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259">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259">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259">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259">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259">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42"/>
      <c r="V637" s="253">
        <f t="shared" si="225"/>
        <v>0</v>
      </c>
      <c r="W637" s="253">
        <f t="shared" si="226"/>
        <v>0</v>
      </c>
      <c r="X637" s="253">
        <f t="shared" si="227"/>
        <v>0</v>
      </c>
      <c r="Y637" s="253">
        <f t="shared" si="210"/>
        <v>0</v>
      </c>
      <c r="Z637" s="253">
        <f t="shared" si="211"/>
        <v>0</v>
      </c>
      <c r="AA637" s="253">
        <f t="shared" si="212"/>
        <v>0</v>
      </c>
      <c r="AB637" s="253">
        <f t="shared" si="213"/>
        <v>0</v>
      </c>
      <c r="AC637" s="142"/>
      <c r="AD637" s="253">
        <f>'Input| Projects'!Q637*N637*'Input| Escalations'!$K$19</f>
        <v>0</v>
      </c>
      <c r="AE637" s="253">
        <f>'Input| Projects'!R637*O637*'Input| Escalations'!$K$19</f>
        <v>0</v>
      </c>
      <c r="AF637" s="253">
        <f>'Input| Projects'!S637*P637*'Input| Escalations'!$K$19</f>
        <v>0</v>
      </c>
      <c r="AG637" s="253">
        <f>'Input| Projects'!T637*Q637*'Input| Escalations'!$K$19</f>
        <v>0</v>
      </c>
      <c r="AH637" s="253">
        <f>'Input| Projects'!U637*R637*'Input| Escalations'!$K$19</f>
        <v>0</v>
      </c>
      <c r="AI637" s="253">
        <f>'Input| Projects'!V637*S637*'Input| Escalations'!$K$19</f>
        <v>0</v>
      </c>
      <c r="AJ637" s="253">
        <f>'Input| Projects'!W637*T637*'Input| Escalations'!$K$19</f>
        <v>0</v>
      </c>
      <c r="AK637" s="142"/>
      <c r="AL637" s="253">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253">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253">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253">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253">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253">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253">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42"/>
      <c r="AT637" s="253">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253">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253">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253">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253">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253">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253">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42"/>
      <c r="BB637" s="253">
        <f t="shared" si="228"/>
        <v>0</v>
      </c>
      <c r="BC637" s="253">
        <f t="shared" si="229"/>
        <v>0</v>
      </c>
      <c r="BD637" s="253">
        <f t="shared" si="230"/>
        <v>0</v>
      </c>
      <c r="BE637" s="253">
        <f t="shared" si="214"/>
        <v>0</v>
      </c>
      <c r="BF637" s="253">
        <f t="shared" si="215"/>
        <v>0</v>
      </c>
      <c r="BG637" s="253">
        <f t="shared" si="216"/>
        <v>0</v>
      </c>
      <c r="BH637" s="253">
        <f t="shared" si="217"/>
        <v>0</v>
      </c>
      <c r="BI637" s="144"/>
      <c r="BJ637" s="253"/>
      <c r="BK637" s="253"/>
      <c r="BL637" s="253"/>
      <c r="BM637" s="253"/>
      <c r="BN637" s="253"/>
      <c r="BO637" s="253"/>
      <c r="BP637" s="253"/>
      <c r="BQ637" s="144"/>
      <c r="BR637" s="253">
        <f t="shared" si="218"/>
        <v>0</v>
      </c>
      <c r="BS637" s="253">
        <f t="shared" si="219"/>
        <v>0</v>
      </c>
      <c r="BT637" s="253">
        <f t="shared" si="220"/>
        <v>0</v>
      </c>
      <c r="BU637" s="253">
        <f t="shared" si="221"/>
        <v>0</v>
      </c>
      <c r="BV637" s="253">
        <f t="shared" si="222"/>
        <v>0</v>
      </c>
      <c r="BW637" s="253">
        <f t="shared" si="223"/>
        <v>0</v>
      </c>
      <c r="BX637" s="253">
        <f t="shared" si="224"/>
        <v>0</v>
      </c>
      <c r="BY637" s="142"/>
      <c r="BZ637" s="264" t="str">
        <f>IF(SUMIF('Input| Projects'!$AR$8:$CO$8,"Dx",'Input| Projects'!$AR637:$CO637)=0,"",SUMIF('Input| Projects'!$AR$8:$CO$8,"Dx",'Input| Projects'!$AR637:$CO637))</f>
        <v/>
      </c>
      <c r="CA637" s="264" t="str">
        <f>IF(SUMIF('Input| Projects'!$AR$8:$CO$8,"Tx",'Input| Projects'!$AR637:$CO637)=0,"",SUMIF('Input| Projects'!$AR$8:$CO$8,"Tx",'Input| Projects'!$AR637:$CO637))</f>
        <v/>
      </c>
      <c r="CB637" s="206" t="str">
        <f t="shared" si="231"/>
        <v/>
      </c>
    </row>
    <row r="638" spans="2:80" x14ac:dyDescent="0.3">
      <c r="B638" s="268">
        <f>IFERROR('Input| Projects'!B638,"")</f>
        <v>629</v>
      </c>
      <c r="C638" s="57" t="str">
        <f>IFERROR(IF('Input| Projects'!C638="","",'Input| Projects'!C638),"")</f>
        <v/>
      </c>
      <c r="D638" s="57" t="str">
        <f>IFERROR(IF('Input| Projects'!D638="","",'Input| Projects'!D638),"")</f>
        <v/>
      </c>
      <c r="E638" s="140"/>
      <c r="F638" s="257">
        <f>IFERROR('Input| Projects'!I638*'Input| Escalations'!$K$19,"")</f>
        <v>0</v>
      </c>
      <c r="G638" s="257">
        <f>IFERROR('Input| Projects'!J638*'Input| Escalations'!$K$19,"")</f>
        <v>0</v>
      </c>
      <c r="H638" s="257">
        <f>IFERROR('Input| Projects'!K638*'Input| Escalations'!$K$19,"")</f>
        <v>0</v>
      </c>
      <c r="I638" s="257">
        <f>IFERROR('Input| Projects'!L638*'Input| Escalations'!$K$19,"")</f>
        <v>0</v>
      </c>
      <c r="J638" s="257">
        <f>IFERROR('Input| Projects'!M638*'Input| Escalations'!$K$19,"")</f>
        <v>0</v>
      </c>
      <c r="K638" s="257">
        <f>IFERROR('Input| Projects'!N638*'Input| Escalations'!$K$19,"")</f>
        <v>0</v>
      </c>
      <c r="L638" s="257">
        <f>IFERROR('Input| Projects'!O638*'Input| Escalations'!$K$19,"")</f>
        <v>0</v>
      </c>
      <c r="M638" s="206" t="str">
        <f>IF(ABS(SUM(F638:L638)-(SUM('Input| Projects'!I638:O638)*'Input| Escalations'!$K$19))&lt;0.0000001,"",1)</f>
        <v/>
      </c>
      <c r="N638" s="259">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259">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259">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259">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259">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259">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259">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42"/>
      <c r="V638" s="253">
        <f t="shared" si="225"/>
        <v>0</v>
      </c>
      <c r="W638" s="253">
        <f t="shared" si="226"/>
        <v>0</v>
      </c>
      <c r="X638" s="253">
        <f t="shared" si="227"/>
        <v>0</v>
      </c>
      <c r="Y638" s="253">
        <f t="shared" si="210"/>
        <v>0</v>
      </c>
      <c r="Z638" s="253">
        <f t="shared" si="211"/>
        <v>0</v>
      </c>
      <c r="AA638" s="253">
        <f t="shared" si="212"/>
        <v>0</v>
      </c>
      <c r="AB638" s="253">
        <f t="shared" si="213"/>
        <v>0</v>
      </c>
      <c r="AC638" s="142"/>
      <c r="AD638" s="253">
        <f>'Input| Projects'!Q638*N638*'Input| Escalations'!$K$19</f>
        <v>0</v>
      </c>
      <c r="AE638" s="253">
        <f>'Input| Projects'!R638*O638*'Input| Escalations'!$K$19</f>
        <v>0</v>
      </c>
      <c r="AF638" s="253">
        <f>'Input| Projects'!S638*P638*'Input| Escalations'!$K$19</f>
        <v>0</v>
      </c>
      <c r="AG638" s="253">
        <f>'Input| Projects'!T638*Q638*'Input| Escalations'!$K$19</f>
        <v>0</v>
      </c>
      <c r="AH638" s="253">
        <f>'Input| Projects'!U638*R638*'Input| Escalations'!$K$19</f>
        <v>0</v>
      </c>
      <c r="AI638" s="253">
        <f>'Input| Projects'!V638*S638*'Input| Escalations'!$K$19</f>
        <v>0</v>
      </c>
      <c r="AJ638" s="253">
        <f>'Input| Projects'!W638*T638*'Input| Escalations'!$K$19</f>
        <v>0</v>
      </c>
      <c r="AK638" s="142"/>
      <c r="AL638" s="253">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253">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253">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253">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253">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253">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253">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42"/>
      <c r="AT638" s="253">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253">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253">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253">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253">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253">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253">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42"/>
      <c r="BB638" s="253">
        <f t="shared" si="228"/>
        <v>0</v>
      </c>
      <c r="BC638" s="253">
        <f t="shared" si="229"/>
        <v>0</v>
      </c>
      <c r="BD638" s="253">
        <f t="shared" si="230"/>
        <v>0</v>
      </c>
      <c r="BE638" s="253">
        <f t="shared" si="214"/>
        <v>0</v>
      </c>
      <c r="BF638" s="253">
        <f t="shared" si="215"/>
        <v>0</v>
      </c>
      <c r="BG638" s="253">
        <f t="shared" si="216"/>
        <v>0</v>
      </c>
      <c r="BH638" s="253">
        <f t="shared" si="217"/>
        <v>0</v>
      </c>
      <c r="BI638" s="144"/>
      <c r="BJ638" s="253"/>
      <c r="BK638" s="253"/>
      <c r="BL638" s="253"/>
      <c r="BM638" s="253"/>
      <c r="BN638" s="253"/>
      <c r="BO638" s="253"/>
      <c r="BP638" s="253"/>
      <c r="BQ638" s="144"/>
      <c r="BR638" s="253">
        <f t="shared" si="218"/>
        <v>0</v>
      </c>
      <c r="BS638" s="253">
        <f t="shared" si="219"/>
        <v>0</v>
      </c>
      <c r="BT638" s="253">
        <f t="shared" si="220"/>
        <v>0</v>
      </c>
      <c r="BU638" s="253">
        <f t="shared" si="221"/>
        <v>0</v>
      </c>
      <c r="BV638" s="253">
        <f t="shared" si="222"/>
        <v>0</v>
      </c>
      <c r="BW638" s="253">
        <f t="shared" si="223"/>
        <v>0</v>
      </c>
      <c r="BX638" s="253">
        <f t="shared" si="224"/>
        <v>0</v>
      </c>
      <c r="BY638" s="142"/>
      <c r="BZ638" s="264" t="str">
        <f>IF(SUMIF('Input| Projects'!$AR$8:$CO$8,"Dx",'Input| Projects'!$AR638:$CO638)=0,"",SUMIF('Input| Projects'!$AR$8:$CO$8,"Dx",'Input| Projects'!$AR638:$CO638))</f>
        <v/>
      </c>
      <c r="CA638" s="264" t="str">
        <f>IF(SUMIF('Input| Projects'!$AR$8:$CO$8,"Tx",'Input| Projects'!$AR638:$CO638)=0,"",SUMIF('Input| Projects'!$AR$8:$CO$8,"Tx",'Input| Projects'!$AR638:$CO638))</f>
        <v/>
      </c>
      <c r="CB638" s="206" t="str">
        <f t="shared" si="231"/>
        <v/>
      </c>
    </row>
    <row r="639" spans="2:80" x14ac:dyDescent="0.3">
      <c r="B639" s="268">
        <f>IFERROR('Input| Projects'!B639,"")</f>
        <v>630</v>
      </c>
      <c r="C639" s="57" t="str">
        <f>IFERROR(IF('Input| Projects'!C639="","",'Input| Projects'!C639),"")</f>
        <v/>
      </c>
      <c r="D639" s="57" t="str">
        <f>IFERROR(IF('Input| Projects'!D639="","",'Input| Projects'!D639),"")</f>
        <v/>
      </c>
      <c r="E639" s="140"/>
      <c r="F639" s="257">
        <f>IFERROR('Input| Projects'!I639*'Input| Escalations'!$K$19,"")</f>
        <v>0</v>
      </c>
      <c r="G639" s="257">
        <f>IFERROR('Input| Projects'!J639*'Input| Escalations'!$K$19,"")</f>
        <v>0</v>
      </c>
      <c r="H639" s="257">
        <f>IFERROR('Input| Projects'!K639*'Input| Escalations'!$K$19,"")</f>
        <v>0</v>
      </c>
      <c r="I639" s="257">
        <f>IFERROR('Input| Projects'!L639*'Input| Escalations'!$K$19,"")</f>
        <v>0</v>
      </c>
      <c r="J639" s="257">
        <f>IFERROR('Input| Projects'!M639*'Input| Escalations'!$K$19,"")</f>
        <v>0</v>
      </c>
      <c r="K639" s="257">
        <f>IFERROR('Input| Projects'!N639*'Input| Escalations'!$K$19,"")</f>
        <v>0</v>
      </c>
      <c r="L639" s="257">
        <f>IFERROR('Input| Projects'!O639*'Input| Escalations'!$K$19,"")</f>
        <v>0</v>
      </c>
      <c r="M639" s="206" t="str">
        <f>IF(ABS(SUM(F639:L639)-(SUM('Input| Projects'!I639:O639)*'Input| Escalations'!$K$19))&lt;0.0000001,"",1)</f>
        <v/>
      </c>
      <c r="N639" s="259">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259">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259">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259">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259">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259">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259">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42"/>
      <c r="V639" s="253">
        <f t="shared" si="225"/>
        <v>0</v>
      </c>
      <c r="W639" s="253">
        <f t="shared" si="226"/>
        <v>0</v>
      </c>
      <c r="X639" s="253">
        <f t="shared" si="227"/>
        <v>0</v>
      </c>
      <c r="Y639" s="253">
        <f t="shared" si="210"/>
        <v>0</v>
      </c>
      <c r="Z639" s="253">
        <f t="shared" si="211"/>
        <v>0</v>
      </c>
      <c r="AA639" s="253">
        <f t="shared" si="212"/>
        <v>0</v>
      </c>
      <c r="AB639" s="253">
        <f t="shared" si="213"/>
        <v>0</v>
      </c>
      <c r="AC639" s="142"/>
      <c r="AD639" s="253">
        <f>'Input| Projects'!Q639*N639*'Input| Escalations'!$K$19</f>
        <v>0</v>
      </c>
      <c r="AE639" s="253">
        <f>'Input| Projects'!R639*O639*'Input| Escalations'!$K$19</f>
        <v>0</v>
      </c>
      <c r="AF639" s="253">
        <f>'Input| Projects'!S639*P639*'Input| Escalations'!$K$19</f>
        <v>0</v>
      </c>
      <c r="AG639" s="253">
        <f>'Input| Projects'!T639*Q639*'Input| Escalations'!$K$19</f>
        <v>0</v>
      </c>
      <c r="AH639" s="253">
        <f>'Input| Projects'!U639*R639*'Input| Escalations'!$K$19</f>
        <v>0</v>
      </c>
      <c r="AI639" s="253">
        <f>'Input| Projects'!V639*S639*'Input| Escalations'!$K$19</f>
        <v>0</v>
      </c>
      <c r="AJ639" s="253">
        <f>'Input| Projects'!W639*T639*'Input| Escalations'!$K$19</f>
        <v>0</v>
      </c>
      <c r="AK639" s="142"/>
      <c r="AL639" s="253">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253">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253">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253">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253">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253">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253">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42"/>
      <c r="AT639" s="253">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253">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253">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253">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253">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253">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253">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42"/>
      <c r="BB639" s="253">
        <f t="shared" si="228"/>
        <v>0</v>
      </c>
      <c r="BC639" s="253">
        <f t="shared" si="229"/>
        <v>0</v>
      </c>
      <c r="BD639" s="253">
        <f t="shared" si="230"/>
        <v>0</v>
      </c>
      <c r="BE639" s="253">
        <f t="shared" si="214"/>
        <v>0</v>
      </c>
      <c r="BF639" s="253">
        <f t="shared" si="215"/>
        <v>0</v>
      </c>
      <c r="BG639" s="253">
        <f t="shared" si="216"/>
        <v>0</v>
      </c>
      <c r="BH639" s="253">
        <f t="shared" si="217"/>
        <v>0</v>
      </c>
      <c r="BI639" s="144"/>
      <c r="BJ639" s="253"/>
      <c r="BK639" s="253"/>
      <c r="BL639" s="253"/>
      <c r="BM639" s="253"/>
      <c r="BN639" s="253"/>
      <c r="BO639" s="253"/>
      <c r="BP639" s="253"/>
      <c r="BQ639" s="144"/>
      <c r="BR639" s="253">
        <f t="shared" si="218"/>
        <v>0</v>
      </c>
      <c r="BS639" s="253">
        <f t="shared" si="219"/>
        <v>0</v>
      </c>
      <c r="BT639" s="253">
        <f t="shared" si="220"/>
        <v>0</v>
      </c>
      <c r="BU639" s="253">
        <f t="shared" si="221"/>
        <v>0</v>
      </c>
      <c r="BV639" s="253">
        <f t="shared" si="222"/>
        <v>0</v>
      </c>
      <c r="BW639" s="253">
        <f t="shared" si="223"/>
        <v>0</v>
      </c>
      <c r="BX639" s="253">
        <f t="shared" si="224"/>
        <v>0</v>
      </c>
      <c r="BY639" s="142"/>
      <c r="BZ639" s="264" t="str">
        <f>IF(SUMIF('Input| Projects'!$AR$8:$CO$8,"Dx",'Input| Projects'!$AR639:$CO639)=0,"",SUMIF('Input| Projects'!$AR$8:$CO$8,"Dx",'Input| Projects'!$AR639:$CO639))</f>
        <v/>
      </c>
      <c r="CA639" s="264" t="str">
        <f>IF(SUMIF('Input| Projects'!$AR$8:$CO$8,"Tx",'Input| Projects'!$AR639:$CO639)=0,"",SUMIF('Input| Projects'!$AR$8:$CO$8,"Tx",'Input| Projects'!$AR639:$CO639))</f>
        <v/>
      </c>
      <c r="CB639" s="206" t="str">
        <f t="shared" si="231"/>
        <v/>
      </c>
    </row>
    <row r="640" spans="2:80" x14ac:dyDescent="0.3">
      <c r="B640" s="268">
        <f>IFERROR('Input| Projects'!B640,"")</f>
        <v>631</v>
      </c>
      <c r="C640" s="57" t="str">
        <f>IFERROR(IF('Input| Projects'!C640="","",'Input| Projects'!C640),"")</f>
        <v/>
      </c>
      <c r="D640" s="57" t="str">
        <f>IFERROR(IF('Input| Projects'!D640="","",'Input| Projects'!D640),"")</f>
        <v/>
      </c>
      <c r="E640" s="140"/>
      <c r="F640" s="257">
        <f>IFERROR('Input| Projects'!I640*'Input| Escalations'!$K$19,"")</f>
        <v>0</v>
      </c>
      <c r="G640" s="257">
        <f>IFERROR('Input| Projects'!J640*'Input| Escalations'!$K$19,"")</f>
        <v>0</v>
      </c>
      <c r="H640" s="257">
        <f>IFERROR('Input| Projects'!K640*'Input| Escalations'!$K$19,"")</f>
        <v>0</v>
      </c>
      <c r="I640" s="257">
        <f>IFERROR('Input| Projects'!L640*'Input| Escalations'!$K$19,"")</f>
        <v>0</v>
      </c>
      <c r="J640" s="257">
        <f>IFERROR('Input| Projects'!M640*'Input| Escalations'!$K$19,"")</f>
        <v>0</v>
      </c>
      <c r="K640" s="257">
        <f>IFERROR('Input| Projects'!N640*'Input| Escalations'!$K$19,"")</f>
        <v>0</v>
      </c>
      <c r="L640" s="257">
        <f>IFERROR('Input| Projects'!O640*'Input| Escalations'!$K$19,"")</f>
        <v>0</v>
      </c>
      <c r="M640" s="206" t="str">
        <f>IF(ABS(SUM(F640:L640)-(SUM('Input| Projects'!I640:O640)*'Input| Escalations'!$K$19))&lt;0.0000001,"",1)</f>
        <v/>
      </c>
      <c r="N640" s="259">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259">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259">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259">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259">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259">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259">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42"/>
      <c r="V640" s="253">
        <f t="shared" si="225"/>
        <v>0</v>
      </c>
      <c r="W640" s="253">
        <f t="shared" si="226"/>
        <v>0</v>
      </c>
      <c r="X640" s="253">
        <f t="shared" si="227"/>
        <v>0</v>
      </c>
      <c r="Y640" s="253">
        <f t="shared" si="210"/>
        <v>0</v>
      </c>
      <c r="Z640" s="253">
        <f t="shared" si="211"/>
        <v>0</v>
      </c>
      <c r="AA640" s="253">
        <f t="shared" si="212"/>
        <v>0</v>
      </c>
      <c r="AB640" s="253">
        <f t="shared" si="213"/>
        <v>0</v>
      </c>
      <c r="AC640" s="142"/>
      <c r="AD640" s="253">
        <f>'Input| Projects'!Q640*N640*'Input| Escalations'!$K$19</f>
        <v>0</v>
      </c>
      <c r="AE640" s="253">
        <f>'Input| Projects'!R640*O640*'Input| Escalations'!$K$19</f>
        <v>0</v>
      </c>
      <c r="AF640" s="253">
        <f>'Input| Projects'!S640*P640*'Input| Escalations'!$K$19</f>
        <v>0</v>
      </c>
      <c r="AG640" s="253">
        <f>'Input| Projects'!T640*Q640*'Input| Escalations'!$K$19</f>
        <v>0</v>
      </c>
      <c r="AH640" s="253">
        <f>'Input| Projects'!U640*R640*'Input| Escalations'!$K$19</f>
        <v>0</v>
      </c>
      <c r="AI640" s="253">
        <f>'Input| Projects'!V640*S640*'Input| Escalations'!$K$19</f>
        <v>0</v>
      </c>
      <c r="AJ640" s="253">
        <f>'Input| Projects'!W640*T640*'Input| Escalations'!$K$19</f>
        <v>0</v>
      </c>
      <c r="AK640" s="142"/>
      <c r="AL640" s="253">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253">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253">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253">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253">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253">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253">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42"/>
      <c r="AT640" s="253">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253">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253">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253">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253">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253">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253">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42"/>
      <c r="BB640" s="253">
        <f t="shared" si="228"/>
        <v>0</v>
      </c>
      <c r="BC640" s="253">
        <f t="shared" si="229"/>
        <v>0</v>
      </c>
      <c r="BD640" s="253">
        <f t="shared" si="230"/>
        <v>0</v>
      </c>
      <c r="BE640" s="253">
        <f t="shared" si="214"/>
        <v>0</v>
      </c>
      <c r="BF640" s="253">
        <f t="shared" si="215"/>
        <v>0</v>
      </c>
      <c r="BG640" s="253">
        <f t="shared" si="216"/>
        <v>0</v>
      </c>
      <c r="BH640" s="253">
        <f t="shared" si="217"/>
        <v>0</v>
      </c>
      <c r="BI640" s="144"/>
      <c r="BJ640" s="253"/>
      <c r="BK640" s="253"/>
      <c r="BL640" s="253"/>
      <c r="BM640" s="253"/>
      <c r="BN640" s="253"/>
      <c r="BO640" s="253"/>
      <c r="BP640" s="253"/>
      <c r="BQ640" s="144"/>
      <c r="BR640" s="253">
        <f t="shared" si="218"/>
        <v>0</v>
      </c>
      <c r="BS640" s="253">
        <f t="shared" si="219"/>
        <v>0</v>
      </c>
      <c r="BT640" s="253">
        <f t="shared" si="220"/>
        <v>0</v>
      </c>
      <c r="BU640" s="253">
        <f t="shared" si="221"/>
        <v>0</v>
      </c>
      <c r="BV640" s="253">
        <f t="shared" si="222"/>
        <v>0</v>
      </c>
      <c r="BW640" s="253">
        <f t="shared" si="223"/>
        <v>0</v>
      </c>
      <c r="BX640" s="253">
        <f t="shared" si="224"/>
        <v>0</v>
      </c>
      <c r="BY640" s="142"/>
      <c r="BZ640" s="264" t="str">
        <f>IF(SUMIF('Input| Projects'!$AR$8:$CO$8,"Dx",'Input| Projects'!$AR640:$CO640)=0,"",SUMIF('Input| Projects'!$AR$8:$CO$8,"Dx",'Input| Projects'!$AR640:$CO640))</f>
        <v/>
      </c>
      <c r="CA640" s="264" t="str">
        <f>IF(SUMIF('Input| Projects'!$AR$8:$CO$8,"Tx",'Input| Projects'!$AR640:$CO640)=0,"",SUMIF('Input| Projects'!$AR$8:$CO$8,"Tx",'Input| Projects'!$AR640:$CO640))</f>
        <v/>
      </c>
      <c r="CB640" s="206" t="str">
        <f t="shared" si="231"/>
        <v/>
      </c>
    </row>
    <row r="641" spans="2:80" x14ac:dyDescent="0.3">
      <c r="B641" s="268">
        <f>IFERROR('Input| Projects'!B641,"")</f>
        <v>632</v>
      </c>
      <c r="C641" s="57" t="str">
        <f>IFERROR(IF('Input| Projects'!C641="","",'Input| Projects'!C641),"")</f>
        <v/>
      </c>
      <c r="D641" s="57" t="str">
        <f>IFERROR(IF('Input| Projects'!D641="","",'Input| Projects'!D641),"")</f>
        <v/>
      </c>
      <c r="E641" s="140"/>
      <c r="F641" s="257">
        <f>IFERROR('Input| Projects'!I641*'Input| Escalations'!$K$19,"")</f>
        <v>0</v>
      </c>
      <c r="G641" s="257">
        <f>IFERROR('Input| Projects'!J641*'Input| Escalations'!$K$19,"")</f>
        <v>0</v>
      </c>
      <c r="H641" s="257">
        <f>IFERROR('Input| Projects'!K641*'Input| Escalations'!$K$19,"")</f>
        <v>0</v>
      </c>
      <c r="I641" s="257">
        <f>IFERROR('Input| Projects'!L641*'Input| Escalations'!$K$19,"")</f>
        <v>0</v>
      </c>
      <c r="J641" s="257">
        <f>IFERROR('Input| Projects'!M641*'Input| Escalations'!$K$19,"")</f>
        <v>0</v>
      </c>
      <c r="K641" s="257">
        <f>IFERROR('Input| Projects'!N641*'Input| Escalations'!$K$19,"")</f>
        <v>0</v>
      </c>
      <c r="L641" s="257">
        <f>IFERROR('Input| Projects'!O641*'Input| Escalations'!$K$19,"")</f>
        <v>0</v>
      </c>
      <c r="M641" s="206" t="str">
        <f>IF(ABS(SUM(F641:L641)-(SUM('Input| Projects'!I641:O641)*'Input| Escalations'!$K$19))&lt;0.0000001,"",1)</f>
        <v/>
      </c>
      <c r="N641" s="259">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259">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259">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259">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259">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259">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259">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42"/>
      <c r="V641" s="253">
        <f t="shared" si="225"/>
        <v>0</v>
      </c>
      <c r="W641" s="253">
        <f t="shared" si="226"/>
        <v>0</v>
      </c>
      <c r="X641" s="253">
        <f t="shared" si="227"/>
        <v>0</v>
      </c>
      <c r="Y641" s="253">
        <f t="shared" si="210"/>
        <v>0</v>
      </c>
      <c r="Z641" s="253">
        <f t="shared" si="211"/>
        <v>0</v>
      </c>
      <c r="AA641" s="253">
        <f t="shared" si="212"/>
        <v>0</v>
      </c>
      <c r="AB641" s="253">
        <f t="shared" si="213"/>
        <v>0</v>
      </c>
      <c r="AC641" s="142"/>
      <c r="AD641" s="253">
        <f>'Input| Projects'!Q641*N641*'Input| Escalations'!$K$19</f>
        <v>0</v>
      </c>
      <c r="AE641" s="253">
        <f>'Input| Projects'!R641*O641*'Input| Escalations'!$K$19</f>
        <v>0</v>
      </c>
      <c r="AF641" s="253">
        <f>'Input| Projects'!S641*P641*'Input| Escalations'!$K$19</f>
        <v>0</v>
      </c>
      <c r="AG641" s="253">
        <f>'Input| Projects'!T641*Q641*'Input| Escalations'!$K$19</f>
        <v>0</v>
      </c>
      <c r="AH641" s="253">
        <f>'Input| Projects'!U641*R641*'Input| Escalations'!$K$19</f>
        <v>0</v>
      </c>
      <c r="AI641" s="253">
        <f>'Input| Projects'!V641*S641*'Input| Escalations'!$K$19</f>
        <v>0</v>
      </c>
      <c r="AJ641" s="253">
        <f>'Input| Projects'!W641*T641*'Input| Escalations'!$K$19</f>
        <v>0</v>
      </c>
      <c r="AK641" s="142"/>
      <c r="AL641" s="253">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253">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253">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253">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253">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253">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253">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42"/>
      <c r="AT641" s="253">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253">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253">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253">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253">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253">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253">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42"/>
      <c r="BB641" s="253">
        <f t="shared" si="228"/>
        <v>0</v>
      </c>
      <c r="BC641" s="253">
        <f t="shared" si="229"/>
        <v>0</v>
      </c>
      <c r="BD641" s="253">
        <f t="shared" si="230"/>
        <v>0</v>
      </c>
      <c r="BE641" s="253">
        <f t="shared" si="214"/>
        <v>0</v>
      </c>
      <c r="BF641" s="253">
        <f t="shared" si="215"/>
        <v>0</v>
      </c>
      <c r="BG641" s="253">
        <f t="shared" si="216"/>
        <v>0</v>
      </c>
      <c r="BH641" s="253">
        <f t="shared" si="217"/>
        <v>0</v>
      </c>
      <c r="BI641" s="144"/>
      <c r="BJ641" s="253"/>
      <c r="BK641" s="253"/>
      <c r="BL641" s="253"/>
      <c r="BM641" s="253"/>
      <c r="BN641" s="253"/>
      <c r="BO641" s="253"/>
      <c r="BP641" s="253"/>
      <c r="BQ641" s="144"/>
      <c r="BR641" s="253">
        <f t="shared" si="218"/>
        <v>0</v>
      </c>
      <c r="BS641" s="253">
        <f t="shared" si="219"/>
        <v>0</v>
      </c>
      <c r="BT641" s="253">
        <f t="shared" si="220"/>
        <v>0</v>
      </c>
      <c r="BU641" s="253">
        <f t="shared" si="221"/>
        <v>0</v>
      </c>
      <c r="BV641" s="253">
        <f t="shared" si="222"/>
        <v>0</v>
      </c>
      <c r="BW641" s="253">
        <f t="shared" si="223"/>
        <v>0</v>
      </c>
      <c r="BX641" s="253">
        <f t="shared" si="224"/>
        <v>0</v>
      </c>
      <c r="BY641" s="142"/>
      <c r="BZ641" s="264" t="str">
        <f>IF(SUMIF('Input| Projects'!$AR$8:$CO$8,"Dx",'Input| Projects'!$AR641:$CO641)=0,"",SUMIF('Input| Projects'!$AR$8:$CO$8,"Dx",'Input| Projects'!$AR641:$CO641))</f>
        <v/>
      </c>
      <c r="CA641" s="264" t="str">
        <f>IF(SUMIF('Input| Projects'!$AR$8:$CO$8,"Tx",'Input| Projects'!$AR641:$CO641)=0,"",SUMIF('Input| Projects'!$AR$8:$CO$8,"Tx",'Input| Projects'!$AR641:$CO641))</f>
        <v/>
      </c>
      <c r="CB641" s="206" t="str">
        <f t="shared" si="231"/>
        <v/>
      </c>
    </row>
    <row r="642" spans="2:80" x14ac:dyDescent="0.3">
      <c r="B642" s="268">
        <f>IFERROR('Input| Projects'!B642,"")</f>
        <v>633</v>
      </c>
      <c r="C642" s="57" t="str">
        <f>IFERROR(IF('Input| Projects'!C642="","",'Input| Projects'!C642),"")</f>
        <v/>
      </c>
      <c r="D642" s="57" t="str">
        <f>IFERROR(IF('Input| Projects'!D642="","",'Input| Projects'!D642),"")</f>
        <v/>
      </c>
      <c r="E642" s="140"/>
      <c r="F642" s="257">
        <f>IFERROR('Input| Projects'!I642*'Input| Escalations'!$K$19,"")</f>
        <v>0</v>
      </c>
      <c r="G642" s="257">
        <f>IFERROR('Input| Projects'!J642*'Input| Escalations'!$K$19,"")</f>
        <v>0</v>
      </c>
      <c r="H642" s="257">
        <f>IFERROR('Input| Projects'!K642*'Input| Escalations'!$K$19,"")</f>
        <v>0</v>
      </c>
      <c r="I642" s="257">
        <f>IFERROR('Input| Projects'!L642*'Input| Escalations'!$K$19,"")</f>
        <v>0</v>
      </c>
      <c r="J642" s="257">
        <f>IFERROR('Input| Projects'!M642*'Input| Escalations'!$K$19,"")</f>
        <v>0</v>
      </c>
      <c r="K642" s="257">
        <f>IFERROR('Input| Projects'!N642*'Input| Escalations'!$K$19,"")</f>
        <v>0</v>
      </c>
      <c r="L642" s="257">
        <f>IFERROR('Input| Projects'!O642*'Input| Escalations'!$K$19,"")</f>
        <v>0</v>
      </c>
      <c r="M642" s="206" t="str">
        <f>IF(ABS(SUM(F642:L642)-(SUM('Input| Projects'!I642:O642)*'Input| Escalations'!$K$19))&lt;0.0000001,"",1)</f>
        <v/>
      </c>
      <c r="N642" s="259">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259">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259">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259">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259">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259">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259">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42"/>
      <c r="V642" s="253">
        <f t="shared" si="225"/>
        <v>0</v>
      </c>
      <c r="W642" s="253">
        <f t="shared" si="226"/>
        <v>0</v>
      </c>
      <c r="X642" s="253">
        <f t="shared" si="227"/>
        <v>0</v>
      </c>
      <c r="Y642" s="253">
        <f t="shared" si="210"/>
        <v>0</v>
      </c>
      <c r="Z642" s="253">
        <f t="shared" si="211"/>
        <v>0</v>
      </c>
      <c r="AA642" s="253">
        <f t="shared" si="212"/>
        <v>0</v>
      </c>
      <c r="AB642" s="253">
        <f t="shared" si="213"/>
        <v>0</v>
      </c>
      <c r="AC642" s="142"/>
      <c r="AD642" s="253">
        <f>'Input| Projects'!Q642*N642*'Input| Escalations'!$K$19</f>
        <v>0</v>
      </c>
      <c r="AE642" s="253">
        <f>'Input| Projects'!R642*O642*'Input| Escalations'!$K$19</f>
        <v>0</v>
      </c>
      <c r="AF642" s="253">
        <f>'Input| Projects'!S642*P642*'Input| Escalations'!$K$19</f>
        <v>0</v>
      </c>
      <c r="AG642" s="253">
        <f>'Input| Projects'!T642*Q642*'Input| Escalations'!$K$19</f>
        <v>0</v>
      </c>
      <c r="AH642" s="253">
        <f>'Input| Projects'!U642*R642*'Input| Escalations'!$K$19</f>
        <v>0</v>
      </c>
      <c r="AI642" s="253">
        <f>'Input| Projects'!V642*S642*'Input| Escalations'!$K$19</f>
        <v>0</v>
      </c>
      <c r="AJ642" s="253">
        <f>'Input| Projects'!W642*T642*'Input| Escalations'!$K$19</f>
        <v>0</v>
      </c>
      <c r="AK642" s="142"/>
      <c r="AL642" s="253">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253">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253">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253">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253">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253">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253">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42"/>
      <c r="AT642" s="253">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253">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253">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253">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253">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253">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253">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42"/>
      <c r="BB642" s="253">
        <f t="shared" si="228"/>
        <v>0</v>
      </c>
      <c r="BC642" s="253">
        <f t="shared" si="229"/>
        <v>0</v>
      </c>
      <c r="BD642" s="253">
        <f t="shared" si="230"/>
        <v>0</v>
      </c>
      <c r="BE642" s="253">
        <f t="shared" si="214"/>
        <v>0</v>
      </c>
      <c r="BF642" s="253">
        <f t="shared" si="215"/>
        <v>0</v>
      </c>
      <c r="BG642" s="253">
        <f t="shared" si="216"/>
        <v>0</v>
      </c>
      <c r="BH642" s="253">
        <f t="shared" si="217"/>
        <v>0</v>
      </c>
      <c r="BI642" s="144"/>
      <c r="BJ642" s="253"/>
      <c r="BK642" s="253"/>
      <c r="BL642" s="253"/>
      <c r="BM642" s="253"/>
      <c r="BN642" s="253"/>
      <c r="BO642" s="253"/>
      <c r="BP642" s="253"/>
      <c r="BQ642" s="144"/>
      <c r="BR642" s="253">
        <f t="shared" si="218"/>
        <v>0</v>
      </c>
      <c r="BS642" s="253">
        <f t="shared" si="219"/>
        <v>0</v>
      </c>
      <c r="BT642" s="253">
        <f t="shared" si="220"/>
        <v>0</v>
      </c>
      <c r="BU642" s="253">
        <f t="shared" si="221"/>
        <v>0</v>
      </c>
      <c r="BV642" s="253">
        <f t="shared" si="222"/>
        <v>0</v>
      </c>
      <c r="BW642" s="253">
        <f t="shared" si="223"/>
        <v>0</v>
      </c>
      <c r="BX642" s="253">
        <f t="shared" si="224"/>
        <v>0</v>
      </c>
      <c r="BY642" s="142"/>
      <c r="BZ642" s="264" t="str">
        <f>IF(SUMIF('Input| Projects'!$AR$8:$CO$8,"Dx",'Input| Projects'!$AR642:$CO642)=0,"",SUMIF('Input| Projects'!$AR$8:$CO$8,"Dx",'Input| Projects'!$AR642:$CO642))</f>
        <v/>
      </c>
      <c r="CA642" s="264" t="str">
        <f>IF(SUMIF('Input| Projects'!$AR$8:$CO$8,"Tx",'Input| Projects'!$AR642:$CO642)=0,"",SUMIF('Input| Projects'!$AR$8:$CO$8,"Tx",'Input| Projects'!$AR642:$CO642))</f>
        <v/>
      </c>
      <c r="CB642" s="206" t="str">
        <f t="shared" si="231"/>
        <v/>
      </c>
    </row>
    <row r="643" spans="2:80" x14ac:dyDescent="0.3">
      <c r="B643" s="268">
        <f>IFERROR('Input| Projects'!B643,"")</f>
        <v>634</v>
      </c>
      <c r="C643" s="57" t="str">
        <f>IFERROR(IF('Input| Projects'!C643="","",'Input| Projects'!C643),"")</f>
        <v/>
      </c>
      <c r="D643" s="57" t="str">
        <f>IFERROR(IF('Input| Projects'!D643="","",'Input| Projects'!D643),"")</f>
        <v/>
      </c>
      <c r="E643" s="140"/>
      <c r="F643" s="257">
        <f>IFERROR('Input| Projects'!I643*'Input| Escalations'!$K$19,"")</f>
        <v>0</v>
      </c>
      <c r="G643" s="257">
        <f>IFERROR('Input| Projects'!J643*'Input| Escalations'!$K$19,"")</f>
        <v>0</v>
      </c>
      <c r="H643" s="257">
        <f>IFERROR('Input| Projects'!K643*'Input| Escalations'!$K$19,"")</f>
        <v>0</v>
      </c>
      <c r="I643" s="257">
        <f>IFERROR('Input| Projects'!L643*'Input| Escalations'!$K$19,"")</f>
        <v>0</v>
      </c>
      <c r="J643" s="257">
        <f>IFERROR('Input| Projects'!M643*'Input| Escalations'!$K$19,"")</f>
        <v>0</v>
      </c>
      <c r="K643" s="257">
        <f>IFERROR('Input| Projects'!N643*'Input| Escalations'!$K$19,"")</f>
        <v>0</v>
      </c>
      <c r="L643" s="257">
        <f>IFERROR('Input| Projects'!O643*'Input| Escalations'!$K$19,"")</f>
        <v>0</v>
      </c>
      <c r="M643" s="206" t="str">
        <f>IF(ABS(SUM(F643:L643)-(SUM('Input| Projects'!I643:O643)*'Input| Escalations'!$K$19))&lt;0.0000001,"",1)</f>
        <v/>
      </c>
      <c r="N643" s="259">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259">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259">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259">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259">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259">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259">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42"/>
      <c r="V643" s="253">
        <f t="shared" si="225"/>
        <v>0</v>
      </c>
      <c r="W643" s="253">
        <f t="shared" si="226"/>
        <v>0</v>
      </c>
      <c r="X643" s="253">
        <f t="shared" si="227"/>
        <v>0</v>
      </c>
      <c r="Y643" s="253">
        <f t="shared" si="210"/>
        <v>0</v>
      </c>
      <c r="Z643" s="253">
        <f t="shared" si="211"/>
        <v>0</v>
      </c>
      <c r="AA643" s="253">
        <f t="shared" si="212"/>
        <v>0</v>
      </c>
      <c r="AB643" s="253">
        <f t="shared" si="213"/>
        <v>0</v>
      </c>
      <c r="AC643" s="142"/>
      <c r="AD643" s="253">
        <f>'Input| Projects'!Q643*N643*'Input| Escalations'!$K$19</f>
        <v>0</v>
      </c>
      <c r="AE643" s="253">
        <f>'Input| Projects'!R643*O643*'Input| Escalations'!$K$19</f>
        <v>0</v>
      </c>
      <c r="AF643" s="253">
        <f>'Input| Projects'!S643*P643*'Input| Escalations'!$K$19</f>
        <v>0</v>
      </c>
      <c r="AG643" s="253">
        <f>'Input| Projects'!T643*Q643*'Input| Escalations'!$K$19</f>
        <v>0</v>
      </c>
      <c r="AH643" s="253">
        <f>'Input| Projects'!U643*R643*'Input| Escalations'!$K$19</f>
        <v>0</v>
      </c>
      <c r="AI643" s="253">
        <f>'Input| Projects'!V643*S643*'Input| Escalations'!$K$19</f>
        <v>0</v>
      </c>
      <c r="AJ643" s="253">
        <f>'Input| Projects'!W643*T643*'Input| Escalations'!$K$19</f>
        <v>0</v>
      </c>
      <c r="AK643" s="142"/>
      <c r="AL643" s="253">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253">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253">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253">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253">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253">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253">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42"/>
      <c r="AT643" s="253">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253">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253">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253">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253">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253">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253">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42"/>
      <c r="BB643" s="253">
        <f t="shared" si="228"/>
        <v>0</v>
      </c>
      <c r="BC643" s="253">
        <f t="shared" si="229"/>
        <v>0</v>
      </c>
      <c r="BD643" s="253">
        <f t="shared" si="230"/>
        <v>0</v>
      </c>
      <c r="BE643" s="253">
        <f t="shared" si="214"/>
        <v>0</v>
      </c>
      <c r="BF643" s="253">
        <f t="shared" si="215"/>
        <v>0</v>
      </c>
      <c r="BG643" s="253">
        <f t="shared" si="216"/>
        <v>0</v>
      </c>
      <c r="BH643" s="253">
        <f t="shared" si="217"/>
        <v>0</v>
      </c>
      <c r="BI643" s="144"/>
      <c r="BJ643" s="253"/>
      <c r="BK643" s="253"/>
      <c r="BL643" s="253"/>
      <c r="BM643" s="253"/>
      <c r="BN643" s="253"/>
      <c r="BO643" s="253"/>
      <c r="BP643" s="253"/>
      <c r="BQ643" s="144"/>
      <c r="BR643" s="253">
        <f t="shared" si="218"/>
        <v>0</v>
      </c>
      <c r="BS643" s="253">
        <f t="shared" si="219"/>
        <v>0</v>
      </c>
      <c r="BT643" s="253">
        <f t="shared" si="220"/>
        <v>0</v>
      </c>
      <c r="BU643" s="253">
        <f t="shared" si="221"/>
        <v>0</v>
      </c>
      <c r="BV643" s="253">
        <f t="shared" si="222"/>
        <v>0</v>
      </c>
      <c r="BW643" s="253">
        <f t="shared" si="223"/>
        <v>0</v>
      </c>
      <c r="BX643" s="253">
        <f t="shared" si="224"/>
        <v>0</v>
      </c>
      <c r="BY643" s="142"/>
      <c r="BZ643" s="264" t="str">
        <f>IF(SUMIF('Input| Projects'!$AR$8:$CO$8,"Dx",'Input| Projects'!$AR643:$CO643)=0,"",SUMIF('Input| Projects'!$AR$8:$CO$8,"Dx",'Input| Projects'!$AR643:$CO643))</f>
        <v/>
      </c>
      <c r="CA643" s="264" t="str">
        <f>IF(SUMIF('Input| Projects'!$AR$8:$CO$8,"Tx",'Input| Projects'!$AR643:$CO643)=0,"",SUMIF('Input| Projects'!$AR$8:$CO$8,"Tx",'Input| Projects'!$AR643:$CO643))</f>
        <v/>
      </c>
      <c r="CB643" s="206" t="str">
        <f t="shared" si="231"/>
        <v/>
      </c>
    </row>
    <row r="644" spans="2:80" x14ac:dyDescent="0.3">
      <c r="B644" s="268">
        <f>IFERROR('Input| Projects'!B644,"")</f>
        <v>635</v>
      </c>
      <c r="C644" s="57" t="str">
        <f>IFERROR(IF('Input| Projects'!C644="","",'Input| Projects'!C644),"")</f>
        <v/>
      </c>
      <c r="D644" s="57" t="str">
        <f>IFERROR(IF('Input| Projects'!D644="","",'Input| Projects'!D644),"")</f>
        <v/>
      </c>
      <c r="E644" s="140"/>
      <c r="F644" s="257">
        <f>IFERROR('Input| Projects'!I644*'Input| Escalations'!$K$19,"")</f>
        <v>0</v>
      </c>
      <c r="G644" s="257">
        <f>IFERROR('Input| Projects'!J644*'Input| Escalations'!$K$19,"")</f>
        <v>0</v>
      </c>
      <c r="H644" s="257">
        <f>IFERROR('Input| Projects'!K644*'Input| Escalations'!$K$19,"")</f>
        <v>0</v>
      </c>
      <c r="I644" s="257">
        <f>IFERROR('Input| Projects'!L644*'Input| Escalations'!$K$19,"")</f>
        <v>0</v>
      </c>
      <c r="J644" s="257">
        <f>IFERROR('Input| Projects'!M644*'Input| Escalations'!$K$19,"")</f>
        <v>0</v>
      </c>
      <c r="K644" s="257">
        <f>IFERROR('Input| Projects'!N644*'Input| Escalations'!$K$19,"")</f>
        <v>0</v>
      </c>
      <c r="L644" s="257">
        <f>IFERROR('Input| Projects'!O644*'Input| Escalations'!$K$19,"")</f>
        <v>0</v>
      </c>
      <c r="M644" s="206" t="str">
        <f>IF(ABS(SUM(F644:L644)-(SUM('Input| Projects'!I644:O644)*'Input| Escalations'!$K$19))&lt;0.0000001,"",1)</f>
        <v/>
      </c>
      <c r="N644" s="259">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259">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259">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259">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259">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259">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259">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42"/>
      <c r="V644" s="253">
        <f t="shared" si="225"/>
        <v>0</v>
      </c>
      <c r="W644" s="253">
        <f t="shared" si="226"/>
        <v>0</v>
      </c>
      <c r="X644" s="253">
        <f t="shared" si="227"/>
        <v>0</v>
      </c>
      <c r="Y644" s="253">
        <f t="shared" si="210"/>
        <v>0</v>
      </c>
      <c r="Z644" s="253">
        <f t="shared" si="211"/>
        <v>0</v>
      </c>
      <c r="AA644" s="253">
        <f t="shared" si="212"/>
        <v>0</v>
      </c>
      <c r="AB644" s="253">
        <f t="shared" si="213"/>
        <v>0</v>
      </c>
      <c r="AC644" s="142"/>
      <c r="AD644" s="253">
        <f>'Input| Projects'!Q644*N644*'Input| Escalations'!$K$19</f>
        <v>0</v>
      </c>
      <c r="AE644" s="253">
        <f>'Input| Projects'!R644*O644*'Input| Escalations'!$K$19</f>
        <v>0</v>
      </c>
      <c r="AF644" s="253">
        <f>'Input| Projects'!S644*P644*'Input| Escalations'!$K$19</f>
        <v>0</v>
      </c>
      <c r="AG644" s="253">
        <f>'Input| Projects'!T644*Q644*'Input| Escalations'!$K$19</f>
        <v>0</v>
      </c>
      <c r="AH644" s="253">
        <f>'Input| Projects'!U644*R644*'Input| Escalations'!$K$19</f>
        <v>0</v>
      </c>
      <c r="AI644" s="253">
        <f>'Input| Projects'!V644*S644*'Input| Escalations'!$K$19</f>
        <v>0</v>
      </c>
      <c r="AJ644" s="253">
        <f>'Input| Projects'!W644*T644*'Input| Escalations'!$K$19</f>
        <v>0</v>
      </c>
      <c r="AK644" s="142"/>
      <c r="AL644" s="253">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253">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253">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253">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253">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253">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253">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42"/>
      <c r="AT644" s="253">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253">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253">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253">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253">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253">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253">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42"/>
      <c r="BB644" s="253">
        <f t="shared" si="228"/>
        <v>0</v>
      </c>
      <c r="BC644" s="253">
        <f t="shared" si="229"/>
        <v>0</v>
      </c>
      <c r="BD644" s="253">
        <f t="shared" si="230"/>
        <v>0</v>
      </c>
      <c r="BE644" s="253">
        <f t="shared" si="214"/>
        <v>0</v>
      </c>
      <c r="BF644" s="253">
        <f t="shared" si="215"/>
        <v>0</v>
      </c>
      <c r="BG644" s="253">
        <f t="shared" si="216"/>
        <v>0</v>
      </c>
      <c r="BH644" s="253">
        <f t="shared" si="217"/>
        <v>0</v>
      </c>
      <c r="BI644" s="144"/>
      <c r="BJ644" s="253"/>
      <c r="BK644" s="253"/>
      <c r="BL644" s="253"/>
      <c r="BM644" s="253"/>
      <c r="BN644" s="253"/>
      <c r="BO644" s="253"/>
      <c r="BP644" s="253"/>
      <c r="BQ644" s="144"/>
      <c r="BR644" s="253">
        <f t="shared" si="218"/>
        <v>0</v>
      </c>
      <c r="BS644" s="253">
        <f t="shared" si="219"/>
        <v>0</v>
      </c>
      <c r="BT644" s="253">
        <f t="shared" si="220"/>
        <v>0</v>
      </c>
      <c r="BU644" s="253">
        <f t="shared" si="221"/>
        <v>0</v>
      </c>
      <c r="BV644" s="253">
        <f t="shared" si="222"/>
        <v>0</v>
      </c>
      <c r="BW644" s="253">
        <f t="shared" si="223"/>
        <v>0</v>
      </c>
      <c r="BX644" s="253">
        <f t="shared" si="224"/>
        <v>0</v>
      </c>
      <c r="BY644" s="142"/>
      <c r="BZ644" s="264" t="str">
        <f>IF(SUMIF('Input| Projects'!$AR$8:$CO$8,"Dx",'Input| Projects'!$AR644:$CO644)=0,"",SUMIF('Input| Projects'!$AR$8:$CO$8,"Dx",'Input| Projects'!$AR644:$CO644))</f>
        <v/>
      </c>
      <c r="CA644" s="264" t="str">
        <f>IF(SUMIF('Input| Projects'!$AR$8:$CO$8,"Tx",'Input| Projects'!$AR644:$CO644)=0,"",SUMIF('Input| Projects'!$AR$8:$CO$8,"Tx",'Input| Projects'!$AR644:$CO644))</f>
        <v/>
      </c>
      <c r="CB644" s="206" t="str">
        <f t="shared" si="231"/>
        <v/>
      </c>
    </row>
    <row r="645" spans="2:80" x14ac:dyDescent="0.3">
      <c r="B645" s="268">
        <f>IFERROR('Input| Projects'!B645,"")</f>
        <v>636</v>
      </c>
      <c r="C645" s="57" t="str">
        <f>IFERROR(IF('Input| Projects'!C645="","",'Input| Projects'!C645),"")</f>
        <v/>
      </c>
      <c r="D645" s="57" t="str">
        <f>IFERROR(IF('Input| Projects'!D645="","",'Input| Projects'!D645),"")</f>
        <v/>
      </c>
      <c r="E645" s="140"/>
      <c r="F645" s="257">
        <f>IFERROR('Input| Projects'!I645*'Input| Escalations'!$K$19,"")</f>
        <v>0</v>
      </c>
      <c r="G645" s="257">
        <f>IFERROR('Input| Projects'!J645*'Input| Escalations'!$K$19,"")</f>
        <v>0</v>
      </c>
      <c r="H645" s="257">
        <f>IFERROR('Input| Projects'!K645*'Input| Escalations'!$K$19,"")</f>
        <v>0</v>
      </c>
      <c r="I645" s="257">
        <f>IFERROR('Input| Projects'!L645*'Input| Escalations'!$K$19,"")</f>
        <v>0</v>
      </c>
      <c r="J645" s="257">
        <f>IFERROR('Input| Projects'!M645*'Input| Escalations'!$K$19,"")</f>
        <v>0</v>
      </c>
      <c r="K645" s="257">
        <f>IFERROR('Input| Projects'!N645*'Input| Escalations'!$K$19,"")</f>
        <v>0</v>
      </c>
      <c r="L645" s="257">
        <f>IFERROR('Input| Projects'!O645*'Input| Escalations'!$K$19,"")</f>
        <v>0</v>
      </c>
      <c r="M645" s="206" t="str">
        <f>IF(ABS(SUM(F645:L645)-(SUM('Input| Projects'!I645:O645)*'Input| Escalations'!$K$19))&lt;0.0000001,"",1)</f>
        <v/>
      </c>
      <c r="N645" s="259">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259">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259">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259">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259">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259">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259">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42"/>
      <c r="V645" s="253">
        <f t="shared" si="225"/>
        <v>0</v>
      </c>
      <c r="W645" s="253">
        <f t="shared" si="226"/>
        <v>0</v>
      </c>
      <c r="X645" s="253">
        <f t="shared" si="227"/>
        <v>0</v>
      </c>
      <c r="Y645" s="253">
        <f t="shared" si="210"/>
        <v>0</v>
      </c>
      <c r="Z645" s="253">
        <f t="shared" si="211"/>
        <v>0</v>
      </c>
      <c r="AA645" s="253">
        <f t="shared" si="212"/>
        <v>0</v>
      </c>
      <c r="AB645" s="253">
        <f t="shared" si="213"/>
        <v>0</v>
      </c>
      <c r="AC645" s="142"/>
      <c r="AD645" s="253">
        <f>'Input| Projects'!Q645*N645*'Input| Escalations'!$K$19</f>
        <v>0</v>
      </c>
      <c r="AE645" s="253">
        <f>'Input| Projects'!R645*O645*'Input| Escalations'!$K$19</f>
        <v>0</v>
      </c>
      <c r="AF645" s="253">
        <f>'Input| Projects'!S645*P645*'Input| Escalations'!$K$19</f>
        <v>0</v>
      </c>
      <c r="AG645" s="253">
        <f>'Input| Projects'!T645*Q645*'Input| Escalations'!$K$19</f>
        <v>0</v>
      </c>
      <c r="AH645" s="253">
        <f>'Input| Projects'!U645*R645*'Input| Escalations'!$K$19</f>
        <v>0</v>
      </c>
      <c r="AI645" s="253">
        <f>'Input| Projects'!V645*S645*'Input| Escalations'!$K$19</f>
        <v>0</v>
      </c>
      <c r="AJ645" s="253">
        <f>'Input| Projects'!W645*T645*'Input| Escalations'!$K$19</f>
        <v>0</v>
      </c>
      <c r="AK645" s="142"/>
      <c r="AL645" s="253">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253">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253">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253">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253">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253">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253">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42"/>
      <c r="AT645" s="253">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253">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253">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253">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253">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253">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253">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42"/>
      <c r="BB645" s="253">
        <f t="shared" si="228"/>
        <v>0</v>
      </c>
      <c r="BC645" s="253">
        <f t="shared" si="229"/>
        <v>0</v>
      </c>
      <c r="BD645" s="253">
        <f t="shared" si="230"/>
        <v>0</v>
      </c>
      <c r="BE645" s="253">
        <f t="shared" si="214"/>
        <v>0</v>
      </c>
      <c r="BF645" s="253">
        <f t="shared" si="215"/>
        <v>0</v>
      </c>
      <c r="BG645" s="253">
        <f t="shared" si="216"/>
        <v>0</v>
      </c>
      <c r="BH645" s="253">
        <f t="shared" si="217"/>
        <v>0</v>
      </c>
      <c r="BI645" s="144"/>
      <c r="BJ645" s="253"/>
      <c r="BK645" s="253"/>
      <c r="BL645" s="253"/>
      <c r="BM645" s="253"/>
      <c r="BN645" s="253"/>
      <c r="BO645" s="253"/>
      <c r="BP645" s="253"/>
      <c r="BQ645" s="144"/>
      <c r="BR645" s="253">
        <f t="shared" si="218"/>
        <v>0</v>
      </c>
      <c r="BS645" s="253">
        <f t="shared" si="219"/>
        <v>0</v>
      </c>
      <c r="BT645" s="253">
        <f t="shared" si="220"/>
        <v>0</v>
      </c>
      <c r="BU645" s="253">
        <f t="shared" si="221"/>
        <v>0</v>
      </c>
      <c r="BV645" s="253">
        <f t="shared" si="222"/>
        <v>0</v>
      </c>
      <c r="BW645" s="253">
        <f t="shared" si="223"/>
        <v>0</v>
      </c>
      <c r="BX645" s="253">
        <f t="shared" si="224"/>
        <v>0</v>
      </c>
      <c r="BY645" s="142"/>
      <c r="BZ645" s="264" t="str">
        <f>IF(SUMIF('Input| Projects'!$AR$8:$CO$8,"Dx",'Input| Projects'!$AR645:$CO645)=0,"",SUMIF('Input| Projects'!$AR$8:$CO$8,"Dx",'Input| Projects'!$AR645:$CO645))</f>
        <v/>
      </c>
      <c r="CA645" s="264" t="str">
        <f>IF(SUMIF('Input| Projects'!$AR$8:$CO$8,"Tx",'Input| Projects'!$AR645:$CO645)=0,"",SUMIF('Input| Projects'!$AR$8:$CO$8,"Tx",'Input| Projects'!$AR645:$CO645))</f>
        <v/>
      </c>
      <c r="CB645" s="206" t="str">
        <f t="shared" si="231"/>
        <v/>
      </c>
    </row>
    <row r="646" spans="2:80" x14ac:dyDescent="0.3">
      <c r="B646" s="268">
        <f>IFERROR('Input| Projects'!B646,"")</f>
        <v>637</v>
      </c>
      <c r="C646" s="57" t="str">
        <f>IFERROR(IF('Input| Projects'!C646="","",'Input| Projects'!C646),"")</f>
        <v/>
      </c>
      <c r="D646" s="57" t="str">
        <f>IFERROR(IF('Input| Projects'!D646="","",'Input| Projects'!D646),"")</f>
        <v/>
      </c>
      <c r="E646" s="140"/>
      <c r="F646" s="257">
        <f>IFERROR('Input| Projects'!I646*'Input| Escalations'!$K$19,"")</f>
        <v>0</v>
      </c>
      <c r="G646" s="257">
        <f>IFERROR('Input| Projects'!J646*'Input| Escalations'!$K$19,"")</f>
        <v>0</v>
      </c>
      <c r="H646" s="257">
        <f>IFERROR('Input| Projects'!K646*'Input| Escalations'!$K$19,"")</f>
        <v>0</v>
      </c>
      <c r="I646" s="257">
        <f>IFERROR('Input| Projects'!L646*'Input| Escalations'!$K$19,"")</f>
        <v>0</v>
      </c>
      <c r="J646" s="257">
        <f>IFERROR('Input| Projects'!M646*'Input| Escalations'!$K$19,"")</f>
        <v>0</v>
      </c>
      <c r="K646" s="257">
        <f>IFERROR('Input| Projects'!N646*'Input| Escalations'!$K$19,"")</f>
        <v>0</v>
      </c>
      <c r="L646" s="257">
        <f>IFERROR('Input| Projects'!O646*'Input| Escalations'!$K$19,"")</f>
        <v>0</v>
      </c>
      <c r="M646" s="206" t="str">
        <f>IF(ABS(SUM(F646:L646)-(SUM('Input| Projects'!I646:O646)*'Input| Escalations'!$K$19))&lt;0.0000001,"",1)</f>
        <v/>
      </c>
      <c r="N646" s="259">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259">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259">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259">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259">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259">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259">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42"/>
      <c r="V646" s="253">
        <f t="shared" si="225"/>
        <v>0</v>
      </c>
      <c r="W646" s="253">
        <f t="shared" si="226"/>
        <v>0</v>
      </c>
      <c r="X646" s="253">
        <f t="shared" si="227"/>
        <v>0</v>
      </c>
      <c r="Y646" s="253">
        <f t="shared" si="210"/>
        <v>0</v>
      </c>
      <c r="Z646" s="253">
        <f t="shared" si="211"/>
        <v>0</v>
      </c>
      <c r="AA646" s="253">
        <f t="shared" si="212"/>
        <v>0</v>
      </c>
      <c r="AB646" s="253">
        <f t="shared" si="213"/>
        <v>0</v>
      </c>
      <c r="AC646" s="142"/>
      <c r="AD646" s="253">
        <f>'Input| Projects'!Q646*N646*'Input| Escalations'!$K$19</f>
        <v>0</v>
      </c>
      <c r="AE646" s="253">
        <f>'Input| Projects'!R646*O646*'Input| Escalations'!$K$19</f>
        <v>0</v>
      </c>
      <c r="AF646" s="253">
        <f>'Input| Projects'!S646*P646*'Input| Escalations'!$K$19</f>
        <v>0</v>
      </c>
      <c r="AG646" s="253">
        <f>'Input| Projects'!T646*Q646*'Input| Escalations'!$K$19</f>
        <v>0</v>
      </c>
      <c r="AH646" s="253">
        <f>'Input| Projects'!U646*R646*'Input| Escalations'!$K$19</f>
        <v>0</v>
      </c>
      <c r="AI646" s="253">
        <f>'Input| Projects'!V646*S646*'Input| Escalations'!$K$19</f>
        <v>0</v>
      </c>
      <c r="AJ646" s="253">
        <f>'Input| Projects'!W646*T646*'Input| Escalations'!$K$19</f>
        <v>0</v>
      </c>
      <c r="AK646" s="142"/>
      <c r="AL646" s="253">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253">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253">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253">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253">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253">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253">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42"/>
      <c r="AT646" s="253">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253">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253">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253">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253">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253">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253">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42"/>
      <c r="BB646" s="253">
        <f t="shared" si="228"/>
        <v>0</v>
      </c>
      <c r="BC646" s="253">
        <f t="shared" si="229"/>
        <v>0</v>
      </c>
      <c r="BD646" s="253">
        <f t="shared" si="230"/>
        <v>0</v>
      </c>
      <c r="BE646" s="253">
        <f t="shared" si="214"/>
        <v>0</v>
      </c>
      <c r="BF646" s="253">
        <f t="shared" si="215"/>
        <v>0</v>
      </c>
      <c r="BG646" s="253">
        <f t="shared" si="216"/>
        <v>0</v>
      </c>
      <c r="BH646" s="253">
        <f t="shared" si="217"/>
        <v>0</v>
      </c>
      <c r="BI646" s="144"/>
      <c r="BJ646" s="253"/>
      <c r="BK646" s="253"/>
      <c r="BL646" s="253"/>
      <c r="BM646" s="253"/>
      <c r="BN646" s="253"/>
      <c r="BO646" s="253"/>
      <c r="BP646" s="253"/>
      <c r="BQ646" s="144"/>
      <c r="BR646" s="253">
        <f t="shared" si="218"/>
        <v>0</v>
      </c>
      <c r="BS646" s="253">
        <f t="shared" si="219"/>
        <v>0</v>
      </c>
      <c r="BT646" s="253">
        <f t="shared" si="220"/>
        <v>0</v>
      </c>
      <c r="BU646" s="253">
        <f t="shared" si="221"/>
        <v>0</v>
      </c>
      <c r="BV646" s="253">
        <f t="shared" si="222"/>
        <v>0</v>
      </c>
      <c r="BW646" s="253">
        <f t="shared" si="223"/>
        <v>0</v>
      </c>
      <c r="BX646" s="253">
        <f t="shared" si="224"/>
        <v>0</v>
      </c>
      <c r="BY646" s="142"/>
      <c r="BZ646" s="264" t="str">
        <f>IF(SUMIF('Input| Projects'!$AR$8:$CO$8,"Dx",'Input| Projects'!$AR646:$CO646)=0,"",SUMIF('Input| Projects'!$AR$8:$CO$8,"Dx",'Input| Projects'!$AR646:$CO646))</f>
        <v/>
      </c>
      <c r="CA646" s="264" t="str">
        <f>IF(SUMIF('Input| Projects'!$AR$8:$CO$8,"Tx",'Input| Projects'!$AR646:$CO646)=0,"",SUMIF('Input| Projects'!$AR$8:$CO$8,"Tx",'Input| Projects'!$AR646:$CO646))</f>
        <v/>
      </c>
      <c r="CB646" s="206" t="str">
        <f t="shared" si="231"/>
        <v/>
      </c>
    </row>
    <row r="647" spans="2:80" x14ac:dyDescent="0.3">
      <c r="B647" s="268">
        <f>IFERROR('Input| Projects'!B647,"")</f>
        <v>638</v>
      </c>
      <c r="C647" s="57" t="str">
        <f>IFERROR(IF('Input| Projects'!C647="","",'Input| Projects'!C647),"")</f>
        <v/>
      </c>
      <c r="D647" s="57" t="str">
        <f>IFERROR(IF('Input| Projects'!D647="","",'Input| Projects'!D647),"")</f>
        <v/>
      </c>
      <c r="E647" s="140"/>
      <c r="F647" s="257">
        <f>IFERROR('Input| Projects'!I647*'Input| Escalations'!$K$19,"")</f>
        <v>0</v>
      </c>
      <c r="G647" s="257">
        <f>IFERROR('Input| Projects'!J647*'Input| Escalations'!$K$19,"")</f>
        <v>0</v>
      </c>
      <c r="H647" s="257">
        <f>IFERROR('Input| Projects'!K647*'Input| Escalations'!$K$19,"")</f>
        <v>0</v>
      </c>
      <c r="I647" s="257">
        <f>IFERROR('Input| Projects'!L647*'Input| Escalations'!$K$19,"")</f>
        <v>0</v>
      </c>
      <c r="J647" s="257">
        <f>IFERROR('Input| Projects'!M647*'Input| Escalations'!$K$19,"")</f>
        <v>0</v>
      </c>
      <c r="K647" s="257">
        <f>IFERROR('Input| Projects'!N647*'Input| Escalations'!$K$19,"")</f>
        <v>0</v>
      </c>
      <c r="L647" s="257">
        <f>IFERROR('Input| Projects'!O647*'Input| Escalations'!$K$19,"")</f>
        <v>0</v>
      </c>
      <c r="M647" s="206" t="str">
        <f>IF(ABS(SUM(F647:L647)-(SUM('Input| Projects'!I647:O647)*'Input| Escalations'!$K$19))&lt;0.0000001,"",1)</f>
        <v/>
      </c>
      <c r="N647" s="259">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259">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259">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259">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259">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259">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259">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42"/>
      <c r="V647" s="253">
        <f t="shared" si="225"/>
        <v>0</v>
      </c>
      <c r="W647" s="253">
        <f t="shared" si="226"/>
        <v>0</v>
      </c>
      <c r="X647" s="253">
        <f t="shared" si="227"/>
        <v>0</v>
      </c>
      <c r="Y647" s="253">
        <f t="shared" si="210"/>
        <v>0</v>
      </c>
      <c r="Z647" s="253">
        <f t="shared" si="211"/>
        <v>0</v>
      </c>
      <c r="AA647" s="253">
        <f t="shared" si="212"/>
        <v>0</v>
      </c>
      <c r="AB647" s="253">
        <f t="shared" si="213"/>
        <v>0</v>
      </c>
      <c r="AC647" s="142"/>
      <c r="AD647" s="253">
        <f>'Input| Projects'!Q647*N647*'Input| Escalations'!$K$19</f>
        <v>0</v>
      </c>
      <c r="AE647" s="253">
        <f>'Input| Projects'!R647*O647*'Input| Escalations'!$K$19</f>
        <v>0</v>
      </c>
      <c r="AF647" s="253">
        <f>'Input| Projects'!S647*P647*'Input| Escalations'!$K$19</f>
        <v>0</v>
      </c>
      <c r="AG647" s="253">
        <f>'Input| Projects'!T647*Q647*'Input| Escalations'!$K$19</f>
        <v>0</v>
      </c>
      <c r="AH647" s="253">
        <f>'Input| Projects'!U647*R647*'Input| Escalations'!$K$19</f>
        <v>0</v>
      </c>
      <c r="AI647" s="253">
        <f>'Input| Projects'!V647*S647*'Input| Escalations'!$K$19</f>
        <v>0</v>
      </c>
      <c r="AJ647" s="253">
        <f>'Input| Projects'!W647*T647*'Input| Escalations'!$K$19</f>
        <v>0</v>
      </c>
      <c r="AK647" s="142"/>
      <c r="AL647" s="253">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253">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253">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253">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253">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253">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253">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42"/>
      <c r="AT647" s="253">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253">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253">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253">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253">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253">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253">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42"/>
      <c r="BB647" s="253">
        <f t="shared" si="228"/>
        <v>0</v>
      </c>
      <c r="BC647" s="253">
        <f t="shared" si="229"/>
        <v>0</v>
      </c>
      <c r="BD647" s="253">
        <f t="shared" si="230"/>
        <v>0</v>
      </c>
      <c r="BE647" s="253">
        <f t="shared" si="214"/>
        <v>0</v>
      </c>
      <c r="BF647" s="253">
        <f t="shared" si="215"/>
        <v>0</v>
      </c>
      <c r="BG647" s="253">
        <f t="shared" si="216"/>
        <v>0</v>
      </c>
      <c r="BH647" s="253">
        <f t="shared" si="217"/>
        <v>0</v>
      </c>
      <c r="BI647" s="144"/>
      <c r="BJ647" s="253"/>
      <c r="BK647" s="253"/>
      <c r="BL647" s="253"/>
      <c r="BM647" s="253"/>
      <c r="BN647" s="253"/>
      <c r="BO647" s="253"/>
      <c r="BP647" s="253"/>
      <c r="BQ647" s="144"/>
      <c r="BR647" s="253">
        <f t="shared" si="218"/>
        <v>0</v>
      </c>
      <c r="BS647" s="253">
        <f t="shared" si="219"/>
        <v>0</v>
      </c>
      <c r="BT647" s="253">
        <f t="shared" si="220"/>
        <v>0</v>
      </c>
      <c r="BU647" s="253">
        <f t="shared" si="221"/>
        <v>0</v>
      </c>
      <c r="BV647" s="253">
        <f t="shared" si="222"/>
        <v>0</v>
      </c>
      <c r="BW647" s="253">
        <f t="shared" si="223"/>
        <v>0</v>
      </c>
      <c r="BX647" s="253">
        <f t="shared" si="224"/>
        <v>0</v>
      </c>
      <c r="BY647" s="142"/>
      <c r="BZ647" s="264" t="str">
        <f>IF(SUMIF('Input| Projects'!$AR$8:$CO$8,"Dx",'Input| Projects'!$AR647:$CO647)=0,"",SUMIF('Input| Projects'!$AR$8:$CO$8,"Dx",'Input| Projects'!$AR647:$CO647))</f>
        <v/>
      </c>
      <c r="CA647" s="264" t="str">
        <f>IF(SUMIF('Input| Projects'!$AR$8:$CO$8,"Tx",'Input| Projects'!$AR647:$CO647)=0,"",SUMIF('Input| Projects'!$AR$8:$CO$8,"Tx",'Input| Projects'!$AR647:$CO647))</f>
        <v/>
      </c>
      <c r="CB647" s="206" t="str">
        <f t="shared" si="231"/>
        <v/>
      </c>
    </row>
    <row r="648" spans="2:80" x14ac:dyDescent="0.3">
      <c r="B648" s="268">
        <f>IFERROR('Input| Projects'!B648,"")</f>
        <v>639</v>
      </c>
      <c r="C648" s="57" t="str">
        <f>IFERROR(IF('Input| Projects'!C648="","",'Input| Projects'!C648),"")</f>
        <v/>
      </c>
      <c r="D648" s="57" t="str">
        <f>IFERROR(IF('Input| Projects'!D648="","",'Input| Projects'!D648),"")</f>
        <v/>
      </c>
      <c r="E648" s="140"/>
      <c r="F648" s="257">
        <f>IFERROR('Input| Projects'!I648*'Input| Escalations'!$K$19,"")</f>
        <v>0</v>
      </c>
      <c r="G648" s="257">
        <f>IFERROR('Input| Projects'!J648*'Input| Escalations'!$K$19,"")</f>
        <v>0</v>
      </c>
      <c r="H648" s="257">
        <f>IFERROR('Input| Projects'!K648*'Input| Escalations'!$K$19,"")</f>
        <v>0</v>
      </c>
      <c r="I648" s="257">
        <f>IFERROR('Input| Projects'!L648*'Input| Escalations'!$K$19,"")</f>
        <v>0</v>
      </c>
      <c r="J648" s="257">
        <f>IFERROR('Input| Projects'!M648*'Input| Escalations'!$K$19,"")</f>
        <v>0</v>
      </c>
      <c r="K648" s="257">
        <f>IFERROR('Input| Projects'!N648*'Input| Escalations'!$K$19,"")</f>
        <v>0</v>
      </c>
      <c r="L648" s="257">
        <f>IFERROR('Input| Projects'!O648*'Input| Escalations'!$K$19,"")</f>
        <v>0</v>
      </c>
      <c r="M648" s="206" t="str">
        <f>IF(ABS(SUM(F648:L648)-(SUM('Input| Projects'!I648:O648)*'Input| Escalations'!$K$19))&lt;0.0000001,"",1)</f>
        <v/>
      </c>
      <c r="N648" s="259">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259">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259">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259">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259">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259">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259">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42"/>
      <c r="V648" s="253">
        <f t="shared" si="225"/>
        <v>0</v>
      </c>
      <c r="W648" s="253">
        <f t="shared" si="226"/>
        <v>0</v>
      </c>
      <c r="X648" s="253">
        <f t="shared" si="227"/>
        <v>0</v>
      </c>
      <c r="Y648" s="253">
        <f t="shared" si="210"/>
        <v>0</v>
      </c>
      <c r="Z648" s="253">
        <f t="shared" si="211"/>
        <v>0</v>
      </c>
      <c r="AA648" s="253">
        <f t="shared" si="212"/>
        <v>0</v>
      </c>
      <c r="AB648" s="253">
        <f t="shared" si="213"/>
        <v>0</v>
      </c>
      <c r="AC648" s="142"/>
      <c r="AD648" s="253">
        <f>'Input| Projects'!Q648*N648*'Input| Escalations'!$K$19</f>
        <v>0</v>
      </c>
      <c r="AE648" s="253">
        <f>'Input| Projects'!R648*O648*'Input| Escalations'!$K$19</f>
        <v>0</v>
      </c>
      <c r="AF648" s="253">
        <f>'Input| Projects'!S648*P648*'Input| Escalations'!$K$19</f>
        <v>0</v>
      </c>
      <c r="AG648" s="253">
        <f>'Input| Projects'!T648*Q648*'Input| Escalations'!$K$19</f>
        <v>0</v>
      </c>
      <c r="AH648" s="253">
        <f>'Input| Projects'!U648*R648*'Input| Escalations'!$K$19</f>
        <v>0</v>
      </c>
      <c r="AI648" s="253">
        <f>'Input| Projects'!V648*S648*'Input| Escalations'!$K$19</f>
        <v>0</v>
      </c>
      <c r="AJ648" s="253">
        <f>'Input| Projects'!W648*T648*'Input| Escalations'!$K$19</f>
        <v>0</v>
      </c>
      <c r="AK648" s="142"/>
      <c r="AL648" s="253">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253">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253">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253">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253">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253">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253">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42"/>
      <c r="AT648" s="253">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253">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253">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253">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253">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253">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253">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42"/>
      <c r="BB648" s="253">
        <f t="shared" si="228"/>
        <v>0</v>
      </c>
      <c r="BC648" s="253">
        <f t="shared" si="229"/>
        <v>0</v>
      </c>
      <c r="BD648" s="253">
        <f t="shared" si="230"/>
        <v>0</v>
      </c>
      <c r="BE648" s="253">
        <f t="shared" si="214"/>
        <v>0</v>
      </c>
      <c r="BF648" s="253">
        <f t="shared" si="215"/>
        <v>0</v>
      </c>
      <c r="BG648" s="253">
        <f t="shared" si="216"/>
        <v>0</v>
      </c>
      <c r="BH648" s="253">
        <f t="shared" si="217"/>
        <v>0</v>
      </c>
      <c r="BI648" s="144"/>
      <c r="BJ648" s="253"/>
      <c r="BK648" s="253"/>
      <c r="BL648" s="253"/>
      <c r="BM648" s="253"/>
      <c r="BN648" s="253"/>
      <c r="BO648" s="253"/>
      <c r="BP648" s="253"/>
      <c r="BQ648" s="144"/>
      <c r="BR648" s="253">
        <f t="shared" si="218"/>
        <v>0</v>
      </c>
      <c r="BS648" s="253">
        <f t="shared" si="219"/>
        <v>0</v>
      </c>
      <c r="BT648" s="253">
        <f t="shared" si="220"/>
        <v>0</v>
      </c>
      <c r="BU648" s="253">
        <f t="shared" si="221"/>
        <v>0</v>
      </c>
      <c r="BV648" s="253">
        <f t="shared" si="222"/>
        <v>0</v>
      </c>
      <c r="BW648" s="253">
        <f t="shared" si="223"/>
        <v>0</v>
      </c>
      <c r="BX648" s="253">
        <f t="shared" si="224"/>
        <v>0</v>
      </c>
      <c r="BY648" s="142"/>
      <c r="BZ648" s="264" t="str">
        <f>IF(SUMIF('Input| Projects'!$AR$8:$CO$8,"Dx",'Input| Projects'!$AR648:$CO648)=0,"",SUMIF('Input| Projects'!$AR$8:$CO$8,"Dx",'Input| Projects'!$AR648:$CO648))</f>
        <v/>
      </c>
      <c r="CA648" s="264" t="str">
        <f>IF(SUMIF('Input| Projects'!$AR$8:$CO$8,"Tx",'Input| Projects'!$AR648:$CO648)=0,"",SUMIF('Input| Projects'!$AR$8:$CO$8,"Tx",'Input| Projects'!$AR648:$CO648))</f>
        <v/>
      </c>
      <c r="CB648" s="206" t="str">
        <f t="shared" si="231"/>
        <v/>
      </c>
    </row>
    <row r="649" spans="2:80" x14ac:dyDescent="0.3">
      <c r="B649" s="268">
        <f>IFERROR('Input| Projects'!B649,"")</f>
        <v>640</v>
      </c>
      <c r="C649" s="57" t="str">
        <f>IFERROR(IF('Input| Projects'!C649="","",'Input| Projects'!C649),"")</f>
        <v/>
      </c>
      <c r="D649" s="57" t="str">
        <f>IFERROR(IF('Input| Projects'!D649="","",'Input| Projects'!D649),"")</f>
        <v/>
      </c>
      <c r="E649" s="140"/>
      <c r="F649" s="257">
        <f>IFERROR('Input| Projects'!I649*'Input| Escalations'!$K$19,"")</f>
        <v>0</v>
      </c>
      <c r="G649" s="257">
        <f>IFERROR('Input| Projects'!J649*'Input| Escalations'!$K$19,"")</f>
        <v>0</v>
      </c>
      <c r="H649" s="257">
        <f>IFERROR('Input| Projects'!K649*'Input| Escalations'!$K$19,"")</f>
        <v>0</v>
      </c>
      <c r="I649" s="257">
        <f>IFERROR('Input| Projects'!L649*'Input| Escalations'!$K$19,"")</f>
        <v>0</v>
      </c>
      <c r="J649" s="257">
        <f>IFERROR('Input| Projects'!M649*'Input| Escalations'!$K$19,"")</f>
        <v>0</v>
      </c>
      <c r="K649" s="257">
        <f>IFERROR('Input| Projects'!N649*'Input| Escalations'!$K$19,"")</f>
        <v>0</v>
      </c>
      <c r="L649" s="257">
        <f>IFERROR('Input| Projects'!O649*'Input| Escalations'!$K$19,"")</f>
        <v>0</v>
      </c>
      <c r="M649" s="206" t="str">
        <f>IF(ABS(SUM(F649:L649)-(SUM('Input| Projects'!I649:O649)*'Input| Escalations'!$K$19))&lt;0.0000001,"",1)</f>
        <v/>
      </c>
      <c r="N649" s="259">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259">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259">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259">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259">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259">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259">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42"/>
      <c r="V649" s="253">
        <f t="shared" si="225"/>
        <v>0</v>
      </c>
      <c r="W649" s="253">
        <f t="shared" si="226"/>
        <v>0</v>
      </c>
      <c r="X649" s="253">
        <f t="shared" si="227"/>
        <v>0</v>
      </c>
      <c r="Y649" s="253">
        <f t="shared" si="210"/>
        <v>0</v>
      </c>
      <c r="Z649" s="253">
        <f t="shared" si="211"/>
        <v>0</v>
      </c>
      <c r="AA649" s="253">
        <f t="shared" si="212"/>
        <v>0</v>
      </c>
      <c r="AB649" s="253">
        <f t="shared" si="213"/>
        <v>0</v>
      </c>
      <c r="AC649" s="142"/>
      <c r="AD649" s="253">
        <f>'Input| Projects'!Q649*N649*'Input| Escalations'!$K$19</f>
        <v>0</v>
      </c>
      <c r="AE649" s="253">
        <f>'Input| Projects'!R649*O649*'Input| Escalations'!$K$19</f>
        <v>0</v>
      </c>
      <c r="AF649" s="253">
        <f>'Input| Projects'!S649*P649*'Input| Escalations'!$K$19</f>
        <v>0</v>
      </c>
      <c r="AG649" s="253">
        <f>'Input| Projects'!T649*Q649*'Input| Escalations'!$K$19</f>
        <v>0</v>
      </c>
      <c r="AH649" s="253">
        <f>'Input| Projects'!U649*R649*'Input| Escalations'!$K$19</f>
        <v>0</v>
      </c>
      <c r="AI649" s="253">
        <f>'Input| Projects'!V649*S649*'Input| Escalations'!$K$19</f>
        <v>0</v>
      </c>
      <c r="AJ649" s="253">
        <f>'Input| Projects'!W649*T649*'Input| Escalations'!$K$19</f>
        <v>0</v>
      </c>
      <c r="AK649" s="142"/>
      <c r="AL649" s="253">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253">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253">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253">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253">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253">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253">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42"/>
      <c r="AT649" s="253">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253">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253">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253">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253">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253">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253">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42"/>
      <c r="BB649" s="253">
        <f t="shared" si="228"/>
        <v>0</v>
      </c>
      <c r="BC649" s="253">
        <f t="shared" si="229"/>
        <v>0</v>
      </c>
      <c r="BD649" s="253">
        <f t="shared" si="230"/>
        <v>0</v>
      </c>
      <c r="BE649" s="253">
        <f t="shared" si="214"/>
        <v>0</v>
      </c>
      <c r="BF649" s="253">
        <f t="shared" si="215"/>
        <v>0</v>
      </c>
      <c r="BG649" s="253">
        <f t="shared" si="216"/>
        <v>0</v>
      </c>
      <c r="BH649" s="253">
        <f t="shared" si="217"/>
        <v>0</v>
      </c>
      <c r="BI649" s="144"/>
      <c r="BJ649" s="253"/>
      <c r="BK649" s="253"/>
      <c r="BL649" s="253"/>
      <c r="BM649" s="253"/>
      <c r="BN649" s="253"/>
      <c r="BO649" s="253"/>
      <c r="BP649" s="253"/>
      <c r="BQ649" s="144"/>
      <c r="BR649" s="253">
        <f t="shared" si="218"/>
        <v>0</v>
      </c>
      <c r="BS649" s="253">
        <f t="shared" si="219"/>
        <v>0</v>
      </c>
      <c r="BT649" s="253">
        <f t="shared" si="220"/>
        <v>0</v>
      </c>
      <c r="BU649" s="253">
        <f t="shared" si="221"/>
        <v>0</v>
      </c>
      <c r="BV649" s="253">
        <f t="shared" si="222"/>
        <v>0</v>
      </c>
      <c r="BW649" s="253">
        <f t="shared" si="223"/>
        <v>0</v>
      </c>
      <c r="BX649" s="253">
        <f t="shared" si="224"/>
        <v>0</v>
      </c>
      <c r="BY649" s="142"/>
      <c r="BZ649" s="264" t="str">
        <f>IF(SUMIF('Input| Projects'!$AR$8:$CO$8,"Dx",'Input| Projects'!$AR649:$CO649)=0,"",SUMIF('Input| Projects'!$AR$8:$CO$8,"Dx",'Input| Projects'!$AR649:$CO649))</f>
        <v/>
      </c>
      <c r="CA649" s="264" t="str">
        <f>IF(SUMIF('Input| Projects'!$AR$8:$CO$8,"Tx",'Input| Projects'!$AR649:$CO649)=0,"",SUMIF('Input| Projects'!$AR$8:$CO$8,"Tx",'Input| Projects'!$AR649:$CO649))</f>
        <v/>
      </c>
      <c r="CB649" s="206" t="str">
        <f t="shared" si="231"/>
        <v/>
      </c>
    </row>
    <row r="650" spans="2:80" x14ac:dyDescent="0.3">
      <c r="B650" s="268">
        <f>IFERROR('Input| Projects'!B650,"")</f>
        <v>641</v>
      </c>
      <c r="C650" s="57" t="str">
        <f>IFERROR(IF('Input| Projects'!C650="","",'Input| Projects'!C650),"")</f>
        <v/>
      </c>
      <c r="D650" s="57" t="str">
        <f>IFERROR(IF('Input| Projects'!D650="","",'Input| Projects'!D650),"")</f>
        <v/>
      </c>
      <c r="E650" s="140"/>
      <c r="F650" s="257">
        <f>IFERROR('Input| Projects'!I650*'Input| Escalations'!$K$19,"")</f>
        <v>0</v>
      </c>
      <c r="G650" s="257">
        <f>IFERROR('Input| Projects'!J650*'Input| Escalations'!$K$19,"")</f>
        <v>0</v>
      </c>
      <c r="H650" s="257">
        <f>IFERROR('Input| Projects'!K650*'Input| Escalations'!$K$19,"")</f>
        <v>0</v>
      </c>
      <c r="I650" s="257">
        <f>IFERROR('Input| Projects'!L650*'Input| Escalations'!$K$19,"")</f>
        <v>0</v>
      </c>
      <c r="J650" s="257">
        <f>IFERROR('Input| Projects'!M650*'Input| Escalations'!$K$19,"")</f>
        <v>0</v>
      </c>
      <c r="K650" s="257">
        <f>IFERROR('Input| Projects'!N650*'Input| Escalations'!$K$19,"")</f>
        <v>0</v>
      </c>
      <c r="L650" s="257">
        <f>IFERROR('Input| Projects'!O650*'Input| Escalations'!$K$19,"")</f>
        <v>0</v>
      </c>
      <c r="M650" s="206" t="str">
        <f>IF(ABS(SUM(F650:L650)-(SUM('Input| Projects'!I650:O650)*'Input| Escalations'!$K$19))&lt;0.0000001,"",1)</f>
        <v/>
      </c>
      <c r="N650" s="259">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259">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259">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259">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259">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259">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259">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42"/>
      <c r="V650" s="253">
        <f t="shared" si="225"/>
        <v>0</v>
      </c>
      <c r="W650" s="253">
        <f t="shared" si="226"/>
        <v>0</v>
      </c>
      <c r="X650" s="253">
        <f t="shared" si="227"/>
        <v>0</v>
      </c>
      <c r="Y650" s="253">
        <f t="shared" ref="Y650:Y713" si="232">IFERROR(I650*Q650,"")</f>
        <v>0</v>
      </c>
      <c r="Z650" s="253">
        <f t="shared" ref="Z650:Z713" si="233">IFERROR(J650*R650,"")</f>
        <v>0</v>
      </c>
      <c r="AA650" s="253">
        <f t="shared" ref="AA650:AA713" si="234">IFERROR(K650*S650,"")</f>
        <v>0</v>
      </c>
      <c r="AB650" s="253">
        <f t="shared" ref="AB650:AB713" si="235">IFERROR(L650*T650,"")</f>
        <v>0</v>
      </c>
      <c r="AC650" s="142"/>
      <c r="AD650" s="253">
        <f>'Input| Projects'!Q650*N650*'Input| Escalations'!$K$19</f>
        <v>0</v>
      </c>
      <c r="AE650" s="253">
        <f>'Input| Projects'!R650*O650*'Input| Escalations'!$K$19</f>
        <v>0</v>
      </c>
      <c r="AF650" s="253">
        <f>'Input| Projects'!S650*P650*'Input| Escalations'!$K$19</f>
        <v>0</v>
      </c>
      <c r="AG650" s="253">
        <f>'Input| Projects'!T650*Q650*'Input| Escalations'!$K$19</f>
        <v>0</v>
      </c>
      <c r="AH650" s="253">
        <f>'Input| Projects'!U650*R650*'Input| Escalations'!$K$19</f>
        <v>0</v>
      </c>
      <c r="AI650" s="253">
        <f>'Input| Projects'!V650*S650*'Input| Escalations'!$K$19</f>
        <v>0</v>
      </c>
      <c r="AJ650" s="253">
        <f>'Input| Projects'!W650*T650*'Input| Escalations'!$K$19</f>
        <v>0</v>
      </c>
      <c r="AK650" s="142"/>
      <c r="AL650" s="253">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253">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253">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253">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253">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253">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253">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42"/>
      <c r="AT650" s="253">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253">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253">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253">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253">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253">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253">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42"/>
      <c r="BB650" s="253">
        <f t="shared" si="228"/>
        <v>0</v>
      </c>
      <c r="BC650" s="253">
        <f t="shared" si="229"/>
        <v>0</v>
      </c>
      <c r="BD650" s="253">
        <f t="shared" si="230"/>
        <v>0</v>
      </c>
      <c r="BE650" s="253">
        <f t="shared" ref="BE650:BE713" si="236">IFERROR(SUM(AO650,AW650),"")</f>
        <v>0</v>
      </c>
      <c r="BF650" s="253">
        <f t="shared" ref="BF650:BF713" si="237">IFERROR(SUM(AP650,AX650),"")</f>
        <v>0</v>
      </c>
      <c r="BG650" s="253">
        <f t="shared" ref="BG650:BG713" si="238">IFERROR(SUM(AQ650,AY650),"")</f>
        <v>0</v>
      </c>
      <c r="BH650" s="253">
        <f t="shared" ref="BH650:BH713" si="239">IFERROR(SUM(AR650,AZ650),"")</f>
        <v>0</v>
      </c>
      <c r="BI650" s="144"/>
      <c r="BJ650" s="253"/>
      <c r="BK650" s="253"/>
      <c r="BL650" s="253"/>
      <c r="BM650" s="253"/>
      <c r="BN650" s="253"/>
      <c r="BO650" s="253"/>
      <c r="BP650" s="253"/>
      <c r="BQ650" s="144"/>
      <c r="BR650" s="253">
        <f t="shared" ref="BR650:BR713" si="240">IFERROR(V650+BB650,"")</f>
        <v>0</v>
      </c>
      <c r="BS650" s="253">
        <f t="shared" ref="BS650:BS713" si="241">IFERROR(W650+BC650,"")</f>
        <v>0</v>
      </c>
      <c r="BT650" s="253">
        <f t="shared" ref="BT650:BT713" si="242">IFERROR(X650+BD650,"")</f>
        <v>0</v>
      </c>
      <c r="BU650" s="253">
        <f t="shared" ref="BU650:BU713" si="243">IFERROR(Y650+BE650,"")</f>
        <v>0</v>
      </c>
      <c r="BV650" s="253">
        <f t="shared" ref="BV650:BV713" si="244">IFERROR(Z650+BF650,"")</f>
        <v>0</v>
      </c>
      <c r="BW650" s="253">
        <f t="shared" ref="BW650:BW713" si="245">IFERROR(AA650+BG650,"")</f>
        <v>0</v>
      </c>
      <c r="BX650" s="253">
        <f t="shared" ref="BX650:BX713" si="246">IFERROR(AB650+BH650,"")</f>
        <v>0</v>
      </c>
      <c r="BY650" s="142"/>
      <c r="BZ650" s="264" t="str">
        <f>IF(SUMIF('Input| Projects'!$AR$8:$CO$8,"Dx",'Input| Projects'!$AR650:$CO650)=0,"",SUMIF('Input| Projects'!$AR$8:$CO$8,"Dx",'Input| Projects'!$AR650:$CO650))</f>
        <v/>
      </c>
      <c r="CA650" s="264" t="str">
        <f>IF(SUMIF('Input| Projects'!$AR$8:$CO$8,"Tx",'Input| Projects'!$AR650:$CO650)=0,"",SUMIF('Input| Projects'!$AR$8:$CO$8,"Tx",'Input| Projects'!$AR650:$CO650))</f>
        <v/>
      </c>
      <c r="CB650" s="206" t="str">
        <f t="shared" si="231"/>
        <v/>
      </c>
    </row>
    <row r="651" spans="2:80" x14ac:dyDescent="0.3">
      <c r="B651" s="268">
        <f>IFERROR('Input| Projects'!B651,"")</f>
        <v>642</v>
      </c>
      <c r="C651" s="57" t="str">
        <f>IFERROR(IF('Input| Projects'!C651="","",'Input| Projects'!C651),"")</f>
        <v/>
      </c>
      <c r="D651" s="57" t="str">
        <f>IFERROR(IF('Input| Projects'!D651="","",'Input| Projects'!D651),"")</f>
        <v/>
      </c>
      <c r="E651" s="140"/>
      <c r="F651" s="257">
        <f>IFERROR('Input| Projects'!I651*'Input| Escalations'!$K$19,"")</f>
        <v>0</v>
      </c>
      <c r="G651" s="257">
        <f>IFERROR('Input| Projects'!J651*'Input| Escalations'!$K$19,"")</f>
        <v>0</v>
      </c>
      <c r="H651" s="257">
        <f>IFERROR('Input| Projects'!K651*'Input| Escalations'!$K$19,"")</f>
        <v>0</v>
      </c>
      <c r="I651" s="257">
        <f>IFERROR('Input| Projects'!L651*'Input| Escalations'!$K$19,"")</f>
        <v>0</v>
      </c>
      <c r="J651" s="257">
        <f>IFERROR('Input| Projects'!M651*'Input| Escalations'!$K$19,"")</f>
        <v>0</v>
      </c>
      <c r="K651" s="257">
        <f>IFERROR('Input| Projects'!N651*'Input| Escalations'!$K$19,"")</f>
        <v>0</v>
      </c>
      <c r="L651" s="257">
        <f>IFERROR('Input| Projects'!O651*'Input| Escalations'!$K$19,"")</f>
        <v>0</v>
      </c>
      <c r="M651" s="206" t="str">
        <f>IF(ABS(SUM(F651:L651)-(SUM('Input| Projects'!I651:O651)*'Input| Escalations'!$K$19))&lt;0.0000001,"",1)</f>
        <v/>
      </c>
      <c r="N651" s="259">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259">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259">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259">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259">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259">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259">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42"/>
      <c r="V651" s="253">
        <f t="shared" ref="V651:V714" si="247">IFERROR(F651*N651,"")</f>
        <v>0</v>
      </c>
      <c r="W651" s="253">
        <f t="shared" ref="W651:W714" si="248">IFERROR(G651*O651,"")</f>
        <v>0</v>
      </c>
      <c r="X651" s="253">
        <f t="shared" ref="X651:X714" si="249">IFERROR(H651*P651,"")</f>
        <v>0</v>
      </c>
      <c r="Y651" s="253">
        <f t="shared" si="232"/>
        <v>0</v>
      </c>
      <c r="Z651" s="253">
        <f t="shared" si="233"/>
        <v>0</v>
      </c>
      <c r="AA651" s="253">
        <f t="shared" si="234"/>
        <v>0</v>
      </c>
      <c r="AB651" s="253">
        <f t="shared" si="235"/>
        <v>0</v>
      </c>
      <c r="AC651" s="142"/>
      <c r="AD651" s="253">
        <f>'Input| Projects'!Q651*N651*'Input| Escalations'!$K$19</f>
        <v>0</v>
      </c>
      <c r="AE651" s="253">
        <f>'Input| Projects'!R651*O651*'Input| Escalations'!$K$19</f>
        <v>0</v>
      </c>
      <c r="AF651" s="253">
        <f>'Input| Projects'!S651*P651*'Input| Escalations'!$K$19</f>
        <v>0</v>
      </c>
      <c r="AG651" s="253">
        <f>'Input| Projects'!T651*Q651*'Input| Escalations'!$K$19</f>
        <v>0</v>
      </c>
      <c r="AH651" s="253">
        <f>'Input| Projects'!U651*R651*'Input| Escalations'!$K$19</f>
        <v>0</v>
      </c>
      <c r="AI651" s="253">
        <f>'Input| Projects'!V651*S651*'Input| Escalations'!$K$19</f>
        <v>0</v>
      </c>
      <c r="AJ651" s="253">
        <f>'Input| Projects'!W651*T651*'Input| Escalations'!$K$19</f>
        <v>0</v>
      </c>
      <c r="AK651" s="142"/>
      <c r="AL651" s="253">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253">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253">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253">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253">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253">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253">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42"/>
      <c r="AT651" s="253">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253">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253">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253">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253">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253">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253">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42"/>
      <c r="BB651" s="253">
        <f t="shared" ref="BB651:BB714" si="250">IFERROR(SUM(AL651,AT651),"")</f>
        <v>0</v>
      </c>
      <c r="BC651" s="253">
        <f t="shared" ref="BC651:BC714" si="251">IFERROR(SUM(AM651,AU651),"")</f>
        <v>0</v>
      </c>
      <c r="BD651" s="253">
        <f t="shared" ref="BD651:BD714" si="252">IFERROR(SUM(AN651,AV651),"")</f>
        <v>0</v>
      </c>
      <c r="BE651" s="253">
        <f t="shared" si="236"/>
        <v>0</v>
      </c>
      <c r="BF651" s="253">
        <f t="shared" si="237"/>
        <v>0</v>
      </c>
      <c r="BG651" s="253">
        <f t="shared" si="238"/>
        <v>0</v>
      </c>
      <c r="BH651" s="253">
        <f t="shared" si="239"/>
        <v>0</v>
      </c>
      <c r="BI651" s="144"/>
      <c r="BJ651" s="253"/>
      <c r="BK651" s="253"/>
      <c r="BL651" s="253"/>
      <c r="BM651" s="253"/>
      <c r="BN651" s="253"/>
      <c r="BO651" s="253"/>
      <c r="BP651" s="253"/>
      <c r="BQ651" s="144"/>
      <c r="BR651" s="253">
        <f t="shared" si="240"/>
        <v>0</v>
      </c>
      <c r="BS651" s="253">
        <f t="shared" si="241"/>
        <v>0</v>
      </c>
      <c r="BT651" s="253">
        <f t="shared" si="242"/>
        <v>0</v>
      </c>
      <c r="BU651" s="253">
        <f t="shared" si="243"/>
        <v>0</v>
      </c>
      <c r="BV651" s="253">
        <f t="shared" si="244"/>
        <v>0</v>
      </c>
      <c r="BW651" s="253">
        <f t="shared" si="245"/>
        <v>0</v>
      </c>
      <c r="BX651" s="253">
        <f t="shared" si="246"/>
        <v>0</v>
      </c>
      <c r="BY651" s="142"/>
      <c r="BZ651" s="264" t="str">
        <f>IF(SUMIF('Input| Projects'!$AR$8:$CO$8,"Dx",'Input| Projects'!$AR651:$CO651)=0,"",SUMIF('Input| Projects'!$AR$8:$CO$8,"Dx",'Input| Projects'!$AR651:$CO651))</f>
        <v/>
      </c>
      <c r="CA651" s="264" t="str">
        <f>IF(SUMIF('Input| Projects'!$AR$8:$CO$8,"Tx",'Input| Projects'!$AR651:$CO651)=0,"",SUMIF('Input| Projects'!$AR$8:$CO$8,"Tx",'Input| Projects'!$AR651:$CO651))</f>
        <v/>
      </c>
      <c r="CB651" s="206" t="str">
        <f t="shared" ref="CB651:CB714" si="253">IF(SUM(BZ651:CA651,F651:L651)=0,"",IF(SUM(BZ651:CA651)=1,"",1))</f>
        <v/>
      </c>
    </row>
    <row r="652" spans="2:80" x14ac:dyDescent="0.3">
      <c r="B652" s="268">
        <f>IFERROR('Input| Projects'!B652,"")</f>
        <v>643</v>
      </c>
      <c r="C652" s="57" t="str">
        <f>IFERROR(IF('Input| Projects'!C652="","",'Input| Projects'!C652),"")</f>
        <v/>
      </c>
      <c r="D652" s="57" t="str">
        <f>IFERROR(IF('Input| Projects'!D652="","",'Input| Projects'!D652),"")</f>
        <v/>
      </c>
      <c r="E652" s="140"/>
      <c r="F652" s="257">
        <f>IFERROR('Input| Projects'!I652*'Input| Escalations'!$K$19,"")</f>
        <v>0</v>
      </c>
      <c r="G652" s="257">
        <f>IFERROR('Input| Projects'!J652*'Input| Escalations'!$K$19,"")</f>
        <v>0</v>
      </c>
      <c r="H652" s="257">
        <f>IFERROR('Input| Projects'!K652*'Input| Escalations'!$K$19,"")</f>
        <v>0</v>
      </c>
      <c r="I652" s="257">
        <f>IFERROR('Input| Projects'!L652*'Input| Escalations'!$K$19,"")</f>
        <v>0</v>
      </c>
      <c r="J652" s="257">
        <f>IFERROR('Input| Projects'!M652*'Input| Escalations'!$K$19,"")</f>
        <v>0</v>
      </c>
      <c r="K652" s="257">
        <f>IFERROR('Input| Projects'!N652*'Input| Escalations'!$K$19,"")</f>
        <v>0</v>
      </c>
      <c r="L652" s="257">
        <f>IFERROR('Input| Projects'!O652*'Input| Escalations'!$K$19,"")</f>
        <v>0</v>
      </c>
      <c r="M652" s="206" t="str">
        <f>IF(ABS(SUM(F652:L652)-(SUM('Input| Projects'!I652:O652)*'Input| Escalations'!$K$19))&lt;0.0000001,"",1)</f>
        <v/>
      </c>
      <c r="N652" s="259">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259">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259">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259">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259">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259">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259">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42"/>
      <c r="V652" s="253">
        <f t="shared" si="247"/>
        <v>0</v>
      </c>
      <c r="W652" s="253">
        <f t="shared" si="248"/>
        <v>0</v>
      </c>
      <c r="X652" s="253">
        <f t="shared" si="249"/>
        <v>0</v>
      </c>
      <c r="Y652" s="253">
        <f t="shared" si="232"/>
        <v>0</v>
      </c>
      <c r="Z652" s="253">
        <f t="shared" si="233"/>
        <v>0</v>
      </c>
      <c r="AA652" s="253">
        <f t="shared" si="234"/>
        <v>0</v>
      </c>
      <c r="AB652" s="253">
        <f t="shared" si="235"/>
        <v>0</v>
      </c>
      <c r="AC652" s="142"/>
      <c r="AD652" s="253">
        <f>'Input| Projects'!Q652*N652*'Input| Escalations'!$K$19</f>
        <v>0</v>
      </c>
      <c r="AE652" s="253">
        <f>'Input| Projects'!R652*O652*'Input| Escalations'!$K$19</f>
        <v>0</v>
      </c>
      <c r="AF652" s="253">
        <f>'Input| Projects'!S652*P652*'Input| Escalations'!$K$19</f>
        <v>0</v>
      </c>
      <c r="AG652" s="253">
        <f>'Input| Projects'!T652*Q652*'Input| Escalations'!$K$19</f>
        <v>0</v>
      </c>
      <c r="AH652" s="253">
        <f>'Input| Projects'!U652*R652*'Input| Escalations'!$K$19</f>
        <v>0</v>
      </c>
      <c r="AI652" s="253">
        <f>'Input| Projects'!V652*S652*'Input| Escalations'!$K$19</f>
        <v>0</v>
      </c>
      <c r="AJ652" s="253">
        <f>'Input| Projects'!W652*T652*'Input| Escalations'!$K$19</f>
        <v>0</v>
      </c>
      <c r="AK652" s="142"/>
      <c r="AL652" s="253">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253">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253">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253">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253">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253">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253">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42"/>
      <c r="AT652" s="253">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253">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253">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253">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253">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253">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253">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42"/>
      <c r="BB652" s="253">
        <f t="shared" si="250"/>
        <v>0</v>
      </c>
      <c r="BC652" s="253">
        <f t="shared" si="251"/>
        <v>0</v>
      </c>
      <c r="BD652" s="253">
        <f t="shared" si="252"/>
        <v>0</v>
      </c>
      <c r="BE652" s="253">
        <f t="shared" si="236"/>
        <v>0</v>
      </c>
      <c r="BF652" s="253">
        <f t="shared" si="237"/>
        <v>0</v>
      </c>
      <c r="BG652" s="253">
        <f t="shared" si="238"/>
        <v>0</v>
      </c>
      <c r="BH652" s="253">
        <f t="shared" si="239"/>
        <v>0</v>
      </c>
      <c r="BI652" s="144"/>
      <c r="BJ652" s="253"/>
      <c r="BK652" s="253"/>
      <c r="BL652" s="253"/>
      <c r="BM652" s="253"/>
      <c r="BN652" s="253"/>
      <c r="BO652" s="253"/>
      <c r="BP652" s="253"/>
      <c r="BQ652" s="144"/>
      <c r="BR652" s="253">
        <f t="shared" si="240"/>
        <v>0</v>
      </c>
      <c r="BS652" s="253">
        <f t="shared" si="241"/>
        <v>0</v>
      </c>
      <c r="BT652" s="253">
        <f t="shared" si="242"/>
        <v>0</v>
      </c>
      <c r="BU652" s="253">
        <f t="shared" si="243"/>
        <v>0</v>
      </c>
      <c r="BV652" s="253">
        <f t="shared" si="244"/>
        <v>0</v>
      </c>
      <c r="BW652" s="253">
        <f t="shared" si="245"/>
        <v>0</v>
      </c>
      <c r="BX652" s="253">
        <f t="shared" si="246"/>
        <v>0</v>
      </c>
      <c r="BY652" s="142"/>
      <c r="BZ652" s="264" t="str">
        <f>IF(SUMIF('Input| Projects'!$AR$8:$CO$8,"Dx",'Input| Projects'!$AR652:$CO652)=0,"",SUMIF('Input| Projects'!$AR$8:$CO$8,"Dx",'Input| Projects'!$AR652:$CO652))</f>
        <v/>
      </c>
      <c r="CA652" s="264" t="str">
        <f>IF(SUMIF('Input| Projects'!$AR$8:$CO$8,"Tx",'Input| Projects'!$AR652:$CO652)=0,"",SUMIF('Input| Projects'!$AR$8:$CO$8,"Tx",'Input| Projects'!$AR652:$CO652))</f>
        <v/>
      </c>
      <c r="CB652" s="206" t="str">
        <f t="shared" si="253"/>
        <v/>
      </c>
    </row>
    <row r="653" spans="2:80" x14ac:dyDescent="0.3">
      <c r="B653" s="268">
        <f>IFERROR('Input| Projects'!B653,"")</f>
        <v>644</v>
      </c>
      <c r="C653" s="57" t="str">
        <f>IFERROR(IF('Input| Projects'!C653="","",'Input| Projects'!C653),"")</f>
        <v/>
      </c>
      <c r="D653" s="57" t="str">
        <f>IFERROR(IF('Input| Projects'!D653="","",'Input| Projects'!D653),"")</f>
        <v/>
      </c>
      <c r="E653" s="140"/>
      <c r="F653" s="257">
        <f>IFERROR('Input| Projects'!I653*'Input| Escalations'!$K$19,"")</f>
        <v>0</v>
      </c>
      <c r="G653" s="257">
        <f>IFERROR('Input| Projects'!J653*'Input| Escalations'!$K$19,"")</f>
        <v>0</v>
      </c>
      <c r="H653" s="257">
        <f>IFERROR('Input| Projects'!K653*'Input| Escalations'!$K$19,"")</f>
        <v>0</v>
      </c>
      <c r="I653" s="257">
        <f>IFERROR('Input| Projects'!L653*'Input| Escalations'!$K$19,"")</f>
        <v>0</v>
      </c>
      <c r="J653" s="257">
        <f>IFERROR('Input| Projects'!M653*'Input| Escalations'!$K$19,"")</f>
        <v>0</v>
      </c>
      <c r="K653" s="257">
        <f>IFERROR('Input| Projects'!N653*'Input| Escalations'!$K$19,"")</f>
        <v>0</v>
      </c>
      <c r="L653" s="257">
        <f>IFERROR('Input| Projects'!O653*'Input| Escalations'!$K$19,"")</f>
        <v>0</v>
      </c>
      <c r="M653" s="206" t="str">
        <f>IF(ABS(SUM(F653:L653)-(SUM('Input| Projects'!I653:O653)*'Input| Escalations'!$K$19))&lt;0.0000001,"",1)</f>
        <v/>
      </c>
      <c r="N653" s="259">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259">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259">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259">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259">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259">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259">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42"/>
      <c r="V653" s="253">
        <f t="shared" si="247"/>
        <v>0</v>
      </c>
      <c r="W653" s="253">
        <f t="shared" si="248"/>
        <v>0</v>
      </c>
      <c r="X653" s="253">
        <f t="shared" si="249"/>
        <v>0</v>
      </c>
      <c r="Y653" s="253">
        <f t="shared" si="232"/>
        <v>0</v>
      </c>
      <c r="Z653" s="253">
        <f t="shared" si="233"/>
        <v>0</v>
      </c>
      <c r="AA653" s="253">
        <f t="shared" si="234"/>
        <v>0</v>
      </c>
      <c r="AB653" s="253">
        <f t="shared" si="235"/>
        <v>0</v>
      </c>
      <c r="AC653" s="142"/>
      <c r="AD653" s="253">
        <f>'Input| Projects'!Q653*N653*'Input| Escalations'!$K$19</f>
        <v>0</v>
      </c>
      <c r="AE653" s="253">
        <f>'Input| Projects'!R653*O653*'Input| Escalations'!$K$19</f>
        <v>0</v>
      </c>
      <c r="AF653" s="253">
        <f>'Input| Projects'!S653*P653*'Input| Escalations'!$K$19</f>
        <v>0</v>
      </c>
      <c r="AG653" s="253">
        <f>'Input| Projects'!T653*Q653*'Input| Escalations'!$K$19</f>
        <v>0</v>
      </c>
      <c r="AH653" s="253">
        <f>'Input| Projects'!U653*R653*'Input| Escalations'!$K$19</f>
        <v>0</v>
      </c>
      <c r="AI653" s="253">
        <f>'Input| Projects'!V653*S653*'Input| Escalations'!$K$19</f>
        <v>0</v>
      </c>
      <c r="AJ653" s="253">
        <f>'Input| Projects'!W653*T653*'Input| Escalations'!$K$19</f>
        <v>0</v>
      </c>
      <c r="AK653" s="142"/>
      <c r="AL653" s="253">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253">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253">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253">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253">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253">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253">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42"/>
      <c r="AT653" s="253">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253">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253">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253">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253">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253">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253">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42"/>
      <c r="BB653" s="253">
        <f t="shared" si="250"/>
        <v>0</v>
      </c>
      <c r="BC653" s="253">
        <f t="shared" si="251"/>
        <v>0</v>
      </c>
      <c r="BD653" s="253">
        <f t="shared" si="252"/>
        <v>0</v>
      </c>
      <c r="BE653" s="253">
        <f t="shared" si="236"/>
        <v>0</v>
      </c>
      <c r="BF653" s="253">
        <f t="shared" si="237"/>
        <v>0</v>
      </c>
      <c r="BG653" s="253">
        <f t="shared" si="238"/>
        <v>0</v>
      </c>
      <c r="BH653" s="253">
        <f t="shared" si="239"/>
        <v>0</v>
      </c>
      <c r="BI653" s="144"/>
      <c r="BJ653" s="253"/>
      <c r="BK653" s="253"/>
      <c r="BL653" s="253"/>
      <c r="BM653" s="253"/>
      <c r="BN653" s="253"/>
      <c r="BO653" s="253"/>
      <c r="BP653" s="253"/>
      <c r="BQ653" s="144"/>
      <c r="BR653" s="253">
        <f t="shared" si="240"/>
        <v>0</v>
      </c>
      <c r="BS653" s="253">
        <f t="shared" si="241"/>
        <v>0</v>
      </c>
      <c r="BT653" s="253">
        <f t="shared" si="242"/>
        <v>0</v>
      </c>
      <c r="BU653" s="253">
        <f t="shared" si="243"/>
        <v>0</v>
      </c>
      <c r="BV653" s="253">
        <f t="shared" si="244"/>
        <v>0</v>
      </c>
      <c r="BW653" s="253">
        <f t="shared" si="245"/>
        <v>0</v>
      </c>
      <c r="BX653" s="253">
        <f t="shared" si="246"/>
        <v>0</v>
      </c>
      <c r="BY653" s="142"/>
      <c r="BZ653" s="264" t="str">
        <f>IF(SUMIF('Input| Projects'!$AR$8:$CO$8,"Dx",'Input| Projects'!$AR653:$CO653)=0,"",SUMIF('Input| Projects'!$AR$8:$CO$8,"Dx",'Input| Projects'!$AR653:$CO653))</f>
        <v/>
      </c>
      <c r="CA653" s="264" t="str">
        <f>IF(SUMIF('Input| Projects'!$AR$8:$CO$8,"Tx",'Input| Projects'!$AR653:$CO653)=0,"",SUMIF('Input| Projects'!$AR$8:$CO$8,"Tx",'Input| Projects'!$AR653:$CO653))</f>
        <v/>
      </c>
      <c r="CB653" s="206" t="str">
        <f t="shared" si="253"/>
        <v/>
      </c>
    </row>
    <row r="654" spans="2:80" x14ac:dyDescent="0.3">
      <c r="B654" s="268">
        <f>IFERROR('Input| Projects'!B654,"")</f>
        <v>645</v>
      </c>
      <c r="C654" s="57" t="str">
        <f>IFERROR(IF('Input| Projects'!C654="","",'Input| Projects'!C654),"")</f>
        <v/>
      </c>
      <c r="D654" s="57" t="str">
        <f>IFERROR(IF('Input| Projects'!D654="","",'Input| Projects'!D654),"")</f>
        <v/>
      </c>
      <c r="E654" s="140"/>
      <c r="F654" s="257">
        <f>IFERROR('Input| Projects'!I654*'Input| Escalations'!$K$19,"")</f>
        <v>0</v>
      </c>
      <c r="G654" s="257">
        <f>IFERROR('Input| Projects'!J654*'Input| Escalations'!$K$19,"")</f>
        <v>0</v>
      </c>
      <c r="H654" s="257">
        <f>IFERROR('Input| Projects'!K654*'Input| Escalations'!$K$19,"")</f>
        <v>0</v>
      </c>
      <c r="I654" s="257">
        <f>IFERROR('Input| Projects'!L654*'Input| Escalations'!$K$19,"")</f>
        <v>0</v>
      </c>
      <c r="J654" s="257">
        <f>IFERROR('Input| Projects'!M654*'Input| Escalations'!$K$19,"")</f>
        <v>0</v>
      </c>
      <c r="K654" s="257">
        <f>IFERROR('Input| Projects'!N654*'Input| Escalations'!$K$19,"")</f>
        <v>0</v>
      </c>
      <c r="L654" s="257">
        <f>IFERROR('Input| Projects'!O654*'Input| Escalations'!$K$19,"")</f>
        <v>0</v>
      </c>
      <c r="M654" s="206" t="str">
        <f>IF(ABS(SUM(F654:L654)-(SUM('Input| Projects'!I654:O654)*'Input| Escalations'!$K$19))&lt;0.0000001,"",1)</f>
        <v/>
      </c>
      <c r="N654" s="259">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259">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259">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259">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259">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259">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259">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42"/>
      <c r="V654" s="253">
        <f t="shared" si="247"/>
        <v>0</v>
      </c>
      <c r="W654" s="253">
        <f t="shared" si="248"/>
        <v>0</v>
      </c>
      <c r="X654" s="253">
        <f t="shared" si="249"/>
        <v>0</v>
      </c>
      <c r="Y654" s="253">
        <f t="shared" si="232"/>
        <v>0</v>
      </c>
      <c r="Z654" s="253">
        <f t="shared" si="233"/>
        <v>0</v>
      </c>
      <c r="AA654" s="253">
        <f t="shared" si="234"/>
        <v>0</v>
      </c>
      <c r="AB654" s="253">
        <f t="shared" si="235"/>
        <v>0</v>
      </c>
      <c r="AC654" s="142"/>
      <c r="AD654" s="253">
        <f>'Input| Projects'!Q654*N654*'Input| Escalations'!$K$19</f>
        <v>0</v>
      </c>
      <c r="AE654" s="253">
        <f>'Input| Projects'!R654*O654*'Input| Escalations'!$K$19</f>
        <v>0</v>
      </c>
      <c r="AF654" s="253">
        <f>'Input| Projects'!S654*P654*'Input| Escalations'!$K$19</f>
        <v>0</v>
      </c>
      <c r="AG654" s="253">
        <f>'Input| Projects'!T654*Q654*'Input| Escalations'!$K$19</f>
        <v>0</v>
      </c>
      <c r="AH654" s="253">
        <f>'Input| Projects'!U654*R654*'Input| Escalations'!$K$19</f>
        <v>0</v>
      </c>
      <c r="AI654" s="253">
        <f>'Input| Projects'!V654*S654*'Input| Escalations'!$K$19</f>
        <v>0</v>
      </c>
      <c r="AJ654" s="253">
        <f>'Input| Projects'!W654*T654*'Input| Escalations'!$K$19</f>
        <v>0</v>
      </c>
      <c r="AK654" s="142"/>
      <c r="AL654" s="253">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253">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253">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253">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253">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253">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253">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42"/>
      <c r="AT654" s="253">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253">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253">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253">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253">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253">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253">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42"/>
      <c r="BB654" s="253">
        <f t="shared" si="250"/>
        <v>0</v>
      </c>
      <c r="BC654" s="253">
        <f t="shared" si="251"/>
        <v>0</v>
      </c>
      <c r="BD654" s="253">
        <f t="shared" si="252"/>
        <v>0</v>
      </c>
      <c r="BE654" s="253">
        <f t="shared" si="236"/>
        <v>0</v>
      </c>
      <c r="BF654" s="253">
        <f t="shared" si="237"/>
        <v>0</v>
      </c>
      <c r="BG654" s="253">
        <f t="shared" si="238"/>
        <v>0</v>
      </c>
      <c r="BH654" s="253">
        <f t="shared" si="239"/>
        <v>0</v>
      </c>
      <c r="BI654" s="144"/>
      <c r="BJ654" s="253"/>
      <c r="BK654" s="253"/>
      <c r="BL654" s="253"/>
      <c r="BM654" s="253"/>
      <c r="BN654" s="253"/>
      <c r="BO654" s="253"/>
      <c r="BP654" s="253"/>
      <c r="BQ654" s="144"/>
      <c r="BR654" s="253">
        <f t="shared" si="240"/>
        <v>0</v>
      </c>
      <c r="BS654" s="253">
        <f t="shared" si="241"/>
        <v>0</v>
      </c>
      <c r="BT654" s="253">
        <f t="shared" si="242"/>
        <v>0</v>
      </c>
      <c r="BU654" s="253">
        <f t="shared" si="243"/>
        <v>0</v>
      </c>
      <c r="BV654" s="253">
        <f t="shared" si="244"/>
        <v>0</v>
      </c>
      <c r="BW654" s="253">
        <f t="shared" si="245"/>
        <v>0</v>
      </c>
      <c r="BX654" s="253">
        <f t="shared" si="246"/>
        <v>0</v>
      </c>
      <c r="BY654" s="142"/>
      <c r="BZ654" s="264" t="str">
        <f>IF(SUMIF('Input| Projects'!$AR$8:$CO$8,"Dx",'Input| Projects'!$AR654:$CO654)=0,"",SUMIF('Input| Projects'!$AR$8:$CO$8,"Dx",'Input| Projects'!$AR654:$CO654))</f>
        <v/>
      </c>
      <c r="CA654" s="264" t="str">
        <f>IF(SUMIF('Input| Projects'!$AR$8:$CO$8,"Tx",'Input| Projects'!$AR654:$CO654)=0,"",SUMIF('Input| Projects'!$AR$8:$CO$8,"Tx",'Input| Projects'!$AR654:$CO654))</f>
        <v/>
      </c>
      <c r="CB654" s="206" t="str">
        <f t="shared" si="253"/>
        <v/>
      </c>
    </row>
    <row r="655" spans="2:80" x14ac:dyDescent="0.3">
      <c r="B655" s="268">
        <f>IFERROR('Input| Projects'!B655,"")</f>
        <v>646</v>
      </c>
      <c r="C655" s="57" t="str">
        <f>IFERROR(IF('Input| Projects'!C655="","",'Input| Projects'!C655),"")</f>
        <v/>
      </c>
      <c r="D655" s="57" t="str">
        <f>IFERROR(IF('Input| Projects'!D655="","",'Input| Projects'!D655),"")</f>
        <v/>
      </c>
      <c r="E655" s="140"/>
      <c r="F655" s="257">
        <f>IFERROR('Input| Projects'!I655*'Input| Escalations'!$K$19,"")</f>
        <v>0</v>
      </c>
      <c r="G655" s="257">
        <f>IFERROR('Input| Projects'!J655*'Input| Escalations'!$K$19,"")</f>
        <v>0</v>
      </c>
      <c r="H655" s="257">
        <f>IFERROR('Input| Projects'!K655*'Input| Escalations'!$K$19,"")</f>
        <v>0</v>
      </c>
      <c r="I655" s="257">
        <f>IFERROR('Input| Projects'!L655*'Input| Escalations'!$K$19,"")</f>
        <v>0</v>
      </c>
      <c r="J655" s="257">
        <f>IFERROR('Input| Projects'!M655*'Input| Escalations'!$K$19,"")</f>
        <v>0</v>
      </c>
      <c r="K655" s="257">
        <f>IFERROR('Input| Projects'!N655*'Input| Escalations'!$K$19,"")</f>
        <v>0</v>
      </c>
      <c r="L655" s="257">
        <f>IFERROR('Input| Projects'!O655*'Input| Escalations'!$K$19,"")</f>
        <v>0</v>
      </c>
      <c r="M655" s="206" t="str">
        <f>IF(ABS(SUM(F655:L655)-(SUM('Input| Projects'!I655:O655)*'Input| Escalations'!$K$19))&lt;0.0000001,"",1)</f>
        <v/>
      </c>
      <c r="N655" s="259">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259">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259">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259">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259">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259">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259">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42"/>
      <c r="V655" s="253">
        <f t="shared" si="247"/>
        <v>0</v>
      </c>
      <c r="W655" s="253">
        <f t="shared" si="248"/>
        <v>0</v>
      </c>
      <c r="X655" s="253">
        <f t="shared" si="249"/>
        <v>0</v>
      </c>
      <c r="Y655" s="253">
        <f t="shared" si="232"/>
        <v>0</v>
      </c>
      <c r="Z655" s="253">
        <f t="shared" si="233"/>
        <v>0</v>
      </c>
      <c r="AA655" s="253">
        <f t="shared" si="234"/>
        <v>0</v>
      </c>
      <c r="AB655" s="253">
        <f t="shared" si="235"/>
        <v>0</v>
      </c>
      <c r="AC655" s="142"/>
      <c r="AD655" s="253">
        <f>'Input| Projects'!Q655*N655*'Input| Escalations'!$K$19</f>
        <v>0</v>
      </c>
      <c r="AE655" s="253">
        <f>'Input| Projects'!R655*O655*'Input| Escalations'!$K$19</f>
        <v>0</v>
      </c>
      <c r="AF655" s="253">
        <f>'Input| Projects'!S655*P655*'Input| Escalations'!$K$19</f>
        <v>0</v>
      </c>
      <c r="AG655" s="253">
        <f>'Input| Projects'!T655*Q655*'Input| Escalations'!$K$19</f>
        <v>0</v>
      </c>
      <c r="AH655" s="253">
        <f>'Input| Projects'!U655*R655*'Input| Escalations'!$K$19</f>
        <v>0</v>
      </c>
      <c r="AI655" s="253">
        <f>'Input| Projects'!V655*S655*'Input| Escalations'!$K$19</f>
        <v>0</v>
      </c>
      <c r="AJ655" s="253">
        <f>'Input| Projects'!W655*T655*'Input| Escalations'!$K$19</f>
        <v>0</v>
      </c>
      <c r="AK655" s="142"/>
      <c r="AL655" s="253">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253">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253">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253">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253">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253">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253">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42"/>
      <c r="AT655" s="253">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253">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253">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253">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253">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253">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253">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42"/>
      <c r="BB655" s="253">
        <f t="shared" si="250"/>
        <v>0</v>
      </c>
      <c r="BC655" s="253">
        <f t="shared" si="251"/>
        <v>0</v>
      </c>
      <c r="BD655" s="253">
        <f t="shared" si="252"/>
        <v>0</v>
      </c>
      <c r="BE655" s="253">
        <f t="shared" si="236"/>
        <v>0</v>
      </c>
      <c r="BF655" s="253">
        <f t="shared" si="237"/>
        <v>0</v>
      </c>
      <c r="BG655" s="253">
        <f t="shared" si="238"/>
        <v>0</v>
      </c>
      <c r="BH655" s="253">
        <f t="shared" si="239"/>
        <v>0</v>
      </c>
      <c r="BI655" s="144"/>
      <c r="BJ655" s="253"/>
      <c r="BK655" s="253"/>
      <c r="BL655" s="253"/>
      <c r="BM655" s="253"/>
      <c r="BN655" s="253"/>
      <c r="BO655" s="253"/>
      <c r="BP655" s="253"/>
      <c r="BQ655" s="144"/>
      <c r="BR655" s="253">
        <f t="shared" si="240"/>
        <v>0</v>
      </c>
      <c r="BS655" s="253">
        <f t="shared" si="241"/>
        <v>0</v>
      </c>
      <c r="BT655" s="253">
        <f t="shared" si="242"/>
        <v>0</v>
      </c>
      <c r="BU655" s="253">
        <f t="shared" si="243"/>
        <v>0</v>
      </c>
      <c r="BV655" s="253">
        <f t="shared" si="244"/>
        <v>0</v>
      </c>
      <c r="BW655" s="253">
        <f t="shared" si="245"/>
        <v>0</v>
      </c>
      <c r="BX655" s="253">
        <f t="shared" si="246"/>
        <v>0</v>
      </c>
      <c r="BY655" s="142"/>
      <c r="BZ655" s="264" t="str">
        <f>IF(SUMIF('Input| Projects'!$AR$8:$CO$8,"Dx",'Input| Projects'!$AR655:$CO655)=0,"",SUMIF('Input| Projects'!$AR$8:$CO$8,"Dx",'Input| Projects'!$AR655:$CO655))</f>
        <v/>
      </c>
      <c r="CA655" s="264" t="str">
        <f>IF(SUMIF('Input| Projects'!$AR$8:$CO$8,"Tx",'Input| Projects'!$AR655:$CO655)=0,"",SUMIF('Input| Projects'!$AR$8:$CO$8,"Tx",'Input| Projects'!$AR655:$CO655))</f>
        <v/>
      </c>
      <c r="CB655" s="206" t="str">
        <f t="shared" si="253"/>
        <v/>
      </c>
    </row>
    <row r="656" spans="2:80" x14ac:dyDescent="0.3">
      <c r="B656" s="268">
        <f>IFERROR('Input| Projects'!B656,"")</f>
        <v>647</v>
      </c>
      <c r="C656" s="57" t="str">
        <f>IFERROR(IF('Input| Projects'!C656="","",'Input| Projects'!C656),"")</f>
        <v/>
      </c>
      <c r="D656" s="57" t="str">
        <f>IFERROR(IF('Input| Projects'!D656="","",'Input| Projects'!D656),"")</f>
        <v/>
      </c>
      <c r="E656" s="140"/>
      <c r="F656" s="257">
        <f>IFERROR('Input| Projects'!I656*'Input| Escalations'!$K$19,"")</f>
        <v>0</v>
      </c>
      <c r="G656" s="257">
        <f>IFERROR('Input| Projects'!J656*'Input| Escalations'!$K$19,"")</f>
        <v>0</v>
      </c>
      <c r="H656" s="257">
        <f>IFERROR('Input| Projects'!K656*'Input| Escalations'!$K$19,"")</f>
        <v>0</v>
      </c>
      <c r="I656" s="257">
        <f>IFERROR('Input| Projects'!L656*'Input| Escalations'!$K$19,"")</f>
        <v>0</v>
      </c>
      <c r="J656" s="257">
        <f>IFERROR('Input| Projects'!M656*'Input| Escalations'!$K$19,"")</f>
        <v>0</v>
      </c>
      <c r="K656" s="257">
        <f>IFERROR('Input| Projects'!N656*'Input| Escalations'!$K$19,"")</f>
        <v>0</v>
      </c>
      <c r="L656" s="257">
        <f>IFERROR('Input| Projects'!O656*'Input| Escalations'!$K$19,"")</f>
        <v>0</v>
      </c>
      <c r="M656" s="206" t="str">
        <f>IF(ABS(SUM(F656:L656)-(SUM('Input| Projects'!I656:O656)*'Input| Escalations'!$K$19))&lt;0.0000001,"",1)</f>
        <v/>
      </c>
      <c r="N656" s="259">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259">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259">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259">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259">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259">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259">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42"/>
      <c r="V656" s="253">
        <f t="shared" si="247"/>
        <v>0</v>
      </c>
      <c r="W656" s="253">
        <f t="shared" si="248"/>
        <v>0</v>
      </c>
      <c r="X656" s="253">
        <f t="shared" si="249"/>
        <v>0</v>
      </c>
      <c r="Y656" s="253">
        <f t="shared" si="232"/>
        <v>0</v>
      </c>
      <c r="Z656" s="253">
        <f t="shared" si="233"/>
        <v>0</v>
      </c>
      <c r="AA656" s="253">
        <f t="shared" si="234"/>
        <v>0</v>
      </c>
      <c r="AB656" s="253">
        <f t="shared" si="235"/>
        <v>0</v>
      </c>
      <c r="AC656" s="142"/>
      <c r="AD656" s="253">
        <f>'Input| Projects'!Q656*N656*'Input| Escalations'!$K$19</f>
        <v>0</v>
      </c>
      <c r="AE656" s="253">
        <f>'Input| Projects'!R656*O656*'Input| Escalations'!$K$19</f>
        <v>0</v>
      </c>
      <c r="AF656" s="253">
        <f>'Input| Projects'!S656*P656*'Input| Escalations'!$K$19</f>
        <v>0</v>
      </c>
      <c r="AG656" s="253">
        <f>'Input| Projects'!T656*Q656*'Input| Escalations'!$K$19</f>
        <v>0</v>
      </c>
      <c r="AH656" s="253">
        <f>'Input| Projects'!U656*R656*'Input| Escalations'!$K$19</f>
        <v>0</v>
      </c>
      <c r="AI656" s="253">
        <f>'Input| Projects'!V656*S656*'Input| Escalations'!$K$19</f>
        <v>0</v>
      </c>
      <c r="AJ656" s="253">
        <f>'Input| Projects'!W656*T656*'Input| Escalations'!$K$19</f>
        <v>0</v>
      </c>
      <c r="AK656" s="142"/>
      <c r="AL656" s="253">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253">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253">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253">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253">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253">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253">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42"/>
      <c r="AT656" s="253">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253">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253">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253">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253">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253">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253">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42"/>
      <c r="BB656" s="253">
        <f t="shared" si="250"/>
        <v>0</v>
      </c>
      <c r="BC656" s="253">
        <f t="shared" si="251"/>
        <v>0</v>
      </c>
      <c r="BD656" s="253">
        <f t="shared" si="252"/>
        <v>0</v>
      </c>
      <c r="BE656" s="253">
        <f t="shared" si="236"/>
        <v>0</v>
      </c>
      <c r="BF656" s="253">
        <f t="shared" si="237"/>
        <v>0</v>
      </c>
      <c r="BG656" s="253">
        <f t="shared" si="238"/>
        <v>0</v>
      </c>
      <c r="BH656" s="253">
        <f t="shared" si="239"/>
        <v>0</v>
      </c>
      <c r="BI656" s="144"/>
      <c r="BJ656" s="253"/>
      <c r="BK656" s="253"/>
      <c r="BL656" s="253"/>
      <c r="BM656" s="253"/>
      <c r="BN656" s="253"/>
      <c r="BO656" s="253"/>
      <c r="BP656" s="253"/>
      <c r="BQ656" s="144"/>
      <c r="BR656" s="253">
        <f t="shared" si="240"/>
        <v>0</v>
      </c>
      <c r="BS656" s="253">
        <f t="shared" si="241"/>
        <v>0</v>
      </c>
      <c r="BT656" s="253">
        <f t="shared" si="242"/>
        <v>0</v>
      </c>
      <c r="BU656" s="253">
        <f t="shared" si="243"/>
        <v>0</v>
      </c>
      <c r="BV656" s="253">
        <f t="shared" si="244"/>
        <v>0</v>
      </c>
      <c r="BW656" s="253">
        <f t="shared" si="245"/>
        <v>0</v>
      </c>
      <c r="BX656" s="253">
        <f t="shared" si="246"/>
        <v>0</v>
      </c>
      <c r="BY656" s="142"/>
      <c r="BZ656" s="264" t="str">
        <f>IF(SUMIF('Input| Projects'!$AR$8:$CO$8,"Dx",'Input| Projects'!$AR656:$CO656)=0,"",SUMIF('Input| Projects'!$AR$8:$CO$8,"Dx",'Input| Projects'!$AR656:$CO656))</f>
        <v/>
      </c>
      <c r="CA656" s="264" t="str">
        <f>IF(SUMIF('Input| Projects'!$AR$8:$CO$8,"Tx",'Input| Projects'!$AR656:$CO656)=0,"",SUMIF('Input| Projects'!$AR$8:$CO$8,"Tx",'Input| Projects'!$AR656:$CO656))</f>
        <v/>
      </c>
      <c r="CB656" s="206" t="str">
        <f t="shared" si="253"/>
        <v/>
      </c>
    </row>
    <row r="657" spans="2:80" x14ac:dyDescent="0.3">
      <c r="B657" s="268">
        <f>IFERROR('Input| Projects'!B657,"")</f>
        <v>648</v>
      </c>
      <c r="C657" s="57" t="str">
        <f>IFERROR(IF('Input| Projects'!C657="","",'Input| Projects'!C657),"")</f>
        <v/>
      </c>
      <c r="D657" s="57" t="str">
        <f>IFERROR(IF('Input| Projects'!D657="","",'Input| Projects'!D657),"")</f>
        <v/>
      </c>
      <c r="E657" s="140"/>
      <c r="F657" s="257">
        <f>IFERROR('Input| Projects'!I657*'Input| Escalations'!$K$19,"")</f>
        <v>0</v>
      </c>
      <c r="G657" s="257">
        <f>IFERROR('Input| Projects'!J657*'Input| Escalations'!$K$19,"")</f>
        <v>0</v>
      </c>
      <c r="H657" s="257">
        <f>IFERROR('Input| Projects'!K657*'Input| Escalations'!$K$19,"")</f>
        <v>0</v>
      </c>
      <c r="I657" s="257">
        <f>IFERROR('Input| Projects'!L657*'Input| Escalations'!$K$19,"")</f>
        <v>0</v>
      </c>
      <c r="J657" s="257">
        <f>IFERROR('Input| Projects'!M657*'Input| Escalations'!$K$19,"")</f>
        <v>0</v>
      </c>
      <c r="K657" s="257">
        <f>IFERROR('Input| Projects'!N657*'Input| Escalations'!$K$19,"")</f>
        <v>0</v>
      </c>
      <c r="L657" s="257">
        <f>IFERROR('Input| Projects'!O657*'Input| Escalations'!$K$19,"")</f>
        <v>0</v>
      </c>
      <c r="M657" s="206" t="str">
        <f>IF(ABS(SUM(F657:L657)-(SUM('Input| Projects'!I657:O657)*'Input| Escalations'!$K$19))&lt;0.0000001,"",1)</f>
        <v/>
      </c>
      <c r="N657" s="259">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259">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259">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259">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259">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259">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259">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42"/>
      <c r="V657" s="253">
        <f t="shared" si="247"/>
        <v>0</v>
      </c>
      <c r="W657" s="253">
        <f t="shared" si="248"/>
        <v>0</v>
      </c>
      <c r="X657" s="253">
        <f t="shared" si="249"/>
        <v>0</v>
      </c>
      <c r="Y657" s="253">
        <f t="shared" si="232"/>
        <v>0</v>
      </c>
      <c r="Z657" s="253">
        <f t="shared" si="233"/>
        <v>0</v>
      </c>
      <c r="AA657" s="253">
        <f t="shared" si="234"/>
        <v>0</v>
      </c>
      <c r="AB657" s="253">
        <f t="shared" si="235"/>
        <v>0</v>
      </c>
      <c r="AC657" s="142"/>
      <c r="AD657" s="253">
        <f>'Input| Projects'!Q657*N657*'Input| Escalations'!$K$19</f>
        <v>0</v>
      </c>
      <c r="AE657" s="253">
        <f>'Input| Projects'!R657*O657*'Input| Escalations'!$K$19</f>
        <v>0</v>
      </c>
      <c r="AF657" s="253">
        <f>'Input| Projects'!S657*P657*'Input| Escalations'!$K$19</f>
        <v>0</v>
      </c>
      <c r="AG657" s="253">
        <f>'Input| Projects'!T657*Q657*'Input| Escalations'!$K$19</f>
        <v>0</v>
      </c>
      <c r="AH657" s="253">
        <f>'Input| Projects'!U657*R657*'Input| Escalations'!$K$19</f>
        <v>0</v>
      </c>
      <c r="AI657" s="253">
        <f>'Input| Projects'!V657*S657*'Input| Escalations'!$K$19</f>
        <v>0</v>
      </c>
      <c r="AJ657" s="253">
        <f>'Input| Projects'!W657*T657*'Input| Escalations'!$K$19</f>
        <v>0</v>
      </c>
      <c r="AK657" s="142"/>
      <c r="AL657" s="253">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253">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253">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253">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253">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253">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253">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42"/>
      <c r="AT657" s="253">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253">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253">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253">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253">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253">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253">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42"/>
      <c r="BB657" s="253">
        <f t="shared" si="250"/>
        <v>0</v>
      </c>
      <c r="BC657" s="253">
        <f t="shared" si="251"/>
        <v>0</v>
      </c>
      <c r="BD657" s="253">
        <f t="shared" si="252"/>
        <v>0</v>
      </c>
      <c r="BE657" s="253">
        <f t="shared" si="236"/>
        <v>0</v>
      </c>
      <c r="BF657" s="253">
        <f t="shared" si="237"/>
        <v>0</v>
      </c>
      <c r="BG657" s="253">
        <f t="shared" si="238"/>
        <v>0</v>
      </c>
      <c r="BH657" s="253">
        <f t="shared" si="239"/>
        <v>0</v>
      </c>
      <c r="BI657" s="144"/>
      <c r="BJ657" s="253"/>
      <c r="BK657" s="253"/>
      <c r="BL657" s="253"/>
      <c r="BM657" s="253"/>
      <c r="BN657" s="253"/>
      <c r="BO657" s="253"/>
      <c r="BP657" s="253"/>
      <c r="BQ657" s="144"/>
      <c r="BR657" s="253">
        <f t="shared" si="240"/>
        <v>0</v>
      </c>
      <c r="BS657" s="253">
        <f t="shared" si="241"/>
        <v>0</v>
      </c>
      <c r="BT657" s="253">
        <f t="shared" si="242"/>
        <v>0</v>
      </c>
      <c r="BU657" s="253">
        <f t="shared" si="243"/>
        <v>0</v>
      </c>
      <c r="BV657" s="253">
        <f t="shared" si="244"/>
        <v>0</v>
      </c>
      <c r="BW657" s="253">
        <f t="shared" si="245"/>
        <v>0</v>
      </c>
      <c r="BX657" s="253">
        <f t="shared" si="246"/>
        <v>0</v>
      </c>
      <c r="BY657" s="142"/>
      <c r="BZ657" s="264" t="str">
        <f>IF(SUMIF('Input| Projects'!$AR$8:$CO$8,"Dx",'Input| Projects'!$AR657:$CO657)=0,"",SUMIF('Input| Projects'!$AR$8:$CO$8,"Dx",'Input| Projects'!$AR657:$CO657))</f>
        <v/>
      </c>
      <c r="CA657" s="264" t="str">
        <f>IF(SUMIF('Input| Projects'!$AR$8:$CO$8,"Tx",'Input| Projects'!$AR657:$CO657)=0,"",SUMIF('Input| Projects'!$AR$8:$CO$8,"Tx",'Input| Projects'!$AR657:$CO657))</f>
        <v/>
      </c>
      <c r="CB657" s="206" t="str">
        <f t="shared" si="253"/>
        <v/>
      </c>
    </row>
    <row r="658" spans="2:80" x14ac:dyDescent="0.3">
      <c r="B658" s="268">
        <f>IFERROR('Input| Projects'!B658,"")</f>
        <v>649</v>
      </c>
      <c r="C658" s="57" t="str">
        <f>IFERROR(IF('Input| Projects'!C658="","",'Input| Projects'!C658),"")</f>
        <v/>
      </c>
      <c r="D658" s="57" t="str">
        <f>IFERROR(IF('Input| Projects'!D658="","",'Input| Projects'!D658),"")</f>
        <v/>
      </c>
      <c r="E658" s="140"/>
      <c r="F658" s="257">
        <f>IFERROR('Input| Projects'!I658*'Input| Escalations'!$K$19,"")</f>
        <v>0</v>
      </c>
      <c r="G658" s="257">
        <f>IFERROR('Input| Projects'!J658*'Input| Escalations'!$K$19,"")</f>
        <v>0</v>
      </c>
      <c r="H658" s="257">
        <f>IFERROR('Input| Projects'!K658*'Input| Escalations'!$K$19,"")</f>
        <v>0</v>
      </c>
      <c r="I658" s="257">
        <f>IFERROR('Input| Projects'!L658*'Input| Escalations'!$K$19,"")</f>
        <v>0</v>
      </c>
      <c r="J658" s="257">
        <f>IFERROR('Input| Projects'!M658*'Input| Escalations'!$K$19,"")</f>
        <v>0</v>
      </c>
      <c r="K658" s="257">
        <f>IFERROR('Input| Projects'!N658*'Input| Escalations'!$K$19,"")</f>
        <v>0</v>
      </c>
      <c r="L658" s="257">
        <f>IFERROR('Input| Projects'!O658*'Input| Escalations'!$K$19,"")</f>
        <v>0</v>
      </c>
      <c r="M658" s="206" t="str">
        <f>IF(ABS(SUM(F658:L658)-(SUM('Input| Projects'!I658:O658)*'Input| Escalations'!$K$19))&lt;0.0000001,"",1)</f>
        <v/>
      </c>
      <c r="N658" s="259">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259">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259">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259">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259">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259">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259">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42"/>
      <c r="V658" s="253">
        <f t="shared" si="247"/>
        <v>0</v>
      </c>
      <c r="W658" s="253">
        <f t="shared" si="248"/>
        <v>0</v>
      </c>
      <c r="X658" s="253">
        <f t="shared" si="249"/>
        <v>0</v>
      </c>
      <c r="Y658" s="253">
        <f t="shared" si="232"/>
        <v>0</v>
      </c>
      <c r="Z658" s="253">
        <f t="shared" si="233"/>
        <v>0</v>
      </c>
      <c r="AA658" s="253">
        <f t="shared" si="234"/>
        <v>0</v>
      </c>
      <c r="AB658" s="253">
        <f t="shared" si="235"/>
        <v>0</v>
      </c>
      <c r="AC658" s="142"/>
      <c r="AD658" s="253">
        <f>'Input| Projects'!Q658*N658*'Input| Escalations'!$K$19</f>
        <v>0</v>
      </c>
      <c r="AE658" s="253">
        <f>'Input| Projects'!R658*O658*'Input| Escalations'!$K$19</f>
        <v>0</v>
      </c>
      <c r="AF658" s="253">
        <f>'Input| Projects'!S658*P658*'Input| Escalations'!$K$19</f>
        <v>0</v>
      </c>
      <c r="AG658" s="253">
        <f>'Input| Projects'!T658*Q658*'Input| Escalations'!$K$19</f>
        <v>0</v>
      </c>
      <c r="AH658" s="253">
        <f>'Input| Projects'!U658*R658*'Input| Escalations'!$K$19</f>
        <v>0</v>
      </c>
      <c r="AI658" s="253">
        <f>'Input| Projects'!V658*S658*'Input| Escalations'!$K$19</f>
        <v>0</v>
      </c>
      <c r="AJ658" s="253">
        <f>'Input| Projects'!W658*T658*'Input| Escalations'!$K$19</f>
        <v>0</v>
      </c>
      <c r="AK658" s="142"/>
      <c r="AL658" s="253">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253">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253">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253">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253">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253">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253">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42"/>
      <c r="AT658" s="253">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253">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253">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253">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253">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253">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253">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42"/>
      <c r="BB658" s="253">
        <f t="shared" si="250"/>
        <v>0</v>
      </c>
      <c r="BC658" s="253">
        <f t="shared" si="251"/>
        <v>0</v>
      </c>
      <c r="BD658" s="253">
        <f t="shared" si="252"/>
        <v>0</v>
      </c>
      <c r="BE658" s="253">
        <f t="shared" si="236"/>
        <v>0</v>
      </c>
      <c r="BF658" s="253">
        <f t="shared" si="237"/>
        <v>0</v>
      </c>
      <c r="BG658" s="253">
        <f t="shared" si="238"/>
        <v>0</v>
      </c>
      <c r="BH658" s="253">
        <f t="shared" si="239"/>
        <v>0</v>
      </c>
      <c r="BI658" s="144"/>
      <c r="BJ658" s="253"/>
      <c r="BK658" s="253"/>
      <c r="BL658" s="253"/>
      <c r="BM658" s="253"/>
      <c r="BN658" s="253"/>
      <c r="BO658" s="253"/>
      <c r="BP658" s="253"/>
      <c r="BQ658" s="144"/>
      <c r="BR658" s="253">
        <f t="shared" si="240"/>
        <v>0</v>
      </c>
      <c r="BS658" s="253">
        <f t="shared" si="241"/>
        <v>0</v>
      </c>
      <c r="BT658" s="253">
        <f t="shared" si="242"/>
        <v>0</v>
      </c>
      <c r="BU658" s="253">
        <f t="shared" si="243"/>
        <v>0</v>
      </c>
      <c r="BV658" s="253">
        <f t="shared" si="244"/>
        <v>0</v>
      </c>
      <c r="BW658" s="253">
        <f t="shared" si="245"/>
        <v>0</v>
      </c>
      <c r="BX658" s="253">
        <f t="shared" si="246"/>
        <v>0</v>
      </c>
      <c r="BY658" s="142"/>
      <c r="BZ658" s="264" t="str">
        <f>IF(SUMIF('Input| Projects'!$AR$8:$CO$8,"Dx",'Input| Projects'!$AR658:$CO658)=0,"",SUMIF('Input| Projects'!$AR$8:$CO$8,"Dx",'Input| Projects'!$AR658:$CO658))</f>
        <v/>
      </c>
      <c r="CA658" s="264" t="str">
        <f>IF(SUMIF('Input| Projects'!$AR$8:$CO$8,"Tx",'Input| Projects'!$AR658:$CO658)=0,"",SUMIF('Input| Projects'!$AR$8:$CO$8,"Tx",'Input| Projects'!$AR658:$CO658))</f>
        <v/>
      </c>
      <c r="CB658" s="206" t="str">
        <f t="shared" si="253"/>
        <v/>
      </c>
    </row>
    <row r="659" spans="2:80" x14ac:dyDescent="0.3">
      <c r="B659" s="268">
        <f>IFERROR('Input| Projects'!B659,"")</f>
        <v>650</v>
      </c>
      <c r="C659" s="57" t="str">
        <f>IFERROR(IF('Input| Projects'!C659="","",'Input| Projects'!C659),"")</f>
        <v/>
      </c>
      <c r="D659" s="57" t="str">
        <f>IFERROR(IF('Input| Projects'!D659="","",'Input| Projects'!D659),"")</f>
        <v/>
      </c>
      <c r="E659" s="140"/>
      <c r="F659" s="257">
        <f>IFERROR('Input| Projects'!I659*'Input| Escalations'!$K$19,"")</f>
        <v>0</v>
      </c>
      <c r="G659" s="257">
        <f>IFERROR('Input| Projects'!J659*'Input| Escalations'!$K$19,"")</f>
        <v>0</v>
      </c>
      <c r="H659" s="257">
        <f>IFERROR('Input| Projects'!K659*'Input| Escalations'!$K$19,"")</f>
        <v>0</v>
      </c>
      <c r="I659" s="257">
        <f>IFERROR('Input| Projects'!L659*'Input| Escalations'!$K$19,"")</f>
        <v>0</v>
      </c>
      <c r="J659" s="257">
        <f>IFERROR('Input| Projects'!M659*'Input| Escalations'!$K$19,"")</f>
        <v>0</v>
      </c>
      <c r="K659" s="257">
        <f>IFERROR('Input| Projects'!N659*'Input| Escalations'!$K$19,"")</f>
        <v>0</v>
      </c>
      <c r="L659" s="257">
        <f>IFERROR('Input| Projects'!O659*'Input| Escalations'!$K$19,"")</f>
        <v>0</v>
      </c>
      <c r="M659" s="206" t="str">
        <f>IF(ABS(SUM(F659:L659)-(SUM('Input| Projects'!I659:O659)*'Input| Escalations'!$K$19))&lt;0.0000001,"",1)</f>
        <v/>
      </c>
      <c r="N659" s="259">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259">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259">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259">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259">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259">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259">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42"/>
      <c r="V659" s="253">
        <f t="shared" si="247"/>
        <v>0</v>
      </c>
      <c r="W659" s="253">
        <f t="shared" si="248"/>
        <v>0</v>
      </c>
      <c r="X659" s="253">
        <f t="shared" si="249"/>
        <v>0</v>
      </c>
      <c r="Y659" s="253">
        <f t="shared" si="232"/>
        <v>0</v>
      </c>
      <c r="Z659" s="253">
        <f t="shared" si="233"/>
        <v>0</v>
      </c>
      <c r="AA659" s="253">
        <f t="shared" si="234"/>
        <v>0</v>
      </c>
      <c r="AB659" s="253">
        <f t="shared" si="235"/>
        <v>0</v>
      </c>
      <c r="AC659" s="142"/>
      <c r="AD659" s="253">
        <f>'Input| Projects'!Q659*N659*'Input| Escalations'!$K$19</f>
        <v>0</v>
      </c>
      <c r="AE659" s="253">
        <f>'Input| Projects'!R659*O659*'Input| Escalations'!$K$19</f>
        <v>0</v>
      </c>
      <c r="AF659" s="253">
        <f>'Input| Projects'!S659*P659*'Input| Escalations'!$K$19</f>
        <v>0</v>
      </c>
      <c r="AG659" s="253">
        <f>'Input| Projects'!T659*Q659*'Input| Escalations'!$K$19</f>
        <v>0</v>
      </c>
      <c r="AH659" s="253">
        <f>'Input| Projects'!U659*R659*'Input| Escalations'!$K$19</f>
        <v>0</v>
      </c>
      <c r="AI659" s="253">
        <f>'Input| Projects'!V659*S659*'Input| Escalations'!$K$19</f>
        <v>0</v>
      </c>
      <c r="AJ659" s="253">
        <f>'Input| Projects'!W659*T659*'Input| Escalations'!$K$19</f>
        <v>0</v>
      </c>
      <c r="AK659" s="142"/>
      <c r="AL659" s="253">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253">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253">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253">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253">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253">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253">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42"/>
      <c r="AT659" s="253">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253">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253">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253">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253">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253">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253">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42"/>
      <c r="BB659" s="253">
        <f t="shared" si="250"/>
        <v>0</v>
      </c>
      <c r="BC659" s="253">
        <f t="shared" si="251"/>
        <v>0</v>
      </c>
      <c r="BD659" s="253">
        <f t="shared" si="252"/>
        <v>0</v>
      </c>
      <c r="BE659" s="253">
        <f t="shared" si="236"/>
        <v>0</v>
      </c>
      <c r="BF659" s="253">
        <f t="shared" si="237"/>
        <v>0</v>
      </c>
      <c r="BG659" s="253">
        <f t="shared" si="238"/>
        <v>0</v>
      </c>
      <c r="BH659" s="253">
        <f t="shared" si="239"/>
        <v>0</v>
      </c>
      <c r="BI659" s="144"/>
      <c r="BJ659" s="253"/>
      <c r="BK659" s="253"/>
      <c r="BL659" s="253"/>
      <c r="BM659" s="253"/>
      <c r="BN659" s="253"/>
      <c r="BO659" s="253"/>
      <c r="BP659" s="253"/>
      <c r="BQ659" s="144"/>
      <c r="BR659" s="253">
        <f t="shared" si="240"/>
        <v>0</v>
      </c>
      <c r="BS659" s="253">
        <f t="shared" si="241"/>
        <v>0</v>
      </c>
      <c r="BT659" s="253">
        <f t="shared" si="242"/>
        <v>0</v>
      </c>
      <c r="BU659" s="253">
        <f t="shared" si="243"/>
        <v>0</v>
      </c>
      <c r="BV659" s="253">
        <f t="shared" si="244"/>
        <v>0</v>
      </c>
      <c r="BW659" s="253">
        <f t="shared" si="245"/>
        <v>0</v>
      </c>
      <c r="BX659" s="253">
        <f t="shared" si="246"/>
        <v>0</v>
      </c>
      <c r="BY659" s="142"/>
      <c r="BZ659" s="264" t="str">
        <f>IF(SUMIF('Input| Projects'!$AR$8:$CO$8,"Dx",'Input| Projects'!$AR659:$CO659)=0,"",SUMIF('Input| Projects'!$AR$8:$CO$8,"Dx",'Input| Projects'!$AR659:$CO659))</f>
        <v/>
      </c>
      <c r="CA659" s="264" t="str">
        <f>IF(SUMIF('Input| Projects'!$AR$8:$CO$8,"Tx",'Input| Projects'!$AR659:$CO659)=0,"",SUMIF('Input| Projects'!$AR$8:$CO$8,"Tx",'Input| Projects'!$AR659:$CO659))</f>
        <v/>
      </c>
      <c r="CB659" s="206" t="str">
        <f t="shared" si="253"/>
        <v/>
      </c>
    </row>
    <row r="660" spans="2:80" x14ac:dyDescent="0.3">
      <c r="B660" s="268">
        <f>IFERROR('Input| Projects'!B660,"")</f>
        <v>651</v>
      </c>
      <c r="C660" s="57" t="str">
        <f>IFERROR(IF('Input| Projects'!C660="","",'Input| Projects'!C660),"")</f>
        <v/>
      </c>
      <c r="D660" s="57" t="str">
        <f>IFERROR(IF('Input| Projects'!D660="","",'Input| Projects'!D660),"")</f>
        <v/>
      </c>
      <c r="E660" s="140"/>
      <c r="F660" s="257">
        <f>IFERROR('Input| Projects'!I660*'Input| Escalations'!$K$19,"")</f>
        <v>0</v>
      </c>
      <c r="G660" s="257">
        <f>IFERROR('Input| Projects'!J660*'Input| Escalations'!$K$19,"")</f>
        <v>0</v>
      </c>
      <c r="H660" s="257">
        <f>IFERROR('Input| Projects'!K660*'Input| Escalations'!$K$19,"")</f>
        <v>0</v>
      </c>
      <c r="I660" s="257">
        <f>IFERROR('Input| Projects'!L660*'Input| Escalations'!$K$19,"")</f>
        <v>0</v>
      </c>
      <c r="J660" s="257">
        <f>IFERROR('Input| Projects'!M660*'Input| Escalations'!$K$19,"")</f>
        <v>0</v>
      </c>
      <c r="K660" s="257">
        <f>IFERROR('Input| Projects'!N660*'Input| Escalations'!$K$19,"")</f>
        <v>0</v>
      </c>
      <c r="L660" s="257">
        <f>IFERROR('Input| Projects'!O660*'Input| Escalations'!$K$19,"")</f>
        <v>0</v>
      </c>
      <c r="M660" s="206" t="str">
        <f>IF(ABS(SUM(F660:L660)-(SUM('Input| Projects'!I660:O660)*'Input| Escalations'!$K$19))&lt;0.0000001,"",1)</f>
        <v/>
      </c>
      <c r="N660" s="259">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259">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259">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259">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259">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259">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259">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42"/>
      <c r="V660" s="253">
        <f t="shared" si="247"/>
        <v>0</v>
      </c>
      <c r="W660" s="253">
        <f t="shared" si="248"/>
        <v>0</v>
      </c>
      <c r="X660" s="253">
        <f t="shared" si="249"/>
        <v>0</v>
      </c>
      <c r="Y660" s="253">
        <f t="shared" si="232"/>
        <v>0</v>
      </c>
      <c r="Z660" s="253">
        <f t="shared" si="233"/>
        <v>0</v>
      </c>
      <c r="AA660" s="253">
        <f t="shared" si="234"/>
        <v>0</v>
      </c>
      <c r="AB660" s="253">
        <f t="shared" si="235"/>
        <v>0</v>
      </c>
      <c r="AC660" s="142"/>
      <c r="AD660" s="253">
        <f>'Input| Projects'!Q660*N660*'Input| Escalations'!$K$19</f>
        <v>0</v>
      </c>
      <c r="AE660" s="253">
        <f>'Input| Projects'!R660*O660*'Input| Escalations'!$K$19</f>
        <v>0</v>
      </c>
      <c r="AF660" s="253">
        <f>'Input| Projects'!S660*P660*'Input| Escalations'!$K$19</f>
        <v>0</v>
      </c>
      <c r="AG660" s="253">
        <f>'Input| Projects'!T660*Q660*'Input| Escalations'!$K$19</f>
        <v>0</v>
      </c>
      <c r="AH660" s="253">
        <f>'Input| Projects'!U660*R660*'Input| Escalations'!$K$19</f>
        <v>0</v>
      </c>
      <c r="AI660" s="253">
        <f>'Input| Projects'!V660*S660*'Input| Escalations'!$K$19</f>
        <v>0</v>
      </c>
      <c r="AJ660" s="253">
        <f>'Input| Projects'!W660*T660*'Input| Escalations'!$K$19</f>
        <v>0</v>
      </c>
      <c r="AK660" s="142"/>
      <c r="AL660" s="253">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253">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253">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253">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253">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253">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253">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42"/>
      <c r="AT660" s="253">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253">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253">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253">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253">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253">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253">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42"/>
      <c r="BB660" s="253">
        <f t="shared" si="250"/>
        <v>0</v>
      </c>
      <c r="BC660" s="253">
        <f t="shared" si="251"/>
        <v>0</v>
      </c>
      <c r="BD660" s="253">
        <f t="shared" si="252"/>
        <v>0</v>
      </c>
      <c r="BE660" s="253">
        <f t="shared" si="236"/>
        <v>0</v>
      </c>
      <c r="BF660" s="253">
        <f t="shared" si="237"/>
        <v>0</v>
      </c>
      <c r="BG660" s="253">
        <f t="shared" si="238"/>
        <v>0</v>
      </c>
      <c r="BH660" s="253">
        <f t="shared" si="239"/>
        <v>0</v>
      </c>
      <c r="BI660" s="144"/>
      <c r="BJ660" s="253"/>
      <c r="BK660" s="253"/>
      <c r="BL660" s="253"/>
      <c r="BM660" s="253"/>
      <c r="BN660" s="253"/>
      <c r="BO660" s="253"/>
      <c r="BP660" s="253"/>
      <c r="BQ660" s="144"/>
      <c r="BR660" s="253">
        <f t="shared" si="240"/>
        <v>0</v>
      </c>
      <c r="BS660" s="253">
        <f t="shared" si="241"/>
        <v>0</v>
      </c>
      <c r="BT660" s="253">
        <f t="shared" si="242"/>
        <v>0</v>
      </c>
      <c r="BU660" s="253">
        <f t="shared" si="243"/>
        <v>0</v>
      </c>
      <c r="BV660" s="253">
        <f t="shared" si="244"/>
        <v>0</v>
      </c>
      <c r="BW660" s="253">
        <f t="shared" si="245"/>
        <v>0</v>
      </c>
      <c r="BX660" s="253">
        <f t="shared" si="246"/>
        <v>0</v>
      </c>
      <c r="BY660" s="142"/>
      <c r="BZ660" s="264" t="str">
        <f>IF(SUMIF('Input| Projects'!$AR$8:$CO$8,"Dx",'Input| Projects'!$AR660:$CO660)=0,"",SUMIF('Input| Projects'!$AR$8:$CO$8,"Dx",'Input| Projects'!$AR660:$CO660))</f>
        <v/>
      </c>
      <c r="CA660" s="264" t="str">
        <f>IF(SUMIF('Input| Projects'!$AR$8:$CO$8,"Tx",'Input| Projects'!$AR660:$CO660)=0,"",SUMIF('Input| Projects'!$AR$8:$CO$8,"Tx",'Input| Projects'!$AR660:$CO660))</f>
        <v/>
      </c>
      <c r="CB660" s="206" t="str">
        <f t="shared" si="253"/>
        <v/>
      </c>
    </row>
    <row r="661" spans="2:80" x14ac:dyDescent="0.3">
      <c r="B661" s="268">
        <f>IFERROR('Input| Projects'!B661,"")</f>
        <v>652</v>
      </c>
      <c r="C661" s="57" t="str">
        <f>IFERROR(IF('Input| Projects'!C661="","",'Input| Projects'!C661),"")</f>
        <v/>
      </c>
      <c r="D661" s="57" t="str">
        <f>IFERROR(IF('Input| Projects'!D661="","",'Input| Projects'!D661),"")</f>
        <v/>
      </c>
      <c r="E661" s="140"/>
      <c r="F661" s="257">
        <f>IFERROR('Input| Projects'!I661*'Input| Escalations'!$K$19,"")</f>
        <v>0</v>
      </c>
      <c r="G661" s="257">
        <f>IFERROR('Input| Projects'!J661*'Input| Escalations'!$K$19,"")</f>
        <v>0</v>
      </c>
      <c r="H661" s="257">
        <f>IFERROR('Input| Projects'!K661*'Input| Escalations'!$K$19,"")</f>
        <v>0</v>
      </c>
      <c r="I661" s="257">
        <f>IFERROR('Input| Projects'!L661*'Input| Escalations'!$K$19,"")</f>
        <v>0</v>
      </c>
      <c r="J661" s="257">
        <f>IFERROR('Input| Projects'!M661*'Input| Escalations'!$K$19,"")</f>
        <v>0</v>
      </c>
      <c r="K661" s="257">
        <f>IFERROR('Input| Projects'!N661*'Input| Escalations'!$K$19,"")</f>
        <v>0</v>
      </c>
      <c r="L661" s="257">
        <f>IFERROR('Input| Projects'!O661*'Input| Escalations'!$K$19,"")</f>
        <v>0</v>
      </c>
      <c r="M661" s="206" t="str">
        <f>IF(ABS(SUM(F661:L661)-(SUM('Input| Projects'!I661:O661)*'Input| Escalations'!$K$19))&lt;0.0000001,"",1)</f>
        <v/>
      </c>
      <c r="N661" s="259">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259">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259">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259">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259">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259">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259">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42"/>
      <c r="V661" s="253">
        <f t="shared" si="247"/>
        <v>0</v>
      </c>
      <c r="W661" s="253">
        <f t="shared" si="248"/>
        <v>0</v>
      </c>
      <c r="X661" s="253">
        <f t="shared" si="249"/>
        <v>0</v>
      </c>
      <c r="Y661" s="253">
        <f t="shared" si="232"/>
        <v>0</v>
      </c>
      <c r="Z661" s="253">
        <f t="shared" si="233"/>
        <v>0</v>
      </c>
      <c r="AA661" s="253">
        <f t="shared" si="234"/>
        <v>0</v>
      </c>
      <c r="AB661" s="253">
        <f t="shared" si="235"/>
        <v>0</v>
      </c>
      <c r="AC661" s="142"/>
      <c r="AD661" s="253">
        <f>'Input| Projects'!Q661*N661*'Input| Escalations'!$K$19</f>
        <v>0</v>
      </c>
      <c r="AE661" s="253">
        <f>'Input| Projects'!R661*O661*'Input| Escalations'!$K$19</f>
        <v>0</v>
      </c>
      <c r="AF661" s="253">
        <f>'Input| Projects'!S661*P661*'Input| Escalations'!$K$19</f>
        <v>0</v>
      </c>
      <c r="AG661" s="253">
        <f>'Input| Projects'!T661*Q661*'Input| Escalations'!$K$19</f>
        <v>0</v>
      </c>
      <c r="AH661" s="253">
        <f>'Input| Projects'!U661*R661*'Input| Escalations'!$K$19</f>
        <v>0</v>
      </c>
      <c r="AI661" s="253">
        <f>'Input| Projects'!V661*S661*'Input| Escalations'!$K$19</f>
        <v>0</v>
      </c>
      <c r="AJ661" s="253">
        <f>'Input| Projects'!W661*T661*'Input| Escalations'!$K$19</f>
        <v>0</v>
      </c>
      <c r="AK661" s="142"/>
      <c r="AL661" s="253">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253">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253">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253">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253">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253">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253">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42"/>
      <c r="AT661" s="253">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253">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253">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253">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253">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253">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253">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42"/>
      <c r="BB661" s="253">
        <f t="shared" si="250"/>
        <v>0</v>
      </c>
      <c r="BC661" s="253">
        <f t="shared" si="251"/>
        <v>0</v>
      </c>
      <c r="BD661" s="253">
        <f t="shared" si="252"/>
        <v>0</v>
      </c>
      <c r="BE661" s="253">
        <f t="shared" si="236"/>
        <v>0</v>
      </c>
      <c r="BF661" s="253">
        <f t="shared" si="237"/>
        <v>0</v>
      </c>
      <c r="BG661" s="253">
        <f t="shared" si="238"/>
        <v>0</v>
      </c>
      <c r="BH661" s="253">
        <f t="shared" si="239"/>
        <v>0</v>
      </c>
      <c r="BI661" s="144"/>
      <c r="BJ661" s="253"/>
      <c r="BK661" s="253"/>
      <c r="BL661" s="253"/>
      <c r="BM661" s="253"/>
      <c r="BN661" s="253"/>
      <c r="BO661" s="253"/>
      <c r="BP661" s="253"/>
      <c r="BQ661" s="144"/>
      <c r="BR661" s="253">
        <f t="shared" si="240"/>
        <v>0</v>
      </c>
      <c r="BS661" s="253">
        <f t="shared" si="241"/>
        <v>0</v>
      </c>
      <c r="BT661" s="253">
        <f t="shared" si="242"/>
        <v>0</v>
      </c>
      <c r="BU661" s="253">
        <f t="shared" si="243"/>
        <v>0</v>
      </c>
      <c r="BV661" s="253">
        <f t="shared" si="244"/>
        <v>0</v>
      </c>
      <c r="BW661" s="253">
        <f t="shared" si="245"/>
        <v>0</v>
      </c>
      <c r="BX661" s="253">
        <f t="shared" si="246"/>
        <v>0</v>
      </c>
      <c r="BY661" s="142"/>
      <c r="BZ661" s="264" t="str">
        <f>IF(SUMIF('Input| Projects'!$AR$8:$CO$8,"Dx",'Input| Projects'!$AR661:$CO661)=0,"",SUMIF('Input| Projects'!$AR$8:$CO$8,"Dx",'Input| Projects'!$AR661:$CO661))</f>
        <v/>
      </c>
      <c r="CA661" s="264" t="str">
        <f>IF(SUMIF('Input| Projects'!$AR$8:$CO$8,"Tx",'Input| Projects'!$AR661:$CO661)=0,"",SUMIF('Input| Projects'!$AR$8:$CO$8,"Tx",'Input| Projects'!$AR661:$CO661))</f>
        <v/>
      </c>
      <c r="CB661" s="206" t="str">
        <f t="shared" si="253"/>
        <v/>
      </c>
    </row>
    <row r="662" spans="2:80" x14ac:dyDescent="0.3">
      <c r="B662" s="268">
        <f>IFERROR('Input| Projects'!B662,"")</f>
        <v>653</v>
      </c>
      <c r="C662" s="57" t="str">
        <f>IFERROR(IF('Input| Projects'!C662="","",'Input| Projects'!C662),"")</f>
        <v/>
      </c>
      <c r="D662" s="57" t="str">
        <f>IFERROR(IF('Input| Projects'!D662="","",'Input| Projects'!D662),"")</f>
        <v/>
      </c>
      <c r="E662" s="140"/>
      <c r="F662" s="257">
        <f>IFERROR('Input| Projects'!I662*'Input| Escalations'!$K$19,"")</f>
        <v>0</v>
      </c>
      <c r="G662" s="257">
        <f>IFERROR('Input| Projects'!J662*'Input| Escalations'!$K$19,"")</f>
        <v>0</v>
      </c>
      <c r="H662" s="257">
        <f>IFERROR('Input| Projects'!K662*'Input| Escalations'!$K$19,"")</f>
        <v>0</v>
      </c>
      <c r="I662" s="257">
        <f>IFERROR('Input| Projects'!L662*'Input| Escalations'!$K$19,"")</f>
        <v>0</v>
      </c>
      <c r="J662" s="257">
        <f>IFERROR('Input| Projects'!M662*'Input| Escalations'!$K$19,"")</f>
        <v>0</v>
      </c>
      <c r="K662" s="257">
        <f>IFERROR('Input| Projects'!N662*'Input| Escalations'!$K$19,"")</f>
        <v>0</v>
      </c>
      <c r="L662" s="257">
        <f>IFERROR('Input| Projects'!O662*'Input| Escalations'!$K$19,"")</f>
        <v>0</v>
      </c>
      <c r="M662" s="206" t="str">
        <f>IF(ABS(SUM(F662:L662)-(SUM('Input| Projects'!I662:O662)*'Input| Escalations'!$K$19))&lt;0.0000001,"",1)</f>
        <v/>
      </c>
      <c r="N662" s="259">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259">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259">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259">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259">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259">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259">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42"/>
      <c r="V662" s="253">
        <f t="shared" si="247"/>
        <v>0</v>
      </c>
      <c r="W662" s="253">
        <f t="shared" si="248"/>
        <v>0</v>
      </c>
      <c r="X662" s="253">
        <f t="shared" si="249"/>
        <v>0</v>
      </c>
      <c r="Y662" s="253">
        <f t="shared" si="232"/>
        <v>0</v>
      </c>
      <c r="Z662" s="253">
        <f t="shared" si="233"/>
        <v>0</v>
      </c>
      <c r="AA662" s="253">
        <f t="shared" si="234"/>
        <v>0</v>
      </c>
      <c r="AB662" s="253">
        <f t="shared" si="235"/>
        <v>0</v>
      </c>
      <c r="AC662" s="142"/>
      <c r="AD662" s="253">
        <f>'Input| Projects'!Q662*N662*'Input| Escalations'!$K$19</f>
        <v>0</v>
      </c>
      <c r="AE662" s="253">
        <f>'Input| Projects'!R662*O662*'Input| Escalations'!$K$19</f>
        <v>0</v>
      </c>
      <c r="AF662" s="253">
        <f>'Input| Projects'!S662*P662*'Input| Escalations'!$K$19</f>
        <v>0</v>
      </c>
      <c r="AG662" s="253">
        <f>'Input| Projects'!T662*Q662*'Input| Escalations'!$K$19</f>
        <v>0</v>
      </c>
      <c r="AH662" s="253">
        <f>'Input| Projects'!U662*R662*'Input| Escalations'!$K$19</f>
        <v>0</v>
      </c>
      <c r="AI662" s="253">
        <f>'Input| Projects'!V662*S662*'Input| Escalations'!$K$19</f>
        <v>0</v>
      </c>
      <c r="AJ662" s="253">
        <f>'Input| Projects'!W662*T662*'Input| Escalations'!$K$19</f>
        <v>0</v>
      </c>
      <c r="AK662" s="142"/>
      <c r="AL662" s="253">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253">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253">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253">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253">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253">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253">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42"/>
      <c r="AT662" s="253">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253">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253">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253">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253">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253">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253">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42"/>
      <c r="BB662" s="253">
        <f t="shared" si="250"/>
        <v>0</v>
      </c>
      <c r="BC662" s="253">
        <f t="shared" si="251"/>
        <v>0</v>
      </c>
      <c r="BD662" s="253">
        <f t="shared" si="252"/>
        <v>0</v>
      </c>
      <c r="BE662" s="253">
        <f t="shared" si="236"/>
        <v>0</v>
      </c>
      <c r="BF662" s="253">
        <f t="shared" si="237"/>
        <v>0</v>
      </c>
      <c r="BG662" s="253">
        <f t="shared" si="238"/>
        <v>0</v>
      </c>
      <c r="BH662" s="253">
        <f t="shared" si="239"/>
        <v>0</v>
      </c>
      <c r="BI662" s="144"/>
      <c r="BJ662" s="253"/>
      <c r="BK662" s="253"/>
      <c r="BL662" s="253"/>
      <c r="BM662" s="253"/>
      <c r="BN662" s="253"/>
      <c r="BO662" s="253"/>
      <c r="BP662" s="253"/>
      <c r="BQ662" s="144"/>
      <c r="BR662" s="253">
        <f t="shared" si="240"/>
        <v>0</v>
      </c>
      <c r="BS662" s="253">
        <f t="shared" si="241"/>
        <v>0</v>
      </c>
      <c r="BT662" s="253">
        <f t="shared" si="242"/>
        <v>0</v>
      </c>
      <c r="BU662" s="253">
        <f t="shared" si="243"/>
        <v>0</v>
      </c>
      <c r="BV662" s="253">
        <f t="shared" si="244"/>
        <v>0</v>
      </c>
      <c r="BW662" s="253">
        <f t="shared" si="245"/>
        <v>0</v>
      </c>
      <c r="BX662" s="253">
        <f t="shared" si="246"/>
        <v>0</v>
      </c>
      <c r="BY662" s="142"/>
      <c r="BZ662" s="264" t="str">
        <f>IF(SUMIF('Input| Projects'!$AR$8:$CO$8,"Dx",'Input| Projects'!$AR662:$CO662)=0,"",SUMIF('Input| Projects'!$AR$8:$CO$8,"Dx",'Input| Projects'!$AR662:$CO662))</f>
        <v/>
      </c>
      <c r="CA662" s="264" t="str">
        <f>IF(SUMIF('Input| Projects'!$AR$8:$CO$8,"Tx",'Input| Projects'!$AR662:$CO662)=0,"",SUMIF('Input| Projects'!$AR$8:$CO$8,"Tx",'Input| Projects'!$AR662:$CO662))</f>
        <v/>
      </c>
      <c r="CB662" s="206" t="str">
        <f t="shared" si="253"/>
        <v/>
      </c>
    </row>
    <row r="663" spans="2:80" x14ac:dyDescent="0.3">
      <c r="B663" s="268">
        <f>IFERROR('Input| Projects'!B663,"")</f>
        <v>654</v>
      </c>
      <c r="C663" s="57" t="str">
        <f>IFERROR(IF('Input| Projects'!C663="","",'Input| Projects'!C663),"")</f>
        <v/>
      </c>
      <c r="D663" s="57" t="str">
        <f>IFERROR(IF('Input| Projects'!D663="","",'Input| Projects'!D663),"")</f>
        <v/>
      </c>
      <c r="E663" s="140"/>
      <c r="F663" s="257">
        <f>IFERROR('Input| Projects'!I663*'Input| Escalations'!$K$19,"")</f>
        <v>0</v>
      </c>
      <c r="G663" s="257">
        <f>IFERROR('Input| Projects'!J663*'Input| Escalations'!$K$19,"")</f>
        <v>0</v>
      </c>
      <c r="H663" s="257">
        <f>IFERROR('Input| Projects'!K663*'Input| Escalations'!$K$19,"")</f>
        <v>0</v>
      </c>
      <c r="I663" s="257">
        <f>IFERROR('Input| Projects'!L663*'Input| Escalations'!$K$19,"")</f>
        <v>0</v>
      </c>
      <c r="J663" s="257">
        <f>IFERROR('Input| Projects'!M663*'Input| Escalations'!$K$19,"")</f>
        <v>0</v>
      </c>
      <c r="K663" s="257">
        <f>IFERROR('Input| Projects'!N663*'Input| Escalations'!$K$19,"")</f>
        <v>0</v>
      </c>
      <c r="L663" s="257">
        <f>IFERROR('Input| Projects'!O663*'Input| Escalations'!$K$19,"")</f>
        <v>0</v>
      </c>
      <c r="M663" s="206" t="str">
        <f>IF(ABS(SUM(F663:L663)-(SUM('Input| Projects'!I663:O663)*'Input| Escalations'!$K$19))&lt;0.0000001,"",1)</f>
        <v/>
      </c>
      <c r="N663" s="259">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259">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259">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259">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259">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259">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259">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42"/>
      <c r="V663" s="253">
        <f t="shared" si="247"/>
        <v>0</v>
      </c>
      <c r="W663" s="253">
        <f t="shared" si="248"/>
        <v>0</v>
      </c>
      <c r="X663" s="253">
        <f t="shared" si="249"/>
        <v>0</v>
      </c>
      <c r="Y663" s="253">
        <f t="shared" si="232"/>
        <v>0</v>
      </c>
      <c r="Z663" s="253">
        <f t="shared" si="233"/>
        <v>0</v>
      </c>
      <c r="AA663" s="253">
        <f t="shared" si="234"/>
        <v>0</v>
      </c>
      <c r="AB663" s="253">
        <f t="shared" si="235"/>
        <v>0</v>
      </c>
      <c r="AC663" s="142"/>
      <c r="AD663" s="253">
        <f>'Input| Projects'!Q663*N663*'Input| Escalations'!$K$19</f>
        <v>0</v>
      </c>
      <c r="AE663" s="253">
        <f>'Input| Projects'!R663*O663*'Input| Escalations'!$K$19</f>
        <v>0</v>
      </c>
      <c r="AF663" s="253">
        <f>'Input| Projects'!S663*P663*'Input| Escalations'!$K$19</f>
        <v>0</v>
      </c>
      <c r="AG663" s="253">
        <f>'Input| Projects'!T663*Q663*'Input| Escalations'!$K$19</f>
        <v>0</v>
      </c>
      <c r="AH663" s="253">
        <f>'Input| Projects'!U663*R663*'Input| Escalations'!$K$19</f>
        <v>0</v>
      </c>
      <c r="AI663" s="253">
        <f>'Input| Projects'!V663*S663*'Input| Escalations'!$K$19</f>
        <v>0</v>
      </c>
      <c r="AJ663" s="253">
        <f>'Input| Projects'!W663*T663*'Input| Escalations'!$K$19</f>
        <v>0</v>
      </c>
      <c r="AK663" s="142"/>
      <c r="AL663" s="253">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253">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253">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253">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253">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253">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253">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42"/>
      <c r="AT663" s="253">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253">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253">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253">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253">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253">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253">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42"/>
      <c r="BB663" s="253">
        <f t="shared" si="250"/>
        <v>0</v>
      </c>
      <c r="BC663" s="253">
        <f t="shared" si="251"/>
        <v>0</v>
      </c>
      <c r="BD663" s="253">
        <f t="shared" si="252"/>
        <v>0</v>
      </c>
      <c r="BE663" s="253">
        <f t="shared" si="236"/>
        <v>0</v>
      </c>
      <c r="BF663" s="253">
        <f t="shared" si="237"/>
        <v>0</v>
      </c>
      <c r="BG663" s="253">
        <f t="shared" si="238"/>
        <v>0</v>
      </c>
      <c r="BH663" s="253">
        <f t="shared" si="239"/>
        <v>0</v>
      </c>
      <c r="BI663" s="144"/>
      <c r="BJ663" s="253"/>
      <c r="BK663" s="253"/>
      <c r="BL663" s="253"/>
      <c r="BM663" s="253"/>
      <c r="BN663" s="253"/>
      <c r="BO663" s="253"/>
      <c r="BP663" s="253"/>
      <c r="BQ663" s="144"/>
      <c r="BR663" s="253">
        <f t="shared" si="240"/>
        <v>0</v>
      </c>
      <c r="BS663" s="253">
        <f t="shared" si="241"/>
        <v>0</v>
      </c>
      <c r="BT663" s="253">
        <f t="shared" si="242"/>
        <v>0</v>
      </c>
      <c r="BU663" s="253">
        <f t="shared" si="243"/>
        <v>0</v>
      </c>
      <c r="BV663" s="253">
        <f t="shared" si="244"/>
        <v>0</v>
      </c>
      <c r="BW663" s="253">
        <f t="shared" si="245"/>
        <v>0</v>
      </c>
      <c r="BX663" s="253">
        <f t="shared" si="246"/>
        <v>0</v>
      </c>
      <c r="BY663" s="142"/>
      <c r="BZ663" s="264" t="str">
        <f>IF(SUMIF('Input| Projects'!$AR$8:$CO$8,"Dx",'Input| Projects'!$AR663:$CO663)=0,"",SUMIF('Input| Projects'!$AR$8:$CO$8,"Dx",'Input| Projects'!$AR663:$CO663))</f>
        <v/>
      </c>
      <c r="CA663" s="264" t="str">
        <f>IF(SUMIF('Input| Projects'!$AR$8:$CO$8,"Tx",'Input| Projects'!$AR663:$CO663)=0,"",SUMIF('Input| Projects'!$AR$8:$CO$8,"Tx",'Input| Projects'!$AR663:$CO663))</f>
        <v/>
      </c>
      <c r="CB663" s="206" t="str">
        <f t="shared" si="253"/>
        <v/>
      </c>
    </row>
    <row r="664" spans="2:80" x14ac:dyDescent="0.3">
      <c r="B664" s="268">
        <f>IFERROR('Input| Projects'!B664,"")</f>
        <v>655</v>
      </c>
      <c r="C664" s="57" t="str">
        <f>IFERROR(IF('Input| Projects'!C664="","",'Input| Projects'!C664),"")</f>
        <v/>
      </c>
      <c r="D664" s="57" t="str">
        <f>IFERROR(IF('Input| Projects'!D664="","",'Input| Projects'!D664),"")</f>
        <v/>
      </c>
      <c r="E664" s="140"/>
      <c r="F664" s="257">
        <f>IFERROR('Input| Projects'!I664*'Input| Escalations'!$K$19,"")</f>
        <v>0</v>
      </c>
      <c r="G664" s="257">
        <f>IFERROR('Input| Projects'!J664*'Input| Escalations'!$K$19,"")</f>
        <v>0</v>
      </c>
      <c r="H664" s="257">
        <f>IFERROR('Input| Projects'!K664*'Input| Escalations'!$K$19,"")</f>
        <v>0</v>
      </c>
      <c r="I664" s="257">
        <f>IFERROR('Input| Projects'!L664*'Input| Escalations'!$K$19,"")</f>
        <v>0</v>
      </c>
      <c r="J664" s="257">
        <f>IFERROR('Input| Projects'!M664*'Input| Escalations'!$K$19,"")</f>
        <v>0</v>
      </c>
      <c r="K664" s="257">
        <f>IFERROR('Input| Projects'!N664*'Input| Escalations'!$K$19,"")</f>
        <v>0</v>
      </c>
      <c r="L664" s="257">
        <f>IFERROR('Input| Projects'!O664*'Input| Escalations'!$K$19,"")</f>
        <v>0</v>
      </c>
      <c r="M664" s="206" t="str">
        <f>IF(ABS(SUM(F664:L664)-(SUM('Input| Projects'!I664:O664)*'Input| Escalations'!$K$19))&lt;0.0000001,"",1)</f>
        <v/>
      </c>
      <c r="N664" s="259">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259">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259">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259">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259">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259">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259">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42"/>
      <c r="V664" s="253">
        <f t="shared" si="247"/>
        <v>0</v>
      </c>
      <c r="W664" s="253">
        <f t="shared" si="248"/>
        <v>0</v>
      </c>
      <c r="X664" s="253">
        <f t="shared" si="249"/>
        <v>0</v>
      </c>
      <c r="Y664" s="253">
        <f t="shared" si="232"/>
        <v>0</v>
      </c>
      <c r="Z664" s="253">
        <f t="shared" si="233"/>
        <v>0</v>
      </c>
      <c r="AA664" s="253">
        <f t="shared" si="234"/>
        <v>0</v>
      </c>
      <c r="AB664" s="253">
        <f t="shared" si="235"/>
        <v>0</v>
      </c>
      <c r="AC664" s="142"/>
      <c r="AD664" s="253">
        <f>'Input| Projects'!Q664*N664*'Input| Escalations'!$K$19</f>
        <v>0</v>
      </c>
      <c r="AE664" s="253">
        <f>'Input| Projects'!R664*O664*'Input| Escalations'!$K$19</f>
        <v>0</v>
      </c>
      <c r="AF664" s="253">
        <f>'Input| Projects'!S664*P664*'Input| Escalations'!$K$19</f>
        <v>0</v>
      </c>
      <c r="AG664" s="253">
        <f>'Input| Projects'!T664*Q664*'Input| Escalations'!$K$19</f>
        <v>0</v>
      </c>
      <c r="AH664" s="253">
        <f>'Input| Projects'!U664*R664*'Input| Escalations'!$K$19</f>
        <v>0</v>
      </c>
      <c r="AI664" s="253">
        <f>'Input| Projects'!V664*S664*'Input| Escalations'!$K$19</f>
        <v>0</v>
      </c>
      <c r="AJ664" s="253">
        <f>'Input| Projects'!W664*T664*'Input| Escalations'!$K$19</f>
        <v>0</v>
      </c>
      <c r="AK664" s="142"/>
      <c r="AL664" s="253">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253">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253">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253">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253">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253">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253">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42"/>
      <c r="AT664" s="253">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253">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253">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253">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253">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253">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253">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42"/>
      <c r="BB664" s="253">
        <f t="shared" si="250"/>
        <v>0</v>
      </c>
      <c r="BC664" s="253">
        <f t="shared" si="251"/>
        <v>0</v>
      </c>
      <c r="BD664" s="253">
        <f t="shared" si="252"/>
        <v>0</v>
      </c>
      <c r="BE664" s="253">
        <f t="shared" si="236"/>
        <v>0</v>
      </c>
      <c r="BF664" s="253">
        <f t="shared" si="237"/>
        <v>0</v>
      </c>
      <c r="BG664" s="253">
        <f t="shared" si="238"/>
        <v>0</v>
      </c>
      <c r="BH664" s="253">
        <f t="shared" si="239"/>
        <v>0</v>
      </c>
      <c r="BI664" s="144"/>
      <c r="BJ664" s="253"/>
      <c r="BK664" s="253"/>
      <c r="BL664" s="253"/>
      <c r="BM664" s="253"/>
      <c r="BN664" s="253"/>
      <c r="BO664" s="253"/>
      <c r="BP664" s="253"/>
      <c r="BQ664" s="144"/>
      <c r="BR664" s="253">
        <f t="shared" si="240"/>
        <v>0</v>
      </c>
      <c r="BS664" s="253">
        <f t="shared" si="241"/>
        <v>0</v>
      </c>
      <c r="BT664" s="253">
        <f t="shared" si="242"/>
        <v>0</v>
      </c>
      <c r="BU664" s="253">
        <f t="shared" si="243"/>
        <v>0</v>
      </c>
      <c r="BV664" s="253">
        <f t="shared" si="244"/>
        <v>0</v>
      </c>
      <c r="BW664" s="253">
        <f t="shared" si="245"/>
        <v>0</v>
      </c>
      <c r="BX664" s="253">
        <f t="shared" si="246"/>
        <v>0</v>
      </c>
      <c r="BY664" s="142"/>
      <c r="BZ664" s="264" t="str">
        <f>IF(SUMIF('Input| Projects'!$AR$8:$CO$8,"Dx",'Input| Projects'!$AR664:$CO664)=0,"",SUMIF('Input| Projects'!$AR$8:$CO$8,"Dx",'Input| Projects'!$AR664:$CO664))</f>
        <v/>
      </c>
      <c r="CA664" s="264" t="str">
        <f>IF(SUMIF('Input| Projects'!$AR$8:$CO$8,"Tx",'Input| Projects'!$AR664:$CO664)=0,"",SUMIF('Input| Projects'!$AR$8:$CO$8,"Tx",'Input| Projects'!$AR664:$CO664))</f>
        <v/>
      </c>
      <c r="CB664" s="206" t="str">
        <f t="shared" si="253"/>
        <v/>
      </c>
    </row>
    <row r="665" spans="2:80" x14ac:dyDescent="0.3">
      <c r="B665" s="268">
        <f>IFERROR('Input| Projects'!B665,"")</f>
        <v>656</v>
      </c>
      <c r="C665" s="57" t="str">
        <f>IFERROR(IF('Input| Projects'!C665="","",'Input| Projects'!C665),"")</f>
        <v/>
      </c>
      <c r="D665" s="57" t="str">
        <f>IFERROR(IF('Input| Projects'!D665="","",'Input| Projects'!D665),"")</f>
        <v/>
      </c>
      <c r="E665" s="140"/>
      <c r="F665" s="257">
        <f>IFERROR('Input| Projects'!I665*'Input| Escalations'!$K$19,"")</f>
        <v>0</v>
      </c>
      <c r="G665" s="257">
        <f>IFERROR('Input| Projects'!J665*'Input| Escalations'!$K$19,"")</f>
        <v>0</v>
      </c>
      <c r="H665" s="257">
        <f>IFERROR('Input| Projects'!K665*'Input| Escalations'!$K$19,"")</f>
        <v>0</v>
      </c>
      <c r="I665" s="257">
        <f>IFERROR('Input| Projects'!L665*'Input| Escalations'!$K$19,"")</f>
        <v>0</v>
      </c>
      <c r="J665" s="257">
        <f>IFERROR('Input| Projects'!M665*'Input| Escalations'!$K$19,"")</f>
        <v>0</v>
      </c>
      <c r="K665" s="257">
        <f>IFERROR('Input| Projects'!N665*'Input| Escalations'!$K$19,"")</f>
        <v>0</v>
      </c>
      <c r="L665" s="257">
        <f>IFERROR('Input| Projects'!O665*'Input| Escalations'!$K$19,"")</f>
        <v>0</v>
      </c>
      <c r="M665" s="206" t="str">
        <f>IF(ABS(SUM(F665:L665)-(SUM('Input| Projects'!I665:O665)*'Input| Escalations'!$K$19))&lt;0.0000001,"",1)</f>
        <v/>
      </c>
      <c r="N665" s="259">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259">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259">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259">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259">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259">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259">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42"/>
      <c r="V665" s="253">
        <f t="shared" si="247"/>
        <v>0</v>
      </c>
      <c r="W665" s="253">
        <f t="shared" si="248"/>
        <v>0</v>
      </c>
      <c r="X665" s="253">
        <f t="shared" si="249"/>
        <v>0</v>
      </c>
      <c r="Y665" s="253">
        <f t="shared" si="232"/>
        <v>0</v>
      </c>
      <c r="Z665" s="253">
        <f t="shared" si="233"/>
        <v>0</v>
      </c>
      <c r="AA665" s="253">
        <f t="shared" si="234"/>
        <v>0</v>
      </c>
      <c r="AB665" s="253">
        <f t="shared" si="235"/>
        <v>0</v>
      </c>
      <c r="AC665" s="142"/>
      <c r="AD665" s="253">
        <f>'Input| Projects'!Q665*N665*'Input| Escalations'!$K$19</f>
        <v>0</v>
      </c>
      <c r="AE665" s="253">
        <f>'Input| Projects'!R665*O665*'Input| Escalations'!$K$19</f>
        <v>0</v>
      </c>
      <c r="AF665" s="253">
        <f>'Input| Projects'!S665*P665*'Input| Escalations'!$K$19</f>
        <v>0</v>
      </c>
      <c r="AG665" s="253">
        <f>'Input| Projects'!T665*Q665*'Input| Escalations'!$K$19</f>
        <v>0</v>
      </c>
      <c r="AH665" s="253">
        <f>'Input| Projects'!U665*R665*'Input| Escalations'!$K$19</f>
        <v>0</v>
      </c>
      <c r="AI665" s="253">
        <f>'Input| Projects'!V665*S665*'Input| Escalations'!$K$19</f>
        <v>0</v>
      </c>
      <c r="AJ665" s="253">
        <f>'Input| Projects'!W665*T665*'Input| Escalations'!$K$19</f>
        <v>0</v>
      </c>
      <c r="AK665" s="142"/>
      <c r="AL665" s="253">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253">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253">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253">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253">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253">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253">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42"/>
      <c r="AT665" s="253">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253">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253">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253">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253">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253">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253">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42"/>
      <c r="BB665" s="253">
        <f t="shared" si="250"/>
        <v>0</v>
      </c>
      <c r="BC665" s="253">
        <f t="shared" si="251"/>
        <v>0</v>
      </c>
      <c r="BD665" s="253">
        <f t="shared" si="252"/>
        <v>0</v>
      </c>
      <c r="BE665" s="253">
        <f t="shared" si="236"/>
        <v>0</v>
      </c>
      <c r="BF665" s="253">
        <f t="shared" si="237"/>
        <v>0</v>
      </c>
      <c r="BG665" s="253">
        <f t="shared" si="238"/>
        <v>0</v>
      </c>
      <c r="BH665" s="253">
        <f t="shared" si="239"/>
        <v>0</v>
      </c>
      <c r="BI665" s="144"/>
      <c r="BJ665" s="253"/>
      <c r="BK665" s="253"/>
      <c r="BL665" s="253"/>
      <c r="BM665" s="253"/>
      <c r="BN665" s="253"/>
      <c r="BO665" s="253"/>
      <c r="BP665" s="253"/>
      <c r="BQ665" s="144"/>
      <c r="BR665" s="253">
        <f t="shared" si="240"/>
        <v>0</v>
      </c>
      <c r="BS665" s="253">
        <f t="shared" si="241"/>
        <v>0</v>
      </c>
      <c r="BT665" s="253">
        <f t="shared" si="242"/>
        <v>0</v>
      </c>
      <c r="BU665" s="253">
        <f t="shared" si="243"/>
        <v>0</v>
      </c>
      <c r="BV665" s="253">
        <f t="shared" si="244"/>
        <v>0</v>
      </c>
      <c r="BW665" s="253">
        <f t="shared" si="245"/>
        <v>0</v>
      </c>
      <c r="BX665" s="253">
        <f t="shared" si="246"/>
        <v>0</v>
      </c>
      <c r="BY665" s="142"/>
      <c r="BZ665" s="264" t="str">
        <f>IF(SUMIF('Input| Projects'!$AR$8:$CO$8,"Dx",'Input| Projects'!$AR665:$CO665)=0,"",SUMIF('Input| Projects'!$AR$8:$CO$8,"Dx",'Input| Projects'!$AR665:$CO665))</f>
        <v/>
      </c>
      <c r="CA665" s="264" t="str">
        <f>IF(SUMIF('Input| Projects'!$AR$8:$CO$8,"Tx",'Input| Projects'!$AR665:$CO665)=0,"",SUMIF('Input| Projects'!$AR$8:$CO$8,"Tx",'Input| Projects'!$AR665:$CO665))</f>
        <v/>
      </c>
      <c r="CB665" s="206" t="str">
        <f t="shared" si="253"/>
        <v/>
      </c>
    </row>
    <row r="666" spans="2:80" x14ac:dyDescent="0.3">
      <c r="B666" s="268">
        <f>IFERROR('Input| Projects'!B666,"")</f>
        <v>657</v>
      </c>
      <c r="C666" s="57" t="str">
        <f>IFERROR(IF('Input| Projects'!C666="","",'Input| Projects'!C666),"")</f>
        <v/>
      </c>
      <c r="D666" s="57" t="str">
        <f>IFERROR(IF('Input| Projects'!D666="","",'Input| Projects'!D666),"")</f>
        <v/>
      </c>
      <c r="E666" s="140"/>
      <c r="F666" s="257">
        <f>IFERROR('Input| Projects'!I666*'Input| Escalations'!$K$19,"")</f>
        <v>0</v>
      </c>
      <c r="G666" s="257">
        <f>IFERROR('Input| Projects'!J666*'Input| Escalations'!$K$19,"")</f>
        <v>0</v>
      </c>
      <c r="H666" s="257">
        <f>IFERROR('Input| Projects'!K666*'Input| Escalations'!$K$19,"")</f>
        <v>0</v>
      </c>
      <c r="I666" s="257">
        <f>IFERROR('Input| Projects'!L666*'Input| Escalations'!$K$19,"")</f>
        <v>0</v>
      </c>
      <c r="J666" s="257">
        <f>IFERROR('Input| Projects'!M666*'Input| Escalations'!$K$19,"")</f>
        <v>0</v>
      </c>
      <c r="K666" s="257">
        <f>IFERROR('Input| Projects'!N666*'Input| Escalations'!$K$19,"")</f>
        <v>0</v>
      </c>
      <c r="L666" s="257">
        <f>IFERROR('Input| Projects'!O666*'Input| Escalations'!$K$19,"")</f>
        <v>0</v>
      </c>
      <c r="M666" s="206" t="str">
        <f>IF(ABS(SUM(F666:L666)-(SUM('Input| Projects'!I666:O666)*'Input| Escalations'!$K$19))&lt;0.0000001,"",1)</f>
        <v/>
      </c>
      <c r="N666" s="259">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259">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259">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259">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259">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259">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259">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42"/>
      <c r="V666" s="253">
        <f t="shared" si="247"/>
        <v>0</v>
      </c>
      <c r="W666" s="253">
        <f t="shared" si="248"/>
        <v>0</v>
      </c>
      <c r="X666" s="253">
        <f t="shared" si="249"/>
        <v>0</v>
      </c>
      <c r="Y666" s="253">
        <f t="shared" si="232"/>
        <v>0</v>
      </c>
      <c r="Z666" s="253">
        <f t="shared" si="233"/>
        <v>0</v>
      </c>
      <c r="AA666" s="253">
        <f t="shared" si="234"/>
        <v>0</v>
      </c>
      <c r="AB666" s="253">
        <f t="shared" si="235"/>
        <v>0</v>
      </c>
      <c r="AC666" s="142"/>
      <c r="AD666" s="253">
        <f>'Input| Projects'!Q666*N666*'Input| Escalations'!$K$19</f>
        <v>0</v>
      </c>
      <c r="AE666" s="253">
        <f>'Input| Projects'!R666*O666*'Input| Escalations'!$K$19</f>
        <v>0</v>
      </c>
      <c r="AF666" s="253">
        <f>'Input| Projects'!S666*P666*'Input| Escalations'!$K$19</f>
        <v>0</v>
      </c>
      <c r="AG666" s="253">
        <f>'Input| Projects'!T666*Q666*'Input| Escalations'!$K$19</f>
        <v>0</v>
      </c>
      <c r="AH666" s="253">
        <f>'Input| Projects'!U666*R666*'Input| Escalations'!$K$19</f>
        <v>0</v>
      </c>
      <c r="AI666" s="253">
        <f>'Input| Projects'!V666*S666*'Input| Escalations'!$K$19</f>
        <v>0</v>
      </c>
      <c r="AJ666" s="253">
        <f>'Input| Projects'!W666*T666*'Input| Escalations'!$K$19</f>
        <v>0</v>
      </c>
      <c r="AK666" s="142"/>
      <c r="AL666" s="253">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253">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253">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253">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253">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253">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253">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42"/>
      <c r="AT666" s="253">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253">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253">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253">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253">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253">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253">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42"/>
      <c r="BB666" s="253">
        <f t="shared" si="250"/>
        <v>0</v>
      </c>
      <c r="BC666" s="253">
        <f t="shared" si="251"/>
        <v>0</v>
      </c>
      <c r="BD666" s="253">
        <f t="shared" si="252"/>
        <v>0</v>
      </c>
      <c r="BE666" s="253">
        <f t="shared" si="236"/>
        <v>0</v>
      </c>
      <c r="BF666" s="253">
        <f t="shared" si="237"/>
        <v>0</v>
      </c>
      <c r="BG666" s="253">
        <f t="shared" si="238"/>
        <v>0</v>
      </c>
      <c r="BH666" s="253">
        <f t="shared" si="239"/>
        <v>0</v>
      </c>
      <c r="BI666" s="144"/>
      <c r="BJ666" s="253"/>
      <c r="BK666" s="253"/>
      <c r="BL666" s="253"/>
      <c r="BM666" s="253"/>
      <c r="BN666" s="253"/>
      <c r="BO666" s="253"/>
      <c r="BP666" s="253"/>
      <c r="BQ666" s="144"/>
      <c r="BR666" s="253">
        <f t="shared" si="240"/>
        <v>0</v>
      </c>
      <c r="BS666" s="253">
        <f t="shared" si="241"/>
        <v>0</v>
      </c>
      <c r="BT666" s="253">
        <f t="shared" si="242"/>
        <v>0</v>
      </c>
      <c r="BU666" s="253">
        <f t="shared" si="243"/>
        <v>0</v>
      </c>
      <c r="BV666" s="253">
        <f t="shared" si="244"/>
        <v>0</v>
      </c>
      <c r="BW666" s="253">
        <f t="shared" si="245"/>
        <v>0</v>
      </c>
      <c r="BX666" s="253">
        <f t="shared" si="246"/>
        <v>0</v>
      </c>
      <c r="BY666" s="142"/>
      <c r="BZ666" s="264" t="str">
        <f>IF(SUMIF('Input| Projects'!$AR$8:$CO$8,"Dx",'Input| Projects'!$AR666:$CO666)=0,"",SUMIF('Input| Projects'!$AR$8:$CO$8,"Dx",'Input| Projects'!$AR666:$CO666))</f>
        <v/>
      </c>
      <c r="CA666" s="264" t="str">
        <f>IF(SUMIF('Input| Projects'!$AR$8:$CO$8,"Tx",'Input| Projects'!$AR666:$CO666)=0,"",SUMIF('Input| Projects'!$AR$8:$CO$8,"Tx",'Input| Projects'!$AR666:$CO666))</f>
        <v/>
      </c>
      <c r="CB666" s="206" t="str">
        <f t="shared" si="253"/>
        <v/>
      </c>
    </row>
    <row r="667" spans="2:80" x14ac:dyDescent="0.3">
      <c r="B667" s="268">
        <f>IFERROR('Input| Projects'!B667,"")</f>
        <v>658</v>
      </c>
      <c r="C667" s="57" t="str">
        <f>IFERROR(IF('Input| Projects'!C667="","",'Input| Projects'!C667),"")</f>
        <v/>
      </c>
      <c r="D667" s="57" t="str">
        <f>IFERROR(IF('Input| Projects'!D667="","",'Input| Projects'!D667),"")</f>
        <v/>
      </c>
      <c r="E667" s="140"/>
      <c r="F667" s="257">
        <f>IFERROR('Input| Projects'!I667*'Input| Escalations'!$K$19,"")</f>
        <v>0</v>
      </c>
      <c r="G667" s="257">
        <f>IFERROR('Input| Projects'!J667*'Input| Escalations'!$K$19,"")</f>
        <v>0</v>
      </c>
      <c r="H667" s="257">
        <f>IFERROR('Input| Projects'!K667*'Input| Escalations'!$K$19,"")</f>
        <v>0</v>
      </c>
      <c r="I667" s="257">
        <f>IFERROR('Input| Projects'!L667*'Input| Escalations'!$K$19,"")</f>
        <v>0</v>
      </c>
      <c r="J667" s="257">
        <f>IFERROR('Input| Projects'!M667*'Input| Escalations'!$K$19,"")</f>
        <v>0</v>
      </c>
      <c r="K667" s="257">
        <f>IFERROR('Input| Projects'!N667*'Input| Escalations'!$K$19,"")</f>
        <v>0</v>
      </c>
      <c r="L667" s="257">
        <f>IFERROR('Input| Projects'!O667*'Input| Escalations'!$K$19,"")</f>
        <v>0</v>
      </c>
      <c r="M667" s="206" t="str">
        <f>IF(ABS(SUM(F667:L667)-(SUM('Input| Projects'!I667:O667)*'Input| Escalations'!$K$19))&lt;0.0000001,"",1)</f>
        <v/>
      </c>
      <c r="N667" s="259">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259">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259">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259">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259">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259">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259">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42"/>
      <c r="V667" s="253">
        <f t="shared" si="247"/>
        <v>0</v>
      </c>
      <c r="W667" s="253">
        <f t="shared" si="248"/>
        <v>0</v>
      </c>
      <c r="X667" s="253">
        <f t="shared" si="249"/>
        <v>0</v>
      </c>
      <c r="Y667" s="253">
        <f t="shared" si="232"/>
        <v>0</v>
      </c>
      <c r="Z667" s="253">
        <f t="shared" si="233"/>
        <v>0</v>
      </c>
      <c r="AA667" s="253">
        <f t="shared" si="234"/>
        <v>0</v>
      </c>
      <c r="AB667" s="253">
        <f t="shared" si="235"/>
        <v>0</v>
      </c>
      <c r="AC667" s="142"/>
      <c r="AD667" s="253">
        <f>'Input| Projects'!Q667*N667*'Input| Escalations'!$K$19</f>
        <v>0</v>
      </c>
      <c r="AE667" s="253">
        <f>'Input| Projects'!R667*O667*'Input| Escalations'!$K$19</f>
        <v>0</v>
      </c>
      <c r="AF667" s="253">
        <f>'Input| Projects'!S667*P667*'Input| Escalations'!$K$19</f>
        <v>0</v>
      </c>
      <c r="AG667" s="253">
        <f>'Input| Projects'!T667*Q667*'Input| Escalations'!$K$19</f>
        <v>0</v>
      </c>
      <c r="AH667" s="253">
        <f>'Input| Projects'!U667*R667*'Input| Escalations'!$K$19</f>
        <v>0</v>
      </c>
      <c r="AI667" s="253">
        <f>'Input| Projects'!V667*S667*'Input| Escalations'!$K$19</f>
        <v>0</v>
      </c>
      <c r="AJ667" s="253">
        <f>'Input| Projects'!W667*T667*'Input| Escalations'!$K$19</f>
        <v>0</v>
      </c>
      <c r="AK667" s="142"/>
      <c r="AL667" s="253">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253">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253">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253">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253">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253">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253">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42"/>
      <c r="AT667" s="253">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253">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253">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253">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253">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253">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253">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42"/>
      <c r="BB667" s="253">
        <f t="shared" si="250"/>
        <v>0</v>
      </c>
      <c r="BC667" s="253">
        <f t="shared" si="251"/>
        <v>0</v>
      </c>
      <c r="BD667" s="253">
        <f t="shared" si="252"/>
        <v>0</v>
      </c>
      <c r="BE667" s="253">
        <f t="shared" si="236"/>
        <v>0</v>
      </c>
      <c r="BF667" s="253">
        <f t="shared" si="237"/>
        <v>0</v>
      </c>
      <c r="BG667" s="253">
        <f t="shared" si="238"/>
        <v>0</v>
      </c>
      <c r="BH667" s="253">
        <f t="shared" si="239"/>
        <v>0</v>
      </c>
      <c r="BI667" s="144"/>
      <c r="BJ667" s="253"/>
      <c r="BK667" s="253"/>
      <c r="BL667" s="253"/>
      <c r="BM667" s="253"/>
      <c r="BN667" s="253"/>
      <c r="BO667" s="253"/>
      <c r="BP667" s="253"/>
      <c r="BQ667" s="144"/>
      <c r="BR667" s="253">
        <f t="shared" si="240"/>
        <v>0</v>
      </c>
      <c r="BS667" s="253">
        <f t="shared" si="241"/>
        <v>0</v>
      </c>
      <c r="BT667" s="253">
        <f t="shared" si="242"/>
        <v>0</v>
      </c>
      <c r="BU667" s="253">
        <f t="shared" si="243"/>
        <v>0</v>
      </c>
      <c r="BV667" s="253">
        <f t="shared" si="244"/>
        <v>0</v>
      </c>
      <c r="BW667" s="253">
        <f t="shared" si="245"/>
        <v>0</v>
      </c>
      <c r="BX667" s="253">
        <f t="shared" si="246"/>
        <v>0</v>
      </c>
      <c r="BY667" s="142"/>
      <c r="BZ667" s="264" t="str">
        <f>IF(SUMIF('Input| Projects'!$AR$8:$CO$8,"Dx",'Input| Projects'!$AR667:$CO667)=0,"",SUMIF('Input| Projects'!$AR$8:$CO$8,"Dx",'Input| Projects'!$AR667:$CO667))</f>
        <v/>
      </c>
      <c r="CA667" s="264" t="str">
        <f>IF(SUMIF('Input| Projects'!$AR$8:$CO$8,"Tx",'Input| Projects'!$AR667:$CO667)=0,"",SUMIF('Input| Projects'!$AR$8:$CO$8,"Tx",'Input| Projects'!$AR667:$CO667))</f>
        <v/>
      </c>
      <c r="CB667" s="206" t="str">
        <f t="shared" si="253"/>
        <v/>
      </c>
    </row>
    <row r="668" spans="2:80" x14ac:dyDescent="0.3">
      <c r="B668" s="268">
        <f>IFERROR('Input| Projects'!B668,"")</f>
        <v>659</v>
      </c>
      <c r="C668" s="57" t="str">
        <f>IFERROR(IF('Input| Projects'!C668="","",'Input| Projects'!C668),"")</f>
        <v/>
      </c>
      <c r="D668" s="57" t="str">
        <f>IFERROR(IF('Input| Projects'!D668="","",'Input| Projects'!D668),"")</f>
        <v/>
      </c>
      <c r="E668" s="140"/>
      <c r="F668" s="257">
        <f>IFERROR('Input| Projects'!I668*'Input| Escalations'!$K$19,"")</f>
        <v>0</v>
      </c>
      <c r="G668" s="257">
        <f>IFERROR('Input| Projects'!J668*'Input| Escalations'!$K$19,"")</f>
        <v>0</v>
      </c>
      <c r="H668" s="257">
        <f>IFERROR('Input| Projects'!K668*'Input| Escalations'!$K$19,"")</f>
        <v>0</v>
      </c>
      <c r="I668" s="257">
        <f>IFERROR('Input| Projects'!L668*'Input| Escalations'!$K$19,"")</f>
        <v>0</v>
      </c>
      <c r="J668" s="257">
        <f>IFERROR('Input| Projects'!M668*'Input| Escalations'!$K$19,"")</f>
        <v>0</v>
      </c>
      <c r="K668" s="257">
        <f>IFERROR('Input| Projects'!N668*'Input| Escalations'!$K$19,"")</f>
        <v>0</v>
      </c>
      <c r="L668" s="257">
        <f>IFERROR('Input| Projects'!O668*'Input| Escalations'!$K$19,"")</f>
        <v>0</v>
      </c>
      <c r="M668" s="206" t="str">
        <f>IF(ABS(SUM(F668:L668)-(SUM('Input| Projects'!I668:O668)*'Input| Escalations'!$K$19))&lt;0.0000001,"",1)</f>
        <v/>
      </c>
      <c r="N668" s="259">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259">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259">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259">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259">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259">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259">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42"/>
      <c r="V668" s="253">
        <f t="shared" si="247"/>
        <v>0</v>
      </c>
      <c r="W668" s="253">
        <f t="shared" si="248"/>
        <v>0</v>
      </c>
      <c r="X668" s="253">
        <f t="shared" si="249"/>
        <v>0</v>
      </c>
      <c r="Y668" s="253">
        <f t="shared" si="232"/>
        <v>0</v>
      </c>
      <c r="Z668" s="253">
        <f t="shared" si="233"/>
        <v>0</v>
      </c>
      <c r="AA668" s="253">
        <f t="shared" si="234"/>
        <v>0</v>
      </c>
      <c r="AB668" s="253">
        <f t="shared" si="235"/>
        <v>0</v>
      </c>
      <c r="AC668" s="142"/>
      <c r="AD668" s="253">
        <f>'Input| Projects'!Q668*N668*'Input| Escalations'!$K$19</f>
        <v>0</v>
      </c>
      <c r="AE668" s="253">
        <f>'Input| Projects'!R668*O668*'Input| Escalations'!$K$19</f>
        <v>0</v>
      </c>
      <c r="AF668" s="253">
        <f>'Input| Projects'!S668*P668*'Input| Escalations'!$K$19</f>
        <v>0</v>
      </c>
      <c r="AG668" s="253">
        <f>'Input| Projects'!T668*Q668*'Input| Escalations'!$K$19</f>
        <v>0</v>
      </c>
      <c r="AH668" s="253">
        <f>'Input| Projects'!U668*R668*'Input| Escalations'!$K$19</f>
        <v>0</v>
      </c>
      <c r="AI668" s="253">
        <f>'Input| Projects'!V668*S668*'Input| Escalations'!$K$19</f>
        <v>0</v>
      </c>
      <c r="AJ668" s="253">
        <f>'Input| Projects'!W668*T668*'Input| Escalations'!$K$19</f>
        <v>0</v>
      </c>
      <c r="AK668" s="142"/>
      <c r="AL668" s="253">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253">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253">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253">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253">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253">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253">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42"/>
      <c r="AT668" s="253">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253">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253">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253">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253">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253">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253">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42"/>
      <c r="BB668" s="253">
        <f t="shared" si="250"/>
        <v>0</v>
      </c>
      <c r="BC668" s="253">
        <f t="shared" si="251"/>
        <v>0</v>
      </c>
      <c r="BD668" s="253">
        <f t="shared" si="252"/>
        <v>0</v>
      </c>
      <c r="BE668" s="253">
        <f t="shared" si="236"/>
        <v>0</v>
      </c>
      <c r="BF668" s="253">
        <f t="shared" si="237"/>
        <v>0</v>
      </c>
      <c r="BG668" s="253">
        <f t="shared" si="238"/>
        <v>0</v>
      </c>
      <c r="BH668" s="253">
        <f t="shared" si="239"/>
        <v>0</v>
      </c>
      <c r="BI668" s="144"/>
      <c r="BJ668" s="253"/>
      <c r="BK668" s="253"/>
      <c r="BL668" s="253"/>
      <c r="BM668" s="253"/>
      <c r="BN668" s="253"/>
      <c r="BO668" s="253"/>
      <c r="BP668" s="253"/>
      <c r="BQ668" s="144"/>
      <c r="BR668" s="253">
        <f t="shared" si="240"/>
        <v>0</v>
      </c>
      <c r="BS668" s="253">
        <f t="shared" si="241"/>
        <v>0</v>
      </c>
      <c r="BT668" s="253">
        <f t="shared" si="242"/>
        <v>0</v>
      </c>
      <c r="BU668" s="253">
        <f t="shared" si="243"/>
        <v>0</v>
      </c>
      <c r="BV668" s="253">
        <f t="shared" si="244"/>
        <v>0</v>
      </c>
      <c r="BW668" s="253">
        <f t="shared" si="245"/>
        <v>0</v>
      </c>
      <c r="BX668" s="253">
        <f t="shared" si="246"/>
        <v>0</v>
      </c>
      <c r="BY668" s="142"/>
      <c r="BZ668" s="264" t="str">
        <f>IF(SUMIF('Input| Projects'!$AR$8:$CO$8,"Dx",'Input| Projects'!$AR668:$CO668)=0,"",SUMIF('Input| Projects'!$AR$8:$CO$8,"Dx",'Input| Projects'!$AR668:$CO668))</f>
        <v/>
      </c>
      <c r="CA668" s="264" t="str">
        <f>IF(SUMIF('Input| Projects'!$AR$8:$CO$8,"Tx",'Input| Projects'!$AR668:$CO668)=0,"",SUMIF('Input| Projects'!$AR$8:$CO$8,"Tx",'Input| Projects'!$AR668:$CO668))</f>
        <v/>
      </c>
      <c r="CB668" s="206" t="str">
        <f t="shared" si="253"/>
        <v/>
      </c>
    </row>
    <row r="669" spans="2:80" x14ac:dyDescent="0.3">
      <c r="B669" s="268">
        <f>IFERROR('Input| Projects'!B669,"")</f>
        <v>660</v>
      </c>
      <c r="C669" s="57" t="str">
        <f>IFERROR(IF('Input| Projects'!C669="","",'Input| Projects'!C669),"")</f>
        <v/>
      </c>
      <c r="D669" s="57" t="str">
        <f>IFERROR(IF('Input| Projects'!D669="","",'Input| Projects'!D669),"")</f>
        <v/>
      </c>
      <c r="E669" s="140"/>
      <c r="F669" s="257">
        <f>IFERROR('Input| Projects'!I669*'Input| Escalations'!$K$19,"")</f>
        <v>0</v>
      </c>
      <c r="G669" s="257">
        <f>IFERROR('Input| Projects'!J669*'Input| Escalations'!$K$19,"")</f>
        <v>0</v>
      </c>
      <c r="H669" s="257">
        <f>IFERROR('Input| Projects'!K669*'Input| Escalations'!$K$19,"")</f>
        <v>0</v>
      </c>
      <c r="I669" s="257">
        <f>IFERROR('Input| Projects'!L669*'Input| Escalations'!$K$19,"")</f>
        <v>0</v>
      </c>
      <c r="J669" s="257">
        <f>IFERROR('Input| Projects'!M669*'Input| Escalations'!$K$19,"")</f>
        <v>0</v>
      </c>
      <c r="K669" s="257">
        <f>IFERROR('Input| Projects'!N669*'Input| Escalations'!$K$19,"")</f>
        <v>0</v>
      </c>
      <c r="L669" s="257">
        <f>IFERROR('Input| Projects'!O669*'Input| Escalations'!$K$19,"")</f>
        <v>0</v>
      </c>
      <c r="M669" s="206" t="str">
        <f>IF(ABS(SUM(F669:L669)-(SUM('Input| Projects'!I669:O669)*'Input| Escalations'!$K$19))&lt;0.0000001,"",1)</f>
        <v/>
      </c>
      <c r="N669" s="259">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259">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259">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259">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259">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259">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259">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42"/>
      <c r="V669" s="253">
        <f t="shared" si="247"/>
        <v>0</v>
      </c>
      <c r="W669" s="253">
        <f t="shared" si="248"/>
        <v>0</v>
      </c>
      <c r="X669" s="253">
        <f t="shared" si="249"/>
        <v>0</v>
      </c>
      <c r="Y669" s="253">
        <f t="shared" si="232"/>
        <v>0</v>
      </c>
      <c r="Z669" s="253">
        <f t="shared" si="233"/>
        <v>0</v>
      </c>
      <c r="AA669" s="253">
        <f t="shared" si="234"/>
        <v>0</v>
      </c>
      <c r="AB669" s="253">
        <f t="shared" si="235"/>
        <v>0</v>
      </c>
      <c r="AC669" s="142"/>
      <c r="AD669" s="253">
        <f>'Input| Projects'!Q669*N669*'Input| Escalations'!$K$19</f>
        <v>0</v>
      </c>
      <c r="AE669" s="253">
        <f>'Input| Projects'!R669*O669*'Input| Escalations'!$K$19</f>
        <v>0</v>
      </c>
      <c r="AF669" s="253">
        <f>'Input| Projects'!S669*P669*'Input| Escalations'!$K$19</f>
        <v>0</v>
      </c>
      <c r="AG669" s="253">
        <f>'Input| Projects'!T669*Q669*'Input| Escalations'!$K$19</f>
        <v>0</v>
      </c>
      <c r="AH669" s="253">
        <f>'Input| Projects'!U669*R669*'Input| Escalations'!$K$19</f>
        <v>0</v>
      </c>
      <c r="AI669" s="253">
        <f>'Input| Projects'!V669*S669*'Input| Escalations'!$K$19</f>
        <v>0</v>
      </c>
      <c r="AJ669" s="253">
        <f>'Input| Projects'!W669*T669*'Input| Escalations'!$K$19</f>
        <v>0</v>
      </c>
      <c r="AK669" s="142"/>
      <c r="AL669" s="253">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253">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253">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253">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253">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253">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253">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42"/>
      <c r="AT669" s="253">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253">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253">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253">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253">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253">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253">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42"/>
      <c r="BB669" s="253">
        <f t="shared" si="250"/>
        <v>0</v>
      </c>
      <c r="BC669" s="253">
        <f t="shared" si="251"/>
        <v>0</v>
      </c>
      <c r="BD669" s="253">
        <f t="shared" si="252"/>
        <v>0</v>
      </c>
      <c r="BE669" s="253">
        <f t="shared" si="236"/>
        <v>0</v>
      </c>
      <c r="BF669" s="253">
        <f t="shared" si="237"/>
        <v>0</v>
      </c>
      <c r="BG669" s="253">
        <f t="shared" si="238"/>
        <v>0</v>
      </c>
      <c r="BH669" s="253">
        <f t="shared" si="239"/>
        <v>0</v>
      </c>
      <c r="BI669" s="144"/>
      <c r="BJ669" s="253"/>
      <c r="BK669" s="253"/>
      <c r="BL669" s="253"/>
      <c r="BM669" s="253"/>
      <c r="BN669" s="253"/>
      <c r="BO669" s="253"/>
      <c r="BP669" s="253"/>
      <c r="BQ669" s="144"/>
      <c r="BR669" s="253">
        <f t="shared" si="240"/>
        <v>0</v>
      </c>
      <c r="BS669" s="253">
        <f t="shared" si="241"/>
        <v>0</v>
      </c>
      <c r="BT669" s="253">
        <f t="shared" si="242"/>
        <v>0</v>
      </c>
      <c r="BU669" s="253">
        <f t="shared" si="243"/>
        <v>0</v>
      </c>
      <c r="BV669" s="253">
        <f t="shared" si="244"/>
        <v>0</v>
      </c>
      <c r="BW669" s="253">
        <f t="shared" si="245"/>
        <v>0</v>
      </c>
      <c r="BX669" s="253">
        <f t="shared" si="246"/>
        <v>0</v>
      </c>
      <c r="BY669" s="142"/>
      <c r="BZ669" s="264" t="str">
        <f>IF(SUMIF('Input| Projects'!$AR$8:$CO$8,"Dx",'Input| Projects'!$AR669:$CO669)=0,"",SUMIF('Input| Projects'!$AR$8:$CO$8,"Dx",'Input| Projects'!$AR669:$CO669))</f>
        <v/>
      </c>
      <c r="CA669" s="264" t="str">
        <f>IF(SUMIF('Input| Projects'!$AR$8:$CO$8,"Tx",'Input| Projects'!$AR669:$CO669)=0,"",SUMIF('Input| Projects'!$AR$8:$CO$8,"Tx",'Input| Projects'!$AR669:$CO669))</f>
        <v/>
      </c>
      <c r="CB669" s="206" t="str">
        <f t="shared" si="253"/>
        <v/>
      </c>
    </row>
    <row r="670" spans="2:80" x14ac:dyDescent="0.3">
      <c r="B670" s="268">
        <f>IFERROR('Input| Projects'!B670,"")</f>
        <v>661</v>
      </c>
      <c r="C670" s="57" t="str">
        <f>IFERROR(IF('Input| Projects'!C670="","",'Input| Projects'!C670),"")</f>
        <v/>
      </c>
      <c r="D670" s="57" t="str">
        <f>IFERROR(IF('Input| Projects'!D670="","",'Input| Projects'!D670),"")</f>
        <v/>
      </c>
      <c r="E670" s="140"/>
      <c r="F670" s="257">
        <f>IFERROR('Input| Projects'!I670*'Input| Escalations'!$K$19,"")</f>
        <v>0</v>
      </c>
      <c r="G670" s="257">
        <f>IFERROR('Input| Projects'!J670*'Input| Escalations'!$K$19,"")</f>
        <v>0</v>
      </c>
      <c r="H670" s="257">
        <f>IFERROR('Input| Projects'!K670*'Input| Escalations'!$K$19,"")</f>
        <v>0</v>
      </c>
      <c r="I670" s="257">
        <f>IFERROR('Input| Projects'!L670*'Input| Escalations'!$K$19,"")</f>
        <v>0</v>
      </c>
      <c r="J670" s="257">
        <f>IFERROR('Input| Projects'!M670*'Input| Escalations'!$K$19,"")</f>
        <v>0</v>
      </c>
      <c r="K670" s="257">
        <f>IFERROR('Input| Projects'!N670*'Input| Escalations'!$K$19,"")</f>
        <v>0</v>
      </c>
      <c r="L670" s="257">
        <f>IFERROR('Input| Projects'!O670*'Input| Escalations'!$K$19,"")</f>
        <v>0</v>
      </c>
      <c r="M670" s="206" t="str">
        <f>IF(ABS(SUM(F670:L670)-(SUM('Input| Projects'!I670:O670)*'Input| Escalations'!$K$19))&lt;0.0000001,"",1)</f>
        <v/>
      </c>
      <c r="N670" s="259">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259">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259">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259">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259">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259">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259">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42"/>
      <c r="V670" s="253">
        <f t="shared" si="247"/>
        <v>0</v>
      </c>
      <c r="W670" s="253">
        <f t="shared" si="248"/>
        <v>0</v>
      </c>
      <c r="X670" s="253">
        <f t="shared" si="249"/>
        <v>0</v>
      </c>
      <c r="Y670" s="253">
        <f t="shared" si="232"/>
        <v>0</v>
      </c>
      <c r="Z670" s="253">
        <f t="shared" si="233"/>
        <v>0</v>
      </c>
      <c r="AA670" s="253">
        <f t="shared" si="234"/>
        <v>0</v>
      </c>
      <c r="AB670" s="253">
        <f t="shared" si="235"/>
        <v>0</v>
      </c>
      <c r="AC670" s="142"/>
      <c r="AD670" s="253">
        <f>'Input| Projects'!Q670*N670*'Input| Escalations'!$K$19</f>
        <v>0</v>
      </c>
      <c r="AE670" s="253">
        <f>'Input| Projects'!R670*O670*'Input| Escalations'!$K$19</f>
        <v>0</v>
      </c>
      <c r="AF670" s="253">
        <f>'Input| Projects'!S670*P670*'Input| Escalations'!$K$19</f>
        <v>0</v>
      </c>
      <c r="AG670" s="253">
        <f>'Input| Projects'!T670*Q670*'Input| Escalations'!$K$19</f>
        <v>0</v>
      </c>
      <c r="AH670" s="253">
        <f>'Input| Projects'!U670*R670*'Input| Escalations'!$K$19</f>
        <v>0</v>
      </c>
      <c r="AI670" s="253">
        <f>'Input| Projects'!V670*S670*'Input| Escalations'!$K$19</f>
        <v>0</v>
      </c>
      <c r="AJ670" s="253">
        <f>'Input| Projects'!W670*T670*'Input| Escalations'!$K$19</f>
        <v>0</v>
      </c>
      <c r="AK670" s="142"/>
      <c r="AL670" s="253">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253">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253">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253">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253">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253">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253">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42"/>
      <c r="AT670" s="253">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253">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253">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253">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253">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253">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253">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42"/>
      <c r="BB670" s="253">
        <f t="shared" si="250"/>
        <v>0</v>
      </c>
      <c r="BC670" s="253">
        <f t="shared" si="251"/>
        <v>0</v>
      </c>
      <c r="BD670" s="253">
        <f t="shared" si="252"/>
        <v>0</v>
      </c>
      <c r="BE670" s="253">
        <f t="shared" si="236"/>
        <v>0</v>
      </c>
      <c r="BF670" s="253">
        <f t="shared" si="237"/>
        <v>0</v>
      </c>
      <c r="BG670" s="253">
        <f t="shared" si="238"/>
        <v>0</v>
      </c>
      <c r="BH670" s="253">
        <f t="shared" si="239"/>
        <v>0</v>
      </c>
      <c r="BI670" s="144"/>
      <c r="BJ670" s="253"/>
      <c r="BK670" s="253"/>
      <c r="BL670" s="253"/>
      <c r="BM670" s="253"/>
      <c r="BN670" s="253"/>
      <c r="BO670" s="253"/>
      <c r="BP670" s="253"/>
      <c r="BQ670" s="144"/>
      <c r="BR670" s="253">
        <f t="shared" si="240"/>
        <v>0</v>
      </c>
      <c r="BS670" s="253">
        <f t="shared" si="241"/>
        <v>0</v>
      </c>
      <c r="BT670" s="253">
        <f t="shared" si="242"/>
        <v>0</v>
      </c>
      <c r="BU670" s="253">
        <f t="shared" si="243"/>
        <v>0</v>
      </c>
      <c r="BV670" s="253">
        <f t="shared" si="244"/>
        <v>0</v>
      </c>
      <c r="BW670" s="253">
        <f t="shared" si="245"/>
        <v>0</v>
      </c>
      <c r="BX670" s="253">
        <f t="shared" si="246"/>
        <v>0</v>
      </c>
      <c r="BY670" s="142"/>
      <c r="BZ670" s="264" t="str">
        <f>IF(SUMIF('Input| Projects'!$AR$8:$CO$8,"Dx",'Input| Projects'!$AR670:$CO670)=0,"",SUMIF('Input| Projects'!$AR$8:$CO$8,"Dx",'Input| Projects'!$AR670:$CO670))</f>
        <v/>
      </c>
      <c r="CA670" s="264" t="str">
        <f>IF(SUMIF('Input| Projects'!$AR$8:$CO$8,"Tx",'Input| Projects'!$AR670:$CO670)=0,"",SUMIF('Input| Projects'!$AR$8:$CO$8,"Tx",'Input| Projects'!$AR670:$CO670))</f>
        <v/>
      </c>
      <c r="CB670" s="206" t="str">
        <f t="shared" si="253"/>
        <v/>
      </c>
    </row>
    <row r="671" spans="2:80" x14ac:dyDescent="0.3">
      <c r="B671" s="268">
        <f>IFERROR('Input| Projects'!B671,"")</f>
        <v>662</v>
      </c>
      <c r="C671" s="57" t="str">
        <f>IFERROR(IF('Input| Projects'!C671="","",'Input| Projects'!C671),"")</f>
        <v/>
      </c>
      <c r="D671" s="57" t="str">
        <f>IFERROR(IF('Input| Projects'!D671="","",'Input| Projects'!D671),"")</f>
        <v/>
      </c>
      <c r="E671" s="140"/>
      <c r="F671" s="257">
        <f>IFERROR('Input| Projects'!I671*'Input| Escalations'!$K$19,"")</f>
        <v>0</v>
      </c>
      <c r="G671" s="257">
        <f>IFERROR('Input| Projects'!J671*'Input| Escalations'!$K$19,"")</f>
        <v>0</v>
      </c>
      <c r="H671" s="257">
        <f>IFERROR('Input| Projects'!K671*'Input| Escalations'!$K$19,"")</f>
        <v>0</v>
      </c>
      <c r="I671" s="257">
        <f>IFERROR('Input| Projects'!L671*'Input| Escalations'!$K$19,"")</f>
        <v>0</v>
      </c>
      <c r="J671" s="257">
        <f>IFERROR('Input| Projects'!M671*'Input| Escalations'!$K$19,"")</f>
        <v>0</v>
      </c>
      <c r="K671" s="257">
        <f>IFERROR('Input| Projects'!N671*'Input| Escalations'!$K$19,"")</f>
        <v>0</v>
      </c>
      <c r="L671" s="257">
        <f>IFERROR('Input| Projects'!O671*'Input| Escalations'!$K$19,"")</f>
        <v>0</v>
      </c>
      <c r="M671" s="206" t="str">
        <f>IF(ABS(SUM(F671:L671)-(SUM('Input| Projects'!I671:O671)*'Input| Escalations'!$K$19))&lt;0.0000001,"",1)</f>
        <v/>
      </c>
      <c r="N671" s="259">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259">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259">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259">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259">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259">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259">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42"/>
      <c r="V671" s="253">
        <f t="shared" si="247"/>
        <v>0</v>
      </c>
      <c r="W671" s="253">
        <f t="shared" si="248"/>
        <v>0</v>
      </c>
      <c r="X671" s="253">
        <f t="shared" si="249"/>
        <v>0</v>
      </c>
      <c r="Y671" s="253">
        <f t="shared" si="232"/>
        <v>0</v>
      </c>
      <c r="Z671" s="253">
        <f t="shared" si="233"/>
        <v>0</v>
      </c>
      <c r="AA671" s="253">
        <f t="shared" si="234"/>
        <v>0</v>
      </c>
      <c r="AB671" s="253">
        <f t="shared" si="235"/>
        <v>0</v>
      </c>
      <c r="AC671" s="142"/>
      <c r="AD671" s="253">
        <f>'Input| Projects'!Q671*N671*'Input| Escalations'!$K$19</f>
        <v>0</v>
      </c>
      <c r="AE671" s="253">
        <f>'Input| Projects'!R671*O671*'Input| Escalations'!$K$19</f>
        <v>0</v>
      </c>
      <c r="AF671" s="253">
        <f>'Input| Projects'!S671*P671*'Input| Escalations'!$K$19</f>
        <v>0</v>
      </c>
      <c r="AG671" s="253">
        <f>'Input| Projects'!T671*Q671*'Input| Escalations'!$K$19</f>
        <v>0</v>
      </c>
      <c r="AH671" s="253">
        <f>'Input| Projects'!U671*R671*'Input| Escalations'!$K$19</f>
        <v>0</v>
      </c>
      <c r="AI671" s="253">
        <f>'Input| Projects'!V671*S671*'Input| Escalations'!$K$19</f>
        <v>0</v>
      </c>
      <c r="AJ671" s="253">
        <f>'Input| Projects'!W671*T671*'Input| Escalations'!$K$19</f>
        <v>0</v>
      </c>
      <c r="AK671" s="142"/>
      <c r="AL671" s="253">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253">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253">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253">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253">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253">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253">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42"/>
      <c r="AT671" s="253">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253">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253">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253">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253">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253">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253">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42"/>
      <c r="BB671" s="253">
        <f t="shared" si="250"/>
        <v>0</v>
      </c>
      <c r="BC671" s="253">
        <f t="shared" si="251"/>
        <v>0</v>
      </c>
      <c r="BD671" s="253">
        <f t="shared" si="252"/>
        <v>0</v>
      </c>
      <c r="BE671" s="253">
        <f t="shared" si="236"/>
        <v>0</v>
      </c>
      <c r="BF671" s="253">
        <f t="shared" si="237"/>
        <v>0</v>
      </c>
      <c r="BG671" s="253">
        <f t="shared" si="238"/>
        <v>0</v>
      </c>
      <c r="BH671" s="253">
        <f t="shared" si="239"/>
        <v>0</v>
      </c>
      <c r="BI671" s="144"/>
      <c r="BJ671" s="253"/>
      <c r="BK671" s="253"/>
      <c r="BL671" s="253"/>
      <c r="BM671" s="253"/>
      <c r="BN671" s="253"/>
      <c r="BO671" s="253"/>
      <c r="BP671" s="253"/>
      <c r="BQ671" s="144"/>
      <c r="BR671" s="253">
        <f t="shared" si="240"/>
        <v>0</v>
      </c>
      <c r="BS671" s="253">
        <f t="shared" si="241"/>
        <v>0</v>
      </c>
      <c r="BT671" s="253">
        <f t="shared" si="242"/>
        <v>0</v>
      </c>
      <c r="BU671" s="253">
        <f t="shared" si="243"/>
        <v>0</v>
      </c>
      <c r="BV671" s="253">
        <f t="shared" si="244"/>
        <v>0</v>
      </c>
      <c r="BW671" s="253">
        <f t="shared" si="245"/>
        <v>0</v>
      </c>
      <c r="BX671" s="253">
        <f t="shared" si="246"/>
        <v>0</v>
      </c>
      <c r="BY671" s="142"/>
      <c r="BZ671" s="264" t="str">
        <f>IF(SUMIF('Input| Projects'!$AR$8:$CO$8,"Dx",'Input| Projects'!$AR671:$CO671)=0,"",SUMIF('Input| Projects'!$AR$8:$CO$8,"Dx",'Input| Projects'!$AR671:$CO671))</f>
        <v/>
      </c>
      <c r="CA671" s="264" t="str">
        <f>IF(SUMIF('Input| Projects'!$AR$8:$CO$8,"Tx",'Input| Projects'!$AR671:$CO671)=0,"",SUMIF('Input| Projects'!$AR$8:$CO$8,"Tx",'Input| Projects'!$AR671:$CO671))</f>
        <v/>
      </c>
      <c r="CB671" s="206" t="str">
        <f t="shared" si="253"/>
        <v/>
      </c>
    </row>
    <row r="672" spans="2:80" x14ac:dyDescent="0.3">
      <c r="B672" s="268">
        <f>IFERROR('Input| Projects'!B672,"")</f>
        <v>663</v>
      </c>
      <c r="C672" s="57" t="str">
        <f>IFERROR(IF('Input| Projects'!C672="","",'Input| Projects'!C672),"")</f>
        <v/>
      </c>
      <c r="D672" s="57" t="str">
        <f>IFERROR(IF('Input| Projects'!D672="","",'Input| Projects'!D672),"")</f>
        <v/>
      </c>
      <c r="E672" s="140"/>
      <c r="F672" s="257">
        <f>IFERROR('Input| Projects'!I672*'Input| Escalations'!$K$19,"")</f>
        <v>0</v>
      </c>
      <c r="G672" s="257">
        <f>IFERROR('Input| Projects'!J672*'Input| Escalations'!$K$19,"")</f>
        <v>0</v>
      </c>
      <c r="H672" s="257">
        <f>IFERROR('Input| Projects'!K672*'Input| Escalations'!$K$19,"")</f>
        <v>0</v>
      </c>
      <c r="I672" s="257">
        <f>IFERROR('Input| Projects'!L672*'Input| Escalations'!$K$19,"")</f>
        <v>0</v>
      </c>
      <c r="J672" s="257">
        <f>IFERROR('Input| Projects'!M672*'Input| Escalations'!$K$19,"")</f>
        <v>0</v>
      </c>
      <c r="K672" s="257">
        <f>IFERROR('Input| Projects'!N672*'Input| Escalations'!$K$19,"")</f>
        <v>0</v>
      </c>
      <c r="L672" s="257">
        <f>IFERROR('Input| Projects'!O672*'Input| Escalations'!$K$19,"")</f>
        <v>0</v>
      </c>
      <c r="M672" s="206" t="str">
        <f>IF(ABS(SUM(F672:L672)-(SUM('Input| Projects'!I672:O672)*'Input| Escalations'!$K$19))&lt;0.0000001,"",1)</f>
        <v/>
      </c>
      <c r="N672" s="259">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259">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259">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259">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259">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259">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259">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42"/>
      <c r="V672" s="253">
        <f t="shared" si="247"/>
        <v>0</v>
      </c>
      <c r="W672" s="253">
        <f t="shared" si="248"/>
        <v>0</v>
      </c>
      <c r="X672" s="253">
        <f t="shared" si="249"/>
        <v>0</v>
      </c>
      <c r="Y672" s="253">
        <f t="shared" si="232"/>
        <v>0</v>
      </c>
      <c r="Z672" s="253">
        <f t="shared" si="233"/>
        <v>0</v>
      </c>
      <c r="AA672" s="253">
        <f t="shared" si="234"/>
        <v>0</v>
      </c>
      <c r="AB672" s="253">
        <f t="shared" si="235"/>
        <v>0</v>
      </c>
      <c r="AC672" s="142"/>
      <c r="AD672" s="253">
        <f>'Input| Projects'!Q672*N672*'Input| Escalations'!$K$19</f>
        <v>0</v>
      </c>
      <c r="AE672" s="253">
        <f>'Input| Projects'!R672*O672*'Input| Escalations'!$K$19</f>
        <v>0</v>
      </c>
      <c r="AF672" s="253">
        <f>'Input| Projects'!S672*P672*'Input| Escalations'!$K$19</f>
        <v>0</v>
      </c>
      <c r="AG672" s="253">
        <f>'Input| Projects'!T672*Q672*'Input| Escalations'!$K$19</f>
        <v>0</v>
      </c>
      <c r="AH672" s="253">
        <f>'Input| Projects'!U672*R672*'Input| Escalations'!$K$19</f>
        <v>0</v>
      </c>
      <c r="AI672" s="253">
        <f>'Input| Projects'!V672*S672*'Input| Escalations'!$K$19</f>
        <v>0</v>
      </c>
      <c r="AJ672" s="253">
        <f>'Input| Projects'!W672*T672*'Input| Escalations'!$K$19</f>
        <v>0</v>
      </c>
      <c r="AK672" s="142"/>
      <c r="AL672" s="253">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253">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253">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253">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253">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253">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253">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42"/>
      <c r="AT672" s="253">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253">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253">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253">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253">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253">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253">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42"/>
      <c r="BB672" s="253">
        <f t="shared" si="250"/>
        <v>0</v>
      </c>
      <c r="BC672" s="253">
        <f t="shared" si="251"/>
        <v>0</v>
      </c>
      <c r="BD672" s="253">
        <f t="shared" si="252"/>
        <v>0</v>
      </c>
      <c r="BE672" s="253">
        <f t="shared" si="236"/>
        <v>0</v>
      </c>
      <c r="BF672" s="253">
        <f t="shared" si="237"/>
        <v>0</v>
      </c>
      <c r="BG672" s="253">
        <f t="shared" si="238"/>
        <v>0</v>
      </c>
      <c r="BH672" s="253">
        <f t="shared" si="239"/>
        <v>0</v>
      </c>
      <c r="BI672" s="144"/>
      <c r="BJ672" s="253"/>
      <c r="BK672" s="253"/>
      <c r="BL672" s="253"/>
      <c r="BM672" s="253"/>
      <c r="BN672" s="253"/>
      <c r="BO672" s="253"/>
      <c r="BP672" s="253"/>
      <c r="BQ672" s="144"/>
      <c r="BR672" s="253">
        <f t="shared" si="240"/>
        <v>0</v>
      </c>
      <c r="BS672" s="253">
        <f t="shared" si="241"/>
        <v>0</v>
      </c>
      <c r="BT672" s="253">
        <f t="shared" si="242"/>
        <v>0</v>
      </c>
      <c r="BU672" s="253">
        <f t="shared" si="243"/>
        <v>0</v>
      </c>
      <c r="BV672" s="253">
        <f t="shared" si="244"/>
        <v>0</v>
      </c>
      <c r="BW672" s="253">
        <f t="shared" si="245"/>
        <v>0</v>
      </c>
      <c r="BX672" s="253">
        <f t="shared" si="246"/>
        <v>0</v>
      </c>
      <c r="BY672" s="142"/>
      <c r="BZ672" s="264" t="str">
        <f>IF(SUMIF('Input| Projects'!$AR$8:$CO$8,"Dx",'Input| Projects'!$AR672:$CO672)=0,"",SUMIF('Input| Projects'!$AR$8:$CO$8,"Dx",'Input| Projects'!$AR672:$CO672))</f>
        <v/>
      </c>
      <c r="CA672" s="264" t="str">
        <f>IF(SUMIF('Input| Projects'!$AR$8:$CO$8,"Tx",'Input| Projects'!$AR672:$CO672)=0,"",SUMIF('Input| Projects'!$AR$8:$CO$8,"Tx",'Input| Projects'!$AR672:$CO672))</f>
        <v/>
      </c>
      <c r="CB672" s="206" t="str">
        <f t="shared" si="253"/>
        <v/>
      </c>
    </row>
    <row r="673" spans="2:80" x14ac:dyDescent="0.3">
      <c r="B673" s="268">
        <f>IFERROR('Input| Projects'!B673,"")</f>
        <v>664</v>
      </c>
      <c r="C673" s="57" t="str">
        <f>IFERROR(IF('Input| Projects'!C673="","",'Input| Projects'!C673),"")</f>
        <v/>
      </c>
      <c r="D673" s="57" t="str">
        <f>IFERROR(IF('Input| Projects'!D673="","",'Input| Projects'!D673),"")</f>
        <v/>
      </c>
      <c r="E673" s="140"/>
      <c r="F673" s="257">
        <f>IFERROR('Input| Projects'!I673*'Input| Escalations'!$K$19,"")</f>
        <v>0</v>
      </c>
      <c r="G673" s="257">
        <f>IFERROR('Input| Projects'!J673*'Input| Escalations'!$K$19,"")</f>
        <v>0</v>
      </c>
      <c r="H673" s="257">
        <f>IFERROR('Input| Projects'!K673*'Input| Escalations'!$K$19,"")</f>
        <v>0</v>
      </c>
      <c r="I673" s="257">
        <f>IFERROR('Input| Projects'!L673*'Input| Escalations'!$K$19,"")</f>
        <v>0</v>
      </c>
      <c r="J673" s="257">
        <f>IFERROR('Input| Projects'!M673*'Input| Escalations'!$K$19,"")</f>
        <v>0</v>
      </c>
      <c r="K673" s="257">
        <f>IFERROR('Input| Projects'!N673*'Input| Escalations'!$K$19,"")</f>
        <v>0</v>
      </c>
      <c r="L673" s="257">
        <f>IFERROR('Input| Projects'!O673*'Input| Escalations'!$K$19,"")</f>
        <v>0</v>
      </c>
      <c r="M673" s="206" t="str">
        <f>IF(ABS(SUM(F673:L673)-(SUM('Input| Projects'!I673:O673)*'Input| Escalations'!$K$19))&lt;0.0000001,"",1)</f>
        <v/>
      </c>
      <c r="N673" s="259">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259">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259">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259">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259">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259">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259">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42"/>
      <c r="V673" s="253">
        <f t="shared" si="247"/>
        <v>0</v>
      </c>
      <c r="W673" s="253">
        <f t="shared" si="248"/>
        <v>0</v>
      </c>
      <c r="X673" s="253">
        <f t="shared" si="249"/>
        <v>0</v>
      </c>
      <c r="Y673" s="253">
        <f t="shared" si="232"/>
        <v>0</v>
      </c>
      <c r="Z673" s="253">
        <f t="shared" si="233"/>
        <v>0</v>
      </c>
      <c r="AA673" s="253">
        <f t="shared" si="234"/>
        <v>0</v>
      </c>
      <c r="AB673" s="253">
        <f t="shared" si="235"/>
        <v>0</v>
      </c>
      <c r="AC673" s="142"/>
      <c r="AD673" s="253">
        <f>'Input| Projects'!Q673*N673*'Input| Escalations'!$K$19</f>
        <v>0</v>
      </c>
      <c r="AE673" s="253">
        <f>'Input| Projects'!R673*O673*'Input| Escalations'!$K$19</f>
        <v>0</v>
      </c>
      <c r="AF673" s="253">
        <f>'Input| Projects'!S673*P673*'Input| Escalations'!$K$19</f>
        <v>0</v>
      </c>
      <c r="AG673" s="253">
        <f>'Input| Projects'!T673*Q673*'Input| Escalations'!$K$19</f>
        <v>0</v>
      </c>
      <c r="AH673" s="253">
        <f>'Input| Projects'!U673*R673*'Input| Escalations'!$K$19</f>
        <v>0</v>
      </c>
      <c r="AI673" s="253">
        <f>'Input| Projects'!V673*S673*'Input| Escalations'!$K$19</f>
        <v>0</v>
      </c>
      <c r="AJ673" s="253">
        <f>'Input| Projects'!W673*T673*'Input| Escalations'!$K$19</f>
        <v>0</v>
      </c>
      <c r="AK673" s="142"/>
      <c r="AL673" s="253">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253">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253">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253">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253">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253">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253">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42"/>
      <c r="AT673" s="253">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253">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253">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253">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253">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253">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253">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42"/>
      <c r="BB673" s="253">
        <f t="shared" si="250"/>
        <v>0</v>
      </c>
      <c r="BC673" s="253">
        <f t="shared" si="251"/>
        <v>0</v>
      </c>
      <c r="BD673" s="253">
        <f t="shared" si="252"/>
        <v>0</v>
      </c>
      <c r="BE673" s="253">
        <f t="shared" si="236"/>
        <v>0</v>
      </c>
      <c r="BF673" s="253">
        <f t="shared" si="237"/>
        <v>0</v>
      </c>
      <c r="BG673" s="253">
        <f t="shared" si="238"/>
        <v>0</v>
      </c>
      <c r="BH673" s="253">
        <f t="shared" si="239"/>
        <v>0</v>
      </c>
      <c r="BI673" s="144"/>
      <c r="BJ673" s="253"/>
      <c r="BK673" s="253"/>
      <c r="BL673" s="253"/>
      <c r="BM673" s="253"/>
      <c r="BN673" s="253"/>
      <c r="BO673" s="253"/>
      <c r="BP673" s="253"/>
      <c r="BQ673" s="144"/>
      <c r="BR673" s="253">
        <f t="shared" si="240"/>
        <v>0</v>
      </c>
      <c r="BS673" s="253">
        <f t="shared" si="241"/>
        <v>0</v>
      </c>
      <c r="BT673" s="253">
        <f t="shared" si="242"/>
        <v>0</v>
      </c>
      <c r="BU673" s="253">
        <f t="shared" si="243"/>
        <v>0</v>
      </c>
      <c r="BV673" s="253">
        <f t="shared" si="244"/>
        <v>0</v>
      </c>
      <c r="BW673" s="253">
        <f t="shared" si="245"/>
        <v>0</v>
      </c>
      <c r="BX673" s="253">
        <f t="shared" si="246"/>
        <v>0</v>
      </c>
      <c r="BY673" s="142"/>
      <c r="BZ673" s="264" t="str">
        <f>IF(SUMIF('Input| Projects'!$AR$8:$CO$8,"Dx",'Input| Projects'!$AR673:$CO673)=0,"",SUMIF('Input| Projects'!$AR$8:$CO$8,"Dx",'Input| Projects'!$AR673:$CO673))</f>
        <v/>
      </c>
      <c r="CA673" s="264" t="str">
        <f>IF(SUMIF('Input| Projects'!$AR$8:$CO$8,"Tx",'Input| Projects'!$AR673:$CO673)=0,"",SUMIF('Input| Projects'!$AR$8:$CO$8,"Tx",'Input| Projects'!$AR673:$CO673))</f>
        <v/>
      </c>
      <c r="CB673" s="206" t="str">
        <f t="shared" si="253"/>
        <v/>
      </c>
    </row>
    <row r="674" spans="2:80" x14ac:dyDescent="0.3">
      <c r="B674" s="268">
        <f>IFERROR('Input| Projects'!B674,"")</f>
        <v>665</v>
      </c>
      <c r="C674" s="57" t="str">
        <f>IFERROR(IF('Input| Projects'!C674="","",'Input| Projects'!C674),"")</f>
        <v/>
      </c>
      <c r="D674" s="57" t="str">
        <f>IFERROR(IF('Input| Projects'!D674="","",'Input| Projects'!D674),"")</f>
        <v/>
      </c>
      <c r="E674" s="140"/>
      <c r="F674" s="257">
        <f>IFERROR('Input| Projects'!I674*'Input| Escalations'!$K$19,"")</f>
        <v>0</v>
      </c>
      <c r="G674" s="257">
        <f>IFERROR('Input| Projects'!J674*'Input| Escalations'!$K$19,"")</f>
        <v>0</v>
      </c>
      <c r="H674" s="257">
        <f>IFERROR('Input| Projects'!K674*'Input| Escalations'!$K$19,"")</f>
        <v>0</v>
      </c>
      <c r="I674" s="257">
        <f>IFERROR('Input| Projects'!L674*'Input| Escalations'!$K$19,"")</f>
        <v>0</v>
      </c>
      <c r="J674" s="257">
        <f>IFERROR('Input| Projects'!M674*'Input| Escalations'!$K$19,"")</f>
        <v>0</v>
      </c>
      <c r="K674" s="257">
        <f>IFERROR('Input| Projects'!N674*'Input| Escalations'!$K$19,"")</f>
        <v>0</v>
      </c>
      <c r="L674" s="257">
        <f>IFERROR('Input| Projects'!O674*'Input| Escalations'!$K$19,"")</f>
        <v>0</v>
      </c>
      <c r="M674" s="206" t="str">
        <f>IF(ABS(SUM(F674:L674)-(SUM('Input| Projects'!I674:O674)*'Input| Escalations'!$K$19))&lt;0.0000001,"",1)</f>
        <v/>
      </c>
      <c r="N674" s="259">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259">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259">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259">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259">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259">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259">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42"/>
      <c r="V674" s="253">
        <f t="shared" si="247"/>
        <v>0</v>
      </c>
      <c r="W674" s="253">
        <f t="shared" si="248"/>
        <v>0</v>
      </c>
      <c r="X674" s="253">
        <f t="shared" si="249"/>
        <v>0</v>
      </c>
      <c r="Y674" s="253">
        <f t="shared" si="232"/>
        <v>0</v>
      </c>
      <c r="Z674" s="253">
        <f t="shared" si="233"/>
        <v>0</v>
      </c>
      <c r="AA674" s="253">
        <f t="shared" si="234"/>
        <v>0</v>
      </c>
      <c r="AB674" s="253">
        <f t="shared" si="235"/>
        <v>0</v>
      </c>
      <c r="AC674" s="142"/>
      <c r="AD674" s="253">
        <f>'Input| Projects'!Q674*N674*'Input| Escalations'!$K$19</f>
        <v>0</v>
      </c>
      <c r="AE674" s="253">
        <f>'Input| Projects'!R674*O674*'Input| Escalations'!$K$19</f>
        <v>0</v>
      </c>
      <c r="AF674" s="253">
        <f>'Input| Projects'!S674*P674*'Input| Escalations'!$K$19</f>
        <v>0</v>
      </c>
      <c r="AG674" s="253">
        <f>'Input| Projects'!T674*Q674*'Input| Escalations'!$K$19</f>
        <v>0</v>
      </c>
      <c r="AH674" s="253">
        <f>'Input| Projects'!U674*R674*'Input| Escalations'!$K$19</f>
        <v>0</v>
      </c>
      <c r="AI674" s="253">
        <f>'Input| Projects'!V674*S674*'Input| Escalations'!$K$19</f>
        <v>0</v>
      </c>
      <c r="AJ674" s="253">
        <f>'Input| Projects'!W674*T674*'Input| Escalations'!$K$19</f>
        <v>0</v>
      </c>
      <c r="AK674" s="142"/>
      <c r="AL674" s="253">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253">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253">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253">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253">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253">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253">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42"/>
      <c r="AT674" s="253">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253">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253">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253">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253">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253">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253">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42"/>
      <c r="BB674" s="253">
        <f t="shared" si="250"/>
        <v>0</v>
      </c>
      <c r="BC674" s="253">
        <f t="shared" si="251"/>
        <v>0</v>
      </c>
      <c r="BD674" s="253">
        <f t="shared" si="252"/>
        <v>0</v>
      </c>
      <c r="BE674" s="253">
        <f t="shared" si="236"/>
        <v>0</v>
      </c>
      <c r="BF674" s="253">
        <f t="shared" si="237"/>
        <v>0</v>
      </c>
      <c r="BG674" s="253">
        <f t="shared" si="238"/>
        <v>0</v>
      </c>
      <c r="BH674" s="253">
        <f t="shared" si="239"/>
        <v>0</v>
      </c>
      <c r="BI674" s="144"/>
      <c r="BJ674" s="253"/>
      <c r="BK674" s="253"/>
      <c r="BL674" s="253"/>
      <c r="BM674" s="253"/>
      <c r="BN674" s="253"/>
      <c r="BO674" s="253"/>
      <c r="BP674" s="253"/>
      <c r="BQ674" s="144"/>
      <c r="BR674" s="253">
        <f t="shared" si="240"/>
        <v>0</v>
      </c>
      <c r="BS674" s="253">
        <f t="shared" si="241"/>
        <v>0</v>
      </c>
      <c r="BT674" s="253">
        <f t="shared" si="242"/>
        <v>0</v>
      </c>
      <c r="BU674" s="253">
        <f t="shared" si="243"/>
        <v>0</v>
      </c>
      <c r="BV674" s="253">
        <f t="shared" si="244"/>
        <v>0</v>
      </c>
      <c r="BW674" s="253">
        <f t="shared" si="245"/>
        <v>0</v>
      </c>
      <c r="BX674" s="253">
        <f t="shared" si="246"/>
        <v>0</v>
      </c>
      <c r="BY674" s="142"/>
      <c r="BZ674" s="264" t="str">
        <f>IF(SUMIF('Input| Projects'!$AR$8:$CO$8,"Dx",'Input| Projects'!$AR674:$CO674)=0,"",SUMIF('Input| Projects'!$AR$8:$CO$8,"Dx",'Input| Projects'!$AR674:$CO674))</f>
        <v/>
      </c>
      <c r="CA674" s="264" t="str">
        <f>IF(SUMIF('Input| Projects'!$AR$8:$CO$8,"Tx",'Input| Projects'!$AR674:$CO674)=0,"",SUMIF('Input| Projects'!$AR$8:$CO$8,"Tx",'Input| Projects'!$AR674:$CO674))</f>
        <v/>
      </c>
      <c r="CB674" s="206" t="str">
        <f t="shared" si="253"/>
        <v/>
      </c>
    </row>
    <row r="675" spans="2:80" x14ac:dyDescent="0.3">
      <c r="B675" s="268">
        <f>IFERROR('Input| Projects'!B675,"")</f>
        <v>666</v>
      </c>
      <c r="C675" s="57" t="str">
        <f>IFERROR(IF('Input| Projects'!C675="","",'Input| Projects'!C675),"")</f>
        <v/>
      </c>
      <c r="D675" s="57" t="str">
        <f>IFERROR(IF('Input| Projects'!D675="","",'Input| Projects'!D675),"")</f>
        <v/>
      </c>
      <c r="E675" s="140"/>
      <c r="F675" s="257">
        <f>IFERROR('Input| Projects'!I675*'Input| Escalations'!$K$19,"")</f>
        <v>0</v>
      </c>
      <c r="G675" s="257">
        <f>IFERROR('Input| Projects'!J675*'Input| Escalations'!$K$19,"")</f>
        <v>0</v>
      </c>
      <c r="H675" s="257">
        <f>IFERROR('Input| Projects'!K675*'Input| Escalations'!$K$19,"")</f>
        <v>0</v>
      </c>
      <c r="I675" s="257">
        <f>IFERROR('Input| Projects'!L675*'Input| Escalations'!$K$19,"")</f>
        <v>0</v>
      </c>
      <c r="J675" s="257">
        <f>IFERROR('Input| Projects'!M675*'Input| Escalations'!$K$19,"")</f>
        <v>0</v>
      </c>
      <c r="K675" s="257">
        <f>IFERROR('Input| Projects'!N675*'Input| Escalations'!$K$19,"")</f>
        <v>0</v>
      </c>
      <c r="L675" s="257">
        <f>IFERROR('Input| Projects'!O675*'Input| Escalations'!$K$19,"")</f>
        <v>0</v>
      </c>
      <c r="M675" s="206" t="str">
        <f>IF(ABS(SUM(F675:L675)-(SUM('Input| Projects'!I675:O675)*'Input| Escalations'!$K$19))&lt;0.0000001,"",1)</f>
        <v/>
      </c>
      <c r="N675" s="259">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259">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259">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259">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259">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259">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259">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42"/>
      <c r="V675" s="253">
        <f t="shared" si="247"/>
        <v>0</v>
      </c>
      <c r="W675" s="253">
        <f t="shared" si="248"/>
        <v>0</v>
      </c>
      <c r="X675" s="253">
        <f t="shared" si="249"/>
        <v>0</v>
      </c>
      <c r="Y675" s="253">
        <f t="shared" si="232"/>
        <v>0</v>
      </c>
      <c r="Z675" s="253">
        <f t="shared" si="233"/>
        <v>0</v>
      </c>
      <c r="AA675" s="253">
        <f t="shared" si="234"/>
        <v>0</v>
      </c>
      <c r="AB675" s="253">
        <f t="shared" si="235"/>
        <v>0</v>
      </c>
      <c r="AC675" s="142"/>
      <c r="AD675" s="253">
        <f>'Input| Projects'!Q675*N675*'Input| Escalations'!$K$19</f>
        <v>0</v>
      </c>
      <c r="AE675" s="253">
        <f>'Input| Projects'!R675*O675*'Input| Escalations'!$K$19</f>
        <v>0</v>
      </c>
      <c r="AF675" s="253">
        <f>'Input| Projects'!S675*P675*'Input| Escalations'!$K$19</f>
        <v>0</v>
      </c>
      <c r="AG675" s="253">
        <f>'Input| Projects'!T675*Q675*'Input| Escalations'!$K$19</f>
        <v>0</v>
      </c>
      <c r="AH675" s="253">
        <f>'Input| Projects'!U675*R675*'Input| Escalations'!$K$19</f>
        <v>0</v>
      </c>
      <c r="AI675" s="253">
        <f>'Input| Projects'!V675*S675*'Input| Escalations'!$K$19</f>
        <v>0</v>
      </c>
      <c r="AJ675" s="253">
        <f>'Input| Projects'!W675*T675*'Input| Escalations'!$K$19</f>
        <v>0</v>
      </c>
      <c r="AK675" s="142"/>
      <c r="AL675" s="253">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253">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253">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253">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253">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253">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253">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42"/>
      <c r="AT675" s="253">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253">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253">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253">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253">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253">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253">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42"/>
      <c r="BB675" s="253">
        <f t="shared" si="250"/>
        <v>0</v>
      </c>
      <c r="BC675" s="253">
        <f t="shared" si="251"/>
        <v>0</v>
      </c>
      <c r="BD675" s="253">
        <f t="shared" si="252"/>
        <v>0</v>
      </c>
      <c r="BE675" s="253">
        <f t="shared" si="236"/>
        <v>0</v>
      </c>
      <c r="BF675" s="253">
        <f t="shared" si="237"/>
        <v>0</v>
      </c>
      <c r="BG675" s="253">
        <f t="shared" si="238"/>
        <v>0</v>
      </c>
      <c r="BH675" s="253">
        <f t="shared" si="239"/>
        <v>0</v>
      </c>
      <c r="BI675" s="144"/>
      <c r="BJ675" s="253"/>
      <c r="BK675" s="253"/>
      <c r="BL675" s="253"/>
      <c r="BM675" s="253"/>
      <c r="BN675" s="253"/>
      <c r="BO675" s="253"/>
      <c r="BP675" s="253"/>
      <c r="BQ675" s="144"/>
      <c r="BR675" s="253">
        <f t="shared" si="240"/>
        <v>0</v>
      </c>
      <c r="BS675" s="253">
        <f t="shared" si="241"/>
        <v>0</v>
      </c>
      <c r="BT675" s="253">
        <f t="shared" si="242"/>
        <v>0</v>
      </c>
      <c r="BU675" s="253">
        <f t="shared" si="243"/>
        <v>0</v>
      </c>
      <c r="BV675" s="253">
        <f t="shared" si="244"/>
        <v>0</v>
      </c>
      <c r="BW675" s="253">
        <f t="shared" si="245"/>
        <v>0</v>
      </c>
      <c r="BX675" s="253">
        <f t="shared" si="246"/>
        <v>0</v>
      </c>
      <c r="BY675" s="142"/>
      <c r="BZ675" s="264" t="str">
        <f>IF(SUMIF('Input| Projects'!$AR$8:$CO$8,"Dx",'Input| Projects'!$AR675:$CO675)=0,"",SUMIF('Input| Projects'!$AR$8:$CO$8,"Dx",'Input| Projects'!$AR675:$CO675))</f>
        <v/>
      </c>
      <c r="CA675" s="264" t="str">
        <f>IF(SUMIF('Input| Projects'!$AR$8:$CO$8,"Tx",'Input| Projects'!$AR675:$CO675)=0,"",SUMIF('Input| Projects'!$AR$8:$CO$8,"Tx",'Input| Projects'!$AR675:$CO675))</f>
        <v/>
      </c>
      <c r="CB675" s="206" t="str">
        <f t="shared" si="253"/>
        <v/>
      </c>
    </row>
    <row r="676" spans="2:80" x14ac:dyDescent="0.3">
      <c r="B676" s="268">
        <f>IFERROR('Input| Projects'!B676,"")</f>
        <v>667</v>
      </c>
      <c r="C676" s="57" t="str">
        <f>IFERROR(IF('Input| Projects'!C676="","",'Input| Projects'!C676),"")</f>
        <v/>
      </c>
      <c r="D676" s="57" t="str">
        <f>IFERROR(IF('Input| Projects'!D676="","",'Input| Projects'!D676),"")</f>
        <v/>
      </c>
      <c r="E676" s="140"/>
      <c r="F676" s="257">
        <f>IFERROR('Input| Projects'!I676*'Input| Escalations'!$K$19,"")</f>
        <v>0</v>
      </c>
      <c r="G676" s="257">
        <f>IFERROR('Input| Projects'!J676*'Input| Escalations'!$K$19,"")</f>
        <v>0</v>
      </c>
      <c r="H676" s="257">
        <f>IFERROR('Input| Projects'!K676*'Input| Escalations'!$K$19,"")</f>
        <v>0</v>
      </c>
      <c r="I676" s="257">
        <f>IFERROR('Input| Projects'!L676*'Input| Escalations'!$K$19,"")</f>
        <v>0</v>
      </c>
      <c r="J676" s="257">
        <f>IFERROR('Input| Projects'!M676*'Input| Escalations'!$K$19,"")</f>
        <v>0</v>
      </c>
      <c r="K676" s="257">
        <f>IFERROR('Input| Projects'!N676*'Input| Escalations'!$K$19,"")</f>
        <v>0</v>
      </c>
      <c r="L676" s="257">
        <f>IFERROR('Input| Projects'!O676*'Input| Escalations'!$K$19,"")</f>
        <v>0</v>
      </c>
      <c r="M676" s="206" t="str">
        <f>IF(ABS(SUM(F676:L676)-(SUM('Input| Projects'!I676:O676)*'Input| Escalations'!$K$19))&lt;0.0000001,"",1)</f>
        <v/>
      </c>
      <c r="N676" s="259">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259">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259">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259">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259">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259">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259">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42"/>
      <c r="V676" s="253">
        <f t="shared" si="247"/>
        <v>0</v>
      </c>
      <c r="W676" s="253">
        <f t="shared" si="248"/>
        <v>0</v>
      </c>
      <c r="X676" s="253">
        <f t="shared" si="249"/>
        <v>0</v>
      </c>
      <c r="Y676" s="253">
        <f t="shared" si="232"/>
        <v>0</v>
      </c>
      <c r="Z676" s="253">
        <f t="shared" si="233"/>
        <v>0</v>
      </c>
      <c r="AA676" s="253">
        <f t="shared" si="234"/>
        <v>0</v>
      </c>
      <c r="AB676" s="253">
        <f t="shared" si="235"/>
        <v>0</v>
      </c>
      <c r="AC676" s="142"/>
      <c r="AD676" s="253">
        <f>'Input| Projects'!Q676*N676*'Input| Escalations'!$K$19</f>
        <v>0</v>
      </c>
      <c r="AE676" s="253">
        <f>'Input| Projects'!R676*O676*'Input| Escalations'!$K$19</f>
        <v>0</v>
      </c>
      <c r="AF676" s="253">
        <f>'Input| Projects'!S676*P676*'Input| Escalations'!$K$19</f>
        <v>0</v>
      </c>
      <c r="AG676" s="253">
        <f>'Input| Projects'!T676*Q676*'Input| Escalations'!$K$19</f>
        <v>0</v>
      </c>
      <c r="AH676" s="253">
        <f>'Input| Projects'!U676*R676*'Input| Escalations'!$K$19</f>
        <v>0</v>
      </c>
      <c r="AI676" s="253">
        <f>'Input| Projects'!V676*S676*'Input| Escalations'!$K$19</f>
        <v>0</v>
      </c>
      <c r="AJ676" s="253">
        <f>'Input| Projects'!W676*T676*'Input| Escalations'!$K$19</f>
        <v>0</v>
      </c>
      <c r="AK676" s="142"/>
      <c r="AL676" s="253">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253">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253">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253">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253">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253">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253">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42"/>
      <c r="AT676" s="253">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253">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253">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253">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253">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253">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253">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42"/>
      <c r="BB676" s="253">
        <f t="shared" si="250"/>
        <v>0</v>
      </c>
      <c r="BC676" s="253">
        <f t="shared" si="251"/>
        <v>0</v>
      </c>
      <c r="BD676" s="253">
        <f t="shared" si="252"/>
        <v>0</v>
      </c>
      <c r="BE676" s="253">
        <f t="shared" si="236"/>
        <v>0</v>
      </c>
      <c r="BF676" s="253">
        <f t="shared" si="237"/>
        <v>0</v>
      </c>
      <c r="BG676" s="253">
        <f t="shared" si="238"/>
        <v>0</v>
      </c>
      <c r="BH676" s="253">
        <f t="shared" si="239"/>
        <v>0</v>
      </c>
      <c r="BI676" s="144"/>
      <c r="BJ676" s="253"/>
      <c r="BK676" s="253"/>
      <c r="BL676" s="253"/>
      <c r="BM676" s="253"/>
      <c r="BN676" s="253"/>
      <c r="BO676" s="253"/>
      <c r="BP676" s="253"/>
      <c r="BQ676" s="144"/>
      <c r="BR676" s="253">
        <f t="shared" si="240"/>
        <v>0</v>
      </c>
      <c r="BS676" s="253">
        <f t="shared" si="241"/>
        <v>0</v>
      </c>
      <c r="BT676" s="253">
        <f t="shared" si="242"/>
        <v>0</v>
      </c>
      <c r="BU676" s="253">
        <f t="shared" si="243"/>
        <v>0</v>
      </c>
      <c r="BV676" s="253">
        <f t="shared" si="244"/>
        <v>0</v>
      </c>
      <c r="BW676" s="253">
        <f t="shared" si="245"/>
        <v>0</v>
      </c>
      <c r="BX676" s="253">
        <f t="shared" si="246"/>
        <v>0</v>
      </c>
      <c r="BY676" s="142"/>
      <c r="BZ676" s="264" t="str">
        <f>IF(SUMIF('Input| Projects'!$AR$8:$CO$8,"Dx",'Input| Projects'!$AR676:$CO676)=0,"",SUMIF('Input| Projects'!$AR$8:$CO$8,"Dx",'Input| Projects'!$AR676:$CO676))</f>
        <v/>
      </c>
      <c r="CA676" s="264" t="str">
        <f>IF(SUMIF('Input| Projects'!$AR$8:$CO$8,"Tx",'Input| Projects'!$AR676:$CO676)=0,"",SUMIF('Input| Projects'!$AR$8:$CO$8,"Tx",'Input| Projects'!$AR676:$CO676))</f>
        <v/>
      </c>
      <c r="CB676" s="206" t="str">
        <f t="shared" si="253"/>
        <v/>
      </c>
    </row>
    <row r="677" spans="2:80" x14ac:dyDescent="0.3">
      <c r="B677" s="268">
        <f>IFERROR('Input| Projects'!B677,"")</f>
        <v>668</v>
      </c>
      <c r="C677" s="57" t="str">
        <f>IFERROR(IF('Input| Projects'!C677="","",'Input| Projects'!C677),"")</f>
        <v/>
      </c>
      <c r="D677" s="57" t="str">
        <f>IFERROR(IF('Input| Projects'!D677="","",'Input| Projects'!D677),"")</f>
        <v/>
      </c>
      <c r="E677" s="140"/>
      <c r="F677" s="257">
        <f>IFERROR('Input| Projects'!I677*'Input| Escalations'!$K$19,"")</f>
        <v>0</v>
      </c>
      <c r="G677" s="257">
        <f>IFERROR('Input| Projects'!J677*'Input| Escalations'!$K$19,"")</f>
        <v>0</v>
      </c>
      <c r="H677" s="257">
        <f>IFERROR('Input| Projects'!K677*'Input| Escalations'!$K$19,"")</f>
        <v>0</v>
      </c>
      <c r="I677" s="257">
        <f>IFERROR('Input| Projects'!L677*'Input| Escalations'!$K$19,"")</f>
        <v>0</v>
      </c>
      <c r="J677" s="257">
        <f>IFERROR('Input| Projects'!M677*'Input| Escalations'!$K$19,"")</f>
        <v>0</v>
      </c>
      <c r="K677" s="257">
        <f>IFERROR('Input| Projects'!N677*'Input| Escalations'!$K$19,"")</f>
        <v>0</v>
      </c>
      <c r="L677" s="257">
        <f>IFERROR('Input| Projects'!O677*'Input| Escalations'!$K$19,"")</f>
        <v>0</v>
      </c>
      <c r="M677" s="206" t="str">
        <f>IF(ABS(SUM(F677:L677)-(SUM('Input| Projects'!I677:O677)*'Input| Escalations'!$K$19))&lt;0.0000001,"",1)</f>
        <v/>
      </c>
      <c r="N677" s="259">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259">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259">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259">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259">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259">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259">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42"/>
      <c r="V677" s="253">
        <f t="shared" si="247"/>
        <v>0</v>
      </c>
      <c r="W677" s="253">
        <f t="shared" si="248"/>
        <v>0</v>
      </c>
      <c r="X677" s="253">
        <f t="shared" si="249"/>
        <v>0</v>
      </c>
      <c r="Y677" s="253">
        <f t="shared" si="232"/>
        <v>0</v>
      </c>
      <c r="Z677" s="253">
        <f t="shared" si="233"/>
        <v>0</v>
      </c>
      <c r="AA677" s="253">
        <f t="shared" si="234"/>
        <v>0</v>
      </c>
      <c r="AB677" s="253">
        <f t="shared" si="235"/>
        <v>0</v>
      </c>
      <c r="AC677" s="142"/>
      <c r="AD677" s="253">
        <f>'Input| Projects'!Q677*N677*'Input| Escalations'!$K$19</f>
        <v>0</v>
      </c>
      <c r="AE677" s="253">
        <f>'Input| Projects'!R677*O677*'Input| Escalations'!$K$19</f>
        <v>0</v>
      </c>
      <c r="AF677" s="253">
        <f>'Input| Projects'!S677*P677*'Input| Escalations'!$K$19</f>
        <v>0</v>
      </c>
      <c r="AG677" s="253">
        <f>'Input| Projects'!T677*Q677*'Input| Escalations'!$K$19</f>
        <v>0</v>
      </c>
      <c r="AH677" s="253">
        <f>'Input| Projects'!U677*R677*'Input| Escalations'!$K$19</f>
        <v>0</v>
      </c>
      <c r="AI677" s="253">
        <f>'Input| Projects'!V677*S677*'Input| Escalations'!$K$19</f>
        <v>0</v>
      </c>
      <c r="AJ677" s="253">
        <f>'Input| Projects'!W677*T677*'Input| Escalations'!$K$19</f>
        <v>0</v>
      </c>
      <c r="AK677" s="142"/>
      <c r="AL677" s="253">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253">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253">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253">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253">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253">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253">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42"/>
      <c r="AT677" s="253">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253">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253">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253">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253">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253">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253">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42"/>
      <c r="BB677" s="253">
        <f t="shared" si="250"/>
        <v>0</v>
      </c>
      <c r="BC677" s="253">
        <f t="shared" si="251"/>
        <v>0</v>
      </c>
      <c r="BD677" s="253">
        <f t="shared" si="252"/>
        <v>0</v>
      </c>
      <c r="BE677" s="253">
        <f t="shared" si="236"/>
        <v>0</v>
      </c>
      <c r="BF677" s="253">
        <f t="shared" si="237"/>
        <v>0</v>
      </c>
      <c r="BG677" s="253">
        <f t="shared" si="238"/>
        <v>0</v>
      </c>
      <c r="BH677" s="253">
        <f t="shared" si="239"/>
        <v>0</v>
      </c>
      <c r="BI677" s="144"/>
      <c r="BJ677" s="253"/>
      <c r="BK677" s="253"/>
      <c r="BL677" s="253"/>
      <c r="BM677" s="253"/>
      <c r="BN677" s="253"/>
      <c r="BO677" s="253"/>
      <c r="BP677" s="253"/>
      <c r="BQ677" s="144"/>
      <c r="BR677" s="253">
        <f t="shared" si="240"/>
        <v>0</v>
      </c>
      <c r="BS677" s="253">
        <f t="shared" si="241"/>
        <v>0</v>
      </c>
      <c r="BT677" s="253">
        <f t="shared" si="242"/>
        <v>0</v>
      </c>
      <c r="BU677" s="253">
        <f t="shared" si="243"/>
        <v>0</v>
      </c>
      <c r="BV677" s="253">
        <f t="shared" si="244"/>
        <v>0</v>
      </c>
      <c r="BW677" s="253">
        <f t="shared" si="245"/>
        <v>0</v>
      </c>
      <c r="BX677" s="253">
        <f t="shared" si="246"/>
        <v>0</v>
      </c>
      <c r="BY677" s="142"/>
      <c r="BZ677" s="264" t="str">
        <f>IF(SUMIF('Input| Projects'!$AR$8:$CO$8,"Dx",'Input| Projects'!$AR677:$CO677)=0,"",SUMIF('Input| Projects'!$AR$8:$CO$8,"Dx",'Input| Projects'!$AR677:$CO677))</f>
        <v/>
      </c>
      <c r="CA677" s="264" t="str">
        <f>IF(SUMIF('Input| Projects'!$AR$8:$CO$8,"Tx",'Input| Projects'!$AR677:$CO677)=0,"",SUMIF('Input| Projects'!$AR$8:$CO$8,"Tx",'Input| Projects'!$AR677:$CO677))</f>
        <v/>
      </c>
      <c r="CB677" s="206" t="str">
        <f t="shared" si="253"/>
        <v/>
      </c>
    </row>
    <row r="678" spans="2:80" x14ac:dyDescent="0.3">
      <c r="B678" s="268">
        <f>IFERROR('Input| Projects'!B678,"")</f>
        <v>669</v>
      </c>
      <c r="C678" s="57" t="str">
        <f>IFERROR(IF('Input| Projects'!C678="","",'Input| Projects'!C678),"")</f>
        <v/>
      </c>
      <c r="D678" s="57" t="str">
        <f>IFERROR(IF('Input| Projects'!D678="","",'Input| Projects'!D678),"")</f>
        <v/>
      </c>
      <c r="E678" s="140"/>
      <c r="F678" s="257">
        <f>IFERROR('Input| Projects'!I678*'Input| Escalations'!$K$19,"")</f>
        <v>0</v>
      </c>
      <c r="G678" s="257">
        <f>IFERROR('Input| Projects'!J678*'Input| Escalations'!$K$19,"")</f>
        <v>0</v>
      </c>
      <c r="H678" s="257">
        <f>IFERROR('Input| Projects'!K678*'Input| Escalations'!$K$19,"")</f>
        <v>0</v>
      </c>
      <c r="I678" s="257">
        <f>IFERROR('Input| Projects'!L678*'Input| Escalations'!$K$19,"")</f>
        <v>0</v>
      </c>
      <c r="J678" s="257">
        <f>IFERROR('Input| Projects'!M678*'Input| Escalations'!$K$19,"")</f>
        <v>0</v>
      </c>
      <c r="K678" s="257">
        <f>IFERROR('Input| Projects'!N678*'Input| Escalations'!$K$19,"")</f>
        <v>0</v>
      </c>
      <c r="L678" s="257">
        <f>IFERROR('Input| Projects'!O678*'Input| Escalations'!$K$19,"")</f>
        <v>0</v>
      </c>
      <c r="M678" s="206" t="str">
        <f>IF(ABS(SUM(F678:L678)-(SUM('Input| Projects'!I678:O678)*'Input| Escalations'!$K$19))&lt;0.0000001,"",1)</f>
        <v/>
      </c>
      <c r="N678" s="259">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259">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259">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259">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259">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259">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259">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42"/>
      <c r="V678" s="253">
        <f t="shared" si="247"/>
        <v>0</v>
      </c>
      <c r="W678" s="253">
        <f t="shared" si="248"/>
        <v>0</v>
      </c>
      <c r="X678" s="253">
        <f t="shared" si="249"/>
        <v>0</v>
      </c>
      <c r="Y678" s="253">
        <f t="shared" si="232"/>
        <v>0</v>
      </c>
      <c r="Z678" s="253">
        <f t="shared" si="233"/>
        <v>0</v>
      </c>
      <c r="AA678" s="253">
        <f t="shared" si="234"/>
        <v>0</v>
      </c>
      <c r="AB678" s="253">
        <f t="shared" si="235"/>
        <v>0</v>
      </c>
      <c r="AC678" s="142"/>
      <c r="AD678" s="253">
        <f>'Input| Projects'!Q678*N678*'Input| Escalations'!$K$19</f>
        <v>0</v>
      </c>
      <c r="AE678" s="253">
        <f>'Input| Projects'!R678*O678*'Input| Escalations'!$K$19</f>
        <v>0</v>
      </c>
      <c r="AF678" s="253">
        <f>'Input| Projects'!S678*P678*'Input| Escalations'!$K$19</f>
        <v>0</v>
      </c>
      <c r="AG678" s="253">
        <f>'Input| Projects'!T678*Q678*'Input| Escalations'!$K$19</f>
        <v>0</v>
      </c>
      <c r="AH678" s="253">
        <f>'Input| Projects'!U678*R678*'Input| Escalations'!$K$19</f>
        <v>0</v>
      </c>
      <c r="AI678" s="253">
        <f>'Input| Projects'!V678*S678*'Input| Escalations'!$K$19</f>
        <v>0</v>
      </c>
      <c r="AJ678" s="253">
        <f>'Input| Projects'!W678*T678*'Input| Escalations'!$K$19</f>
        <v>0</v>
      </c>
      <c r="AK678" s="142"/>
      <c r="AL678" s="253">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253">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253">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253">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253">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253">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253">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42"/>
      <c r="AT678" s="253">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253">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253">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253">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253">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253">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253">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42"/>
      <c r="BB678" s="253">
        <f t="shared" si="250"/>
        <v>0</v>
      </c>
      <c r="BC678" s="253">
        <f t="shared" si="251"/>
        <v>0</v>
      </c>
      <c r="BD678" s="253">
        <f t="shared" si="252"/>
        <v>0</v>
      </c>
      <c r="BE678" s="253">
        <f t="shared" si="236"/>
        <v>0</v>
      </c>
      <c r="BF678" s="253">
        <f t="shared" si="237"/>
        <v>0</v>
      </c>
      <c r="BG678" s="253">
        <f t="shared" si="238"/>
        <v>0</v>
      </c>
      <c r="BH678" s="253">
        <f t="shared" si="239"/>
        <v>0</v>
      </c>
      <c r="BI678" s="144"/>
      <c r="BJ678" s="253"/>
      <c r="BK678" s="253"/>
      <c r="BL678" s="253"/>
      <c r="BM678" s="253"/>
      <c r="BN678" s="253"/>
      <c r="BO678" s="253"/>
      <c r="BP678" s="253"/>
      <c r="BQ678" s="144"/>
      <c r="BR678" s="253">
        <f t="shared" si="240"/>
        <v>0</v>
      </c>
      <c r="BS678" s="253">
        <f t="shared" si="241"/>
        <v>0</v>
      </c>
      <c r="BT678" s="253">
        <f t="shared" si="242"/>
        <v>0</v>
      </c>
      <c r="BU678" s="253">
        <f t="shared" si="243"/>
        <v>0</v>
      </c>
      <c r="BV678" s="253">
        <f t="shared" si="244"/>
        <v>0</v>
      </c>
      <c r="BW678" s="253">
        <f t="shared" si="245"/>
        <v>0</v>
      </c>
      <c r="BX678" s="253">
        <f t="shared" si="246"/>
        <v>0</v>
      </c>
      <c r="BY678" s="142"/>
      <c r="BZ678" s="264" t="str">
        <f>IF(SUMIF('Input| Projects'!$AR$8:$CO$8,"Dx",'Input| Projects'!$AR678:$CO678)=0,"",SUMIF('Input| Projects'!$AR$8:$CO$8,"Dx",'Input| Projects'!$AR678:$CO678))</f>
        <v/>
      </c>
      <c r="CA678" s="264" t="str">
        <f>IF(SUMIF('Input| Projects'!$AR$8:$CO$8,"Tx",'Input| Projects'!$AR678:$CO678)=0,"",SUMIF('Input| Projects'!$AR$8:$CO$8,"Tx",'Input| Projects'!$AR678:$CO678))</f>
        <v/>
      </c>
      <c r="CB678" s="206" t="str">
        <f t="shared" si="253"/>
        <v/>
      </c>
    </row>
    <row r="679" spans="2:80" x14ac:dyDescent="0.3">
      <c r="B679" s="268">
        <f>IFERROR('Input| Projects'!B679,"")</f>
        <v>670</v>
      </c>
      <c r="C679" s="57" t="str">
        <f>IFERROR(IF('Input| Projects'!C679="","",'Input| Projects'!C679),"")</f>
        <v/>
      </c>
      <c r="D679" s="57" t="str">
        <f>IFERROR(IF('Input| Projects'!D679="","",'Input| Projects'!D679),"")</f>
        <v/>
      </c>
      <c r="E679" s="140"/>
      <c r="F679" s="257">
        <f>IFERROR('Input| Projects'!I679*'Input| Escalations'!$K$19,"")</f>
        <v>0</v>
      </c>
      <c r="G679" s="257">
        <f>IFERROR('Input| Projects'!J679*'Input| Escalations'!$K$19,"")</f>
        <v>0</v>
      </c>
      <c r="H679" s="257">
        <f>IFERROR('Input| Projects'!K679*'Input| Escalations'!$K$19,"")</f>
        <v>0</v>
      </c>
      <c r="I679" s="257">
        <f>IFERROR('Input| Projects'!L679*'Input| Escalations'!$K$19,"")</f>
        <v>0</v>
      </c>
      <c r="J679" s="257">
        <f>IFERROR('Input| Projects'!M679*'Input| Escalations'!$K$19,"")</f>
        <v>0</v>
      </c>
      <c r="K679" s="257">
        <f>IFERROR('Input| Projects'!N679*'Input| Escalations'!$K$19,"")</f>
        <v>0</v>
      </c>
      <c r="L679" s="257">
        <f>IFERROR('Input| Projects'!O679*'Input| Escalations'!$K$19,"")</f>
        <v>0</v>
      </c>
      <c r="M679" s="206" t="str">
        <f>IF(ABS(SUM(F679:L679)-(SUM('Input| Projects'!I679:O679)*'Input| Escalations'!$K$19))&lt;0.0000001,"",1)</f>
        <v/>
      </c>
      <c r="N679" s="259">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259">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259">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259">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259">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259">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259">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42"/>
      <c r="V679" s="253">
        <f t="shared" si="247"/>
        <v>0</v>
      </c>
      <c r="W679" s="253">
        <f t="shared" si="248"/>
        <v>0</v>
      </c>
      <c r="X679" s="253">
        <f t="shared" si="249"/>
        <v>0</v>
      </c>
      <c r="Y679" s="253">
        <f t="shared" si="232"/>
        <v>0</v>
      </c>
      <c r="Z679" s="253">
        <f t="shared" si="233"/>
        <v>0</v>
      </c>
      <c r="AA679" s="253">
        <f t="shared" si="234"/>
        <v>0</v>
      </c>
      <c r="AB679" s="253">
        <f t="shared" si="235"/>
        <v>0</v>
      </c>
      <c r="AC679" s="142"/>
      <c r="AD679" s="253">
        <f>'Input| Projects'!Q679*N679*'Input| Escalations'!$K$19</f>
        <v>0</v>
      </c>
      <c r="AE679" s="253">
        <f>'Input| Projects'!R679*O679*'Input| Escalations'!$K$19</f>
        <v>0</v>
      </c>
      <c r="AF679" s="253">
        <f>'Input| Projects'!S679*P679*'Input| Escalations'!$K$19</f>
        <v>0</v>
      </c>
      <c r="AG679" s="253">
        <f>'Input| Projects'!T679*Q679*'Input| Escalations'!$K$19</f>
        <v>0</v>
      </c>
      <c r="AH679" s="253">
        <f>'Input| Projects'!U679*R679*'Input| Escalations'!$K$19</f>
        <v>0</v>
      </c>
      <c r="AI679" s="253">
        <f>'Input| Projects'!V679*S679*'Input| Escalations'!$K$19</f>
        <v>0</v>
      </c>
      <c r="AJ679" s="253">
        <f>'Input| Projects'!W679*T679*'Input| Escalations'!$K$19</f>
        <v>0</v>
      </c>
      <c r="AK679" s="142"/>
      <c r="AL679" s="253">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253">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253">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253">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253">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253">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253">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42"/>
      <c r="AT679" s="253">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253">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253">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253">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253">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253">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253">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42"/>
      <c r="BB679" s="253">
        <f t="shared" si="250"/>
        <v>0</v>
      </c>
      <c r="BC679" s="253">
        <f t="shared" si="251"/>
        <v>0</v>
      </c>
      <c r="BD679" s="253">
        <f t="shared" si="252"/>
        <v>0</v>
      </c>
      <c r="BE679" s="253">
        <f t="shared" si="236"/>
        <v>0</v>
      </c>
      <c r="BF679" s="253">
        <f t="shared" si="237"/>
        <v>0</v>
      </c>
      <c r="BG679" s="253">
        <f t="shared" si="238"/>
        <v>0</v>
      </c>
      <c r="BH679" s="253">
        <f t="shared" si="239"/>
        <v>0</v>
      </c>
      <c r="BI679" s="144"/>
      <c r="BJ679" s="253"/>
      <c r="BK679" s="253"/>
      <c r="BL679" s="253"/>
      <c r="BM679" s="253"/>
      <c r="BN679" s="253"/>
      <c r="BO679" s="253"/>
      <c r="BP679" s="253"/>
      <c r="BQ679" s="144"/>
      <c r="BR679" s="253">
        <f t="shared" si="240"/>
        <v>0</v>
      </c>
      <c r="BS679" s="253">
        <f t="shared" si="241"/>
        <v>0</v>
      </c>
      <c r="BT679" s="253">
        <f t="shared" si="242"/>
        <v>0</v>
      </c>
      <c r="BU679" s="253">
        <f t="shared" si="243"/>
        <v>0</v>
      </c>
      <c r="BV679" s="253">
        <f t="shared" si="244"/>
        <v>0</v>
      </c>
      <c r="BW679" s="253">
        <f t="shared" si="245"/>
        <v>0</v>
      </c>
      <c r="BX679" s="253">
        <f t="shared" si="246"/>
        <v>0</v>
      </c>
      <c r="BY679" s="142"/>
      <c r="BZ679" s="264" t="str">
        <f>IF(SUMIF('Input| Projects'!$AR$8:$CO$8,"Dx",'Input| Projects'!$AR679:$CO679)=0,"",SUMIF('Input| Projects'!$AR$8:$CO$8,"Dx",'Input| Projects'!$AR679:$CO679))</f>
        <v/>
      </c>
      <c r="CA679" s="264" t="str">
        <f>IF(SUMIF('Input| Projects'!$AR$8:$CO$8,"Tx",'Input| Projects'!$AR679:$CO679)=0,"",SUMIF('Input| Projects'!$AR$8:$CO$8,"Tx",'Input| Projects'!$AR679:$CO679))</f>
        <v/>
      </c>
      <c r="CB679" s="206" t="str">
        <f t="shared" si="253"/>
        <v/>
      </c>
    </row>
    <row r="680" spans="2:80" x14ac:dyDescent="0.3">
      <c r="B680" s="268">
        <f>IFERROR('Input| Projects'!B680,"")</f>
        <v>671</v>
      </c>
      <c r="C680" s="57" t="str">
        <f>IFERROR(IF('Input| Projects'!C680="","",'Input| Projects'!C680),"")</f>
        <v/>
      </c>
      <c r="D680" s="57" t="str">
        <f>IFERROR(IF('Input| Projects'!D680="","",'Input| Projects'!D680),"")</f>
        <v/>
      </c>
      <c r="E680" s="140"/>
      <c r="F680" s="257">
        <f>IFERROR('Input| Projects'!I680*'Input| Escalations'!$K$19,"")</f>
        <v>0</v>
      </c>
      <c r="G680" s="257">
        <f>IFERROR('Input| Projects'!J680*'Input| Escalations'!$K$19,"")</f>
        <v>0</v>
      </c>
      <c r="H680" s="257">
        <f>IFERROR('Input| Projects'!K680*'Input| Escalations'!$K$19,"")</f>
        <v>0</v>
      </c>
      <c r="I680" s="257">
        <f>IFERROR('Input| Projects'!L680*'Input| Escalations'!$K$19,"")</f>
        <v>0</v>
      </c>
      <c r="J680" s="257">
        <f>IFERROR('Input| Projects'!M680*'Input| Escalations'!$K$19,"")</f>
        <v>0</v>
      </c>
      <c r="K680" s="257">
        <f>IFERROR('Input| Projects'!N680*'Input| Escalations'!$K$19,"")</f>
        <v>0</v>
      </c>
      <c r="L680" s="257">
        <f>IFERROR('Input| Projects'!O680*'Input| Escalations'!$K$19,"")</f>
        <v>0</v>
      </c>
      <c r="M680" s="206" t="str">
        <f>IF(ABS(SUM(F680:L680)-(SUM('Input| Projects'!I680:O680)*'Input| Escalations'!$K$19))&lt;0.0000001,"",1)</f>
        <v/>
      </c>
      <c r="N680" s="259">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259">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259">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259">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259">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259">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259">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42"/>
      <c r="V680" s="253">
        <f t="shared" si="247"/>
        <v>0</v>
      </c>
      <c r="W680" s="253">
        <f t="shared" si="248"/>
        <v>0</v>
      </c>
      <c r="X680" s="253">
        <f t="shared" si="249"/>
        <v>0</v>
      </c>
      <c r="Y680" s="253">
        <f t="shared" si="232"/>
        <v>0</v>
      </c>
      <c r="Z680" s="253">
        <f t="shared" si="233"/>
        <v>0</v>
      </c>
      <c r="AA680" s="253">
        <f t="shared" si="234"/>
        <v>0</v>
      </c>
      <c r="AB680" s="253">
        <f t="shared" si="235"/>
        <v>0</v>
      </c>
      <c r="AC680" s="142"/>
      <c r="AD680" s="253">
        <f>'Input| Projects'!Q680*N680*'Input| Escalations'!$K$19</f>
        <v>0</v>
      </c>
      <c r="AE680" s="253">
        <f>'Input| Projects'!R680*O680*'Input| Escalations'!$K$19</f>
        <v>0</v>
      </c>
      <c r="AF680" s="253">
        <f>'Input| Projects'!S680*P680*'Input| Escalations'!$K$19</f>
        <v>0</v>
      </c>
      <c r="AG680" s="253">
        <f>'Input| Projects'!T680*Q680*'Input| Escalations'!$K$19</f>
        <v>0</v>
      </c>
      <c r="AH680" s="253">
        <f>'Input| Projects'!U680*R680*'Input| Escalations'!$K$19</f>
        <v>0</v>
      </c>
      <c r="AI680" s="253">
        <f>'Input| Projects'!V680*S680*'Input| Escalations'!$K$19</f>
        <v>0</v>
      </c>
      <c r="AJ680" s="253">
        <f>'Input| Projects'!W680*T680*'Input| Escalations'!$K$19</f>
        <v>0</v>
      </c>
      <c r="AK680" s="142"/>
      <c r="AL680" s="253">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253">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253">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253">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253">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253">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253">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42"/>
      <c r="AT680" s="253">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253">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253">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253">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253">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253">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253">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42"/>
      <c r="BB680" s="253">
        <f t="shared" si="250"/>
        <v>0</v>
      </c>
      <c r="BC680" s="253">
        <f t="shared" si="251"/>
        <v>0</v>
      </c>
      <c r="BD680" s="253">
        <f t="shared" si="252"/>
        <v>0</v>
      </c>
      <c r="BE680" s="253">
        <f t="shared" si="236"/>
        <v>0</v>
      </c>
      <c r="BF680" s="253">
        <f t="shared" si="237"/>
        <v>0</v>
      </c>
      <c r="BG680" s="253">
        <f t="shared" si="238"/>
        <v>0</v>
      </c>
      <c r="BH680" s="253">
        <f t="shared" si="239"/>
        <v>0</v>
      </c>
      <c r="BI680" s="144"/>
      <c r="BJ680" s="253"/>
      <c r="BK680" s="253"/>
      <c r="BL680" s="253"/>
      <c r="BM680" s="253"/>
      <c r="BN680" s="253"/>
      <c r="BO680" s="253"/>
      <c r="BP680" s="253"/>
      <c r="BQ680" s="144"/>
      <c r="BR680" s="253">
        <f t="shared" si="240"/>
        <v>0</v>
      </c>
      <c r="BS680" s="253">
        <f t="shared" si="241"/>
        <v>0</v>
      </c>
      <c r="BT680" s="253">
        <f t="shared" si="242"/>
        <v>0</v>
      </c>
      <c r="BU680" s="253">
        <f t="shared" si="243"/>
        <v>0</v>
      </c>
      <c r="BV680" s="253">
        <f t="shared" si="244"/>
        <v>0</v>
      </c>
      <c r="BW680" s="253">
        <f t="shared" si="245"/>
        <v>0</v>
      </c>
      <c r="BX680" s="253">
        <f t="shared" si="246"/>
        <v>0</v>
      </c>
      <c r="BY680" s="142"/>
      <c r="BZ680" s="264" t="str">
        <f>IF(SUMIF('Input| Projects'!$AR$8:$CO$8,"Dx",'Input| Projects'!$AR680:$CO680)=0,"",SUMIF('Input| Projects'!$AR$8:$CO$8,"Dx",'Input| Projects'!$AR680:$CO680))</f>
        <v/>
      </c>
      <c r="CA680" s="264" t="str">
        <f>IF(SUMIF('Input| Projects'!$AR$8:$CO$8,"Tx",'Input| Projects'!$AR680:$CO680)=0,"",SUMIF('Input| Projects'!$AR$8:$CO$8,"Tx",'Input| Projects'!$AR680:$CO680))</f>
        <v/>
      </c>
      <c r="CB680" s="206" t="str">
        <f t="shared" si="253"/>
        <v/>
      </c>
    </row>
    <row r="681" spans="2:80" x14ac:dyDescent="0.3">
      <c r="B681" s="268">
        <f>IFERROR('Input| Projects'!B681,"")</f>
        <v>672</v>
      </c>
      <c r="C681" s="57" t="str">
        <f>IFERROR(IF('Input| Projects'!C681="","",'Input| Projects'!C681),"")</f>
        <v/>
      </c>
      <c r="D681" s="57" t="str">
        <f>IFERROR(IF('Input| Projects'!D681="","",'Input| Projects'!D681),"")</f>
        <v/>
      </c>
      <c r="E681" s="140"/>
      <c r="F681" s="257">
        <f>IFERROR('Input| Projects'!I681*'Input| Escalations'!$K$19,"")</f>
        <v>0</v>
      </c>
      <c r="G681" s="257">
        <f>IFERROR('Input| Projects'!J681*'Input| Escalations'!$K$19,"")</f>
        <v>0</v>
      </c>
      <c r="H681" s="257">
        <f>IFERROR('Input| Projects'!K681*'Input| Escalations'!$K$19,"")</f>
        <v>0</v>
      </c>
      <c r="I681" s="257">
        <f>IFERROR('Input| Projects'!L681*'Input| Escalations'!$K$19,"")</f>
        <v>0</v>
      </c>
      <c r="J681" s="257">
        <f>IFERROR('Input| Projects'!M681*'Input| Escalations'!$K$19,"")</f>
        <v>0</v>
      </c>
      <c r="K681" s="257">
        <f>IFERROR('Input| Projects'!N681*'Input| Escalations'!$K$19,"")</f>
        <v>0</v>
      </c>
      <c r="L681" s="257">
        <f>IFERROR('Input| Projects'!O681*'Input| Escalations'!$K$19,"")</f>
        <v>0</v>
      </c>
      <c r="M681" s="206" t="str">
        <f>IF(ABS(SUM(F681:L681)-(SUM('Input| Projects'!I681:O681)*'Input| Escalations'!$K$19))&lt;0.0000001,"",1)</f>
        <v/>
      </c>
      <c r="N681" s="259">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259">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259">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259">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259">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259">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259">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42"/>
      <c r="V681" s="253">
        <f t="shared" si="247"/>
        <v>0</v>
      </c>
      <c r="W681" s="253">
        <f t="shared" si="248"/>
        <v>0</v>
      </c>
      <c r="X681" s="253">
        <f t="shared" si="249"/>
        <v>0</v>
      </c>
      <c r="Y681" s="253">
        <f t="shared" si="232"/>
        <v>0</v>
      </c>
      <c r="Z681" s="253">
        <f t="shared" si="233"/>
        <v>0</v>
      </c>
      <c r="AA681" s="253">
        <f t="shared" si="234"/>
        <v>0</v>
      </c>
      <c r="AB681" s="253">
        <f t="shared" si="235"/>
        <v>0</v>
      </c>
      <c r="AC681" s="142"/>
      <c r="AD681" s="253">
        <f>'Input| Projects'!Q681*N681*'Input| Escalations'!$K$19</f>
        <v>0</v>
      </c>
      <c r="AE681" s="253">
        <f>'Input| Projects'!R681*O681*'Input| Escalations'!$K$19</f>
        <v>0</v>
      </c>
      <c r="AF681" s="253">
        <f>'Input| Projects'!S681*P681*'Input| Escalations'!$K$19</f>
        <v>0</v>
      </c>
      <c r="AG681" s="253">
        <f>'Input| Projects'!T681*Q681*'Input| Escalations'!$K$19</f>
        <v>0</v>
      </c>
      <c r="AH681" s="253">
        <f>'Input| Projects'!U681*R681*'Input| Escalations'!$K$19</f>
        <v>0</v>
      </c>
      <c r="AI681" s="253">
        <f>'Input| Projects'!V681*S681*'Input| Escalations'!$K$19</f>
        <v>0</v>
      </c>
      <c r="AJ681" s="253">
        <f>'Input| Projects'!W681*T681*'Input| Escalations'!$K$19</f>
        <v>0</v>
      </c>
      <c r="AK681" s="142"/>
      <c r="AL681" s="253">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253">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253">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253">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253">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253">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253">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42"/>
      <c r="AT681" s="253">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253">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253">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253">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253">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253">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253">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42"/>
      <c r="BB681" s="253">
        <f t="shared" si="250"/>
        <v>0</v>
      </c>
      <c r="BC681" s="253">
        <f t="shared" si="251"/>
        <v>0</v>
      </c>
      <c r="BD681" s="253">
        <f t="shared" si="252"/>
        <v>0</v>
      </c>
      <c r="BE681" s="253">
        <f t="shared" si="236"/>
        <v>0</v>
      </c>
      <c r="BF681" s="253">
        <f t="shared" si="237"/>
        <v>0</v>
      </c>
      <c r="BG681" s="253">
        <f t="shared" si="238"/>
        <v>0</v>
      </c>
      <c r="BH681" s="253">
        <f t="shared" si="239"/>
        <v>0</v>
      </c>
      <c r="BI681" s="144"/>
      <c r="BJ681" s="253"/>
      <c r="BK681" s="253"/>
      <c r="BL681" s="253"/>
      <c r="BM681" s="253"/>
      <c r="BN681" s="253"/>
      <c r="BO681" s="253"/>
      <c r="BP681" s="253"/>
      <c r="BQ681" s="144"/>
      <c r="BR681" s="253">
        <f t="shared" si="240"/>
        <v>0</v>
      </c>
      <c r="BS681" s="253">
        <f t="shared" si="241"/>
        <v>0</v>
      </c>
      <c r="BT681" s="253">
        <f t="shared" si="242"/>
        <v>0</v>
      </c>
      <c r="BU681" s="253">
        <f t="shared" si="243"/>
        <v>0</v>
      </c>
      <c r="BV681" s="253">
        <f t="shared" si="244"/>
        <v>0</v>
      </c>
      <c r="BW681" s="253">
        <f t="shared" si="245"/>
        <v>0</v>
      </c>
      <c r="BX681" s="253">
        <f t="shared" si="246"/>
        <v>0</v>
      </c>
      <c r="BY681" s="142"/>
      <c r="BZ681" s="264" t="str">
        <f>IF(SUMIF('Input| Projects'!$AR$8:$CO$8,"Dx",'Input| Projects'!$AR681:$CO681)=0,"",SUMIF('Input| Projects'!$AR$8:$CO$8,"Dx",'Input| Projects'!$AR681:$CO681))</f>
        <v/>
      </c>
      <c r="CA681" s="264" t="str">
        <f>IF(SUMIF('Input| Projects'!$AR$8:$CO$8,"Tx",'Input| Projects'!$AR681:$CO681)=0,"",SUMIF('Input| Projects'!$AR$8:$CO$8,"Tx",'Input| Projects'!$AR681:$CO681))</f>
        <v/>
      </c>
      <c r="CB681" s="206" t="str">
        <f t="shared" si="253"/>
        <v/>
      </c>
    </row>
    <row r="682" spans="2:80" x14ac:dyDescent="0.3">
      <c r="B682" s="268">
        <f>IFERROR('Input| Projects'!B682,"")</f>
        <v>673</v>
      </c>
      <c r="C682" s="57" t="str">
        <f>IFERROR(IF('Input| Projects'!C682="","",'Input| Projects'!C682),"")</f>
        <v/>
      </c>
      <c r="D682" s="57" t="str">
        <f>IFERROR(IF('Input| Projects'!D682="","",'Input| Projects'!D682),"")</f>
        <v/>
      </c>
      <c r="E682" s="140"/>
      <c r="F682" s="257">
        <f>IFERROR('Input| Projects'!I682*'Input| Escalations'!$K$19,"")</f>
        <v>0</v>
      </c>
      <c r="G682" s="257">
        <f>IFERROR('Input| Projects'!J682*'Input| Escalations'!$K$19,"")</f>
        <v>0</v>
      </c>
      <c r="H682" s="257">
        <f>IFERROR('Input| Projects'!K682*'Input| Escalations'!$K$19,"")</f>
        <v>0</v>
      </c>
      <c r="I682" s="257">
        <f>IFERROR('Input| Projects'!L682*'Input| Escalations'!$K$19,"")</f>
        <v>0</v>
      </c>
      <c r="J682" s="257">
        <f>IFERROR('Input| Projects'!M682*'Input| Escalations'!$K$19,"")</f>
        <v>0</v>
      </c>
      <c r="K682" s="257">
        <f>IFERROR('Input| Projects'!N682*'Input| Escalations'!$K$19,"")</f>
        <v>0</v>
      </c>
      <c r="L682" s="257">
        <f>IFERROR('Input| Projects'!O682*'Input| Escalations'!$K$19,"")</f>
        <v>0</v>
      </c>
      <c r="M682" s="206" t="str">
        <f>IF(ABS(SUM(F682:L682)-(SUM('Input| Projects'!I682:O682)*'Input| Escalations'!$K$19))&lt;0.0000001,"",1)</f>
        <v/>
      </c>
      <c r="N682" s="259">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259">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259">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259">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259">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259">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259">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42"/>
      <c r="V682" s="253">
        <f t="shared" si="247"/>
        <v>0</v>
      </c>
      <c r="W682" s="253">
        <f t="shared" si="248"/>
        <v>0</v>
      </c>
      <c r="X682" s="253">
        <f t="shared" si="249"/>
        <v>0</v>
      </c>
      <c r="Y682" s="253">
        <f t="shared" si="232"/>
        <v>0</v>
      </c>
      <c r="Z682" s="253">
        <f t="shared" si="233"/>
        <v>0</v>
      </c>
      <c r="AA682" s="253">
        <f t="shared" si="234"/>
        <v>0</v>
      </c>
      <c r="AB682" s="253">
        <f t="shared" si="235"/>
        <v>0</v>
      </c>
      <c r="AC682" s="142"/>
      <c r="AD682" s="253">
        <f>'Input| Projects'!Q682*N682*'Input| Escalations'!$K$19</f>
        <v>0</v>
      </c>
      <c r="AE682" s="253">
        <f>'Input| Projects'!R682*O682*'Input| Escalations'!$K$19</f>
        <v>0</v>
      </c>
      <c r="AF682" s="253">
        <f>'Input| Projects'!S682*P682*'Input| Escalations'!$K$19</f>
        <v>0</v>
      </c>
      <c r="AG682" s="253">
        <f>'Input| Projects'!T682*Q682*'Input| Escalations'!$K$19</f>
        <v>0</v>
      </c>
      <c r="AH682" s="253">
        <f>'Input| Projects'!U682*R682*'Input| Escalations'!$K$19</f>
        <v>0</v>
      </c>
      <c r="AI682" s="253">
        <f>'Input| Projects'!V682*S682*'Input| Escalations'!$K$19</f>
        <v>0</v>
      </c>
      <c r="AJ682" s="253">
        <f>'Input| Projects'!W682*T682*'Input| Escalations'!$K$19</f>
        <v>0</v>
      </c>
      <c r="AK682" s="142"/>
      <c r="AL682" s="253">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253">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253">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253">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253">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253">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253">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42"/>
      <c r="AT682" s="253">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253">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253">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253">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253">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253">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253">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42"/>
      <c r="BB682" s="253">
        <f t="shared" si="250"/>
        <v>0</v>
      </c>
      <c r="BC682" s="253">
        <f t="shared" si="251"/>
        <v>0</v>
      </c>
      <c r="BD682" s="253">
        <f t="shared" si="252"/>
        <v>0</v>
      </c>
      <c r="BE682" s="253">
        <f t="shared" si="236"/>
        <v>0</v>
      </c>
      <c r="BF682" s="253">
        <f t="shared" si="237"/>
        <v>0</v>
      </c>
      <c r="BG682" s="253">
        <f t="shared" si="238"/>
        <v>0</v>
      </c>
      <c r="BH682" s="253">
        <f t="shared" si="239"/>
        <v>0</v>
      </c>
      <c r="BI682" s="144"/>
      <c r="BJ682" s="253"/>
      <c r="BK682" s="253"/>
      <c r="BL682" s="253"/>
      <c r="BM682" s="253"/>
      <c r="BN682" s="253"/>
      <c r="BO682" s="253"/>
      <c r="BP682" s="253"/>
      <c r="BQ682" s="144"/>
      <c r="BR682" s="253">
        <f t="shared" si="240"/>
        <v>0</v>
      </c>
      <c r="BS682" s="253">
        <f t="shared" si="241"/>
        <v>0</v>
      </c>
      <c r="BT682" s="253">
        <f t="shared" si="242"/>
        <v>0</v>
      </c>
      <c r="BU682" s="253">
        <f t="shared" si="243"/>
        <v>0</v>
      </c>
      <c r="BV682" s="253">
        <f t="shared" si="244"/>
        <v>0</v>
      </c>
      <c r="BW682" s="253">
        <f t="shared" si="245"/>
        <v>0</v>
      </c>
      <c r="BX682" s="253">
        <f t="shared" si="246"/>
        <v>0</v>
      </c>
      <c r="BY682" s="142"/>
      <c r="BZ682" s="264" t="str">
        <f>IF(SUMIF('Input| Projects'!$AR$8:$CO$8,"Dx",'Input| Projects'!$AR682:$CO682)=0,"",SUMIF('Input| Projects'!$AR$8:$CO$8,"Dx",'Input| Projects'!$AR682:$CO682))</f>
        <v/>
      </c>
      <c r="CA682" s="264" t="str">
        <f>IF(SUMIF('Input| Projects'!$AR$8:$CO$8,"Tx",'Input| Projects'!$AR682:$CO682)=0,"",SUMIF('Input| Projects'!$AR$8:$CO$8,"Tx",'Input| Projects'!$AR682:$CO682))</f>
        <v/>
      </c>
      <c r="CB682" s="206" t="str">
        <f t="shared" si="253"/>
        <v/>
      </c>
    </row>
    <row r="683" spans="2:80" x14ac:dyDescent="0.3">
      <c r="B683" s="268">
        <f>IFERROR('Input| Projects'!B683,"")</f>
        <v>674</v>
      </c>
      <c r="C683" s="57" t="str">
        <f>IFERROR(IF('Input| Projects'!C683="","",'Input| Projects'!C683),"")</f>
        <v/>
      </c>
      <c r="D683" s="57" t="str">
        <f>IFERROR(IF('Input| Projects'!D683="","",'Input| Projects'!D683),"")</f>
        <v/>
      </c>
      <c r="E683" s="140"/>
      <c r="F683" s="257">
        <f>IFERROR('Input| Projects'!I683*'Input| Escalations'!$K$19,"")</f>
        <v>0</v>
      </c>
      <c r="G683" s="257">
        <f>IFERROR('Input| Projects'!J683*'Input| Escalations'!$K$19,"")</f>
        <v>0</v>
      </c>
      <c r="H683" s="257">
        <f>IFERROR('Input| Projects'!K683*'Input| Escalations'!$K$19,"")</f>
        <v>0</v>
      </c>
      <c r="I683" s="257">
        <f>IFERROR('Input| Projects'!L683*'Input| Escalations'!$K$19,"")</f>
        <v>0</v>
      </c>
      <c r="J683" s="257">
        <f>IFERROR('Input| Projects'!M683*'Input| Escalations'!$K$19,"")</f>
        <v>0</v>
      </c>
      <c r="K683" s="257">
        <f>IFERROR('Input| Projects'!N683*'Input| Escalations'!$K$19,"")</f>
        <v>0</v>
      </c>
      <c r="L683" s="257">
        <f>IFERROR('Input| Projects'!O683*'Input| Escalations'!$K$19,"")</f>
        <v>0</v>
      </c>
      <c r="M683" s="206" t="str">
        <f>IF(ABS(SUM(F683:L683)-(SUM('Input| Projects'!I683:O683)*'Input| Escalations'!$K$19))&lt;0.0000001,"",1)</f>
        <v/>
      </c>
      <c r="N683" s="259">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259">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259">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259">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259">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259">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259">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42"/>
      <c r="V683" s="253">
        <f t="shared" si="247"/>
        <v>0</v>
      </c>
      <c r="W683" s="253">
        <f t="shared" si="248"/>
        <v>0</v>
      </c>
      <c r="X683" s="253">
        <f t="shared" si="249"/>
        <v>0</v>
      </c>
      <c r="Y683" s="253">
        <f t="shared" si="232"/>
        <v>0</v>
      </c>
      <c r="Z683" s="253">
        <f t="shared" si="233"/>
        <v>0</v>
      </c>
      <c r="AA683" s="253">
        <f t="shared" si="234"/>
        <v>0</v>
      </c>
      <c r="AB683" s="253">
        <f t="shared" si="235"/>
        <v>0</v>
      </c>
      <c r="AC683" s="142"/>
      <c r="AD683" s="253">
        <f>'Input| Projects'!Q683*N683*'Input| Escalations'!$K$19</f>
        <v>0</v>
      </c>
      <c r="AE683" s="253">
        <f>'Input| Projects'!R683*O683*'Input| Escalations'!$K$19</f>
        <v>0</v>
      </c>
      <c r="AF683" s="253">
        <f>'Input| Projects'!S683*P683*'Input| Escalations'!$K$19</f>
        <v>0</v>
      </c>
      <c r="AG683" s="253">
        <f>'Input| Projects'!T683*Q683*'Input| Escalations'!$K$19</f>
        <v>0</v>
      </c>
      <c r="AH683" s="253">
        <f>'Input| Projects'!U683*R683*'Input| Escalations'!$K$19</f>
        <v>0</v>
      </c>
      <c r="AI683" s="253">
        <f>'Input| Projects'!V683*S683*'Input| Escalations'!$K$19</f>
        <v>0</v>
      </c>
      <c r="AJ683" s="253">
        <f>'Input| Projects'!W683*T683*'Input| Escalations'!$K$19</f>
        <v>0</v>
      </c>
      <c r="AK683" s="142"/>
      <c r="AL683" s="253">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253">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253">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253">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253">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253">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253">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42"/>
      <c r="AT683" s="253">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253">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253">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253">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253">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253">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253">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42"/>
      <c r="BB683" s="253">
        <f t="shared" si="250"/>
        <v>0</v>
      </c>
      <c r="BC683" s="253">
        <f t="shared" si="251"/>
        <v>0</v>
      </c>
      <c r="BD683" s="253">
        <f t="shared" si="252"/>
        <v>0</v>
      </c>
      <c r="BE683" s="253">
        <f t="shared" si="236"/>
        <v>0</v>
      </c>
      <c r="BF683" s="253">
        <f t="shared" si="237"/>
        <v>0</v>
      </c>
      <c r="BG683" s="253">
        <f t="shared" si="238"/>
        <v>0</v>
      </c>
      <c r="BH683" s="253">
        <f t="shared" si="239"/>
        <v>0</v>
      </c>
      <c r="BI683" s="144"/>
      <c r="BJ683" s="253"/>
      <c r="BK683" s="253"/>
      <c r="BL683" s="253"/>
      <c r="BM683" s="253"/>
      <c r="BN683" s="253"/>
      <c r="BO683" s="253"/>
      <c r="BP683" s="253"/>
      <c r="BQ683" s="144"/>
      <c r="BR683" s="253">
        <f t="shared" si="240"/>
        <v>0</v>
      </c>
      <c r="BS683" s="253">
        <f t="shared" si="241"/>
        <v>0</v>
      </c>
      <c r="BT683" s="253">
        <f t="shared" si="242"/>
        <v>0</v>
      </c>
      <c r="BU683" s="253">
        <f t="shared" si="243"/>
        <v>0</v>
      </c>
      <c r="BV683" s="253">
        <f t="shared" si="244"/>
        <v>0</v>
      </c>
      <c r="BW683" s="253">
        <f t="shared" si="245"/>
        <v>0</v>
      </c>
      <c r="BX683" s="253">
        <f t="shared" si="246"/>
        <v>0</v>
      </c>
      <c r="BY683" s="142"/>
      <c r="BZ683" s="264" t="str">
        <f>IF(SUMIF('Input| Projects'!$AR$8:$CO$8,"Dx",'Input| Projects'!$AR683:$CO683)=0,"",SUMIF('Input| Projects'!$AR$8:$CO$8,"Dx",'Input| Projects'!$AR683:$CO683))</f>
        <v/>
      </c>
      <c r="CA683" s="264" t="str">
        <f>IF(SUMIF('Input| Projects'!$AR$8:$CO$8,"Tx",'Input| Projects'!$AR683:$CO683)=0,"",SUMIF('Input| Projects'!$AR$8:$CO$8,"Tx",'Input| Projects'!$AR683:$CO683))</f>
        <v/>
      </c>
      <c r="CB683" s="206" t="str">
        <f t="shared" si="253"/>
        <v/>
      </c>
    </row>
    <row r="684" spans="2:80" x14ac:dyDescent="0.3">
      <c r="B684" s="268">
        <f>IFERROR('Input| Projects'!B684,"")</f>
        <v>675</v>
      </c>
      <c r="C684" s="57" t="str">
        <f>IFERROR(IF('Input| Projects'!C684="","",'Input| Projects'!C684),"")</f>
        <v/>
      </c>
      <c r="D684" s="57" t="str">
        <f>IFERROR(IF('Input| Projects'!D684="","",'Input| Projects'!D684),"")</f>
        <v/>
      </c>
      <c r="E684" s="140"/>
      <c r="F684" s="257">
        <f>IFERROR('Input| Projects'!I684*'Input| Escalations'!$K$19,"")</f>
        <v>0</v>
      </c>
      <c r="G684" s="257">
        <f>IFERROR('Input| Projects'!J684*'Input| Escalations'!$K$19,"")</f>
        <v>0</v>
      </c>
      <c r="H684" s="257">
        <f>IFERROR('Input| Projects'!K684*'Input| Escalations'!$K$19,"")</f>
        <v>0</v>
      </c>
      <c r="I684" s="257">
        <f>IFERROR('Input| Projects'!L684*'Input| Escalations'!$K$19,"")</f>
        <v>0</v>
      </c>
      <c r="J684" s="257">
        <f>IFERROR('Input| Projects'!M684*'Input| Escalations'!$K$19,"")</f>
        <v>0</v>
      </c>
      <c r="K684" s="257">
        <f>IFERROR('Input| Projects'!N684*'Input| Escalations'!$K$19,"")</f>
        <v>0</v>
      </c>
      <c r="L684" s="257">
        <f>IFERROR('Input| Projects'!O684*'Input| Escalations'!$K$19,"")</f>
        <v>0</v>
      </c>
      <c r="M684" s="206" t="str">
        <f>IF(ABS(SUM(F684:L684)-(SUM('Input| Projects'!I684:O684)*'Input| Escalations'!$K$19))&lt;0.0000001,"",1)</f>
        <v/>
      </c>
      <c r="N684" s="259">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259">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259">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259">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259">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259">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259">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42"/>
      <c r="V684" s="253">
        <f t="shared" si="247"/>
        <v>0</v>
      </c>
      <c r="W684" s="253">
        <f t="shared" si="248"/>
        <v>0</v>
      </c>
      <c r="X684" s="253">
        <f t="shared" si="249"/>
        <v>0</v>
      </c>
      <c r="Y684" s="253">
        <f t="shared" si="232"/>
        <v>0</v>
      </c>
      <c r="Z684" s="253">
        <f t="shared" si="233"/>
        <v>0</v>
      </c>
      <c r="AA684" s="253">
        <f t="shared" si="234"/>
        <v>0</v>
      </c>
      <c r="AB684" s="253">
        <f t="shared" si="235"/>
        <v>0</v>
      </c>
      <c r="AC684" s="142"/>
      <c r="AD684" s="253">
        <f>'Input| Projects'!Q684*N684*'Input| Escalations'!$K$19</f>
        <v>0</v>
      </c>
      <c r="AE684" s="253">
        <f>'Input| Projects'!R684*O684*'Input| Escalations'!$K$19</f>
        <v>0</v>
      </c>
      <c r="AF684" s="253">
        <f>'Input| Projects'!S684*P684*'Input| Escalations'!$K$19</f>
        <v>0</v>
      </c>
      <c r="AG684" s="253">
        <f>'Input| Projects'!T684*Q684*'Input| Escalations'!$K$19</f>
        <v>0</v>
      </c>
      <c r="AH684" s="253">
        <f>'Input| Projects'!U684*R684*'Input| Escalations'!$K$19</f>
        <v>0</v>
      </c>
      <c r="AI684" s="253">
        <f>'Input| Projects'!V684*S684*'Input| Escalations'!$K$19</f>
        <v>0</v>
      </c>
      <c r="AJ684" s="253">
        <f>'Input| Projects'!W684*T684*'Input| Escalations'!$K$19</f>
        <v>0</v>
      </c>
      <c r="AK684" s="142"/>
      <c r="AL684" s="253">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253">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253">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253">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253">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253">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253">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42"/>
      <c r="AT684" s="253">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253">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253">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253">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253">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253">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253">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42"/>
      <c r="BB684" s="253">
        <f t="shared" si="250"/>
        <v>0</v>
      </c>
      <c r="BC684" s="253">
        <f t="shared" si="251"/>
        <v>0</v>
      </c>
      <c r="BD684" s="253">
        <f t="shared" si="252"/>
        <v>0</v>
      </c>
      <c r="BE684" s="253">
        <f t="shared" si="236"/>
        <v>0</v>
      </c>
      <c r="BF684" s="253">
        <f t="shared" si="237"/>
        <v>0</v>
      </c>
      <c r="BG684" s="253">
        <f t="shared" si="238"/>
        <v>0</v>
      </c>
      <c r="BH684" s="253">
        <f t="shared" si="239"/>
        <v>0</v>
      </c>
      <c r="BI684" s="144"/>
      <c r="BJ684" s="253"/>
      <c r="BK684" s="253"/>
      <c r="BL684" s="253"/>
      <c r="BM684" s="253"/>
      <c r="BN684" s="253"/>
      <c r="BO684" s="253"/>
      <c r="BP684" s="253"/>
      <c r="BQ684" s="144"/>
      <c r="BR684" s="253">
        <f t="shared" si="240"/>
        <v>0</v>
      </c>
      <c r="BS684" s="253">
        <f t="shared" si="241"/>
        <v>0</v>
      </c>
      <c r="BT684" s="253">
        <f t="shared" si="242"/>
        <v>0</v>
      </c>
      <c r="BU684" s="253">
        <f t="shared" si="243"/>
        <v>0</v>
      </c>
      <c r="BV684" s="253">
        <f t="shared" si="244"/>
        <v>0</v>
      </c>
      <c r="BW684" s="253">
        <f t="shared" si="245"/>
        <v>0</v>
      </c>
      <c r="BX684" s="253">
        <f t="shared" si="246"/>
        <v>0</v>
      </c>
      <c r="BY684" s="142"/>
      <c r="BZ684" s="264" t="str">
        <f>IF(SUMIF('Input| Projects'!$AR$8:$CO$8,"Dx",'Input| Projects'!$AR684:$CO684)=0,"",SUMIF('Input| Projects'!$AR$8:$CO$8,"Dx",'Input| Projects'!$AR684:$CO684))</f>
        <v/>
      </c>
      <c r="CA684" s="264" t="str">
        <f>IF(SUMIF('Input| Projects'!$AR$8:$CO$8,"Tx",'Input| Projects'!$AR684:$CO684)=0,"",SUMIF('Input| Projects'!$AR$8:$CO$8,"Tx",'Input| Projects'!$AR684:$CO684))</f>
        <v/>
      </c>
      <c r="CB684" s="206" t="str">
        <f t="shared" si="253"/>
        <v/>
      </c>
    </row>
    <row r="685" spans="2:80" x14ac:dyDescent="0.3">
      <c r="B685" s="268">
        <f>IFERROR('Input| Projects'!B685,"")</f>
        <v>676</v>
      </c>
      <c r="C685" s="57" t="str">
        <f>IFERROR(IF('Input| Projects'!C685="","",'Input| Projects'!C685),"")</f>
        <v/>
      </c>
      <c r="D685" s="57" t="str">
        <f>IFERROR(IF('Input| Projects'!D685="","",'Input| Projects'!D685),"")</f>
        <v/>
      </c>
      <c r="E685" s="140"/>
      <c r="F685" s="257">
        <f>IFERROR('Input| Projects'!I685*'Input| Escalations'!$K$19,"")</f>
        <v>0</v>
      </c>
      <c r="G685" s="257">
        <f>IFERROR('Input| Projects'!J685*'Input| Escalations'!$K$19,"")</f>
        <v>0</v>
      </c>
      <c r="H685" s="257">
        <f>IFERROR('Input| Projects'!K685*'Input| Escalations'!$K$19,"")</f>
        <v>0</v>
      </c>
      <c r="I685" s="257">
        <f>IFERROR('Input| Projects'!L685*'Input| Escalations'!$K$19,"")</f>
        <v>0</v>
      </c>
      <c r="J685" s="257">
        <f>IFERROR('Input| Projects'!M685*'Input| Escalations'!$K$19,"")</f>
        <v>0</v>
      </c>
      <c r="K685" s="257">
        <f>IFERROR('Input| Projects'!N685*'Input| Escalations'!$K$19,"")</f>
        <v>0</v>
      </c>
      <c r="L685" s="257">
        <f>IFERROR('Input| Projects'!O685*'Input| Escalations'!$K$19,"")</f>
        <v>0</v>
      </c>
      <c r="M685" s="206" t="str">
        <f>IF(ABS(SUM(F685:L685)-(SUM('Input| Projects'!I685:O685)*'Input| Escalations'!$K$19))&lt;0.0000001,"",1)</f>
        <v/>
      </c>
      <c r="N685" s="259">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259">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259">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259">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259">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259">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259">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42"/>
      <c r="V685" s="253">
        <f t="shared" si="247"/>
        <v>0</v>
      </c>
      <c r="W685" s="253">
        <f t="shared" si="248"/>
        <v>0</v>
      </c>
      <c r="X685" s="253">
        <f t="shared" si="249"/>
        <v>0</v>
      </c>
      <c r="Y685" s="253">
        <f t="shared" si="232"/>
        <v>0</v>
      </c>
      <c r="Z685" s="253">
        <f t="shared" si="233"/>
        <v>0</v>
      </c>
      <c r="AA685" s="253">
        <f t="shared" si="234"/>
        <v>0</v>
      </c>
      <c r="AB685" s="253">
        <f t="shared" si="235"/>
        <v>0</v>
      </c>
      <c r="AC685" s="142"/>
      <c r="AD685" s="253">
        <f>'Input| Projects'!Q685*N685*'Input| Escalations'!$K$19</f>
        <v>0</v>
      </c>
      <c r="AE685" s="253">
        <f>'Input| Projects'!R685*O685*'Input| Escalations'!$K$19</f>
        <v>0</v>
      </c>
      <c r="AF685" s="253">
        <f>'Input| Projects'!S685*P685*'Input| Escalations'!$K$19</f>
        <v>0</v>
      </c>
      <c r="AG685" s="253">
        <f>'Input| Projects'!T685*Q685*'Input| Escalations'!$K$19</f>
        <v>0</v>
      </c>
      <c r="AH685" s="253">
        <f>'Input| Projects'!U685*R685*'Input| Escalations'!$K$19</f>
        <v>0</v>
      </c>
      <c r="AI685" s="253">
        <f>'Input| Projects'!V685*S685*'Input| Escalations'!$K$19</f>
        <v>0</v>
      </c>
      <c r="AJ685" s="253">
        <f>'Input| Projects'!W685*T685*'Input| Escalations'!$K$19</f>
        <v>0</v>
      </c>
      <c r="AK685" s="142"/>
      <c r="AL685" s="253">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253">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253">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253">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253">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253">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253">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42"/>
      <c r="AT685" s="253">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253">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253">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253">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253">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253">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253">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42"/>
      <c r="BB685" s="253">
        <f t="shared" si="250"/>
        <v>0</v>
      </c>
      <c r="BC685" s="253">
        <f t="shared" si="251"/>
        <v>0</v>
      </c>
      <c r="BD685" s="253">
        <f t="shared" si="252"/>
        <v>0</v>
      </c>
      <c r="BE685" s="253">
        <f t="shared" si="236"/>
        <v>0</v>
      </c>
      <c r="BF685" s="253">
        <f t="shared" si="237"/>
        <v>0</v>
      </c>
      <c r="BG685" s="253">
        <f t="shared" si="238"/>
        <v>0</v>
      </c>
      <c r="BH685" s="253">
        <f t="shared" si="239"/>
        <v>0</v>
      </c>
      <c r="BI685" s="144"/>
      <c r="BJ685" s="253"/>
      <c r="BK685" s="253"/>
      <c r="BL685" s="253"/>
      <c r="BM685" s="253"/>
      <c r="BN685" s="253"/>
      <c r="BO685" s="253"/>
      <c r="BP685" s="253"/>
      <c r="BQ685" s="144"/>
      <c r="BR685" s="253">
        <f t="shared" si="240"/>
        <v>0</v>
      </c>
      <c r="BS685" s="253">
        <f t="shared" si="241"/>
        <v>0</v>
      </c>
      <c r="BT685" s="253">
        <f t="shared" si="242"/>
        <v>0</v>
      </c>
      <c r="BU685" s="253">
        <f t="shared" si="243"/>
        <v>0</v>
      </c>
      <c r="BV685" s="253">
        <f t="shared" si="244"/>
        <v>0</v>
      </c>
      <c r="BW685" s="253">
        <f t="shared" si="245"/>
        <v>0</v>
      </c>
      <c r="BX685" s="253">
        <f t="shared" si="246"/>
        <v>0</v>
      </c>
      <c r="BY685" s="142"/>
      <c r="BZ685" s="264" t="str">
        <f>IF(SUMIF('Input| Projects'!$AR$8:$CO$8,"Dx",'Input| Projects'!$AR685:$CO685)=0,"",SUMIF('Input| Projects'!$AR$8:$CO$8,"Dx",'Input| Projects'!$AR685:$CO685))</f>
        <v/>
      </c>
      <c r="CA685" s="264" t="str">
        <f>IF(SUMIF('Input| Projects'!$AR$8:$CO$8,"Tx",'Input| Projects'!$AR685:$CO685)=0,"",SUMIF('Input| Projects'!$AR$8:$CO$8,"Tx",'Input| Projects'!$AR685:$CO685))</f>
        <v/>
      </c>
      <c r="CB685" s="206" t="str">
        <f t="shared" si="253"/>
        <v/>
      </c>
    </row>
    <row r="686" spans="2:80" x14ac:dyDescent="0.3">
      <c r="B686" s="268">
        <f>IFERROR('Input| Projects'!B686,"")</f>
        <v>677</v>
      </c>
      <c r="C686" s="57" t="str">
        <f>IFERROR(IF('Input| Projects'!C686="","",'Input| Projects'!C686),"")</f>
        <v/>
      </c>
      <c r="D686" s="57" t="str">
        <f>IFERROR(IF('Input| Projects'!D686="","",'Input| Projects'!D686),"")</f>
        <v/>
      </c>
      <c r="E686" s="140"/>
      <c r="F686" s="257">
        <f>IFERROR('Input| Projects'!I686*'Input| Escalations'!$K$19,"")</f>
        <v>0</v>
      </c>
      <c r="G686" s="257">
        <f>IFERROR('Input| Projects'!J686*'Input| Escalations'!$K$19,"")</f>
        <v>0</v>
      </c>
      <c r="H686" s="257">
        <f>IFERROR('Input| Projects'!K686*'Input| Escalations'!$K$19,"")</f>
        <v>0</v>
      </c>
      <c r="I686" s="257">
        <f>IFERROR('Input| Projects'!L686*'Input| Escalations'!$K$19,"")</f>
        <v>0</v>
      </c>
      <c r="J686" s="257">
        <f>IFERROR('Input| Projects'!M686*'Input| Escalations'!$K$19,"")</f>
        <v>0</v>
      </c>
      <c r="K686" s="257">
        <f>IFERROR('Input| Projects'!N686*'Input| Escalations'!$K$19,"")</f>
        <v>0</v>
      </c>
      <c r="L686" s="257">
        <f>IFERROR('Input| Projects'!O686*'Input| Escalations'!$K$19,"")</f>
        <v>0</v>
      </c>
      <c r="M686" s="206" t="str">
        <f>IF(ABS(SUM(F686:L686)-(SUM('Input| Projects'!I686:O686)*'Input| Escalations'!$K$19))&lt;0.0000001,"",1)</f>
        <v/>
      </c>
      <c r="N686" s="259">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259">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259">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259">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259">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259">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259">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42"/>
      <c r="V686" s="253">
        <f t="shared" si="247"/>
        <v>0</v>
      </c>
      <c r="W686" s="253">
        <f t="shared" si="248"/>
        <v>0</v>
      </c>
      <c r="X686" s="253">
        <f t="shared" si="249"/>
        <v>0</v>
      </c>
      <c r="Y686" s="253">
        <f t="shared" si="232"/>
        <v>0</v>
      </c>
      <c r="Z686" s="253">
        <f t="shared" si="233"/>
        <v>0</v>
      </c>
      <c r="AA686" s="253">
        <f t="shared" si="234"/>
        <v>0</v>
      </c>
      <c r="AB686" s="253">
        <f t="shared" si="235"/>
        <v>0</v>
      </c>
      <c r="AC686" s="142"/>
      <c r="AD686" s="253">
        <f>'Input| Projects'!Q686*N686*'Input| Escalations'!$K$19</f>
        <v>0</v>
      </c>
      <c r="AE686" s="253">
        <f>'Input| Projects'!R686*O686*'Input| Escalations'!$K$19</f>
        <v>0</v>
      </c>
      <c r="AF686" s="253">
        <f>'Input| Projects'!S686*P686*'Input| Escalations'!$K$19</f>
        <v>0</v>
      </c>
      <c r="AG686" s="253">
        <f>'Input| Projects'!T686*Q686*'Input| Escalations'!$K$19</f>
        <v>0</v>
      </c>
      <c r="AH686" s="253">
        <f>'Input| Projects'!U686*R686*'Input| Escalations'!$K$19</f>
        <v>0</v>
      </c>
      <c r="AI686" s="253">
        <f>'Input| Projects'!V686*S686*'Input| Escalations'!$K$19</f>
        <v>0</v>
      </c>
      <c r="AJ686" s="253">
        <f>'Input| Projects'!W686*T686*'Input| Escalations'!$K$19</f>
        <v>0</v>
      </c>
      <c r="AK686" s="142"/>
      <c r="AL686" s="253">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253">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253">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253">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253">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253">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253">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42"/>
      <c r="AT686" s="253">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253">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253">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253">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253">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253">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253">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42"/>
      <c r="BB686" s="253">
        <f t="shared" si="250"/>
        <v>0</v>
      </c>
      <c r="BC686" s="253">
        <f t="shared" si="251"/>
        <v>0</v>
      </c>
      <c r="BD686" s="253">
        <f t="shared" si="252"/>
        <v>0</v>
      </c>
      <c r="BE686" s="253">
        <f t="shared" si="236"/>
        <v>0</v>
      </c>
      <c r="BF686" s="253">
        <f t="shared" si="237"/>
        <v>0</v>
      </c>
      <c r="BG686" s="253">
        <f t="shared" si="238"/>
        <v>0</v>
      </c>
      <c r="BH686" s="253">
        <f t="shared" si="239"/>
        <v>0</v>
      </c>
      <c r="BI686" s="144"/>
      <c r="BJ686" s="253"/>
      <c r="BK686" s="253"/>
      <c r="BL686" s="253"/>
      <c r="BM686" s="253"/>
      <c r="BN686" s="253"/>
      <c r="BO686" s="253"/>
      <c r="BP686" s="253"/>
      <c r="BQ686" s="144"/>
      <c r="BR686" s="253">
        <f t="shared" si="240"/>
        <v>0</v>
      </c>
      <c r="BS686" s="253">
        <f t="shared" si="241"/>
        <v>0</v>
      </c>
      <c r="BT686" s="253">
        <f t="shared" si="242"/>
        <v>0</v>
      </c>
      <c r="BU686" s="253">
        <f t="shared" si="243"/>
        <v>0</v>
      </c>
      <c r="BV686" s="253">
        <f t="shared" si="244"/>
        <v>0</v>
      </c>
      <c r="BW686" s="253">
        <f t="shared" si="245"/>
        <v>0</v>
      </c>
      <c r="BX686" s="253">
        <f t="shared" si="246"/>
        <v>0</v>
      </c>
      <c r="BY686" s="142"/>
      <c r="BZ686" s="264" t="str">
        <f>IF(SUMIF('Input| Projects'!$AR$8:$CO$8,"Dx",'Input| Projects'!$AR686:$CO686)=0,"",SUMIF('Input| Projects'!$AR$8:$CO$8,"Dx",'Input| Projects'!$AR686:$CO686))</f>
        <v/>
      </c>
      <c r="CA686" s="264" t="str">
        <f>IF(SUMIF('Input| Projects'!$AR$8:$CO$8,"Tx",'Input| Projects'!$AR686:$CO686)=0,"",SUMIF('Input| Projects'!$AR$8:$CO$8,"Tx",'Input| Projects'!$AR686:$CO686))</f>
        <v/>
      </c>
      <c r="CB686" s="206" t="str">
        <f t="shared" si="253"/>
        <v/>
      </c>
    </row>
    <row r="687" spans="2:80" x14ac:dyDescent="0.3">
      <c r="B687" s="268">
        <f>IFERROR('Input| Projects'!B687,"")</f>
        <v>678</v>
      </c>
      <c r="C687" s="57" t="str">
        <f>IFERROR(IF('Input| Projects'!C687="","",'Input| Projects'!C687),"")</f>
        <v/>
      </c>
      <c r="D687" s="57" t="str">
        <f>IFERROR(IF('Input| Projects'!D687="","",'Input| Projects'!D687),"")</f>
        <v/>
      </c>
      <c r="E687" s="140"/>
      <c r="F687" s="257">
        <f>IFERROR('Input| Projects'!I687*'Input| Escalations'!$K$19,"")</f>
        <v>0</v>
      </c>
      <c r="G687" s="257">
        <f>IFERROR('Input| Projects'!J687*'Input| Escalations'!$K$19,"")</f>
        <v>0</v>
      </c>
      <c r="H687" s="257">
        <f>IFERROR('Input| Projects'!K687*'Input| Escalations'!$K$19,"")</f>
        <v>0</v>
      </c>
      <c r="I687" s="257">
        <f>IFERROR('Input| Projects'!L687*'Input| Escalations'!$K$19,"")</f>
        <v>0</v>
      </c>
      <c r="J687" s="257">
        <f>IFERROR('Input| Projects'!M687*'Input| Escalations'!$K$19,"")</f>
        <v>0</v>
      </c>
      <c r="K687" s="257">
        <f>IFERROR('Input| Projects'!N687*'Input| Escalations'!$K$19,"")</f>
        <v>0</v>
      </c>
      <c r="L687" s="257">
        <f>IFERROR('Input| Projects'!O687*'Input| Escalations'!$K$19,"")</f>
        <v>0</v>
      </c>
      <c r="M687" s="206" t="str">
        <f>IF(ABS(SUM(F687:L687)-(SUM('Input| Projects'!I687:O687)*'Input| Escalations'!$K$19))&lt;0.0000001,"",1)</f>
        <v/>
      </c>
      <c r="N687" s="259">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259">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259">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259">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259">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259">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259">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42"/>
      <c r="V687" s="253">
        <f t="shared" si="247"/>
        <v>0</v>
      </c>
      <c r="W687" s="253">
        <f t="shared" si="248"/>
        <v>0</v>
      </c>
      <c r="X687" s="253">
        <f t="shared" si="249"/>
        <v>0</v>
      </c>
      <c r="Y687" s="253">
        <f t="shared" si="232"/>
        <v>0</v>
      </c>
      <c r="Z687" s="253">
        <f t="shared" si="233"/>
        <v>0</v>
      </c>
      <c r="AA687" s="253">
        <f t="shared" si="234"/>
        <v>0</v>
      </c>
      <c r="AB687" s="253">
        <f t="shared" si="235"/>
        <v>0</v>
      </c>
      <c r="AC687" s="142"/>
      <c r="AD687" s="253">
        <f>'Input| Projects'!Q687*N687*'Input| Escalations'!$K$19</f>
        <v>0</v>
      </c>
      <c r="AE687" s="253">
        <f>'Input| Projects'!R687*O687*'Input| Escalations'!$K$19</f>
        <v>0</v>
      </c>
      <c r="AF687" s="253">
        <f>'Input| Projects'!S687*P687*'Input| Escalations'!$K$19</f>
        <v>0</v>
      </c>
      <c r="AG687" s="253">
        <f>'Input| Projects'!T687*Q687*'Input| Escalations'!$K$19</f>
        <v>0</v>
      </c>
      <c r="AH687" s="253">
        <f>'Input| Projects'!U687*R687*'Input| Escalations'!$K$19</f>
        <v>0</v>
      </c>
      <c r="AI687" s="253">
        <f>'Input| Projects'!V687*S687*'Input| Escalations'!$K$19</f>
        <v>0</v>
      </c>
      <c r="AJ687" s="253">
        <f>'Input| Projects'!W687*T687*'Input| Escalations'!$K$19</f>
        <v>0</v>
      </c>
      <c r="AK687" s="142"/>
      <c r="AL687" s="253">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253">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253">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253">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253">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253">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253">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42"/>
      <c r="AT687" s="253">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253">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253">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253">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253">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253">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253">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42"/>
      <c r="BB687" s="253">
        <f t="shared" si="250"/>
        <v>0</v>
      </c>
      <c r="BC687" s="253">
        <f t="shared" si="251"/>
        <v>0</v>
      </c>
      <c r="BD687" s="253">
        <f t="shared" si="252"/>
        <v>0</v>
      </c>
      <c r="BE687" s="253">
        <f t="shared" si="236"/>
        <v>0</v>
      </c>
      <c r="BF687" s="253">
        <f t="shared" si="237"/>
        <v>0</v>
      </c>
      <c r="BG687" s="253">
        <f t="shared" si="238"/>
        <v>0</v>
      </c>
      <c r="BH687" s="253">
        <f t="shared" si="239"/>
        <v>0</v>
      </c>
      <c r="BI687" s="144"/>
      <c r="BJ687" s="253"/>
      <c r="BK687" s="253"/>
      <c r="BL687" s="253"/>
      <c r="BM687" s="253"/>
      <c r="BN687" s="253"/>
      <c r="BO687" s="253"/>
      <c r="BP687" s="253"/>
      <c r="BQ687" s="144"/>
      <c r="BR687" s="253">
        <f t="shared" si="240"/>
        <v>0</v>
      </c>
      <c r="BS687" s="253">
        <f t="shared" si="241"/>
        <v>0</v>
      </c>
      <c r="BT687" s="253">
        <f t="shared" si="242"/>
        <v>0</v>
      </c>
      <c r="BU687" s="253">
        <f t="shared" si="243"/>
        <v>0</v>
      </c>
      <c r="BV687" s="253">
        <f t="shared" si="244"/>
        <v>0</v>
      </c>
      <c r="BW687" s="253">
        <f t="shared" si="245"/>
        <v>0</v>
      </c>
      <c r="BX687" s="253">
        <f t="shared" si="246"/>
        <v>0</v>
      </c>
      <c r="BY687" s="142"/>
      <c r="BZ687" s="264" t="str">
        <f>IF(SUMIF('Input| Projects'!$AR$8:$CO$8,"Dx",'Input| Projects'!$AR687:$CO687)=0,"",SUMIF('Input| Projects'!$AR$8:$CO$8,"Dx",'Input| Projects'!$AR687:$CO687))</f>
        <v/>
      </c>
      <c r="CA687" s="264" t="str">
        <f>IF(SUMIF('Input| Projects'!$AR$8:$CO$8,"Tx",'Input| Projects'!$AR687:$CO687)=0,"",SUMIF('Input| Projects'!$AR$8:$CO$8,"Tx",'Input| Projects'!$AR687:$CO687))</f>
        <v/>
      </c>
      <c r="CB687" s="206" t="str">
        <f t="shared" si="253"/>
        <v/>
      </c>
    </row>
    <row r="688" spans="2:80" x14ac:dyDescent="0.3">
      <c r="B688" s="268">
        <f>IFERROR('Input| Projects'!B688,"")</f>
        <v>679</v>
      </c>
      <c r="C688" s="57" t="str">
        <f>IFERROR(IF('Input| Projects'!C688="","",'Input| Projects'!C688),"")</f>
        <v/>
      </c>
      <c r="D688" s="57" t="str">
        <f>IFERROR(IF('Input| Projects'!D688="","",'Input| Projects'!D688),"")</f>
        <v/>
      </c>
      <c r="E688" s="140"/>
      <c r="F688" s="257">
        <f>IFERROR('Input| Projects'!I688*'Input| Escalations'!$K$19,"")</f>
        <v>0</v>
      </c>
      <c r="G688" s="257">
        <f>IFERROR('Input| Projects'!J688*'Input| Escalations'!$K$19,"")</f>
        <v>0</v>
      </c>
      <c r="H688" s="257">
        <f>IFERROR('Input| Projects'!K688*'Input| Escalations'!$K$19,"")</f>
        <v>0</v>
      </c>
      <c r="I688" s="257">
        <f>IFERROR('Input| Projects'!L688*'Input| Escalations'!$K$19,"")</f>
        <v>0</v>
      </c>
      <c r="J688" s="257">
        <f>IFERROR('Input| Projects'!M688*'Input| Escalations'!$K$19,"")</f>
        <v>0</v>
      </c>
      <c r="K688" s="257">
        <f>IFERROR('Input| Projects'!N688*'Input| Escalations'!$K$19,"")</f>
        <v>0</v>
      </c>
      <c r="L688" s="257">
        <f>IFERROR('Input| Projects'!O688*'Input| Escalations'!$K$19,"")</f>
        <v>0</v>
      </c>
      <c r="M688" s="206" t="str">
        <f>IF(ABS(SUM(F688:L688)-(SUM('Input| Projects'!I688:O688)*'Input| Escalations'!$K$19))&lt;0.0000001,"",1)</f>
        <v/>
      </c>
      <c r="N688" s="259">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259">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259">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259">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259">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259">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259">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42"/>
      <c r="V688" s="253">
        <f t="shared" si="247"/>
        <v>0</v>
      </c>
      <c r="W688" s="253">
        <f t="shared" si="248"/>
        <v>0</v>
      </c>
      <c r="X688" s="253">
        <f t="shared" si="249"/>
        <v>0</v>
      </c>
      <c r="Y688" s="253">
        <f t="shared" si="232"/>
        <v>0</v>
      </c>
      <c r="Z688" s="253">
        <f t="shared" si="233"/>
        <v>0</v>
      </c>
      <c r="AA688" s="253">
        <f t="shared" si="234"/>
        <v>0</v>
      </c>
      <c r="AB688" s="253">
        <f t="shared" si="235"/>
        <v>0</v>
      </c>
      <c r="AC688" s="142"/>
      <c r="AD688" s="253">
        <f>'Input| Projects'!Q688*N688*'Input| Escalations'!$K$19</f>
        <v>0</v>
      </c>
      <c r="AE688" s="253">
        <f>'Input| Projects'!R688*O688*'Input| Escalations'!$K$19</f>
        <v>0</v>
      </c>
      <c r="AF688" s="253">
        <f>'Input| Projects'!S688*P688*'Input| Escalations'!$K$19</f>
        <v>0</v>
      </c>
      <c r="AG688" s="253">
        <f>'Input| Projects'!T688*Q688*'Input| Escalations'!$K$19</f>
        <v>0</v>
      </c>
      <c r="AH688" s="253">
        <f>'Input| Projects'!U688*R688*'Input| Escalations'!$K$19</f>
        <v>0</v>
      </c>
      <c r="AI688" s="253">
        <f>'Input| Projects'!V688*S688*'Input| Escalations'!$K$19</f>
        <v>0</v>
      </c>
      <c r="AJ688" s="253">
        <f>'Input| Projects'!W688*T688*'Input| Escalations'!$K$19</f>
        <v>0</v>
      </c>
      <c r="AK688" s="142"/>
      <c r="AL688" s="253">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253">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253">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253">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253">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253">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253">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42"/>
      <c r="AT688" s="253">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253">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253">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253">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253">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253">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253">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42"/>
      <c r="BB688" s="253">
        <f t="shared" si="250"/>
        <v>0</v>
      </c>
      <c r="BC688" s="253">
        <f t="shared" si="251"/>
        <v>0</v>
      </c>
      <c r="BD688" s="253">
        <f t="shared" si="252"/>
        <v>0</v>
      </c>
      <c r="BE688" s="253">
        <f t="shared" si="236"/>
        <v>0</v>
      </c>
      <c r="BF688" s="253">
        <f t="shared" si="237"/>
        <v>0</v>
      </c>
      <c r="BG688" s="253">
        <f t="shared" si="238"/>
        <v>0</v>
      </c>
      <c r="BH688" s="253">
        <f t="shared" si="239"/>
        <v>0</v>
      </c>
      <c r="BI688" s="144"/>
      <c r="BJ688" s="253"/>
      <c r="BK688" s="253"/>
      <c r="BL688" s="253"/>
      <c r="BM688" s="253"/>
      <c r="BN688" s="253"/>
      <c r="BO688" s="253"/>
      <c r="BP688" s="253"/>
      <c r="BQ688" s="144"/>
      <c r="BR688" s="253">
        <f t="shared" si="240"/>
        <v>0</v>
      </c>
      <c r="BS688" s="253">
        <f t="shared" si="241"/>
        <v>0</v>
      </c>
      <c r="BT688" s="253">
        <f t="shared" si="242"/>
        <v>0</v>
      </c>
      <c r="BU688" s="253">
        <f t="shared" si="243"/>
        <v>0</v>
      </c>
      <c r="BV688" s="253">
        <f t="shared" si="244"/>
        <v>0</v>
      </c>
      <c r="BW688" s="253">
        <f t="shared" si="245"/>
        <v>0</v>
      </c>
      <c r="BX688" s="253">
        <f t="shared" si="246"/>
        <v>0</v>
      </c>
      <c r="BY688" s="142"/>
      <c r="BZ688" s="264" t="str">
        <f>IF(SUMIF('Input| Projects'!$AR$8:$CO$8,"Dx",'Input| Projects'!$AR688:$CO688)=0,"",SUMIF('Input| Projects'!$AR$8:$CO$8,"Dx",'Input| Projects'!$AR688:$CO688))</f>
        <v/>
      </c>
      <c r="CA688" s="264" t="str">
        <f>IF(SUMIF('Input| Projects'!$AR$8:$CO$8,"Tx",'Input| Projects'!$AR688:$CO688)=0,"",SUMIF('Input| Projects'!$AR$8:$CO$8,"Tx",'Input| Projects'!$AR688:$CO688))</f>
        <v/>
      </c>
      <c r="CB688" s="206" t="str">
        <f t="shared" si="253"/>
        <v/>
      </c>
    </row>
    <row r="689" spans="2:80" x14ac:dyDescent="0.3">
      <c r="B689" s="268">
        <f>IFERROR('Input| Projects'!B689,"")</f>
        <v>680</v>
      </c>
      <c r="C689" s="57" t="str">
        <f>IFERROR(IF('Input| Projects'!C689="","",'Input| Projects'!C689),"")</f>
        <v/>
      </c>
      <c r="D689" s="57" t="str">
        <f>IFERROR(IF('Input| Projects'!D689="","",'Input| Projects'!D689),"")</f>
        <v/>
      </c>
      <c r="E689" s="140"/>
      <c r="F689" s="257">
        <f>IFERROR('Input| Projects'!I689*'Input| Escalations'!$K$19,"")</f>
        <v>0</v>
      </c>
      <c r="G689" s="257">
        <f>IFERROR('Input| Projects'!J689*'Input| Escalations'!$K$19,"")</f>
        <v>0</v>
      </c>
      <c r="H689" s="257">
        <f>IFERROR('Input| Projects'!K689*'Input| Escalations'!$K$19,"")</f>
        <v>0</v>
      </c>
      <c r="I689" s="257">
        <f>IFERROR('Input| Projects'!L689*'Input| Escalations'!$K$19,"")</f>
        <v>0</v>
      </c>
      <c r="J689" s="257">
        <f>IFERROR('Input| Projects'!M689*'Input| Escalations'!$K$19,"")</f>
        <v>0</v>
      </c>
      <c r="K689" s="257">
        <f>IFERROR('Input| Projects'!N689*'Input| Escalations'!$K$19,"")</f>
        <v>0</v>
      </c>
      <c r="L689" s="257">
        <f>IFERROR('Input| Projects'!O689*'Input| Escalations'!$K$19,"")</f>
        <v>0</v>
      </c>
      <c r="M689" s="206" t="str">
        <f>IF(ABS(SUM(F689:L689)-(SUM('Input| Projects'!I689:O689)*'Input| Escalations'!$K$19))&lt;0.0000001,"",1)</f>
        <v/>
      </c>
      <c r="N689" s="259">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259">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259">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259">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259">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259">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259">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42"/>
      <c r="V689" s="253">
        <f t="shared" si="247"/>
        <v>0</v>
      </c>
      <c r="W689" s="253">
        <f t="shared" si="248"/>
        <v>0</v>
      </c>
      <c r="X689" s="253">
        <f t="shared" si="249"/>
        <v>0</v>
      </c>
      <c r="Y689" s="253">
        <f t="shared" si="232"/>
        <v>0</v>
      </c>
      <c r="Z689" s="253">
        <f t="shared" si="233"/>
        <v>0</v>
      </c>
      <c r="AA689" s="253">
        <f t="shared" si="234"/>
        <v>0</v>
      </c>
      <c r="AB689" s="253">
        <f t="shared" si="235"/>
        <v>0</v>
      </c>
      <c r="AC689" s="142"/>
      <c r="AD689" s="253">
        <f>'Input| Projects'!Q689*N689*'Input| Escalations'!$K$19</f>
        <v>0</v>
      </c>
      <c r="AE689" s="253">
        <f>'Input| Projects'!R689*O689*'Input| Escalations'!$K$19</f>
        <v>0</v>
      </c>
      <c r="AF689" s="253">
        <f>'Input| Projects'!S689*P689*'Input| Escalations'!$K$19</f>
        <v>0</v>
      </c>
      <c r="AG689" s="253">
        <f>'Input| Projects'!T689*Q689*'Input| Escalations'!$K$19</f>
        <v>0</v>
      </c>
      <c r="AH689" s="253">
        <f>'Input| Projects'!U689*R689*'Input| Escalations'!$K$19</f>
        <v>0</v>
      </c>
      <c r="AI689" s="253">
        <f>'Input| Projects'!V689*S689*'Input| Escalations'!$K$19</f>
        <v>0</v>
      </c>
      <c r="AJ689" s="253">
        <f>'Input| Projects'!W689*T689*'Input| Escalations'!$K$19</f>
        <v>0</v>
      </c>
      <c r="AK689" s="142"/>
      <c r="AL689" s="253">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253">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253">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253">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253">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253">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253">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42"/>
      <c r="AT689" s="253">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253">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253">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253">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253">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253">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253">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42"/>
      <c r="BB689" s="253">
        <f t="shared" si="250"/>
        <v>0</v>
      </c>
      <c r="BC689" s="253">
        <f t="shared" si="251"/>
        <v>0</v>
      </c>
      <c r="BD689" s="253">
        <f t="shared" si="252"/>
        <v>0</v>
      </c>
      <c r="BE689" s="253">
        <f t="shared" si="236"/>
        <v>0</v>
      </c>
      <c r="BF689" s="253">
        <f t="shared" si="237"/>
        <v>0</v>
      </c>
      <c r="BG689" s="253">
        <f t="shared" si="238"/>
        <v>0</v>
      </c>
      <c r="BH689" s="253">
        <f t="shared" si="239"/>
        <v>0</v>
      </c>
      <c r="BI689" s="144"/>
      <c r="BJ689" s="253"/>
      <c r="BK689" s="253"/>
      <c r="BL689" s="253"/>
      <c r="BM689" s="253"/>
      <c r="BN689" s="253"/>
      <c r="BO689" s="253"/>
      <c r="BP689" s="253"/>
      <c r="BQ689" s="144"/>
      <c r="BR689" s="253">
        <f t="shared" si="240"/>
        <v>0</v>
      </c>
      <c r="BS689" s="253">
        <f t="shared" si="241"/>
        <v>0</v>
      </c>
      <c r="BT689" s="253">
        <f t="shared" si="242"/>
        <v>0</v>
      </c>
      <c r="BU689" s="253">
        <f t="shared" si="243"/>
        <v>0</v>
      </c>
      <c r="BV689" s="253">
        <f t="shared" si="244"/>
        <v>0</v>
      </c>
      <c r="BW689" s="253">
        <f t="shared" si="245"/>
        <v>0</v>
      </c>
      <c r="BX689" s="253">
        <f t="shared" si="246"/>
        <v>0</v>
      </c>
      <c r="BY689" s="142"/>
      <c r="BZ689" s="264" t="str">
        <f>IF(SUMIF('Input| Projects'!$AR$8:$CO$8,"Dx",'Input| Projects'!$AR689:$CO689)=0,"",SUMIF('Input| Projects'!$AR$8:$CO$8,"Dx",'Input| Projects'!$AR689:$CO689))</f>
        <v/>
      </c>
      <c r="CA689" s="264" t="str">
        <f>IF(SUMIF('Input| Projects'!$AR$8:$CO$8,"Tx",'Input| Projects'!$AR689:$CO689)=0,"",SUMIF('Input| Projects'!$AR$8:$CO$8,"Tx",'Input| Projects'!$AR689:$CO689))</f>
        <v/>
      </c>
      <c r="CB689" s="206" t="str">
        <f t="shared" si="253"/>
        <v/>
      </c>
    </row>
    <row r="690" spans="2:80" x14ac:dyDescent="0.3">
      <c r="B690" s="268">
        <f>IFERROR('Input| Projects'!B690,"")</f>
        <v>681</v>
      </c>
      <c r="C690" s="57" t="str">
        <f>IFERROR(IF('Input| Projects'!C690="","",'Input| Projects'!C690),"")</f>
        <v/>
      </c>
      <c r="D690" s="57" t="str">
        <f>IFERROR(IF('Input| Projects'!D690="","",'Input| Projects'!D690),"")</f>
        <v/>
      </c>
      <c r="E690" s="140"/>
      <c r="F690" s="257">
        <f>IFERROR('Input| Projects'!I690*'Input| Escalations'!$K$19,"")</f>
        <v>0</v>
      </c>
      <c r="G690" s="257">
        <f>IFERROR('Input| Projects'!J690*'Input| Escalations'!$K$19,"")</f>
        <v>0</v>
      </c>
      <c r="H690" s="257">
        <f>IFERROR('Input| Projects'!K690*'Input| Escalations'!$K$19,"")</f>
        <v>0</v>
      </c>
      <c r="I690" s="257">
        <f>IFERROR('Input| Projects'!L690*'Input| Escalations'!$K$19,"")</f>
        <v>0</v>
      </c>
      <c r="J690" s="257">
        <f>IFERROR('Input| Projects'!M690*'Input| Escalations'!$K$19,"")</f>
        <v>0</v>
      </c>
      <c r="K690" s="257">
        <f>IFERROR('Input| Projects'!N690*'Input| Escalations'!$K$19,"")</f>
        <v>0</v>
      </c>
      <c r="L690" s="257">
        <f>IFERROR('Input| Projects'!O690*'Input| Escalations'!$K$19,"")</f>
        <v>0</v>
      </c>
      <c r="M690" s="206" t="str">
        <f>IF(ABS(SUM(F690:L690)-(SUM('Input| Projects'!I690:O690)*'Input| Escalations'!$K$19))&lt;0.0000001,"",1)</f>
        <v/>
      </c>
      <c r="N690" s="259">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259">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259">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259">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259">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259">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259">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42"/>
      <c r="V690" s="253">
        <f t="shared" si="247"/>
        <v>0</v>
      </c>
      <c r="W690" s="253">
        <f t="shared" si="248"/>
        <v>0</v>
      </c>
      <c r="X690" s="253">
        <f t="shared" si="249"/>
        <v>0</v>
      </c>
      <c r="Y690" s="253">
        <f t="shared" si="232"/>
        <v>0</v>
      </c>
      <c r="Z690" s="253">
        <f t="shared" si="233"/>
        <v>0</v>
      </c>
      <c r="AA690" s="253">
        <f t="shared" si="234"/>
        <v>0</v>
      </c>
      <c r="AB690" s="253">
        <f t="shared" si="235"/>
        <v>0</v>
      </c>
      <c r="AC690" s="142"/>
      <c r="AD690" s="253">
        <f>'Input| Projects'!Q690*N690*'Input| Escalations'!$K$19</f>
        <v>0</v>
      </c>
      <c r="AE690" s="253">
        <f>'Input| Projects'!R690*O690*'Input| Escalations'!$K$19</f>
        <v>0</v>
      </c>
      <c r="AF690" s="253">
        <f>'Input| Projects'!S690*P690*'Input| Escalations'!$K$19</f>
        <v>0</v>
      </c>
      <c r="AG690" s="253">
        <f>'Input| Projects'!T690*Q690*'Input| Escalations'!$K$19</f>
        <v>0</v>
      </c>
      <c r="AH690" s="253">
        <f>'Input| Projects'!U690*R690*'Input| Escalations'!$K$19</f>
        <v>0</v>
      </c>
      <c r="AI690" s="253">
        <f>'Input| Projects'!V690*S690*'Input| Escalations'!$K$19</f>
        <v>0</v>
      </c>
      <c r="AJ690" s="253">
        <f>'Input| Projects'!W690*T690*'Input| Escalations'!$K$19</f>
        <v>0</v>
      </c>
      <c r="AK690" s="142"/>
      <c r="AL690" s="253">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253">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253">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253">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253">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253">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253">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42"/>
      <c r="AT690" s="253">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253">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253">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253">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253">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253">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253">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42"/>
      <c r="BB690" s="253">
        <f t="shared" si="250"/>
        <v>0</v>
      </c>
      <c r="BC690" s="253">
        <f t="shared" si="251"/>
        <v>0</v>
      </c>
      <c r="BD690" s="253">
        <f t="shared" si="252"/>
        <v>0</v>
      </c>
      <c r="BE690" s="253">
        <f t="shared" si="236"/>
        <v>0</v>
      </c>
      <c r="BF690" s="253">
        <f t="shared" si="237"/>
        <v>0</v>
      </c>
      <c r="BG690" s="253">
        <f t="shared" si="238"/>
        <v>0</v>
      </c>
      <c r="BH690" s="253">
        <f t="shared" si="239"/>
        <v>0</v>
      </c>
      <c r="BI690" s="144"/>
      <c r="BJ690" s="253"/>
      <c r="BK690" s="253"/>
      <c r="BL690" s="253"/>
      <c r="BM690" s="253"/>
      <c r="BN690" s="253"/>
      <c r="BO690" s="253"/>
      <c r="BP690" s="253"/>
      <c r="BQ690" s="144"/>
      <c r="BR690" s="253">
        <f t="shared" si="240"/>
        <v>0</v>
      </c>
      <c r="BS690" s="253">
        <f t="shared" si="241"/>
        <v>0</v>
      </c>
      <c r="BT690" s="253">
        <f t="shared" si="242"/>
        <v>0</v>
      </c>
      <c r="BU690" s="253">
        <f t="shared" si="243"/>
        <v>0</v>
      </c>
      <c r="BV690" s="253">
        <f t="shared" si="244"/>
        <v>0</v>
      </c>
      <c r="BW690" s="253">
        <f t="shared" si="245"/>
        <v>0</v>
      </c>
      <c r="BX690" s="253">
        <f t="shared" si="246"/>
        <v>0</v>
      </c>
      <c r="BY690" s="142"/>
      <c r="BZ690" s="264" t="str">
        <f>IF(SUMIF('Input| Projects'!$AR$8:$CO$8,"Dx",'Input| Projects'!$AR690:$CO690)=0,"",SUMIF('Input| Projects'!$AR$8:$CO$8,"Dx",'Input| Projects'!$AR690:$CO690))</f>
        <v/>
      </c>
      <c r="CA690" s="264" t="str">
        <f>IF(SUMIF('Input| Projects'!$AR$8:$CO$8,"Tx",'Input| Projects'!$AR690:$CO690)=0,"",SUMIF('Input| Projects'!$AR$8:$CO$8,"Tx",'Input| Projects'!$AR690:$CO690))</f>
        <v/>
      </c>
      <c r="CB690" s="206" t="str">
        <f t="shared" si="253"/>
        <v/>
      </c>
    </row>
    <row r="691" spans="2:80" x14ac:dyDescent="0.3">
      <c r="B691" s="268">
        <f>IFERROR('Input| Projects'!B691,"")</f>
        <v>682</v>
      </c>
      <c r="C691" s="57" t="str">
        <f>IFERROR(IF('Input| Projects'!C691="","",'Input| Projects'!C691),"")</f>
        <v/>
      </c>
      <c r="D691" s="57" t="str">
        <f>IFERROR(IF('Input| Projects'!D691="","",'Input| Projects'!D691),"")</f>
        <v/>
      </c>
      <c r="E691" s="140"/>
      <c r="F691" s="257">
        <f>IFERROR('Input| Projects'!I691*'Input| Escalations'!$K$19,"")</f>
        <v>0</v>
      </c>
      <c r="G691" s="257">
        <f>IFERROR('Input| Projects'!J691*'Input| Escalations'!$K$19,"")</f>
        <v>0</v>
      </c>
      <c r="H691" s="257">
        <f>IFERROR('Input| Projects'!K691*'Input| Escalations'!$K$19,"")</f>
        <v>0</v>
      </c>
      <c r="I691" s="257">
        <f>IFERROR('Input| Projects'!L691*'Input| Escalations'!$K$19,"")</f>
        <v>0</v>
      </c>
      <c r="J691" s="257">
        <f>IFERROR('Input| Projects'!M691*'Input| Escalations'!$K$19,"")</f>
        <v>0</v>
      </c>
      <c r="K691" s="257">
        <f>IFERROR('Input| Projects'!N691*'Input| Escalations'!$K$19,"")</f>
        <v>0</v>
      </c>
      <c r="L691" s="257">
        <f>IFERROR('Input| Projects'!O691*'Input| Escalations'!$K$19,"")</f>
        <v>0</v>
      </c>
      <c r="M691" s="206" t="str">
        <f>IF(ABS(SUM(F691:L691)-(SUM('Input| Projects'!I691:O691)*'Input| Escalations'!$K$19))&lt;0.0000001,"",1)</f>
        <v/>
      </c>
      <c r="N691" s="259">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259">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259">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259">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259">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259">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259">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42"/>
      <c r="V691" s="253">
        <f t="shared" si="247"/>
        <v>0</v>
      </c>
      <c r="W691" s="253">
        <f t="shared" si="248"/>
        <v>0</v>
      </c>
      <c r="X691" s="253">
        <f t="shared" si="249"/>
        <v>0</v>
      </c>
      <c r="Y691" s="253">
        <f t="shared" si="232"/>
        <v>0</v>
      </c>
      <c r="Z691" s="253">
        <f t="shared" si="233"/>
        <v>0</v>
      </c>
      <c r="AA691" s="253">
        <f t="shared" si="234"/>
        <v>0</v>
      </c>
      <c r="AB691" s="253">
        <f t="shared" si="235"/>
        <v>0</v>
      </c>
      <c r="AC691" s="142"/>
      <c r="AD691" s="253">
        <f>'Input| Projects'!Q691*N691*'Input| Escalations'!$K$19</f>
        <v>0</v>
      </c>
      <c r="AE691" s="253">
        <f>'Input| Projects'!R691*O691*'Input| Escalations'!$K$19</f>
        <v>0</v>
      </c>
      <c r="AF691" s="253">
        <f>'Input| Projects'!S691*P691*'Input| Escalations'!$K$19</f>
        <v>0</v>
      </c>
      <c r="AG691" s="253">
        <f>'Input| Projects'!T691*Q691*'Input| Escalations'!$K$19</f>
        <v>0</v>
      </c>
      <c r="AH691" s="253">
        <f>'Input| Projects'!U691*R691*'Input| Escalations'!$K$19</f>
        <v>0</v>
      </c>
      <c r="AI691" s="253">
        <f>'Input| Projects'!V691*S691*'Input| Escalations'!$K$19</f>
        <v>0</v>
      </c>
      <c r="AJ691" s="253">
        <f>'Input| Projects'!W691*T691*'Input| Escalations'!$K$19</f>
        <v>0</v>
      </c>
      <c r="AK691" s="142"/>
      <c r="AL691" s="253">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253">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253">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253">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253">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253">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253">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42"/>
      <c r="AT691" s="253">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253">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253">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253">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253">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253">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253">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42"/>
      <c r="BB691" s="253">
        <f t="shared" si="250"/>
        <v>0</v>
      </c>
      <c r="BC691" s="253">
        <f t="shared" si="251"/>
        <v>0</v>
      </c>
      <c r="BD691" s="253">
        <f t="shared" si="252"/>
        <v>0</v>
      </c>
      <c r="BE691" s="253">
        <f t="shared" si="236"/>
        <v>0</v>
      </c>
      <c r="BF691" s="253">
        <f t="shared" si="237"/>
        <v>0</v>
      </c>
      <c r="BG691" s="253">
        <f t="shared" si="238"/>
        <v>0</v>
      </c>
      <c r="BH691" s="253">
        <f t="shared" si="239"/>
        <v>0</v>
      </c>
      <c r="BI691" s="144"/>
      <c r="BJ691" s="253"/>
      <c r="BK691" s="253"/>
      <c r="BL691" s="253"/>
      <c r="BM691" s="253"/>
      <c r="BN691" s="253"/>
      <c r="BO691" s="253"/>
      <c r="BP691" s="253"/>
      <c r="BQ691" s="144"/>
      <c r="BR691" s="253">
        <f t="shared" si="240"/>
        <v>0</v>
      </c>
      <c r="BS691" s="253">
        <f t="shared" si="241"/>
        <v>0</v>
      </c>
      <c r="BT691" s="253">
        <f t="shared" si="242"/>
        <v>0</v>
      </c>
      <c r="BU691" s="253">
        <f t="shared" si="243"/>
        <v>0</v>
      </c>
      <c r="BV691" s="253">
        <f t="shared" si="244"/>
        <v>0</v>
      </c>
      <c r="BW691" s="253">
        <f t="shared" si="245"/>
        <v>0</v>
      </c>
      <c r="BX691" s="253">
        <f t="shared" si="246"/>
        <v>0</v>
      </c>
      <c r="BY691" s="142"/>
      <c r="BZ691" s="264" t="str">
        <f>IF(SUMIF('Input| Projects'!$AR$8:$CO$8,"Dx",'Input| Projects'!$AR691:$CO691)=0,"",SUMIF('Input| Projects'!$AR$8:$CO$8,"Dx",'Input| Projects'!$AR691:$CO691))</f>
        <v/>
      </c>
      <c r="CA691" s="264" t="str">
        <f>IF(SUMIF('Input| Projects'!$AR$8:$CO$8,"Tx",'Input| Projects'!$AR691:$CO691)=0,"",SUMIF('Input| Projects'!$AR$8:$CO$8,"Tx",'Input| Projects'!$AR691:$CO691))</f>
        <v/>
      </c>
      <c r="CB691" s="206" t="str">
        <f t="shared" si="253"/>
        <v/>
      </c>
    </row>
    <row r="692" spans="2:80" x14ac:dyDescent="0.3">
      <c r="B692" s="268">
        <f>IFERROR('Input| Projects'!B692,"")</f>
        <v>683</v>
      </c>
      <c r="C692" s="57" t="str">
        <f>IFERROR(IF('Input| Projects'!C692="","",'Input| Projects'!C692),"")</f>
        <v/>
      </c>
      <c r="D692" s="57" t="str">
        <f>IFERROR(IF('Input| Projects'!D692="","",'Input| Projects'!D692),"")</f>
        <v/>
      </c>
      <c r="E692" s="140"/>
      <c r="F692" s="257">
        <f>IFERROR('Input| Projects'!I692*'Input| Escalations'!$K$19,"")</f>
        <v>0</v>
      </c>
      <c r="G692" s="257">
        <f>IFERROR('Input| Projects'!J692*'Input| Escalations'!$K$19,"")</f>
        <v>0</v>
      </c>
      <c r="H692" s="257">
        <f>IFERROR('Input| Projects'!K692*'Input| Escalations'!$K$19,"")</f>
        <v>0</v>
      </c>
      <c r="I692" s="257">
        <f>IFERROR('Input| Projects'!L692*'Input| Escalations'!$K$19,"")</f>
        <v>0</v>
      </c>
      <c r="J692" s="257">
        <f>IFERROR('Input| Projects'!M692*'Input| Escalations'!$K$19,"")</f>
        <v>0</v>
      </c>
      <c r="K692" s="257">
        <f>IFERROR('Input| Projects'!N692*'Input| Escalations'!$K$19,"")</f>
        <v>0</v>
      </c>
      <c r="L692" s="257">
        <f>IFERROR('Input| Projects'!O692*'Input| Escalations'!$K$19,"")</f>
        <v>0</v>
      </c>
      <c r="M692" s="206" t="str">
        <f>IF(ABS(SUM(F692:L692)-(SUM('Input| Projects'!I692:O692)*'Input| Escalations'!$K$19))&lt;0.0000001,"",1)</f>
        <v/>
      </c>
      <c r="N692" s="259">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259">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259">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259">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259">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259">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259">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42"/>
      <c r="V692" s="253">
        <f t="shared" si="247"/>
        <v>0</v>
      </c>
      <c r="W692" s="253">
        <f t="shared" si="248"/>
        <v>0</v>
      </c>
      <c r="X692" s="253">
        <f t="shared" si="249"/>
        <v>0</v>
      </c>
      <c r="Y692" s="253">
        <f t="shared" si="232"/>
        <v>0</v>
      </c>
      <c r="Z692" s="253">
        <f t="shared" si="233"/>
        <v>0</v>
      </c>
      <c r="AA692" s="253">
        <f t="shared" si="234"/>
        <v>0</v>
      </c>
      <c r="AB692" s="253">
        <f t="shared" si="235"/>
        <v>0</v>
      </c>
      <c r="AC692" s="142"/>
      <c r="AD692" s="253">
        <f>'Input| Projects'!Q692*N692*'Input| Escalations'!$K$19</f>
        <v>0</v>
      </c>
      <c r="AE692" s="253">
        <f>'Input| Projects'!R692*O692*'Input| Escalations'!$K$19</f>
        <v>0</v>
      </c>
      <c r="AF692" s="253">
        <f>'Input| Projects'!S692*P692*'Input| Escalations'!$K$19</f>
        <v>0</v>
      </c>
      <c r="AG692" s="253">
        <f>'Input| Projects'!T692*Q692*'Input| Escalations'!$K$19</f>
        <v>0</v>
      </c>
      <c r="AH692" s="253">
        <f>'Input| Projects'!U692*R692*'Input| Escalations'!$K$19</f>
        <v>0</v>
      </c>
      <c r="AI692" s="253">
        <f>'Input| Projects'!V692*S692*'Input| Escalations'!$K$19</f>
        <v>0</v>
      </c>
      <c r="AJ692" s="253">
        <f>'Input| Projects'!W692*T692*'Input| Escalations'!$K$19</f>
        <v>0</v>
      </c>
      <c r="AK692" s="142"/>
      <c r="AL692" s="253">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253">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253">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253">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253">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253">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253">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42"/>
      <c r="AT692" s="253">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253">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253">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253">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253">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253">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253">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42"/>
      <c r="BB692" s="253">
        <f t="shared" si="250"/>
        <v>0</v>
      </c>
      <c r="BC692" s="253">
        <f t="shared" si="251"/>
        <v>0</v>
      </c>
      <c r="BD692" s="253">
        <f t="shared" si="252"/>
        <v>0</v>
      </c>
      <c r="BE692" s="253">
        <f t="shared" si="236"/>
        <v>0</v>
      </c>
      <c r="BF692" s="253">
        <f t="shared" si="237"/>
        <v>0</v>
      </c>
      <c r="BG692" s="253">
        <f t="shared" si="238"/>
        <v>0</v>
      </c>
      <c r="BH692" s="253">
        <f t="shared" si="239"/>
        <v>0</v>
      </c>
      <c r="BI692" s="144"/>
      <c r="BJ692" s="253"/>
      <c r="BK692" s="253"/>
      <c r="BL692" s="253"/>
      <c r="BM692" s="253"/>
      <c r="BN692" s="253"/>
      <c r="BO692" s="253"/>
      <c r="BP692" s="253"/>
      <c r="BQ692" s="144"/>
      <c r="BR692" s="253">
        <f t="shared" si="240"/>
        <v>0</v>
      </c>
      <c r="BS692" s="253">
        <f t="shared" si="241"/>
        <v>0</v>
      </c>
      <c r="BT692" s="253">
        <f t="shared" si="242"/>
        <v>0</v>
      </c>
      <c r="BU692" s="253">
        <f t="shared" si="243"/>
        <v>0</v>
      </c>
      <c r="BV692" s="253">
        <f t="shared" si="244"/>
        <v>0</v>
      </c>
      <c r="BW692" s="253">
        <f t="shared" si="245"/>
        <v>0</v>
      </c>
      <c r="BX692" s="253">
        <f t="shared" si="246"/>
        <v>0</v>
      </c>
      <c r="BY692" s="142"/>
      <c r="BZ692" s="264" t="str">
        <f>IF(SUMIF('Input| Projects'!$AR$8:$CO$8,"Dx",'Input| Projects'!$AR692:$CO692)=0,"",SUMIF('Input| Projects'!$AR$8:$CO$8,"Dx",'Input| Projects'!$AR692:$CO692))</f>
        <v/>
      </c>
      <c r="CA692" s="264" t="str">
        <f>IF(SUMIF('Input| Projects'!$AR$8:$CO$8,"Tx",'Input| Projects'!$AR692:$CO692)=0,"",SUMIF('Input| Projects'!$AR$8:$CO$8,"Tx",'Input| Projects'!$AR692:$CO692))</f>
        <v/>
      </c>
      <c r="CB692" s="206" t="str">
        <f t="shared" si="253"/>
        <v/>
      </c>
    </row>
    <row r="693" spans="2:80" x14ac:dyDescent="0.3">
      <c r="B693" s="268">
        <f>IFERROR('Input| Projects'!B693,"")</f>
        <v>684</v>
      </c>
      <c r="C693" s="57" t="str">
        <f>IFERROR(IF('Input| Projects'!C693="","",'Input| Projects'!C693),"")</f>
        <v/>
      </c>
      <c r="D693" s="57" t="str">
        <f>IFERROR(IF('Input| Projects'!D693="","",'Input| Projects'!D693),"")</f>
        <v/>
      </c>
      <c r="E693" s="140"/>
      <c r="F693" s="257">
        <f>IFERROR('Input| Projects'!I693*'Input| Escalations'!$K$19,"")</f>
        <v>0</v>
      </c>
      <c r="G693" s="257">
        <f>IFERROR('Input| Projects'!J693*'Input| Escalations'!$K$19,"")</f>
        <v>0</v>
      </c>
      <c r="H693" s="257">
        <f>IFERROR('Input| Projects'!K693*'Input| Escalations'!$K$19,"")</f>
        <v>0</v>
      </c>
      <c r="I693" s="257">
        <f>IFERROR('Input| Projects'!L693*'Input| Escalations'!$K$19,"")</f>
        <v>0</v>
      </c>
      <c r="J693" s="257">
        <f>IFERROR('Input| Projects'!M693*'Input| Escalations'!$K$19,"")</f>
        <v>0</v>
      </c>
      <c r="K693" s="257">
        <f>IFERROR('Input| Projects'!N693*'Input| Escalations'!$K$19,"")</f>
        <v>0</v>
      </c>
      <c r="L693" s="257">
        <f>IFERROR('Input| Projects'!O693*'Input| Escalations'!$K$19,"")</f>
        <v>0</v>
      </c>
      <c r="M693" s="206" t="str">
        <f>IF(ABS(SUM(F693:L693)-(SUM('Input| Projects'!I693:O693)*'Input| Escalations'!$K$19))&lt;0.0000001,"",1)</f>
        <v/>
      </c>
      <c r="N693" s="259">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259">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259">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259">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259">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259">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259">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42"/>
      <c r="V693" s="253">
        <f t="shared" si="247"/>
        <v>0</v>
      </c>
      <c r="W693" s="253">
        <f t="shared" si="248"/>
        <v>0</v>
      </c>
      <c r="X693" s="253">
        <f t="shared" si="249"/>
        <v>0</v>
      </c>
      <c r="Y693" s="253">
        <f t="shared" si="232"/>
        <v>0</v>
      </c>
      <c r="Z693" s="253">
        <f t="shared" si="233"/>
        <v>0</v>
      </c>
      <c r="AA693" s="253">
        <f t="shared" si="234"/>
        <v>0</v>
      </c>
      <c r="AB693" s="253">
        <f t="shared" si="235"/>
        <v>0</v>
      </c>
      <c r="AC693" s="142"/>
      <c r="AD693" s="253">
        <f>'Input| Projects'!Q693*N693*'Input| Escalations'!$K$19</f>
        <v>0</v>
      </c>
      <c r="AE693" s="253">
        <f>'Input| Projects'!R693*O693*'Input| Escalations'!$K$19</f>
        <v>0</v>
      </c>
      <c r="AF693" s="253">
        <f>'Input| Projects'!S693*P693*'Input| Escalations'!$K$19</f>
        <v>0</v>
      </c>
      <c r="AG693" s="253">
        <f>'Input| Projects'!T693*Q693*'Input| Escalations'!$K$19</f>
        <v>0</v>
      </c>
      <c r="AH693" s="253">
        <f>'Input| Projects'!U693*R693*'Input| Escalations'!$K$19</f>
        <v>0</v>
      </c>
      <c r="AI693" s="253">
        <f>'Input| Projects'!V693*S693*'Input| Escalations'!$K$19</f>
        <v>0</v>
      </c>
      <c r="AJ693" s="253">
        <f>'Input| Projects'!W693*T693*'Input| Escalations'!$K$19</f>
        <v>0</v>
      </c>
      <c r="AK693" s="142"/>
      <c r="AL693" s="253">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253">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253">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253">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253">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253">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253">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42"/>
      <c r="AT693" s="253">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253">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253">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253">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253">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253">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253">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42"/>
      <c r="BB693" s="253">
        <f t="shared" si="250"/>
        <v>0</v>
      </c>
      <c r="BC693" s="253">
        <f t="shared" si="251"/>
        <v>0</v>
      </c>
      <c r="BD693" s="253">
        <f t="shared" si="252"/>
        <v>0</v>
      </c>
      <c r="BE693" s="253">
        <f t="shared" si="236"/>
        <v>0</v>
      </c>
      <c r="BF693" s="253">
        <f t="shared" si="237"/>
        <v>0</v>
      </c>
      <c r="BG693" s="253">
        <f t="shared" si="238"/>
        <v>0</v>
      </c>
      <c r="BH693" s="253">
        <f t="shared" si="239"/>
        <v>0</v>
      </c>
      <c r="BI693" s="144"/>
      <c r="BJ693" s="253"/>
      <c r="BK693" s="253"/>
      <c r="BL693" s="253"/>
      <c r="BM693" s="253"/>
      <c r="BN693" s="253"/>
      <c r="BO693" s="253"/>
      <c r="BP693" s="253"/>
      <c r="BQ693" s="144"/>
      <c r="BR693" s="253">
        <f t="shared" si="240"/>
        <v>0</v>
      </c>
      <c r="BS693" s="253">
        <f t="shared" si="241"/>
        <v>0</v>
      </c>
      <c r="BT693" s="253">
        <f t="shared" si="242"/>
        <v>0</v>
      </c>
      <c r="BU693" s="253">
        <f t="shared" si="243"/>
        <v>0</v>
      </c>
      <c r="BV693" s="253">
        <f t="shared" si="244"/>
        <v>0</v>
      </c>
      <c r="BW693" s="253">
        <f t="shared" si="245"/>
        <v>0</v>
      </c>
      <c r="BX693" s="253">
        <f t="shared" si="246"/>
        <v>0</v>
      </c>
      <c r="BY693" s="142"/>
      <c r="BZ693" s="264" t="str">
        <f>IF(SUMIF('Input| Projects'!$AR$8:$CO$8,"Dx",'Input| Projects'!$AR693:$CO693)=0,"",SUMIF('Input| Projects'!$AR$8:$CO$8,"Dx",'Input| Projects'!$AR693:$CO693))</f>
        <v/>
      </c>
      <c r="CA693" s="264" t="str">
        <f>IF(SUMIF('Input| Projects'!$AR$8:$CO$8,"Tx",'Input| Projects'!$AR693:$CO693)=0,"",SUMIF('Input| Projects'!$AR$8:$CO$8,"Tx",'Input| Projects'!$AR693:$CO693))</f>
        <v/>
      </c>
      <c r="CB693" s="206" t="str">
        <f t="shared" si="253"/>
        <v/>
      </c>
    </row>
    <row r="694" spans="2:80" x14ac:dyDescent="0.3">
      <c r="B694" s="268">
        <f>IFERROR('Input| Projects'!B694,"")</f>
        <v>685</v>
      </c>
      <c r="C694" s="57" t="str">
        <f>IFERROR(IF('Input| Projects'!C694="","",'Input| Projects'!C694),"")</f>
        <v/>
      </c>
      <c r="D694" s="57" t="str">
        <f>IFERROR(IF('Input| Projects'!D694="","",'Input| Projects'!D694),"")</f>
        <v/>
      </c>
      <c r="E694" s="140"/>
      <c r="F694" s="257">
        <f>IFERROR('Input| Projects'!I694*'Input| Escalations'!$K$19,"")</f>
        <v>0</v>
      </c>
      <c r="G694" s="257">
        <f>IFERROR('Input| Projects'!J694*'Input| Escalations'!$K$19,"")</f>
        <v>0</v>
      </c>
      <c r="H694" s="257">
        <f>IFERROR('Input| Projects'!K694*'Input| Escalations'!$K$19,"")</f>
        <v>0</v>
      </c>
      <c r="I694" s="257">
        <f>IFERROR('Input| Projects'!L694*'Input| Escalations'!$K$19,"")</f>
        <v>0</v>
      </c>
      <c r="J694" s="257">
        <f>IFERROR('Input| Projects'!M694*'Input| Escalations'!$K$19,"")</f>
        <v>0</v>
      </c>
      <c r="K694" s="257">
        <f>IFERROR('Input| Projects'!N694*'Input| Escalations'!$K$19,"")</f>
        <v>0</v>
      </c>
      <c r="L694" s="257">
        <f>IFERROR('Input| Projects'!O694*'Input| Escalations'!$K$19,"")</f>
        <v>0</v>
      </c>
      <c r="M694" s="206" t="str">
        <f>IF(ABS(SUM(F694:L694)-(SUM('Input| Projects'!I694:O694)*'Input| Escalations'!$K$19))&lt;0.0000001,"",1)</f>
        <v/>
      </c>
      <c r="N694" s="259">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259">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259">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259">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259">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259">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259">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42"/>
      <c r="V694" s="253">
        <f t="shared" si="247"/>
        <v>0</v>
      </c>
      <c r="W694" s="253">
        <f t="shared" si="248"/>
        <v>0</v>
      </c>
      <c r="X694" s="253">
        <f t="shared" si="249"/>
        <v>0</v>
      </c>
      <c r="Y694" s="253">
        <f t="shared" si="232"/>
        <v>0</v>
      </c>
      <c r="Z694" s="253">
        <f t="shared" si="233"/>
        <v>0</v>
      </c>
      <c r="AA694" s="253">
        <f t="shared" si="234"/>
        <v>0</v>
      </c>
      <c r="AB694" s="253">
        <f t="shared" si="235"/>
        <v>0</v>
      </c>
      <c r="AC694" s="142"/>
      <c r="AD694" s="253">
        <f>'Input| Projects'!Q694*N694*'Input| Escalations'!$K$19</f>
        <v>0</v>
      </c>
      <c r="AE694" s="253">
        <f>'Input| Projects'!R694*O694*'Input| Escalations'!$K$19</f>
        <v>0</v>
      </c>
      <c r="AF694" s="253">
        <f>'Input| Projects'!S694*P694*'Input| Escalations'!$K$19</f>
        <v>0</v>
      </c>
      <c r="AG694" s="253">
        <f>'Input| Projects'!T694*Q694*'Input| Escalations'!$K$19</f>
        <v>0</v>
      </c>
      <c r="AH694" s="253">
        <f>'Input| Projects'!U694*R694*'Input| Escalations'!$K$19</f>
        <v>0</v>
      </c>
      <c r="AI694" s="253">
        <f>'Input| Projects'!V694*S694*'Input| Escalations'!$K$19</f>
        <v>0</v>
      </c>
      <c r="AJ694" s="253">
        <f>'Input| Projects'!W694*T694*'Input| Escalations'!$K$19</f>
        <v>0</v>
      </c>
      <c r="AK694" s="142"/>
      <c r="AL694" s="253">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253">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253">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253">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253">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253">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253">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42"/>
      <c r="AT694" s="253">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253">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253">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253">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253">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253">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253">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42"/>
      <c r="BB694" s="253">
        <f t="shared" si="250"/>
        <v>0</v>
      </c>
      <c r="BC694" s="253">
        <f t="shared" si="251"/>
        <v>0</v>
      </c>
      <c r="BD694" s="253">
        <f t="shared" si="252"/>
        <v>0</v>
      </c>
      <c r="BE694" s="253">
        <f t="shared" si="236"/>
        <v>0</v>
      </c>
      <c r="BF694" s="253">
        <f t="shared" si="237"/>
        <v>0</v>
      </c>
      <c r="BG694" s="253">
        <f t="shared" si="238"/>
        <v>0</v>
      </c>
      <c r="BH694" s="253">
        <f t="shared" si="239"/>
        <v>0</v>
      </c>
      <c r="BI694" s="144"/>
      <c r="BJ694" s="253"/>
      <c r="BK694" s="253"/>
      <c r="BL694" s="253"/>
      <c r="BM694" s="253"/>
      <c r="BN694" s="253"/>
      <c r="BO694" s="253"/>
      <c r="BP694" s="253"/>
      <c r="BQ694" s="144"/>
      <c r="BR694" s="253">
        <f t="shared" si="240"/>
        <v>0</v>
      </c>
      <c r="BS694" s="253">
        <f t="shared" si="241"/>
        <v>0</v>
      </c>
      <c r="BT694" s="253">
        <f t="shared" si="242"/>
        <v>0</v>
      </c>
      <c r="BU694" s="253">
        <f t="shared" si="243"/>
        <v>0</v>
      </c>
      <c r="BV694" s="253">
        <f t="shared" si="244"/>
        <v>0</v>
      </c>
      <c r="BW694" s="253">
        <f t="shared" si="245"/>
        <v>0</v>
      </c>
      <c r="BX694" s="253">
        <f t="shared" si="246"/>
        <v>0</v>
      </c>
      <c r="BY694" s="142"/>
      <c r="BZ694" s="264" t="str">
        <f>IF(SUMIF('Input| Projects'!$AR$8:$CO$8,"Dx",'Input| Projects'!$AR694:$CO694)=0,"",SUMIF('Input| Projects'!$AR$8:$CO$8,"Dx",'Input| Projects'!$AR694:$CO694))</f>
        <v/>
      </c>
      <c r="CA694" s="264" t="str">
        <f>IF(SUMIF('Input| Projects'!$AR$8:$CO$8,"Tx",'Input| Projects'!$AR694:$CO694)=0,"",SUMIF('Input| Projects'!$AR$8:$CO$8,"Tx",'Input| Projects'!$AR694:$CO694))</f>
        <v/>
      </c>
      <c r="CB694" s="206" t="str">
        <f t="shared" si="253"/>
        <v/>
      </c>
    </row>
    <row r="695" spans="2:80" x14ac:dyDescent="0.3">
      <c r="B695" s="268">
        <f>IFERROR('Input| Projects'!B695,"")</f>
        <v>686</v>
      </c>
      <c r="C695" s="57" t="str">
        <f>IFERROR(IF('Input| Projects'!C695="","",'Input| Projects'!C695),"")</f>
        <v/>
      </c>
      <c r="D695" s="57" t="str">
        <f>IFERROR(IF('Input| Projects'!D695="","",'Input| Projects'!D695),"")</f>
        <v/>
      </c>
      <c r="E695" s="140"/>
      <c r="F695" s="257">
        <f>IFERROR('Input| Projects'!I695*'Input| Escalations'!$K$19,"")</f>
        <v>0</v>
      </c>
      <c r="G695" s="257">
        <f>IFERROR('Input| Projects'!J695*'Input| Escalations'!$K$19,"")</f>
        <v>0</v>
      </c>
      <c r="H695" s="257">
        <f>IFERROR('Input| Projects'!K695*'Input| Escalations'!$K$19,"")</f>
        <v>0</v>
      </c>
      <c r="I695" s="257">
        <f>IFERROR('Input| Projects'!L695*'Input| Escalations'!$K$19,"")</f>
        <v>0</v>
      </c>
      <c r="J695" s="257">
        <f>IFERROR('Input| Projects'!M695*'Input| Escalations'!$K$19,"")</f>
        <v>0</v>
      </c>
      <c r="K695" s="257">
        <f>IFERROR('Input| Projects'!N695*'Input| Escalations'!$K$19,"")</f>
        <v>0</v>
      </c>
      <c r="L695" s="257">
        <f>IFERROR('Input| Projects'!O695*'Input| Escalations'!$K$19,"")</f>
        <v>0</v>
      </c>
      <c r="M695" s="206" t="str">
        <f>IF(ABS(SUM(F695:L695)-(SUM('Input| Projects'!I695:O695)*'Input| Escalations'!$K$19))&lt;0.0000001,"",1)</f>
        <v/>
      </c>
      <c r="N695" s="259">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259">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259">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259">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259">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259">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259">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42"/>
      <c r="V695" s="253">
        <f t="shared" si="247"/>
        <v>0</v>
      </c>
      <c r="W695" s="253">
        <f t="shared" si="248"/>
        <v>0</v>
      </c>
      <c r="X695" s="253">
        <f t="shared" si="249"/>
        <v>0</v>
      </c>
      <c r="Y695" s="253">
        <f t="shared" si="232"/>
        <v>0</v>
      </c>
      <c r="Z695" s="253">
        <f t="shared" si="233"/>
        <v>0</v>
      </c>
      <c r="AA695" s="253">
        <f t="shared" si="234"/>
        <v>0</v>
      </c>
      <c r="AB695" s="253">
        <f t="shared" si="235"/>
        <v>0</v>
      </c>
      <c r="AC695" s="142"/>
      <c r="AD695" s="253">
        <f>'Input| Projects'!Q695*N695*'Input| Escalations'!$K$19</f>
        <v>0</v>
      </c>
      <c r="AE695" s="253">
        <f>'Input| Projects'!R695*O695*'Input| Escalations'!$K$19</f>
        <v>0</v>
      </c>
      <c r="AF695" s="253">
        <f>'Input| Projects'!S695*P695*'Input| Escalations'!$K$19</f>
        <v>0</v>
      </c>
      <c r="AG695" s="253">
        <f>'Input| Projects'!T695*Q695*'Input| Escalations'!$K$19</f>
        <v>0</v>
      </c>
      <c r="AH695" s="253">
        <f>'Input| Projects'!U695*R695*'Input| Escalations'!$K$19</f>
        <v>0</v>
      </c>
      <c r="AI695" s="253">
        <f>'Input| Projects'!V695*S695*'Input| Escalations'!$K$19</f>
        <v>0</v>
      </c>
      <c r="AJ695" s="253">
        <f>'Input| Projects'!W695*T695*'Input| Escalations'!$K$19</f>
        <v>0</v>
      </c>
      <c r="AK695" s="142"/>
      <c r="AL695" s="253">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253">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253">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253">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253">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253">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253">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42"/>
      <c r="AT695" s="253">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253">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253">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253">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253">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253">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253">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42"/>
      <c r="BB695" s="253">
        <f t="shared" si="250"/>
        <v>0</v>
      </c>
      <c r="BC695" s="253">
        <f t="shared" si="251"/>
        <v>0</v>
      </c>
      <c r="BD695" s="253">
        <f t="shared" si="252"/>
        <v>0</v>
      </c>
      <c r="BE695" s="253">
        <f t="shared" si="236"/>
        <v>0</v>
      </c>
      <c r="BF695" s="253">
        <f t="shared" si="237"/>
        <v>0</v>
      </c>
      <c r="BG695" s="253">
        <f t="shared" si="238"/>
        <v>0</v>
      </c>
      <c r="BH695" s="253">
        <f t="shared" si="239"/>
        <v>0</v>
      </c>
      <c r="BI695" s="144"/>
      <c r="BJ695" s="253"/>
      <c r="BK695" s="253"/>
      <c r="BL695" s="253"/>
      <c r="BM695" s="253"/>
      <c r="BN695" s="253"/>
      <c r="BO695" s="253"/>
      <c r="BP695" s="253"/>
      <c r="BQ695" s="144"/>
      <c r="BR695" s="253">
        <f t="shared" si="240"/>
        <v>0</v>
      </c>
      <c r="BS695" s="253">
        <f t="shared" si="241"/>
        <v>0</v>
      </c>
      <c r="BT695" s="253">
        <f t="shared" si="242"/>
        <v>0</v>
      </c>
      <c r="BU695" s="253">
        <f t="shared" si="243"/>
        <v>0</v>
      </c>
      <c r="BV695" s="253">
        <f t="shared" si="244"/>
        <v>0</v>
      </c>
      <c r="BW695" s="253">
        <f t="shared" si="245"/>
        <v>0</v>
      </c>
      <c r="BX695" s="253">
        <f t="shared" si="246"/>
        <v>0</v>
      </c>
      <c r="BY695" s="142"/>
      <c r="BZ695" s="264" t="str">
        <f>IF(SUMIF('Input| Projects'!$AR$8:$CO$8,"Dx",'Input| Projects'!$AR695:$CO695)=0,"",SUMIF('Input| Projects'!$AR$8:$CO$8,"Dx",'Input| Projects'!$AR695:$CO695))</f>
        <v/>
      </c>
      <c r="CA695" s="264" t="str">
        <f>IF(SUMIF('Input| Projects'!$AR$8:$CO$8,"Tx",'Input| Projects'!$AR695:$CO695)=0,"",SUMIF('Input| Projects'!$AR$8:$CO$8,"Tx",'Input| Projects'!$AR695:$CO695))</f>
        <v/>
      </c>
      <c r="CB695" s="206" t="str">
        <f t="shared" si="253"/>
        <v/>
      </c>
    </row>
    <row r="696" spans="2:80" x14ac:dyDescent="0.3">
      <c r="B696" s="268">
        <f>IFERROR('Input| Projects'!B696,"")</f>
        <v>687</v>
      </c>
      <c r="C696" s="57" t="str">
        <f>IFERROR(IF('Input| Projects'!C696="","",'Input| Projects'!C696),"")</f>
        <v/>
      </c>
      <c r="D696" s="57" t="str">
        <f>IFERROR(IF('Input| Projects'!D696="","",'Input| Projects'!D696),"")</f>
        <v/>
      </c>
      <c r="E696" s="140"/>
      <c r="F696" s="257">
        <f>IFERROR('Input| Projects'!I696*'Input| Escalations'!$K$19,"")</f>
        <v>0</v>
      </c>
      <c r="G696" s="257">
        <f>IFERROR('Input| Projects'!J696*'Input| Escalations'!$K$19,"")</f>
        <v>0</v>
      </c>
      <c r="H696" s="257">
        <f>IFERROR('Input| Projects'!K696*'Input| Escalations'!$K$19,"")</f>
        <v>0</v>
      </c>
      <c r="I696" s="257">
        <f>IFERROR('Input| Projects'!L696*'Input| Escalations'!$K$19,"")</f>
        <v>0</v>
      </c>
      <c r="J696" s="257">
        <f>IFERROR('Input| Projects'!M696*'Input| Escalations'!$K$19,"")</f>
        <v>0</v>
      </c>
      <c r="K696" s="257">
        <f>IFERROR('Input| Projects'!N696*'Input| Escalations'!$K$19,"")</f>
        <v>0</v>
      </c>
      <c r="L696" s="257">
        <f>IFERROR('Input| Projects'!O696*'Input| Escalations'!$K$19,"")</f>
        <v>0</v>
      </c>
      <c r="M696" s="206" t="str">
        <f>IF(ABS(SUM(F696:L696)-(SUM('Input| Projects'!I696:O696)*'Input| Escalations'!$K$19))&lt;0.0000001,"",1)</f>
        <v/>
      </c>
      <c r="N696" s="259">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259">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259">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259">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259">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259">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259">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42"/>
      <c r="V696" s="253">
        <f t="shared" si="247"/>
        <v>0</v>
      </c>
      <c r="W696" s="253">
        <f t="shared" si="248"/>
        <v>0</v>
      </c>
      <c r="X696" s="253">
        <f t="shared" si="249"/>
        <v>0</v>
      </c>
      <c r="Y696" s="253">
        <f t="shared" si="232"/>
        <v>0</v>
      </c>
      <c r="Z696" s="253">
        <f t="shared" si="233"/>
        <v>0</v>
      </c>
      <c r="AA696" s="253">
        <f t="shared" si="234"/>
        <v>0</v>
      </c>
      <c r="AB696" s="253">
        <f t="shared" si="235"/>
        <v>0</v>
      </c>
      <c r="AC696" s="142"/>
      <c r="AD696" s="253">
        <f>'Input| Projects'!Q696*N696*'Input| Escalations'!$K$19</f>
        <v>0</v>
      </c>
      <c r="AE696" s="253">
        <f>'Input| Projects'!R696*O696*'Input| Escalations'!$K$19</f>
        <v>0</v>
      </c>
      <c r="AF696" s="253">
        <f>'Input| Projects'!S696*P696*'Input| Escalations'!$K$19</f>
        <v>0</v>
      </c>
      <c r="AG696" s="253">
        <f>'Input| Projects'!T696*Q696*'Input| Escalations'!$K$19</f>
        <v>0</v>
      </c>
      <c r="AH696" s="253">
        <f>'Input| Projects'!U696*R696*'Input| Escalations'!$K$19</f>
        <v>0</v>
      </c>
      <c r="AI696" s="253">
        <f>'Input| Projects'!V696*S696*'Input| Escalations'!$K$19</f>
        <v>0</v>
      </c>
      <c r="AJ696" s="253">
        <f>'Input| Projects'!W696*T696*'Input| Escalations'!$K$19</f>
        <v>0</v>
      </c>
      <c r="AK696" s="142"/>
      <c r="AL696" s="253">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253">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253">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253">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253">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253">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253">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42"/>
      <c r="AT696" s="253">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253">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253">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253">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253">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253">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253">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42"/>
      <c r="BB696" s="253">
        <f t="shared" si="250"/>
        <v>0</v>
      </c>
      <c r="BC696" s="253">
        <f t="shared" si="251"/>
        <v>0</v>
      </c>
      <c r="BD696" s="253">
        <f t="shared" si="252"/>
        <v>0</v>
      </c>
      <c r="BE696" s="253">
        <f t="shared" si="236"/>
        <v>0</v>
      </c>
      <c r="BF696" s="253">
        <f t="shared" si="237"/>
        <v>0</v>
      </c>
      <c r="BG696" s="253">
        <f t="shared" si="238"/>
        <v>0</v>
      </c>
      <c r="BH696" s="253">
        <f t="shared" si="239"/>
        <v>0</v>
      </c>
      <c r="BI696" s="144"/>
      <c r="BJ696" s="253"/>
      <c r="BK696" s="253"/>
      <c r="BL696" s="253"/>
      <c r="BM696" s="253"/>
      <c r="BN696" s="253"/>
      <c r="BO696" s="253"/>
      <c r="BP696" s="253"/>
      <c r="BQ696" s="144"/>
      <c r="BR696" s="253">
        <f t="shared" si="240"/>
        <v>0</v>
      </c>
      <c r="BS696" s="253">
        <f t="shared" si="241"/>
        <v>0</v>
      </c>
      <c r="BT696" s="253">
        <f t="shared" si="242"/>
        <v>0</v>
      </c>
      <c r="BU696" s="253">
        <f t="shared" si="243"/>
        <v>0</v>
      </c>
      <c r="BV696" s="253">
        <f t="shared" si="244"/>
        <v>0</v>
      </c>
      <c r="BW696" s="253">
        <f t="shared" si="245"/>
        <v>0</v>
      </c>
      <c r="BX696" s="253">
        <f t="shared" si="246"/>
        <v>0</v>
      </c>
      <c r="BY696" s="142"/>
      <c r="BZ696" s="264" t="str">
        <f>IF(SUMIF('Input| Projects'!$AR$8:$CO$8,"Dx",'Input| Projects'!$AR696:$CO696)=0,"",SUMIF('Input| Projects'!$AR$8:$CO$8,"Dx",'Input| Projects'!$AR696:$CO696))</f>
        <v/>
      </c>
      <c r="CA696" s="264" t="str">
        <f>IF(SUMIF('Input| Projects'!$AR$8:$CO$8,"Tx",'Input| Projects'!$AR696:$CO696)=0,"",SUMIF('Input| Projects'!$AR$8:$CO$8,"Tx",'Input| Projects'!$AR696:$CO696))</f>
        <v/>
      </c>
      <c r="CB696" s="206" t="str">
        <f t="shared" si="253"/>
        <v/>
      </c>
    </row>
    <row r="697" spans="2:80" x14ac:dyDescent="0.3">
      <c r="B697" s="268">
        <f>IFERROR('Input| Projects'!B697,"")</f>
        <v>688</v>
      </c>
      <c r="C697" s="57" t="str">
        <f>IFERROR(IF('Input| Projects'!C697="","",'Input| Projects'!C697),"")</f>
        <v/>
      </c>
      <c r="D697" s="57" t="str">
        <f>IFERROR(IF('Input| Projects'!D697="","",'Input| Projects'!D697),"")</f>
        <v/>
      </c>
      <c r="E697" s="140"/>
      <c r="F697" s="257">
        <f>IFERROR('Input| Projects'!I697*'Input| Escalations'!$K$19,"")</f>
        <v>0</v>
      </c>
      <c r="G697" s="257">
        <f>IFERROR('Input| Projects'!J697*'Input| Escalations'!$K$19,"")</f>
        <v>0</v>
      </c>
      <c r="H697" s="257">
        <f>IFERROR('Input| Projects'!K697*'Input| Escalations'!$K$19,"")</f>
        <v>0</v>
      </c>
      <c r="I697" s="257">
        <f>IFERROR('Input| Projects'!L697*'Input| Escalations'!$K$19,"")</f>
        <v>0</v>
      </c>
      <c r="J697" s="257">
        <f>IFERROR('Input| Projects'!M697*'Input| Escalations'!$K$19,"")</f>
        <v>0</v>
      </c>
      <c r="K697" s="257">
        <f>IFERROR('Input| Projects'!N697*'Input| Escalations'!$K$19,"")</f>
        <v>0</v>
      </c>
      <c r="L697" s="257">
        <f>IFERROR('Input| Projects'!O697*'Input| Escalations'!$K$19,"")</f>
        <v>0</v>
      </c>
      <c r="M697" s="206" t="str">
        <f>IF(ABS(SUM(F697:L697)-(SUM('Input| Projects'!I697:O697)*'Input| Escalations'!$K$19))&lt;0.0000001,"",1)</f>
        <v/>
      </c>
      <c r="N697" s="259">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259">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259">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259">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259">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259">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259">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42"/>
      <c r="V697" s="253">
        <f t="shared" si="247"/>
        <v>0</v>
      </c>
      <c r="W697" s="253">
        <f t="shared" si="248"/>
        <v>0</v>
      </c>
      <c r="X697" s="253">
        <f t="shared" si="249"/>
        <v>0</v>
      </c>
      <c r="Y697" s="253">
        <f t="shared" si="232"/>
        <v>0</v>
      </c>
      <c r="Z697" s="253">
        <f t="shared" si="233"/>
        <v>0</v>
      </c>
      <c r="AA697" s="253">
        <f t="shared" si="234"/>
        <v>0</v>
      </c>
      <c r="AB697" s="253">
        <f t="shared" si="235"/>
        <v>0</v>
      </c>
      <c r="AC697" s="142"/>
      <c r="AD697" s="253">
        <f>'Input| Projects'!Q697*N697*'Input| Escalations'!$K$19</f>
        <v>0</v>
      </c>
      <c r="AE697" s="253">
        <f>'Input| Projects'!R697*O697*'Input| Escalations'!$K$19</f>
        <v>0</v>
      </c>
      <c r="AF697" s="253">
        <f>'Input| Projects'!S697*P697*'Input| Escalations'!$K$19</f>
        <v>0</v>
      </c>
      <c r="AG697" s="253">
        <f>'Input| Projects'!T697*Q697*'Input| Escalations'!$K$19</f>
        <v>0</v>
      </c>
      <c r="AH697" s="253">
        <f>'Input| Projects'!U697*R697*'Input| Escalations'!$K$19</f>
        <v>0</v>
      </c>
      <c r="AI697" s="253">
        <f>'Input| Projects'!V697*S697*'Input| Escalations'!$K$19</f>
        <v>0</v>
      </c>
      <c r="AJ697" s="253">
        <f>'Input| Projects'!W697*T697*'Input| Escalations'!$K$19</f>
        <v>0</v>
      </c>
      <c r="AK697" s="142"/>
      <c r="AL697" s="253">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253">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253">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253">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253">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253">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253">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42"/>
      <c r="AT697" s="253">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253">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253">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253">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253">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253">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253">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42"/>
      <c r="BB697" s="253">
        <f t="shared" si="250"/>
        <v>0</v>
      </c>
      <c r="BC697" s="253">
        <f t="shared" si="251"/>
        <v>0</v>
      </c>
      <c r="BD697" s="253">
        <f t="shared" si="252"/>
        <v>0</v>
      </c>
      <c r="BE697" s="253">
        <f t="shared" si="236"/>
        <v>0</v>
      </c>
      <c r="BF697" s="253">
        <f t="shared" si="237"/>
        <v>0</v>
      </c>
      <c r="BG697" s="253">
        <f t="shared" si="238"/>
        <v>0</v>
      </c>
      <c r="BH697" s="253">
        <f t="shared" si="239"/>
        <v>0</v>
      </c>
      <c r="BI697" s="144"/>
      <c r="BJ697" s="253"/>
      <c r="BK697" s="253"/>
      <c r="BL697" s="253"/>
      <c r="BM697" s="253"/>
      <c r="BN697" s="253"/>
      <c r="BO697" s="253"/>
      <c r="BP697" s="253"/>
      <c r="BQ697" s="144"/>
      <c r="BR697" s="253">
        <f t="shared" si="240"/>
        <v>0</v>
      </c>
      <c r="BS697" s="253">
        <f t="shared" si="241"/>
        <v>0</v>
      </c>
      <c r="BT697" s="253">
        <f t="shared" si="242"/>
        <v>0</v>
      </c>
      <c r="BU697" s="253">
        <f t="shared" si="243"/>
        <v>0</v>
      </c>
      <c r="BV697" s="253">
        <f t="shared" si="244"/>
        <v>0</v>
      </c>
      <c r="BW697" s="253">
        <f t="shared" si="245"/>
        <v>0</v>
      </c>
      <c r="BX697" s="253">
        <f t="shared" si="246"/>
        <v>0</v>
      </c>
      <c r="BY697" s="142"/>
      <c r="BZ697" s="264" t="str">
        <f>IF(SUMIF('Input| Projects'!$AR$8:$CO$8,"Dx",'Input| Projects'!$AR697:$CO697)=0,"",SUMIF('Input| Projects'!$AR$8:$CO$8,"Dx",'Input| Projects'!$AR697:$CO697))</f>
        <v/>
      </c>
      <c r="CA697" s="264" t="str">
        <f>IF(SUMIF('Input| Projects'!$AR$8:$CO$8,"Tx",'Input| Projects'!$AR697:$CO697)=0,"",SUMIF('Input| Projects'!$AR$8:$CO$8,"Tx",'Input| Projects'!$AR697:$CO697))</f>
        <v/>
      </c>
      <c r="CB697" s="206" t="str">
        <f t="shared" si="253"/>
        <v/>
      </c>
    </row>
    <row r="698" spans="2:80" x14ac:dyDescent="0.3">
      <c r="B698" s="268">
        <f>IFERROR('Input| Projects'!B698,"")</f>
        <v>689</v>
      </c>
      <c r="C698" s="57" t="str">
        <f>IFERROR(IF('Input| Projects'!C698="","",'Input| Projects'!C698),"")</f>
        <v/>
      </c>
      <c r="D698" s="57" t="str">
        <f>IFERROR(IF('Input| Projects'!D698="","",'Input| Projects'!D698),"")</f>
        <v/>
      </c>
      <c r="E698" s="140"/>
      <c r="F698" s="257">
        <f>IFERROR('Input| Projects'!I698*'Input| Escalations'!$K$19,"")</f>
        <v>0</v>
      </c>
      <c r="G698" s="257">
        <f>IFERROR('Input| Projects'!J698*'Input| Escalations'!$K$19,"")</f>
        <v>0</v>
      </c>
      <c r="H698" s="257">
        <f>IFERROR('Input| Projects'!K698*'Input| Escalations'!$K$19,"")</f>
        <v>0</v>
      </c>
      <c r="I698" s="257">
        <f>IFERROR('Input| Projects'!L698*'Input| Escalations'!$K$19,"")</f>
        <v>0</v>
      </c>
      <c r="J698" s="257">
        <f>IFERROR('Input| Projects'!M698*'Input| Escalations'!$K$19,"")</f>
        <v>0</v>
      </c>
      <c r="K698" s="257">
        <f>IFERROR('Input| Projects'!N698*'Input| Escalations'!$K$19,"")</f>
        <v>0</v>
      </c>
      <c r="L698" s="257">
        <f>IFERROR('Input| Projects'!O698*'Input| Escalations'!$K$19,"")</f>
        <v>0</v>
      </c>
      <c r="M698" s="206" t="str">
        <f>IF(ABS(SUM(F698:L698)-(SUM('Input| Projects'!I698:O698)*'Input| Escalations'!$K$19))&lt;0.0000001,"",1)</f>
        <v/>
      </c>
      <c r="N698" s="259">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259">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259">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259">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259">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259">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259">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42"/>
      <c r="V698" s="253">
        <f t="shared" si="247"/>
        <v>0</v>
      </c>
      <c r="W698" s="253">
        <f t="shared" si="248"/>
        <v>0</v>
      </c>
      <c r="X698" s="253">
        <f t="shared" si="249"/>
        <v>0</v>
      </c>
      <c r="Y698" s="253">
        <f t="shared" si="232"/>
        <v>0</v>
      </c>
      <c r="Z698" s="253">
        <f t="shared" si="233"/>
        <v>0</v>
      </c>
      <c r="AA698" s="253">
        <f t="shared" si="234"/>
        <v>0</v>
      </c>
      <c r="AB698" s="253">
        <f t="shared" si="235"/>
        <v>0</v>
      </c>
      <c r="AC698" s="142"/>
      <c r="AD698" s="253">
        <f>'Input| Projects'!Q698*N698*'Input| Escalations'!$K$19</f>
        <v>0</v>
      </c>
      <c r="AE698" s="253">
        <f>'Input| Projects'!R698*O698*'Input| Escalations'!$K$19</f>
        <v>0</v>
      </c>
      <c r="AF698" s="253">
        <f>'Input| Projects'!S698*P698*'Input| Escalations'!$K$19</f>
        <v>0</v>
      </c>
      <c r="AG698" s="253">
        <f>'Input| Projects'!T698*Q698*'Input| Escalations'!$K$19</f>
        <v>0</v>
      </c>
      <c r="AH698" s="253">
        <f>'Input| Projects'!U698*R698*'Input| Escalations'!$K$19</f>
        <v>0</v>
      </c>
      <c r="AI698" s="253">
        <f>'Input| Projects'!V698*S698*'Input| Escalations'!$K$19</f>
        <v>0</v>
      </c>
      <c r="AJ698" s="253">
        <f>'Input| Projects'!W698*T698*'Input| Escalations'!$K$19</f>
        <v>0</v>
      </c>
      <c r="AK698" s="142"/>
      <c r="AL698" s="253">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253">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253">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253">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253">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253">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253">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42"/>
      <c r="AT698" s="253">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253">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253">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253">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253">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253">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253">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42"/>
      <c r="BB698" s="253">
        <f t="shared" si="250"/>
        <v>0</v>
      </c>
      <c r="BC698" s="253">
        <f t="shared" si="251"/>
        <v>0</v>
      </c>
      <c r="BD698" s="253">
        <f t="shared" si="252"/>
        <v>0</v>
      </c>
      <c r="BE698" s="253">
        <f t="shared" si="236"/>
        <v>0</v>
      </c>
      <c r="BF698" s="253">
        <f t="shared" si="237"/>
        <v>0</v>
      </c>
      <c r="BG698" s="253">
        <f t="shared" si="238"/>
        <v>0</v>
      </c>
      <c r="BH698" s="253">
        <f t="shared" si="239"/>
        <v>0</v>
      </c>
      <c r="BI698" s="144"/>
      <c r="BJ698" s="253"/>
      <c r="BK698" s="253"/>
      <c r="BL698" s="253"/>
      <c r="BM698" s="253"/>
      <c r="BN698" s="253"/>
      <c r="BO698" s="253"/>
      <c r="BP698" s="253"/>
      <c r="BQ698" s="144"/>
      <c r="BR698" s="253">
        <f t="shared" si="240"/>
        <v>0</v>
      </c>
      <c r="BS698" s="253">
        <f t="shared" si="241"/>
        <v>0</v>
      </c>
      <c r="BT698" s="253">
        <f t="shared" si="242"/>
        <v>0</v>
      </c>
      <c r="BU698" s="253">
        <f t="shared" si="243"/>
        <v>0</v>
      </c>
      <c r="BV698" s="253">
        <f t="shared" si="244"/>
        <v>0</v>
      </c>
      <c r="BW698" s="253">
        <f t="shared" si="245"/>
        <v>0</v>
      </c>
      <c r="BX698" s="253">
        <f t="shared" si="246"/>
        <v>0</v>
      </c>
      <c r="BY698" s="142"/>
      <c r="BZ698" s="264" t="str">
        <f>IF(SUMIF('Input| Projects'!$AR$8:$CO$8,"Dx",'Input| Projects'!$AR698:$CO698)=0,"",SUMIF('Input| Projects'!$AR$8:$CO$8,"Dx",'Input| Projects'!$AR698:$CO698))</f>
        <v/>
      </c>
      <c r="CA698" s="264" t="str">
        <f>IF(SUMIF('Input| Projects'!$AR$8:$CO$8,"Tx",'Input| Projects'!$AR698:$CO698)=0,"",SUMIF('Input| Projects'!$AR$8:$CO$8,"Tx",'Input| Projects'!$AR698:$CO698))</f>
        <v/>
      </c>
      <c r="CB698" s="206" t="str">
        <f t="shared" si="253"/>
        <v/>
      </c>
    </row>
    <row r="699" spans="2:80" x14ac:dyDescent="0.3">
      <c r="B699" s="268">
        <f>IFERROR('Input| Projects'!B699,"")</f>
        <v>690</v>
      </c>
      <c r="C699" s="57" t="str">
        <f>IFERROR(IF('Input| Projects'!C699="","",'Input| Projects'!C699),"")</f>
        <v/>
      </c>
      <c r="D699" s="57" t="str">
        <f>IFERROR(IF('Input| Projects'!D699="","",'Input| Projects'!D699),"")</f>
        <v/>
      </c>
      <c r="E699" s="140"/>
      <c r="F699" s="257">
        <f>IFERROR('Input| Projects'!I699*'Input| Escalations'!$K$19,"")</f>
        <v>0</v>
      </c>
      <c r="G699" s="257">
        <f>IFERROR('Input| Projects'!J699*'Input| Escalations'!$K$19,"")</f>
        <v>0</v>
      </c>
      <c r="H699" s="257">
        <f>IFERROR('Input| Projects'!K699*'Input| Escalations'!$K$19,"")</f>
        <v>0</v>
      </c>
      <c r="I699" s="257">
        <f>IFERROR('Input| Projects'!L699*'Input| Escalations'!$K$19,"")</f>
        <v>0</v>
      </c>
      <c r="J699" s="257">
        <f>IFERROR('Input| Projects'!M699*'Input| Escalations'!$K$19,"")</f>
        <v>0</v>
      </c>
      <c r="K699" s="257">
        <f>IFERROR('Input| Projects'!N699*'Input| Escalations'!$K$19,"")</f>
        <v>0</v>
      </c>
      <c r="L699" s="257">
        <f>IFERROR('Input| Projects'!O699*'Input| Escalations'!$K$19,"")</f>
        <v>0</v>
      </c>
      <c r="M699" s="206" t="str">
        <f>IF(ABS(SUM(F699:L699)-(SUM('Input| Projects'!I699:O699)*'Input| Escalations'!$K$19))&lt;0.0000001,"",1)</f>
        <v/>
      </c>
      <c r="N699" s="259">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259">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259">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259">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259">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259">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259">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42"/>
      <c r="V699" s="253">
        <f t="shared" si="247"/>
        <v>0</v>
      </c>
      <c r="W699" s="253">
        <f t="shared" si="248"/>
        <v>0</v>
      </c>
      <c r="X699" s="253">
        <f t="shared" si="249"/>
        <v>0</v>
      </c>
      <c r="Y699" s="253">
        <f t="shared" si="232"/>
        <v>0</v>
      </c>
      <c r="Z699" s="253">
        <f t="shared" si="233"/>
        <v>0</v>
      </c>
      <c r="AA699" s="253">
        <f t="shared" si="234"/>
        <v>0</v>
      </c>
      <c r="AB699" s="253">
        <f t="shared" si="235"/>
        <v>0</v>
      </c>
      <c r="AC699" s="142"/>
      <c r="AD699" s="253">
        <f>'Input| Projects'!Q699*N699*'Input| Escalations'!$K$19</f>
        <v>0</v>
      </c>
      <c r="AE699" s="253">
        <f>'Input| Projects'!R699*O699*'Input| Escalations'!$K$19</f>
        <v>0</v>
      </c>
      <c r="AF699" s="253">
        <f>'Input| Projects'!S699*P699*'Input| Escalations'!$K$19</f>
        <v>0</v>
      </c>
      <c r="AG699" s="253">
        <f>'Input| Projects'!T699*Q699*'Input| Escalations'!$K$19</f>
        <v>0</v>
      </c>
      <c r="AH699" s="253">
        <f>'Input| Projects'!U699*R699*'Input| Escalations'!$K$19</f>
        <v>0</v>
      </c>
      <c r="AI699" s="253">
        <f>'Input| Projects'!V699*S699*'Input| Escalations'!$K$19</f>
        <v>0</v>
      </c>
      <c r="AJ699" s="253">
        <f>'Input| Projects'!W699*T699*'Input| Escalations'!$K$19</f>
        <v>0</v>
      </c>
      <c r="AK699" s="142"/>
      <c r="AL699" s="253">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253">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253">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253">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253">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253">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253">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42"/>
      <c r="AT699" s="253">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253">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253">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253">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253">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253">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253">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42"/>
      <c r="BB699" s="253">
        <f t="shared" si="250"/>
        <v>0</v>
      </c>
      <c r="BC699" s="253">
        <f t="shared" si="251"/>
        <v>0</v>
      </c>
      <c r="BD699" s="253">
        <f t="shared" si="252"/>
        <v>0</v>
      </c>
      <c r="BE699" s="253">
        <f t="shared" si="236"/>
        <v>0</v>
      </c>
      <c r="BF699" s="253">
        <f t="shared" si="237"/>
        <v>0</v>
      </c>
      <c r="BG699" s="253">
        <f t="shared" si="238"/>
        <v>0</v>
      </c>
      <c r="BH699" s="253">
        <f t="shared" si="239"/>
        <v>0</v>
      </c>
      <c r="BI699" s="144"/>
      <c r="BJ699" s="253"/>
      <c r="BK699" s="253"/>
      <c r="BL699" s="253"/>
      <c r="BM699" s="253"/>
      <c r="BN699" s="253"/>
      <c r="BO699" s="253"/>
      <c r="BP699" s="253"/>
      <c r="BQ699" s="144"/>
      <c r="BR699" s="253">
        <f t="shared" si="240"/>
        <v>0</v>
      </c>
      <c r="BS699" s="253">
        <f t="shared" si="241"/>
        <v>0</v>
      </c>
      <c r="BT699" s="253">
        <f t="shared" si="242"/>
        <v>0</v>
      </c>
      <c r="BU699" s="253">
        <f t="shared" si="243"/>
        <v>0</v>
      </c>
      <c r="BV699" s="253">
        <f t="shared" si="244"/>
        <v>0</v>
      </c>
      <c r="BW699" s="253">
        <f t="shared" si="245"/>
        <v>0</v>
      </c>
      <c r="BX699" s="253">
        <f t="shared" si="246"/>
        <v>0</v>
      </c>
      <c r="BY699" s="142"/>
      <c r="BZ699" s="264" t="str">
        <f>IF(SUMIF('Input| Projects'!$AR$8:$CO$8,"Dx",'Input| Projects'!$AR699:$CO699)=0,"",SUMIF('Input| Projects'!$AR$8:$CO$8,"Dx",'Input| Projects'!$AR699:$CO699))</f>
        <v/>
      </c>
      <c r="CA699" s="264" t="str">
        <f>IF(SUMIF('Input| Projects'!$AR$8:$CO$8,"Tx",'Input| Projects'!$AR699:$CO699)=0,"",SUMIF('Input| Projects'!$AR$8:$CO$8,"Tx",'Input| Projects'!$AR699:$CO699))</f>
        <v/>
      </c>
      <c r="CB699" s="206" t="str">
        <f t="shared" si="253"/>
        <v/>
      </c>
    </row>
    <row r="700" spans="2:80" x14ac:dyDescent="0.3">
      <c r="B700" s="268">
        <f>IFERROR('Input| Projects'!B700,"")</f>
        <v>691</v>
      </c>
      <c r="C700" s="57" t="str">
        <f>IFERROR(IF('Input| Projects'!C700="","",'Input| Projects'!C700),"")</f>
        <v/>
      </c>
      <c r="D700" s="57" t="str">
        <f>IFERROR(IF('Input| Projects'!D700="","",'Input| Projects'!D700),"")</f>
        <v/>
      </c>
      <c r="E700" s="140"/>
      <c r="F700" s="257">
        <f>IFERROR('Input| Projects'!I700*'Input| Escalations'!$K$19,"")</f>
        <v>0</v>
      </c>
      <c r="G700" s="257">
        <f>IFERROR('Input| Projects'!J700*'Input| Escalations'!$K$19,"")</f>
        <v>0</v>
      </c>
      <c r="H700" s="257">
        <f>IFERROR('Input| Projects'!K700*'Input| Escalations'!$K$19,"")</f>
        <v>0</v>
      </c>
      <c r="I700" s="257">
        <f>IFERROR('Input| Projects'!L700*'Input| Escalations'!$K$19,"")</f>
        <v>0</v>
      </c>
      <c r="J700" s="257">
        <f>IFERROR('Input| Projects'!M700*'Input| Escalations'!$K$19,"")</f>
        <v>0</v>
      </c>
      <c r="K700" s="257">
        <f>IFERROR('Input| Projects'!N700*'Input| Escalations'!$K$19,"")</f>
        <v>0</v>
      </c>
      <c r="L700" s="257">
        <f>IFERROR('Input| Projects'!O700*'Input| Escalations'!$K$19,"")</f>
        <v>0</v>
      </c>
      <c r="M700" s="206" t="str">
        <f>IF(ABS(SUM(F700:L700)-(SUM('Input| Projects'!I700:O700)*'Input| Escalations'!$K$19))&lt;0.0000001,"",1)</f>
        <v/>
      </c>
      <c r="N700" s="259">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259">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259">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259">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259">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259">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259">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42"/>
      <c r="V700" s="253">
        <f t="shared" si="247"/>
        <v>0</v>
      </c>
      <c r="W700" s="253">
        <f t="shared" si="248"/>
        <v>0</v>
      </c>
      <c r="X700" s="253">
        <f t="shared" si="249"/>
        <v>0</v>
      </c>
      <c r="Y700" s="253">
        <f t="shared" si="232"/>
        <v>0</v>
      </c>
      <c r="Z700" s="253">
        <f t="shared" si="233"/>
        <v>0</v>
      </c>
      <c r="AA700" s="253">
        <f t="shared" si="234"/>
        <v>0</v>
      </c>
      <c r="AB700" s="253">
        <f t="shared" si="235"/>
        <v>0</v>
      </c>
      <c r="AC700" s="142"/>
      <c r="AD700" s="253">
        <f>'Input| Projects'!Q700*N700*'Input| Escalations'!$K$19</f>
        <v>0</v>
      </c>
      <c r="AE700" s="253">
        <f>'Input| Projects'!R700*O700*'Input| Escalations'!$K$19</f>
        <v>0</v>
      </c>
      <c r="AF700" s="253">
        <f>'Input| Projects'!S700*P700*'Input| Escalations'!$K$19</f>
        <v>0</v>
      </c>
      <c r="AG700" s="253">
        <f>'Input| Projects'!T700*Q700*'Input| Escalations'!$K$19</f>
        <v>0</v>
      </c>
      <c r="AH700" s="253">
        <f>'Input| Projects'!U700*R700*'Input| Escalations'!$K$19</f>
        <v>0</v>
      </c>
      <c r="AI700" s="253">
        <f>'Input| Projects'!V700*S700*'Input| Escalations'!$K$19</f>
        <v>0</v>
      </c>
      <c r="AJ700" s="253">
        <f>'Input| Projects'!W700*T700*'Input| Escalations'!$K$19</f>
        <v>0</v>
      </c>
      <c r="AK700" s="142"/>
      <c r="AL700" s="253">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253">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253">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253">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253">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253">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253">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42"/>
      <c r="AT700" s="253">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253">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253">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253">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253">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253">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253">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42"/>
      <c r="BB700" s="253">
        <f t="shared" si="250"/>
        <v>0</v>
      </c>
      <c r="BC700" s="253">
        <f t="shared" si="251"/>
        <v>0</v>
      </c>
      <c r="BD700" s="253">
        <f t="shared" si="252"/>
        <v>0</v>
      </c>
      <c r="BE700" s="253">
        <f t="shared" si="236"/>
        <v>0</v>
      </c>
      <c r="BF700" s="253">
        <f t="shared" si="237"/>
        <v>0</v>
      </c>
      <c r="BG700" s="253">
        <f t="shared" si="238"/>
        <v>0</v>
      </c>
      <c r="BH700" s="253">
        <f t="shared" si="239"/>
        <v>0</v>
      </c>
      <c r="BI700" s="144"/>
      <c r="BJ700" s="253"/>
      <c r="BK700" s="253"/>
      <c r="BL700" s="253"/>
      <c r="BM700" s="253"/>
      <c r="BN700" s="253"/>
      <c r="BO700" s="253"/>
      <c r="BP700" s="253"/>
      <c r="BQ700" s="144"/>
      <c r="BR700" s="253">
        <f t="shared" si="240"/>
        <v>0</v>
      </c>
      <c r="BS700" s="253">
        <f t="shared" si="241"/>
        <v>0</v>
      </c>
      <c r="BT700" s="253">
        <f t="shared" si="242"/>
        <v>0</v>
      </c>
      <c r="BU700" s="253">
        <f t="shared" si="243"/>
        <v>0</v>
      </c>
      <c r="BV700" s="253">
        <f t="shared" si="244"/>
        <v>0</v>
      </c>
      <c r="BW700" s="253">
        <f t="shared" si="245"/>
        <v>0</v>
      </c>
      <c r="BX700" s="253">
        <f t="shared" si="246"/>
        <v>0</v>
      </c>
      <c r="BY700" s="142"/>
      <c r="BZ700" s="264" t="str">
        <f>IF(SUMIF('Input| Projects'!$AR$8:$CO$8,"Dx",'Input| Projects'!$AR700:$CO700)=0,"",SUMIF('Input| Projects'!$AR$8:$CO$8,"Dx",'Input| Projects'!$AR700:$CO700))</f>
        <v/>
      </c>
      <c r="CA700" s="264" t="str">
        <f>IF(SUMIF('Input| Projects'!$AR$8:$CO$8,"Tx",'Input| Projects'!$AR700:$CO700)=0,"",SUMIF('Input| Projects'!$AR$8:$CO$8,"Tx",'Input| Projects'!$AR700:$CO700))</f>
        <v/>
      </c>
      <c r="CB700" s="206" t="str">
        <f t="shared" si="253"/>
        <v/>
      </c>
    </row>
    <row r="701" spans="2:80" x14ac:dyDescent="0.3">
      <c r="B701" s="268">
        <f>IFERROR('Input| Projects'!B701,"")</f>
        <v>692</v>
      </c>
      <c r="C701" s="57" t="str">
        <f>IFERROR(IF('Input| Projects'!C701="","",'Input| Projects'!C701),"")</f>
        <v/>
      </c>
      <c r="D701" s="57" t="str">
        <f>IFERROR(IF('Input| Projects'!D701="","",'Input| Projects'!D701),"")</f>
        <v/>
      </c>
      <c r="E701" s="140"/>
      <c r="F701" s="257">
        <f>IFERROR('Input| Projects'!I701*'Input| Escalations'!$K$19,"")</f>
        <v>0</v>
      </c>
      <c r="G701" s="257">
        <f>IFERROR('Input| Projects'!J701*'Input| Escalations'!$K$19,"")</f>
        <v>0</v>
      </c>
      <c r="H701" s="257">
        <f>IFERROR('Input| Projects'!K701*'Input| Escalations'!$K$19,"")</f>
        <v>0</v>
      </c>
      <c r="I701" s="257">
        <f>IFERROR('Input| Projects'!L701*'Input| Escalations'!$K$19,"")</f>
        <v>0</v>
      </c>
      <c r="J701" s="257">
        <f>IFERROR('Input| Projects'!M701*'Input| Escalations'!$K$19,"")</f>
        <v>0</v>
      </c>
      <c r="K701" s="257">
        <f>IFERROR('Input| Projects'!N701*'Input| Escalations'!$K$19,"")</f>
        <v>0</v>
      </c>
      <c r="L701" s="257">
        <f>IFERROR('Input| Projects'!O701*'Input| Escalations'!$K$19,"")</f>
        <v>0</v>
      </c>
      <c r="M701" s="206" t="str">
        <f>IF(ABS(SUM(F701:L701)-(SUM('Input| Projects'!I701:O701)*'Input| Escalations'!$K$19))&lt;0.0000001,"",1)</f>
        <v/>
      </c>
      <c r="N701" s="259">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259">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259">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259">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259">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259">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259">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42"/>
      <c r="V701" s="253">
        <f t="shared" si="247"/>
        <v>0</v>
      </c>
      <c r="W701" s="253">
        <f t="shared" si="248"/>
        <v>0</v>
      </c>
      <c r="X701" s="253">
        <f t="shared" si="249"/>
        <v>0</v>
      </c>
      <c r="Y701" s="253">
        <f t="shared" si="232"/>
        <v>0</v>
      </c>
      <c r="Z701" s="253">
        <f t="shared" si="233"/>
        <v>0</v>
      </c>
      <c r="AA701" s="253">
        <f t="shared" si="234"/>
        <v>0</v>
      </c>
      <c r="AB701" s="253">
        <f t="shared" si="235"/>
        <v>0</v>
      </c>
      <c r="AC701" s="142"/>
      <c r="AD701" s="253">
        <f>'Input| Projects'!Q701*N701*'Input| Escalations'!$K$19</f>
        <v>0</v>
      </c>
      <c r="AE701" s="253">
        <f>'Input| Projects'!R701*O701*'Input| Escalations'!$K$19</f>
        <v>0</v>
      </c>
      <c r="AF701" s="253">
        <f>'Input| Projects'!S701*P701*'Input| Escalations'!$K$19</f>
        <v>0</v>
      </c>
      <c r="AG701" s="253">
        <f>'Input| Projects'!T701*Q701*'Input| Escalations'!$K$19</f>
        <v>0</v>
      </c>
      <c r="AH701" s="253">
        <f>'Input| Projects'!U701*R701*'Input| Escalations'!$K$19</f>
        <v>0</v>
      </c>
      <c r="AI701" s="253">
        <f>'Input| Projects'!V701*S701*'Input| Escalations'!$K$19</f>
        <v>0</v>
      </c>
      <c r="AJ701" s="253">
        <f>'Input| Projects'!W701*T701*'Input| Escalations'!$K$19</f>
        <v>0</v>
      </c>
      <c r="AK701" s="142"/>
      <c r="AL701" s="253">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253">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253">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253">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253">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253">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253">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42"/>
      <c r="AT701" s="253">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253">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253">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253">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253">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253">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253">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42"/>
      <c r="BB701" s="253">
        <f t="shared" si="250"/>
        <v>0</v>
      </c>
      <c r="BC701" s="253">
        <f t="shared" si="251"/>
        <v>0</v>
      </c>
      <c r="BD701" s="253">
        <f t="shared" si="252"/>
        <v>0</v>
      </c>
      <c r="BE701" s="253">
        <f t="shared" si="236"/>
        <v>0</v>
      </c>
      <c r="BF701" s="253">
        <f t="shared" si="237"/>
        <v>0</v>
      </c>
      <c r="BG701" s="253">
        <f t="shared" si="238"/>
        <v>0</v>
      </c>
      <c r="BH701" s="253">
        <f t="shared" si="239"/>
        <v>0</v>
      </c>
      <c r="BI701" s="144"/>
      <c r="BJ701" s="253"/>
      <c r="BK701" s="253"/>
      <c r="BL701" s="253"/>
      <c r="BM701" s="253"/>
      <c r="BN701" s="253"/>
      <c r="BO701" s="253"/>
      <c r="BP701" s="253"/>
      <c r="BQ701" s="144"/>
      <c r="BR701" s="253">
        <f t="shared" si="240"/>
        <v>0</v>
      </c>
      <c r="BS701" s="253">
        <f t="shared" si="241"/>
        <v>0</v>
      </c>
      <c r="BT701" s="253">
        <f t="shared" si="242"/>
        <v>0</v>
      </c>
      <c r="BU701" s="253">
        <f t="shared" si="243"/>
        <v>0</v>
      </c>
      <c r="BV701" s="253">
        <f t="shared" si="244"/>
        <v>0</v>
      </c>
      <c r="BW701" s="253">
        <f t="shared" si="245"/>
        <v>0</v>
      </c>
      <c r="BX701" s="253">
        <f t="shared" si="246"/>
        <v>0</v>
      </c>
      <c r="BY701" s="142"/>
      <c r="BZ701" s="264" t="str">
        <f>IF(SUMIF('Input| Projects'!$AR$8:$CO$8,"Dx",'Input| Projects'!$AR701:$CO701)=0,"",SUMIF('Input| Projects'!$AR$8:$CO$8,"Dx",'Input| Projects'!$AR701:$CO701))</f>
        <v/>
      </c>
      <c r="CA701" s="264" t="str">
        <f>IF(SUMIF('Input| Projects'!$AR$8:$CO$8,"Tx",'Input| Projects'!$AR701:$CO701)=0,"",SUMIF('Input| Projects'!$AR$8:$CO$8,"Tx",'Input| Projects'!$AR701:$CO701))</f>
        <v/>
      </c>
      <c r="CB701" s="206" t="str">
        <f t="shared" si="253"/>
        <v/>
      </c>
    </row>
    <row r="702" spans="2:80" x14ac:dyDescent="0.3">
      <c r="B702" s="268">
        <f>IFERROR('Input| Projects'!B702,"")</f>
        <v>693</v>
      </c>
      <c r="C702" s="57" t="str">
        <f>IFERROR(IF('Input| Projects'!C702="","",'Input| Projects'!C702),"")</f>
        <v/>
      </c>
      <c r="D702" s="57" t="str">
        <f>IFERROR(IF('Input| Projects'!D702="","",'Input| Projects'!D702),"")</f>
        <v/>
      </c>
      <c r="E702" s="140"/>
      <c r="F702" s="257">
        <f>IFERROR('Input| Projects'!I702*'Input| Escalations'!$K$19,"")</f>
        <v>0</v>
      </c>
      <c r="G702" s="257">
        <f>IFERROR('Input| Projects'!J702*'Input| Escalations'!$K$19,"")</f>
        <v>0</v>
      </c>
      <c r="H702" s="257">
        <f>IFERROR('Input| Projects'!K702*'Input| Escalations'!$K$19,"")</f>
        <v>0</v>
      </c>
      <c r="I702" s="257">
        <f>IFERROR('Input| Projects'!L702*'Input| Escalations'!$K$19,"")</f>
        <v>0</v>
      </c>
      <c r="J702" s="257">
        <f>IFERROR('Input| Projects'!M702*'Input| Escalations'!$K$19,"")</f>
        <v>0</v>
      </c>
      <c r="K702" s="257">
        <f>IFERROR('Input| Projects'!N702*'Input| Escalations'!$K$19,"")</f>
        <v>0</v>
      </c>
      <c r="L702" s="257">
        <f>IFERROR('Input| Projects'!O702*'Input| Escalations'!$K$19,"")</f>
        <v>0</v>
      </c>
      <c r="M702" s="206" t="str">
        <f>IF(ABS(SUM(F702:L702)-(SUM('Input| Projects'!I702:O702)*'Input| Escalations'!$K$19))&lt;0.0000001,"",1)</f>
        <v/>
      </c>
      <c r="N702" s="259">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259">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259">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259">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259">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259">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259">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42"/>
      <c r="V702" s="253">
        <f t="shared" si="247"/>
        <v>0</v>
      </c>
      <c r="W702" s="253">
        <f t="shared" si="248"/>
        <v>0</v>
      </c>
      <c r="X702" s="253">
        <f t="shared" si="249"/>
        <v>0</v>
      </c>
      <c r="Y702" s="253">
        <f t="shared" si="232"/>
        <v>0</v>
      </c>
      <c r="Z702" s="253">
        <f t="shared" si="233"/>
        <v>0</v>
      </c>
      <c r="AA702" s="253">
        <f t="shared" si="234"/>
        <v>0</v>
      </c>
      <c r="AB702" s="253">
        <f t="shared" si="235"/>
        <v>0</v>
      </c>
      <c r="AC702" s="142"/>
      <c r="AD702" s="253">
        <f>'Input| Projects'!Q702*N702*'Input| Escalations'!$K$19</f>
        <v>0</v>
      </c>
      <c r="AE702" s="253">
        <f>'Input| Projects'!R702*O702*'Input| Escalations'!$K$19</f>
        <v>0</v>
      </c>
      <c r="AF702" s="253">
        <f>'Input| Projects'!S702*P702*'Input| Escalations'!$K$19</f>
        <v>0</v>
      </c>
      <c r="AG702" s="253">
        <f>'Input| Projects'!T702*Q702*'Input| Escalations'!$K$19</f>
        <v>0</v>
      </c>
      <c r="AH702" s="253">
        <f>'Input| Projects'!U702*R702*'Input| Escalations'!$K$19</f>
        <v>0</v>
      </c>
      <c r="AI702" s="253">
        <f>'Input| Projects'!V702*S702*'Input| Escalations'!$K$19</f>
        <v>0</v>
      </c>
      <c r="AJ702" s="253">
        <f>'Input| Projects'!W702*T702*'Input| Escalations'!$K$19</f>
        <v>0</v>
      </c>
      <c r="AK702" s="142"/>
      <c r="AL702" s="253">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253">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253">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253">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253">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253">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253">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42"/>
      <c r="AT702" s="253">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253">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253">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253">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253">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253">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253">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42"/>
      <c r="BB702" s="253">
        <f t="shared" si="250"/>
        <v>0</v>
      </c>
      <c r="BC702" s="253">
        <f t="shared" si="251"/>
        <v>0</v>
      </c>
      <c r="BD702" s="253">
        <f t="shared" si="252"/>
        <v>0</v>
      </c>
      <c r="BE702" s="253">
        <f t="shared" si="236"/>
        <v>0</v>
      </c>
      <c r="BF702" s="253">
        <f t="shared" si="237"/>
        <v>0</v>
      </c>
      <c r="BG702" s="253">
        <f t="shared" si="238"/>
        <v>0</v>
      </c>
      <c r="BH702" s="253">
        <f t="shared" si="239"/>
        <v>0</v>
      </c>
      <c r="BI702" s="144"/>
      <c r="BJ702" s="253"/>
      <c r="BK702" s="253"/>
      <c r="BL702" s="253"/>
      <c r="BM702" s="253"/>
      <c r="BN702" s="253"/>
      <c r="BO702" s="253"/>
      <c r="BP702" s="253"/>
      <c r="BQ702" s="144"/>
      <c r="BR702" s="253">
        <f t="shared" si="240"/>
        <v>0</v>
      </c>
      <c r="BS702" s="253">
        <f t="shared" si="241"/>
        <v>0</v>
      </c>
      <c r="BT702" s="253">
        <f t="shared" si="242"/>
        <v>0</v>
      </c>
      <c r="BU702" s="253">
        <f t="shared" si="243"/>
        <v>0</v>
      </c>
      <c r="BV702" s="253">
        <f t="shared" si="244"/>
        <v>0</v>
      </c>
      <c r="BW702" s="253">
        <f t="shared" si="245"/>
        <v>0</v>
      </c>
      <c r="BX702" s="253">
        <f t="shared" si="246"/>
        <v>0</v>
      </c>
      <c r="BY702" s="142"/>
      <c r="BZ702" s="264" t="str">
        <f>IF(SUMIF('Input| Projects'!$AR$8:$CO$8,"Dx",'Input| Projects'!$AR702:$CO702)=0,"",SUMIF('Input| Projects'!$AR$8:$CO$8,"Dx",'Input| Projects'!$AR702:$CO702))</f>
        <v/>
      </c>
      <c r="CA702" s="264" t="str">
        <f>IF(SUMIF('Input| Projects'!$AR$8:$CO$8,"Tx",'Input| Projects'!$AR702:$CO702)=0,"",SUMIF('Input| Projects'!$AR$8:$CO$8,"Tx",'Input| Projects'!$AR702:$CO702))</f>
        <v/>
      </c>
      <c r="CB702" s="206" t="str">
        <f t="shared" si="253"/>
        <v/>
      </c>
    </row>
    <row r="703" spans="2:80" x14ac:dyDescent="0.3">
      <c r="B703" s="268">
        <f>IFERROR('Input| Projects'!B703,"")</f>
        <v>694</v>
      </c>
      <c r="C703" s="57" t="str">
        <f>IFERROR(IF('Input| Projects'!C703="","",'Input| Projects'!C703),"")</f>
        <v/>
      </c>
      <c r="D703" s="57" t="str">
        <f>IFERROR(IF('Input| Projects'!D703="","",'Input| Projects'!D703),"")</f>
        <v/>
      </c>
      <c r="E703" s="140"/>
      <c r="F703" s="257">
        <f>IFERROR('Input| Projects'!I703*'Input| Escalations'!$K$19,"")</f>
        <v>0</v>
      </c>
      <c r="G703" s="257">
        <f>IFERROR('Input| Projects'!J703*'Input| Escalations'!$K$19,"")</f>
        <v>0</v>
      </c>
      <c r="H703" s="257">
        <f>IFERROR('Input| Projects'!K703*'Input| Escalations'!$K$19,"")</f>
        <v>0</v>
      </c>
      <c r="I703" s="257">
        <f>IFERROR('Input| Projects'!L703*'Input| Escalations'!$K$19,"")</f>
        <v>0</v>
      </c>
      <c r="J703" s="257">
        <f>IFERROR('Input| Projects'!M703*'Input| Escalations'!$K$19,"")</f>
        <v>0</v>
      </c>
      <c r="K703" s="257">
        <f>IFERROR('Input| Projects'!N703*'Input| Escalations'!$K$19,"")</f>
        <v>0</v>
      </c>
      <c r="L703" s="257">
        <f>IFERROR('Input| Projects'!O703*'Input| Escalations'!$K$19,"")</f>
        <v>0</v>
      </c>
      <c r="M703" s="206" t="str">
        <f>IF(ABS(SUM(F703:L703)-(SUM('Input| Projects'!I703:O703)*'Input| Escalations'!$K$19))&lt;0.0000001,"",1)</f>
        <v/>
      </c>
      <c r="N703" s="259">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259">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259">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259">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259">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259">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259">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42"/>
      <c r="V703" s="253">
        <f t="shared" si="247"/>
        <v>0</v>
      </c>
      <c r="W703" s="253">
        <f t="shared" si="248"/>
        <v>0</v>
      </c>
      <c r="X703" s="253">
        <f t="shared" si="249"/>
        <v>0</v>
      </c>
      <c r="Y703" s="253">
        <f t="shared" si="232"/>
        <v>0</v>
      </c>
      <c r="Z703" s="253">
        <f t="shared" si="233"/>
        <v>0</v>
      </c>
      <c r="AA703" s="253">
        <f t="shared" si="234"/>
        <v>0</v>
      </c>
      <c r="AB703" s="253">
        <f t="shared" si="235"/>
        <v>0</v>
      </c>
      <c r="AC703" s="142"/>
      <c r="AD703" s="253">
        <f>'Input| Projects'!Q703*N703*'Input| Escalations'!$K$19</f>
        <v>0</v>
      </c>
      <c r="AE703" s="253">
        <f>'Input| Projects'!R703*O703*'Input| Escalations'!$K$19</f>
        <v>0</v>
      </c>
      <c r="AF703" s="253">
        <f>'Input| Projects'!S703*P703*'Input| Escalations'!$K$19</f>
        <v>0</v>
      </c>
      <c r="AG703" s="253">
        <f>'Input| Projects'!T703*Q703*'Input| Escalations'!$K$19</f>
        <v>0</v>
      </c>
      <c r="AH703" s="253">
        <f>'Input| Projects'!U703*R703*'Input| Escalations'!$K$19</f>
        <v>0</v>
      </c>
      <c r="AI703" s="253">
        <f>'Input| Projects'!V703*S703*'Input| Escalations'!$K$19</f>
        <v>0</v>
      </c>
      <c r="AJ703" s="253">
        <f>'Input| Projects'!W703*T703*'Input| Escalations'!$K$19</f>
        <v>0</v>
      </c>
      <c r="AK703" s="142"/>
      <c r="AL703" s="253">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253">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253">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253">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253">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253">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253">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42"/>
      <c r="AT703" s="253">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253">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253">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253">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253">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253">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253">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42"/>
      <c r="BB703" s="253">
        <f t="shared" si="250"/>
        <v>0</v>
      </c>
      <c r="BC703" s="253">
        <f t="shared" si="251"/>
        <v>0</v>
      </c>
      <c r="BD703" s="253">
        <f t="shared" si="252"/>
        <v>0</v>
      </c>
      <c r="BE703" s="253">
        <f t="shared" si="236"/>
        <v>0</v>
      </c>
      <c r="BF703" s="253">
        <f t="shared" si="237"/>
        <v>0</v>
      </c>
      <c r="BG703" s="253">
        <f t="shared" si="238"/>
        <v>0</v>
      </c>
      <c r="BH703" s="253">
        <f t="shared" si="239"/>
        <v>0</v>
      </c>
      <c r="BI703" s="144"/>
      <c r="BJ703" s="253"/>
      <c r="BK703" s="253"/>
      <c r="BL703" s="253"/>
      <c r="BM703" s="253"/>
      <c r="BN703" s="253"/>
      <c r="BO703" s="253"/>
      <c r="BP703" s="253"/>
      <c r="BQ703" s="144"/>
      <c r="BR703" s="253">
        <f t="shared" si="240"/>
        <v>0</v>
      </c>
      <c r="BS703" s="253">
        <f t="shared" si="241"/>
        <v>0</v>
      </c>
      <c r="BT703" s="253">
        <f t="shared" si="242"/>
        <v>0</v>
      </c>
      <c r="BU703" s="253">
        <f t="shared" si="243"/>
        <v>0</v>
      </c>
      <c r="BV703" s="253">
        <f t="shared" si="244"/>
        <v>0</v>
      </c>
      <c r="BW703" s="253">
        <f t="shared" si="245"/>
        <v>0</v>
      </c>
      <c r="BX703" s="253">
        <f t="shared" si="246"/>
        <v>0</v>
      </c>
      <c r="BY703" s="142"/>
      <c r="BZ703" s="264" t="str">
        <f>IF(SUMIF('Input| Projects'!$AR$8:$CO$8,"Dx",'Input| Projects'!$AR703:$CO703)=0,"",SUMIF('Input| Projects'!$AR$8:$CO$8,"Dx",'Input| Projects'!$AR703:$CO703))</f>
        <v/>
      </c>
      <c r="CA703" s="264" t="str">
        <f>IF(SUMIF('Input| Projects'!$AR$8:$CO$8,"Tx",'Input| Projects'!$AR703:$CO703)=0,"",SUMIF('Input| Projects'!$AR$8:$CO$8,"Tx",'Input| Projects'!$AR703:$CO703))</f>
        <v/>
      </c>
      <c r="CB703" s="206" t="str">
        <f t="shared" si="253"/>
        <v/>
      </c>
    </row>
    <row r="704" spans="2:80" x14ac:dyDescent="0.3">
      <c r="B704" s="268">
        <f>IFERROR('Input| Projects'!B704,"")</f>
        <v>695</v>
      </c>
      <c r="C704" s="57" t="str">
        <f>IFERROR(IF('Input| Projects'!C704="","",'Input| Projects'!C704),"")</f>
        <v/>
      </c>
      <c r="D704" s="57" t="str">
        <f>IFERROR(IF('Input| Projects'!D704="","",'Input| Projects'!D704),"")</f>
        <v/>
      </c>
      <c r="E704" s="140"/>
      <c r="F704" s="257">
        <f>IFERROR('Input| Projects'!I704*'Input| Escalations'!$K$19,"")</f>
        <v>0</v>
      </c>
      <c r="G704" s="257">
        <f>IFERROR('Input| Projects'!J704*'Input| Escalations'!$K$19,"")</f>
        <v>0</v>
      </c>
      <c r="H704" s="257">
        <f>IFERROR('Input| Projects'!K704*'Input| Escalations'!$K$19,"")</f>
        <v>0</v>
      </c>
      <c r="I704" s="257">
        <f>IFERROR('Input| Projects'!L704*'Input| Escalations'!$K$19,"")</f>
        <v>0</v>
      </c>
      <c r="J704" s="257">
        <f>IFERROR('Input| Projects'!M704*'Input| Escalations'!$K$19,"")</f>
        <v>0</v>
      </c>
      <c r="K704" s="257">
        <f>IFERROR('Input| Projects'!N704*'Input| Escalations'!$K$19,"")</f>
        <v>0</v>
      </c>
      <c r="L704" s="257">
        <f>IFERROR('Input| Projects'!O704*'Input| Escalations'!$K$19,"")</f>
        <v>0</v>
      </c>
      <c r="M704" s="206" t="str">
        <f>IF(ABS(SUM(F704:L704)-(SUM('Input| Projects'!I704:O704)*'Input| Escalations'!$K$19))&lt;0.0000001,"",1)</f>
        <v/>
      </c>
      <c r="N704" s="259">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259">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259">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259">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259">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259">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259">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42"/>
      <c r="V704" s="253">
        <f t="shared" si="247"/>
        <v>0</v>
      </c>
      <c r="W704" s="253">
        <f t="shared" si="248"/>
        <v>0</v>
      </c>
      <c r="X704" s="253">
        <f t="shared" si="249"/>
        <v>0</v>
      </c>
      <c r="Y704" s="253">
        <f t="shared" si="232"/>
        <v>0</v>
      </c>
      <c r="Z704" s="253">
        <f t="shared" si="233"/>
        <v>0</v>
      </c>
      <c r="AA704" s="253">
        <f t="shared" si="234"/>
        <v>0</v>
      </c>
      <c r="AB704" s="253">
        <f t="shared" si="235"/>
        <v>0</v>
      </c>
      <c r="AC704" s="142"/>
      <c r="AD704" s="253">
        <f>'Input| Projects'!Q704*N704*'Input| Escalations'!$K$19</f>
        <v>0</v>
      </c>
      <c r="AE704" s="253">
        <f>'Input| Projects'!R704*O704*'Input| Escalations'!$K$19</f>
        <v>0</v>
      </c>
      <c r="AF704" s="253">
        <f>'Input| Projects'!S704*P704*'Input| Escalations'!$K$19</f>
        <v>0</v>
      </c>
      <c r="AG704" s="253">
        <f>'Input| Projects'!T704*Q704*'Input| Escalations'!$K$19</f>
        <v>0</v>
      </c>
      <c r="AH704" s="253">
        <f>'Input| Projects'!U704*R704*'Input| Escalations'!$K$19</f>
        <v>0</v>
      </c>
      <c r="AI704" s="253">
        <f>'Input| Projects'!V704*S704*'Input| Escalations'!$K$19</f>
        <v>0</v>
      </c>
      <c r="AJ704" s="253">
        <f>'Input| Projects'!W704*T704*'Input| Escalations'!$K$19</f>
        <v>0</v>
      </c>
      <c r="AK704" s="142"/>
      <c r="AL704" s="253">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253">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253">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253">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253">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253">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253">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42"/>
      <c r="AT704" s="253">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253">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253">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253">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253">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253">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253">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42"/>
      <c r="BB704" s="253">
        <f t="shared" si="250"/>
        <v>0</v>
      </c>
      <c r="BC704" s="253">
        <f t="shared" si="251"/>
        <v>0</v>
      </c>
      <c r="BD704" s="253">
        <f t="shared" si="252"/>
        <v>0</v>
      </c>
      <c r="BE704" s="253">
        <f t="shared" si="236"/>
        <v>0</v>
      </c>
      <c r="BF704" s="253">
        <f t="shared" si="237"/>
        <v>0</v>
      </c>
      <c r="BG704" s="253">
        <f t="shared" si="238"/>
        <v>0</v>
      </c>
      <c r="BH704" s="253">
        <f t="shared" si="239"/>
        <v>0</v>
      </c>
      <c r="BI704" s="144"/>
      <c r="BJ704" s="253"/>
      <c r="BK704" s="253"/>
      <c r="BL704" s="253"/>
      <c r="BM704" s="253"/>
      <c r="BN704" s="253"/>
      <c r="BO704" s="253"/>
      <c r="BP704" s="253"/>
      <c r="BQ704" s="144"/>
      <c r="BR704" s="253">
        <f t="shared" si="240"/>
        <v>0</v>
      </c>
      <c r="BS704" s="253">
        <f t="shared" si="241"/>
        <v>0</v>
      </c>
      <c r="BT704" s="253">
        <f t="shared" si="242"/>
        <v>0</v>
      </c>
      <c r="BU704" s="253">
        <f t="shared" si="243"/>
        <v>0</v>
      </c>
      <c r="BV704" s="253">
        <f t="shared" si="244"/>
        <v>0</v>
      </c>
      <c r="BW704" s="253">
        <f t="shared" si="245"/>
        <v>0</v>
      </c>
      <c r="BX704" s="253">
        <f t="shared" si="246"/>
        <v>0</v>
      </c>
      <c r="BY704" s="142"/>
      <c r="BZ704" s="264" t="str">
        <f>IF(SUMIF('Input| Projects'!$AR$8:$CO$8,"Dx",'Input| Projects'!$AR704:$CO704)=0,"",SUMIF('Input| Projects'!$AR$8:$CO$8,"Dx",'Input| Projects'!$AR704:$CO704))</f>
        <v/>
      </c>
      <c r="CA704" s="264" t="str">
        <f>IF(SUMIF('Input| Projects'!$AR$8:$CO$8,"Tx",'Input| Projects'!$AR704:$CO704)=0,"",SUMIF('Input| Projects'!$AR$8:$CO$8,"Tx",'Input| Projects'!$AR704:$CO704))</f>
        <v/>
      </c>
      <c r="CB704" s="206" t="str">
        <f t="shared" si="253"/>
        <v/>
      </c>
    </row>
    <row r="705" spans="2:80" x14ac:dyDescent="0.3">
      <c r="B705" s="268">
        <f>IFERROR('Input| Projects'!B705,"")</f>
        <v>696</v>
      </c>
      <c r="C705" s="57" t="str">
        <f>IFERROR(IF('Input| Projects'!C705="","",'Input| Projects'!C705),"")</f>
        <v/>
      </c>
      <c r="D705" s="57" t="str">
        <f>IFERROR(IF('Input| Projects'!D705="","",'Input| Projects'!D705),"")</f>
        <v/>
      </c>
      <c r="E705" s="140"/>
      <c r="F705" s="257">
        <f>IFERROR('Input| Projects'!I705*'Input| Escalations'!$K$19,"")</f>
        <v>0</v>
      </c>
      <c r="G705" s="257">
        <f>IFERROR('Input| Projects'!J705*'Input| Escalations'!$K$19,"")</f>
        <v>0</v>
      </c>
      <c r="H705" s="257">
        <f>IFERROR('Input| Projects'!K705*'Input| Escalations'!$K$19,"")</f>
        <v>0</v>
      </c>
      <c r="I705" s="257">
        <f>IFERROR('Input| Projects'!L705*'Input| Escalations'!$K$19,"")</f>
        <v>0</v>
      </c>
      <c r="J705" s="257">
        <f>IFERROR('Input| Projects'!M705*'Input| Escalations'!$K$19,"")</f>
        <v>0</v>
      </c>
      <c r="K705" s="257">
        <f>IFERROR('Input| Projects'!N705*'Input| Escalations'!$K$19,"")</f>
        <v>0</v>
      </c>
      <c r="L705" s="257">
        <f>IFERROR('Input| Projects'!O705*'Input| Escalations'!$K$19,"")</f>
        <v>0</v>
      </c>
      <c r="M705" s="206" t="str">
        <f>IF(ABS(SUM(F705:L705)-(SUM('Input| Projects'!I705:O705)*'Input| Escalations'!$K$19))&lt;0.0000001,"",1)</f>
        <v/>
      </c>
      <c r="N705" s="259">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259">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259">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259">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259">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259">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259">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42"/>
      <c r="V705" s="253">
        <f t="shared" si="247"/>
        <v>0</v>
      </c>
      <c r="W705" s="253">
        <f t="shared" si="248"/>
        <v>0</v>
      </c>
      <c r="X705" s="253">
        <f t="shared" si="249"/>
        <v>0</v>
      </c>
      <c r="Y705" s="253">
        <f t="shared" si="232"/>
        <v>0</v>
      </c>
      <c r="Z705" s="253">
        <f t="shared" si="233"/>
        <v>0</v>
      </c>
      <c r="AA705" s="253">
        <f t="shared" si="234"/>
        <v>0</v>
      </c>
      <c r="AB705" s="253">
        <f t="shared" si="235"/>
        <v>0</v>
      </c>
      <c r="AC705" s="142"/>
      <c r="AD705" s="253">
        <f>'Input| Projects'!Q705*N705*'Input| Escalations'!$K$19</f>
        <v>0</v>
      </c>
      <c r="AE705" s="253">
        <f>'Input| Projects'!R705*O705*'Input| Escalations'!$K$19</f>
        <v>0</v>
      </c>
      <c r="AF705" s="253">
        <f>'Input| Projects'!S705*P705*'Input| Escalations'!$K$19</f>
        <v>0</v>
      </c>
      <c r="AG705" s="253">
        <f>'Input| Projects'!T705*Q705*'Input| Escalations'!$K$19</f>
        <v>0</v>
      </c>
      <c r="AH705" s="253">
        <f>'Input| Projects'!U705*R705*'Input| Escalations'!$K$19</f>
        <v>0</v>
      </c>
      <c r="AI705" s="253">
        <f>'Input| Projects'!V705*S705*'Input| Escalations'!$K$19</f>
        <v>0</v>
      </c>
      <c r="AJ705" s="253">
        <f>'Input| Projects'!W705*T705*'Input| Escalations'!$K$19</f>
        <v>0</v>
      </c>
      <c r="AK705" s="142"/>
      <c r="AL705" s="253">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253">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253">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253">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253">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253">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253">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42"/>
      <c r="AT705" s="253">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253">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253">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253">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253">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253">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253">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42"/>
      <c r="BB705" s="253">
        <f t="shared" si="250"/>
        <v>0</v>
      </c>
      <c r="BC705" s="253">
        <f t="shared" si="251"/>
        <v>0</v>
      </c>
      <c r="BD705" s="253">
        <f t="shared" si="252"/>
        <v>0</v>
      </c>
      <c r="BE705" s="253">
        <f t="shared" si="236"/>
        <v>0</v>
      </c>
      <c r="BF705" s="253">
        <f t="shared" si="237"/>
        <v>0</v>
      </c>
      <c r="BG705" s="253">
        <f t="shared" si="238"/>
        <v>0</v>
      </c>
      <c r="BH705" s="253">
        <f t="shared" si="239"/>
        <v>0</v>
      </c>
      <c r="BI705" s="144"/>
      <c r="BJ705" s="253"/>
      <c r="BK705" s="253"/>
      <c r="BL705" s="253"/>
      <c r="BM705" s="253"/>
      <c r="BN705" s="253"/>
      <c r="BO705" s="253"/>
      <c r="BP705" s="253"/>
      <c r="BQ705" s="144"/>
      <c r="BR705" s="253">
        <f t="shared" si="240"/>
        <v>0</v>
      </c>
      <c r="BS705" s="253">
        <f t="shared" si="241"/>
        <v>0</v>
      </c>
      <c r="BT705" s="253">
        <f t="shared" si="242"/>
        <v>0</v>
      </c>
      <c r="BU705" s="253">
        <f t="shared" si="243"/>
        <v>0</v>
      </c>
      <c r="BV705" s="253">
        <f t="shared" si="244"/>
        <v>0</v>
      </c>
      <c r="BW705" s="253">
        <f t="shared" si="245"/>
        <v>0</v>
      </c>
      <c r="BX705" s="253">
        <f t="shared" si="246"/>
        <v>0</v>
      </c>
      <c r="BY705" s="142"/>
      <c r="BZ705" s="264" t="str">
        <f>IF(SUMIF('Input| Projects'!$AR$8:$CO$8,"Dx",'Input| Projects'!$AR705:$CO705)=0,"",SUMIF('Input| Projects'!$AR$8:$CO$8,"Dx",'Input| Projects'!$AR705:$CO705))</f>
        <v/>
      </c>
      <c r="CA705" s="264" t="str">
        <f>IF(SUMIF('Input| Projects'!$AR$8:$CO$8,"Tx",'Input| Projects'!$AR705:$CO705)=0,"",SUMIF('Input| Projects'!$AR$8:$CO$8,"Tx",'Input| Projects'!$AR705:$CO705))</f>
        <v/>
      </c>
      <c r="CB705" s="206" t="str">
        <f t="shared" si="253"/>
        <v/>
      </c>
    </row>
    <row r="706" spans="2:80" x14ac:dyDescent="0.3">
      <c r="B706" s="268">
        <f>IFERROR('Input| Projects'!B706,"")</f>
        <v>697</v>
      </c>
      <c r="C706" s="57" t="str">
        <f>IFERROR(IF('Input| Projects'!C706="","",'Input| Projects'!C706),"")</f>
        <v/>
      </c>
      <c r="D706" s="57" t="str">
        <f>IFERROR(IF('Input| Projects'!D706="","",'Input| Projects'!D706),"")</f>
        <v/>
      </c>
      <c r="E706" s="140"/>
      <c r="F706" s="257">
        <f>IFERROR('Input| Projects'!I706*'Input| Escalations'!$K$19,"")</f>
        <v>0</v>
      </c>
      <c r="G706" s="257">
        <f>IFERROR('Input| Projects'!J706*'Input| Escalations'!$K$19,"")</f>
        <v>0</v>
      </c>
      <c r="H706" s="257">
        <f>IFERROR('Input| Projects'!K706*'Input| Escalations'!$K$19,"")</f>
        <v>0</v>
      </c>
      <c r="I706" s="257">
        <f>IFERROR('Input| Projects'!L706*'Input| Escalations'!$K$19,"")</f>
        <v>0</v>
      </c>
      <c r="J706" s="257">
        <f>IFERROR('Input| Projects'!M706*'Input| Escalations'!$K$19,"")</f>
        <v>0</v>
      </c>
      <c r="K706" s="257">
        <f>IFERROR('Input| Projects'!N706*'Input| Escalations'!$K$19,"")</f>
        <v>0</v>
      </c>
      <c r="L706" s="257">
        <f>IFERROR('Input| Projects'!O706*'Input| Escalations'!$K$19,"")</f>
        <v>0</v>
      </c>
      <c r="M706" s="206" t="str">
        <f>IF(ABS(SUM(F706:L706)-(SUM('Input| Projects'!I706:O706)*'Input| Escalations'!$K$19))&lt;0.0000001,"",1)</f>
        <v/>
      </c>
      <c r="N706" s="259">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259">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259">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259">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259">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259">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259">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42"/>
      <c r="V706" s="253">
        <f t="shared" si="247"/>
        <v>0</v>
      </c>
      <c r="W706" s="253">
        <f t="shared" si="248"/>
        <v>0</v>
      </c>
      <c r="X706" s="253">
        <f t="shared" si="249"/>
        <v>0</v>
      </c>
      <c r="Y706" s="253">
        <f t="shared" si="232"/>
        <v>0</v>
      </c>
      <c r="Z706" s="253">
        <f t="shared" si="233"/>
        <v>0</v>
      </c>
      <c r="AA706" s="253">
        <f t="shared" si="234"/>
        <v>0</v>
      </c>
      <c r="AB706" s="253">
        <f t="shared" si="235"/>
        <v>0</v>
      </c>
      <c r="AC706" s="142"/>
      <c r="AD706" s="253">
        <f>'Input| Projects'!Q706*N706*'Input| Escalations'!$K$19</f>
        <v>0</v>
      </c>
      <c r="AE706" s="253">
        <f>'Input| Projects'!R706*O706*'Input| Escalations'!$K$19</f>
        <v>0</v>
      </c>
      <c r="AF706" s="253">
        <f>'Input| Projects'!S706*P706*'Input| Escalations'!$K$19</f>
        <v>0</v>
      </c>
      <c r="AG706" s="253">
        <f>'Input| Projects'!T706*Q706*'Input| Escalations'!$K$19</f>
        <v>0</v>
      </c>
      <c r="AH706" s="253">
        <f>'Input| Projects'!U706*R706*'Input| Escalations'!$K$19</f>
        <v>0</v>
      </c>
      <c r="AI706" s="253">
        <f>'Input| Projects'!V706*S706*'Input| Escalations'!$K$19</f>
        <v>0</v>
      </c>
      <c r="AJ706" s="253">
        <f>'Input| Projects'!W706*T706*'Input| Escalations'!$K$19</f>
        <v>0</v>
      </c>
      <c r="AK706" s="142"/>
      <c r="AL706" s="253">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253">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253">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253">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253">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253">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253">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42"/>
      <c r="AT706" s="253">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253">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253">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253">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253">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253">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253">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42"/>
      <c r="BB706" s="253">
        <f t="shared" si="250"/>
        <v>0</v>
      </c>
      <c r="BC706" s="253">
        <f t="shared" si="251"/>
        <v>0</v>
      </c>
      <c r="BD706" s="253">
        <f t="shared" si="252"/>
        <v>0</v>
      </c>
      <c r="BE706" s="253">
        <f t="shared" si="236"/>
        <v>0</v>
      </c>
      <c r="BF706" s="253">
        <f t="shared" si="237"/>
        <v>0</v>
      </c>
      <c r="BG706" s="253">
        <f t="shared" si="238"/>
        <v>0</v>
      </c>
      <c r="BH706" s="253">
        <f t="shared" si="239"/>
        <v>0</v>
      </c>
      <c r="BI706" s="144"/>
      <c r="BJ706" s="253"/>
      <c r="BK706" s="253"/>
      <c r="BL706" s="253"/>
      <c r="BM706" s="253"/>
      <c r="BN706" s="253"/>
      <c r="BO706" s="253"/>
      <c r="BP706" s="253"/>
      <c r="BQ706" s="144"/>
      <c r="BR706" s="253">
        <f t="shared" si="240"/>
        <v>0</v>
      </c>
      <c r="BS706" s="253">
        <f t="shared" si="241"/>
        <v>0</v>
      </c>
      <c r="BT706" s="253">
        <f t="shared" si="242"/>
        <v>0</v>
      </c>
      <c r="BU706" s="253">
        <f t="shared" si="243"/>
        <v>0</v>
      </c>
      <c r="BV706" s="253">
        <f t="shared" si="244"/>
        <v>0</v>
      </c>
      <c r="BW706" s="253">
        <f t="shared" si="245"/>
        <v>0</v>
      </c>
      <c r="BX706" s="253">
        <f t="shared" si="246"/>
        <v>0</v>
      </c>
      <c r="BY706" s="142"/>
      <c r="BZ706" s="264" t="str">
        <f>IF(SUMIF('Input| Projects'!$AR$8:$CO$8,"Dx",'Input| Projects'!$AR706:$CO706)=0,"",SUMIF('Input| Projects'!$AR$8:$CO$8,"Dx",'Input| Projects'!$AR706:$CO706))</f>
        <v/>
      </c>
      <c r="CA706" s="264" t="str">
        <f>IF(SUMIF('Input| Projects'!$AR$8:$CO$8,"Tx",'Input| Projects'!$AR706:$CO706)=0,"",SUMIF('Input| Projects'!$AR$8:$CO$8,"Tx",'Input| Projects'!$AR706:$CO706))</f>
        <v/>
      </c>
      <c r="CB706" s="206" t="str">
        <f t="shared" si="253"/>
        <v/>
      </c>
    </row>
    <row r="707" spans="2:80" x14ac:dyDescent="0.3">
      <c r="B707" s="268">
        <f>IFERROR('Input| Projects'!B707,"")</f>
        <v>698</v>
      </c>
      <c r="C707" s="57" t="str">
        <f>IFERROR(IF('Input| Projects'!C707="","",'Input| Projects'!C707),"")</f>
        <v/>
      </c>
      <c r="D707" s="57" t="str">
        <f>IFERROR(IF('Input| Projects'!D707="","",'Input| Projects'!D707),"")</f>
        <v/>
      </c>
      <c r="E707" s="140"/>
      <c r="F707" s="257">
        <f>IFERROR('Input| Projects'!I707*'Input| Escalations'!$K$19,"")</f>
        <v>0</v>
      </c>
      <c r="G707" s="257">
        <f>IFERROR('Input| Projects'!J707*'Input| Escalations'!$K$19,"")</f>
        <v>0</v>
      </c>
      <c r="H707" s="257">
        <f>IFERROR('Input| Projects'!K707*'Input| Escalations'!$K$19,"")</f>
        <v>0</v>
      </c>
      <c r="I707" s="257">
        <f>IFERROR('Input| Projects'!L707*'Input| Escalations'!$K$19,"")</f>
        <v>0</v>
      </c>
      <c r="J707" s="257">
        <f>IFERROR('Input| Projects'!M707*'Input| Escalations'!$K$19,"")</f>
        <v>0</v>
      </c>
      <c r="K707" s="257">
        <f>IFERROR('Input| Projects'!N707*'Input| Escalations'!$K$19,"")</f>
        <v>0</v>
      </c>
      <c r="L707" s="257">
        <f>IFERROR('Input| Projects'!O707*'Input| Escalations'!$K$19,"")</f>
        <v>0</v>
      </c>
      <c r="M707" s="206" t="str">
        <f>IF(ABS(SUM(F707:L707)-(SUM('Input| Projects'!I707:O707)*'Input| Escalations'!$K$19))&lt;0.0000001,"",1)</f>
        <v/>
      </c>
      <c r="N707" s="259">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259">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259">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259">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259">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259">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259">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42"/>
      <c r="V707" s="253">
        <f t="shared" si="247"/>
        <v>0</v>
      </c>
      <c r="W707" s="253">
        <f t="shared" si="248"/>
        <v>0</v>
      </c>
      <c r="X707" s="253">
        <f t="shared" si="249"/>
        <v>0</v>
      </c>
      <c r="Y707" s="253">
        <f t="shared" si="232"/>
        <v>0</v>
      </c>
      <c r="Z707" s="253">
        <f t="shared" si="233"/>
        <v>0</v>
      </c>
      <c r="AA707" s="253">
        <f t="shared" si="234"/>
        <v>0</v>
      </c>
      <c r="AB707" s="253">
        <f t="shared" si="235"/>
        <v>0</v>
      </c>
      <c r="AC707" s="142"/>
      <c r="AD707" s="253">
        <f>'Input| Projects'!Q707*N707*'Input| Escalations'!$K$19</f>
        <v>0</v>
      </c>
      <c r="AE707" s="253">
        <f>'Input| Projects'!R707*O707*'Input| Escalations'!$K$19</f>
        <v>0</v>
      </c>
      <c r="AF707" s="253">
        <f>'Input| Projects'!S707*P707*'Input| Escalations'!$K$19</f>
        <v>0</v>
      </c>
      <c r="AG707" s="253">
        <f>'Input| Projects'!T707*Q707*'Input| Escalations'!$K$19</f>
        <v>0</v>
      </c>
      <c r="AH707" s="253">
        <f>'Input| Projects'!U707*R707*'Input| Escalations'!$K$19</f>
        <v>0</v>
      </c>
      <c r="AI707" s="253">
        <f>'Input| Projects'!V707*S707*'Input| Escalations'!$K$19</f>
        <v>0</v>
      </c>
      <c r="AJ707" s="253">
        <f>'Input| Projects'!W707*T707*'Input| Escalations'!$K$19</f>
        <v>0</v>
      </c>
      <c r="AK707" s="142"/>
      <c r="AL707" s="253">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253">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253">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253">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253">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253">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253">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42"/>
      <c r="AT707" s="253">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253">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253">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253">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253">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253">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253">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42"/>
      <c r="BB707" s="253">
        <f t="shared" si="250"/>
        <v>0</v>
      </c>
      <c r="BC707" s="253">
        <f t="shared" si="251"/>
        <v>0</v>
      </c>
      <c r="BD707" s="253">
        <f t="shared" si="252"/>
        <v>0</v>
      </c>
      <c r="BE707" s="253">
        <f t="shared" si="236"/>
        <v>0</v>
      </c>
      <c r="BF707" s="253">
        <f t="shared" si="237"/>
        <v>0</v>
      </c>
      <c r="BG707" s="253">
        <f t="shared" si="238"/>
        <v>0</v>
      </c>
      <c r="BH707" s="253">
        <f t="shared" si="239"/>
        <v>0</v>
      </c>
      <c r="BI707" s="144"/>
      <c r="BJ707" s="253"/>
      <c r="BK707" s="253"/>
      <c r="BL707" s="253"/>
      <c r="BM707" s="253"/>
      <c r="BN707" s="253"/>
      <c r="BO707" s="253"/>
      <c r="BP707" s="253"/>
      <c r="BQ707" s="144"/>
      <c r="BR707" s="253">
        <f t="shared" si="240"/>
        <v>0</v>
      </c>
      <c r="BS707" s="253">
        <f t="shared" si="241"/>
        <v>0</v>
      </c>
      <c r="BT707" s="253">
        <f t="shared" si="242"/>
        <v>0</v>
      </c>
      <c r="BU707" s="253">
        <f t="shared" si="243"/>
        <v>0</v>
      </c>
      <c r="BV707" s="253">
        <f t="shared" si="244"/>
        <v>0</v>
      </c>
      <c r="BW707" s="253">
        <f t="shared" si="245"/>
        <v>0</v>
      </c>
      <c r="BX707" s="253">
        <f t="shared" si="246"/>
        <v>0</v>
      </c>
      <c r="BY707" s="142"/>
      <c r="BZ707" s="264" t="str">
        <f>IF(SUMIF('Input| Projects'!$AR$8:$CO$8,"Dx",'Input| Projects'!$AR707:$CO707)=0,"",SUMIF('Input| Projects'!$AR$8:$CO$8,"Dx",'Input| Projects'!$AR707:$CO707))</f>
        <v/>
      </c>
      <c r="CA707" s="264" t="str">
        <f>IF(SUMIF('Input| Projects'!$AR$8:$CO$8,"Tx",'Input| Projects'!$AR707:$CO707)=0,"",SUMIF('Input| Projects'!$AR$8:$CO$8,"Tx",'Input| Projects'!$AR707:$CO707))</f>
        <v/>
      </c>
      <c r="CB707" s="206" t="str">
        <f t="shared" si="253"/>
        <v/>
      </c>
    </row>
    <row r="708" spans="2:80" x14ac:dyDescent="0.3">
      <c r="B708" s="268">
        <f>IFERROR('Input| Projects'!B708,"")</f>
        <v>699</v>
      </c>
      <c r="C708" s="57" t="str">
        <f>IFERROR(IF('Input| Projects'!C708="","",'Input| Projects'!C708),"")</f>
        <v/>
      </c>
      <c r="D708" s="57" t="str">
        <f>IFERROR(IF('Input| Projects'!D708="","",'Input| Projects'!D708),"")</f>
        <v/>
      </c>
      <c r="E708" s="140"/>
      <c r="F708" s="257">
        <f>IFERROR('Input| Projects'!I708*'Input| Escalations'!$K$19,"")</f>
        <v>0</v>
      </c>
      <c r="G708" s="257">
        <f>IFERROR('Input| Projects'!J708*'Input| Escalations'!$K$19,"")</f>
        <v>0</v>
      </c>
      <c r="H708" s="257">
        <f>IFERROR('Input| Projects'!K708*'Input| Escalations'!$K$19,"")</f>
        <v>0</v>
      </c>
      <c r="I708" s="257">
        <f>IFERROR('Input| Projects'!L708*'Input| Escalations'!$K$19,"")</f>
        <v>0</v>
      </c>
      <c r="J708" s="257">
        <f>IFERROR('Input| Projects'!M708*'Input| Escalations'!$K$19,"")</f>
        <v>0</v>
      </c>
      <c r="K708" s="257">
        <f>IFERROR('Input| Projects'!N708*'Input| Escalations'!$K$19,"")</f>
        <v>0</v>
      </c>
      <c r="L708" s="257">
        <f>IFERROR('Input| Projects'!O708*'Input| Escalations'!$K$19,"")</f>
        <v>0</v>
      </c>
      <c r="M708" s="206" t="str">
        <f>IF(ABS(SUM(F708:L708)-(SUM('Input| Projects'!I708:O708)*'Input| Escalations'!$K$19))&lt;0.0000001,"",1)</f>
        <v/>
      </c>
      <c r="N708" s="259">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259">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259">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259">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259">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259">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259">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42"/>
      <c r="V708" s="253">
        <f t="shared" si="247"/>
        <v>0</v>
      </c>
      <c r="W708" s="253">
        <f t="shared" si="248"/>
        <v>0</v>
      </c>
      <c r="X708" s="253">
        <f t="shared" si="249"/>
        <v>0</v>
      </c>
      <c r="Y708" s="253">
        <f t="shared" si="232"/>
        <v>0</v>
      </c>
      <c r="Z708" s="253">
        <f t="shared" si="233"/>
        <v>0</v>
      </c>
      <c r="AA708" s="253">
        <f t="shared" si="234"/>
        <v>0</v>
      </c>
      <c r="AB708" s="253">
        <f t="shared" si="235"/>
        <v>0</v>
      </c>
      <c r="AC708" s="142"/>
      <c r="AD708" s="253">
        <f>'Input| Projects'!Q708*N708*'Input| Escalations'!$K$19</f>
        <v>0</v>
      </c>
      <c r="AE708" s="253">
        <f>'Input| Projects'!R708*O708*'Input| Escalations'!$K$19</f>
        <v>0</v>
      </c>
      <c r="AF708" s="253">
        <f>'Input| Projects'!S708*P708*'Input| Escalations'!$K$19</f>
        <v>0</v>
      </c>
      <c r="AG708" s="253">
        <f>'Input| Projects'!T708*Q708*'Input| Escalations'!$K$19</f>
        <v>0</v>
      </c>
      <c r="AH708" s="253">
        <f>'Input| Projects'!U708*R708*'Input| Escalations'!$K$19</f>
        <v>0</v>
      </c>
      <c r="AI708" s="253">
        <f>'Input| Projects'!V708*S708*'Input| Escalations'!$K$19</f>
        <v>0</v>
      </c>
      <c r="AJ708" s="253">
        <f>'Input| Projects'!W708*T708*'Input| Escalations'!$K$19</f>
        <v>0</v>
      </c>
      <c r="AK708" s="142"/>
      <c r="AL708" s="253">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253">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253">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253">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253">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253">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253">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42"/>
      <c r="AT708" s="253">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253">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253">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253">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253">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253">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253">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42"/>
      <c r="BB708" s="253">
        <f t="shared" si="250"/>
        <v>0</v>
      </c>
      <c r="BC708" s="253">
        <f t="shared" si="251"/>
        <v>0</v>
      </c>
      <c r="BD708" s="253">
        <f t="shared" si="252"/>
        <v>0</v>
      </c>
      <c r="BE708" s="253">
        <f t="shared" si="236"/>
        <v>0</v>
      </c>
      <c r="BF708" s="253">
        <f t="shared" si="237"/>
        <v>0</v>
      </c>
      <c r="BG708" s="253">
        <f t="shared" si="238"/>
        <v>0</v>
      </c>
      <c r="BH708" s="253">
        <f t="shared" si="239"/>
        <v>0</v>
      </c>
      <c r="BI708" s="144"/>
      <c r="BJ708" s="253"/>
      <c r="BK708" s="253"/>
      <c r="BL708" s="253"/>
      <c r="BM708" s="253"/>
      <c r="BN708" s="253"/>
      <c r="BO708" s="253"/>
      <c r="BP708" s="253"/>
      <c r="BQ708" s="144"/>
      <c r="BR708" s="253">
        <f t="shared" si="240"/>
        <v>0</v>
      </c>
      <c r="BS708" s="253">
        <f t="shared" si="241"/>
        <v>0</v>
      </c>
      <c r="BT708" s="253">
        <f t="shared" si="242"/>
        <v>0</v>
      </c>
      <c r="BU708" s="253">
        <f t="shared" si="243"/>
        <v>0</v>
      </c>
      <c r="BV708" s="253">
        <f t="shared" si="244"/>
        <v>0</v>
      </c>
      <c r="BW708" s="253">
        <f t="shared" si="245"/>
        <v>0</v>
      </c>
      <c r="BX708" s="253">
        <f t="shared" si="246"/>
        <v>0</v>
      </c>
      <c r="BY708" s="142"/>
      <c r="BZ708" s="264" t="str">
        <f>IF(SUMIF('Input| Projects'!$AR$8:$CO$8,"Dx",'Input| Projects'!$AR708:$CO708)=0,"",SUMIF('Input| Projects'!$AR$8:$CO$8,"Dx",'Input| Projects'!$AR708:$CO708))</f>
        <v/>
      </c>
      <c r="CA708" s="264" t="str">
        <f>IF(SUMIF('Input| Projects'!$AR$8:$CO$8,"Tx",'Input| Projects'!$AR708:$CO708)=0,"",SUMIF('Input| Projects'!$AR$8:$CO$8,"Tx",'Input| Projects'!$AR708:$CO708))</f>
        <v/>
      </c>
      <c r="CB708" s="206" t="str">
        <f t="shared" si="253"/>
        <v/>
      </c>
    </row>
    <row r="709" spans="2:80" x14ac:dyDescent="0.3">
      <c r="B709" s="268">
        <f>IFERROR('Input| Projects'!B709,"")</f>
        <v>700</v>
      </c>
      <c r="C709" s="57" t="str">
        <f>IFERROR(IF('Input| Projects'!C709="","",'Input| Projects'!C709),"")</f>
        <v/>
      </c>
      <c r="D709" s="57" t="str">
        <f>IFERROR(IF('Input| Projects'!D709="","",'Input| Projects'!D709),"")</f>
        <v/>
      </c>
      <c r="E709" s="140"/>
      <c r="F709" s="257">
        <f>IFERROR('Input| Projects'!I709*'Input| Escalations'!$K$19,"")</f>
        <v>0</v>
      </c>
      <c r="G709" s="257">
        <f>IFERROR('Input| Projects'!J709*'Input| Escalations'!$K$19,"")</f>
        <v>0</v>
      </c>
      <c r="H709" s="257">
        <f>IFERROR('Input| Projects'!K709*'Input| Escalations'!$K$19,"")</f>
        <v>0</v>
      </c>
      <c r="I709" s="257">
        <f>IFERROR('Input| Projects'!L709*'Input| Escalations'!$K$19,"")</f>
        <v>0</v>
      </c>
      <c r="J709" s="257">
        <f>IFERROR('Input| Projects'!M709*'Input| Escalations'!$K$19,"")</f>
        <v>0</v>
      </c>
      <c r="K709" s="257">
        <f>IFERROR('Input| Projects'!N709*'Input| Escalations'!$K$19,"")</f>
        <v>0</v>
      </c>
      <c r="L709" s="257">
        <f>IFERROR('Input| Projects'!O709*'Input| Escalations'!$K$19,"")</f>
        <v>0</v>
      </c>
      <c r="M709" s="206" t="str">
        <f>IF(ABS(SUM(F709:L709)-(SUM('Input| Projects'!I709:O709)*'Input| Escalations'!$K$19))&lt;0.0000001,"",1)</f>
        <v/>
      </c>
      <c r="N709" s="259">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259">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259">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259">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259">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259">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259">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42"/>
      <c r="V709" s="253">
        <f t="shared" si="247"/>
        <v>0</v>
      </c>
      <c r="W709" s="253">
        <f t="shared" si="248"/>
        <v>0</v>
      </c>
      <c r="X709" s="253">
        <f t="shared" si="249"/>
        <v>0</v>
      </c>
      <c r="Y709" s="253">
        <f t="shared" si="232"/>
        <v>0</v>
      </c>
      <c r="Z709" s="253">
        <f t="shared" si="233"/>
        <v>0</v>
      </c>
      <c r="AA709" s="253">
        <f t="shared" si="234"/>
        <v>0</v>
      </c>
      <c r="AB709" s="253">
        <f t="shared" si="235"/>
        <v>0</v>
      </c>
      <c r="AC709" s="142"/>
      <c r="AD709" s="253">
        <f>'Input| Projects'!Q709*N709*'Input| Escalations'!$K$19</f>
        <v>0</v>
      </c>
      <c r="AE709" s="253">
        <f>'Input| Projects'!R709*O709*'Input| Escalations'!$K$19</f>
        <v>0</v>
      </c>
      <c r="AF709" s="253">
        <f>'Input| Projects'!S709*P709*'Input| Escalations'!$K$19</f>
        <v>0</v>
      </c>
      <c r="AG709" s="253">
        <f>'Input| Projects'!T709*Q709*'Input| Escalations'!$K$19</f>
        <v>0</v>
      </c>
      <c r="AH709" s="253">
        <f>'Input| Projects'!U709*R709*'Input| Escalations'!$K$19</f>
        <v>0</v>
      </c>
      <c r="AI709" s="253">
        <f>'Input| Projects'!V709*S709*'Input| Escalations'!$K$19</f>
        <v>0</v>
      </c>
      <c r="AJ709" s="253">
        <f>'Input| Projects'!W709*T709*'Input| Escalations'!$K$19</f>
        <v>0</v>
      </c>
      <c r="AK709" s="142"/>
      <c r="AL709" s="253">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253">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253">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253">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253">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253">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253">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42"/>
      <c r="AT709" s="253">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253">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253">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253">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253">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253">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253">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42"/>
      <c r="BB709" s="253">
        <f t="shared" si="250"/>
        <v>0</v>
      </c>
      <c r="BC709" s="253">
        <f t="shared" si="251"/>
        <v>0</v>
      </c>
      <c r="BD709" s="253">
        <f t="shared" si="252"/>
        <v>0</v>
      </c>
      <c r="BE709" s="253">
        <f t="shared" si="236"/>
        <v>0</v>
      </c>
      <c r="BF709" s="253">
        <f t="shared" si="237"/>
        <v>0</v>
      </c>
      <c r="BG709" s="253">
        <f t="shared" si="238"/>
        <v>0</v>
      </c>
      <c r="BH709" s="253">
        <f t="shared" si="239"/>
        <v>0</v>
      </c>
      <c r="BI709" s="144"/>
      <c r="BJ709" s="253"/>
      <c r="BK709" s="253"/>
      <c r="BL709" s="253"/>
      <c r="BM709" s="253"/>
      <c r="BN709" s="253"/>
      <c r="BO709" s="253"/>
      <c r="BP709" s="253"/>
      <c r="BQ709" s="144"/>
      <c r="BR709" s="253">
        <f t="shared" si="240"/>
        <v>0</v>
      </c>
      <c r="BS709" s="253">
        <f t="shared" si="241"/>
        <v>0</v>
      </c>
      <c r="BT709" s="253">
        <f t="shared" si="242"/>
        <v>0</v>
      </c>
      <c r="BU709" s="253">
        <f t="shared" si="243"/>
        <v>0</v>
      </c>
      <c r="BV709" s="253">
        <f t="shared" si="244"/>
        <v>0</v>
      </c>
      <c r="BW709" s="253">
        <f t="shared" si="245"/>
        <v>0</v>
      </c>
      <c r="BX709" s="253">
        <f t="shared" si="246"/>
        <v>0</v>
      </c>
      <c r="BY709" s="142"/>
      <c r="BZ709" s="264" t="str">
        <f>IF(SUMIF('Input| Projects'!$AR$8:$CO$8,"Dx",'Input| Projects'!$AR709:$CO709)=0,"",SUMIF('Input| Projects'!$AR$8:$CO$8,"Dx",'Input| Projects'!$AR709:$CO709))</f>
        <v/>
      </c>
      <c r="CA709" s="264" t="str">
        <f>IF(SUMIF('Input| Projects'!$AR$8:$CO$8,"Tx",'Input| Projects'!$AR709:$CO709)=0,"",SUMIF('Input| Projects'!$AR$8:$CO$8,"Tx",'Input| Projects'!$AR709:$CO709))</f>
        <v/>
      </c>
      <c r="CB709" s="206" t="str">
        <f t="shared" si="253"/>
        <v/>
      </c>
    </row>
    <row r="710" spans="2:80" x14ac:dyDescent="0.3">
      <c r="B710" s="268">
        <f>IFERROR('Input| Projects'!B710,"")</f>
        <v>701</v>
      </c>
      <c r="C710" s="57" t="str">
        <f>IFERROR(IF('Input| Projects'!C710="","",'Input| Projects'!C710),"")</f>
        <v/>
      </c>
      <c r="D710" s="57" t="str">
        <f>IFERROR(IF('Input| Projects'!D710="","",'Input| Projects'!D710),"")</f>
        <v/>
      </c>
      <c r="E710" s="140"/>
      <c r="F710" s="257">
        <f>IFERROR('Input| Projects'!I710*'Input| Escalations'!$K$19,"")</f>
        <v>0</v>
      </c>
      <c r="G710" s="257">
        <f>IFERROR('Input| Projects'!J710*'Input| Escalations'!$K$19,"")</f>
        <v>0</v>
      </c>
      <c r="H710" s="257">
        <f>IFERROR('Input| Projects'!K710*'Input| Escalations'!$K$19,"")</f>
        <v>0</v>
      </c>
      <c r="I710" s="257">
        <f>IFERROR('Input| Projects'!L710*'Input| Escalations'!$K$19,"")</f>
        <v>0</v>
      </c>
      <c r="J710" s="257">
        <f>IFERROR('Input| Projects'!M710*'Input| Escalations'!$K$19,"")</f>
        <v>0</v>
      </c>
      <c r="K710" s="257">
        <f>IFERROR('Input| Projects'!N710*'Input| Escalations'!$K$19,"")</f>
        <v>0</v>
      </c>
      <c r="L710" s="257">
        <f>IFERROR('Input| Projects'!O710*'Input| Escalations'!$K$19,"")</f>
        <v>0</v>
      </c>
      <c r="M710" s="206" t="str">
        <f>IF(ABS(SUM(F710:L710)-(SUM('Input| Projects'!I710:O710)*'Input| Escalations'!$K$19))&lt;0.0000001,"",1)</f>
        <v/>
      </c>
      <c r="N710" s="259">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259">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259">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259">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259">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259">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259">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42"/>
      <c r="V710" s="253">
        <f t="shared" si="247"/>
        <v>0</v>
      </c>
      <c r="W710" s="253">
        <f t="shared" si="248"/>
        <v>0</v>
      </c>
      <c r="X710" s="253">
        <f t="shared" si="249"/>
        <v>0</v>
      </c>
      <c r="Y710" s="253">
        <f t="shared" si="232"/>
        <v>0</v>
      </c>
      <c r="Z710" s="253">
        <f t="shared" si="233"/>
        <v>0</v>
      </c>
      <c r="AA710" s="253">
        <f t="shared" si="234"/>
        <v>0</v>
      </c>
      <c r="AB710" s="253">
        <f t="shared" si="235"/>
        <v>0</v>
      </c>
      <c r="AC710" s="142"/>
      <c r="AD710" s="253">
        <f>'Input| Projects'!Q710*N710*'Input| Escalations'!$K$19</f>
        <v>0</v>
      </c>
      <c r="AE710" s="253">
        <f>'Input| Projects'!R710*O710*'Input| Escalations'!$K$19</f>
        <v>0</v>
      </c>
      <c r="AF710" s="253">
        <f>'Input| Projects'!S710*P710*'Input| Escalations'!$K$19</f>
        <v>0</v>
      </c>
      <c r="AG710" s="253">
        <f>'Input| Projects'!T710*Q710*'Input| Escalations'!$K$19</f>
        <v>0</v>
      </c>
      <c r="AH710" s="253">
        <f>'Input| Projects'!U710*R710*'Input| Escalations'!$K$19</f>
        <v>0</v>
      </c>
      <c r="AI710" s="253">
        <f>'Input| Projects'!V710*S710*'Input| Escalations'!$K$19</f>
        <v>0</v>
      </c>
      <c r="AJ710" s="253">
        <f>'Input| Projects'!W710*T710*'Input| Escalations'!$K$19</f>
        <v>0</v>
      </c>
      <c r="AK710" s="142"/>
      <c r="AL710" s="253">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253">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253">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253">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253">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253">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253">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42"/>
      <c r="AT710" s="253">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253">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253">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253">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253">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253">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253">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42"/>
      <c r="BB710" s="253">
        <f t="shared" si="250"/>
        <v>0</v>
      </c>
      <c r="BC710" s="253">
        <f t="shared" si="251"/>
        <v>0</v>
      </c>
      <c r="BD710" s="253">
        <f t="shared" si="252"/>
        <v>0</v>
      </c>
      <c r="BE710" s="253">
        <f t="shared" si="236"/>
        <v>0</v>
      </c>
      <c r="BF710" s="253">
        <f t="shared" si="237"/>
        <v>0</v>
      </c>
      <c r="BG710" s="253">
        <f t="shared" si="238"/>
        <v>0</v>
      </c>
      <c r="BH710" s="253">
        <f t="shared" si="239"/>
        <v>0</v>
      </c>
      <c r="BI710" s="144"/>
      <c r="BJ710" s="253"/>
      <c r="BK710" s="253"/>
      <c r="BL710" s="253"/>
      <c r="BM710" s="253"/>
      <c r="BN710" s="253"/>
      <c r="BO710" s="253"/>
      <c r="BP710" s="253"/>
      <c r="BQ710" s="144"/>
      <c r="BR710" s="253">
        <f t="shared" si="240"/>
        <v>0</v>
      </c>
      <c r="BS710" s="253">
        <f t="shared" si="241"/>
        <v>0</v>
      </c>
      <c r="BT710" s="253">
        <f t="shared" si="242"/>
        <v>0</v>
      </c>
      <c r="BU710" s="253">
        <f t="shared" si="243"/>
        <v>0</v>
      </c>
      <c r="BV710" s="253">
        <f t="shared" si="244"/>
        <v>0</v>
      </c>
      <c r="BW710" s="253">
        <f t="shared" si="245"/>
        <v>0</v>
      </c>
      <c r="BX710" s="253">
        <f t="shared" si="246"/>
        <v>0</v>
      </c>
      <c r="BY710" s="142"/>
      <c r="BZ710" s="264" t="str">
        <f>IF(SUMIF('Input| Projects'!$AR$8:$CO$8,"Dx",'Input| Projects'!$AR710:$CO710)=0,"",SUMIF('Input| Projects'!$AR$8:$CO$8,"Dx",'Input| Projects'!$AR710:$CO710))</f>
        <v/>
      </c>
      <c r="CA710" s="264" t="str">
        <f>IF(SUMIF('Input| Projects'!$AR$8:$CO$8,"Tx",'Input| Projects'!$AR710:$CO710)=0,"",SUMIF('Input| Projects'!$AR$8:$CO$8,"Tx",'Input| Projects'!$AR710:$CO710))</f>
        <v/>
      </c>
      <c r="CB710" s="206" t="str">
        <f t="shared" si="253"/>
        <v/>
      </c>
    </row>
    <row r="711" spans="2:80" x14ac:dyDescent="0.3">
      <c r="B711" s="268">
        <f>IFERROR('Input| Projects'!B711,"")</f>
        <v>702</v>
      </c>
      <c r="C711" s="57" t="str">
        <f>IFERROR(IF('Input| Projects'!C711="","",'Input| Projects'!C711),"")</f>
        <v/>
      </c>
      <c r="D711" s="57" t="str">
        <f>IFERROR(IF('Input| Projects'!D711="","",'Input| Projects'!D711),"")</f>
        <v/>
      </c>
      <c r="E711" s="140"/>
      <c r="F711" s="257">
        <f>IFERROR('Input| Projects'!I711*'Input| Escalations'!$K$19,"")</f>
        <v>0</v>
      </c>
      <c r="G711" s="257">
        <f>IFERROR('Input| Projects'!J711*'Input| Escalations'!$K$19,"")</f>
        <v>0</v>
      </c>
      <c r="H711" s="257">
        <f>IFERROR('Input| Projects'!K711*'Input| Escalations'!$K$19,"")</f>
        <v>0</v>
      </c>
      <c r="I711" s="257">
        <f>IFERROR('Input| Projects'!L711*'Input| Escalations'!$K$19,"")</f>
        <v>0</v>
      </c>
      <c r="J711" s="257">
        <f>IFERROR('Input| Projects'!M711*'Input| Escalations'!$K$19,"")</f>
        <v>0</v>
      </c>
      <c r="K711" s="257">
        <f>IFERROR('Input| Projects'!N711*'Input| Escalations'!$K$19,"")</f>
        <v>0</v>
      </c>
      <c r="L711" s="257">
        <f>IFERROR('Input| Projects'!O711*'Input| Escalations'!$K$19,"")</f>
        <v>0</v>
      </c>
      <c r="M711" s="206" t="str">
        <f>IF(ABS(SUM(F711:L711)-(SUM('Input| Projects'!I711:O711)*'Input| Escalations'!$K$19))&lt;0.0000001,"",1)</f>
        <v/>
      </c>
      <c r="N711" s="259">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259">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259">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259">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259">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259">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259">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42"/>
      <c r="V711" s="253">
        <f t="shared" si="247"/>
        <v>0</v>
      </c>
      <c r="W711" s="253">
        <f t="shared" si="248"/>
        <v>0</v>
      </c>
      <c r="X711" s="253">
        <f t="shared" si="249"/>
        <v>0</v>
      </c>
      <c r="Y711" s="253">
        <f t="shared" si="232"/>
        <v>0</v>
      </c>
      <c r="Z711" s="253">
        <f t="shared" si="233"/>
        <v>0</v>
      </c>
      <c r="AA711" s="253">
        <f t="shared" si="234"/>
        <v>0</v>
      </c>
      <c r="AB711" s="253">
        <f t="shared" si="235"/>
        <v>0</v>
      </c>
      <c r="AC711" s="142"/>
      <c r="AD711" s="253">
        <f>'Input| Projects'!Q711*N711*'Input| Escalations'!$K$19</f>
        <v>0</v>
      </c>
      <c r="AE711" s="253">
        <f>'Input| Projects'!R711*O711*'Input| Escalations'!$K$19</f>
        <v>0</v>
      </c>
      <c r="AF711" s="253">
        <f>'Input| Projects'!S711*P711*'Input| Escalations'!$K$19</f>
        <v>0</v>
      </c>
      <c r="AG711" s="253">
        <f>'Input| Projects'!T711*Q711*'Input| Escalations'!$K$19</f>
        <v>0</v>
      </c>
      <c r="AH711" s="253">
        <f>'Input| Projects'!U711*R711*'Input| Escalations'!$K$19</f>
        <v>0</v>
      </c>
      <c r="AI711" s="253">
        <f>'Input| Projects'!V711*S711*'Input| Escalations'!$K$19</f>
        <v>0</v>
      </c>
      <c r="AJ711" s="253">
        <f>'Input| Projects'!W711*T711*'Input| Escalations'!$K$19</f>
        <v>0</v>
      </c>
      <c r="AK711" s="142"/>
      <c r="AL711" s="253">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253">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253">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253">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253">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253">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253">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42"/>
      <c r="AT711" s="253">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253">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253">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253">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253">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253">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253">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42"/>
      <c r="BB711" s="253">
        <f t="shared" si="250"/>
        <v>0</v>
      </c>
      <c r="BC711" s="253">
        <f t="shared" si="251"/>
        <v>0</v>
      </c>
      <c r="BD711" s="253">
        <f t="shared" si="252"/>
        <v>0</v>
      </c>
      <c r="BE711" s="253">
        <f t="shared" si="236"/>
        <v>0</v>
      </c>
      <c r="BF711" s="253">
        <f t="shared" si="237"/>
        <v>0</v>
      </c>
      <c r="BG711" s="253">
        <f t="shared" si="238"/>
        <v>0</v>
      </c>
      <c r="BH711" s="253">
        <f t="shared" si="239"/>
        <v>0</v>
      </c>
      <c r="BI711" s="144"/>
      <c r="BJ711" s="253"/>
      <c r="BK711" s="253"/>
      <c r="BL711" s="253"/>
      <c r="BM711" s="253"/>
      <c r="BN711" s="253"/>
      <c r="BO711" s="253"/>
      <c r="BP711" s="253"/>
      <c r="BQ711" s="144"/>
      <c r="BR711" s="253">
        <f t="shared" si="240"/>
        <v>0</v>
      </c>
      <c r="BS711" s="253">
        <f t="shared" si="241"/>
        <v>0</v>
      </c>
      <c r="BT711" s="253">
        <f t="shared" si="242"/>
        <v>0</v>
      </c>
      <c r="BU711" s="253">
        <f t="shared" si="243"/>
        <v>0</v>
      </c>
      <c r="BV711" s="253">
        <f t="shared" si="244"/>
        <v>0</v>
      </c>
      <c r="BW711" s="253">
        <f t="shared" si="245"/>
        <v>0</v>
      </c>
      <c r="BX711" s="253">
        <f t="shared" si="246"/>
        <v>0</v>
      </c>
      <c r="BY711" s="142"/>
      <c r="BZ711" s="264" t="str">
        <f>IF(SUMIF('Input| Projects'!$AR$8:$CO$8,"Dx",'Input| Projects'!$AR711:$CO711)=0,"",SUMIF('Input| Projects'!$AR$8:$CO$8,"Dx",'Input| Projects'!$AR711:$CO711))</f>
        <v/>
      </c>
      <c r="CA711" s="264" t="str">
        <f>IF(SUMIF('Input| Projects'!$AR$8:$CO$8,"Tx",'Input| Projects'!$AR711:$CO711)=0,"",SUMIF('Input| Projects'!$AR$8:$CO$8,"Tx",'Input| Projects'!$AR711:$CO711))</f>
        <v/>
      </c>
      <c r="CB711" s="206" t="str">
        <f t="shared" si="253"/>
        <v/>
      </c>
    </row>
    <row r="712" spans="2:80" x14ac:dyDescent="0.3">
      <c r="B712" s="268">
        <f>IFERROR('Input| Projects'!B712,"")</f>
        <v>703</v>
      </c>
      <c r="C712" s="57" t="str">
        <f>IFERROR(IF('Input| Projects'!C712="","",'Input| Projects'!C712),"")</f>
        <v/>
      </c>
      <c r="D712" s="57" t="str">
        <f>IFERROR(IF('Input| Projects'!D712="","",'Input| Projects'!D712),"")</f>
        <v/>
      </c>
      <c r="E712" s="140"/>
      <c r="F712" s="257">
        <f>IFERROR('Input| Projects'!I712*'Input| Escalations'!$K$19,"")</f>
        <v>0</v>
      </c>
      <c r="G712" s="257">
        <f>IFERROR('Input| Projects'!J712*'Input| Escalations'!$K$19,"")</f>
        <v>0</v>
      </c>
      <c r="H712" s="257">
        <f>IFERROR('Input| Projects'!K712*'Input| Escalations'!$K$19,"")</f>
        <v>0</v>
      </c>
      <c r="I712" s="257">
        <f>IFERROR('Input| Projects'!L712*'Input| Escalations'!$K$19,"")</f>
        <v>0</v>
      </c>
      <c r="J712" s="257">
        <f>IFERROR('Input| Projects'!M712*'Input| Escalations'!$K$19,"")</f>
        <v>0</v>
      </c>
      <c r="K712" s="257">
        <f>IFERROR('Input| Projects'!N712*'Input| Escalations'!$K$19,"")</f>
        <v>0</v>
      </c>
      <c r="L712" s="257">
        <f>IFERROR('Input| Projects'!O712*'Input| Escalations'!$K$19,"")</f>
        <v>0</v>
      </c>
      <c r="M712" s="206" t="str">
        <f>IF(ABS(SUM(F712:L712)-(SUM('Input| Projects'!I712:O712)*'Input| Escalations'!$K$19))&lt;0.0000001,"",1)</f>
        <v/>
      </c>
      <c r="N712" s="259">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259">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259">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259">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259">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259">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259">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42"/>
      <c r="V712" s="253">
        <f t="shared" si="247"/>
        <v>0</v>
      </c>
      <c r="W712" s="253">
        <f t="shared" si="248"/>
        <v>0</v>
      </c>
      <c r="X712" s="253">
        <f t="shared" si="249"/>
        <v>0</v>
      </c>
      <c r="Y712" s="253">
        <f t="shared" si="232"/>
        <v>0</v>
      </c>
      <c r="Z712" s="253">
        <f t="shared" si="233"/>
        <v>0</v>
      </c>
      <c r="AA712" s="253">
        <f t="shared" si="234"/>
        <v>0</v>
      </c>
      <c r="AB712" s="253">
        <f t="shared" si="235"/>
        <v>0</v>
      </c>
      <c r="AC712" s="142"/>
      <c r="AD712" s="253">
        <f>'Input| Projects'!Q712*N712*'Input| Escalations'!$K$19</f>
        <v>0</v>
      </c>
      <c r="AE712" s="253">
        <f>'Input| Projects'!R712*O712*'Input| Escalations'!$K$19</f>
        <v>0</v>
      </c>
      <c r="AF712" s="253">
        <f>'Input| Projects'!S712*P712*'Input| Escalations'!$K$19</f>
        <v>0</v>
      </c>
      <c r="AG712" s="253">
        <f>'Input| Projects'!T712*Q712*'Input| Escalations'!$K$19</f>
        <v>0</v>
      </c>
      <c r="AH712" s="253">
        <f>'Input| Projects'!U712*R712*'Input| Escalations'!$K$19</f>
        <v>0</v>
      </c>
      <c r="AI712" s="253">
        <f>'Input| Projects'!V712*S712*'Input| Escalations'!$K$19</f>
        <v>0</v>
      </c>
      <c r="AJ712" s="253">
        <f>'Input| Projects'!W712*T712*'Input| Escalations'!$K$19</f>
        <v>0</v>
      </c>
      <c r="AK712" s="142"/>
      <c r="AL712" s="253">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253">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253">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253">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253">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253">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253">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42"/>
      <c r="AT712" s="253">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253">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253">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253">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253">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253">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253">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42"/>
      <c r="BB712" s="253">
        <f t="shared" si="250"/>
        <v>0</v>
      </c>
      <c r="BC712" s="253">
        <f t="shared" si="251"/>
        <v>0</v>
      </c>
      <c r="BD712" s="253">
        <f t="shared" si="252"/>
        <v>0</v>
      </c>
      <c r="BE712" s="253">
        <f t="shared" si="236"/>
        <v>0</v>
      </c>
      <c r="BF712" s="253">
        <f t="shared" si="237"/>
        <v>0</v>
      </c>
      <c r="BG712" s="253">
        <f t="shared" si="238"/>
        <v>0</v>
      </c>
      <c r="BH712" s="253">
        <f t="shared" si="239"/>
        <v>0</v>
      </c>
      <c r="BI712" s="144"/>
      <c r="BJ712" s="253"/>
      <c r="BK712" s="253"/>
      <c r="BL712" s="253"/>
      <c r="BM712" s="253"/>
      <c r="BN712" s="253"/>
      <c r="BO712" s="253"/>
      <c r="BP712" s="253"/>
      <c r="BQ712" s="144"/>
      <c r="BR712" s="253">
        <f t="shared" si="240"/>
        <v>0</v>
      </c>
      <c r="BS712" s="253">
        <f t="shared" si="241"/>
        <v>0</v>
      </c>
      <c r="BT712" s="253">
        <f t="shared" si="242"/>
        <v>0</v>
      </c>
      <c r="BU712" s="253">
        <f t="shared" si="243"/>
        <v>0</v>
      </c>
      <c r="BV712" s="253">
        <f t="shared" si="244"/>
        <v>0</v>
      </c>
      <c r="BW712" s="253">
        <f t="shared" si="245"/>
        <v>0</v>
      </c>
      <c r="BX712" s="253">
        <f t="shared" si="246"/>
        <v>0</v>
      </c>
      <c r="BY712" s="142"/>
      <c r="BZ712" s="264" t="str">
        <f>IF(SUMIF('Input| Projects'!$AR$8:$CO$8,"Dx",'Input| Projects'!$AR712:$CO712)=0,"",SUMIF('Input| Projects'!$AR$8:$CO$8,"Dx",'Input| Projects'!$AR712:$CO712))</f>
        <v/>
      </c>
      <c r="CA712" s="264" t="str">
        <f>IF(SUMIF('Input| Projects'!$AR$8:$CO$8,"Tx",'Input| Projects'!$AR712:$CO712)=0,"",SUMIF('Input| Projects'!$AR$8:$CO$8,"Tx",'Input| Projects'!$AR712:$CO712))</f>
        <v/>
      </c>
      <c r="CB712" s="206" t="str">
        <f t="shared" si="253"/>
        <v/>
      </c>
    </row>
    <row r="713" spans="2:80" x14ac:dyDescent="0.3">
      <c r="B713" s="268">
        <f>IFERROR('Input| Projects'!B713,"")</f>
        <v>704</v>
      </c>
      <c r="C713" s="57" t="str">
        <f>IFERROR(IF('Input| Projects'!C713="","",'Input| Projects'!C713),"")</f>
        <v/>
      </c>
      <c r="D713" s="57" t="str">
        <f>IFERROR(IF('Input| Projects'!D713="","",'Input| Projects'!D713),"")</f>
        <v/>
      </c>
      <c r="E713" s="140"/>
      <c r="F713" s="257">
        <f>IFERROR('Input| Projects'!I713*'Input| Escalations'!$K$19,"")</f>
        <v>0</v>
      </c>
      <c r="G713" s="257">
        <f>IFERROR('Input| Projects'!J713*'Input| Escalations'!$K$19,"")</f>
        <v>0</v>
      </c>
      <c r="H713" s="257">
        <f>IFERROR('Input| Projects'!K713*'Input| Escalations'!$K$19,"")</f>
        <v>0</v>
      </c>
      <c r="I713" s="257">
        <f>IFERROR('Input| Projects'!L713*'Input| Escalations'!$K$19,"")</f>
        <v>0</v>
      </c>
      <c r="J713" s="257">
        <f>IFERROR('Input| Projects'!M713*'Input| Escalations'!$K$19,"")</f>
        <v>0</v>
      </c>
      <c r="K713" s="257">
        <f>IFERROR('Input| Projects'!N713*'Input| Escalations'!$K$19,"")</f>
        <v>0</v>
      </c>
      <c r="L713" s="257">
        <f>IFERROR('Input| Projects'!O713*'Input| Escalations'!$K$19,"")</f>
        <v>0</v>
      </c>
      <c r="M713" s="206" t="str">
        <f>IF(ABS(SUM(F713:L713)-(SUM('Input| Projects'!I713:O713)*'Input| Escalations'!$K$19))&lt;0.0000001,"",1)</f>
        <v/>
      </c>
      <c r="N713" s="259">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259">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259">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259">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259">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259">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259">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42"/>
      <c r="V713" s="253">
        <f t="shared" si="247"/>
        <v>0</v>
      </c>
      <c r="W713" s="253">
        <f t="shared" si="248"/>
        <v>0</v>
      </c>
      <c r="X713" s="253">
        <f t="shared" si="249"/>
        <v>0</v>
      </c>
      <c r="Y713" s="253">
        <f t="shared" si="232"/>
        <v>0</v>
      </c>
      <c r="Z713" s="253">
        <f t="shared" si="233"/>
        <v>0</v>
      </c>
      <c r="AA713" s="253">
        <f t="shared" si="234"/>
        <v>0</v>
      </c>
      <c r="AB713" s="253">
        <f t="shared" si="235"/>
        <v>0</v>
      </c>
      <c r="AC713" s="142"/>
      <c r="AD713" s="253">
        <f>'Input| Projects'!Q713*N713*'Input| Escalations'!$K$19</f>
        <v>0</v>
      </c>
      <c r="AE713" s="253">
        <f>'Input| Projects'!R713*O713*'Input| Escalations'!$K$19</f>
        <v>0</v>
      </c>
      <c r="AF713" s="253">
        <f>'Input| Projects'!S713*P713*'Input| Escalations'!$K$19</f>
        <v>0</v>
      </c>
      <c r="AG713" s="253">
        <f>'Input| Projects'!T713*Q713*'Input| Escalations'!$K$19</f>
        <v>0</v>
      </c>
      <c r="AH713" s="253">
        <f>'Input| Projects'!U713*R713*'Input| Escalations'!$K$19</f>
        <v>0</v>
      </c>
      <c r="AI713" s="253">
        <f>'Input| Projects'!V713*S713*'Input| Escalations'!$K$19</f>
        <v>0</v>
      </c>
      <c r="AJ713" s="253">
        <f>'Input| Projects'!W713*T713*'Input| Escalations'!$K$19</f>
        <v>0</v>
      </c>
      <c r="AK713" s="142"/>
      <c r="AL713" s="253">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253">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253">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253">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253">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253">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253">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42"/>
      <c r="AT713" s="253">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253">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253">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253">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253">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253">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253">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42"/>
      <c r="BB713" s="253">
        <f t="shared" si="250"/>
        <v>0</v>
      </c>
      <c r="BC713" s="253">
        <f t="shared" si="251"/>
        <v>0</v>
      </c>
      <c r="BD713" s="253">
        <f t="shared" si="252"/>
        <v>0</v>
      </c>
      <c r="BE713" s="253">
        <f t="shared" si="236"/>
        <v>0</v>
      </c>
      <c r="BF713" s="253">
        <f t="shared" si="237"/>
        <v>0</v>
      </c>
      <c r="BG713" s="253">
        <f t="shared" si="238"/>
        <v>0</v>
      </c>
      <c r="BH713" s="253">
        <f t="shared" si="239"/>
        <v>0</v>
      </c>
      <c r="BI713" s="144"/>
      <c r="BJ713" s="253"/>
      <c r="BK713" s="253"/>
      <c r="BL713" s="253"/>
      <c r="BM713" s="253"/>
      <c r="BN713" s="253"/>
      <c r="BO713" s="253"/>
      <c r="BP713" s="253"/>
      <c r="BQ713" s="144"/>
      <c r="BR713" s="253">
        <f t="shared" si="240"/>
        <v>0</v>
      </c>
      <c r="BS713" s="253">
        <f t="shared" si="241"/>
        <v>0</v>
      </c>
      <c r="BT713" s="253">
        <f t="shared" si="242"/>
        <v>0</v>
      </c>
      <c r="BU713" s="253">
        <f t="shared" si="243"/>
        <v>0</v>
      </c>
      <c r="BV713" s="253">
        <f t="shared" si="244"/>
        <v>0</v>
      </c>
      <c r="BW713" s="253">
        <f t="shared" si="245"/>
        <v>0</v>
      </c>
      <c r="BX713" s="253">
        <f t="shared" si="246"/>
        <v>0</v>
      </c>
      <c r="BY713" s="142"/>
      <c r="BZ713" s="264" t="str">
        <f>IF(SUMIF('Input| Projects'!$AR$8:$CO$8,"Dx",'Input| Projects'!$AR713:$CO713)=0,"",SUMIF('Input| Projects'!$AR$8:$CO$8,"Dx",'Input| Projects'!$AR713:$CO713))</f>
        <v/>
      </c>
      <c r="CA713" s="264" t="str">
        <f>IF(SUMIF('Input| Projects'!$AR$8:$CO$8,"Tx",'Input| Projects'!$AR713:$CO713)=0,"",SUMIF('Input| Projects'!$AR$8:$CO$8,"Tx",'Input| Projects'!$AR713:$CO713))</f>
        <v/>
      </c>
      <c r="CB713" s="206" t="str">
        <f t="shared" si="253"/>
        <v/>
      </c>
    </row>
    <row r="714" spans="2:80" x14ac:dyDescent="0.3">
      <c r="B714" s="268">
        <f>IFERROR('Input| Projects'!B714,"")</f>
        <v>705</v>
      </c>
      <c r="C714" s="57" t="str">
        <f>IFERROR(IF('Input| Projects'!C714="","",'Input| Projects'!C714),"")</f>
        <v/>
      </c>
      <c r="D714" s="57" t="str">
        <f>IFERROR(IF('Input| Projects'!D714="","",'Input| Projects'!D714),"")</f>
        <v/>
      </c>
      <c r="E714" s="140"/>
      <c r="F714" s="257">
        <f>IFERROR('Input| Projects'!I714*'Input| Escalations'!$K$19,"")</f>
        <v>0</v>
      </c>
      <c r="G714" s="257">
        <f>IFERROR('Input| Projects'!J714*'Input| Escalations'!$K$19,"")</f>
        <v>0</v>
      </c>
      <c r="H714" s="257">
        <f>IFERROR('Input| Projects'!K714*'Input| Escalations'!$K$19,"")</f>
        <v>0</v>
      </c>
      <c r="I714" s="257">
        <f>IFERROR('Input| Projects'!L714*'Input| Escalations'!$K$19,"")</f>
        <v>0</v>
      </c>
      <c r="J714" s="257">
        <f>IFERROR('Input| Projects'!M714*'Input| Escalations'!$K$19,"")</f>
        <v>0</v>
      </c>
      <c r="K714" s="257">
        <f>IFERROR('Input| Projects'!N714*'Input| Escalations'!$K$19,"")</f>
        <v>0</v>
      </c>
      <c r="L714" s="257">
        <f>IFERROR('Input| Projects'!O714*'Input| Escalations'!$K$19,"")</f>
        <v>0</v>
      </c>
      <c r="M714" s="206" t="str">
        <f>IF(ABS(SUM(F714:L714)-(SUM('Input| Projects'!I714:O714)*'Input| Escalations'!$K$19))&lt;0.0000001,"",1)</f>
        <v/>
      </c>
      <c r="N714" s="259">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259">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259">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259">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259">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259">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259">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42"/>
      <c r="V714" s="253">
        <f t="shared" si="247"/>
        <v>0</v>
      </c>
      <c r="W714" s="253">
        <f t="shared" si="248"/>
        <v>0</v>
      </c>
      <c r="X714" s="253">
        <f t="shared" si="249"/>
        <v>0</v>
      </c>
      <c r="Y714" s="253">
        <f t="shared" ref="Y714:Y777" si="254">IFERROR(I714*Q714,"")</f>
        <v>0</v>
      </c>
      <c r="Z714" s="253">
        <f t="shared" ref="Z714:Z777" si="255">IFERROR(J714*R714,"")</f>
        <v>0</v>
      </c>
      <c r="AA714" s="253">
        <f t="shared" ref="AA714:AA777" si="256">IFERROR(K714*S714,"")</f>
        <v>0</v>
      </c>
      <c r="AB714" s="253">
        <f t="shared" ref="AB714:AB777" si="257">IFERROR(L714*T714,"")</f>
        <v>0</v>
      </c>
      <c r="AC714" s="142"/>
      <c r="AD714" s="253">
        <f>'Input| Projects'!Q714*N714*'Input| Escalations'!$K$19</f>
        <v>0</v>
      </c>
      <c r="AE714" s="253">
        <f>'Input| Projects'!R714*O714*'Input| Escalations'!$K$19</f>
        <v>0</v>
      </c>
      <c r="AF714" s="253">
        <f>'Input| Projects'!S714*P714*'Input| Escalations'!$K$19</f>
        <v>0</v>
      </c>
      <c r="AG714" s="253">
        <f>'Input| Projects'!T714*Q714*'Input| Escalations'!$K$19</f>
        <v>0</v>
      </c>
      <c r="AH714" s="253">
        <f>'Input| Projects'!U714*R714*'Input| Escalations'!$K$19</f>
        <v>0</v>
      </c>
      <c r="AI714" s="253">
        <f>'Input| Projects'!V714*S714*'Input| Escalations'!$K$19</f>
        <v>0</v>
      </c>
      <c r="AJ714" s="253">
        <f>'Input| Projects'!W714*T714*'Input| Escalations'!$K$19</f>
        <v>0</v>
      </c>
      <c r="AK714" s="142"/>
      <c r="AL714" s="253">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253">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253">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253">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253">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253">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253">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42"/>
      <c r="AT714" s="253">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253">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253">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253">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253">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253">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253">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42"/>
      <c r="BB714" s="253">
        <f t="shared" si="250"/>
        <v>0</v>
      </c>
      <c r="BC714" s="253">
        <f t="shared" si="251"/>
        <v>0</v>
      </c>
      <c r="BD714" s="253">
        <f t="shared" si="252"/>
        <v>0</v>
      </c>
      <c r="BE714" s="253">
        <f t="shared" ref="BE714:BE777" si="258">IFERROR(SUM(AO714,AW714),"")</f>
        <v>0</v>
      </c>
      <c r="BF714" s="253">
        <f t="shared" ref="BF714:BF777" si="259">IFERROR(SUM(AP714,AX714),"")</f>
        <v>0</v>
      </c>
      <c r="BG714" s="253">
        <f t="shared" ref="BG714:BG777" si="260">IFERROR(SUM(AQ714,AY714),"")</f>
        <v>0</v>
      </c>
      <c r="BH714" s="253">
        <f t="shared" ref="BH714:BH777" si="261">IFERROR(SUM(AR714,AZ714),"")</f>
        <v>0</v>
      </c>
      <c r="BI714" s="144"/>
      <c r="BJ714" s="253"/>
      <c r="BK714" s="253"/>
      <c r="BL714" s="253"/>
      <c r="BM714" s="253"/>
      <c r="BN714" s="253"/>
      <c r="BO714" s="253"/>
      <c r="BP714" s="253"/>
      <c r="BQ714" s="144"/>
      <c r="BR714" s="253">
        <f t="shared" ref="BR714:BR777" si="262">IFERROR(V714+BB714,"")</f>
        <v>0</v>
      </c>
      <c r="BS714" s="253">
        <f t="shared" ref="BS714:BS777" si="263">IFERROR(W714+BC714,"")</f>
        <v>0</v>
      </c>
      <c r="BT714" s="253">
        <f t="shared" ref="BT714:BT777" si="264">IFERROR(X714+BD714,"")</f>
        <v>0</v>
      </c>
      <c r="BU714" s="253">
        <f t="shared" ref="BU714:BU777" si="265">IFERROR(Y714+BE714,"")</f>
        <v>0</v>
      </c>
      <c r="BV714" s="253">
        <f t="shared" ref="BV714:BV777" si="266">IFERROR(Z714+BF714,"")</f>
        <v>0</v>
      </c>
      <c r="BW714" s="253">
        <f t="shared" ref="BW714:BW777" si="267">IFERROR(AA714+BG714,"")</f>
        <v>0</v>
      </c>
      <c r="BX714" s="253">
        <f t="shared" ref="BX714:BX777" si="268">IFERROR(AB714+BH714,"")</f>
        <v>0</v>
      </c>
      <c r="BY714" s="142"/>
      <c r="BZ714" s="264" t="str">
        <f>IF(SUMIF('Input| Projects'!$AR$8:$CO$8,"Dx",'Input| Projects'!$AR714:$CO714)=0,"",SUMIF('Input| Projects'!$AR$8:$CO$8,"Dx",'Input| Projects'!$AR714:$CO714))</f>
        <v/>
      </c>
      <c r="CA714" s="264" t="str">
        <f>IF(SUMIF('Input| Projects'!$AR$8:$CO$8,"Tx",'Input| Projects'!$AR714:$CO714)=0,"",SUMIF('Input| Projects'!$AR$8:$CO$8,"Tx",'Input| Projects'!$AR714:$CO714))</f>
        <v/>
      </c>
      <c r="CB714" s="206" t="str">
        <f t="shared" si="253"/>
        <v/>
      </c>
    </row>
    <row r="715" spans="2:80" x14ac:dyDescent="0.3">
      <c r="B715" s="268">
        <f>IFERROR('Input| Projects'!B715,"")</f>
        <v>706</v>
      </c>
      <c r="C715" s="57" t="str">
        <f>IFERROR(IF('Input| Projects'!C715="","",'Input| Projects'!C715),"")</f>
        <v/>
      </c>
      <c r="D715" s="57" t="str">
        <f>IFERROR(IF('Input| Projects'!D715="","",'Input| Projects'!D715),"")</f>
        <v/>
      </c>
      <c r="E715" s="140"/>
      <c r="F715" s="257">
        <f>IFERROR('Input| Projects'!I715*'Input| Escalations'!$K$19,"")</f>
        <v>0</v>
      </c>
      <c r="G715" s="257">
        <f>IFERROR('Input| Projects'!J715*'Input| Escalations'!$K$19,"")</f>
        <v>0</v>
      </c>
      <c r="H715" s="257">
        <f>IFERROR('Input| Projects'!K715*'Input| Escalations'!$K$19,"")</f>
        <v>0</v>
      </c>
      <c r="I715" s="257">
        <f>IFERROR('Input| Projects'!L715*'Input| Escalations'!$K$19,"")</f>
        <v>0</v>
      </c>
      <c r="J715" s="257">
        <f>IFERROR('Input| Projects'!M715*'Input| Escalations'!$K$19,"")</f>
        <v>0</v>
      </c>
      <c r="K715" s="257">
        <f>IFERROR('Input| Projects'!N715*'Input| Escalations'!$K$19,"")</f>
        <v>0</v>
      </c>
      <c r="L715" s="257">
        <f>IFERROR('Input| Projects'!O715*'Input| Escalations'!$K$19,"")</f>
        <v>0</v>
      </c>
      <c r="M715" s="206" t="str">
        <f>IF(ABS(SUM(F715:L715)-(SUM('Input| Projects'!I715:O715)*'Input| Escalations'!$K$19))&lt;0.0000001,"",1)</f>
        <v/>
      </c>
      <c r="N715" s="259">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259">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259">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259">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259">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259">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259">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42"/>
      <c r="V715" s="253">
        <f t="shared" ref="V715:V778" si="269">IFERROR(F715*N715,"")</f>
        <v>0</v>
      </c>
      <c r="W715" s="253">
        <f t="shared" ref="W715:W778" si="270">IFERROR(G715*O715,"")</f>
        <v>0</v>
      </c>
      <c r="X715" s="253">
        <f t="shared" ref="X715:X778" si="271">IFERROR(H715*P715,"")</f>
        <v>0</v>
      </c>
      <c r="Y715" s="253">
        <f t="shared" si="254"/>
        <v>0</v>
      </c>
      <c r="Z715" s="253">
        <f t="shared" si="255"/>
        <v>0</v>
      </c>
      <c r="AA715" s="253">
        <f t="shared" si="256"/>
        <v>0</v>
      </c>
      <c r="AB715" s="253">
        <f t="shared" si="257"/>
        <v>0</v>
      </c>
      <c r="AC715" s="142"/>
      <c r="AD715" s="253">
        <f>'Input| Projects'!Q715*N715*'Input| Escalations'!$K$19</f>
        <v>0</v>
      </c>
      <c r="AE715" s="253">
        <f>'Input| Projects'!R715*O715*'Input| Escalations'!$K$19</f>
        <v>0</v>
      </c>
      <c r="AF715" s="253">
        <f>'Input| Projects'!S715*P715*'Input| Escalations'!$K$19</f>
        <v>0</v>
      </c>
      <c r="AG715" s="253">
        <f>'Input| Projects'!T715*Q715*'Input| Escalations'!$K$19</f>
        <v>0</v>
      </c>
      <c r="AH715" s="253">
        <f>'Input| Projects'!U715*R715*'Input| Escalations'!$K$19</f>
        <v>0</v>
      </c>
      <c r="AI715" s="253">
        <f>'Input| Projects'!V715*S715*'Input| Escalations'!$K$19</f>
        <v>0</v>
      </c>
      <c r="AJ715" s="253">
        <f>'Input| Projects'!W715*T715*'Input| Escalations'!$K$19</f>
        <v>0</v>
      </c>
      <c r="AK715" s="142"/>
      <c r="AL715" s="253">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253">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253">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253">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253">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253">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253">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42"/>
      <c r="AT715" s="253">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253">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253">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253">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253">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253">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253">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42"/>
      <c r="BB715" s="253">
        <f t="shared" ref="BB715:BB778" si="272">IFERROR(SUM(AL715,AT715),"")</f>
        <v>0</v>
      </c>
      <c r="BC715" s="253">
        <f t="shared" ref="BC715:BC778" si="273">IFERROR(SUM(AM715,AU715),"")</f>
        <v>0</v>
      </c>
      <c r="BD715" s="253">
        <f t="shared" ref="BD715:BD778" si="274">IFERROR(SUM(AN715,AV715),"")</f>
        <v>0</v>
      </c>
      <c r="BE715" s="253">
        <f t="shared" si="258"/>
        <v>0</v>
      </c>
      <c r="BF715" s="253">
        <f t="shared" si="259"/>
        <v>0</v>
      </c>
      <c r="BG715" s="253">
        <f t="shared" si="260"/>
        <v>0</v>
      </c>
      <c r="BH715" s="253">
        <f t="shared" si="261"/>
        <v>0</v>
      </c>
      <c r="BI715" s="144"/>
      <c r="BJ715" s="253"/>
      <c r="BK715" s="253"/>
      <c r="BL715" s="253"/>
      <c r="BM715" s="253"/>
      <c r="BN715" s="253"/>
      <c r="BO715" s="253"/>
      <c r="BP715" s="253"/>
      <c r="BQ715" s="144"/>
      <c r="BR715" s="253">
        <f t="shared" si="262"/>
        <v>0</v>
      </c>
      <c r="BS715" s="253">
        <f t="shared" si="263"/>
        <v>0</v>
      </c>
      <c r="BT715" s="253">
        <f t="shared" si="264"/>
        <v>0</v>
      </c>
      <c r="BU715" s="253">
        <f t="shared" si="265"/>
        <v>0</v>
      </c>
      <c r="BV715" s="253">
        <f t="shared" si="266"/>
        <v>0</v>
      </c>
      <c r="BW715" s="253">
        <f t="shared" si="267"/>
        <v>0</v>
      </c>
      <c r="BX715" s="253">
        <f t="shared" si="268"/>
        <v>0</v>
      </c>
      <c r="BY715" s="142"/>
      <c r="BZ715" s="264" t="str">
        <f>IF(SUMIF('Input| Projects'!$AR$8:$CO$8,"Dx",'Input| Projects'!$AR715:$CO715)=0,"",SUMIF('Input| Projects'!$AR$8:$CO$8,"Dx",'Input| Projects'!$AR715:$CO715))</f>
        <v/>
      </c>
      <c r="CA715" s="264" t="str">
        <f>IF(SUMIF('Input| Projects'!$AR$8:$CO$8,"Tx",'Input| Projects'!$AR715:$CO715)=0,"",SUMIF('Input| Projects'!$AR$8:$CO$8,"Tx",'Input| Projects'!$AR715:$CO715))</f>
        <v/>
      </c>
      <c r="CB715" s="206" t="str">
        <f t="shared" ref="CB715:CB778" si="275">IF(SUM(BZ715:CA715,F715:L715)=0,"",IF(SUM(BZ715:CA715)=1,"",1))</f>
        <v/>
      </c>
    </row>
    <row r="716" spans="2:80" x14ac:dyDescent="0.3">
      <c r="B716" s="268">
        <f>IFERROR('Input| Projects'!B716,"")</f>
        <v>707</v>
      </c>
      <c r="C716" s="57" t="str">
        <f>IFERROR(IF('Input| Projects'!C716="","",'Input| Projects'!C716),"")</f>
        <v/>
      </c>
      <c r="D716" s="57" t="str">
        <f>IFERROR(IF('Input| Projects'!D716="","",'Input| Projects'!D716),"")</f>
        <v/>
      </c>
      <c r="E716" s="140"/>
      <c r="F716" s="257">
        <f>IFERROR('Input| Projects'!I716*'Input| Escalations'!$K$19,"")</f>
        <v>0</v>
      </c>
      <c r="G716" s="257">
        <f>IFERROR('Input| Projects'!J716*'Input| Escalations'!$K$19,"")</f>
        <v>0</v>
      </c>
      <c r="H716" s="257">
        <f>IFERROR('Input| Projects'!K716*'Input| Escalations'!$K$19,"")</f>
        <v>0</v>
      </c>
      <c r="I716" s="257">
        <f>IFERROR('Input| Projects'!L716*'Input| Escalations'!$K$19,"")</f>
        <v>0</v>
      </c>
      <c r="J716" s="257">
        <f>IFERROR('Input| Projects'!M716*'Input| Escalations'!$K$19,"")</f>
        <v>0</v>
      </c>
      <c r="K716" s="257">
        <f>IFERROR('Input| Projects'!N716*'Input| Escalations'!$K$19,"")</f>
        <v>0</v>
      </c>
      <c r="L716" s="257">
        <f>IFERROR('Input| Projects'!O716*'Input| Escalations'!$K$19,"")</f>
        <v>0</v>
      </c>
      <c r="M716" s="206" t="str">
        <f>IF(ABS(SUM(F716:L716)-(SUM('Input| Projects'!I716:O716)*'Input| Escalations'!$K$19))&lt;0.0000001,"",1)</f>
        <v/>
      </c>
      <c r="N716" s="259">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259">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259">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259">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259">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259">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259">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42"/>
      <c r="V716" s="253">
        <f t="shared" si="269"/>
        <v>0</v>
      </c>
      <c r="W716" s="253">
        <f t="shared" si="270"/>
        <v>0</v>
      </c>
      <c r="X716" s="253">
        <f t="shared" si="271"/>
        <v>0</v>
      </c>
      <c r="Y716" s="253">
        <f t="shared" si="254"/>
        <v>0</v>
      </c>
      <c r="Z716" s="253">
        <f t="shared" si="255"/>
        <v>0</v>
      </c>
      <c r="AA716" s="253">
        <f t="shared" si="256"/>
        <v>0</v>
      </c>
      <c r="AB716" s="253">
        <f t="shared" si="257"/>
        <v>0</v>
      </c>
      <c r="AC716" s="142"/>
      <c r="AD716" s="253">
        <f>'Input| Projects'!Q716*N716*'Input| Escalations'!$K$19</f>
        <v>0</v>
      </c>
      <c r="AE716" s="253">
        <f>'Input| Projects'!R716*O716*'Input| Escalations'!$K$19</f>
        <v>0</v>
      </c>
      <c r="AF716" s="253">
        <f>'Input| Projects'!S716*P716*'Input| Escalations'!$K$19</f>
        <v>0</v>
      </c>
      <c r="AG716" s="253">
        <f>'Input| Projects'!T716*Q716*'Input| Escalations'!$K$19</f>
        <v>0</v>
      </c>
      <c r="AH716" s="253">
        <f>'Input| Projects'!U716*R716*'Input| Escalations'!$K$19</f>
        <v>0</v>
      </c>
      <c r="AI716" s="253">
        <f>'Input| Projects'!V716*S716*'Input| Escalations'!$K$19</f>
        <v>0</v>
      </c>
      <c r="AJ716" s="253">
        <f>'Input| Projects'!W716*T716*'Input| Escalations'!$K$19</f>
        <v>0</v>
      </c>
      <c r="AK716" s="142"/>
      <c r="AL716" s="253">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253">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253">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253">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253">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253">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253">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42"/>
      <c r="AT716" s="253">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253">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253">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253">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253">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253">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253">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42"/>
      <c r="BB716" s="253">
        <f t="shared" si="272"/>
        <v>0</v>
      </c>
      <c r="BC716" s="253">
        <f t="shared" si="273"/>
        <v>0</v>
      </c>
      <c r="BD716" s="253">
        <f t="shared" si="274"/>
        <v>0</v>
      </c>
      <c r="BE716" s="253">
        <f t="shared" si="258"/>
        <v>0</v>
      </c>
      <c r="BF716" s="253">
        <f t="shared" si="259"/>
        <v>0</v>
      </c>
      <c r="BG716" s="253">
        <f t="shared" si="260"/>
        <v>0</v>
      </c>
      <c r="BH716" s="253">
        <f t="shared" si="261"/>
        <v>0</v>
      </c>
      <c r="BI716" s="144"/>
      <c r="BJ716" s="253"/>
      <c r="BK716" s="253"/>
      <c r="BL716" s="253"/>
      <c r="BM716" s="253"/>
      <c r="BN716" s="253"/>
      <c r="BO716" s="253"/>
      <c r="BP716" s="253"/>
      <c r="BQ716" s="144"/>
      <c r="BR716" s="253">
        <f t="shared" si="262"/>
        <v>0</v>
      </c>
      <c r="BS716" s="253">
        <f t="shared" si="263"/>
        <v>0</v>
      </c>
      <c r="BT716" s="253">
        <f t="shared" si="264"/>
        <v>0</v>
      </c>
      <c r="BU716" s="253">
        <f t="shared" si="265"/>
        <v>0</v>
      </c>
      <c r="BV716" s="253">
        <f t="shared" si="266"/>
        <v>0</v>
      </c>
      <c r="BW716" s="253">
        <f t="shared" si="267"/>
        <v>0</v>
      </c>
      <c r="BX716" s="253">
        <f t="shared" si="268"/>
        <v>0</v>
      </c>
      <c r="BY716" s="142"/>
      <c r="BZ716" s="264" t="str">
        <f>IF(SUMIF('Input| Projects'!$AR$8:$CO$8,"Dx",'Input| Projects'!$AR716:$CO716)=0,"",SUMIF('Input| Projects'!$AR$8:$CO$8,"Dx",'Input| Projects'!$AR716:$CO716))</f>
        <v/>
      </c>
      <c r="CA716" s="264" t="str">
        <f>IF(SUMIF('Input| Projects'!$AR$8:$CO$8,"Tx",'Input| Projects'!$AR716:$CO716)=0,"",SUMIF('Input| Projects'!$AR$8:$CO$8,"Tx",'Input| Projects'!$AR716:$CO716))</f>
        <v/>
      </c>
      <c r="CB716" s="206" t="str">
        <f t="shared" si="275"/>
        <v/>
      </c>
    </row>
    <row r="717" spans="2:80" x14ac:dyDescent="0.3">
      <c r="B717" s="268">
        <f>IFERROR('Input| Projects'!B717,"")</f>
        <v>708</v>
      </c>
      <c r="C717" s="57" t="str">
        <f>IFERROR(IF('Input| Projects'!C717="","",'Input| Projects'!C717),"")</f>
        <v/>
      </c>
      <c r="D717" s="57" t="str">
        <f>IFERROR(IF('Input| Projects'!D717="","",'Input| Projects'!D717),"")</f>
        <v/>
      </c>
      <c r="E717" s="140"/>
      <c r="F717" s="257">
        <f>IFERROR('Input| Projects'!I717*'Input| Escalations'!$K$19,"")</f>
        <v>0</v>
      </c>
      <c r="G717" s="257">
        <f>IFERROR('Input| Projects'!J717*'Input| Escalations'!$K$19,"")</f>
        <v>0</v>
      </c>
      <c r="H717" s="257">
        <f>IFERROR('Input| Projects'!K717*'Input| Escalations'!$K$19,"")</f>
        <v>0</v>
      </c>
      <c r="I717" s="257">
        <f>IFERROR('Input| Projects'!L717*'Input| Escalations'!$K$19,"")</f>
        <v>0</v>
      </c>
      <c r="J717" s="257">
        <f>IFERROR('Input| Projects'!M717*'Input| Escalations'!$K$19,"")</f>
        <v>0</v>
      </c>
      <c r="K717" s="257">
        <f>IFERROR('Input| Projects'!N717*'Input| Escalations'!$K$19,"")</f>
        <v>0</v>
      </c>
      <c r="L717" s="257">
        <f>IFERROR('Input| Projects'!O717*'Input| Escalations'!$K$19,"")</f>
        <v>0</v>
      </c>
      <c r="M717" s="206" t="str">
        <f>IF(ABS(SUM(F717:L717)-(SUM('Input| Projects'!I717:O717)*'Input| Escalations'!$K$19))&lt;0.0000001,"",1)</f>
        <v/>
      </c>
      <c r="N717" s="259">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259">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259">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259">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259">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259">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259">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42"/>
      <c r="V717" s="253">
        <f t="shared" si="269"/>
        <v>0</v>
      </c>
      <c r="W717" s="253">
        <f t="shared" si="270"/>
        <v>0</v>
      </c>
      <c r="X717" s="253">
        <f t="shared" si="271"/>
        <v>0</v>
      </c>
      <c r="Y717" s="253">
        <f t="shared" si="254"/>
        <v>0</v>
      </c>
      <c r="Z717" s="253">
        <f t="shared" si="255"/>
        <v>0</v>
      </c>
      <c r="AA717" s="253">
        <f t="shared" si="256"/>
        <v>0</v>
      </c>
      <c r="AB717" s="253">
        <f t="shared" si="257"/>
        <v>0</v>
      </c>
      <c r="AC717" s="142"/>
      <c r="AD717" s="253">
        <f>'Input| Projects'!Q717*N717*'Input| Escalations'!$K$19</f>
        <v>0</v>
      </c>
      <c r="AE717" s="253">
        <f>'Input| Projects'!R717*O717*'Input| Escalations'!$K$19</f>
        <v>0</v>
      </c>
      <c r="AF717" s="253">
        <f>'Input| Projects'!S717*P717*'Input| Escalations'!$K$19</f>
        <v>0</v>
      </c>
      <c r="AG717" s="253">
        <f>'Input| Projects'!T717*Q717*'Input| Escalations'!$K$19</f>
        <v>0</v>
      </c>
      <c r="AH717" s="253">
        <f>'Input| Projects'!U717*R717*'Input| Escalations'!$K$19</f>
        <v>0</v>
      </c>
      <c r="AI717" s="253">
        <f>'Input| Projects'!V717*S717*'Input| Escalations'!$K$19</f>
        <v>0</v>
      </c>
      <c r="AJ717" s="253">
        <f>'Input| Projects'!W717*T717*'Input| Escalations'!$K$19</f>
        <v>0</v>
      </c>
      <c r="AK717" s="142"/>
      <c r="AL717" s="253">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253">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253">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253">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253">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253">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253">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42"/>
      <c r="AT717" s="253">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253">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253">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253">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253">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253">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253">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42"/>
      <c r="BB717" s="253">
        <f t="shared" si="272"/>
        <v>0</v>
      </c>
      <c r="BC717" s="253">
        <f t="shared" si="273"/>
        <v>0</v>
      </c>
      <c r="BD717" s="253">
        <f t="shared" si="274"/>
        <v>0</v>
      </c>
      <c r="BE717" s="253">
        <f t="shared" si="258"/>
        <v>0</v>
      </c>
      <c r="BF717" s="253">
        <f t="shared" si="259"/>
        <v>0</v>
      </c>
      <c r="BG717" s="253">
        <f t="shared" si="260"/>
        <v>0</v>
      </c>
      <c r="BH717" s="253">
        <f t="shared" si="261"/>
        <v>0</v>
      </c>
      <c r="BI717" s="144"/>
      <c r="BJ717" s="253"/>
      <c r="BK717" s="253"/>
      <c r="BL717" s="253"/>
      <c r="BM717" s="253"/>
      <c r="BN717" s="253"/>
      <c r="BO717" s="253"/>
      <c r="BP717" s="253"/>
      <c r="BQ717" s="144"/>
      <c r="BR717" s="253">
        <f t="shared" si="262"/>
        <v>0</v>
      </c>
      <c r="BS717" s="253">
        <f t="shared" si="263"/>
        <v>0</v>
      </c>
      <c r="BT717" s="253">
        <f t="shared" si="264"/>
        <v>0</v>
      </c>
      <c r="BU717" s="253">
        <f t="shared" si="265"/>
        <v>0</v>
      </c>
      <c r="BV717" s="253">
        <f t="shared" si="266"/>
        <v>0</v>
      </c>
      <c r="BW717" s="253">
        <f t="shared" si="267"/>
        <v>0</v>
      </c>
      <c r="BX717" s="253">
        <f t="shared" si="268"/>
        <v>0</v>
      </c>
      <c r="BY717" s="142"/>
      <c r="BZ717" s="264" t="str">
        <f>IF(SUMIF('Input| Projects'!$AR$8:$CO$8,"Dx",'Input| Projects'!$AR717:$CO717)=0,"",SUMIF('Input| Projects'!$AR$8:$CO$8,"Dx",'Input| Projects'!$AR717:$CO717))</f>
        <v/>
      </c>
      <c r="CA717" s="264" t="str">
        <f>IF(SUMIF('Input| Projects'!$AR$8:$CO$8,"Tx",'Input| Projects'!$AR717:$CO717)=0,"",SUMIF('Input| Projects'!$AR$8:$CO$8,"Tx",'Input| Projects'!$AR717:$CO717))</f>
        <v/>
      </c>
      <c r="CB717" s="206" t="str">
        <f t="shared" si="275"/>
        <v/>
      </c>
    </row>
    <row r="718" spans="2:80" x14ac:dyDescent="0.3">
      <c r="B718" s="268">
        <f>IFERROR('Input| Projects'!B718,"")</f>
        <v>709</v>
      </c>
      <c r="C718" s="57" t="str">
        <f>IFERROR(IF('Input| Projects'!C718="","",'Input| Projects'!C718),"")</f>
        <v/>
      </c>
      <c r="D718" s="57" t="str">
        <f>IFERROR(IF('Input| Projects'!D718="","",'Input| Projects'!D718),"")</f>
        <v/>
      </c>
      <c r="E718" s="140"/>
      <c r="F718" s="257">
        <f>IFERROR('Input| Projects'!I718*'Input| Escalations'!$K$19,"")</f>
        <v>0</v>
      </c>
      <c r="G718" s="257">
        <f>IFERROR('Input| Projects'!J718*'Input| Escalations'!$K$19,"")</f>
        <v>0</v>
      </c>
      <c r="H718" s="257">
        <f>IFERROR('Input| Projects'!K718*'Input| Escalations'!$K$19,"")</f>
        <v>0</v>
      </c>
      <c r="I718" s="257">
        <f>IFERROR('Input| Projects'!L718*'Input| Escalations'!$K$19,"")</f>
        <v>0</v>
      </c>
      <c r="J718" s="257">
        <f>IFERROR('Input| Projects'!M718*'Input| Escalations'!$K$19,"")</f>
        <v>0</v>
      </c>
      <c r="K718" s="257">
        <f>IFERROR('Input| Projects'!N718*'Input| Escalations'!$K$19,"")</f>
        <v>0</v>
      </c>
      <c r="L718" s="257">
        <f>IFERROR('Input| Projects'!O718*'Input| Escalations'!$K$19,"")</f>
        <v>0</v>
      </c>
      <c r="M718" s="206" t="str">
        <f>IF(ABS(SUM(F718:L718)-(SUM('Input| Projects'!I718:O718)*'Input| Escalations'!$K$19))&lt;0.0000001,"",1)</f>
        <v/>
      </c>
      <c r="N718" s="259">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259">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259">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259">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259">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259">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259">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42"/>
      <c r="V718" s="253">
        <f t="shared" si="269"/>
        <v>0</v>
      </c>
      <c r="W718" s="253">
        <f t="shared" si="270"/>
        <v>0</v>
      </c>
      <c r="X718" s="253">
        <f t="shared" si="271"/>
        <v>0</v>
      </c>
      <c r="Y718" s="253">
        <f t="shared" si="254"/>
        <v>0</v>
      </c>
      <c r="Z718" s="253">
        <f t="shared" si="255"/>
        <v>0</v>
      </c>
      <c r="AA718" s="253">
        <f t="shared" si="256"/>
        <v>0</v>
      </c>
      <c r="AB718" s="253">
        <f t="shared" si="257"/>
        <v>0</v>
      </c>
      <c r="AC718" s="142"/>
      <c r="AD718" s="253">
        <f>'Input| Projects'!Q718*N718*'Input| Escalations'!$K$19</f>
        <v>0</v>
      </c>
      <c r="AE718" s="253">
        <f>'Input| Projects'!R718*O718*'Input| Escalations'!$K$19</f>
        <v>0</v>
      </c>
      <c r="AF718" s="253">
        <f>'Input| Projects'!S718*P718*'Input| Escalations'!$K$19</f>
        <v>0</v>
      </c>
      <c r="AG718" s="253">
        <f>'Input| Projects'!T718*Q718*'Input| Escalations'!$K$19</f>
        <v>0</v>
      </c>
      <c r="AH718" s="253">
        <f>'Input| Projects'!U718*R718*'Input| Escalations'!$K$19</f>
        <v>0</v>
      </c>
      <c r="AI718" s="253">
        <f>'Input| Projects'!V718*S718*'Input| Escalations'!$K$19</f>
        <v>0</v>
      </c>
      <c r="AJ718" s="253">
        <f>'Input| Projects'!W718*T718*'Input| Escalations'!$K$19</f>
        <v>0</v>
      </c>
      <c r="AK718" s="142"/>
      <c r="AL718" s="253">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253">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253">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253">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253">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253">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253">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42"/>
      <c r="AT718" s="253">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253">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253">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253">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253">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253">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253">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42"/>
      <c r="BB718" s="253">
        <f t="shared" si="272"/>
        <v>0</v>
      </c>
      <c r="BC718" s="253">
        <f t="shared" si="273"/>
        <v>0</v>
      </c>
      <c r="BD718" s="253">
        <f t="shared" si="274"/>
        <v>0</v>
      </c>
      <c r="BE718" s="253">
        <f t="shared" si="258"/>
        <v>0</v>
      </c>
      <c r="BF718" s="253">
        <f t="shared" si="259"/>
        <v>0</v>
      </c>
      <c r="BG718" s="253">
        <f t="shared" si="260"/>
        <v>0</v>
      </c>
      <c r="BH718" s="253">
        <f t="shared" si="261"/>
        <v>0</v>
      </c>
      <c r="BI718" s="144"/>
      <c r="BJ718" s="253"/>
      <c r="BK718" s="253"/>
      <c r="BL718" s="253"/>
      <c r="BM718" s="253"/>
      <c r="BN718" s="253"/>
      <c r="BO718" s="253"/>
      <c r="BP718" s="253"/>
      <c r="BQ718" s="144"/>
      <c r="BR718" s="253">
        <f t="shared" si="262"/>
        <v>0</v>
      </c>
      <c r="BS718" s="253">
        <f t="shared" si="263"/>
        <v>0</v>
      </c>
      <c r="BT718" s="253">
        <f t="shared" si="264"/>
        <v>0</v>
      </c>
      <c r="BU718" s="253">
        <f t="shared" si="265"/>
        <v>0</v>
      </c>
      <c r="BV718" s="253">
        <f t="shared" si="266"/>
        <v>0</v>
      </c>
      <c r="BW718" s="253">
        <f t="shared" si="267"/>
        <v>0</v>
      </c>
      <c r="BX718" s="253">
        <f t="shared" si="268"/>
        <v>0</v>
      </c>
      <c r="BY718" s="142"/>
      <c r="BZ718" s="264" t="str">
        <f>IF(SUMIF('Input| Projects'!$AR$8:$CO$8,"Dx",'Input| Projects'!$AR718:$CO718)=0,"",SUMIF('Input| Projects'!$AR$8:$CO$8,"Dx",'Input| Projects'!$AR718:$CO718))</f>
        <v/>
      </c>
      <c r="CA718" s="264" t="str">
        <f>IF(SUMIF('Input| Projects'!$AR$8:$CO$8,"Tx",'Input| Projects'!$AR718:$CO718)=0,"",SUMIF('Input| Projects'!$AR$8:$CO$8,"Tx",'Input| Projects'!$AR718:$CO718))</f>
        <v/>
      </c>
      <c r="CB718" s="206" t="str">
        <f t="shared" si="275"/>
        <v/>
      </c>
    </row>
    <row r="719" spans="2:80" x14ac:dyDescent="0.3">
      <c r="B719" s="268">
        <f>IFERROR('Input| Projects'!B719,"")</f>
        <v>710</v>
      </c>
      <c r="C719" s="57" t="str">
        <f>IFERROR(IF('Input| Projects'!C719="","",'Input| Projects'!C719),"")</f>
        <v/>
      </c>
      <c r="D719" s="57" t="str">
        <f>IFERROR(IF('Input| Projects'!D719="","",'Input| Projects'!D719),"")</f>
        <v/>
      </c>
      <c r="E719" s="140"/>
      <c r="F719" s="257">
        <f>IFERROR('Input| Projects'!I719*'Input| Escalations'!$K$19,"")</f>
        <v>0</v>
      </c>
      <c r="G719" s="257">
        <f>IFERROR('Input| Projects'!J719*'Input| Escalations'!$K$19,"")</f>
        <v>0</v>
      </c>
      <c r="H719" s="257">
        <f>IFERROR('Input| Projects'!K719*'Input| Escalations'!$K$19,"")</f>
        <v>0</v>
      </c>
      <c r="I719" s="257">
        <f>IFERROR('Input| Projects'!L719*'Input| Escalations'!$K$19,"")</f>
        <v>0</v>
      </c>
      <c r="J719" s="257">
        <f>IFERROR('Input| Projects'!M719*'Input| Escalations'!$K$19,"")</f>
        <v>0</v>
      </c>
      <c r="K719" s="257">
        <f>IFERROR('Input| Projects'!N719*'Input| Escalations'!$K$19,"")</f>
        <v>0</v>
      </c>
      <c r="L719" s="257">
        <f>IFERROR('Input| Projects'!O719*'Input| Escalations'!$K$19,"")</f>
        <v>0</v>
      </c>
      <c r="M719" s="206" t="str">
        <f>IF(ABS(SUM(F719:L719)-(SUM('Input| Projects'!I719:O719)*'Input| Escalations'!$K$19))&lt;0.0000001,"",1)</f>
        <v/>
      </c>
      <c r="N719" s="259">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259">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259">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259">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259">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259">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259">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42"/>
      <c r="V719" s="253">
        <f t="shared" si="269"/>
        <v>0</v>
      </c>
      <c r="W719" s="253">
        <f t="shared" si="270"/>
        <v>0</v>
      </c>
      <c r="X719" s="253">
        <f t="shared" si="271"/>
        <v>0</v>
      </c>
      <c r="Y719" s="253">
        <f t="shared" si="254"/>
        <v>0</v>
      </c>
      <c r="Z719" s="253">
        <f t="shared" si="255"/>
        <v>0</v>
      </c>
      <c r="AA719" s="253">
        <f t="shared" si="256"/>
        <v>0</v>
      </c>
      <c r="AB719" s="253">
        <f t="shared" si="257"/>
        <v>0</v>
      </c>
      <c r="AC719" s="142"/>
      <c r="AD719" s="253">
        <f>'Input| Projects'!Q719*N719*'Input| Escalations'!$K$19</f>
        <v>0</v>
      </c>
      <c r="AE719" s="253">
        <f>'Input| Projects'!R719*O719*'Input| Escalations'!$K$19</f>
        <v>0</v>
      </c>
      <c r="AF719" s="253">
        <f>'Input| Projects'!S719*P719*'Input| Escalations'!$K$19</f>
        <v>0</v>
      </c>
      <c r="AG719" s="253">
        <f>'Input| Projects'!T719*Q719*'Input| Escalations'!$K$19</f>
        <v>0</v>
      </c>
      <c r="AH719" s="253">
        <f>'Input| Projects'!U719*R719*'Input| Escalations'!$K$19</f>
        <v>0</v>
      </c>
      <c r="AI719" s="253">
        <f>'Input| Projects'!V719*S719*'Input| Escalations'!$K$19</f>
        <v>0</v>
      </c>
      <c r="AJ719" s="253">
        <f>'Input| Projects'!W719*T719*'Input| Escalations'!$K$19</f>
        <v>0</v>
      </c>
      <c r="AK719" s="142"/>
      <c r="AL719" s="253">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253">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253">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253">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253">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253">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253">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42"/>
      <c r="AT719" s="253">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253">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253">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253">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253">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253">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253">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42"/>
      <c r="BB719" s="253">
        <f t="shared" si="272"/>
        <v>0</v>
      </c>
      <c r="BC719" s="253">
        <f t="shared" si="273"/>
        <v>0</v>
      </c>
      <c r="BD719" s="253">
        <f t="shared" si="274"/>
        <v>0</v>
      </c>
      <c r="BE719" s="253">
        <f t="shared" si="258"/>
        <v>0</v>
      </c>
      <c r="BF719" s="253">
        <f t="shared" si="259"/>
        <v>0</v>
      </c>
      <c r="BG719" s="253">
        <f t="shared" si="260"/>
        <v>0</v>
      </c>
      <c r="BH719" s="253">
        <f t="shared" si="261"/>
        <v>0</v>
      </c>
      <c r="BI719" s="144"/>
      <c r="BJ719" s="253"/>
      <c r="BK719" s="253"/>
      <c r="BL719" s="253"/>
      <c r="BM719" s="253"/>
      <c r="BN719" s="253"/>
      <c r="BO719" s="253"/>
      <c r="BP719" s="253"/>
      <c r="BQ719" s="144"/>
      <c r="BR719" s="253">
        <f t="shared" si="262"/>
        <v>0</v>
      </c>
      <c r="BS719" s="253">
        <f t="shared" si="263"/>
        <v>0</v>
      </c>
      <c r="BT719" s="253">
        <f t="shared" si="264"/>
        <v>0</v>
      </c>
      <c r="BU719" s="253">
        <f t="shared" si="265"/>
        <v>0</v>
      </c>
      <c r="BV719" s="253">
        <f t="shared" si="266"/>
        <v>0</v>
      </c>
      <c r="BW719" s="253">
        <f t="shared" si="267"/>
        <v>0</v>
      </c>
      <c r="BX719" s="253">
        <f t="shared" si="268"/>
        <v>0</v>
      </c>
      <c r="BY719" s="142"/>
      <c r="BZ719" s="264" t="str">
        <f>IF(SUMIF('Input| Projects'!$AR$8:$CO$8,"Dx",'Input| Projects'!$AR719:$CO719)=0,"",SUMIF('Input| Projects'!$AR$8:$CO$8,"Dx",'Input| Projects'!$AR719:$CO719))</f>
        <v/>
      </c>
      <c r="CA719" s="264" t="str">
        <f>IF(SUMIF('Input| Projects'!$AR$8:$CO$8,"Tx",'Input| Projects'!$AR719:$CO719)=0,"",SUMIF('Input| Projects'!$AR$8:$CO$8,"Tx",'Input| Projects'!$AR719:$CO719))</f>
        <v/>
      </c>
      <c r="CB719" s="206" t="str">
        <f t="shared" si="275"/>
        <v/>
      </c>
    </row>
    <row r="720" spans="2:80" x14ac:dyDescent="0.3">
      <c r="B720" s="268">
        <f>IFERROR('Input| Projects'!B720,"")</f>
        <v>711</v>
      </c>
      <c r="C720" s="57" t="str">
        <f>IFERROR(IF('Input| Projects'!C720="","",'Input| Projects'!C720),"")</f>
        <v/>
      </c>
      <c r="D720" s="57" t="str">
        <f>IFERROR(IF('Input| Projects'!D720="","",'Input| Projects'!D720),"")</f>
        <v/>
      </c>
      <c r="E720" s="140"/>
      <c r="F720" s="257">
        <f>IFERROR('Input| Projects'!I720*'Input| Escalations'!$K$19,"")</f>
        <v>0</v>
      </c>
      <c r="G720" s="257">
        <f>IFERROR('Input| Projects'!J720*'Input| Escalations'!$K$19,"")</f>
        <v>0</v>
      </c>
      <c r="H720" s="257">
        <f>IFERROR('Input| Projects'!K720*'Input| Escalations'!$K$19,"")</f>
        <v>0</v>
      </c>
      <c r="I720" s="257">
        <f>IFERROR('Input| Projects'!L720*'Input| Escalations'!$K$19,"")</f>
        <v>0</v>
      </c>
      <c r="J720" s="257">
        <f>IFERROR('Input| Projects'!M720*'Input| Escalations'!$K$19,"")</f>
        <v>0</v>
      </c>
      <c r="K720" s="257">
        <f>IFERROR('Input| Projects'!N720*'Input| Escalations'!$K$19,"")</f>
        <v>0</v>
      </c>
      <c r="L720" s="257">
        <f>IFERROR('Input| Projects'!O720*'Input| Escalations'!$K$19,"")</f>
        <v>0</v>
      </c>
      <c r="M720" s="206" t="str">
        <f>IF(ABS(SUM(F720:L720)-(SUM('Input| Projects'!I720:O720)*'Input| Escalations'!$K$19))&lt;0.0000001,"",1)</f>
        <v/>
      </c>
      <c r="N720" s="259">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259">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259">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259">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259">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259">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259">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42"/>
      <c r="V720" s="253">
        <f t="shared" si="269"/>
        <v>0</v>
      </c>
      <c r="W720" s="253">
        <f t="shared" si="270"/>
        <v>0</v>
      </c>
      <c r="X720" s="253">
        <f t="shared" si="271"/>
        <v>0</v>
      </c>
      <c r="Y720" s="253">
        <f t="shared" si="254"/>
        <v>0</v>
      </c>
      <c r="Z720" s="253">
        <f t="shared" si="255"/>
        <v>0</v>
      </c>
      <c r="AA720" s="253">
        <f t="shared" si="256"/>
        <v>0</v>
      </c>
      <c r="AB720" s="253">
        <f t="shared" si="257"/>
        <v>0</v>
      </c>
      <c r="AC720" s="142"/>
      <c r="AD720" s="253">
        <f>'Input| Projects'!Q720*N720*'Input| Escalations'!$K$19</f>
        <v>0</v>
      </c>
      <c r="AE720" s="253">
        <f>'Input| Projects'!R720*O720*'Input| Escalations'!$K$19</f>
        <v>0</v>
      </c>
      <c r="AF720" s="253">
        <f>'Input| Projects'!S720*P720*'Input| Escalations'!$K$19</f>
        <v>0</v>
      </c>
      <c r="AG720" s="253">
        <f>'Input| Projects'!T720*Q720*'Input| Escalations'!$K$19</f>
        <v>0</v>
      </c>
      <c r="AH720" s="253">
        <f>'Input| Projects'!U720*R720*'Input| Escalations'!$K$19</f>
        <v>0</v>
      </c>
      <c r="AI720" s="253">
        <f>'Input| Projects'!V720*S720*'Input| Escalations'!$K$19</f>
        <v>0</v>
      </c>
      <c r="AJ720" s="253">
        <f>'Input| Projects'!W720*T720*'Input| Escalations'!$K$19</f>
        <v>0</v>
      </c>
      <c r="AK720" s="142"/>
      <c r="AL720" s="253">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253">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253">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253">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253">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253">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253">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42"/>
      <c r="AT720" s="253">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253">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253">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253">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253">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253">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253">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42"/>
      <c r="BB720" s="253">
        <f t="shared" si="272"/>
        <v>0</v>
      </c>
      <c r="BC720" s="253">
        <f t="shared" si="273"/>
        <v>0</v>
      </c>
      <c r="BD720" s="253">
        <f t="shared" si="274"/>
        <v>0</v>
      </c>
      <c r="BE720" s="253">
        <f t="shared" si="258"/>
        <v>0</v>
      </c>
      <c r="BF720" s="253">
        <f t="shared" si="259"/>
        <v>0</v>
      </c>
      <c r="BG720" s="253">
        <f t="shared" si="260"/>
        <v>0</v>
      </c>
      <c r="BH720" s="253">
        <f t="shared" si="261"/>
        <v>0</v>
      </c>
      <c r="BI720" s="144"/>
      <c r="BJ720" s="253"/>
      <c r="BK720" s="253"/>
      <c r="BL720" s="253"/>
      <c r="BM720" s="253"/>
      <c r="BN720" s="253"/>
      <c r="BO720" s="253"/>
      <c r="BP720" s="253"/>
      <c r="BQ720" s="144"/>
      <c r="BR720" s="253">
        <f t="shared" si="262"/>
        <v>0</v>
      </c>
      <c r="BS720" s="253">
        <f t="shared" si="263"/>
        <v>0</v>
      </c>
      <c r="BT720" s="253">
        <f t="shared" si="264"/>
        <v>0</v>
      </c>
      <c r="BU720" s="253">
        <f t="shared" si="265"/>
        <v>0</v>
      </c>
      <c r="BV720" s="253">
        <f t="shared" si="266"/>
        <v>0</v>
      </c>
      <c r="BW720" s="253">
        <f t="shared" si="267"/>
        <v>0</v>
      </c>
      <c r="BX720" s="253">
        <f t="shared" si="268"/>
        <v>0</v>
      </c>
      <c r="BY720" s="142"/>
      <c r="BZ720" s="264" t="str">
        <f>IF(SUMIF('Input| Projects'!$AR$8:$CO$8,"Dx",'Input| Projects'!$AR720:$CO720)=0,"",SUMIF('Input| Projects'!$AR$8:$CO$8,"Dx",'Input| Projects'!$AR720:$CO720))</f>
        <v/>
      </c>
      <c r="CA720" s="264" t="str">
        <f>IF(SUMIF('Input| Projects'!$AR$8:$CO$8,"Tx",'Input| Projects'!$AR720:$CO720)=0,"",SUMIF('Input| Projects'!$AR$8:$CO$8,"Tx",'Input| Projects'!$AR720:$CO720))</f>
        <v/>
      </c>
      <c r="CB720" s="206" t="str">
        <f t="shared" si="275"/>
        <v/>
      </c>
    </row>
    <row r="721" spans="2:80" x14ac:dyDescent="0.3">
      <c r="B721" s="268">
        <f>IFERROR('Input| Projects'!B721,"")</f>
        <v>712</v>
      </c>
      <c r="C721" s="57" t="str">
        <f>IFERROR(IF('Input| Projects'!C721="","",'Input| Projects'!C721),"")</f>
        <v/>
      </c>
      <c r="D721" s="57" t="str">
        <f>IFERROR(IF('Input| Projects'!D721="","",'Input| Projects'!D721),"")</f>
        <v/>
      </c>
      <c r="E721" s="140"/>
      <c r="F721" s="257">
        <f>IFERROR('Input| Projects'!I721*'Input| Escalations'!$K$19,"")</f>
        <v>0</v>
      </c>
      <c r="G721" s="257">
        <f>IFERROR('Input| Projects'!J721*'Input| Escalations'!$K$19,"")</f>
        <v>0</v>
      </c>
      <c r="H721" s="257">
        <f>IFERROR('Input| Projects'!K721*'Input| Escalations'!$K$19,"")</f>
        <v>0</v>
      </c>
      <c r="I721" s="257">
        <f>IFERROR('Input| Projects'!L721*'Input| Escalations'!$K$19,"")</f>
        <v>0</v>
      </c>
      <c r="J721" s="257">
        <f>IFERROR('Input| Projects'!M721*'Input| Escalations'!$K$19,"")</f>
        <v>0</v>
      </c>
      <c r="K721" s="257">
        <f>IFERROR('Input| Projects'!N721*'Input| Escalations'!$K$19,"")</f>
        <v>0</v>
      </c>
      <c r="L721" s="257">
        <f>IFERROR('Input| Projects'!O721*'Input| Escalations'!$K$19,"")</f>
        <v>0</v>
      </c>
      <c r="M721" s="206" t="str">
        <f>IF(ABS(SUM(F721:L721)-(SUM('Input| Projects'!I721:O721)*'Input| Escalations'!$K$19))&lt;0.0000001,"",1)</f>
        <v/>
      </c>
      <c r="N721" s="259">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259">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259">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259">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259">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259">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259">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42"/>
      <c r="V721" s="253">
        <f t="shared" si="269"/>
        <v>0</v>
      </c>
      <c r="W721" s="253">
        <f t="shared" si="270"/>
        <v>0</v>
      </c>
      <c r="X721" s="253">
        <f t="shared" si="271"/>
        <v>0</v>
      </c>
      <c r="Y721" s="253">
        <f t="shared" si="254"/>
        <v>0</v>
      </c>
      <c r="Z721" s="253">
        <f t="shared" si="255"/>
        <v>0</v>
      </c>
      <c r="AA721" s="253">
        <f t="shared" si="256"/>
        <v>0</v>
      </c>
      <c r="AB721" s="253">
        <f t="shared" si="257"/>
        <v>0</v>
      </c>
      <c r="AC721" s="142"/>
      <c r="AD721" s="253">
        <f>'Input| Projects'!Q721*N721*'Input| Escalations'!$K$19</f>
        <v>0</v>
      </c>
      <c r="AE721" s="253">
        <f>'Input| Projects'!R721*O721*'Input| Escalations'!$K$19</f>
        <v>0</v>
      </c>
      <c r="AF721" s="253">
        <f>'Input| Projects'!S721*P721*'Input| Escalations'!$K$19</f>
        <v>0</v>
      </c>
      <c r="AG721" s="253">
        <f>'Input| Projects'!T721*Q721*'Input| Escalations'!$K$19</f>
        <v>0</v>
      </c>
      <c r="AH721" s="253">
        <f>'Input| Projects'!U721*R721*'Input| Escalations'!$K$19</f>
        <v>0</v>
      </c>
      <c r="AI721" s="253">
        <f>'Input| Projects'!V721*S721*'Input| Escalations'!$K$19</f>
        <v>0</v>
      </c>
      <c r="AJ721" s="253">
        <f>'Input| Projects'!W721*T721*'Input| Escalations'!$K$19</f>
        <v>0</v>
      </c>
      <c r="AK721" s="142"/>
      <c r="AL721" s="253">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253">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253">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253">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253">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253">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253">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42"/>
      <c r="AT721" s="253">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253">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253">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253">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253">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253">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253">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42"/>
      <c r="BB721" s="253">
        <f t="shared" si="272"/>
        <v>0</v>
      </c>
      <c r="BC721" s="253">
        <f t="shared" si="273"/>
        <v>0</v>
      </c>
      <c r="BD721" s="253">
        <f t="shared" si="274"/>
        <v>0</v>
      </c>
      <c r="BE721" s="253">
        <f t="shared" si="258"/>
        <v>0</v>
      </c>
      <c r="BF721" s="253">
        <f t="shared" si="259"/>
        <v>0</v>
      </c>
      <c r="BG721" s="253">
        <f t="shared" si="260"/>
        <v>0</v>
      </c>
      <c r="BH721" s="253">
        <f t="shared" si="261"/>
        <v>0</v>
      </c>
      <c r="BI721" s="144"/>
      <c r="BJ721" s="253"/>
      <c r="BK721" s="253"/>
      <c r="BL721" s="253"/>
      <c r="BM721" s="253"/>
      <c r="BN721" s="253"/>
      <c r="BO721" s="253"/>
      <c r="BP721" s="253"/>
      <c r="BQ721" s="144"/>
      <c r="BR721" s="253">
        <f t="shared" si="262"/>
        <v>0</v>
      </c>
      <c r="BS721" s="253">
        <f t="shared" si="263"/>
        <v>0</v>
      </c>
      <c r="BT721" s="253">
        <f t="shared" si="264"/>
        <v>0</v>
      </c>
      <c r="BU721" s="253">
        <f t="shared" si="265"/>
        <v>0</v>
      </c>
      <c r="BV721" s="253">
        <f t="shared" si="266"/>
        <v>0</v>
      </c>
      <c r="BW721" s="253">
        <f t="shared" si="267"/>
        <v>0</v>
      </c>
      <c r="BX721" s="253">
        <f t="shared" si="268"/>
        <v>0</v>
      </c>
      <c r="BY721" s="142"/>
      <c r="BZ721" s="264" t="str">
        <f>IF(SUMIF('Input| Projects'!$AR$8:$CO$8,"Dx",'Input| Projects'!$AR721:$CO721)=0,"",SUMIF('Input| Projects'!$AR$8:$CO$8,"Dx",'Input| Projects'!$AR721:$CO721))</f>
        <v/>
      </c>
      <c r="CA721" s="264" t="str">
        <f>IF(SUMIF('Input| Projects'!$AR$8:$CO$8,"Tx",'Input| Projects'!$AR721:$CO721)=0,"",SUMIF('Input| Projects'!$AR$8:$CO$8,"Tx",'Input| Projects'!$AR721:$CO721))</f>
        <v/>
      </c>
      <c r="CB721" s="206" t="str">
        <f t="shared" si="275"/>
        <v/>
      </c>
    </row>
    <row r="722" spans="2:80" x14ac:dyDescent="0.3">
      <c r="B722" s="268">
        <f>IFERROR('Input| Projects'!B722,"")</f>
        <v>713</v>
      </c>
      <c r="C722" s="57" t="str">
        <f>IFERROR(IF('Input| Projects'!C722="","",'Input| Projects'!C722),"")</f>
        <v/>
      </c>
      <c r="D722" s="57" t="str">
        <f>IFERROR(IF('Input| Projects'!D722="","",'Input| Projects'!D722),"")</f>
        <v/>
      </c>
      <c r="E722" s="140"/>
      <c r="F722" s="257">
        <f>IFERROR('Input| Projects'!I722*'Input| Escalations'!$K$19,"")</f>
        <v>0</v>
      </c>
      <c r="G722" s="257">
        <f>IFERROR('Input| Projects'!J722*'Input| Escalations'!$K$19,"")</f>
        <v>0</v>
      </c>
      <c r="H722" s="257">
        <f>IFERROR('Input| Projects'!K722*'Input| Escalations'!$K$19,"")</f>
        <v>0</v>
      </c>
      <c r="I722" s="257">
        <f>IFERROR('Input| Projects'!L722*'Input| Escalations'!$K$19,"")</f>
        <v>0</v>
      </c>
      <c r="J722" s="257">
        <f>IFERROR('Input| Projects'!M722*'Input| Escalations'!$K$19,"")</f>
        <v>0</v>
      </c>
      <c r="K722" s="257">
        <f>IFERROR('Input| Projects'!N722*'Input| Escalations'!$K$19,"")</f>
        <v>0</v>
      </c>
      <c r="L722" s="257">
        <f>IFERROR('Input| Projects'!O722*'Input| Escalations'!$K$19,"")</f>
        <v>0</v>
      </c>
      <c r="M722" s="206" t="str">
        <f>IF(ABS(SUM(F722:L722)-(SUM('Input| Projects'!I722:O722)*'Input| Escalations'!$K$19))&lt;0.0000001,"",1)</f>
        <v/>
      </c>
      <c r="N722" s="259">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259">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259">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259">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259">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259">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259">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42"/>
      <c r="V722" s="253">
        <f t="shared" si="269"/>
        <v>0</v>
      </c>
      <c r="W722" s="253">
        <f t="shared" si="270"/>
        <v>0</v>
      </c>
      <c r="X722" s="253">
        <f t="shared" si="271"/>
        <v>0</v>
      </c>
      <c r="Y722" s="253">
        <f t="shared" si="254"/>
        <v>0</v>
      </c>
      <c r="Z722" s="253">
        <f t="shared" si="255"/>
        <v>0</v>
      </c>
      <c r="AA722" s="253">
        <f t="shared" si="256"/>
        <v>0</v>
      </c>
      <c r="AB722" s="253">
        <f t="shared" si="257"/>
        <v>0</v>
      </c>
      <c r="AC722" s="142"/>
      <c r="AD722" s="253">
        <f>'Input| Projects'!Q722*N722*'Input| Escalations'!$K$19</f>
        <v>0</v>
      </c>
      <c r="AE722" s="253">
        <f>'Input| Projects'!R722*O722*'Input| Escalations'!$K$19</f>
        <v>0</v>
      </c>
      <c r="AF722" s="253">
        <f>'Input| Projects'!S722*P722*'Input| Escalations'!$K$19</f>
        <v>0</v>
      </c>
      <c r="AG722" s="253">
        <f>'Input| Projects'!T722*Q722*'Input| Escalations'!$K$19</f>
        <v>0</v>
      </c>
      <c r="AH722" s="253">
        <f>'Input| Projects'!U722*R722*'Input| Escalations'!$K$19</f>
        <v>0</v>
      </c>
      <c r="AI722" s="253">
        <f>'Input| Projects'!V722*S722*'Input| Escalations'!$K$19</f>
        <v>0</v>
      </c>
      <c r="AJ722" s="253">
        <f>'Input| Projects'!W722*T722*'Input| Escalations'!$K$19</f>
        <v>0</v>
      </c>
      <c r="AK722" s="142"/>
      <c r="AL722" s="253">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253">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253">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253">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253">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253">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253">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42"/>
      <c r="AT722" s="253">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253">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253">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253">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253">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253">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253">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42"/>
      <c r="BB722" s="253">
        <f t="shared" si="272"/>
        <v>0</v>
      </c>
      <c r="BC722" s="253">
        <f t="shared" si="273"/>
        <v>0</v>
      </c>
      <c r="BD722" s="253">
        <f t="shared" si="274"/>
        <v>0</v>
      </c>
      <c r="BE722" s="253">
        <f t="shared" si="258"/>
        <v>0</v>
      </c>
      <c r="BF722" s="253">
        <f t="shared" si="259"/>
        <v>0</v>
      </c>
      <c r="BG722" s="253">
        <f t="shared" si="260"/>
        <v>0</v>
      </c>
      <c r="BH722" s="253">
        <f t="shared" si="261"/>
        <v>0</v>
      </c>
      <c r="BI722" s="144"/>
      <c r="BJ722" s="253"/>
      <c r="BK722" s="253"/>
      <c r="BL722" s="253"/>
      <c r="BM722" s="253"/>
      <c r="BN722" s="253"/>
      <c r="BO722" s="253"/>
      <c r="BP722" s="253"/>
      <c r="BQ722" s="144"/>
      <c r="BR722" s="253">
        <f t="shared" si="262"/>
        <v>0</v>
      </c>
      <c r="BS722" s="253">
        <f t="shared" si="263"/>
        <v>0</v>
      </c>
      <c r="BT722" s="253">
        <f t="shared" si="264"/>
        <v>0</v>
      </c>
      <c r="BU722" s="253">
        <f t="shared" si="265"/>
        <v>0</v>
      </c>
      <c r="BV722" s="253">
        <f t="shared" si="266"/>
        <v>0</v>
      </c>
      <c r="BW722" s="253">
        <f t="shared" si="267"/>
        <v>0</v>
      </c>
      <c r="BX722" s="253">
        <f t="shared" si="268"/>
        <v>0</v>
      </c>
      <c r="BY722" s="142"/>
      <c r="BZ722" s="264" t="str">
        <f>IF(SUMIF('Input| Projects'!$AR$8:$CO$8,"Dx",'Input| Projects'!$AR722:$CO722)=0,"",SUMIF('Input| Projects'!$AR$8:$CO$8,"Dx",'Input| Projects'!$AR722:$CO722))</f>
        <v/>
      </c>
      <c r="CA722" s="264" t="str">
        <f>IF(SUMIF('Input| Projects'!$AR$8:$CO$8,"Tx",'Input| Projects'!$AR722:$CO722)=0,"",SUMIF('Input| Projects'!$AR$8:$CO$8,"Tx",'Input| Projects'!$AR722:$CO722))</f>
        <v/>
      </c>
      <c r="CB722" s="206" t="str">
        <f t="shared" si="275"/>
        <v/>
      </c>
    </row>
    <row r="723" spans="2:80" x14ac:dyDescent="0.3">
      <c r="B723" s="268">
        <f>IFERROR('Input| Projects'!B723,"")</f>
        <v>714</v>
      </c>
      <c r="C723" s="57" t="str">
        <f>IFERROR(IF('Input| Projects'!C723="","",'Input| Projects'!C723),"")</f>
        <v/>
      </c>
      <c r="D723" s="57" t="str">
        <f>IFERROR(IF('Input| Projects'!D723="","",'Input| Projects'!D723),"")</f>
        <v/>
      </c>
      <c r="E723" s="140"/>
      <c r="F723" s="257">
        <f>IFERROR('Input| Projects'!I723*'Input| Escalations'!$K$19,"")</f>
        <v>0</v>
      </c>
      <c r="G723" s="257">
        <f>IFERROR('Input| Projects'!J723*'Input| Escalations'!$K$19,"")</f>
        <v>0</v>
      </c>
      <c r="H723" s="257">
        <f>IFERROR('Input| Projects'!K723*'Input| Escalations'!$K$19,"")</f>
        <v>0</v>
      </c>
      <c r="I723" s="257">
        <f>IFERROR('Input| Projects'!L723*'Input| Escalations'!$K$19,"")</f>
        <v>0</v>
      </c>
      <c r="J723" s="257">
        <f>IFERROR('Input| Projects'!M723*'Input| Escalations'!$K$19,"")</f>
        <v>0</v>
      </c>
      <c r="K723" s="257">
        <f>IFERROR('Input| Projects'!N723*'Input| Escalations'!$K$19,"")</f>
        <v>0</v>
      </c>
      <c r="L723" s="257">
        <f>IFERROR('Input| Projects'!O723*'Input| Escalations'!$K$19,"")</f>
        <v>0</v>
      </c>
      <c r="M723" s="206" t="str">
        <f>IF(ABS(SUM(F723:L723)-(SUM('Input| Projects'!I723:O723)*'Input| Escalations'!$K$19))&lt;0.0000001,"",1)</f>
        <v/>
      </c>
      <c r="N723" s="259">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259">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259">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259">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259">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259">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259">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42"/>
      <c r="V723" s="253">
        <f t="shared" si="269"/>
        <v>0</v>
      </c>
      <c r="W723" s="253">
        <f t="shared" si="270"/>
        <v>0</v>
      </c>
      <c r="X723" s="253">
        <f t="shared" si="271"/>
        <v>0</v>
      </c>
      <c r="Y723" s="253">
        <f t="shared" si="254"/>
        <v>0</v>
      </c>
      <c r="Z723" s="253">
        <f t="shared" si="255"/>
        <v>0</v>
      </c>
      <c r="AA723" s="253">
        <f t="shared" si="256"/>
        <v>0</v>
      </c>
      <c r="AB723" s="253">
        <f t="shared" si="257"/>
        <v>0</v>
      </c>
      <c r="AC723" s="142"/>
      <c r="AD723" s="253">
        <f>'Input| Projects'!Q723*N723*'Input| Escalations'!$K$19</f>
        <v>0</v>
      </c>
      <c r="AE723" s="253">
        <f>'Input| Projects'!R723*O723*'Input| Escalations'!$K$19</f>
        <v>0</v>
      </c>
      <c r="AF723" s="253">
        <f>'Input| Projects'!S723*P723*'Input| Escalations'!$K$19</f>
        <v>0</v>
      </c>
      <c r="AG723" s="253">
        <f>'Input| Projects'!T723*Q723*'Input| Escalations'!$K$19</f>
        <v>0</v>
      </c>
      <c r="AH723" s="253">
        <f>'Input| Projects'!U723*R723*'Input| Escalations'!$K$19</f>
        <v>0</v>
      </c>
      <c r="AI723" s="253">
        <f>'Input| Projects'!V723*S723*'Input| Escalations'!$K$19</f>
        <v>0</v>
      </c>
      <c r="AJ723" s="253">
        <f>'Input| Projects'!W723*T723*'Input| Escalations'!$K$19</f>
        <v>0</v>
      </c>
      <c r="AK723" s="142"/>
      <c r="AL723" s="253">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253">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253">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253">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253">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253">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253">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42"/>
      <c r="AT723" s="253">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253">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253">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253">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253">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253">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253">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42"/>
      <c r="BB723" s="253">
        <f t="shared" si="272"/>
        <v>0</v>
      </c>
      <c r="BC723" s="253">
        <f t="shared" si="273"/>
        <v>0</v>
      </c>
      <c r="BD723" s="253">
        <f t="shared" si="274"/>
        <v>0</v>
      </c>
      <c r="BE723" s="253">
        <f t="shared" si="258"/>
        <v>0</v>
      </c>
      <c r="BF723" s="253">
        <f t="shared" si="259"/>
        <v>0</v>
      </c>
      <c r="BG723" s="253">
        <f t="shared" si="260"/>
        <v>0</v>
      </c>
      <c r="BH723" s="253">
        <f t="shared" si="261"/>
        <v>0</v>
      </c>
      <c r="BI723" s="144"/>
      <c r="BJ723" s="253"/>
      <c r="BK723" s="253"/>
      <c r="BL723" s="253"/>
      <c r="BM723" s="253"/>
      <c r="BN723" s="253"/>
      <c r="BO723" s="253"/>
      <c r="BP723" s="253"/>
      <c r="BQ723" s="144"/>
      <c r="BR723" s="253">
        <f t="shared" si="262"/>
        <v>0</v>
      </c>
      <c r="BS723" s="253">
        <f t="shared" si="263"/>
        <v>0</v>
      </c>
      <c r="BT723" s="253">
        <f t="shared" si="264"/>
        <v>0</v>
      </c>
      <c r="BU723" s="253">
        <f t="shared" si="265"/>
        <v>0</v>
      </c>
      <c r="BV723" s="253">
        <f t="shared" si="266"/>
        <v>0</v>
      </c>
      <c r="BW723" s="253">
        <f t="shared" si="267"/>
        <v>0</v>
      </c>
      <c r="BX723" s="253">
        <f t="shared" si="268"/>
        <v>0</v>
      </c>
      <c r="BY723" s="142"/>
      <c r="BZ723" s="264" t="str">
        <f>IF(SUMIF('Input| Projects'!$AR$8:$CO$8,"Dx",'Input| Projects'!$AR723:$CO723)=0,"",SUMIF('Input| Projects'!$AR$8:$CO$8,"Dx",'Input| Projects'!$AR723:$CO723))</f>
        <v/>
      </c>
      <c r="CA723" s="264" t="str">
        <f>IF(SUMIF('Input| Projects'!$AR$8:$CO$8,"Tx",'Input| Projects'!$AR723:$CO723)=0,"",SUMIF('Input| Projects'!$AR$8:$CO$8,"Tx",'Input| Projects'!$AR723:$CO723))</f>
        <v/>
      </c>
      <c r="CB723" s="206" t="str">
        <f t="shared" si="275"/>
        <v/>
      </c>
    </row>
    <row r="724" spans="2:80" x14ac:dyDescent="0.3">
      <c r="B724" s="268">
        <f>IFERROR('Input| Projects'!B724,"")</f>
        <v>715</v>
      </c>
      <c r="C724" s="57" t="str">
        <f>IFERROR(IF('Input| Projects'!C724="","",'Input| Projects'!C724),"")</f>
        <v/>
      </c>
      <c r="D724" s="57" t="str">
        <f>IFERROR(IF('Input| Projects'!D724="","",'Input| Projects'!D724),"")</f>
        <v/>
      </c>
      <c r="E724" s="140"/>
      <c r="F724" s="257">
        <f>IFERROR('Input| Projects'!I724*'Input| Escalations'!$K$19,"")</f>
        <v>0</v>
      </c>
      <c r="G724" s="257">
        <f>IFERROR('Input| Projects'!J724*'Input| Escalations'!$K$19,"")</f>
        <v>0</v>
      </c>
      <c r="H724" s="257">
        <f>IFERROR('Input| Projects'!K724*'Input| Escalations'!$K$19,"")</f>
        <v>0</v>
      </c>
      <c r="I724" s="257">
        <f>IFERROR('Input| Projects'!L724*'Input| Escalations'!$K$19,"")</f>
        <v>0</v>
      </c>
      <c r="J724" s="257">
        <f>IFERROR('Input| Projects'!M724*'Input| Escalations'!$K$19,"")</f>
        <v>0</v>
      </c>
      <c r="K724" s="257">
        <f>IFERROR('Input| Projects'!N724*'Input| Escalations'!$K$19,"")</f>
        <v>0</v>
      </c>
      <c r="L724" s="257">
        <f>IFERROR('Input| Projects'!O724*'Input| Escalations'!$K$19,"")</f>
        <v>0</v>
      </c>
      <c r="M724" s="206" t="str">
        <f>IF(ABS(SUM(F724:L724)-(SUM('Input| Projects'!I724:O724)*'Input| Escalations'!$K$19))&lt;0.0000001,"",1)</f>
        <v/>
      </c>
      <c r="N724" s="259">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259">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259">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259">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259">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259">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259">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42"/>
      <c r="V724" s="253">
        <f t="shared" si="269"/>
        <v>0</v>
      </c>
      <c r="W724" s="253">
        <f t="shared" si="270"/>
        <v>0</v>
      </c>
      <c r="X724" s="253">
        <f t="shared" si="271"/>
        <v>0</v>
      </c>
      <c r="Y724" s="253">
        <f t="shared" si="254"/>
        <v>0</v>
      </c>
      <c r="Z724" s="253">
        <f t="shared" si="255"/>
        <v>0</v>
      </c>
      <c r="AA724" s="253">
        <f t="shared" si="256"/>
        <v>0</v>
      </c>
      <c r="AB724" s="253">
        <f t="shared" si="257"/>
        <v>0</v>
      </c>
      <c r="AC724" s="142"/>
      <c r="AD724" s="253">
        <f>'Input| Projects'!Q724*N724*'Input| Escalations'!$K$19</f>
        <v>0</v>
      </c>
      <c r="AE724" s="253">
        <f>'Input| Projects'!R724*O724*'Input| Escalations'!$K$19</f>
        <v>0</v>
      </c>
      <c r="AF724" s="253">
        <f>'Input| Projects'!S724*P724*'Input| Escalations'!$K$19</f>
        <v>0</v>
      </c>
      <c r="AG724" s="253">
        <f>'Input| Projects'!T724*Q724*'Input| Escalations'!$K$19</f>
        <v>0</v>
      </c>
      <c r="AH724" s="253">
        <f>'Input| Projects'!U724*R724*'Input| Escalations'!$K$19</f>
        <v>0</v>
      </c>
      <c r="AI724" s="253">
        <f>'Input| Projects'!V724*S724*'Input| Escalations'!$K$19</f>
        <v>0</v>
      </c>
      <c r="AJ724" s="253">
        <f>'Input| Projects'!W724*T724*'Input| Escalations'!$K$19</f>
        <v>0</v>
      </c>
      <c r="AK724" s="142"/>
      <c r="AL724" s="253">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253">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253">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253">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253">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253">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253">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42"/>
      <c r="AT724" s="253">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253">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253">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253">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253">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253">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253">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42"/>
      <c r="BB724" s="253">
        <f t="shared" si="272"/>
        <v>0</v>
      </c>
      <c r="BC724" s="253">
        <f t="shared" si="273"/>
        <v>0</v>
      </c>
      <c r="BD724" s="253">
        <f t="shared" si="274"/>
        <v>0</v>
      </c>
      <c r="BE724" s="253">
        <f t="shared" si="258"/>
        <v>0</v>
      </c>
      <c r="BF724" s="253">
        <f t="shared" si="259"/>
        <v>0</v>
      </c>
      <c r="BG724" s="253">
        <f t="shared" si="260"/>
        <v>0</v>
      </c>
      <c r="BH724" s="253">
        <f t="shared" si="261"/>
        <v>0</v>
      </c>
      <c r="BI724" s="144"/>
      <c r="BJ724" s="253"/>
      <c r="BK724" s="253"/>
      <c r="BL724" s="253"/>
      <c r="BM724" s="253"/>
      <c r="BN724" s="253"/>
      <c r="BO724" s="253"/>
      <c r="BP724" s="253"/>
      <c r="BQ724" s="144"/>
      <c r="BR724" s="253">
        <f t="shared" si="262"/>
        <v>0</v>
      </c>
      <c r="BS724" s="253">
        <f t="shared" si="263"/>
        <v>0</v>
      </c>
      <c r="BT724" s="253">
        <f t="shared" si="264"/>
        <v>0</v>
      </c>
      <c r="BU724" s="253">
        <f t="shared" si="265"/>
        <v>0</v>
      </c>
      <c r="BV724" s="253">
        <f t="shared" si="266"/>
        <v>0</v>
      </c>
      <c r="BW724" s="253">
        <f t="shared" si="267"/>
        <v>0</v>
      </c>
      <c r="BX724" s="253">
        <f t="shared" si="268"/>
        <v>0</v>
      </c>
      <c r="BY724" s="142"/>
      <c r="BZ724" s="264" t="str">
        <f>IF(SUMIF('Input| Projects'!$AR$8:$CO$8,"Dx",'Input| Projects'!$AR724:$CO724)=0,"",SUMIF('Input| Projects'!$AR$8:$CO$8,"Dx",'Input| Projects'!$AR724:$CO724))</f>
        <v/>
      </c>
      <c r="CA724" s="264" t="str">
        <f>IF(SUMIF('Input| Projects'!$AR$8:$CO$8,"Tx",'Input| Projects'!$AR724:$CO724)=0,"",SUMIF('Input| Projects'!$AR$8:$CO$8,"Tx",'Input| Projects'!$AR724:$CO724))</f>
        <v/>
      </c>
      <c r="CB724" s="206" t="str">
        <f t="shared" si="275"/>
        <v/>
      </c>
    </row>
    <row r="725" spans="2:80" x14ac:dyDescent="0.3">
      <c r="B725" s="268">
        <f>IFERROR('Input| Projects'!B725,"")</f>
        <v>716</v>
      </c>
      <c r="C725" s="57" t="str">
        <f>IFERROR(IF('Input| Projects'!C725="","",'Input| Projects'!C725),"")</f>
        <v/>
      </c>
      <c r="D725" s="57" t="str">
        <f>IFERROR(IF('Input| Projects'!D725="","",'Input| Projects'!D725),"")</f>
        <v/>
      </c>
      <c r="E725" s="140"/>
      <c r="F725" s="257">
        <f>IFERROR('Input| Projects'!I725*'Input| Escalations'!$K$19,"")</f>
        <v>0</v>
      </c>
      <c r="G725" s="257">
        <f>IFERROR('Input| Projects'!J725*'Input| Escalations'!$K$19,"")</f>
        <v>0</v>
      </c>
      <c r="H725" s="257">
        <f>IFERROR('Input| Projects'!K725*'Input| Escalations'!$K$19,"")</f>
        <v>0</v>
      </c>
      <c r="I725" s="257">
        <f>IFERROR('Input| Projects'!L725*'Input| Escalations'!$K$19,"")</f>
        <v>0</v>
      </c>
      <c r="J725" s="257">
        <f>IFERROR('Input| Projects'!M725*'Input| Escalations'!$K$19,"")</f>
        <v>0</v>
      </c>
      <c r="K725" s="257">
        <f>IFERROR('Input| Projects'!N725*'Input| Escalations'!$K$19,"")</f>
        <v>0</v>
      </c>
      <c r="L725" s="257">
        <f>IFERROR('Input| Projects'!O725*'Input| Escalations'!$K$19,"")</f>
        <v>0</v>
      </c>
      <c r="M725" s="206" t="str">
        <f>IF(ABS(SUM(F725:L725)-(SUM('Input| Projects'!I725:O725)*'Input| Escalations'!$K$19))&lt;0.0000001,"",1)</f>
        <v/>
      </c>
      <c r="N725" s="259">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259">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259">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259">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259">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259">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259">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42"/>
      <c r="V725" s="253">
        <f t="shared" si="269"/>
        <v>0</v>
      </c>
      <c r="W725" s="253">
        <f t="shared" si="270"/>
        <v>0</v>
      </c>
      <c r="X725" s="253">
        <f t="shared" si="271"/>
        <v>0</v>
      </c>
      <c r="Y725" s="253">
        <f t="shared" si="254"/>
        <v>0</v>
      </c>
      <c r="Z725" s="253">
        <f t="shared" si="255"/>
        <v>0</v>
      </c>
      <c r="AA725" s="253">
        <f t="shared" si="256"/>
        <v>0</v>
      </c>
      <c r="AB725" s="253">
        <f t="shared" si="257"/>
        <v>0</v>
      </c>
      <c r="AC725" s="142"/>
      <c r="AD725" s="253">
        <f>'Input| Projects'!Q725*N725*'Input| Escalations'!$K$19</f>
        <v>0</v>
      </c>
      <c r="AE725" s="253">
        <f>'Input| Projects'!R725*O725*'Input| Escalations'!$K$19</f>
        <v>0</v>
      </c>
      <c r="AF725" s="253">
        <f>'Input| Projects'!S725*P725*'Input| Escalations'!$K$19</f>
        <v>0</v>
      </c>
      <c r="AG725" s="253">
        <f>'Input| Projects'!T725*Q725*'Input| Escalations'!$K$19</f>
        <v>0</v>
      </c>
      <c r="AH725" s="253">
        <f>'Input| Projects'!U725*R725*'Input| Escalations'!$K$19</f>
        <v>0</v>
      </c>
      <c r="AI725" s="253">
        <f>'Input| Projects'!V725*S725*'Input| Escalations'!$K$19</f>
        <v>0</v>
      </c>
      <c r="AJ725" s="253">
        <f>'Input| Projects'!W725*T725*'Input| Escalations'!$K$19</f>
        <v>0</v>
      </c>
      <c r="AK725" s="142"/>
      <c r="AL725" s="253">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253">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253">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253">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253">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253">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253">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42"/>
      <c r="AT725" s="253">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253">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253">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253">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253">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253">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253">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42"/>
      <c r="BB725" s="253">
        <f t="shared" si="272"/>
        <v>0</v>
      </c>
      <c r="BC725" s="253">
        <f t="shared" si="273"/>
        <v>0</v>
      </c>
      <c r="BD725" s="253">
        <f t="shared" si="274"/>
        <v>0</v>
      </c>
      <c r="BE725" s="253">
        <f t="shared" si="258"/>
        <v>0</v>
      </c>
      <c r="BF725" s="253">
        <f t="shared" si="259"/>
        <v>0</v>
      </c>
      <c r="BG725" s="253">
        <f t="shared" si="260"/>
        <v>0</v>
      </c>
      <c r="BH725" s="253">
        <f t="shared" si="261"/>
        <v>0</v>
      </c>
      <c r="BI725" s="144"/>
      <c r="BJ725" s="253"/>
      <c r="BK725" s="253"/>
      <c r="BL725" s="253"/>
      <c r="BM725" s="253"/>
      <c r="BN725" s="253"/>
      <c r="BO725" s="253"/>
      <c r="BP725" s="253"/>
      <c r="BQ725" s="144"/>
      <c r="BR725" s="253">
        <f t="shared" si="262"/>
        <v>0</v>
      </c>
      <c r="BS725" s="253">
        <f t="shared" si="263"/>
        <v>0</v>
      </c>
      <c r="BT725" s="253">
        <f t="shared" si="264"/>
        <v>0</v>
      </c>
      <c r="BU725" s="253">
        <f t="shared" si="265"/>
        <v>0</v>
      </c>
      <c r="BV725" s="253">
        <f t="shared" si="266"/>
        <v>0</v>
      </c>
      <c r="BW725" s="253">
        <f t="shared" si="267"/>
        <v>0</v>
      </c>
      <c r="BX725" s="253">
        <f t="shared" si="268"/>
        <v>0</v>
      </c>
      <c r="BY725" s="142"/>
      <c r="BZ725" s="264" t="str">
        <f>IF(SUMIF('Input| Projects'!$AR$8:$CO$8,"Dx",'Input| Projects'!$AR725:$CO725)=0,"",SUMIF('Input| Projects'!$AR$8:$CO$8,"Dx",'Input| Projects'!$AR725:$CO725))</f>
        <v/>
      </c>
      <c r="CA725" s="264" t="str">
        <f>IF(SUMIF('Input| Projects'!$AR$8:$CO$8,"Tx",'Input| Projects'!$AR725:$CO725)=0,"",SUMIF('Input| Projects'!$AR$8:$CO$8,"Tx",'Input| Projects'!$AR725:$CO725))</f>
        <v/>
      </c>
      <c r="CB725" s="206" t="str">
        <f t="shared" si="275"/>
        <v/>
      </c>
    </row>
    <row r="726" spans="2:80" x14ac:dyDescent="0.3">
      <c r="B726" s="268">
        <f>IFERROR('Input| Projects'!B726,"")</f>
        <v>717</v>
      </c>
      <c r="C726" s="57" t="str">
        <f>IFERROR(IF('Input| Projects'!C726="","",'Input| Projects'!C726),"")</f>
        <v/>
      </c>
      <c r="D726" s="57" t="str">
        <f>IFERROR(IF('Input| Projects'!D726="","",'Input| Projects'!D726),"")</f>
        <v/>
      </c>
      <c r="E726" s="140"/>
      <c r="F726" s="257">
        <f>IFERROR('Input| Projects'!I726*'Input| Escalations'!$K$19,"")</f>
        <v>0</v>
      </c>
      <c r="G726" s="257">
        <f>IFERROR('Input| Projects'!J726*'Input| Escalations'!$K$19,"")</f>
        <v>0</v>
      </c>
      <c r="H726" s="257">
        <f>IFERROR('Input| Projects'!K726*'Input| Escalations'!$K$19,"")</f>
        <v>0</v>
      </c>
      <c r="I726" s="257">
        <f>IFERROR('Input| Projects'!L726*'Input| Escalations'!$K$19,"")</f>
        <v>0</v>
      </c>
      <c r="J726" s="257">
        <f>IFERROR('Input| Projects'!M726*'Input| Escalations'!$K$19,"")</f>
        <v>0</v>
      </c>
      <c r="K726" s="257">
        <f>IFERROR('Input| Projects'!N726*'Input| Escalations'!$K$19,"")</f>
        <v>0</v>
      </c>
      <c r="L726" s="257">
        <f>IFERROR('Input| Projects'!O726*'Input| Escalations'!$K$19,"")</f>
        <v>0</v>
      </c>
      <c r="M726" s="206" t="str">
        <f>IF(ABS(SUM(F726:L726)-(SUM('Input| Projects'!I726:O726)*'Input| Escalations'!$K$19))&lt;0.0000001,"",1)</f>
        <v/>
      </c>
      <c r="N726" s="259">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259">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259">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259">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259">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259">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259">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42"/>
      <c r="V726" s="253">
        <f t="shared" si="269"/>
        <v>0</v>
      </c>
      <c r="W726" s="253">
        <f t="shared" si="270"/>
        <v>0</v>
      </c>
      <c r="X726" s="253">
        <f t="shared" si="271"/>
        <v>0</v>
      </c>
      <c r="Y726" s="253">
        <f t="shared" si="254"/>
        <v>0</v>
      </c>
      <c r="Z726" s="253">
        <f t="shared" si="255"/>
        <v>0</v>
      </c>
      <c r="AA726" s="253">
        <f t="shared" si="256"/>
        <v>0</v>
      </c>
      <c r="AB726" s="253">
        <f t="shared" si="257"/>
        <v>0</v>
      </c>
      <c r="AC726" s="142"/>
      <c r="AD726" s="253">
        <f>'Input| Projects'!Q726*N726*'Input| Escalations'!$K$19</f>
        <v>0</v>
      </c>
      <c r="AE726" s="253">
        <f>'Input| Projects'!R726*O726*'Input| Escalations'!$K$19</f>
        <v>0</v>
      </c>
      <c r="AF726" s="253">
        <f>'Input| Projects'!S726*P726*'Input| Escalations'!$K$19</f>
        <v>0</v>
      </c>
      <c r="AG726" s="253">
        <f>'Input| Projects'!T726*Q726*'Input| Escalations'!$K$19</f>
        <v>0</v>
      </c>
      <c r="AH726" s="253">
        <f>'Input| Projects'!U726*R726*'Input| Escalations'!$K$19</f>
        <v>0</v>
      </c>
      <c r="AI726" s="253">
        <f>'Input| Projects'!V726*S726*'Input| Escalations'!$K$19</f>
        <v>0</v>
      </c>
      <c r="AJ726" s="253">
        <f>'Input| Projects'!W726*T726*'Input| Escalations'!$K$19</f>
        <v>0</v>
      </c>
      <c r="AK726" s="142"/>
      <c r="AL726" s="253">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253">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253">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253">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253">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253">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253">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42"/>
      <c r="AT726" s="253">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253">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253">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253">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253">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253">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253">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42"/>
      <c r="BB726" s="253">
        <f t="shared" si="272"/>
        <v>0</v>
      </c>
      <c r="BC726" s="253">
        <f t="shared" si="273"/>
        <v>0</v>
      </c>
      <c r="BD726" s="253">
        <f t="shared" si="274"/>
        <v>0</v>
      </c>
      <c r="BE726" s="253">
        <f t="shared" si="258"/>
        <v>0</v>
      </c>
      <c r="BF726" s="253">
        <f t="shared" si="259"/>
        <v>0</v>
      </c>
      <c r="BG726" s="253">
        <f t="shared" si="260"/>
        <v>0</v>
      </c>
      <c r="BH726" s="253">
        <f t="shared" si="261"/>
        <v>0</v>
      </c>
      <c r="BI726" s="144"/>
      <c r="BJ726" s="253"/>
      <c r="BK726" s="253"/>
      <c r="BL726" s="253"/>
      <c r="BM726" s="253"/>
      <c r="BN726" s="253"/>
      <c r="BO726" s="253"/>
      <c r="BP726" s="253"/>
      <c r="BQ726" s="144"/>
      <c r="BR726" s="253">
        <f t="shared" si="262"/>
        <v>0</v>
      </c>
      <c r="BS726" s="253">
        <f t="shared" si="263"/>
        <v>0</v>
      </c>
      <c r="BT726" s="253">
        <f t="shared" si="264"/>
        <v>0</v>
      </c>
      <c r="BU726" s="253">
        <f t="shared" si="265"/>
        <v>0</v>
      </c>
      <c r="BV726" s="253">
        <f t="shared" si="266"/>
        <v>0</v>
      </c>
      <c r="BW726" s="253">
        <f t="shared" si="267"/>
        <v>0</v>
      </c>
      <c r="BX726" s="253">
        <f t="shared" si="268"/>
        <v>0</v>
      </c>
      <c r="BY726" s="142"/>
      <c r="BZ726" s="264" t="str">
        <f>IF(SUMIF('Input| Projects'!$AR$8:$CO$8,"Dx",'Input| Projects'!$AR726:$CO726)=0,"",SUMIF('Input| Projects'!$AR$8:$CO$8,"Dx",'Input| Projects'!$AR726:$CO726))</f>
        <v/>
      </c>
      <c r="CA726" s="264" t="str">
        <f>IF(SUMIF('Input| Projects'!$AR$8:$CO$8,"Tx",'Input| Projects'!$AR726:$CO726)=0,"",SUMIF('Input| Projects'!$AR$8:$CO$8,"Tx",'Input| Projects'!$AR726:$CO726))</f>
        <v/>
      </c>
      <c r="CB726" s="206" t="str">
        <f t="shared" si="275"/>
        <v/>
      </c>
    </row>
    <row r="727" spans="2:80" x14ac:dyDescent="0.3">
      <c r="B727" s="268">
        <f>IFERROR('Input| Projects'!B727,"")</f>
        <v>718</v>
      </c>
      <c r="C727" s="57" t="str">
        <f>IFERROR(IF('Input| Projects'!C727="","",'Input| Projects'!C727),"")</f>
        <v/>
      </c>
      <c r="D727" s="57" t="str">
        <f>IFERROR(IF('Input| Projects'!D727="","",'Input| Projects'!D727),"")</f>
        <v/>
      </c>
      <c r="E727" s="140"/>
      <c r="F727" s="257">
        <f>IFERROR('Input| Projects'!I727*'Input| Escalations'!$K$19,"")</f>
        <v>0</v>
      </c>
      <c r="G727" s="257">
        <f>IFERROR('Input| Projects'!J727*'Input| Escalations'!$K$19,"")</f>
        <v>0</v>
      </c>
      <c r="H727" s="257">
        <f>IFERROR('Input| Projects'!K727*'Input| Escalations'!$K$19,"")</f>
        <v>0</v>
      </c>
      <c r="I727" s="257">
        <f>IFERROR('Input| Projects'!L727*'Input| Escalations'!$K$19,"")</f>
        <v>0</v>
      </c>
      <c r="J727" s="257">
        <f>IFERROR('Input| Projects'!M727*'Input| Escalations'!$K$19,"")</f>
        <v>0</v>
      </c>
      <c r="K727" s="257">
        <f>IFERROR('Input| Projects'!N727*'Input| Escalations'!$K$19,"")</f>
        <v>0</v>
      </c>
      <c r="L727" s="257">
        <f>IFERROR('Input| Projects'!O727*'Input| Escalations'!$K$19,"")</f>
        <v>0</v>
      </c>
      <c r="M727" s="206" t="str">
        <f>IF(ABS(SUM(F727:L727)-(SUM('Input| Projects'!I727:O727)*'Input| Escalations'!$K$19))&lt;0.0000001,"",1)</f>
        <v/>
      </c>
      <c r="N727" s="259">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259">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259">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259">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259">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259">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259">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42"/>
      <c r="V727" s="253">
        <f t="shared" si="269"/>
        <v>0</v>
      </c>
      <c r="W727" s="253">
        <f t="shared" si="270"/>
        <v>0</v>
      </c>
      <c r="X727" s="253">
        <f t="shared" si="271"/>
        <v>0</v>
      </c>
      <c r="Y727" s="253">
        <f t="shared" si="254"/>
        <v>0</v>
      </c>
      <c r="Z727" s="253">
        <f t="shared" si="255"/>
        <v>0</v>
      </c>
      <c r="AA727" s="253">
        <f t="shared" si="256"/>
        <v>0</v>
      </c>
      <c r="AB727" s="253">
        <f t="shared" si="257"/>
        <v>0</v>
      </c>
      <c r="AC727" s="142"/>
      <c r="AD727" s="253">
        <f>'Input| Projects'!Q727*N727*'Input| Escalations'!$K$19</f>
        <v>0</v>
      </c>
      <c r="AE727" s="253">
        <f>'Input| Projects'!R727*O727*'Input| Escalations'!$K$19</f>
        <v>0</v>
      </c>
      <c r="AF727" s="253">
        <f>'Input| Projects'!S727*P727*'Input| Escalations'!$K$19</f>
        <v>0</v>
      </c>
      <c r="AG727" s="253">
        <f>'Input| Projects'!T727*Q727*'Input| Escalations'!$K$19</f>
        <v>0</v>
      </c>
      <c r="AH727" s="253">
        <f>'Input| Projects'!U727*R727*'Input| Escalations'!$K$19</f>
        <v>0</v>
      </c>
      <c r="AI727" s="253">
        <f>'Input| Projects'!V727*S727*'Input| Escalations'!$K$19</f>
        <v>0</v>
      </c>
      <c r="AJ727" s="253">
        <f>'Input| Projects'!W727*T727*'Input| Escalations'!$K$19</f>
        <v>0</v>
      </c>
      <c r="AK727" s="142"/>
      <c r="AL727" s="253">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253">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253">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253">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253">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253">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253">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42"/>
      <c r="AT727" s="253">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253">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253">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253">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253">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253">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253">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42"/>
      <c r="BB727" s="253">
        <f t="shared" si="272"/>
        <v>0</v>
      </c>
      <c r="BC727" s="253">
        <f t="shared" si="273"/>
        <v>0</v>
      </c>
      <c r="BD727" s="253">
        <f t="shared" si="274"/>
        <v>0</v>
      </c>
      <c r="BE727" s="253">
        <f t="shared" si="258"/>
        <v>0</v>
      </c>
      <c r="BF727" s="253">
        <f t="shared" si="259"/>
        <v>0</v>
      </c>
      <c r="BG727" s="253">
        <f t="shared" si="260"/>
        <v>0</v>
      </c>
      <c r="BH727" s="253">
        <f t="shared" si="261"/>
        <v>0</v>
      </c>
      <c r="BI727" s="144"/>
      <c r="BJ727" s="253"/>
      <c r="BK727" s="253"/>
      <c r="BL727" s="253"/>
      <c r="BM727" s="253"/>
      <c r="BN727" s="253"/>
      <c r="BO727" s="253"/>
      <c r="BP727" s="253"/>
      <c r="BQ727" s="144"/>
      <c r="BR727" s="253">
        <f t="shared" si="262"/>
        <v>0</v>
      </c>
      <c r="BS727" s="253">
        <f t="shared" si="263"/>
        <v>0</v>
      </c>
      <c r="BT727" s="253">
        <f t="shared" si="264"/>
        <v>0</v>
      </c>
      <c r="BU727" s="253">
        <f t="shared" si="265"/>
        <v>0</v>
      </c>
      <c r="BV727" s="253">
        <f t="shared" si="266"/>
        <v>0</v>
      </c>
      <c r="BW727" s="253">
        <f t="shared" si="267"/>
        <v>0</v>
      </c>
      <c r="BX727" s="253">
        <f t="shared" si="268"/>
        <v>0</v>
      </c>
      <c r="BY727" s="142"/>
      <c r="BZ727" s="264" t="str">
        <f>IF(SUMIF('Input| Projects'!$AR$8:$CO$8,"Dx",'Input| Projects'!$AR727:$CO727)=0,"",SUMIF('Input| Projects'!$AR$8:$CO$8,"Dx",'Input| Projects'!$AR727:$CO727))</f>
        <v/>
      </c>
      <c r="CA727" s="264" t="str">
        <f>IF(SUMIF('Input| Projects'!$AR$8:$CO$8,"Tx",'Input| Projects'!$AR727:$CO727)=0,"",SUMIF('Input| Projects'!$AR$8:$CO$8,"Tx",'Input| Projects'!$AR727:$CO727))</f>
        <v/>
      </c>
      <c r="CB727" s="206" t="str">
        <f t="shared" si="275"/>
        <v/>
      </c>
    </row>
    <row r="728" spans="2:80" x14ac:dyDescent="0.3">
      <c r="B728" s="268">
        <f>IFERROR('Input| Projects'!B728,"")</f>
        <v>719</v>
      </c>
      <c r="C728" s="57" t="str">
        <f>IFERROR(IF('Input| Projects'!C728="","",'Input| Projects'!C728),"")</f>
        <v/>
      </c>
      <c r="D728" s="57" t="str">
        <f>IFERROR(IF('Input| Projects'!D728="","",'Input| Projects'!D728),"")</f>
        <v/>
      </c>
      <c r="E728" s="140"/>
      <c r="F728" s="257">
        <f>IFERROR('Input| Projects'!I728*'Input| Escalations'!$K$19,"")</f>
        <v>0</v>
      </c>
      <c r="G728" s="257">
        <f>IFERROR('Input| Projects'!J728*'Input| Escalations'!$K$19,"")</f>
        <v>0</v>
      </c>
      <c r="H728" s="257">
        <f>IFERROR('Input| Projects'!K728*'Input| Escalations'!$K$19,"")</f>
        <v>0</v>
      </c>
      <c r="I728" s="257">
        <f>IFERROR('Input| Projects'!L728*'Input| Escalations'!$K$19,"")</f>
        <v>0</v>
      </c>
      <c r="J728" s="257">
        <f>IFERROR('Input| Projects'!M728*'Input| Escalations'!$K$19,"")</f>
        <v>0</v>
      </c>
      <c r="K728" s="257">
        <f>IFERROR('Input| Projects'!N728*'Input| Escalations'!$K$19,"")</f>
        <v>0</v>
      </c>
      <c r="L728" s="257">
        <f>IFERROR('Input| Projects'!O728*'Input| Escalations'!$K$19,"")</f>
        <v>0</v>
      </c>
      <c r="M728" s="206" t="str">
        <f>IF(ABS(SUM(F728:L728)-(SUM('Input| Projects'!I728:O728)*'Input| Escalations'!$K$19))&lt;0.0000001,"",1)</f>
        <v/>
      </c>
      <c r="N728" s="259">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259">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259">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259">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259">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259">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259">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42"/>
      <c r="V728" s="253">
        <f t="shared" si="269"/>
        <v>0</v>
      </c>
      <c r="W728" s="253">
        <f t="shared" si="270"/>
        <v>0</v>
      </c>
      <c r="X728" s="253">
        <f t="shared" si="271"/>
        <v>0</v>
      </c>
      <c r="Y728" s="253">
        <f t="shared" si="254"/>
        <v>0</v>
      </c>
      <c r="Z728" s="253">
        <f t="shared" si="255"/>
        <v>0</v>
      </c>
      <c r="AA728" s="253">
        <f t="shared" si="256"/>
        <v>0</v>
      </c>
      <c r="AB728" s="253">
        <f t="shared" si="257"/>
        <v>0</v>
      </c>
      <c r="AC728" s="142"/>
      <c r="AD728" s="253">
        <f>'Input| Projects'!Q728*N728*'Input| Escalations'!$K$19</f>
        <v>0</v>
      </c>
      <c r="AE728" s="253">
        <f>'Input| Projects'!R728*O728*'Input| Escalations'!$K$19</f>
        <v>0</v>
      </c>
      <c r="AF728" s="253">
        <f>'Input| Projects'!S728*P728*'Input| Escalations'!$K$19</f>
        <v>0</v>
      </c>
      <c r="AG728" s="253">
        <f>'Input| Projects'!T728*Q728*'Input| Escalations'!$K$19</f>
        <v>0</v>
      </c>
      <c r="AH728" s="253">
        <f>'Input| Projects'!U728*R728*'Input| Escalations'!$K$19</f>
        <v>0</v>
      </c>
      <c r="AI728" s="253">
        <f>'Input| Projects'!V728*S728*'Input| Escalations'!$K$19</f>
        <v>0</v>
      </c>
      <c r="AJ728" s="253">
        <f>'Input| Projects'!W728*T728*'Input| Escalations'!$K$19</f>
        <v>0</v>
      </c>
      <c r="AK728" s="142"/>
      <c r="AL728" s="253">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253">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253">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253">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253">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253">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253">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42"/>
      <c r="AT728" s="253">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253">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253">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253">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253">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253">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253">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42"/>
      <c r="BB728" s="253">
        <f t="shared" si="272"/>
        <v>0</v>
      </c>
      <c r="BC728" s="253">
        <f t="shared" si="273"/>
        <v>0</v>
      </c>
      <c r="BD728" s="253">
        <f t="shared" si="274"/>
        <v>0</v>
      </c>
      <c r="BE728" s="253">
        <f t="shared" si="258"/>
        <v>0</v>
      </c>
      <c r="BF728" s="253">
        <f t="shared" si="259"/>
        <v>0</v>
      </c>
      <c r="BG728" s="253">
        <f t="shared" si="260"/>
        <v>0</v>
      </c>
      <c r="BH728" s="253">
        <f t="shared" si="261"/>
        <v>0</v>
      </c>
      <c r="BI728" s="144"/>
      <c r="BJ728" s="253"/>
      <c r="BK728" s="253"/>
      <c r="BL728" s="253"/>
      <c r="BM728" s="253"/>
      <c r="BN728" s="253"/>
      <c r="BO728" s="253"/>
      <c r="BP728" s="253"/>
      <c r="BQ728" s="144"/>
      <c r="BR728" s="253">
        <f t="shared" si="262"/>
        <v>0</v>
      </c>
      <c r="BS728" s="253">
        <f t="shared" si="263"/>
        <v>0</v>
      </c>
      <c r="BT728" s="253">
        <f t="shared" si="264"/>
        <v>0</v>
      </c>
      <c r="BU728" s="253">
        <f t="shared" si="265"/>
        <v>0</v>
      </c>
      <c r="BV728" s="253">
        <f t="shared" si="266"/>
        <v>0</v>
      </c>
      <c r="BW728" s="253">
        <f t="shared" si="267"/>
        <v>0</v>
      </c>
      <c r="BX728" s="253">
        <f t="shared" si="268"/>
        <v>0</v>
      </c>
      <c r="BY728" s="142"/>
      <c r="BZ728" s="264" t="str">
        <f>IF(SUMIF('Input| Projects'!$AR$8:$CO$8,"Dx",'Input| Projects'!$AR728:$CO728)=0,"",SUMIF('Input| Projects'!$AR$8:$CO$8,"Dx",'Input| Projects'!$AR728:$CO728))</f>
        <v/>
      </c>
      <c r="CA728" s="264" t="str">
        <f>IF(SUMIF('Input| Projects'!$AR$8:$CO$8,"Tx",'Input| Projects'!$AR728:$CO728)=0,"",SUMIF('Input| Projects'!$AR$8:$CO$8,"Tx",'Input| Projects'!$AR728:$CO728))</f>
        <v/>
      </c>
      <c r="CB728" s="206" t="str">
        <f t="shared" si="275"/>
        <v/>
      </c>
    </row>
    <row r="729" spans="2:80" x14ac:dyDescent="0.3">
      <c r="B729" s="268">
        <f>IFERROR('Input| Projects'!B729,"")</f>
        <v>720</v>
      </c>
      <c r="C729" s="57" t="str">
        <f>IFERROR(IF('Input| Projects'!C729="","",'Input| Projects'!C729),"")</f>
        <v/>
      </c>
      <c r="D729" s="57" t="str">
        <f>IFERROR(IF('Input| Projects'!D729="","",'Input| Projects'!D729),"")</f>
        <v/>
      </c>
      <c r="E729" s="140"/>
      <c r="F729" s="257">
        <f>IFERROR('Input| Projects'!I729*'Input| Escalations'!$K$19,"")</f>
        <v>0</v>
      </c>
      <c r="G729" s="257">
        <f>IFERROR('Input| Projects'!J729*'Input| Escalations'!$K$19,"")</f>
        <v>0</v>
      </c>
      <c r="H729" s="257">
        <f>IFERROR('Input| Projects'!K729*'Input| Escalations'!$K$19,"")</f>
        <v>0</v>
      </c>
      <c r="I729" s="257">
        <f>IFERROR('Input| Projects'!L729*'Input| Escalations'!$K$19,"")</f>
        <v>0</v>
      </c>
      <c r="J729" s="257">
        <f>IFERROR('Input| Projects'!M729*'Input| Escalations'!$K$19,"")</f>
        <v>0</v>
      </c>
      <c r="K729" s="257">
        <f>IFERROR('Input| Projects'!N729*'Input| Escalations'!$K$19,"")</f>
        <v>0</v>
      </c>
      <c r="L729" s="257">
        <f>IFERROR('Input| Projects'!O729*'Input| Escalations'!$K$19,"")</f>
        <v>0</v>
      </c>
      <c r="M729" s="206" t="str">
        <f>IF(ABS(SUM(F729:L729)-(SUM('Input| Projects'!I729:O729)*'Input| Escalations'!$K$19))&lt;0.0000001,"",1)</f>
        <v/>
      </c>
      <c r="N729" s="259">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259">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259">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259">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259">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259">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259">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42"/>
      <c r="V729" s="253">
        <f t="shared" si="269"/>
        <v>0</v>
      </c>
      <c r="W729" s="253">
        <f t="shared" si="270"/>
        <v>0</v>
      </c>
      <c r="X729" s="253">
        <f t="shared" si="271"/>
        <v>0</v>
      </c>
      <c r="Y729" s="253">
        <f t="shared" si="254"/>
        <v>0</v>
      </c>
      <c r="Z729" s="253">
        <f t="shared" si="255"/>
        <v>0</v>
      </c>
      <c r="AA729" s="253">
        <f t="shared" si="256"/>
        <v>0</v>
      </c>
      <c r="AB729" s="253">
        <f t="shared" si="257"/>
        <v>0</v>
      </c>
      <c r="AC729" s="142"/>
      <c r="AD729" s="253">
        <f>'Input| Projects'!Q729*N729*'Input| Escalations'!$K$19</f>
        <v>0</v>
      </c>
      <c r="AE729" s="253">
        <f>'Input| Projects'!R729*O729*'Input| Escalations'!$K$19</f>
        <v>0</v>
      </c>
      <c r="AF729" s="253">
        <f>'Input| Projects'!S729*P729*'Input| Escalations'!$K$19</f>
        <v>0</v>
      </c>
      <c r="AG729" s="253">
        <f>'Input| Projects'!T729*Q729*'Input| Escalations'!$K$19</f>
        <v>0</v>
      </c>
      <c r="AH729" s="253">
        <f>'Input| Projects'!U729*R729*'Input| Escalations'!$K$19</f>
        <v>0</v>
      </c>
      <c r="AI729" s="253">
        <f>'Input| Projects'!V729*S729*'Input| Escalations'!$K$19</f>
        <v>0</v>
      </c>
      <c r="AJ729" s="253">
        <f>'Input| Projects'!W729*T729*'Input| Escalations'!$K$19</f>
        <v>0</v>
      </c>
      <c r="AK729" s="142"/>
      <c r="AL729" s="253">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253">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253">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253">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253">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253">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253">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42"/>
      <c r="AT729" s="253">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253">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253">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253">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253">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253">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253">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42"/>
      <c r="BB729" s="253">
        <f t="shared" si="272"/>
        <v>0</v>
      </c>
      <c r="BC729" s="253">
        <f t="shared" si="273"/>
        <v>0</v>
      </c>
      <c r="BD729" s="253">
        <f t="shared" si="274"/>
        <v>0</v>
      </c>
      <c r="BE729" s="253">
        <f t="shared" si="258"/>
        <v>0</v>
      </c>
      <c r="BF729" s="253">
        <f t="shared" si="259"/>
        <v>0</v>
      </c>
      <c r="BG729" s="253">
        <f t="shared" si="260"/>
        <v>0</v>
      </c>
      <c r="BH729" s="253">
        <f t="shared" si="261"/>
        <v>0</v>
      </c>
      <c r="BI729" s="144"/>
      <c r="BJ729" s="253"/>
      <c r="BK729" s="253"/>
      <c r="BL729" s="253"/>
      <c r="BM729" s="253"/>
      <c r="BN729" s="253"/>
      <c r="BO729" s="253"/>
      <c r="BP729" s="253"/>
      <c r="BQ729" s="144"/>
      <c r="BR729" s="253">
        <f t="shared" si="262"/>
        <v>0</v>
      </c>
      <c r="BS729" s="253">
        <f t="shared" si="263"/>
        <v>0</v>
      </c>
      <c r="BT729" s="253">
        <f t="shared" si="264"/>
        <v>0</v>
      </c>
      <c r="BU729" s="253">
        <f t="shared" si="265"/>
        <v>0</v>
      </c>
      <c r="BV729" s="253">
        <f t="shared" si="266"/>
        <v>0</v>
      </c>
      <c r="BW729" s="253">
        <f t="shared" si="267"/>
        <v>0</v>
      </c>
      <c r="BX729" s="253">
        <f t="shared" si="268"/>
        <v>0</v>
      </c>
      <c r="BY729" s="142"/>
      <c r="BZ729" s="264" t="str">
        <f>IF(SUMIF('Input| Projects'!$AR$8:$CO$8,"Dx",'Input| Projects'!$AR729:$CO729)=0,"",SUMIF('Input| Projects'!$AR$8:$CO$8,"Dx",'Input| Projects'!$AR729:$CO729))</f>
        <v/>
      </c>
      <c r="CA729" s="264" t="str">
        <f>IF(SUMIF('Input| Projects'!$AR$8:$CO$8,"Tx",'Input| Projects'!$AR729:$CO729)=0,"",SUMIF('Input| Projects'!$AR$8:$CO$8,"Tx",'Input| Projects'!$AR729:$CO729))</f>
        <v/>
      </c>
      <c r="CB729" s="206" t="str">
        <f t="shared" si="275"/>
        <v/>
      </c>
    </row>
    <row r="730" spans="2:80" x14ac:dyDescent="0.3">
      <c r="B730" s="268">
        <f>IFERROR('Input| Projects'!B730,"")</f>
        <v>721</v>
      </c>
      <c r="C730" s="57" t="str">
        <f>IFERROR(IF('Input| Projects'!C730="","",'Input| Projects'!C730),"")</f>
        <v/>
      </c>
      <c r="D730" s="57" t="str">
        <f>IFERROR(IF('Input| Projects'!D730="","",'Input| Projects'!D730),"")</f>
        <v/>
      </c>
      <c r="E730" s="140"/>
      <c r="F730" s="257">
        <f>IFERROR('Input| Projects'!I730*'Input| Escalations'!$K$19,"")</f>
        <v>0</v>
      </c>
      <c r="G730" s="257">
        <f>IFERROR('Input| Projects'!J730*'Input| Escalations'!$K$19,"")</f>
        <v>0</v>
      </c>
      <c r="H730" s="257">
        <f>IFERROR('Input| Projects'!K730*'Input| Escalations'!$K$19,"")</f>
        <v>0</v>
      </c>
      <c r="I730" s="257">
        <f>IFERROR('Input| Projects'!L730*'Input| Escalations'!$K$19,"")</f>
        <v>0</v>
      </c>
      <c r="J730" s="257">
        <f>IFERROR('Input| Projects'!M730*'Input| Escalations'!$K$19,"")</f>
        <v>0</v>
      </c>
      <c r="K730" s="257">
        <f>IFERROR('Input| Projects'!N730*'Input| Escalations'!$K$19,"")</f>
        <v>0</v>
      </c>
      <c r="L730" s="257">
        <f>IFERROR('Input| Projects'!O730*'Input| Escalations'!$K$19,"")</f>
        <v>0</v>
      </c>
      <c r="M730" s="206" t="str">
        <f>IF(ABS(SUM(F730:L730)-(SUM('Input| Projects'!I730:O730)*'Input| Escalations'!$K$19))&lt;0.0000001,"",1)</f>
        <v/>
      </c>
      <c r="N730" s="259">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259">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259">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259">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259">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259">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259">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42"/>
      <c r="V730" s="253">
        <f t="shared" si="269"/>
        <v>0</v>
      </c>
      <c r="W730" s="253">
        <f t="shared" si="270"/>
        <v>0</v>
      </c>
      <c r="X730" s="253">
        <f t="shared" si="271"/>
        <v>0</v>
      </c>
      <c r="Y730" s="253">
        <f t="shared" si="254"/>
        <v>0</v>
      </c>
      <c r="Z730" s="253">
        <f t="shared" si="255"/>
        <v>0</v>
      </c>
      <c r="AA730" s="253">
        <f t="shared" si="256"/>
        <v>0</v>
      </c>
      <c r="AB730" s="253">
        <f t="shared" si="257"/>
        <v>0</v>
      </c>
      <c r="AC730" s="142"/>
      <c r="AD730" s="253">
        <f>'Input| Projects'!Q730*N730*'Input| Escalations'!$K$19</f>
        <v>0</v>
      </c>
      <c r="AE730" s="253">
        <f>'Input| Projects'!R730*O730*'Input| Escalations'!$K$19</f>
        <v>0</v>
      </c>
      <c r="AF730" s="253">
        <f>'Input| Projects'!S730*P730*'Input| Escalations'!$K$19</f>
        <v>0</v>
      </c>
      <c r="AG730" s="253">
        <f>'Input| Projects'!T730*Q730*'Input| Escalations'!$K$19</f>
        <v>0</v>
      </c>
      <c r="AH730" s="253">
        <f>'Input| Projects'!U730*R730*'Input| Escalations'!$K$19</f>
        <v>0</v>
      </c>
      <c r="AI730" s="253">
        <f>'Input| Projects'!V730*S730*'Input| Escalations'!$K$19</f>
        <v>0</v>
      </c>
      <c r="AJ730" s="253">
        <f>'Input| Projects'!W730*T730*'Input| Escalations'!$K$19</f>
        <v>0</v>
      </c>
      <c r="AK730" s="142"/>
      <c r="AL730" s="253">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253">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253">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253">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253">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253">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253">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42"/>
      <c r="AT730" s="253">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253">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253">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253">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253">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253">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253">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42"/>
      <c r="BB730" s="253">
        <f t="shared" si="272"/>
        <v>0</v>
      </c>
      <c r="BC730" s="253">
        <f t="shared" si="273"/>
        <v>0</v>
      </c>
      <c r="BD730" s="253">
        <f t="shared" si="274"/>
        <v>0</v>
      </c>
      <c r="BE730" s="253">
        <f t="shared" si="258"/>
        <v>0</v>
      </c>
      <c r="BF730" s="253">
        <f t="shared" si="259"/>
        <v>0</v>
      </c>
      <c r="BG730" s="253">
        <f t="shared" si="260"/>
        <v>0</v>
      </c>
      <c r="BH730" s="253">
        <f t="shared" si="261"/>
        <v>0</v>
      </c>
      <c r="BI730" s="144"/>
      <c r="BJ730" s="253"/>
      <c r="BK730" s="253"/>
      <c r="BL730" s="253"/>
      <c r="BM730" s="253"/>
      <c r="BN730" s="253"/>
      <c r="BO730" s="253"/>
      <c r="BP730" s="253"/>
      <c r="BQ730" s="144"/>
      <c r="BR730" s="253">
        <f t="shared" si="262"/>
        <v>0</v>
      </c>
      <c r="BS730" s="253">
        <f t="shared" si="263"/>
        <v>0</v>
      </c>
      <c r="BT730" s="253">
        <f t="shared" si="264"/>
        <v>0</v>
      </c>
      <c r="BU730" s="253">
        <f t="shared" si="265"/>
        <v>0</v>
      </c>
      <c r="BV730" s="253">
        <f t="shared" si="266"/>
        <v>0</v>
      </c>
      <c r="BW730" s="253">
        <f t="shared" si="267"/>
        <v>0</v>
      </c>
      <c r="BX730" s="253">
        <f t="shared" si="268"/>
        <v>0</v>
      </c>
      <c r="BY730" s="142"/>
      <c r="BZ730" s="264" t="str">
        <f>IF(SUMIF('Input| Projects'!$AR$8:$CO$8,"Dx",'Input| Projects'!$AR730:$CO730)=0,"",SUMIF('Input| Projects'!$AR$8:$CO$8,"Dx",'Input| Projects'!$AR730:$CO730))</f>
        <v/>
      </c>
      <c r="CA730" s="264" t="str">
        <f>IF(SUMIF('Input| Projects'!$AR$8:$CO$8,"Tx",'Input| Projects'!$AR730:$CO730)=0,"",SUMIF('Input| Projects'!$AR$8:$CO$8,"Tx",'Input| Projects'!$AR730:$CO730))</f>
        <v/>
      </c>
      <c r="CB730" s="206" t="str">
        <f t="shared" si="275"/>
        <v/>
      </c>
    </row>
    <row r="731" spans="2:80" x14ac:dyDescent="0.3">
      <c r="B731" s="268">
        <f>IFERROR('Input| Projects'!B731,"")</f>
        <v>722</v>
      </c>
      <c r="C731" s="57" t="str">
        <f>IFERROR(IF('Input| Projects'!C731="","",'Input| Projects'!C731),"")</f>
        <v/>
      </c>
      <c r="D731" s="57" t="str">
        <f>IFERROR(IF('Input| Projects'!D731="","",'Input| Projects'!D731),"")</f>
        <v/>
      </c>
      <c r="E731" s="140"/>
      <c r="F731" s="257">
        <f>IFERROR('Input| Projects'!I731*'Input| Escalations'!$K$19,"")</f>
        <v>0</v>
      </c>
      <c r="G731" s="257">
        <f>IFERROR('Input| Projects'!J731*'Input| Escalations'!$K$19,"")</f>
        <v>0</v>
      </c>
      <c r="H731" s="257">
        <f>IFERROR('Input| Projects'!K731*'Input| Escalations'!$K$19,"")</f>
        <v>0</v>
      </c>
      <c r="I731" s="257">
        <f>IFERROR('Input| Projects'!L731*'Input| Escalations'!$K$19,"")</f>
        <v>0</v>
      </c>
      <c r="J731" s="257">
        <f>IFERROR('Input| Projects'!M731*'Input| Escalations'!$K$19,"")</f>
        <v>0</v>
      </c>
      <c r="K731" s="257">
        <f>IFERROR('Input| Projects'!N731*'Input| Escalations'!$K$19,"")</f>
        <v>0</v>
      </c>
      <c r="L731" s="257">
        <f>IFERROR('Input| Projects'!O731*'Input| Escalations'!$K$19,"")</f>
        <v>0</v>
      </c>
      <c r="M731" s="206" t="str">
        <f>IF(ABS(SUM(F731:L731)-(SUM('Input| Projects'!I731:O731)*'Input| Escalations'!$K$19))&lt;0.0000001,"",1)</f>
        <v/>
      </c>
      <c r="N731" s="259">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259">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259">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259">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259">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259">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259">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42"/>
      <c r="V731" s="253">
        <f t="shared" si="269"/>
        <v>0</v>
      </c>
      <c r="W731" s="253">
        <f t="shared" si="270"/>
        <v>0</v>
      </c>
      <c r="X731" s="253">
        <f t="shared" si="271"/>
        <v>0</v>
      </c>
      <c r="Y731" s="253">
        <f t="shared" si="254"/>
        <v>0</v>
      </c>
      <c r="Z731" s="253">
        <f t="shared" si="255"/>
        <v>0</v>
      </c>
      <c r="AA731" s="253">
        <f t="shared" si="256"/>
        <v>0</v>
      </c>
      <c r="AB731" s="253">
        <f t="shared" si="257"/>
        <v>0</v>
      </c>
      <c r="AC731" s="142"/>
      <c r="AD731" s="253">
        <f>'Input| Projects'!Q731*N731*'Input| Escalations'!$K$19</f>
        <v>0</v>
      </c>
      <c r="AE731" s="253">
        <f>'Input| Projects'!R731*O731*'Input| Escalations'!$K$19</f>
        <v>0</v>
      </c>
      <c r="AF731" s="253">
        <f>'Input| Projects'!S731*P731*'Input| Escalations'!$K$19</f>
        <v>0</v>
      </c>
      <c r="AG731" s="253">
        <f>'Input| Projects'!T731*Q731*'Input| Escalations'!$K$19</f>
        <v>0</v>
      </c>
      <c r="AH731" s="253">
        <f>'Input| Projects'!U731*R731*'Input| Escalations'!$K$19</f>
        <v>0</v>
      </c>
      <c r="AI731" s="253">
        <f>'Input| Projects'!V731*S731*'Input| Escalations'!$K$19</f>
        <v>0</v>
      </c>
      <c r="AJ731" s="253">
        <f>'Input| Projects'!W731*T731*'Input| Escalations'!$K$19</f>
        <v>0</v>
      </c>
      <c r="AK731" s="142"/>
      <c r="AL731" s="253">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253">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253">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253">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253">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253">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253">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42"/>
      <c r="AT731" s="253">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253">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253">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253">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253">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253">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253">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42"/>
      <c r="BB731" s="253">
        <f t="shared" si="272"/>
        <v>0</v>
      </c>
      <c r="BC731" s="253">
        <f t="shared" si="273"/>
        <v>0</v>
      </c>
      <c r="BD731" s="253">
        <f t="shared" si="274"/>
        <v>0</v>
      </c>
      <c r="BE731" s="253">
        <f t="shared" si="258"/>
        <v>0</v>
      </c>
      <c r="BF731" s="253">
        <f t="shared" si="259"/>
        <v>0</v>
      </c>
      <c r="BG731" s="253">
        <f t="shared" si="260"/>
        <v>0</v>
      </c>
      <c r="BH731" s="253">
        <f t="shared" si="261"/>
        <v>0</v>
      </c>
      <c r="BI731" s="144"/>
      <c r="BJ731" s="253"/>
      <c r="BK731" s="253"/>
      <c r="BL731" s="253"/>
      <c r="BM731" s="253"/>
      <c r="BN731" s="253"/>
      <c r="BO731" s="253"/>
      <c r="BP731" s="253"/>
      <c r="BQ731" s="144"/>
      <c r="BR731" s="253">
        <f t="shared" si="262"/>
        <v>0</v>
      </c>
      <c r="BS731" s="253">
        <f t="shared" si="263"/>
        <v>0</v>
      </c>
      <c r="BT731" s="253">
        <f t="shared" si="264"/>
        <v>0</v>
      </c>
      <c r="BU731" s="253">
        <f t="shared" si="265"/>
        <v>0</v>
      </c>
      <c r="BV731" s="253">
        <f t="shared" si="266"/>
        <v>0</v>
      </c>
      <c r="BW731" s="253">
        <f t="shared" si="267"/>
        <v>0</v>
      </c>
      <c r="BX731" s="253">
        <f t="shared" si="268"/>
        <v>0</v>
      </c>
      <c r="BY731" s="142"/>
      <c r="BZ731" s="264" t="str">
        <f>IF(SUMIF('Input| Projects'!$AR$8:$CO$8,"Dx",'Input| Projects'!$AR731:$CO731)=0,"",SUMIF('Input| Projects'!$AR$8:$CO$8,"Dx",'Input| Projects'!$AR731:$CO731))</f>
        <v/>
      </c>
      <c r="CA731" s="264" t="str">
        <f>IF(SUMIF('Input| Projects'!$AR$8:$CO$8,"Tx",'Input| Projects'!$AR731:$CO731)=0,"",SUMIF('Input| Projects'!$AR$8:$CO$8,"Tx",'Input| Projects'!$AR731:$CO731))</f>
        <v/>
      </c>
      <c r="CB731" s="206" t="str">
        <f t="shared" si="275"/>
        <v/>
      </c>
    </row>
    <row r="732" spans="2:80" x14ac:dyDescent="0.3">
      <c r="B732" s="268">
        <f>IFERROR('Input| Projects'!B732,"")</f>
        <v>723</v>
      </c>
      <c r="C732" s="57" t="str">
        <f>IFERROR(IF('Input| Projects'!C732="","",'Input| Projects'!C732),"")</f>
        <v/>
      </c>
      <c r="D732" s="57" t="str">
        <f>IFERROR(IF('Input| Projects'!D732="","",'Input| Projects'!D732),"")</f>
        <v/>
      </c>
      <c r="E732" s="140"/>
      <c r="F732" s="257">
        <f>IFERROR('Input| Projects'!I732*'Input| Escalations'!$K$19,"")</f>
        <v>0</v>
      </c>
      <c r="G732" s="257">
        <f>IFERROR('Input| Projects'!J732*'Input| Escalations'!$K$19,"")</f>
        <v>0</v>
      </c>
      <c r="H732" s="257">
        <f>IFERROR('Input| Projects'!K732*'Input| Escalations'!$K$19,"")</f>
        <v>0</v>
      </c>
      <c r="I732" s="257">
        <f>IFERROR('Input| Projects'!L732*'Input| Escalations'!$K$19,"")</f>
        <v>0</v>
      </c>
      <c r="J732" s="257">
        <f>IFERROR('Input| Projects'!M732*'Input| Escalations'!$K$19,"")</f>
        <v>0</v>
      </c>
      <c r="K732" s="257">
        <f>IFERROR('Input| Projects'!N732*'Input| Escalations'!$K$19,"")</f>
        <v>0</v>
      </c>
      <c r="L732" s="257">
        <f>IFERROR('Input| Projects'!O732*'Input| Escalations'!$K$19,"")</f>
        <v>0</v>
      </c>
      <c r="M732" s="206" t="str">
        <f>IF(ABS(SUM(F732:L732)-(SUM('Input| Projects'!I732:O732)*'Input| Escalations'!$K$19))&lt;0.0000001,"",1)</f>
        <v/>
      </c>
      <c r="N732" s="259">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259">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259">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259">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259">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259">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259">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42"/>
      <c r="V732" s="253">
        <f t="shared" si="269"/>
        <v>0</v>
      </c>
      <c r="W732" s="253">
        <f t="shared" si="270"/>
        <v>0</v>
      </c>
      <c r="X732" s="253">
        <f t="shared" si="271"/>
        <v>0</v>
      </c>
      <c r="Y732" s="253">
        <f t="shared" si="254"/>
        <v>0</v>
      </c>
      <c r="Z732" s="253">
        <f t="shared" si="255"/>
        <v>0</v>
      </c>
      <c r="AA732" s="253">
        <f t="shared" si="256"/>
        <v>0</v>
      </c>
      <c r="AB732" s="253">
        <f t="shared" si="257"/>
        <v>0</v>
      </c>
      <c r="AC732" s="142"/>
      <c r="AD732" s="253">
        <f>'Input| Projects'!Q732*N732*'Input| Escalations'!$K$19</f>
        <v>0</v>
      </c>
      <c r="AE732" s="253">
        <f>'Input| Projects'!R732*O732*'Input| Escalations'!$K$19</f>
        <v>0</v>
      </c>
      <c r="AF732" s="253">
        <f>'Input| Projects'!S732*P732*'Input| Escalations'!$K$19</f>
        <v>0</v>
      </c>
      <c r="AG732" s="253">
        <f>'Input| Projects'!T732*Q732*'Input| Escalations'!$K$19</f>
        <v>0</v>
      </c>
      <c r="AH732" s="253">
        <f>'Input| Projects'!U732*R732*'Input| Escalations'!$K$19</f>
        <v>0</v>
      </c>
      <c r="AI732" s="253">
        <f>'Input| Projects'!V732*S732*'Input| Escalations'!$K$19</f>
        <v>0</v>
      </c>
      <c r="AJ732" s="253">
        <f>'Input| Projects'!W732*T732*'Input| Escalations'!$K$19</f>
        <v>0</v>
      </c>
      <c r="AK732" s="142"/>
      <c r="AL732" s="253">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253">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253">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253">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253">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253">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253">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42"/>
      <c r="AT732" s="253">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253">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253">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253">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253">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253">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253">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42"/>
      <c r="BB732" s="253">
        <f t="shared" si="272"/>
        <v>0</v>
      </c>
      <c r="BC732" s="253">
        <f t="shared" si="273"/>
        <v>0</v>
      </c>
      <c r="BD732" s="253">
        <f t="shared" si="274"/>
        <v>0</v>
      </c>
      <c r="BE732" s="253">
        <f t="shared" si="258"/>
        <v>0</v>
      </c>
      <c r="BF732" s="253">
        <f t="shared" si="259"/>
        <v>0</v>
      </c>
      <c r="BG732" s="253">
        <f t="shared" si="260"/>
        <v>0</v>
      </c>
      <c r="BH732" s="253">
        <f t="shared" si="261"/>
        <v>0</v>
      </c>
      <c r="BI732" s="144"/>
      <c r="BJ732" s="253"/>
      <c r="BK732" s="253"/>
      <c r="BL732" s="253"/>
      <c r="BM732" s="253"/>
      <c r="BN732" s="253"/>
      <c r="BO732" s="253"/>
      <c r="BP732" s="253"/>
      <c r="BQ732" s="144"/>
      <c r="BR732" s="253">
        <f t="shared" si="262"/>
        <v>0</v>
      </c>
      <c r="BS732" s="253">
        <f t="shared" si="263"/>
        <v>0</v>
      </c>
      <c r="BT732" s="253">
        <f t="shared" si="264"/>
        <v>0</v>
      </c>
      <c r="BU732" s="253">
        <f t="shared" si="265"/>
        <v>0</v>
      </c>
      <c r="BV732" s="253">
        <f t="shared" si="266"/>
        <v>0</v>
      </c>
      <c r="BW732" s="253">
        <f t="shared" si="267"/>
        <v>0</v>
      </c>
      <c r="BX732" s="253">
        <f t="shared" si="268"/>
        <v>0</v>
      </c>
      <c r="BY732" s="142"/>
      <c r="BZ732" s="264" t="str">
        <f>IF(SUMIF('Input| Projects'!$AR$8:$CO$8,"Dx",'Input| Projects'!$AR732:$CO732)=0,"",SUMIF('Input| Projects'!$AR$8:$CO$8,"Dx",'Input| Projects'!$AR732:$CO732))</f>
        <v/>
      </c>
      <c r="CA732" s="264" t="str">
        <f>IF(SUMIF('Input| Projects'!$AR$8:$CO$8,"Tx",'Input| Projects'!$AR732:$CO732)=0,"",SUMIF('Input| Projects'!$AR$8:$CO$8,"Tx",'Input| Projects'!$AR732:$CO732))</f>
        <v/>
      </c>
      <c r="CB732" s="206" t="str">
        <f t="shared" si="275"/>
        <v/>
      </c>
    </row>
    <row r="733" spans="2:80" x14ac:dyDescent="0.3">
      <c r="B733" s="268">
        <f>IFERROR('Input| Projects'!B733,"")</f>
        <v>724</v>
      </c>
      <c r="C733" s="57" t="str">
        <f>IFERROR(IF('Input| Projects'!C733="","",'Input| Projects'!C733),"")</f>
        <v/>
      </c>
      <c r="D733" s="57" t="str">
        <f>IFERROR(IF('Input| Projects'!D733="","",'Input| Projects'!D733),"")</f>
        <v/>
      </c>
      <c r="E733" s="140"/>
      <c r="F733" s="257">
        <f>IFERROR('Input| Projects'!I733*'Input| Escalations'!$K$19,"")</f>
        <v>0</v>
      </c>
      <c r="G733" s="257">
        <f>IFERROR('Input| Projects'!J733*'Input| Escalations'!$K$19,"")</f>
        <v>0</v>
      </c>
      <c r="H733" s="257">
        <f>IFERROR('Input| Projects'!K733*'Input| Escalations'!$K$19,"")</f>
        <v>0</v>
      </c>
      <c r="I733" s="257">
        <f>IFERROR('Input| Projects'!L733*'Input| Escalations'!$K$19,"")</f>
        <v>0</v>
      </c>
      <c r="J733" s="257">
        <f>IFERROR('Input| Projects'!M733*'Input| Escalations'!$K$19,"")</f>
        <v>0</v>
      </c>
      <c r="K733" s="257">
        <f>IFERROR('Input| Projects'!N733*'Input| Escalations'!$K$19,"")</f>
        <v>0</v>
      </c>
      <c r="L733" s="257">
        <f>IFERROR('Input| Projects'!O733*'Input| Escalations'!$K$19,"")</f>
        <v>0</v>
      </c>
      <c r="M733" s="206" t="str">
        <f>IF(ABS(SUM(F733:L733)-(SUM('Input| Projects'!I733:O733)*'Input| Escalations'!$K$19))&lt;0.0000001,"",1)</f>
        <v/>
      </c>
      <c r="N733" s="259">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259">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259">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259">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259">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259">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259">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42"/>
      <c r="V733" s="253">
        <f t="shared" si="269"/>
        <v>0</v>
      </c>
      <c r="W733" s="253">
        <f t="shared" si="270"/>
        <v>0</v>
      </c>
      <c r="X733" s="253">
        <f t="shared" si="271"/>
        <v>0</v>
      </c>
      <c r="Y733" s="253">
        <f t="shared" si="254"/>
        <v>0</v>
      </c>
      <c r="Z733" s="253">
        <f t="shared" si="255"/>
        <v>0</v>
      </c>
      <c r="AA733" s="253">
        <f t="shared" si="256"/>
        <v>0</v>
      </c>
      <c r="AB733" s="253">
        <f t="shared" si="257"/>
        <v>0</v>
      </c>
      <c r="AC733" s="142"/>
      <c r="AD733" s="253">
        <f>'Input| Projects'!Q733*N733*'Input| Escalations'!$K$19</f>
        <v>0</v>
      </c>
      <c r="AE733" s="253">
        <f>'Input| Projects'!R733*O733*'Input| Escalations'!$K$19</f>
        <v>0</v>
      </c>
      <c r="AF733" s="253">
        <f>'Input| Projects'!S733*P733*'Input| Escalations'!$K$19</f>
        <v>0</v>
      </c>
      <c r="AG733" s="253">
        <f>'Input| Projects'!T733*Q733*'Input| Escalations'!$K$19</f>
        <v>0</v>
      </c>
      <c r="AH733" s="253">
        <f>'Input| Projects'!U733*R733*'Input| Escalations'!$K$19</f>
        <v>0</v>
      </c>
      <c r="AI733" s="253">
        <f>'Input| Projects'!V733*S733*'Input| Escalations'!$K$19</f>
        <v>0</v>
      </c>
      <c r="AJ733" s="253">
        <f>'Input| Projects'!W733*T733*'Input| Escalations'!$K$19</f>
        <v>0</v>
      </c>
      <c r="AK733" s="142"/>
      <c r="AL733" s="253">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253">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253">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253">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253">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253">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253">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42"/>
      <c r="AT733" s="253">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253">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253">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253">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253">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253">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253">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42"/>
      <c r="BB733" s="253">
        <f t="shared" si="272"/>
        <v>0</v>
      </c>
      <c r="BC733" s="253">
        <f t="shared" si="273"/>
        <v>0</v>
      </c>
      <c r="BD733" s="253">
        <f t="shared" si="274"/>
        <v>0</v>
      </c>
      <c r="BE733" s="253">
        <f t="shared" si="258"/>
        <v>0</v>
      </c>
      <c r="BF733" s="253">
        <f t="shared" si="259"/>
        <v>0</v>
      </c>
      <c r="BG733" s="253">
        <f t="shared" si="260"/>
        <v>0</v>
      </c>
      <c r="BH733" s="253">
        <f t="shared" si="261"/>
        <v>0</v>
      </c>
      <c r="BI733" s="144"/>
      <c r="BJ733" s="253"/>
      <c r="BK733" s="253"/>
      <c r="BL733" s="253"/>
      <c r="BM733" s="253"/>
      <c r="BN733" s="253"/>
      <c r="BO733" s="253"/>
      <c r="BP733" s="253"/>
      <c r="BQ733" s="144"/>
      <c r="BR733" s="253">
        <f t="shared" si="262"/>
        <v>0</v>
      </c>
      <c r="BS733" s="253">
        <f t="shared" si="263"/>
        <v>0</v>
      </c>
      <c r="BT733" s="253">
        <f t="shared" si="264"/>
        <v>0</v>
      </c>
      <c r="BU733" s="253">
        <f t="shared" si="265"/>
        <v>0</v>
      </c>
      <c r="BV733" s="253">
        <f t="shared" si="266"/>
        <v>0</v>
      </c>
      <c r="BW733" s="253">
        <f t="shared" si="267"/>
        <v>0</v>
      </c>
      <c r="BX733" s="253">
        <f t="shared" si="268"/>
        <v>0</v>
      </c>
      <c r="BY733" s="142"/>
      <c r="BZ733" s="264" t="str">
        <f>IF(SUMIF('Input| Projects'!$AR$8:$CO$8,"Dx",'Input| Projects'!$AR733:$CO733)=0,"",SUMIF('Input| Projects'!$AR$8:$CO$8,"Dx",'Input| Projects'!$AR733:$CO733))</f>
        <v/>
      </c>
      <c r="CA733" s="264" t="str">
        <f>IF(SUMIF('Input| Projects'!$AR$8:$CO$8,"Tx",'Input| Projects'!$AR733:$CO733)=0,"",SUMIF('Input| Projects'!$AR$8:$CO$8,"Tx",'Input| Projects'!$AR733:$CO733))</f>
        <v/>
      </c>
      <c r="CB733" s="206" t="str">
        <f t="shared" si="275"/>
        <v/>
      </c>
    </row>
    <row r="734" spans="2:80" x14ac:dyDescent="0.3">
      <c r="B734" s="268">
        <f>IFERROR('Input| Projects'!B734,"")</f>
        <v>725</v>
      </c>
      <c r="C734" s="57" t="str">
        <f>IFERROR(IF('Input| Projects'!C734="","",'Input| Projects'!C734),"")</f>
        <v/>
      </c>
      <c r="D734" s="57" t="str">
        <f>IFERROR(IF('Input| Projects'!D734="","",'Input| Projects'!D734),"")</f>
        <v/>
      </c>
      <c r="E734" s="140"/>
      <c r="F734" s="257">
        <f>IFERROR('Input| Projects'!I734*'Input| Escalations'!$K$19,"")</f>
        <v>0</v>
      </c>
      <c r="G734" s="257">
        <f>IFERROR('Input| Projects'!J734*'Input| Escalations'!$K$19,"")</f>
        <v>0</v>
      </c>
      <c r="H734" s="257">
        <f>IFERROR('Input| Projects'!K734*'Input| Escalations'!$K$19,"")</f>
        <v>0</v>
      </c>
      <c r="I734" s="257">
        <f>IFERROR('Input| Projects'!L734*'Input| Escalations'!$K$19,"")</f>
        <v>0</v>
      </c>
      <c r="J734" s="257">
        <f>IFERROR('Input| Projects'!M734*'Input| Escalations'!$K$19,"")</f>
        <v>0</v>
      </c>
      <c r="K734" s="257">
        <f>IFERROR('Input| Projects'!N734*'Input| Escalations'!$K$19,"")</f>
        <v>0</v>
      </c>
      <c r="L734" s="257">
        <f>IFERROR('Input| Projects'!O734*'Input| Escalations'!$K$19,"")</f>
        <v>0</v>
      </c>
      <c r="M734" s="206" t="str">
        <f>IF(ABS(SUM(F734:L734)-(SUM('Input| Projects'!I734:O734)*'Input| Escalations'!$K$19))&lt;0.0000001,"",1)</f>
        <v/>
      </c>
      <c r="N734" s="259">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259">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259">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259">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259">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259">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259">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42"/>
      <c r="V734" s="253">
        <f t="shared" si="269"/>
        <v>0</v>
      </c>
      <c r="W734" s="253">
        <f t="shared" si="270"/>
        <v>0</v>
      </c>
      <c r="X734" s="253">
        <f t="shared" si="271"/>
        <v>0</v>
      </c>
      <c r="Y734" s="253">
        <f t="shared" si="254"/>
        <v>0</v>
      </c>
      <c r="Z734" s="253">
        <f t="shared" si="255"/>
        <v>0</v>
      </c>
      <c r="AA734" s="253">
        <f t="shared" si="256"/>
        <v>0</v>
      </c>
      <c r="AB734" s="253">
        <f t="shared" si="257"/>
        <v>0</v>
      </c>
      <c r="AC734" s="142"/>
      <c r="AD734" s="253">
        <f>'Input| Projects'!Q734*N734*'Input| Escalations'!$K$19</f>
        <v>0</v>
      </c>
      <c r="AE734" s="253">
        <f>'Input| Projects'!R734*O734*'Input| Escalations'!$K$19</f>
        <v>0</v>
      </c>
      <c r="AF734" s="253">
        <f>'Input| Projects'!S734*P734*'Input| Escalations'!$K$19</f>
        <v>0</v>
      </c>
      <c r="AG734" s="253">
        <f>'Input| Projects'!T734*Q734*'Input| Escalations'!$K$19</f>
        <v>0</v>
      </c>
      <c r="AH734" s="253">
        <f>'Input| Projects'!U734*R734*'Input| Escalations'!$K$19</f>
        <v>0</v>
      </c>
      <c r="AI734" s="253">
        <f>'Input| Projects'!V734*S734*'Input| Escalations'!$K$19</f>
        <v>0</v>
      </c>
      <c r="AJ734" s="253">
        <f>'Input| Projects'!W734*T734*'Input| Escalations'!$K$19</f>
        <v>0</v>
      </c>
      <c r="AK734" s="142"/>
      <c r="AL734" s="253">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253">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253">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253">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253">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253">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253">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42"/>
      <c r="AT734" s="253">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253">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253">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253">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253">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253">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253">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42"/>
      <c r="BB734" s="253">
        <f t="shared" si="272"/>
        <v>0</v>
      </c>
      <c r="BC734" s="253">
        <f t="shared" si="273"/>
        <v>0</v>
      </c>
      <c r="BD734" s="253">
        <f t="shared" si="274"/>
        <v>0</v>
      </c>
      <c r="BE734" s="253">
        <f t="shared" si="258"/>
        <v>0</v>
      </c>
      <c r="BF734" s="253">
        <f t="shared" si="259"/>
        <v>0</v>
      </c>
      <c r="BG734" s="253">
        <f t="shared" si="260"/>
        <v>0</v>
      </c>
      <c r="BH734" s="253">
        <f t="shared" si="261"/>
        <v>0</v>
      </c>
      <c r="BI734" s="144"/>
      <c r="BJ734" s="253"/>
      <c r="BK734" s="253"/>
      <c r="BL734" s="253"/>
      <c r="BM734" s="253"/>
      <c r="BN734" s="253"/>
      <c r="BO734" s="253"/>
      <c r="BP734" s="253"/>
      <c r="BQ734" s="144"/>
      <c r="BR734" s="253">
        <f t="shared" si="262"/>
        <v>0</v>
      </c>
      <c r="BS734" s="253">
        <f t="shared" si="263"/>
        <v>0</v>
      </c>
      <c r="BT734" s="253">
        <f t="shared" si="264"/>
        <v>0</v>
      </c>
      <c r="BU734" s="253">
        <f t="shared" si="265"/>
        <v>0</v>
      </c>
      <c r="BV734" s="253">
        <f t="shared" si="266"/>
        <v>0</v>
      </c>
      <c r="BW734" s="253">
        <f t="shared" si="267"/>
        <v>0</v>
      </c>
      <c r="BX734" s="253">
        <f t="shared" si="268"/>
        <v>0</v>
      </c>
      <c r="BY734" s="142"/>
      <c r="BZ734" s="264" t="str">
        <f>IF(SUMIF('Input| Projects'!$AR$8:$CO$8,"Dx",'Input| Projects'!$AR734:$CO734)=0,"",SUMIF('Input| Projects'!$AR$8:$CO$8,"Dx",'Input| Projects'!$AR734:$CO734))</f>
        <v/>
      </c>
      <c r="CA734" s="264" t="str">
        <f>IF(SUMIF('Input| Projects'!$AR$8:$CO$8,"Tx",'Input| Projects'!$AR734:$CO734)=0,"",SUMIF('Input| Projects'!$AR$8:$CO$8,"Tx",'Input| Projects'!$AR734:$CO734))</f>
        <v/>
      </c>
      <c r="CB734" s="206" t="str">
        <f t="shared" si="275"/>
        <v/>
      </c>
    </row>
    <row r="735" spans="2:80" x14ac:dyDescent="0.3">
      <c r="B735" s="268">
        <f>IFERROR('Input| Projects'!B735,"")</f>
        <v>726</v>
      </c>
      <c r="C735" s="57" t="str">
        <f>IFERROR(IF('Input| Projects'!C735="","",'Input| Projects'!C735),"")</f>
        <v/>
      </c>
      <c r="D735" s="57" t="str">
        <f>IFERROR(IF('Input| Projects'!D735="","",'Input| Projects'!D735),"")</f>
        <v/>
      </c>
      <c r="E735" s="140"/>
      <c r="F735" s="257">
        <f>IFERROR('Input| Projects'!I735*'Input| Escalations'!$K$19,"")</f>
        <v>0</v>
      </c>
      <c r="G735" s="257">
        <f>IFERROR('Input| Projects'!J735*'Input| Escalations'!$K$19,"")</f>
        <v>0</v>
      </c>
      <c r="H735" s="257">
        <f>IFERROR('Input| Projects'!K735*'Input| Escalations'!$K$19,"")</f>
        <v>0</v>
      </c>
      <c r="I735" s="257">
        <f>IFERROR('Input| Projects'!L735*'Input| Escalations'!$K$19,"")</f>
        <v>0</v>
      </c>
      <c r="J735" s="257">
        <f>IFERROR('Input| Projects'!M735*'Input| Escalations'!$K$19,"")</f>
        <v>0</v>
      </c>
      <c r="K735" s="257">
        <f>IFERROR('Input| Projects'!N735*'Input| Escalations'!$K$19,"")</f>
        <v>0</v>
      </c>
      <c r="L735" s="257">
        <f>IFERROR('Input| Projects'!O735*'Input| Escalations'!$K$19,"")</f>
        <v>0</v>
      </c>
      <c r="M735" s="206" t="str">
        <f>IF(ABS(SUM(F735:L735)-(SUM('Input| Projects'!I735:O735)*'Input| Escalations'!$K$19))&lt;0.0000001,"",1)</f>
        <v/>
      </c>
      <c r="N735" s="259">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259">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259">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259">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259">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259">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259">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42"/>
      <c r="V735" s="253">
        <f t="shared" si="269"/>
        <v>0</v>
      </c>
      <c r="W735" s="253">
        <f t="shared" si="270"/>
        <v>0</v>
      </c>
      <c r="X735" s="253">
        <f t="shared" si="271"/>
        <v>0</v>
      </c>
      <c r="Y735" s="253">
        <f t="shared" si="254"/>
        <v>0</v>
      </c>
      <c r="Z735" s="253">
        <f t="shared" si="255"/>
        <v>0</v>
      </c>
      <c r="AA735" s="253">
        <f t="shared" si="256"/>
        <v>0</v>
      </c>
      <c r="AB735" s="253">
        <f t="shared" si="257"/>
        <v>0</v>
      </c>
      <c r="AC735" s="142"/>
      <c r="AD735" s="253">
        <f>'Input| Projects'!Q735*N735*'Input| Escalations'!$K$19</f>
        <v>0</v>
      </c>
      <c r="AE735" s="253">
        <f>'Input| Projects'!R735*O735*'Input| Escalations'!$K$19</f>
        <v>0</v>
      </c>
      <c r="AF735" s="253">
        <f>'Input| Projects'!S735*P735*'Input| Escalations'!$K$19</f>
        <v>0</v>
      </c>
      <c r="AG735" s="253">
        <f>'Input| Projects'!T735*Q735*'Input| Escalations'!$K$19</f>
        <v>0</v>
      </c>
      <c r="AH735" s="253">
        <f>'Input| Projects'!U735*R735*'Input| Escalations'!$K$19</f>
        <v>0</v>
      </c>
      <c r="AI735" s="253">
        <f>'Input| Projects'!V735*S735*'Input| Escalations'!$K$19</f>
        <v>0</v>
      </c>
      <c r="AJ735" s="253">
        <f>'Input| Projects'!W735*T735*'Input| Escalations'!$K$19</f>
        <v>0</v>
      </c>
      <c r="AK735" s="142"/>
      <c r="AL735" s="253">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253">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253">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253">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253">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253">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253">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42"/>
      <c r="AT735" s="253">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253">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253">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253">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253">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253">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253">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42"/>
      <c r="BB735" s="253">
        <f t="shared" si="272"/>
        <v>0</v>
      </c>
      <c r="BC735" s="253">
        <f t="shared" si="273"/>
        <v>0</v>
      </c>
      <c r="BD735" s="253">
        <f t="shared" si="274"/>
        <v>0</v>
      </c>
      <c r="BE735" s="253">
        <f t="shared" si="258"/>
        <v>0</v>
      </c>
      <c r="BF735" s="253">
        <f t="shared" si="259"/>
        <v>0</v>
      </c>
      <c r="BG735" s="253">
        <f t="shared" si="260"/>
        <v>0</v>
      </c>
      <c r="BH735" s="253">
        <f t="shared" si="261"/>
        <v>0</v>
      </c>
      <c r="BI735" s="144"/>
      <c r="BJ735" s="253"/>
      <c r="BK735" s="253"/>
      <c r="BL735" s="253"/>
      <c r="BM735" s="253"/>
      <c r="BN735" s="253"/>
      <c r="BO735" s="253"/>
      <c r="BP735" s="253"/>
      <c r="BQ735" s="144"/>
      <c r="BR735" s="253">
        <f t="shared" si="262"/>
        <v>0</v>
      </c>
      <c r="BS735" s="253">
        <f t="shared" si="263"/>
        <v>0</v>
      </c>
      <c r="BT735" s="253">
        <f t="shared" si="264"/>
        <v>0</v>
      </c>
      <c r="BU735" s="253">
        <f t="shared" si="265"/>
        <v>0</v>
      </c>
      <c r="BV735" s="253">
        <f t="shared" si="266"/>
        <v>0</v>
      </c>
      <c r="BW735" s="253">
        <f t="shared" si="267"/>
        <v>0</v>
      </c>
      <c r="BX735" s="253">
        <f t="shared" si="268"/>
        <v>0</v>
      </c>
      <c r="BY735" s="142"/>
      <c r="BZ735" s="264" t="str">
        <f>IF(SUMIF('Input| Projects'!$AR$8:$CO$8,"Dx",'Input| Projects'!$AR735:$CO735)=0,"",SUMIF('Input| Projects'!$AR$8:$CO$8,"Dx",'Input| Projects'!$AR735:$CO735))</f>
        <v/>
      </c>
      <c r="CA735" s="264" t="str">
        <f>IF(SUMIF('Input| Projects'!$AR$8:$CO$8,"Tx",'Input| Projects'!$AR735:$CO735)=0,"",SUMIF('Input| Projects'!$AR$8:$CO$8,"Tx",'Input| Projects'!$AR735:$CO735))</f>
        <v/>
      </c>
      <c r="CB735" s="206" t="str">
        <f t="shared" si="275"/>
        <v/>
      </c>
    </row>
    <row r="736" spans="2:80" x14ac:dyDescent="0.3">
      <c r="B736" s="268">
        <f>IFERROR('Input| Projects'!B736,"")</f>
        <v>727</v>
      </c>
      <c r="C736" s="57" t="str">
        <f>IFERROR(IF('Input| Projects'!C736="","",'Input| Projects'!C736),"")</f>
        <v/>
      </c>
      <c r="D736" s="57" t="str">
        <f>IFERROR(IF('Input| Projects'!D736="","",'Input| Projects'!D736),"")</f>
        <v/>
      </c>
      <c r="E736" s="140"/>
      <c r="F736" s="257">
        <f>IFERROR('Input| Projects'!I736*'Input| Escalations'!$K$19,"")</f>
        <v>0</v>
      </c>
      <c r="G736" s="257">
        <f>IFERROR('Input| Projects'!J736*'Input| Escalations'!$K$19,"")</f>
        <v>0</v>
      </c>
      <c r="H736" s="257">
        <f>IFERROR('Input| Projects'!K736*'Input| Escalations'!$K$19,"")</f>
        <v>0</v>
      </c>
      <c r="I736" s="257">
        <f>IFERROR('Input| Projects'!L736*'Input| Escalations'!$K$19,"")</f>
        <v>0</v>
      </c>
      <c r="J736" s="257">
        <f>IFERROR('Input| Projects'!M736*'Input| Escalations'!$K$19,"")</f>
        <v>0</v>
      </c>
      <c r="K736" s="257">
        <f>IFERROR('Input| Projects'!N736*'Input| Escalations'!$K$19,"")</f>
        <v>0</v>
      </c>
      <c r="L736" s="257">
        <f>IFERROR('Input| Projects'!O736*'Input| Escalations'!$K$19,"")</f>
        <v>0</v>
      </c>
      <c r="M736" s="206" t="str">
        <f>IF(ABS(SUM(F736:L736)-(SUM('Input| Projects'!I736:O736)*'Input| Escalations'!$K$19))&lt;0.0000001,"",1)</f>
        <v/>
      </c>
      <c r="N736" s="259">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259">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259">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259">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259">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259">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259">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42"/>
      <c r="V736" s="253">
        <f t="shared" si="269"/>
        <v>0</v>
      </c>
      <c r="W736" s="253">
        <f t="shared" si="270"/>
        <v>0</v>
      </c>
      <c r="X736" s="253">
        <f t="shared" si="271"/>
        <v>0</v>
      </c>
      <c r="Y736" s="253">
        <f t="shared" si="254"/>
        <v>0</v>
      </c>
      <c r="Z736" s="253">
        <f t="shared" si="255"/>
        <v>0</v>
      </c>
      <c r="AA736" s="253">
        <f t="shared" si="256"/>
        <v>0</v>
      </c>
      <c r="AB736" s="253">
        <f t="shared" si="257"/>
        <v>0</v>
      </c>
      <c r="AC736" s="142"/>
      <c r="AD736" s="253">
        <f>'Input| Projects'!Q736*N736*'Input| Escalations'!$K$19</f>
        <v>0</v>
      </c>
      <c r="AE736" s="253">
        <f>'Input| Projects'!R736*O736*'Input| Escalations'!$K$19</f>
        <v>0</v>
      </c>
      <c r="AF736" s="253">
        <f>'Input| Projects'!S736*P736*'Input| Escalations'!$K$19</f>
        <v>0</v>
      </c>
      <c r="AG736" s="253">
        <f>'Input| Projects'!T736*Q736*'Input| Escalations'!$K$19</f>
        <v>0</v>
      </c>
      <c r="AH736" s="253">
        <f>'Input| Projects'!U736*R736*'Input| Escalations'!$K$19</f>
        <v>0</v>
      </c>
      <c r="AI736" s="253">
        <f>'Input| Projects'!V736*S736*'Input| Escalations'!$K$19</f>
        <v>0</v>
      </c>
      <c r="AJ736" s="253">
        <f>'Input| Projects'!W736*T736*'Input| Escalations'!$K$19</f>
        <v>0</v>
      </c>
      <c r="AK736" s="142"/>
      <c r="AL736" s="253">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253">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253">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253">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253">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253">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253">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42"/>
      <c r="AT736" s="253">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253">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253">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253">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253">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253">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253">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42"/>
      <c r="BB736" s="253">
        <f t="shared" si="272"/>
        <v>0</v>
      </c>
      <c r="BC736" s="253">
        <f t="shared" si="273"/>
        <v>0</v>
      </c>
      <c r="BD736" s="253">
        <f t="shared" si="274"/>
        <v>0</v>
      </c>
      <c r="BE736" s="253">
        <f t="shared" si="258"/>
        <v>0</v>
      </c>
      <c r="BF736" s="253">
        <f t="shared" si="259"/>
        <v>0</v>
      </c>
      <c r="BG736" s="253">
        <f t="shared" si="260"/>
        <v>0</v>
      </c>
      <c r="BH736" s="253">
        <f t="shared" si="261"/>
        <v>0</v>
      </c>
      <c r="BI736" s="144"/>
      <c r="BJ736" s="253"/>
      <c r="BK736" s="253"/>
      <c r="BL736" s="253"/>
      <c r="BM736" s="253"/>
      <c r="BN736" s="253"/>
      <c r="BO736" s="253"/>
      <c r="BP736" s="253"/>
      <c r="BQ736" s="144"/>
      <c r="BR736" s="253">
        <f t="shared" si="262"/>
        <v>0</v>
      </c>
      <c r="BS736" s="253">
        <f t="shared" si="263"/>
        <v>0</v>
      </c>
      <c r="BT736" s="253">
        <f t="shared" si="264"/>
        <v>0</v>
      </c>
      <c r="BU736" s="253">
        <f t="shared" si="265"/>
        <v>0</v>
      </c>
      <c r="BV736" s="253">
        <f t="shared" si="266"/>
        <v>0</v>
      </c>
      <c r="BW736" s="253">
        <f t="shared" si="267"/>
        <v>0</v>
      </c>
      <c r="BX736" s="253">
        <f t="shared" si="268"/>
        <v>0</v>
      </c>
      <c r="BY736" s="142"/>
      <c r="BZ736" s="264" t="str">
        <f>IF(SUMIF('Input| Projects'!$AR$8:$CO$8,"Dx",'Input| Projects'!$AR736:$CO736)=0,"",SUMIF('Input| Projects'!$AR$8:$CO$8,"Dx",'Input| Projects'!$AR736:$CO736))</f>
        <v/>
      </c>
      <c r="CA736" s="264" t="str">
        <f>IF(SUMIF('Input| Projects'!$AR$8:$CO$8,"Tx",'Input| Projects'!$AR736:$CO736)=0,"",SUMIF('Input| Projects'!$AR$8:$CO$8,"Tx",'Input| Projects'!$AR736:$CO736))</f>
        <v/>
      </c>
      <c r="CB736" s="206" t="str">
        <f t="shared" si="275"/>
        <v/>
      </c>
    </row>
    <row r="737" spans="2:80" x14ac:dyDescent="0.3">
      <c r="B737" s="268">
        <f>IFERROR('Input| Projects'!B737,"")</f>
        <v>728</v>
      </c>
      <c r="C737" s="57" t="str">
        <f>IFERROR(IF('Input| Projects'!C737="","",'Input| Projects'!C737),"")</f>
        <v/>
      </c>
      <c r="D737" s="57" t="str">
        <f>IFERROR(IF('Input| Projects'!D737="","",'Input| Projects'!D737),"")</f>
        <v/>
      </c>
      <c r="E737" s="140"/>
      <c r="F737" s="257">
        <f>IFERROR('Input| Projects'!I737*'Input| Escalations'!$K$19,"")</f>
        <v>0</v>
      </c>
      <c r="G737" s="257">
        <f>IFERROR('Input| Projects'!J737*'Input| Escalations'!$K$19,"")</f>
        <v>0</v>
      </c>
      <c r="H737" s="257">
        <f>IFERROR('Input| Projects'!K737*'Input| Escalations'!$K$19,"")</f>
        <v>0</v>
      </c>
      <c r="I737" s="257">
        <f>IFERROR('Input| Projects'!L737*'Input| Escalations'!$K$19,"")</f>
        <v>0</v>
      </c>
      <c r="J737" s="257">
        <f>IFERROR('Input| Projects'!M737*'Input| Escalations'!$K$19,"")</f>
        <v>0</v>
      </c>
      <c r="K737" s="257">
        <f>IFERROR('Input| Projects'!N737*'Input| Escalations'!$K$19,"")</f>
        <v>0</v>
      </c>
      <c r="L737" s="257">
        <f>IFERROR('Input| Projects'!O737*'Input| Escalations'!$K$19,"")</f>
        <v>0</v>
      </c>
      <c r="M737" s="206" t="str">
        <f>IF(ABS(SUM(F737:L737)-(SUM('Input| Projects'!I737:O737)*'Input| Escalations'!$K$19))&lt;0.0000001,"",1)</f>
        <v/>
      </c>
      <c r="N737" s="259">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259">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259">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259">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259">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259">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259">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42"/>
      <c r="V737" s="253">
        <f t="shared" si="269"/>
        <v>0</v>
      </c>
      <c r="W737" s="253">
        <f t="shared" si="270"/>
        <v>0</v>
      </c>
      <c r="X737" s="253">
        <f t="shared" si="271"/>
        <v>0</v>
      </c>
      <c r="Y737" s="253">
        <f t="shared" si="254"/>
        <v>0</v>
      </c>
      <c r="Z737" s="253">
        <f t="shared" si="255"/>
        <v>0</v>
      </c>
      <c r="AA737" s="253">
        <f t="shared" si="256"/>
        <v>0</v>
      </c>
      <c r="AB737" s="253">
        <f t="shared" si="257"/>
        <v>0</v>
      </c>
      <c r="AC737" s="142"/>
      <c r="AD737" s="253">
        <f>'Input| Projects'!Q737*N737*'Input| Escalations'!$K$19</f>
        <v>0</v>
      </c>
      <c r="AE737" s="253">
        <f>'Input| Projects'!R737*O737*'Input| Escalations'!$K$19</f>
        <v>0</v>
      </c>
      <c r="AF737" s="253">
        <f>'Input| Projects'!S737*P737*'Input| Escalations'!$K$19</f>
        <v>0</v>
      </c>
      <c r="AG737" s="253">
        <f>'Input| Projects'!T737*Q737*'Input| Escalations'!$K$19</f>
        <v>0</v>
      </c>
      <c r="AH737" s="253">
        <f>'Input| Projects'!U737*R737*'Input| Escalations'!$K$19</f>
        <v>0</v>
      </c>
      <c r="AI737" s="253">
        <f>'Input| Projects'!V737*S737*'Input| Escalations'!$K$19</f>
        <v>0</v>
      </c>
      <c r="AJ737" s="253">
        <f>'Input| Projects'!W737*T737*'Input| Escalations'!$K$19</f>
        <v>0</v>
      </c>
      <c r="AK737" s="142"/>
      <c r="AL737" s="253">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253">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253">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253">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253">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253">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253">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42"/>
      <c r="AT737" s="253">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253">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253">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253">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253">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253">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253">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42"/>
      <c r="BB737" s="253">
        <f t="shared" si="272"/>
        <v>0</v>
      </c>
      <c r="BC737" s="253">
        <f t="shared" si="273"/>
        <v>0</v>
      </c>
      <c r="BD737" s="253">
        <f t="shared" si="274"/>
        <v>0</v>
      </c>
      <c r="BE737" s="253">
        <f t="shared" si="258"/>
        <v>0</v>
      </c>
      <c r="BF737" s="253">
        <f t="shared" si="259"/>
        <v>0</v>
      </c>
      <c r="BG737" s="253">
        <f t="shared" si="260"/>
        <v>0</v>
      </c>
      <c r="BH737" s="253">
        <f t="shared" si="261"/>
        <v>0</v>
      </c>
      <c r="BI737" s="144"/>
      <c r="BJ737" s="253"/>
      <c r="BK737" s="253"/>
      <c r="BL737" s="253"/>
      <c r="BM737" s="253"/>
      <c r="BN737" s="253"/>
      <c r="BO737" s="253"/>
      <c r="BP737" s="253"/>
      <c r="BQ737" s="144"/>
      <c r="BR737" s="253">
        <f t="shared" si="262"/>
        <v>0</v>
      </c>
      <c r="BS737" s="253">
        <f t="shared" si="263"/>
        <v>0</v>
      </c>
      <c r="BT737" s="253">
        <f t="shared" si="264"/>
        <v>0</v>
      </c>
      <c r="BU737" s="253">
        <f t="shared" si="265"/>
        <v>0</v>
      </c>
      <c r="BV737" s="253">
        <f t="shared" si="266"/>
        <v>0</v>
      </c>
      <c r="BW737" s="253">
        <f t="shared" si="267"/>
        <v>0</v>
      </c>
      <c r="BX737" s="253">
        <f t="shared" si="268"/>
        <v>0</v>
      </c>
      <c r="BY737" s="142"/>
      <c r="BZ737" s="264" t="str">
        <f>IF(SUMIF('Input| Projects'!$AR$8:$CO$8,"Dx",'Input| Projects'!$AR737:$CO737)=0,"",SUMIF('Input| Projects'!$AR$8:$CO$8,"Dx",'Input| Projects'!$AR737:$CO737))</f>
        <v/>
      </c>
      <c r="CA737" s="264" t="str">
        <f>IF(SUMIF('Input| Projects'!$AR$8:$CO$8,"Tx",'Input| Projects'!$AR737:$CO737)=0,"",SUMIF('Input| Projects'!$AR$8:$CO$8,"Tx",'Input| Projects'!$AR737:$CO737))</f>
        <v/>
      </c>
      <c r="CB737" s="206" t="str">
        <f t="shared" si="275"/>
        <v/>
      </c>
    </row>
    <row r="738" spans="2:80" x14ac:dyDescent="0.3">
      <c r="B738" s="268">
        <f>IFERROR('Input| Projects'!B738,"")</f>
        <v>729</v>
      </c>
      <c r="C738" s="57" t="str">
        <f>IFERROR(IF('Input| Projects'!C738="","",'Input| Projects'!C738),"")</f>
        <v/>
      </c>
      <c r="D738" s="57" t="str">
        <f>IFERROR(IF('Input| Projects'!D738="","",'Input| Projects'!D738),"")</f>
        <v/>
      </c>
      <c r="E738" s="140"/>
      <c r="F738" s="257">
        <f>IFERROR('Input| Projects'!I738*'Input| Escalations'!$K$19,"")</f>
        <v>0</v>
      </c>
      <c r="G738" s="257">
        <f>IFERROR('Input| Projects'!J738*'Input| Escalations'!$K$19,"")</f>
        <v>0</v>
      </c>
      <c r="H738" s="257">
        <f>IFERROR('Input| Projects'!K738*'Input| Escalations'!$K$19,"")</f>
        <v>0</v>
      </c>
      <c r="I738" s="257">
        <f>IFERROR('Input| Projects'!L738*'Input| Escalations'!$K$19,"")</f>
        <v>0</v>
      </c>
      <c r="J738" s="257">
        <f>IFERROR('Input| Projects'!M738*'Input| Escalations'!$K$19,"")</f>
        <v>0</v>
      </c>
      <c r="K738" s="257">
        <f>IFERROR('Input| Projects'!N738*'Input| Escalations'!$K$19,"")</f>
        <v>0</v>
      </c>
      <c r="L738" s="257">
        <f>IFERROR('Input| Projects'!O738*'Input| Escalations'!$K$19,"")</f>
        <v>0</v>
      </c>
      <c r="M738" s="206" t="str">
        <f>IF(ABS(SUM(F738:L738)-(SUM('Input| Projects'!I738:O738)*'Input| Escalations'!$K$19))&lt;0.0000001,"",1)</f>
        <v/>
      </c>
      <c r="N738" s="259">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259">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259">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259">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259">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259">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259">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42"/>
      <c r="V738" s="253">
        <f t="shared" si="269"/>
        <v>0</v>
      </c>
      <c r="W738" s="253">
        <f t="shared" si="270"/>
        <v>0</v>
      </c>
      <c r="X738" s="253">
        <f t="shared" si="271"/>
        <v>0</v>
      </c>
      <c r="Y738" s="253">
        <f t="shared" si="254"/>
        <v>0</v>
      </c>
      <c r="Z738" s="253">
        <f t="shared" si="255"/>
        <v>0</v>
      </c>
      <c r="AA738" s="253">
        <f t="shared" si="256"/>
        <v>0</v>
      </c>
      <c r="AB738" s="253">
        <f t="shared" si="257"/>
        <v>0</v>
      </c>
      <c r="AC738" s="142"/>
      <c r="AD738" s="253">
        <f>'Input| Projects'!Q738*N738*'Input| Escalations'!$K$19</f>
        <v>0</v>
      </c>
      <c r="AE738" s="253">
        <f>'Input| Projects'!R738*O738*'Input| Escalations'!$K$19</f>
        <v>0</v>
      </c>
      <c r="AF738" s="253">
        <f>'Input| Projects'!S738*P738*'Input| Escalations'!$K$19</f>
        <v>0</v>
      </c>
      <c r="AG738" s="253">
        <f>'Input| Projects'!T738*Q738*'Input| Escalations'!$K$19</f>
        <v>0</v>
      </c>
      <c r="AH738" s="253">
        <f>'Input| Projects'!U738*R738*'Input| Escalations'!$K$19</f>
        <v>0</v>
      </c>
      <c r="AI738" s="253">
        <f>'Input| Projects'!V738*S738*'Input| Escalations'!$K$19</f>
        <v>0</v>
      </c>
      <c r="AJ738" s="253">
        <f>'Input| Projects'!W738*T738*'Input| Escalations'!$K$19</f>
        <v>0</v>
      </c>
      <c r="AK738" s="142"/>
      <c r="AL738" s="253">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253">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253">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253">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253">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253">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253">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42"/>
      <c r="AT738" s="253">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253">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253">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253">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253">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253">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253">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42"/>
      <c r="BB738" s="253">
        <f t="shared" si="272"/>
        <v>0</v>
      </c>
      <c r="BC738" s="253">
        <f t="shared" si="273"/>
        <v>0</v>
      </c>
      <c r="BD738" s="253">
        <f t="shared" si="274"/>
        <v>0</v>
      </c>
      <c r="BE738" s="253">
        <f t="shared" si="258"/>
        <v>0</v>
      </c>
      <c r="BF738" s="253">
        <f t="shared" si="259"/>
        <v>0</v>
      </c>
      <c r="BG738" s="253">
        <f t="shared" si="260"/>
        <v>0</v>
      </c>
      <c r="BH738" s="253">
        <f t="shared" si="261"/>
        <v>0</v>
      </c>
      <c r="BI738" s="144"/>
      <c r="BJ738" s="253"/>
      <c r="BK738" s="253"/>
      <c r="BL738" s="253"/>
      <c r="BM738" s="253"/>
      <c r="BN738" s="253"/>
      <c r="BO738" s="253"/>
      <c r="BP738" s="253"/>
      <c r="BQ738" s="144"/>
      <c r="BR738" s="253">
        <f t="shared" si="262"/>
        <v>0</v>
      </c>
      <c r="BS738" s="253">
        <f t="shared" si="263"/>
        <v>0</v>
      </c>
      <c r="BT738" s="253">
        <f t="shared" si="264"/>
        <v>0</v>
      </c>
      <c r="BU738" s="253">
        <f t="shared" si="265"/>
        <v>0</v>
      </c>
      <c r="BV738" s="253">
        <f t="shared" si="266"/>
        <v>0</v>
      </c>
      <c r="BW738" s="253">
        <f t="shared" si="267"/>
        <v>0</v>
      </c>
      <c r="BX738" s="253">
        <f t="shared" si="268"/>
        <v>0</v>
      </c>
      <c r="BY738" s="142"/>
      <c r="BZ738" s="264" t="str">
        <f>IF(SUMIF('Input| Projects'!$AR$8:$CO$8,"Dx",'Input| Projects'!$AR738:$CO738)=0,"",SUMIF('Input| Projects'!$AR$8:$CO$8,"Dx",'Input| Projects'!$AR738:$CO738))</f>
        <v/>
      </c>
      <c r="CA738" s="264" t="str">
        <f>IF(SUMIF('Input| Projects'!$AR$8:$CO$8,"Tx",'Input| Projects'!$AR738:$CO738)=0,"",SUMIF('Input| Projects'!$AR$8:$CO$8,"Tx",'Input| Projects'!$AR738:$CO738))</f>
        <v/>
      </c>
      <c r="CB738" s="206" t="str">
        <f t="shared" si="275"/>
        <v/>
      </c>
    </row>
    <row r="739" spans="2:80" x14ac:dyDescent="0.3">
      <c r="B739" s="268">
        <f>IFERROR('Input| Projects'!B739,"")</f>
        <v>730</v>
      </c>
      <c r="C739" s="57" t="str">
        <f>IFERROR(IF('Input| Projects'!C739="","",'Input| Projects'!C739),"")</f>
        <v/>
      </c>
      <c r="D739" s="57" t="str">
        <f>IFERROR(IF('Input| Projects'!D739="","",'Input| Projects'!D739),"")</f>
        <v/>
      </c>
      <c r="E739" s="140"/>
      <c r="F739" s="257">
        <f>IFERROR('Input| Projects'!I739*'Input| Escalations'!$K$19,"")</f>
        <v>0</v>
      </c>
      <c r="G739" s="257">
        <f>IFERROR('Input| Projects'!J739*'Input| Escalations'!$K$19,"")</f>
        <v>0</v>
      </c>
      <c r="H739" s="257">
        <f>IFERROR('Input| Projects'!K739*'Input| Escalations'!$K$19,"")</f>
        <v>0</v>
      </c>
      <c r="I739" s="257">
        <f>IFERROR('Input| Projects'!L739*'Input| Escalations'!$K$19,"")</f>
        <v>0</v>
      </c>
      <c r="J739" s="257">
        <f>IFERROR('Input| Projects'!M739*'Input| Escalations'!$K$19,"")</f>
        <v>0</v>
      </c>
      <c r="K739" s="257">
        <f>IFERROR('Input| Projects'!N739*'Input| Escalations'!$K$19,"")</f>
        <v>0</v>
      </c>
      <c r="L739" s="257">
        <f>IFERROR('Input| Projects'!O739*'Input| Escalations'!$K$19,"")</f>
        <v>0</v>
      </c>
      <c r="M739" s="206" t="str">
        <f>IF(ABS(SUM(F739:L739)-(SUM('Input| Projects'!I739:O739)*'Input| Escalations'!$K$19))&lt;0.0000001,"",1)</f>
        <v/>
      </c>
      <c r="N739" s="259">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259">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259">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259">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259">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259">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259">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42"/>
      <c r="V739" s="253">
        <f t="shared" si="269"/>
        <v>0</v>
      </c>
      <c r="W739" s="253">
        <f t="shared" si="270"/>
        <v>0</v>
      </c>
      <c r="X739" s="253">
        <f t="shared" si="271"/>
        <v>0</v>
      </c>
      <c r="Y739" s="253">
        <f t="shared" si="254"/>
        <v>0</v>
      </c>
      <c r="Z739" s="253">
        <f t="shared" si="255"/>
        <v>0</v>
      </c>
      <c r="AA739" s="253">
        <f t="shared" si="256"/>
        <v>0</v>
      </c>
      <c r="AB739" s="253">
        <f t="shared" si="257"/>
        <v>0</v>
      </c>
      <c r="AC739" s="142"/>
      <c r="AD739" s="253">
        <f>'Input| Projects'!Q739*N739*'Input| Escalations'!$K$19</f>
        <v>0</v>
      </c>
      <c r="AE739" s="253">
        <f>'Input| Projects'!R739*O739*'Input| Escalations'!$K$19</f>
        <v>0</v>
      </c>
      <c r="AF739" s="253">
        <f>'Input| Projects'!S739*P739*'Input| Escalations'!$K$19</f>
        <v>0</v>
      </c>
      <c r="AG739" s="253">
        <f>'Input| Projects'!T739*Q739*'Input| Escalations'!$K$19</f>
        <v>0</v>
      </c>
      <c r="AH739" s="253">
        <f>'Input| Projects'!U739*R739*'Input| Escalations'!$K$19</f>
        <v>0</v>
      </c>
      <c r="AI739" s="253">
        <f>'Input| Projects'!V739*S739*'Input| Escalations'!$K$19</f>
        <v>0</v>
      </c>
      <c r="AJ739" s="253">
        <f>'Input| Projects'!W739*T739*'Input| Escalations'!$K$19</f>
        <v>0</v>
      </c>
      <c r="AK739" s="142"/>
      <c r="AL739" s="253">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253">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253">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253">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253">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253">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253">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42"/>
      <c r="AT739" s="253">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253">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253">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253">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253">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253">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253">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42"/>
      <c r="BB739" s="253">
        <f t="shared" si="272"/>
        <v>0</v>
      </c>
      <c r="BC739" s="253">
        <f t="shared" si="273"/>
        <v>0</v>
      </c>
      <c r="BD739" s="253">
        <f t="shared" si="274"/>
        <v>0</v>
      </c>
      <c r="BE739" s="253">
        <f t="shared" si="258"/>
        <v>0</v>
      </c>
      <c r="BF739" s="253">
        <f t="shared" si="259"/>
        <v>0</v>
      </c>
      <c r="BG739" s="253">
        <f t="shared" si="260"/>
        <v>0</v>
      </c>
      <c r="BH739" s="253">
        <f t="shared" si="261"/>
        <v>0</v>
      </c>
      <c r="BI739" s="144"/>
      <c r="BJ739" s="253"/>
      <c r="BK739" s="253"/>
      <c r="BL739" s="253"/>
      <c r="BM739" s="253"/>
      <c r="BN739" s="253"/>
      <c r="BO739" s="253"/>
      <c r="BP739" s="253"/>
      <c r="BQ739" s="144"/>
      <c r="BR739" s="253">
        <f t="shared" si="262"/>
        <v>0</v>
      </c>
      <c r="BS739" s="253">
        <f t="shared" si="263"/>
        <v>0</v>
      </c>
      <c r="BT739" s="253">
        <f t="shared" si="264"/>
        <v>0</v>
      </c>
      <c r="BU739" s="253">
        <f t="shared" si="265"/>
        <v>0</v>
      </c>
      <c r="BV739" s="253">
        <f t="shared" si="266"/>
        <v>0</v>
      </c>
      <c r="BW739" s="253">
        <f t="shared" si="267"/>
        <v>0</v>
      </c>
      <c r="BX739" s="253">
        <f t="shared" si="268"/>
        <v>0</v>
      </c>
      <c r="BY739" s="142"/>
      <c r="BZ739" s="264" t="str">
        <f>IF(SUMIF('Input| Projects'!$AR$8:$CO$8,"Dx",'Input| Projects'!$AR739:$CO739)=0,"",SUMIF('Input| Projects'!$AR$8:$CO$8,"Dx",'Input| Projects'!$AR739:$CO739))</f>
        <v/>
      </c>
      <c r="CA739" s="264" t="str">
        <f>IF(SUMIF('Input| Projects'!$AR$8:$CO$8,"Tx",'Input| Projects'!$AR739:$CO739)=0,"",SUMIF('Input| Projects'!$AR$8:$CO$8,"Tx",'Input| Projects'!$AR739:$CO739))</f>
        <v/>
      </c>
      <c r="CB739" s="206" t="str">
        <f t="shared" si="275"/>
        <v/>
      </c>
    </row>
    <row r="740" spans="2:80" x14ac:dyDescent="0.3">
      <c r="B740" s="268">
        <f>IFERROR('Input| Projects'!B740,"")</f>
        <v>731</v>
      </c>
      <c r="C740" s="57" t="str">
        <f>IFERROR(IF('Input| Projects'!C740="","",'Input| Projects'!C740),"")</f>
        <v/>
      </c>
      <c r="D740" s="57" t="str">
        <f>IFERROR(IF('Input| Projects'!D740="","",'Input| Projects'!D740),"")</f>
        <v/>
      </c>
      <c r="E740" s="140"/>
      <c r="F740" s="257">
        <f>IFERROR('Input| Projects'!I740*'Input| Escalations'!$K$19,"")</f>
        <v>0</v>
      </c>
      <c r="G740" s="257">
        <f>IFERROR('Input| Projects'!J740*'Input| Escalations'!$K$19,"")</f>
        <v>0</v>
      </c>
      <c r="H740" s="257">
        <f>IFERROR('Input| Projects'!K740*'Input| Escalations'!$K$19,"")</f>
        <v>0</v>
      </c>
      <c r="I740" s="257">
        <f>IFERROR('Input| Projects'!L740*'Input| Escalations'!$K$19,"")</f>
        <v>0</v>
      </c>
      <c r="J740" s="257">
        <f>IFERROR('Input| Projects'!M740*'Input| Escalations'!$K$19,"")</f>
        <v>0</v>
      </c>
      <c r="K740" s="257">
        <f>IFERROR('Input| Projects'!N740*'Input| Escalations'!$K$19,"")</f>
        <v>0</v>
      </c>
      <c r="L740" s="257">
        <f>IFERROR('Input| Projects'!O740*'Input| Escalations'!$K$19,"")</f>
        <v>0</v>
      </c>
      <c r="M740" s="206" t="str">
        <f>IF(ABS(SUM(F740:L740)-(SUM('Input| Projects'!I740:O740)*'Input| Escalations'!$K$19))&lt;0.0000001,"",1)</f>
        <v/>
      </c>
      <c r="N740" s="259">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259">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259">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259">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259">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259">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259">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42"/>
      <c r="V740" s="253">
        <f t="shared" si="269"/>
        <v>0</v>
      </c>
      <c r="W740" s="253">
        <f t="shared" si="270"/>
        <v>0</v>
      </c>
      <c r="X740" s="253">
        <f t="shared" si="271"/>
        <v>0</v>
      </c>
      <c r="Y740" s="253">
        <f t="shared" si="254"/>
        <v>0</v>
      </c>
      <c r="Z740" s="253">
        <f t="shared" si="255"/>
        <v>0</v>
      </c>
      <c r="AA740" s="253">
        <f t="shared" si="256"/>
        <v>0</v>
      </c>
      <c r="AB740" s="253">
        <f t="shared" si="257"/>
        <v>0</v>
      </c>
      <c r="AC740" s="142"/>
      <c r="AD740" s="253">
        <f>'Input| Projects'!Q740*N740*'Input| Escalations'!$K$19</f>
        <v>0</v>
      </c>
      <c r="AE740" s="253">
        <f>'Input| Projects'!R740*O740*'Input| Escalations'!$K$19</f>
        <v>0</v>
      </c>
      <c r="AF740" s="253">
        <f>'Input| Projects'!S740*P740*'Input| Escalations'!$K$19</f>
        <v>0</v>
      </c>
      <c r="AG740" s="253">
        <f>'Input| Projects'!T740*Q740*'Input| Escalations'!$K$19</f>
        <v>0</v>
      </c>
      <c r="AH740" s="253">
        <f>'Input| Projects'!U740*R740*'Input| Escalations'!$K$19</f>
        <v>0</v>
      </c>
      <c r="AI740" s="253">
        <f>'Input| Projects'!V740*S740*'Input| Escalations'!$K$19</f>
        <v>0</v>
      </c>
      <c r="AJ740" s="253">
        <f>'Input| Projects'!W740*T740*'Input| Escalations'!$K$19</f>
        <v>0</v>
      </c>
      <c r="AK740" s="142"/>
      <c r="AL740" s="253">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253">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253">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253">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253">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253">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253">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42"/>
      <c r="AT740" s="253">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253">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253">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253">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253">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253">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253">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42"/>
      <c r="BB740" s="253">
        <f t="shared" si="272"/>
        <v>0</v>
      </c>
      <c r="BC740" s="253">
        <f t="shared" si="273"/>
        <v>0</v>
      </c>
      <c r="BD740" s="253">
        <f t="shared" si="274"/>
        <v>0</v>
      </c>
      <c r="BE740" s="253">
        <f t="shared" si="258"/>
        <v>0</v>
      </c>
      <c r="BF740" s="253">
        <f t="shared" si="259"/>
        <v>0</v>
      </c>
      <c r="BG740" s="253">
        <f t="shared" si="260"/>
        <v>0</v>
      </c>
      <c r="BH740" s="253">
        <f t="shared" si="261"/>
        <v>0</v>
      </c>
      <c r="BI740" s="144"/>
      <c r="BJ740" s="253"/>
      <c r="BK740" s="253"/>
      <c r="BL740" s="253"/>
      <c r="BM740" s="253"/>
      <c r="BN740" s="253"/>
      <c r="BO740" s="253"/>
      <c r="BP740" s="253"/>
      <c r="BQ740" s="144"/>
      <c r="BR740" s="253">
        <f t="shared" si="262"/>
        <v>0</v>
      </c>
      <c r="BS740" s="253">
        <f t="shared" si="263"/>
        <v>0</v>
      </c>
      <c r="BT740" s="253">
        <f t="shared" si="264"/>
        <v>0</v>
      </c>
      <c r="BU740" s="253">
        <f t="shared" si="265"/>
        <v>0</v>
      </c>
      <c r="BV740" s="253">
        <f t="shared" si="266"/>
        <v>0</v>
      </c>
      <c r="BW740" s="253">
        <f t="shared" si="267"/>
        <v>0</v>
      </c>
      <c r="BX740" s="253">
        <f t="shared" si="268"/>
        <v>0</v>
      </c>
      <c r="BY740" s="142"/>
      <c r="BZ740" s="264" t="str">
        <f>IF(SUMIF('Input| Projects'!$AR$8:$CO$8,"Dx",'Input| Projects'!$AR740:$CO740)=0,"",SUMIF('Input| Projects'!$AR$8:$CO$8,"Dx",'Input| Projects'!$AR740:$CO740))</f>
        <v/>
      </c>
      <c r="CA740" s="264" t="str">
        <f>IF(SUMIF('Input| Projects'!$AR$8:$CO$8,"Tx",'Input| Projects'!$AR740:$CO740)=0,"",SUMIF('Input| Projects'!$AR$8:$CO$8,"Tx",'Input| Projects'!$AR740:$CO740))</f>
        <v/>
      </c>
      <c r="CB740" s="206" t="str">
        <f t="shared" si="275"/>
        <v/>
      </c>
    </row>
    <row r="741" spans="2:80" x14ac:dyDescent="0.3">
      <c r="B741" s="268">
        <f>IFERROR('Input| Projects'!B741,"")</f>
        <v>732</v>
      </c>
      <c r="C741" s="57" t="str">
        <f>IFERROR(IF('Input| Projects'!C741="","",'Input| Projects'!C741),"")</f>
        <v/>
      </c>
      <c r="D741" s="57" t="str">
        <f>IFERROR(IF('Input| Projects'!D741="","",'Input| Projects'!D741),"")</f>
        <v/>
      </c>
      <c r="E741" s="140"/>
      <c r="F741" s="257">
        <f>IFERROR('Input| Projects'!I741*'Input| Escalations'!$K$19,"")</f>
        <v>0</v>
      </c>
      <c r="G741" s="257">
        <f>IFERROR('Input| Projects'!J741*'Input| Escalations'!$K$19,"")</f>
        <v>0</v>
      </c>
      <c r="H741" s="257">
        <f>IFERROR('Input| Projects'!K741*'Input| Escalations'!$K$19,"")</f>
        <v>0</v>
      </c>
      <c r="I741" s="257">
        <f>IFERROR('Input| Projects'!L741*'Input| Escalations'!$K$19,"")</f>
        <v>0</v>
      </c>
      <c r="J741" s="257">
        <f>IFERROR('Input| Projects'!M741*'Input| Escalations'!$K$19,"")</f>
        <v>0</v>
      </c>
      <c r="K741" s="257">
        <f>IFERROR('Input| Projects'!N741*'Input| Escalations'!$K$19,"")</f>
        <v>0</v>
      </c>
      <c r="L741" s="257">
        <f>IFERROR('Input| Projects'!O741*'Input| Escalations'!$K$19,"")</f>
        <v>0</v>
      </c>
      <c r="M741" s="206" t="str">
        <f>IF(ABS(SUM(F741:L741)-(SUM('Input| Projects'!I741:O741)*'Input| Escalations'!$K$19))&lt;0.0000001,"",1)</f>
        <v/>
      </c>
      <c r="N741" s="259">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259">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259">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259">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259">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259">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259">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42"/>
      <c r="V741" s="253">
        <f t="shared" si="269"/>
        <v>0</v>
      </c>
      <c r="W741" s="253">
        <f t="shared" si="270"/>
        <v>0</v>
      </c>
      <c r="X741" s="253">
        <f t="shared" si="271"/>
        <v>0</v>
      </c>
      <c r="Y741" s="253">
        <f t="shared" si="254"/>
        <v>0</v>
      </c>
      <c r="Z741" s="253">
        <f t="shared" si="255"/>
        <v>0</v>
      </c>
      <c r="AA741" s="253">
        <f t="shared" si="256"/>
        <v>0</v>
      </c>
      <c r="AB741" s="253">
        <f t="shared" si="257"/>
        <v>0</v>
      </c>
      <c r="AC741" s="142"/>
      <c r="AD741" s="253">
        <f>'Input| Projects'!Q741*N741*'Input| Escalations'!$K$19</f>
        <v>0</v>
      </c>
      <c r="AE741" s="253">
        <f>'Input| Projects'!R741*O741*'Input| Escalations'!$K$19</f>
        <v>0</v>
      </c>
      <c r="AF741" s="253">
        <f>'Input| Projects'!S741*P741*'Input| Escalations'!$K$19</f>
        <v>0</v>
      </c>
      <c r="AG741" s="253">
        <f>'Input| Projects'!T741*Q741*'Input| Escalations'!$K$19</f>
        <v>0</v>
      </c>
      <c r="AH741" s="253">
        <f>'Input| Projects'!U741*R741*'Input| Escalations'!$K$19</f>
        <v>0</v>
      </c>
      <c r="AI741" s="253">
        <f>'Input| Projects'!V741*S741*'Input| Escalations'!$K$19</f>
        <v>0</v>
      </c>
      <c r="AJ741" s="253">
        <f>'Input| Projects'!W741*T741*'Input| Escalations'!$K$19</f>
        <v>0</v>
      </c>
      <c r="AK741" s="142"/>
      <c r="AL741" s="253">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253">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253">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253">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253">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253">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253">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42"/>
      <c r="AT741" s="253">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253">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253">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253">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253">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253">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253">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42"/>
      <c r="BB741" s="253">
        <f t="shared" si="272"/>
        <v>0</v>
      </c>
      <c r="BC741" s="253">
        <f t="shared" si="273"/>
        <v>0</v>
      </c>
      <c r="BD741" s="253">
        <f t="shared" si="274"/>
        <v>0</v>
      </c>
      <c r="BE741" s="253">
        <f t="shared" si="258"/>
        <v>0</v>
      </c>
      <c r="BF741" s="253">
        <f t="shared" si="259"/>
        <v>0</v>
      </c>
      <c r="BG741" s="253">
        <f t="shared" si="260"/>
        <v>0</v>
      </c>
      <c r="BH741" s="253">
        <f t="shared" si="261"/>
        <v>0</v>
      </c>
      <c r="BI741" s="144"/>
      <c r="BJ741" s="253"/>
      <c r="BK741" s="253"/>
      <c r="BL741" s="253"/>
      <c r="BM741" s="253"/>
      <c r="BN741" s="253"/>
      <c r="BO741" s="253"/>
      <c r="BP741" s="253"/>
      <c r="BQ741" s="144"/>
      <c r="BR741" s="253">
        <f t="shared" si="262"/>
        <v>0</v>
      </c>
      <c r="BS741" s="253">
        <f t="shared" si="263"/>
        <v>0</v>
      </c>
      <c r="BT741" s="253">
        <f t="shared" si="264"/>
        <v>0</v>
      </c>
      <c r="BU741" s="253">
        <f t="shared" si="265"/>
        <v>0</v>
      </c>
      <c r="BV741" s="253">
        <f t="shared" si="266"/>
        <v>0</v>
      </c>
      <c r="BW741" s="253">
        <f t="shared" si="267"/>
        <v>0</v>
      </c>
      <c r="BX741" s="253">
        <f t="shared" si="268"/>
        <v>0</v>
      </c>
      <c r="BY741" s="142"/>
      <c r="BZ741" s="264" t="str">
        <f>IF(SUMIF('Input| Projects'!$AR$8:$CO$8,"Dx",'Input| Projects'!$AR741:$CO741)=0,"",SUMIF('Input| Projects'!$AR$8:$CO$8,"Dx",'Input| Projects'!$AR741:$CO741))</f>
        <v/>
      </c>
      <c r="CA741" s="264" t="str">
        <f>IF(SUMIF('Input| Projects'!$AR$8:$CO$8,"Tx",'Input| Projects'!$AR741:$CO741)=0,"",SUMIF('Input| Projects'!$AR$8:$CO$8,"Tx",'Input| Projects'!$AR741:$CO741))</f>
        <v/>
      </c>
      <c r="CB741" s="206" t="str">
        <f t="shared" si="275"/>
        <v/>
      </c>
    </row>
    <row r="742" spans="2:80" x14ac:dyDescent="0.3">
      <c r="B742" s="268">
        <f>IFERROR('Input| Projects'!B742,"")</f>
        <v>733</v>
      </c>
      <c r="C742" s="57" t="str">
        <f>IFERROR(IF('Input| Projects'!C742="","",'Input| Projects'!C742),"")</f>
        <v/>
      </c>
      <c r="D742" s="57" t="str">
        <f>IFERROR(IF('Input| Projects'!D742="","",'Input| Projects'!D742),"")</f>
        <v/>
      </c>
      <c r="E742" s="140"/>
      <c r="F742" s="257">
        <f>IFERROR('Input| Projects'!I742*'Input| Escalations'!$K$19,"")</f>
        <v>0</v>
      </c>
      <c r="G742" s="257">
        <f>IFERROR('Input| Projects'!J742*'Input| Escalations'!$K$19,"")</f>
        <v>0</v>
      </c>
      <c r="H742" s="257">
        <f>IFERROR('Input| Projects'!K742*'Input| Escalations'!$K$19,"")</f>
        <v>0</v>
      </c>
      <c r="I742" s="257">
        <f>IFERROR('Input| Projects'!L742*'Input| Escalations'!$K$19,"")</f>
        <v>0</v>
      </c>
      <c r="J742" s="257">
        <f>IFERROR('Input| Projects'!M742*'Input| Escalations'!$K$19,"")</f>
        <v>0</v>
      </c>
      <c r="K742" s="257">
        <f>IFERROR('Input| Projects'!N742*'Input| Escalations'!$K$19,"")</f>
        <v>0</v>
      </c>
      <c r="L742" s="257">
        <f>IFERROR('Input| Projects'!O742*'Input| Escalations'!$K$19,"")</f>
        <v>0</v>
      </c>
      <c r="M742" s="206" t="str">
        <f>IF(ABS(SUM(F742:L742)-(SUM('Input| Projects'!I742:O742)*'Input| Escalations'!$K$19))&lt;0.0000001,"",1)</f>
        <v/>
      </c>
      <c r="N742" s="259">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259">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259">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259">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259">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259">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259">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42"/>
      <c r="V742" s="253">
        <f t="shared" si="269"/>
        <v>0</v>
      </c>
      <c r="W742" s="253">
        <f t="shared" si="270"/>
        <v>0</v>
      </c>
      <c r="X742" s="253">
        <f t="shared" si="271"/>
        <v>0</v>
      </c>
      <c r="Y742" s="253">
        <f t="shared" si="254"/>
        <v>0</v>
      </c>
      <c r="Z742" s="253">
        <f t="shared" si="255"/>
        <v>0</v>
      </c>
      <c r="AA742" s="253">
        <f t="shared" si="256"/>
        <v>0</v>
      </c>
      <c r="AB742" s="253">
        <f t="shared" si="257"/>
        <v>0</v>
      </c>
      <c r="AC742" s="142"/>
      <c r="AD742" s="253">
        <f>'Input| Projects'!Q742*N742*'Input| Escalations'!$K$19</f>
        <v>0</v>
      </c>
      <c r="AE742" s="253">
        <f>'Input| Projects'!R742*O742*'Input| Escalations'!$K$19</f>
        <v>0</v>
      </c>
      <c r="AF742" s="253">
        <f>'Input| Projects'!S742*P742*'Input| Escalations'!$K$19</f>
        <v>0</v>
      </c>
      <c r="AG742" s="253">
        <f>'Input| Projects'!T742*Q742*'Input| Escalations'!$K$19</f>
        <v>0</v>
      </c>
      <c r="AH742" s="253">
        <f>'Input| Projects'!U742*R742*'Input| Escalations'!$K$19</f>
        <v>0</v>
      </c>
      <c r="AI742" s="253">
        <f>'Input| Projects'!V742*S742*'Input| Escalations'!$K$19</f>
        <v>0</v>
      </c>
      <c r="AJ742" s="253">
        <f>'Input| Projects'!W742*T742*'Input| Escalations'!$K$19</f>
        <v>0</v>
      </c>
      <c r="AK742" s="142"/>
      <c r="AL742" s="253">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253">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253">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253">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253">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253">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253">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42"/>
      <c r="AT742" s="253">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253">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253">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253">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253">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253">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253">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42"/>
      <c r="BB742" s="253">
        <f t="shared" si="272"/>
        <v>0</v>
      </c>
      <c r="BC742" s="253">
        <f t="shared" si="273"/>
        <v>0</v>
      </c>
      <c r="BD742" s="253">
        <f t="shared" si="274"/>
        <v>0</v>
      </c>
      <c r="BE742" s="253">
        <f t="shared" si="258"/>
        <v>0</v>
      </c>
      <c r="BF742" s="253">
        <f t="shared" si="259"/>
        <v>0</v>
      </c>
      <c r="BG742" s="253">
        <f t="shared" si="260"/>
        <v>0</v>
      </c>
      <c r="BH742" s="253">
        <f t="shared" si="261"/>
        <v>0</v>
      </c>
      <c r="BI742" s="144"/>
      <c r="BJ742" s="253"/>
      <c r="BK742" s="253"/>
      <c r="BL742" s="253"/>
      <c r="BM742" s="253"/>
      <c r="BN742" s="253"/>
      <c r="BO742" s="253"/>
      <c r="BP742" s="253"/>
      <c r="BQ742" s="144"/>
      <c r="BR742" s="253">
        <f t="shared" si="262"/>
        <v>0</v>
      </c>
      <c r="BS742" s="253">
        <f t="shared" si="263"/>
        <v>0</v>
      </c>
      <c r="BT742" s="253">
        <f t="shared" si="264"/>
        <v>0</v>
      </c>
      <c r="BU742" s="253">
        <f t="shared" si="265"/>
        <v>0</v>
      </c>
      <c r="BV742" s="253">
        <f t="shared" si="266"/>
        <v>0</v>
      </c>
      <c r="BW742" s="253">
        <f t="shared" si="267"/>
        <v>0</v>
      </c>
      <c r="BX742" s="253">
        <f t="shared" si="268"/>
        <v>0</v>
      </c>
      <c r="BY742" s="142"/>
      <c r="BZ742" s="264" t="str">
        <f>IF(SUMIF('Input| Projects'!$AR$8:$CO$8,"Dx",'Input| Projects'!$AR742:$CO742)=0,"",SUMIF('Input| Projects'!$AR$8:$CO$8,"Dx",'Input| Projects'!$AR742:$CO742))</f>
        <v/>
      </c>
      <c r="CA742" s="264" t="str">
        <f>IF(SUMIF('Input| Projects'!$AR$8:$CO$8,"Tx",'Input| Projects'!$AR742:$CO742)=0,"",SUMIF('Input| Projects'!$AR$8:$CO$8,"Tx",'Input| Projects'!$AR742:$CO742))</f>
        <v/>
      </c>
      <c r="CB742" s="206" t="str">
        <f t="shared" si="275"/>
        <v/>
      </c>
    </row>
    <row r="743" spans="2:80" x14ac:dyDescent="0.3">
      <c r="B743" s="268">
        <f>IFERROR('Input| Projects'!B743,"")</f>
        <v>734</v>
      </c>
      <c r="C743" s="57" t="str">
        <f>IFERROR(IF('Input| Projects'!C743="","",'Input| Projects'!C743),"")</f>
        <v/>
      </c>
      <c r="D743" s="57" t="str">
        <f>IFERROR(IF('Input| Projects'!D743="","",'Input| Projects'!D743),"")</f>
        <v/>
      </c>
      <c r="E743" s="140"/>
      <c r="F743" s="257">
        <f>IFERROR('Input| Projects'!I743*'Input| Escalations'!$K$19,"")</f>
        <v>0</v>
      </c>
      <c r="G743" s="257">
        <f>IFERROR('Input| Projects'!J743*'Input| Escalations'!$K$19,"")</f>
        <v>0</v>
      </c>
      <c r="H743" s="257">
        <f>IFERROR('Input| Projects'!K743*'Input| Escalations'!$K$19,"")</f>
        <v>0</v>
      </c>
      <c r="I743" s="257">
        <f>IFERROR('Input| Projects'!L743*'Input| Escalations'!$K$19,"")</f>
        <v>0</v>
      </c>
      <c r="J743" s="257">
        <f>IFERROR('Input| Projects'!M743*'Input| Escalations'!$K$19,"")</f>
        <v>0</v>
      </c>
      <c r="K743" s="257">
        <f>IFERROR('Input| Projects'!N743*'Input| Escalations'!$K$19,"")</f>
        <v>0</v>
      </c>
      <c r="L743" s="257">
        <f>IFERROR('Input| Projects'!O743*'Input| Escalations'!$K$19,"")</f>
        <v>0</v>
      </c>
      <c r="M743" s="206" t="str">
        <f>IF(ABS(SUM(F743:L743)-(SUM('Input| Projects'!I743:O743)*'Input| Escalations'!$K$19))&lt;0.0000001,"",1)</f>
        <v/>
      </c>
      <c r="N743" s="259">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259">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259">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259">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259">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259">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259">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42"/>
      <c r="V743" s="253">
        <f t="shared" si="269"/>
        <v>0</v>
      </c>
      <c r="W743" s="253">
        <f t="shared" si="270"/>
        <v>0</v>
      </c>
      <c r="X743" s="253">
        <f t="shared" si="271"/>
        <v>0</v>
      </c>
      <c r="Y743" s="253">
        <f t="shared" si="254"/>
        <v>0</v>
      </c>
      <c r="Z743" s="253">
        <f t="shared" si="255"/>
        <v>0</v>
      </c>
      <c r="AA743" s="253">
        <f t="shared" si="256"/>
        <v>0</v>
      </c>
      <c r="AB743" s="253">
        <f t="shared" si="257"/>
        <v>0</v>
      </c>
      <c r="AC743" s="142"/>
      <c r="AD743" s="253">
        <f>'Input| Projects'!Q743*N743*'Input| Escalations'!$K$19</f>
        <v>0</v>
      </c>
      <c r="AE743" s="253">
        <f>'Input| Projects'!R743*O743*'Input| Escalations'!$K$19</f>
        <v>0</v>
      </c>
      <c r="AF743" s="253">
        <f>'Input| Projects'!S743*P743*'Input| Escalations'!$K$19</f>
        <v>0</v>
      </c>
      <c r="AG743" s="253">
        <f>'Input| Projects'!T743*Q743*'Input| Escalations'!$K$19</f>
        <v>0</v>
      </c>
      <c r="AH743" s="253">
        <f>'Input| Projects'!U743*R743*'Input| Escalations'!$K$19</f>
        <v>0</v>
      </c>
      <c r="AI743" s="253">
        <f>'Input| Projects'!V743*S743*'Input| Escalations'!$K$19</f>
        <v>0</v>
      </c>
      <c r="AJ743" s="253">
        <f>'Input| Projects'!W743*T743*'Input| Escalations'!$K$19</f>
        <v>0</v>
      </c>
      <c r="AK743" s="142"/>
      <c r="AL743" s="253">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253">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253">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253">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253">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253">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253">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42"/>
      <c r="AT743" s="253">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253">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253">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253">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253">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253">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253">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42"/>
      <c r="BB743" s="253">
        <f t="shared" si="272"/>
        <v>0</v>
      </c>
      <c r="BC743" s="253">
        <f t="shared" si="273"/>
        <v>0</v>
      </c>
      <c r="BD743" s="253">
        <f t="shared" si="274"/>
        <v>0</v>
      </c>
      <c r="BE743" s="253">
        <f t="shared" si="258"/>
        <v>0</v>
      </c>
      <c r="BF743" s="253">
        <f t="shared" si="259"/>
        <v>0</v>
      </c>
      <c r="BG743" s="253">
        <f t="shared" si="260"/>
        <v>0</v>
      </c>
      <c r="BH743" s="253">
        <f t="shared" si="261"/>
        <v>0</v>
      </c>
      <c r="BI743" s="144"/>
      <c r="BJ743" s="253"/>
      <c r="BK743" s="253"/>
      <c r="BL743" s="253"/>
      <c r="BM743" s="253"/>
      <c r="BN743" s="253"/>
      <c r="BO743" s="253"/>
      <c r="BP743" s="253"/>
      <c r="BQ743" s="144"/>
      <c r="BR743" s="253">
        <f t="shared" si="262"/>
        <v>0</v>
      </c>
      <c r="BS743" s="253">
        <f t="shared" si="263"/>
        <v>0</v>
      </c>
      <c r="BT743" s="253">
        <f t="shared" si="264"/>
        <v>0</v>
      </c>
      <c r="BU743" s="253">
        <f t="shared" si="265"/>
        <v>0</v>
      </c>
      <c r="BV743" s="253">
        <f t="shared" si="266"/>
        <v>0</v>
      </c>
      <c r="BW743" s="253">
        <f t="shared" si="267"/>
        <v>0</v>
      </c>
      <c r="BX743" s="253">
        <f t="shared" si="268"/>
        <v>0</v>
      </c>
      <c r="BY743" s="142"/>
      <c r="BZ743" s="264" t="str">
        <f>IF(SUMIF('Input| Projects'!$AR$8:$CO$8,"Dx",'Input| Projects'!$AR743:$CO743)=0,"",SUMIF('Input| Projects'!$AR$8:$CO$8,"Dx",'Input| Projects'!$AR743:$CO743))</f>
        <v/>
      </c>
      <c r="CA743" s="264" t="str">
        <f>IF(SUMIF('Input| Projects'!$AR$8:$CO$8,"Tx",'Input| Projects'!$AR743:$CO743)=0,"",SUMIF('Input| Projects'!$AR$8:$CO$8,"Tx",'Input| Projects'!$AR743:$CO743))</f>
        <v/>
      </c>
      <c r="CB743" s="206" t="str">
        <f t="shared" si="275"/>
        <v/>
      </c>
    </row>
    <row r="744" spans="2:80" x14ac:dyDescent="0.3">
      <c r="B744" s="268">
        <f>IFERROR('Input| Projects'!B744,"")</f>
        <v>735</v>
      </c>
      <c r="C744" s="57" t="str">
        <f>IFERROR(IF('Input| Projects'!C744="","",'Input| Projects'!C744),"")</f>
        <v/>
      </c>
      <c r="D744" s="57" t="str">
        <f>IFERROR(IF('Input| Projects'!D744="","",'Input| Projects'!D744),"")</f>
        <v/>
      </c>
      <c r="E744" s="140"/>
      <c r="F744" s="257">
        <f>IFERROR('Input| Projects'!I744*'Input| Escalations'!$K$19,"")</f>
        <v>0</v>
      </c>
      <c r="G744" s="257">
        <f>IFERROR('Input| Projects'!J744*'Input| Escalations'!$K$19,"")</f>
        <v>0</v>
      </c>
      <c r="H744" s="257">
        <f>IFERROR('Input| Projects'!K744*'Input| Escalations'!$K$19,"")</f>
        <v>0</v>
      </c>
      <c r="I744" s="257">
        <f>IFERROR('Input| Projects'!L744*'Input| Escalations'!$K$19,"")</f>
        <v>0</v>
      </c>
      <c r="J744" s="257">
        <f>IFERROR('Input| Projects'!M744*'Input| Escalations'!$K$19,"")</f>
        <v>0</v>
      </c>
      <c r="K744" s="257">
        <f>IFERROR('Input| Projects'!N744*'Input| Escalations'!$K$19,"")</f>
        <v>0</v>
      </c>
      <c r="L744" s="257">
        <f>IFERROR('Input| Projects'!O744*'Input| Escalations'!$K$19,"")</f>
        <v>0</v>
      </c>
      <c r="M744" s="206" t="str">
        <f>IF(ABS(SUM(F744:L744)-(SUM('Input| Projects'!I744:O744)*'Input| Escalations'!$K$19))&lt;0.0000001,"",1)</f>
        <v/>
      </c>
      <c r="N744" s="259">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259">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259">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259">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259">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259">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259">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42"/>
      <c r="V744" s="253">
        <f t="shared" si="269"/>
        <v>0</v>
      </c>
      <c r="W744" s="253">
        <f t="shared" si="270"/>
        <v>0</v>
      </c>
      <c r="X744" s="253">
        <f t="shared" si="271"/>
        <v>0</v>
      </c>
      <c r="Y744" s="253">
        <f t="shared" si="254"/>
        <v>0</v>
      </c>
      <c r="Z744" s="253">
        <f t="shared" si="255"/>
        <v>0</v>
      </c>
      <c r="AA744" s="253">
        <f t="shared" si="256"/>
        <v>0</v>
      </c>
      <c r="AB744" s="253">
        <f t="shared" si="257"/>
        <v>0</v>
      </c>
      <c r="AC744" s="142"/>
      <c r="AD744" s="253">
        <f>'Input| Projects'!Q744*N744*'Input| Escalations'!$K$19</f>
        <v>0</v>
      </c>
      <c r="AE744" s="253">
        <f>'Input| Projects'!R744*O744*'Input| Escalations'!$K$19</f>
        <v>0</v>
      </c>
      <c r="AF744" s="253">
        <f>'Input| Projects'!S744*P744*'Input| Escalations'!$K$19</f>
        <v>0</v>
      </c>
      <c r="AG744" s="253">
        <f>'Input| Projects'!T744*Q744*'Input| Escalations'!$K$19</f>
        <v>0</v>
      </c>
      <c r="AH744" s="253">
        <f>'Input| Projects'!U744*R744*'Input| Escalations'!$K$19</f>
        <v>0</v>
      </c>
      <c r="AI744" s="253">
        <f>'Input| Projects'!V744*S744*'Input| Escalations'!$K$19</f>
        <v>0</v>
      </c>
      <c r="AJ744" s="253">
        <f>'Input| Projects'!W744*T744*'Input| Escalations'!$K$19</f>
        <v>0</v>
      </c>
      <c r="AK744" s="142"/>
      <c r="AL744" s="253">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253">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253">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253">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253">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253">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253">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42"/>
      <c r="AT744" s="253">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253">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253">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253">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253">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253">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253">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42"/>
      <c r="BB744" s="253">
        <f t="shared" si="272"/>
        <v>0</v>
      </c>
      <c r="BC744" s="253">
        <f t="shared" si="273"/>
        <v>0</v>
      </c>
      <c r="BD744" s="253">
        <f t="shared" si="274"/>
        <v>0</v>
      </c>
      <c r="BE744" s="253">
        <f t="shared" si="258"/>
        <v>0</v>
      </c>
      <c r="BF744" s="253">
        <f t="shared" si="259"/>
        <v>0</v>
      </c>
      <c r="BG744" s="253">
        <f t="shared" si="260"/>
        <v>0</v>
      </c>
      <c r="BH744" s="253">
        <f t="shared" si="261"/>
        <v>0</v>
      </c>
      <c r="BI744" s="144"/>
      <c r="BJ744" s="253"/>
      <c r="BK744" s="253"/>
      <c r="BL744" s="253"/>
      <c r="BM744" s="253"/>
      <c r="BN744" s="253"/>
      <c r="BO744" s="253"/>
      <c r="BP744" s="253"/>
      <c r="BQ744" s="144"/>
      <c r="BR744" s="253">
        <f t="shared" si="262"/>
        <v>0</v>
      </c>
      <c r="BS744" s="253">
        <f t="shared" si="263"/>
        <v>0</v>
      </c>
      <c r="BT744" s="253">
        <f t="shared" si="264"/>
        <v>0</v>
      </c>
      <c r="BU744" s="253">
        <f t="shared" si="265"/>
        <v>0</v>
      </c>
      <c r="BV744" s="253">
        <f t="shared" si="266"/>
        <v>0</v>
      </c>
      <c r="BW744" s="253">
        <f t="shared" si="267"/>
        <v>0</v>
      </c>
      <c r="BX744" s="253">
        <f t="shared" si="268"/>
        <v>0</v>
      </c>
      <c r="BY744" s="142"/>
      <c r="BZ744" s="264" t="str">
        <f>IF(SUMIF('Input| Projects'!$AR$8:$CO$8,"Dx",'Input| Projects'!$AR744:$CO744)=0,"",SUMIF('Input| Projects'!$AR$8:$CO$8,"Dx",'Input| Projects'!$AR744:$CO744))</f>
        <v/>
      </c>
      <c r="CA744" s="264" t="str">
        <f>IF(SUMIF('Input| Projects'!$AR$8:$CO$8,"Tx",'Input| Projects'!$AR744:$CO744)=0,"",SUMIF('Input| Projects'!$AR$8:$CO$8,"Tx",'Input| Projects'!$AR744:$CO744))</f>
        <v/>
      </c>
      <c r="CB744" s="206" t="str">
        <f t="shared" si="275"/>
        <v/>
      </c>
    </row>
    <row r="745" spans="2:80" x14ac:dyDescent="0.3">
      <c r="B745" s="268">
        <f>IFERROR('Input| Projects'!B745,"")</f>
        <v>736</v>
      </c>
      <c r="C745" s="57" t="str">
        <f>IFERROR(IF('Input| Projects'!C745="","",'Input| Projects'!C745),"")</f>
        <v/>
      </c>
      <c r="D745" s="57" t="str">
        <f>IFERROR(IF('Input| Projects'!D745="","",'Input| Projects'!D745),"")</f>
        <v/>
      </c>
      <c r="E745" s="140"/>
      <c r="F745" s="257">
        <f>IFERROR('Input| Projects'!I745*'Input| Escalations'!$K$19,"")</f>
        <v>0</v>
      </c>
      <c r="G745" s="257">
        <f>IFERROR('Input| Projects'!J745*'Input| Escalations'!$K$19,"")</f>
        <v>0</v>
      </c>
      <c r="H745" s="257">
        <f>IFERROR('Input| Projects'!K745*'Input| Escalations'!$K$19,"")</f>
        <v>0</v>
      </c>
      <c r="I745" s="257">
        <f>IFERROR('Input| Projects'!L745*'Input| Escalations'!$K$19,"")</f>
        <v>0</v>
      </c>
      <c r="J745" s="257">
        <f>IFERROR('Input| Projects'!M745*'Input| Escalations'!$K$19,"")</f>
        <v>0</v>
      </c>
      <c r="K745" s="257">
        <f>IFERROR('Input| Projects'!N745*'Input| Escalations'!$K$19,"")</f>
        <v>0</v>
      </c>
      <c r="L745" s="257">
        <f>IFERROR('Input| Projects'!O745*'Input| Escalations'!$K$19,"")</f>
        <v>0</v>
      </c>
      <c r="M745" s="206" t="str">
        <f>IF(ABS(SUM(F745:L745)-(SUM('Input| Projects'!I745:O745)*'Input| Escalations'!$K$19))&lt;0.0000001,"",1)</f>
        <v/>
      </c>
      <c r="N745" s="259">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259">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259">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259">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259">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259">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259">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42"/>
      <c r="V745" s="253">
        <f t="shared" si="269"/>
        <v>0</v>
      </c>
      <c r="W745" s="253">
        <f t="shared" si="270"/>
        <v>0</v>
      </c>
      <c r="X745" s="253">
        <f t="shared" si="271"/>
        <v>0</v>
      </c>
      <c r="Y745" s="253">
        <f t="shared" si="254"/>
        <v>0</v>
      </c>
      <c r="Z745" s="253">
        <f t="shared" si="255"/>
        <v>0</v>
      </c>
      <c r="AA745" s="253">
        <f t="shared" si="256"/>
        <v>0</v>
      </c>
      <c r="AB745" s="253">
        <f t="shared" si="257"/>
        <v>0</v>
      </c>
      <c r="AC745" s="142"/>
      <c r="AD745" s="253">
        <f>'Input| Projects'!Q745*N745*'Input| Escalations'!$K$19</f>
        <v>0</v>
      </c>
      <c r="AE745" s="253">
        <f>'Input| Projects'!R745*O745*'Input| Escalations'!$K$19</f>
        <v>0</v>
      </c>
      <c r="AF745" s="253">
        <f>'Input| Projects'!S745*P745*'Input| Escalations'!$K$19</f>
        <v>0</v>
      </c>
      <c r="AG745" s="253">
        <f>'Input| Projects'!T745*Q745*'Input| Escalations'!$K$19</f>
        <v>0</v>
      </c>
      <c r="AH745" s="253">
        <f>'Input| Projects'!U745*R745*'Input| Escalations'!$K$19</f>
        <v>0</v>
      </c>
      <c r="AI745" s="253">
        <f>'Input| Projects'!V745*S745*'Input| Escalations'!$K$19</f>
        <v>0</v>
      </c>
      <c r="AJ745" s="253">
        <f>'Input| Projects'!W745*T745*'Input| Escalations'!$K$19</f>
        <v>0</v>
      </c>
      <c r="AK745" s="142"/>
      <c r="AL745" s="253">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253">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253">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253">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253">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253">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253">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42"/>
      <c r="AT745" s="253">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253">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253">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253">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253">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253">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253">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42"/>
      <c r="BB745" s="253">
        <f t="shared" si="272"/>
        <v>0</v>
      </c>
      <c r="BC745" s="253">
        <f t="shared" si="273"/>
        <v>0</v>
      </c>
      <c r="BD745" s="253">
        <f t="shared" si="274"/>
        <v>0</v>
      </c>
      <c r="BE745" s="253">
        <f t="shared" si="258"/>
        <v>0</v>
      </c>
      <c r="BF745" s="253">
        <f t="shared" si="259"/>
        <v>0</v>
      </c>
      <c r="BG745" s="253">
        <f t="shared" si="260"/>
        <v>0</v>
      </c>
      <c r="BH745" s="253">
        <f t="shared" si="261"/>
        <v>0</v>
      </c>
      <c r="BI745" s="144"/>
      <c r="BJ745" s="253"/>
      <c r="BK745" s="253"/>
      <c r="BL745" s="253"/>
      <c r="BM745" s="253"/>
      <c r="BN745" s="253"/>
      <c r="BO745" s="253"/>
      <c r="BP745" s="253"/>
      <c r="BQ745" s="144"/>
      <c r="BR745" s="253">
        <f t="shared" si="262"/>
        <v>0</v>
      </c>
      <c r="BS745" s="253">
        <f t="shared" si="263"/>
        <v>0</v>
      </c>
      <c r="BT745" s="253">
        <f t="shared" si="264"/>
        <v>0</v>
      </c>
      <c r="BU745" s="253">
        <f t="shared" si="265"/>
        <v>0</v>
      </c>
      <c r="BV745" s="253">
        <f t="shared" si="266"/>
        <v>0</v>
      </c>
      <c r="BW745" s="253">
        <f t="shared" si="267"/>
        <v>0</v>
      </c>
      <c r="BX745" s="253">
        <f t="shared" si="268"/>
        <v>0</v>
      </c>
      <c r="BY745" s="142"/>
      <c r="BZ745" s="264" t="str">
        <f>IF(SUMIF('Input| Projects'!$AR$8:$CO$8,"Dx",'Input| Projects'!$AR745:$CO745)=0,"",SUMIF('Input| Projects'!$AR$8:$CO$8,"Dx",'Input| Projects'!$AR745:$CO745))</f>
        <v/>
      </c>
      <c r="CA745" s="264" t="str">
        <f>IF(SUMIF('Input| Projects'!$AR$8:$CO$8,"Tx",'Input| Projects'!$AR745:$CO745)=0,"",SUMIF('Input| Projects'!$AR$8:$CO$8,"Tx",'Input| Projects'!$AR745:$CO745))</f>
        <v/>
      </c>
      <c r="CB745" s="206" t="str">
        <f t="shared" si="275"/>
        <v/>
      </c>
    </row>
    <row r="746" spans="2:80" x14ac:dyDescent="0.3">
      <c r="B746" s="268">
        <f>IFERROR('Input| Projects'!B746,"")</f>
        <v>737</v>
      </c>
      <c r="C746" s="57" t="str">
        <f>IFERROR(IF('Input| Projects'!C746="","",'Input| Projects'!C746),"")</f>
        <v/>
      </c>
      <c r="D746" s="57" t="str">
        <f>IFERROR(IF('Input| Projects'!D746="","",'Input| Projects'!D746),"")</f>
        <v/>
      </c>
      <c r="E746" s="140"/>
      <c r="F746" s="257">
        <f>IFERROR('Input| Projects'!I746*'Input| Escalations'!$K$19,"")</f>
        <v>0</v>
      </c>
      <c r="G746" s="257">
        <f>IFERROR('Input| Projects'!J746*'Input| Escalations'!$K$19,"")</f>
        <v>0</v>
      </c>
      <c r="H746" s="257">
        <f>IFERROR('Input| Projects'!K746*'Input| Escalations'!$K$19,"")</f>
        <v>0</v>
      </c>
      <c r="I746" s="257">
        <f>IFERROR('Input| Projects'!L746*'Input| Escalations'!$K$19,"")</f>
        <v>0</v>
      </c>
      <c r="J746" s="257">
        <f>IFERROR('Input| Projects'!M746*'Input| Escalations'!$K$19,"")</f>
        <v>0</v>
      </c>
      <c r="K746" s="257">
        <f>IFERROR('Input| Projects'!N746*'Input| Escalations'!$K$19,"")</f>
        <v>0</v>
      </c>
      <c r="L746" s="257">
        <f>IFERROR('Input| Projects'!O746*'Input| Escalations'!$K$19,"")</f>
        <v>0</v>
      </c>
      <c r="M746" s="206" t="str">
        <f>IF(ABS(SUM(F746:L746)-(SUM('Input| Projects'!I746:O746)*'Input| Escalations'!$K$19))&lt;0.0000001,"",1)</f>
        <v/>
      </c>
      <c r="N746" s="259">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259">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259">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259">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259">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259">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259">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42"/>
      <c r="V746" s="253">
        <f t="shared" si="269"/>
        <v>0</v>
      </c>
      <c r="W746" s="253">
        <f t="shared" si="270"/>
        <v>0</v>
      </c>
      <c r="X746" s="253">
        <f t="shared" si="271"/>
        <v>0</v>
      </c>
      <c r="Y746" s="253">
        <f t="shared" si="254"/>
        <v>0</v>
      </c>
      <c r="Z746" s="253">
        <f t="shared" si="255"/>
        <v>0</v>
      </c>
      <c r="AA746" s="253">
        <f t="shared" si="256"/>
        <v>0</v>
      </c>
      <c r="AB746" s="253">
        <f t="shared" si="257"/>
        <v>0</v>
      </c>
      <c r="AC746" s="142"/>
      <c r="AD746" s="253">
        <f>'Input| Projects'!Q746*N746*'Input| Escalations'!$K$19</f>
        <v>0</v>
      </c>
      <c r="AE746" s="253">
        <f>'Input| Projects'!R746*O746*'Input| Escalations'!$K$19</f>
        <v>0</v>
      </c>
      <c r="AF746" s="253">
        <f>'Input| Projects'!S746*P746*'Input| Escalations'!$K$19</f>
        <v>0</v>
      </c>
      <c r="AG746" s="253">
        <f>'Input| Projects'!T746*Q746*'Input| Escalations'!$K$19</f>
        <v>0</v>
      </c>
      <c r="AH746" s="253">
        <f>'Input| Projects'!U746*R746*'Input| Escalations'!$K$19</f>
        <v>0</v>
      </c>
      <c r="AI746" s="253">
        <f>'Input| Projects'!V746*S746*'Input| Escalations'!$K$19</f>
        <v>0</v>
      </c>
      <c r="AJ746" s="253">
        <f>'Input| Projects'!W746*T746*'Input| Escalations'!$K$19</f>
        <v>0</v>
      </c>
      <c r="AK746" s="142"/>
      <c r="AL746" s="253">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253">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253">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253">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253">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253">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253">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42"/>
      <c r="AT746" s="253">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253">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253">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253">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253">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253">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253">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42"/>
      <c r="BB746" s="253">
        <f t="shared" si="272"/>
        <v>0</v>
      </c>
      <c r="BC746" s="253">
        <f t="shared" si="273"/>
        <v>0</v>
      </c>
      <c r="BD746" s="253">
        <f t="shared" si="274"/>
        <v>0</v>
      </c>
      <c r="BE746" s="253">
        <f t="shared" si="258"/>
        <v>0</v>
      </c>
      <c r="BF746" s="253">
        <f t="shared" si="259"/>
        <v>0</v>
      </c>
      <c r="BG746" s="253">
        <f t="shared" si="260"/>
        <v>0</v>
      </c>
      <c r="BH746" s="253">
        <f t="shared" si="261"/>
        <v>0</v>
      </c>
      <c r="BI746" s="144"/>
      <c r="BJ746" s="253"/>
      <c r="BK746" s="253"/>
      <c r="BL746" s="253"/>
      <c r="BM746" s="253"/>
      <c r="BN746" s="253"/>
      <c r="BO746" s="253"/>
      <c r="BP746" s="253"/>
      <c r="BQ746" s="144"/>
      <c r="BR746" s="253">
        <f t="shared" si="262"/>
        <v>0</v>
      </c>
      <c r="BS746" s="253">
        <f t="shared" si="263"/>
        <v>0</v>
      </c>
      <c r="BT746" s="253">
        <f t="shared" si="264"/>
        <v>0</v>
      </c>
      <c r="BU746" s="253">
        <f t="shared" si="265"/>
        <v>0</v>
      </c>
      <c r="BV746" s="253">
        <f t="shared" si="266"/>
        <v>0</v>
      </c>
      <c r="BW746" s="253">
        <f t="shared" si="267"/>
        <v>0</v>
      </c>
      <c r="BX746" s="253">
        <f t="shared" si="268"/>
        <v>0</v>
      </c>
      <c r="BY746" s="142"/>
      <c r="BZ746" s="264" t="str">
        <f>IF(SUMIF('Input| Projects'!$AR$8:$CO$8,"Dx",'Input| Projects'!$AR746:$CO746)=0,"",SUMIF('Input| Projects'!$AR$8:$CO$8,"Dx",'Input| Projects'!$AR746:$CO746))</f>
        <v/>
      </c>
      <c r="CA746" s="264" t="str">
        <f>IF(SUMIF('Input| Projects'!$AR$8:$CO$8,"Tx",'Input| Projects'!$AR746:$CO746)=0,"",SUMIF('Input| Projects'!$AR$8:$CO$8,"Tx",'Input| Projects'!$AR746:$CO746))</f>
        <v/>
      </c>
      <c r="CB746" s="206" t="str">
        <f t="shared" si="275"/>
        <v/>
      </c>
    </row>
    <row r="747" spans="2:80" x14ac:dyDescent="0.3">
      <c r="B747" s="268">
        <f>IFERROR('Input| Projects'!B747,"")</f>
        <v>738</v>
      </c>
      <c r="C747" s="57" t="str">
        <f>IFERROR(IF('Input| Projects'!C747="","",'Input| Projects'!C747),"")</f>
        <v/>
      </c>
      <c r="D747" s="57" t="str">
        <f>IFERROR(IF('Input| Projects'!D747="","",'Input| Projects'!D747),"")</f>
        <v/>
      </c>
      <c r="E747" s="140"/>
      <c r="F747" s="257">
        <f>IFERROR('Input| Projects'!I747*'Input| Escalations'!$K$19,"")</f>
        <v>0</v>
      </c>
      <c r="G747" s="257">
        <f>IFERROR('Input| Projects'!J747*'Input| Escalations'!$K$19,"")</f>
        <v>0</v>
      </c>
      <c r="H747" s="257">
        <f>IFERROR('Input| Projects'!K747*'Input| Escalations'!$K$19,"")</f>
        <v>0</v>
      </c>
      <c r="I747" s="257">
        <f>IFERROR('Input| Projects'!L747*'Input| Escalations'!$K$19,"")</f>
        <v>0</v>
      </c>
      <c r="J747" s="257">
        <f>IFERROR('Input| Projects'!M747*'Input| Escalations'!$K$19,"")</f>
        <v>0</v>
      </c>
      <c r="K747" s="257">
        <f>IFERROR('Input| Projects'!N747*'Input| Escalations'!$K$19,"")</f>
        <v>0</v>
      </c>
      <c r="L747" s="257">
        <f>IFERROR('Input| Projects'!O747*'Input| Escalations'!$K$19,"")</f>
        <v>0</v>
      </c>
      <c r="M747" s="206" t="str">
        <f>IF(ABS(SUM(F747:L747)-(SUM('Input| Projects'!I747:O747)*'Input| Escalations'!$K$19))&lt;0.0000001,"",1)</f>
        <v/>
      </c>
      <c r="N747" s="259">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259">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259">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259">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259">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259">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259">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42"/>
      <c r="V747" s="253">
        <f t="shared" si="269"/>
        <v>0</v>
      </c>
      <c r="W747" s="253">
        <f t="shared" si="270"/>
        <v>0</v>
      </c>
      <c r="X747" s="253">
        <f t="shared" si="271"/>
        <v>0</v>
      </c>
      <c r="Y747" s="253">
        <f t="shared" si="254"/>
        <v>0</v>
      </c>
      <c r="Z747" s="253">
        <f t="shared" si="255"/>
        <v>0</v>
      </c>
      <c r="AA747" s="253">
        <f t="shared" si="256"/>
        <v>0</v>
      </c>
      <c r="AB747" s="253">
        <f t="shared" si="257"/>
        <v>0</v>
      </c>
      <c r="AC747" s="142"/>
      <c r="AD747" s="253">
        <f>'Input| Projects'!Q747*N747*'Input| Escalations'!$K$19</f>
        <v>0</v>
      </c>
      <c r="AE747" s="253">
        <f>'Input| Projects'!R747*O747*'Input| Escalations'!$K$19</f>
        <v>0</v>
      </c>
      <c r="AF747" s="253">
        <f>'Input| Projects'!S747*P747*'Input| Escalations'!$K$19</f>
        <v>0</v>
      </c>
      <c r="AG747" s="253">
        <f>'Input| Projects'!T747*Q747*'Input| Escalations'!$K$19</f>
        <v>0</v>
      </c>
      <c r="AH747" s="253">
        <f>'Input| Projects'!U747*R747*'Input| Escalations'!$K$19</f>
        <v>0</v>
      </c>
      <c r="AI747" s="253">
        <f>'Input| Projects'!V747*S747*'Input| Escalations'!$K$19</f>
        <v>0</v>
      </c>
      <c r="AJ747" s="253">
        <f>'Input| Projects'!W747*T747*'Input| Escalations'!$K$19</f>
        <v>0</v>
      </c>
      <c r="AK747" s="142"/>
      <c r="AL747" s="253">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253">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253">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253">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253">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253">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253">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42"/>
      <c r="AT747" s="253">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253">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253">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253">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253">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253">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253">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42"/>
      <c r="BB747" s="253">
        <f t="shared" si="272"/>
        <v>0</v>
      </c>
      <c r="BC747" s="253">
        <f t="shared" si="273"/>
        <v>0</v>
      </c>
      <c r="BD747" s="253">
        <f t="shared" si="274"/>
        <v>0</v>
      </c>
      <c r="BE747" s="253">
        <f t="shared" si="258"/>
        <v>0</v>
      </c>
      <c r="BF747" s="253">
        <f t="shared" si="259"/>
        <v>0</v>
      </c>
      <c r="BG747" s="253">
        <f t="shared" si="260"/>
        <v>0</v>
      </c>
      <c r="BH747" s="253">
        <f t="shared" si="261"/>
        <v>0</v>
      </c>
      <c r="BI747" s="144"/>
      <c r="BJ747" s="253"/>
      <c r="BK747" s="253"/>
      <c r="BL747" s="253"/>
      <c r="BM747" s="253"/>
      <c r="BN747" s="253"/>
      <c r="BO747" s="253"/>
      <c r="BP747" s="253"/>
      <c r="BQ747" s="144"/>
      <c r="BR747" s="253">
        <f t="shared" si="262"/>
        <v>0</v>
      </c>
      <c r="BS747" s="253">
        <f t="shared" si="263"/>
        <v>0</v>
      </c>
      <c r="BT747" s="253">
        <f t="shared" si="264"/>
        <v>0</v>
      </c>
      <c r="BU747" s="253">
        <f t="shared" si="265"/>
        <v>0</v>
      </c>
      <c r="BV747" s="253">
        <f t="shared" si="266"/>
        <v>0</v>
      </c>
      <c r="BW747" s="253">
        <f t="shared" si="267"/>
        <v>0</v>
      </c>
      <c r="BX747" s="253">
        <f t="shared" si="268"/>
        <v>0</v>
      </c>
      <c r="BY747" s="142"/>
      <c r="BZ747" s="264" t="str">
        <f>IF(SUMIF('Input| Projects'!$AR$8:$CO$8,"Dx",'Input| Projects'!$AR747:$CO747)=0,"",SUMIF('Input| Projects'!$AR$8:$CO$8,"Dx",'Input| Projects'!$AR747:$CO747))</f>
        <v/>
      </c>
      <c r="CA747" s="264" t="str">
        <f>IF(SUMIF('Input| Projects'!$AR$8:$CO$8,"Tx",'Input| Projects'!$AR747:$CO747)=0,"",SUMIF('Input| Projects'!$AR$8:$CO$8,"Tx",'Input| Projects'!$AR747:$CO747))</f>
        <v/>
      </c>
      <c r="CB747" s="206" t="str">
        <f t="shared" si="275"/>
        <v/>
      </c>
    </row>
    <row r="748" spans="2:80" x14ac:dyDescent="0.3">
      <c r="B748" s="268">
        <f>IFERROR('Input| Projects'!B748,"")</f>
        <v>739</v>
      </c>
      <c r="C748" s="57" t="str">
        <f>IFERROR(IF('Input| Projects'!C748="","",'Input| Projects'!C748),"")</f>
        <v/>
      </c>
      <c r="D748" s="57" t="str">
        <f>IFERROR(IF('Input| Projects'!D748="","",'Input| Projects'!D748),"")</f>
        <v/>
      </c>
      <c r="E748" s="140"/>
      <c r="F748" s="257">
        <f>IFERROR('Input| Projects'!I748*'Input| Escalations'!$K$19,"")</f>
        <v>0</v>
      </c>
      <c r="G748" s="257">
        <f>IFERROR('Input| Projects'!J748*'Input| Escalations'!$K$19,"")</f>
        <v>0</v>
      </c>
      <c r="H748" s="257">
        <f>IFERROR('Input| Projects'!K748*'Input| Escalations'!$K$19,"")</f>
        <v>0</v>
      </c>
      <c r="I748" s="257">
        <f>IFERROR('Input| Projects'!L748*'Input| Escalations'!$K$19,"")</f>
        <v>0</v>
      </c>
      <c r="J748" s="257">
        <f>IFERROR('Input| Projects'!M748*'Input| Escalations'!$K$19,"")</f>
        <v>0</v>
      </c>
      <c r="K748" s="257">
        <f>IFERROR('Input| Projects'!N748*'Input| Escalations'!$K$19,"")</f>
        <v>0</v>
      </c>
      <c r="L748" s="257">
        <f>IFERROR('Input| Projects'!O748*'Input| Escalations'!$K$19,"")</f>
        <v>0</v>
      </c>
      <c r="M748" s="206" t="str">
        <f>IF(ABS(SUM(F748:L748)-(SUM('Input| Projects'!I748:O748)*'Input| Escalations'!$K$19))&lt;0.0000001,"",1)</f>
        <v/>
      </c>
      <c r="N748" s="259">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259">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259">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259">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259">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259">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259">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42"/>
      <c r="V748" s="253">
        <f t="shared" si="269"/>
        <v>0</v>
      </c>
      <c r="W748" s="253">
        <f t="shared" si="270"/>
        <v>0</v>
      </c>
      <c r="X748" s="253">
        <f t="shared" si="271"/>
        <v>0</v>
      </c>
      <c r="Y748" s="253">
        <f t="shared" si="254"/>
        <v>0</v>
      </c>
      <c r="Z748" s="253">
        <f t="shared" si="255"/>
        <v>0</v>
      </c>
      <c r="AA748" s="253">
        <f t="shared" si="256"/>
        <v>0</v>
      </c>
      <c r="AB748" s="253">
        <f t="shared" si="257"/>
        <v>0</v>
      </c>
      <c r="AC748" s="142"/>
      <c r="AD748" s="253">
        <f>'Input| Projects'!Q748*N748*'Input| Escalations'!$K$19</f>
        <v>0</v>
      </c>
      <c r="AE748" s="253">
        <f>'Input| Projects'!R748*O748*'Input| Escalations'!$K$19</f>
        <v>0</v>
      </c>
      <c r="AF748" s="253">
        <f>'Input| Projects'!S748*P748*'Input| Escalations'!$K$19</f>
        <v>0</v>
      </c>
      <c r="AG748" s="253">
        <f>'Input| Projects'!T748*Q748*'Input| Escalations'!$K$19</f>
        <v>0</v>
      </c>
      <c r="AH748" s="253">
        <f>'Input| Projects'!U748*R748*'Input| Escalations'!$K$19</f>
        <v>0</v>
      </c>
      <c r="AI748" s="253">
        <f>'Input| Projects'!V748*S748*'Input| Escalations'!$K$19</f>
        <v>0</v>
      </c>
      <c r="AJ748" s="253">
        <f>'Input| Projects'!W748*T748*'Input| Escalations'!$K$19</f>
        <v>0</v>
      </c>
      <c r="AK748" s="142"/>
      <c r="AL748" s="253">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253">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253">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253">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253">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253">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253">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42"/>
      <c r="AT748" s="253">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253">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253">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253">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253">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253">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253">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42"/>
      <c r="BB748" s="253">
        <f t="shared" si="272"/>
        <v>0</v>
      </c>
      <c r="BC748" s="253">
        <f t="shared" si="273"/>
        <v>0</v>
      </c>
      <c r="BD748" s="253">
        <f t="shared" si="274"/>
        <v>0</v>
      </c>
      <c r="BE748" s="253">
        <f t="shared" si="258"/>
        <v>0</v>
      </c>
      <c r="BF748" s="253">
        <f t="shared" si="259"/>
        <v>0</v>
      </c>
      <c r="BG748" s="253">
        <f t="shared" si="260"/>
        <v>0</v>
      </c>
      <c r="BH748" s="253">
        <f t="shared" si="261"/>
        <v>0</v>
      </c>
      <c r="BI748" s="144"/>
      <c r="BJ748" s="253"/>
      <c r="BK748" s="253"/>
      <c r="BL748" s="253"/>
      <c r="BM748" s="253"/>
      <c r="BN748" s="253"/>
      <c r="BO748" s="253"/>
      <c r="BP748" s="253"/>
      <c r="BQ748" s="144"/>
      <c r="BR748" s="253">
        <f t="shared" si="262"/>
        <v>0</v>
      </c>
      <c r="BS748" s="253">
        <f t="shared" si="263"/>
        <v>0</v>
      </c>
      <c r="BT748" s="253">
        <f t="shared" si="264"/>
        <v>0</v>
      </c>
      <c r="BU748" s="253">
        <f t="shared" si="265"/>
        <v>0</v>
      </c>
      <c r="BV748" s="253">
        <f t="shared" si="266"/>
        <v>0</v>
      </c>
      <c r="BW748" s="253">
        <f t="shared" si="267"/>
        <v>0</v>
      </c>
      <c r="BX748" s="253">
        <f t="shared" si="268"/>
        <v>0</v>
      </c>
      <c r="BY748" s="142"/>
      <c r="BZ748" s="264" t="str">
        <f>IF(SUMIF('Input| Projects'!$AR$8:$CO$8,"Dx",'Input| Projects'!$AR748:$CO748)=0,"",SUMIF('Input| Projects'!$AR$8:$CO$8,"Dx",'Input| Projects'!$AR748:$CO748))</f>
        <v/>
      </c>
      <c r="CA748" s="264" t="str">
        <f>IF(SUMIF('Input| Projects'!$AR$8:$CO$8,"Tx",'Input| Projects'!$AR748:$CO748)=0,"",SUMIF('Input| Projects'!$AR$8:$CO$8,"Tx",'Input| Projects'!$AR748:$CO748))</f>
        <v/>
      </c>
      <c r="CB748" s="206" t="str">
        <f t="shared" si="275"/>
        <v/>
      </c>
    </row>
    <row r="749" spans="2:80" x14ac:dyDescent="0.3">
      <c r="B749" s="268">
        <f>IFERROR('Input| Projects'!B749,"")</f>
        <v>740</v>
      </c>
      <c r="C749" s="57" t="str">
        <f>IFERROR(IF('Input| Projects'!C749="","",'Input| Projects'!C749),"")</f>
        <v/>
      </c>
      <c r="D749" s="57" t="str">
        <f>IFERROR(IF('Input| Projects'!D749="","",'Input| Projects'!D749),"")</f>
        <v/>
      </c>
      <c r="E749" s="140"/>
      <c r="F749" s="257">
        <f>IFERROR('Input| Projects'!I749*'Input| Escalations'!$K$19,"")</f>
        <v>0</v>
      </c>
      <c r="G749" s="257">
        <f>IFERROR('Input| Projects'!J749*'Input| Escalations'!$K$19,"")</f>
        <v>0</v>
      </c>
      <c r="H749" s="257">
        <f>IFERROR('Input| Projects'!K749*'Input| Escalations'!$K$19,"")</f>
        <v>0</v>
      </c>
      <c r="I749" s="257">
        <f>IFERROR('Input| Projects'!L749*'Input| Escalations'!$K$19,"")</f>
        <v>0</v>
      </c>
      <c r="J749" s="257">
        <f>IFERROR('Input| Projects'!M749*'Input| Escalations'!$K$19,"")</f>
        <v>0</v>
      </c>
      <c r="K749" s="257">
        <f>IFERROR('Input| Projects'!N749*'Input| Escalations'!$K$19,"")</f>
        <v>0</v>
      </c>
      <c r="L749" s="257">
        <f>IFERROR('Input| Projects'!O749*'Input| Escalations'!$K$19,"")</f>
        <v>0</v>
      </c>
      <c r="M749" s="206" t="str">
        <f>IF(ABS(SUM(F749:L749)-(SUM('Input| Projects'!I749:O749)*'Input| Escalations'!$K$19))&lt;0.0000001,"",1)</f>
        <v/>
      </c>
      <c r="N749" s="259">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259">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259">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259">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259">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259">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259">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42"/>
      <c r="V749" s="253">
        <f t="shared" si="269"/>
        <v>0</v>
      </c>
      <c r="W749" s="253">
        <f t="shared" si="270"/>
        <v>0</v>
      </c>
      <c r="X749" s="253">
        <f t="shared" si="271"/>
        <v>0</v>
      </c>
      <c r="Y749" s="253">
        <f t="shared" si="254"/>
        <v>0</v>
      </c>
      <c r="Z749" s="253">
        <f t="shared" si="255"/>
        <v>0</v>
      </c>
      <c r="AA749" s="253">
        <f t="shared" si="256"/>
        <v>0</v>
      </c>
      <c r="AB749" s="253">
        <f t="shared" si="257"/>
        <v>0</v>
      </c>
      <c r="AC749" s="142"/>
      <c r="AD749" s="253">
        <f>'Input| Projects'!Q749*N749*'Input| Escalations'!$K$19</f>
        <v>0</v>
      </c>
      <c r="AE749" s="253">
        <f>'Input| Projects'!R749*O749*'Input| Escalations'!$K$19</f>
        <v>0</v>
      </c>
      <c r="AF749" s="253">
        <f>'Input| Projects'!S749*P749*'Input| Escalations'!$K$19</f>
        <v>0</v>
      </c>
      <c r="AG749" s="253">
        <f>'Input| Projects'!T749*Q749*'Input| Escalations'!$K$19</f>
        <v>0</v>
      </c>
      <c r="AH749" s="253">
        <f>'Input| Projects'!U749*R749*'Input| Escalations'!$K$19</f>
        <v>0</v>
      </c>
      <c r="AI749" s="253">
        <f>'Input| Projects'!V749*S749*'Input| Escalations'!$K$19</f>
        <v>0</v>
      </c>
      <c r="AJ749" s="253">
        <f>'Input| Projects'!W749*T749*'Input| Escalations'!$K$19</f>
        <v>0</v>
      </c>
      <c r="AK749" s="142"/>
      <c r="AL749" s="253">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253">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253">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253">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253">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253">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253">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42"/>
      <c r="AT749" s="253">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253">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253">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253">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253">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253">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253">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42"/>
      <c r="BB749" s="253">
        <f t="shared" si="272"/>
        <v>0</v>
      </c>
      <c r="BC749" s="253">
        <f t="shared" si="273"/>
        <v>0</v>
      </c>
      <c r="BD749" s="253">
        <f t="shared" si="274"/>
        <v>0</v>
      </c>
      <c r="BE749" s="253">
        <f t="shared" si="258"/>
        <v>0</v>
      </c>
      <c r="BF749" s="253">
        <f t="shared" si="259"/>
        <v>0</v>
      </c>
      <c r="BG749" s="253">
        <f t="shared" si="260"/>
        <v>0</v>
      </c>
      <c r="BH749" s="253">
        <f t="shared" si="261"/>
        <v>0</v>
      </c>
      <c r="BI749" s="144"/>
      <c r="BJ749" s="253"/>
      <c r="BK749" s="253"/>
      <c r="BL749" s="253"/>
      <c r="BM749" s="253"/>
      <c r="BN749" s="253"/>
      <c r="BO749" s="253"/>
      <c r="BP749" s="253"/>
      <c r="BQ749" s="144"/>
      <c r="BR749" s="253">
        <f t="shared" si="262"/>
        <v>0</v>
      </c>
      <c r="BS749" s="253">
        <f t="shared" si="263"/>
        <v>0</v>
      </c>
      <c r="BT749" s="253">
        <f t="shared" si="264"/>
        <v>0</v>
      </c>
      <c r="BU749" s="253">
        <f t="shared" si="265"/>
        <v>0</v>
      </c>
      <c r="BV749" s="253">
        <f t="shared" si="266"/>
        <v>0</v>
      </c>
      <c r="BW749" s="253">
        <f t="shared" si="267"/>
        <v>0</v>
      </c>
      <c r="BX749" s="253">
        <f t="shared" si="268"/>
        <v>0</v>
      </c>
      <c r="BY749" s="142"/>
      <c r="BZ749" s="264" t="str">
        <f>IF(SUMIF('Input| Projects'!$AR$8:$CO$8,"Dx",'Input| Projects'!$AR749:$CO749)=0,"",SUMIF('Input| Projects'!$AR$8:$CO$8,"Dx",'Input| Projects'!$AR749:$CO749))</f>
        <v/>
      </c>
      <c r="CA749" s="264" t="str">
        <f>IF(SUMIF('Input| Projects'!$AR$8:$CO$8,"Tx",'Input| Projects'!$AR749:$CO749)=0,"",SUMIF('Input| Projects'!$AR$8:$CO$8,"Tx",'Input| Projects'!$AR749:$CO749))</f>
        <v/>
      </c>
      <c r="CB749" s="206" t="str">
        <f t="shared" si="275"/>
        <v/>
      </c>
    </row>
    <row r="750" spans="2:80" x14ac:dyDescent="0.3">
      <c r="B750" s="268">
        <f>IFERROR('Input| Projects'!B750,"")</f>
        <v>741</v>
      </c>
      <c r="C750" s="57" t="str">
        <f>IFERROR(IF('Input| Projects'!C750="","",'Input| Projects'!C750),"")</f>
        <v/>
      </c>
      <c r="D750" s="57" t="str">
        <f>IFERROR(IF('Input| Projects'!D750="","",'Input| Projects'!D750),"")</f>
        <v/>
      </c>
      <c r="E750" s="140"/>
      <c r="F750" s="257">
        <f>IFERROR('Input| Projects'!I750*'Input| Escalations'!$K$19,"")</f>
        <v>0</v>
      </c>
      <c r="G750" s="257">
        <f>IFERROR('Input| Projects'!J750*'Input| Escalations'!$K$19,"")</f>
        <v>0</v>
      </c>
      <c r="H750" s="257">
        <f>IFERROR('Input| Projects'!K750*'Input| Escalations'!$K$19,"")</f>
        <v>0</v>
      </c>
      <c r="I750" s="257">
        <f>IFERROR('Input| Projects'!L750*'Input| Escalations'!$K$19,"")</f>
        <v>0</v>
      </c>
      <c r="J750" s="257">
        <f>IFERROR('Input| Projects'!M750*'Input| Escalations'!$K$19,"")</f>
        <v>0</v>
      </c>
      <c r="K750" s="257">
        <f>IFERROR('Input| Projects'!N750*'Input| Escalations'!$K$19,"")</f>
        <v>0</v>
      </c>
      <c r="L750" s="257">
        <f>IFERROR('Input| Projects'!O750*'Input| Escalations'!$K$19,"")</f>
        <v>0</v>
      </c>
      <c r="M750" s="206" t="str">
        <f>IF(ABS(SUM(F750:L750)-(SUM('Input| Projects'!I750:O750)*'Input| Escalations'!$K$19))&lt;0.0000001,"",1)</f>
        <v/>
      </c>
      <c r="N750" s="259">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259">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259">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259">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259">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259">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259">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42"/>
      <c r="V750" s="253">
        <f t="shared" si="269"/>
        <v>0</v>
      </c>
      <c r="W750" s="253">
        <f t="shared" si="270"/>
        <v>0</v>
      </c>
      <c r="X750" s="253">
        <f t="shared" si="271"/>
        <v>0</v>
      </c>
      <c r="Y750" s="253">
        <f t="shared" si="254"/>
        <v>0</v>
      </c>
      <c r="Z750" s="253">
        <f t="shared" si="255"/>
        <v>0</v>
      </c>
      <c r="AA750" s="253">
        <f t="shared" si="256"/>
        <v>0</v>
      </c>
      <c r="AB750" s="253">
        <f t="shared" si="257"/>
        <v>0</v>
      </c>
      <c r="AC750" s="142"/>
      <c r="AD750" s="253">
        <f>'Input| Projects'!Q750*N750*'Input| Escalations'!$K$19</f>
        <v>0</v>
      </c>
      <c r="AE750" s="253">
        <f>'Input| Projects'!R750*O750*'Input| Escalations'!$K$19</f>
        <v>0</v>
      </c>
      <c r="AF750" s="253">
        <f>'Input| Projects'!S750*P750*'Input| Escalations'!$K$19</f>
        <v>0</v>
      </c>
      <c r="AG750" s="253">
        <f>'Input| Projects'!T750*Q750*'Input| Escalations'!$K$19</f>
        <v>0</v>
      </c>
      <c r="AH750" s="253">
        <f>'Input| Projects'!U750*R750*'Input| Escalations'!$K$19</f>
        <v>0</v>
      </c>
      <c r="AI750" s="253">
        <f>'Input| Projects'!V750*S750*'Input| Escalations'!$K$19</f>
        <v>0</v>
      </c>
      <c r="AJ750" s="253">
        <f>'Input| Projects'!W750*T750*'Input| Escalations'!$K$19</f>
        <v>0</v>
      </c>
      <c r="AK750" s="142"/>
      <c r="AL750" s="253">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253">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253">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253">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253">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253">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253">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42"/>
      <c r="AT750" s="253">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253">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253">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253">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253">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253">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253">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42"/>
      <c r="BB750" s="253">
        <f t="shared" si="272"/>
        <v>0</v>
      </c>
      <c r="BC750" s="253">
        <f t="shared" si="273"/>
        <v>0</v>
      </c>
      <c r="BD750" s="253">
        <f t="shared" si="274"/>
        <v>0</v>
      </c>
      <c r="BE750" s="253">
        <f t="shared" si="258"/>
        <v>0</v>
      </c>
      <c r="BF750" s="253">
        <f t="shared" si="259"/>
        <v>0</v>
      </c>
      <c r="BG750" s="253">
        <f t="shared" si="260"/>
        <v>0</v>
      </c>
      <c r="BH750" s="253">
        <f t="shared" si="261"/>
        <v>0</v>
      </c>
      <c r="BI750" s="144"/>
      <c r="BJ750" s="253"/>
      <c r="BK750" s="253"/>
      <c r="BL750" s="253"/>
      <c r="BM750" s="253"/>
      <c r="BN750" s="253"/>
      <c r="BO750" s="253"/>
      <c r="BP750" s="253"/>
      <c r="BQ750" s="144"/>
      <c r="BR750" s="253">
        <f t="shared" si="262"/>
        <v>0</v>
      </c>
      <c r="BS750" s="253">
        <f t="shared" si="263"/>
        <v>0</v>
      </c>
      <c r="BT750" s="253">
        <f t="shared" si="264"/>
        <v>0</v>
      </c>
      <c r="BU750" s="253">
        <f t="shared" si="265"/>
        <v>0</v>
      </c>
      <c r="BV750" s="253">
        <f t="shared" si="266"/>
        <v>0</v>
      </c>
      <c r="BW750" s="253">
        <f t="shared" si="267"/>
        <v>0</v>
      </c>
      <c r="BX750" s="253">
        <f t="shared" si="268"/>
        <v>0</v>
      </c>
      <c r="BY750" s="142"/>
      <c r="BZ750" s="264" t="str">
        <f>IF(SUMIF('Input| Projects'!$AR$8:$CO$8,"Dx",'Input| Projects'!$AR750:$CO750)=0,"",SUMIF('Input| Projects'!$AR$8:$CO$8,"Dx",'Input| Projects'!$AR750:$CO750))</f>
        <v/>
      </c>
      <c r="CA750" s="264" t="str">
        <f>IF(SUMIF('Input| Projects'!$AR$8:$CO$8,"Tx",'Input| Projects'!$AR750:$CO750)=0,"",SUMIF('Input| Projects'!$AR$8:$CO$8,"Tx",'Input| Projects'!$AR750:$CO750))</f>
        <v/>
      </c>
      <c r="CB750" s="206" t="str">
        <f t="shared" si="275"/>
        <v/>
      </c>
    </row>
    <row r="751" spans="2:80" x14ac:dyDescent="0.3">
      <c r="B751" s="268">
        <f>IFERROR('Input| Projects'!B751,"")</f>
        <v>742</v>
      </c>
      <c r="C751" s="57" t="str">
        <f>IFERROR(IF('Input| Projects'!C751="","",'Input| Projects'!C751),"")</f>
        <v/>
      </c>
      <c r="D751" s="57" t="str">
        <f>IFERROR(IF('Input| Projects'!D751="","",'Input| Projects'!D751),"")</f>
        <v/>
      </c>
      <c r="E751" s="140"/>
      <c r="F751" s="257">
        <f>IFERROR('Input| Projects'!I751*'Input| Escalations'!$K$19,"")</f>
        <v>0</v>
      </c>
      <c r="G751" s="257">
        <f>IFERROR('Input| Projects'!J751*'Input| Escalations'!$K$19,"")</f>
        <v>0</v>
      </c>
      <c r="H751" s="257">
        <f>IFERROR('Input| Projects'!K751*'Input| Escalations'!$K$19,"")</f>
        <v>0</v>
      </c>
      <c r="I751" s="257">
        <f>IFERROR('Input| Projects'!L751*'Input| Escalations'!$K$19,"")</f>
        <v>0</v>
      </c>
      <c r="J751" s="257">
        <f>IFERROR('Input| Projects'!M751*'Input| Escalations'!$K$19,"")</f>
        <v>0</v>
      </c>
      <c r="K751" s="257">
        <f>IFERROR('Input| Projects'!N751*'Input| Escalations'!$K$19,"")</f>
        <v>0</v>
      </c>
      <c r="L751" s="257">
        <f>IFERROR('Input| Projects'!O751*'Input| Escalations'!$K$19,"")</f>
        <v>0</v>
      </c>
      <c r="M751" s="206" t="str">
        <f>IF(ABS(SUM(F751:L751)-(SUM('Input| Projects'!I751:O751)*'Input| Escalations'!$K$19))&lt;0.0000001,"",1)</f>
        <v/>
      </c>
      <c r="N751" s="259">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259">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259">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259">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259">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259">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259">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42"/>
      <c r="V751" s="253">
        <f t="shared" si="269"/>
        <v>0</v>
      </c>
      <c r="W751" s="253">
        <f t="shared" si="270"/>
        <v>0</v>
      </c>
      <c r="X751" s="253">
        <f t="shared" si="271"/>
        <v>0</v>
      </c>
      <c r="Y751" s="253">
        <f t="shared" si="254"/>
        <v>0</v>
      </c>
      <c r="Z751" s="253">
        <f t="shared" si="255"/>
        <v>0</v>
      </c>
      <c r="AA751" s="253">
        <f t="shared" si="256"/>
        <v>0</v>
      </c>
      <c r="AB751" s="253">
        <f t="shared" si="257"/>
        <v>0</v>
      </c>
      <c r="AC751" s="142"/>
      <c r="AD751" s="253">
        <f>'Input| Projects'!Q751*N751*'Input| Escalations'!$K$19</f>
        <v>0</v>
      </c>
      <c r="AE751" s="253">
        <f>'Input| Projects'!R751*O751*'Input| Escalations'!$K$19</f>
        <v>0</v>
      </c>
      <c r="AF751" s="253">
        <f>'Input| Projects'!S751*P751*'Input| Escalations'!$K$19</f>
        <v>0</v>
      </c>
      <c r="AG751" s="253">
        <f>'Input| Projects'!T751*Q751*'Input| Escalations'!$K$19</f>
        <v>0</v>
      </c>
      <c r="AH751" s="253">
        <f>'Input| Projects'!U751*R751*'Input| Escalations'!$K$19</f>
        <v>0</v>
      </c>
      <c r="AI751" s="253">
        <f>'Input| Projects'!V751*S751*'Input| Escalations'!$K$19</f>
        <v>0</v>
      </c>
      <c r="AJ751" s="253">
        <f>'Input| Projects'!W751*T751*'Input| Escalations'!$K$19</f>
        <v>0</v>
      </c>
      <c r="AK751" s="142"/>
      <c r="AL751" s="253">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253">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253">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253">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253">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253">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253">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42"/>
      <c r="AT751" s="253">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253">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253">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253">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253">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253">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253">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42"/>
      <c r="BB751" s="253">
        <f t="shared" si="272"/>
        <v>0</v>
      </c>
      <c r="BC751" s="253">
        <f t="shared" si="273"/>
        <v>0</v>
      </c>
      <c r="BD751" s="253">
        <f t="shared" si="274"/>
        <v>0</v>
      </c>
      <c r="BE751" s="253">
        <f t="shared" si="258"/>
        <v>0</v>
      </c>
      <c r="BF751" s="253">
        <f t="shared" si="259"/>
        <v>0</v>
      </c>
      <c r="BG751" s="253">
        <f t="shared" si="260"/>
        <v>0</v>
      </c>
      <c r="BH751" s="253">
        <f t="shared" si="261"/>
        <v>0</v>
      </c>
      <c r="BI751" s="144"/>
      <c r="BJ751" s="253"/>
      <c r="BK751" s="253"/>
      <c r="BL751" s="253"/>
      <c r="BM751" s="253"/>
      <c r="BN751" s="253"/>
      <c r="BO751" s="253"/>
      <c r="BP751" s="253"/>
      <c r="BQ751" s="144"/>
      <c r="BR751" s="253">
        <f t="shared" si="262"/>
        <v>0</v>
      </c>
      <c r="BS751" s="253">
        <f t="shared" si="263"/>
        <v>0</v>
      </c>
      <c r="BT751" s="253">
        <f t="shared" si="264"/>
        <v>0</v>
      </c>
      <c r="BU751" s="253">
        <f t="shared" si="265"/>
        <v>0</v>
      </c>
      <c r="BV751" s="253">
        <f t="shared" si="266"/>
        <v>0</v>
      </c>
      <c r="BW751" s="253">
        <f t="shared" si="267"/>
        <v>0</v>
      </c>
      <c r="BX751" s="253">
        <f t="shared" si="268"/>
        <v>0</v>
      </c>
      <c r="BY751" s="142"/>
      <c r="BZ751" s="264" t="str">
        <f>IF(SUMIF('Input| Projects'!$AR$8:$CO$8,"Dx",'Input| Projects'!$AR751:$CO751)=0,"",SUMIF('Input| Projects'!$AR$8:$CO$8,"Dx",'Input| Projects'!$AR751:$CO751))</f>
        <v/>
      </c>
      <c r="CA751" s="264" t="str">
        <f>IF(SUMIF('Input| Projects'!$AR$8:$CO$8,"Tx",'Input| Projects'!$AR751:$CO751)=0,"",SUMIF('Input| Projects'!$AR$8:$CO$8,"Tx",'Input| Projects'!$AR751:$CO751))</f>
        <v/>
      </c>
      <c r="CB751" s="206" t="str">
        <f t="shared" si="275"/>
        <v/>
      </c>
    </row>
    <row r="752" spans="2:80" x14ac:dyDescent="0.3">
      <c r="B752" s="268">
        <f>IFERROR('Input| Projects'!B752,"")</f>
        <v>743</v>
      </c>
      <c r="C752" s="57" t="str">
        <f>IFERROR(IF('Input| Projects'!C752="","",'Input| Projects'!C752),"")</f>
        <v/>
      </c>
      <c r="D752" s="57" t="str">
        <f>IFERROR(IF('Input| Projects'!D752="","",'Input| Projects'!D752),"")</f>
        <v/>
      </c>
      <c r="E752" s="140"/>
      <c r="F752" s="257">
        <f>IFERROR('Input| Projects'!I752*'Input| Escalations'!$K$19,"")</f>
        <v>0</v>
      </c>
      <c r="G752" s="257">
        <f>IFERROR('Input| Projects'!J752*'Input| Escalations'!$K$19,"")</f>
        <v>0</v>
      </c>
      <c r="H752" s="257">
        <f>IFERROR('Input| Projects'!K752*'Input| Escalations'!$K$19,"")</f>
        <v>0</v>
      </c>
      <c r="I752" s="257">
        <f>IFERROR('Input| Projects'!L752*'Input| Escalations'!$K$19,"")</f>
        <v>0</v>
      </c>
      <c r="J752" s="257">
        <f>IFERROR('Input| Projects'!M752*'Input| Escalations'!$K$19,"")</f>
        <v>0</v>
      </c>
      <c r="K752" s="257">
        <f>IFERROR('Input| Projects'!N752*'Input| Escalations'!$K$19,"")</f>
        <v>0</v>
      </c>
      <c r="L752" s="257">
        <f>IFERROR('Input| Projects'!O752*'Input| Escalations'!$K$19,"")</f>
        <v>0</v>
      </c>
      <c r="M752" s="206" t="str">
        <f>IF(ABS(SUM(F752:L752)-(SUM('Input| Projects'!I752:O752)*'Input| Escalations'!$K$19))&lt;0.0000001,"",1)</f>
        <v/>
      </c>
      <c r="N752" s="259">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259">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259">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259">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259">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259">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259">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42"/>
      <c r="V752" s="253">
        <f t="shared" si="269"/>
        <v>0</v>
      </c>
      <c r="W752" s="253">
        <f t="shared" si="270"/>
        <v>0</v>
      </c>
      <c r="X752" s="253">
        <f t="shared" si="271"/>
        <v>0</v>
      </c>
      <c r="Y752" s="253">
        <f t="shared" si="254"/>
        <v>0</v>
      </c>
      <c r="Z752" s="253">
        <f t="shared" si="255"/>
        <v>0</v>
      </c>
      <c r="AA752" s="253">
        <f t="shared" si="256"/>
        <v>0</v>
      </c>
      <c r="AB752" s="253">
        <f t="shared" si="257"/>
        <v>0</v>
      </c>
      <c r="AC752" s="142"/>
      <c r="AD752" s="253">
        <f>'Input| Projects'!Q752*N752*'Input| Escalations'!$K$19</f>
        <v>0</v>
      </c>
      <c r="AE752" s="253">
        <f>'Input| Projects'!R752*O752*'Input| Escalations'!$K$19</f>
        <v>0</v>
      </c>
      <c r="AF752" s="253">
        <f>'Input| Projects'!S752*P752*'Input| Escalations'!$K$19</f>
        <v>0</v>
      </c>
      <c r="AG752" s="253">
        <f>'Input| Projects'!T752*Q752*'Input| Escalations'!$K$19</f>
        <v>0</v>
      </c>
      <c r="AH752" s="253">
        <f>'Input| Projects'!U752*R752*'Input| Escalations'!$K$19</f>
        <v>0</v>
      </c>
      <c r="AI752" s="253">
        <f>'Input| Projects'!V752*S752*'Input| Escalations'!$K$19</f>
        <v>0</v>
      </c>
      <c r="AJ752" s="253">
        <f>'Input| Projects'!W752*T752*'Input| Escalations'!$K$19</f>
        <v>0</v>
      </c>
      <c r="AK752" s="142"/>
      <c r="AL752" s="253">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253">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253">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253">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253">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253">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253">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42"/>
      <c r="AT752" s="253">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253">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253">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253">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253">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253">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253">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42"/>
      <c r="BB752" s="253">
        <f t="shared" si="272"/>
        <v>0</v>
      </c>
      <c r="BC752" s="253">
        <f t="shared" si="273"/>
        <v>0</v>
      </c>
      <c r="BD752" s="253">
        <f t="shared" si="274"/>
        <v>0</v>
      </c>
      <c r="BE752" s="253">
        <f t="shared" si="258"/>
        <v>0</v>
      </c>
      <c r="BF752" s="253">
        <f t="shared" si="259"/>
        <v>0</v>
      </c>
      <c r="BG752" s="253">
        <f t="shared" si="260"/>
        <v>0</v>
      </c>
      <c r="BH752" s="253">
        <f t="shared" si="261"/>
        <v>0</v>
      </c>
      <c r="BI752" s="144"/>
      <c r="BJ752" s="253"/>
      <c r="BK752" s="253"/>
      <c r="BL752" s="253"/>
      <c r="BM752" s="253"/>
      <c r="BN752" s="253"/>
      <c r="BO752" s="253"/>
      <c r="BP752" s="253"/>
      <c r="BQ752" s="144"/>
      <c r="BR752" s="253">
        <f t="shared" si="262"/>
        <v>0</v>
      </c>
      <c r="BS752" s="253">
        <f t="shared" si="263"/>
        <v>0</v>
      </c>
      <c r="BT752" s="253">
        <f t="shared" si="264"/>
        <v>0</v>
      </c>
      <c r="BU752" s="253">
        <f t="shared" si="265"/>
        <v>0</v>
      </c>
      <c r="BV752" s="253">
        <f t="shared" si="266"/>
        <v>0</v>
      </c>
      <c r="BW752" s="253">
        <f t="shared" si="267"/>
        <v>0</v>
      </c>
      <c r="BX752" s="253">
        <f t="shared" si="268"/>
        <v>0</v>
      </c>
      <c r="BY752" s="142"/>
      <c r="BZ752" s="264" t="str">
        <f>IF(SUMIF('Input| Projects'!$AR$8:$CO$8,"Dx",'Input| Projects'!$AR752:$CO752)=0,"",SUMIF('Input| Projects'!$AR$8:$CO$8,"Dx",'Input| Projects'!$AR752:$CO752))</f>
        <v/>
      </c>
      <c r="CA752" s="264" t="str">
        <f>IF(SUMIF('Input| Projects'!$AR$8:$CO$8,"Tx",'Input| Projects'!$AR752:$CO752)=0,"",SUMIF('Input| Projects'!$AR$8:$CO$8,"Tx",'Input| Projects'!$AR752:$CO752))</f>
        <v/>
      </c>
      <c r="CB752" s="206" t="str">
        <f t="shared" si="275"/>
        <v/>
      </c>
    </row>
    <row r="753" spans="2:80" x14ac:dyDescent="0.3">
      <c r="B753" s="268">
        <f>IFERROR('Input| Projects'!B753,"")</f>
        <v>744</v>
      </c>
      <c r="C753" s="57" t="str">
        <f>IFERROR(IF('Input| Projects'!C753="","",'Input| Projects'!C753),"")</f>
        <v/>
      </c>
      <c r="D753" s="57" t="str">
        <f>IFERROR(IF('Input| Projects'!D753="","",'Input| Projects'!D753),"")</f>
        <v/>
      </c>
      <c r="E753" s="140"/>
      <c r="F753" s="257">
        <f>IFERROR('Input| Projects'!I753*'Input| Escalations'!$K$19,"")</f>
        <v>0</v>
      </c>
      <c r="G753" s="257">
        <f>IFERROR('Input| Projects'!J753*'Input| Escalations'!$K$19,"")</f>
        <v>0</v>
      </c>
      <c r="H753" s="257">
        <f>IFERROR('Input| Projects'!K753*'Input| Escalations'!$K$19,"")</f>
        <v>0</v>
      </c>
      <c r="I753" s="257">
        <f>IFERROR('Input| Projects'!L753*'Input| Escalations'!$K$19,"")</f>
        <v>0</v>
      </c>
      <c r="J753" s="257">
        <f>IFERROR('Input| Projects'!M753*'Input| Escalations'!$K$19,"")</f>
        <v>0</v>
      </c>
      <c r="K753" s="257">
        <f>IFERROR('Input| Projects'!N753*'Input| Escalations'!$K$19,"")</f>
        <v>0</v>
      </c>
      <c r="L753" s="257">
        <f>IFERROR('Input| Projects'!O753*'Input| Escalations'!$K$19,"")</f>
        <v>0</v>
      </c>
      <c r="M753" s="206" t="str">
        <f>IF(ABS(SUM(F753:L753)-(SUM('Input| Projects'!I753:O753)*'Input| Escalations'!$K$19))&lt;0.0000001,"",1)</f>
        <v/>
      </c>
      <c r="N753" s="259">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259">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259">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259">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259">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259">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259">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42"/>
      <c r="V753" s="253">
        <f t="shared" si="269"/>
        <v>0</v>
      </c>
      <c r="W753" s="253">
        <f t="shared" si="270"/>
        <v>0</v>
      </c>
      <c r="X753" s="253">
        <f t="shared" si="271"/>
        <v>0</v>
      </c>
      <c r="Y753" s="253">
        <f t="shared" si="254"/>
        <v>0</v>
      </c>
      <c r="Z753" s="253">
        <f t="shared" si="255"/>
        <v>0</v>
      </c>
      <c r="AA753" s="253">
        <f t="shared" si="256"/>
        <v>0</v>
      </c>
      <c r="AB753" s="253">
        <f t="shared" si="257"/>
        <v>0</v>
      </c>
      <c r="AC753" s="142"/>
      <c r="AD753" s="253">
        <f>'Input| Projects'!Q753*N753*'Input| Escalations'!$K$19</f>
        <v>0</v>
      </c>
      <c r="AE753" s="253">
        <f>'Input| Projects'!R753*O753*'Input| Escalations'!$K$19</f>
        <v>0</v>
      </c>
      <c r="AF753" s="253">
        <f>'Input| Projects'!S753*P753*'Input| Escalations'!$K$19</f>
        <v>0</v>
      </c>
      <c r="AG753" s="253">
        <f>'Input| Projects'!T753*Q753*'Input| Escalations'!$K$19</f>
        <v>0</v>
      </c>
      <c r="AH753" s="253">
        <f>'Input| Projects'!U753*R753*'Input| Escalations'!$K$19</f>
        <v>0</v>
      </c>
      <c r="AI753" s="253">
        <f>'Input| Projects'!V753*S753*'Input| Escalations'!$K$19</f>
        <v>0</v>
      </c>
      <c r="AJ753" s="253">
        <f>'Input| Projects'!W753*T753*'Input| Escalations'!$K$19</f>
        <v>0</v>
      </c>
      <c r="AK753" s="142"/>
      <c r="AL753" s="253">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253">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253">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253">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253">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253">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253">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42"/>
      <c r="AT753" s="253">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253">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253">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253">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253">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253">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253">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42"/>
      <c r="BB753" s="253">
        <f t="shared" si="272"/>
        <v>0</v>
      </c>
      <c r="BC753" s="253">
        <f t="shared" si="273"/>
        <v>0</v>
      </c>
      <c r="BD753" s="253">
        <f t="shared" si="274"/>
        <v>0</v>
      </c>
      <c r="BE753" s="253">
        <f t="shared" si="258"/>
        <v>0</v>
      </c>
      <c r="BF753" s="253">
        <f t="shared" si="259"/>
        <v>0</v>
      </c>
      <c r="BG753" s="253">
        <f t="shared" si="260"/>
        <v>0</v>
      </c>
      <c r="BH753" s="253">
        <f t="shared" si="261"/>
        <v>0</v>
      </c>
      <c r="BI753" s="144"/>
      <c r="BJ753" s="253"/>
      <c r="BK753" s="253"/>
      <c r="BL753" s="253"/>
      <c r="BM753" s="253"/>
      <c r="BN753" s="253"/>
      <c r="BO753" s="253"/>
      <c r="BP753" s="253"/>
      <c r="BQ753" s="144"/>
      <c r="BR753" s="253">
        <f t="shared" si="262"/>
        <v>0</v>
      </c>
      <c r="BS753" s="253">
        <f t="shared" si="263"/>
        <v>0</v>
      </c>
      <c r="BT753" s="253">
        <f t="shared" si="264"/>
        <v>0</v>
      </c>
      <c r="BU753" s="253">
        <f t="shared" si="265"/>
        <v>0</v>
      </c>
      <c r="BV753" s="253">
        <f t="shared" si="266"/>
        <v>0</v>
      </c>
      <c r="BW753" s="253">
        <f t="shared" si="267"/>
        <v>0</v>
      </c>
      <c r="BX753" s="253">
        <f t="shared" si="268"/>
        <v>0</v>
      </c>
      <c r="BY753" s="142"/>
      <c r="BZ753" s="264" t="str">
        <f>IF(SUMIF('Input| Projects'!$AR$8:$CO$8,"Dx",'Input| Projects'!$AR753:$CO753)=0,"",SUMIF('Input| Projects'!$AR$8:$CO$8,"Dx",'Input| Projects'!$AR753:$CO753))</f>
        <v/>
      </c>
      <c r="CA753" s="264" t="str">
        <f>IF(SUMIF('Input| Projects'!$AR$8:$CO$8,"Tx",'Input| Projects'!$AR753:$CO753)=0,"",SUMIF('Input| Projects'!$AR$8:$CO$8,"Tx",'Input| Projects'!$AR753:$CO753))</f>
        <v/>
      </c>
      <c r="CB753" s="206" t="str">
        <f t="shared" si="275"/>
        <v/>
      </c>
    </row>
    <row r="754" spans="2:80" x14ac:dyDescent="0.3">
      <c r="B754" s="268">
        <f>IFERROR('Input| Projects'!B754,"")</f>
        <v>745</v>
      </c>
      <c r="C754" s="57" t="str">
        <f>IFERROR(IF('Input| Projects'!C754="","",'Input| Projects'!C754),"")</f>
        <v/>
      </c>
      <c r="D754" s="57" t="str">
        <f>IFERROR(IF('Input| Projects'!D754="","",'Input| Projects'!D754),"")</f>
        <v/>
      </c>
      <c r="E754" s="140"/>
      <c r="F754" s="257">
        <f>IFERROR('Input| Projects'!I754*'Input| Escalations'!$K$19,"")</f>
        <v>0</v>
      </c>
      <c r="G754" s="257">
        <f>IFERROR('Input| Projects'!J754*'Input| Escalations'!$K$19,"")</f>
        <v>0</v>
      </c>
      <c r="H754" s="257">
        <f>IFERROR('Input| Projects'!K754*'Input| Escalations'!$K$19,"")</f>
        <v>0</v>
      </c>
      <c r="I754" s="257">
        <f>IFERROR('Input| Projects'!L754*'Input| Escalations'!$K$19,"")</f>
        <v>0</v>
      </c>
      <c r="J754" s="257">
        <f>IFERROR('Input| Projects'!M754*'Input| Escalations'!$K$19,"")</f>
        <v>0</v>
      </c>
      <c r="K754" s="257">
        <f>IFERROR('Input| Projects'!N754*'Input| Escalations'!$K$19,"")</f>
        <v>0</v>
      </c>
      <c r="L754" s="257">
        <f>IFERROR('Input| Projects'!O754*'Input| Escalations'!$K$19,"")</f>
        <v>0</v>
      </c>
      <c r="M754" s="206" t="str">
        <f>IF(ABS(SUM(F754:L754)-(SUM('Input| Projects'!I754:O754)*'Input| Escalations'!$K$19))&lt;0.0000001,"",1)</f>
        <v/>
      </c>
      <c r="N754" s="259">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259">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259">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259">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259">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259">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259">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42"/>
      <c r="V754" s="253">
        <f t="shared" si="269"/>
        <v>0</v>
      </c>
      <c r="W754" s="253">
        <f t="shared" si="270"/>
        <v>0</v>
      </c>
      <c r="X754" s="253">
        <f t="shared" si="271"/>
        <v>0</v>
      </c>
      <c r="Y754" s="253">
        <f t="shared" si="254"/>
        <v>0</v>
      </c>
      <c r="Z754" s="253">
        <f t="shared" si="255"/>
        <v>0</v>
      </c>
      <c r="AA754" s="253">
        <f t="shared" si="256"/>
        <v>0</v>
      </c>
      <c r="AB754" s="253">
        <f t="shared" si="257"/>
        <v>0</v>
      </c>
      <c r="AC754" s="142"/>
      <c r="AD754" s="253">
        <f>'Input| Projects'!Q754*N754*'Input| Escalations'!$K$19</f>
        <v>0</v>
      </c>
      <c r="AE754" s="253">
        <f>'Input| Projects'!R754*O754*'Input| Escalations'!$K$19</f>
        <v>0</v>
      </c>
      <c r="AF754" s="253">
        <f>'Input| Projects'!S754*P754*'Input| Escalations'!$K$19</f>
        <v>0</v>
      </c>
      <c r="AG754" s="253">
        <f>'Input| Projects'!T754*Q754*'Input| Escalations'!$K$19</f>
        <v>0</v>
      </c>
      <c r="AH754" s="253">
        <f>'Input| Projects'!U754*R754*'Input| Escalations'!$K$19</f>
        <v>0</v>
      </c>
      <c r="AI754" s="253">
        <f>'Input| Projects'!V754*S754*'Input| Escalations'!$K$19</f>
        <v>0</v>
      </c>
      <c r="AJ754" s="253">
        <f>'Input| Projects'!W754*T754*'Input| Escalations'!$K$19</f>
        <v>0</v>
      </c>
      <c r="AK754" s="142"/>
      <c r="AL754" s="253">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253">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253">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253">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253">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253">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253">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42"/>
      <c r="AT754" s="253">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253">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253">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253">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253">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253">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253">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42"/>
      <c r="BB754" s="253">
        <f t="shared" si="272"/>
        <v>0</v>
      </c>
      <c r="BC754" s="253">
        <f t="shared" si="273"/>
        <v>0</v>
      </c>
      <c r="BD754" s="253">
        <f t="shared" si="274"/>
        <v>0</v>
      </c>
      <c r="BE754" s="253">
        <f t="shared" si="258"/>
        <v>0</v>
      </c>
      <c r="BF754" s="253">
        <f t="shared" si="259"/>
        <v>0</v>
      </c>
      <c r="BG754" s="253">
        <f t="shared" si="260"/>
        <v>0</v>
      </c>
      <c r="BH754" s="253">
        <f t="shared" si="261"/>
        <v>0</v>
      </c>
      <c r="BI754" s="144"/>
      <c r="BJ754" s="253"/>
      <c r="BK754" s="253"/>
      <c r="BL754" s="253"/>
      <c r="BM754" s="253"/>
      <c r="BN754" s="253"/>
      <c r="BO754" s="253"/>
      <c r="BP754" s="253"/>
      <c r="BQ754" s="144"/>
      <c r="BR754" s="253">
        <f t="shared" si="262"/>
        <v>0</v>
      </c>
      <c r="BS754" s="253">
        <f t="shared" si="263"/>
        <v>0</v>
      </c>
      <c r="BT754" s="253">
        <f t="shared" si="264"/>
        <v>0</v>
      </c>
      <c r="BU754" s="253">
        <f t="shared" si="265"/>
        <v>0</v>
      </c>
      <c r="BV754" s="253">
        <f t="shared" si="266"/>
        <v>0</v>
      </c>
      <c r="BW754" s="253">
        <f t="shared" si="267"/>
        <v>0</v>
      </c>
      <c r="BX754" s="253">
        <f t="shared" si="268"/>
        <v>0</v>
      </c>
      <c r="BY754" s="142"/>
      <c r="BZ754" s="264" t="str">
        <f>IF(SUMIF('Input| Projects'!$AR$8:$CO$8,"Dx",'Input| Projects'!$AR754:$CO754)=0,"",SUMIF('Input| Projects'!$AR$8:$CO$8,"Dx",'Input| Projects'!$AR754:$CO754))</f>
        <v/>
      </c>
      <c r="CA754" s="264" t="str">
        <f>IF(SUMIF('Input| Projects'!$AR$8:$CO$8,"Tx",'Input| Projects'!$AR754:$CO754)=0,"",SUMIF('Input| Projects'!$AR$8:$CO$8,"Tx",'Input| Projects'!$AR754:$CO754))</f>
        <v/>
      </c>
      <c r="CB754" s="206" t="str">
        <f t="shared" si="275"/>
        <v/>
      </c>
    </row>
    <row r="755" spans="2:80" x14ac:dyDescent="0.3">
      <c r="B755" s="268">
        <f>IFERROR('Input| Projects'!B755,"")</f>
        <v>746</v>
      </c>
      <c r="C755" s="57" t="str">
        <f>IFERROR(IF('Input| Projects'!C755="","",'Input| Projects'!C755),"")</f>
        <v/>
      </c>
      <c r="D755" s="57" t="str">
        <f>IFERROR(IF('Input| Projects'!D755="","",'Input| Projects'!D755),"")</f>
        <v/>
      </c>
      <c r="E755" s="140"/>
      <c r="F755" s="257">
        <f>IFERROR('Input| Projects'!I755*'Input| Escalations'!$K$19,"")</f>
        <v>0</v>
      </c>
      <c r="G755" s="257">
        <f>IFERROR('Input| Projects'!J755*'Input| Escalations'!$K$19,"")</f>
        <v>0</v>
      </c>
      <c r="H755" s="257">
        <f>IFERROR('Input| Projects'!K755*'Input| Escalations'!$K$19,"")</f>
        <v>0</v>
      </c>
      <c r="I755" s="257">
        <f>IFERROR('Input| Projects'!L755*'Input| Escalations'!$K$19,"")</f>
        <v>0</v>
      </c>
      <c r="J755" s="257">
        <f>IFERROR('Input| Projects'!M755*'Input| Escalations'!$K$19,"")</f>
        <v>0</v>
      </c>
      <c r="K755" s="257">
        <f>IFERROR('Input| Projects'!N755*'Input| Escalations'!$K$19,"")</f>
        <v>0</v>
      </c>
      <c r="L755" s="257">
        <f>IFERROR('Input| Projects'!O755*'Input| Escalations'!$K$19,"")</f>
        <v>0</v>
      </c>
      <c r="M755" s="206" t="str">
        <f>IF(ABS(SUM(F755:L755)-(SUM('Input| Projects'!I755:O755)*'Input| Escalations'!$K$19))&lt;0.0000001,"",1)</f>
        <v/>
      </c>
      <c r="N755" s="259">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259">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259">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259">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259">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259">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259">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42"/>
      <c r="V755" s="253">
        <f t="shared" si="269"/>
        <v>0</v>
      </c>
      <c r="W755" s="253">
        <f t="shared" si="270"/>
        <v>0</v>
      </c>
      <c r="X755" s="253">
        <f t="shared" si="271"/>
        <v>0</v>
      </c>
      <c r="Y755" s="253">
        <f t="shared" si="254"/>
        <v>0</v>
      </c>
      <c r="Z755" s="253">
        <f t="shared" si="255"/>
        <v>0</v>
      </c>
      <c r="AA755" s="253">
        <f t="shared" si="256"/>
        <v>0</v>
      </c>
      <c r="AB755" s="253">
        <f t="shared" si="257"/>
        <v>0</v>
      </c>
      <c r="AC755" s="142"/>
      <c r="AD755" s="253">
        <f>'Input| Projects'!Q755*N755*'Input| Escalations'!$K$19</f>
        <v>0</v>
      </c>
      <c r="AE755" s="253">
        <f>'Input| Projects'!R755*O755*'Input| Escalations'!$K$19</f>
        <v>0</v>
      </c>
      <c r="AF755" s="253">
        <f>'Input| Projects'!S755*P755*'Input| Escalations'!$K$19</f>
        <v>0</v>
      </c>
      <c r="AG755" s="253">
        <f>'Input| Projects'!T755*Q755*'Input| Escalations'!$K$19</f>
        <v>0</v>
      </c>
      <c r="AH755" s="253">
        <f>'Input| Projects'!U755*R755*'Input| Escalations'!$K$19</f>
        <v>0</v>
      </c>
      <c r="AI755" s="253">
        <f>'Input| Projects'!V755*S755*'Input| Escalations'!$K$19</f>
        <v>0</v>
      </c>
      <c r="AJ755" s="253">
        <f>'Input| Projects'!W755*T755*'Input| Escalations'!$K$19</f>
        <v>0</v>
      </c>
      <c r="AK755" s="142"/>
      <c r="AL755" s="253">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253">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253">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253">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253">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253">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253">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42"/>
      <c r="AT755" s="253">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253">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253">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253">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253">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253">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253">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42"/>
      <c r="BB755" s="253">
        <f t="shared" si="272"/>
        <v>0</v>
      </c>
      <c r="BC755" s="253">
        <f t="shared" si="273"/>
        <v>0</v>
      </c>
      <c r="BD755" s="253">
        <f t="shared" si="274"/>
        <v>0</v>
      </c>
      <c r="BE755" s="253">
        <f t="shared" si="258"/>
        <v>0</v>
      </c>
      <c r="BF755" s="253">
        <f t="shared" si="259"/>
        <v>0</v>
      </c>
      <c r="BG755" s="253">
        <f t="shared" si="260"/>
        <v>0</v>
      </c>
      <c r="BH755" s="253">
        <f t="shared" si="261"/>
        <v>0</v>
      </c>
      <c r="BI755" s="144"/>
      <c r="BJ755" s="253"/>
      <c r="BK755" s="253"/>
      <c r="BL755" s="253"/>
      <c r="BM755" s="253"/>
      <c r="BN755" s="253"/>
      <c r="BO755" s="253"/>
      <c r="BP755" s="253"/>
      <c r="BQ755" s="144"/>
      <c r="BR755" s="253">
        <f t="shared" si="262"/>
        <v>0</v>
      </c>
      <c r="BS755" s="253">
        <f t="shared" si="263"/>
        <v>0</v>
      </c>
      <c r="BT755" s="253">
        <f t="shared" si="264"/>
        <v>0</v>
      </c>
      <c r="BU755" s="253">
        <f t="shared" si="265"/>
        <v>0</v>
      </c>
      <c r="BV755" s="253">
        <f t="shared" si="266"/>
        <v>0</v>
      </c>
      <c r="BW755" s="253">
        <f t="shared" si="267"/>
        <v>0</v>
      </c>
      <c r="BX755" s="253">
        <f t="shared" si="268"/>
        <v>0</v>
      </c>
      <c r="BY755" s="142"/>
      <c r="BZ755" s="264" t="str">
        <f>IF(SUMIF('Input| Projects'!$AR$8:$CO$8,"Dx",'Input| Projects'!$AR755:$CO755)=0,"",SUMIF('Input| Projects'!$AR$8:$CO$8,"Dx",'Input| Projects'!$AR755:$CO755))</f>
        <v/>
      </c>
      <c r="CA755" s="264" t="str">
        <f>IF(SUMIF('Input| Projects'!$AR$8:$CO$8,"Tx",'Input| Projects'!$AR755:$CO755)=0,"",SUMIF('Input| Projects'!$AR$8:$CO$8,"Tx",'Input| Projects'!$AR755:$CO755))</f>
        <v/>
      </c>
      <c r="CB755" s="206" t="str">
        <f t="shared" si="275"/>
        <v/>
      </c>
    </row>
    <row r="756" spans="2:80" x14ac:dyDescent="0.3">
      <c r="B756" s="268">
        <f>IFERROR('Input| Projects'!B756,"")</f>
        <v>747</v>
      </c>
      <c r="C756" s="57" t="str">
        <f>IFERROR(IF('Input| Projects'!C756="","",'Input| Projects'!C756),"")</f>
        <v/>
      </c>
      <c r="D756" s="57" t="str">
        <f>IFERROR(IF('Input| Projects'!D756="","",'Input| Projects'!D756),"")</f>
        <v/>
      </c>
      <c r="E756" s="140"/>
      <c r="F756" s="257">
        <f>IFERROR('Input| Projects'!I756*'Input| Escalations'!$K$19,"")</f>
        <v>0</v>
      </c>
      <c r="G756" s="257">
        <f>IFERROR('Input| Projects'!J756*'Input| Escalations'!$K$19,"")</f>
        <v>0</v>
      </c>
      <c r="H756" s="257">
        <f>IFERROR('Input| Projects'!K756*'Input| Escalations'!$K$19,"")</f>
        <v>0</v>
      </c>
      <c r="I756" s="257">
        <f>IFERROR('Input| Projects'!L756*'Input| Escalations'!$K$19,"")</f>
        <v>0</v>
      </c>
      <c r="J756" s="257">
        <f>IFERROR('Input| Projects'!M756*'Input| Escalations'!$K$19,"")</f>
        <v>0</v>
      </c>
      <c r="K756" s="257">
        <f>IFERROR('Input| Projects'!N756*'Input| Escalations'!$K$19,"")</f>
        <v>0</v>
      </c>
      <c r="L756" s="257">
        <f>IFERROR('Input| Projects'!O756*'Input| Escalations'!$K$19,"")</f>
        <v>0</v>
      </c>
      <c r="M756" s="206" t="str">
        <f>IF(ABS(SUM(F756:L756)-(SUM('Input| Projects'!I756:O756)*'Input| Escalations'!$K$19))&lt;0.0000001,"",1)</f>
        <v/>
      </c>
      <c r="N756" s="259">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259">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259">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259">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259">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259">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259">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42"/>
      <c r="V756" s="253">
        <f t="shared" si="269"/>
        <v>0</v>
      </c>
      <c r="W756" s="253">
        <f t="shared" si="270"/>
        <v>0</v>
      </c>
      <c r="X756" s="253">
        <f t="shared" si="271"/>
        <v>0</v>
      </c>
      <c r="Y756" s="253">
        <f t="shared" si="254"/>
        <v>0</v>
      </c>
      <c r="Z756" s="253">
        <f t="shared" si="255"/>
        <v>0</v>
      </c>
      <c r="AA756" s="253">
        <f t="shared" si="256"/>
        <v>0</v>
      </c>
      <c r="AB756" s="253">
        <f t="shared" si="257"/>
        <v>0</v>
      </c>
      <c r="AC756" s="142"/>
      <c r="AD756" s="253">
        <f>'Input| Projects'!Q756*N756*'Input| Escalations'!$K$19</f>
        <v>0</v>
      </c>
      <c r="AE756" s="253">
        <f>'Input| Projects'!R756*O756*'Input| Escalations'!$K$19</f>
        <v>0</v>
      </c>
      <c r="AF756" s="253">
        <f>'Input| Projects'!S756*P756*'Input| Escalations'!$K$19</f>
        <v>0</v>
      </c>
      <c r="AG756" s="253">
        <f>'Input| Projects'!T756*Q756*'Input| Escalations'!$K$19</f>
        <v>0</v>
      </c>
      <c r="AH756" s="253">
        <f>'Input| Projects'!U756*R756*'Input| Escalations'!$K$19</f>
        <v>0</v>
      </c>
      <c r="AI756" s="253">
        <f>'Input| Projects'!V756*S756*'Input| Escalations'!$K$19</f>
        <v>0</v>
      </c>
      <c r="AJ756" s="253">
        <f>'Input| Projects'!W756*T756*'Input| Escalations'!$K$19</f>
        <v>0</v>
      </c>
      <c r="AK756" s="142"/>
      <c r="AL756" s="253">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253">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253">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253">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253">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253">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253">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42"/>
      <c r="AT756" s="253">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253">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253">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253">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253">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253">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253">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42"/>
      <c r="BB756" s="253">
        <f t="shared" si="272"/>
        <v>0</v>
      </c>
      <c r="BC756" s="253">
        <f t="shared" si="273"/>
        <v>0</v>
      </c>
      <c r="BD756" s="253">
        <f t="shared" si="274"/>
        <v>0</v>
      </c>
      <c r="BE756" s="253">
        <f t="shared" si="258"/>
        <v>0</v>
      </c>
      <c r="BF756" s="253">
        <f t="shared" si="259"/>
        <v>0</v>
      </c>
      <c r="BG756" s="253">
        <f t="shared" si="260"/>
        <v>0</v>
      </c>
      <c r="BH756" s="253">
        <f t="shared" si="261"/>
        <v>0</v>
      </c>
      <c r="BI756" s="144"/>
      <c r="BJ756" s="253"/>
      <c r="BK756" s="253"/>
      <c r="BL756" s="253"/>
      <c r="BM756" s="253"/>
      <c r="BN756" s="253"/>
      <c r="BO756" s="253"/>
      <c r="BP756" s="253"/>
      <c r="BQ756" s="144"/>
      <c r="BR756" s="253">
        <f t="shared" si="262"/>
        <v>0</v>
      </c>
      <c r="BS756" s="253">
        <f t="shared" si="263"/>
        <v>0</v>
      </c>
      <c r="BT756" s="253">
        <f t="shared" si="264"/>
        <v>0</v>
      </c>
      <c r="BU756" s="253">
        <f t="shared" si="265"/>
        <v>0</v>
      </c>
      <c r="BV756" s="253">
        <f t="shared" si="266"/>
        <v>0</v>
      </c>
      <c r="BW756" s="253">
        <f t="shared" si="267"/>
        <v>0</v>
      </c>
      <c r="BX756" s="253">
        <f t="shared" si="268"/>
        <v>0</v>
      </c>
      <c r="BY756" s="142"/>
      <c r="BZ756" s="264" t="str">
        <f>IF(SUMIF('Input| Projects'!$AR$8:$CO$8,"Dx",'Input| Projects'!$AR756:$CO756)=0,"",SUMIF('Input| Projects'!$AR$8:$CO$8,"Dx",'Input| Projects'!$AR756:$CO756))</f>
        <v/>
      </c>
      <c r="CA756" s="264" t="str">
        <f>IF(SUMIF('Input| Projects'!$AR$8:$CO$8,"Tx",'Input| Projects'!$AR756:$CO756)=0,"",SUMIF('Input| Projects'!$AR$8:$CO$8,"Tx",'Input| Projects'!$AR756:$CO756))</f>
        <v/>
      </c>
      <c r="CB756" s="206" t="str">
        <f t="shared" si="275"/>
        <v/>
      </c>
    </row>
    <row r="757" spans="2:80" x14ac:dyDescent="0.3">
      <c r="B757" s="268">
        <f>IFERROR('Input| Projects'!B757,"")</f>
        <v>748</v>
      </c>
      <c r="C757" s="57" t="str">
        <f>IFERROR(IF('Input| Projects'!C757="","",'Input| Projects'!C757),"")</f>
        <v/>
      </c>
      <c r="D757" s="57" t="str">
        <f>IFERROR(IF('Input| Projects'!D757="","",'Input| Projects'!D757),"")</f>
        <v/>
      </c>
      <c r="E757" s="140"/>
      <c r="F757" s="257">
        <f>IFERROR('Input| Projects'!I757*'Input| Escalations'!$K$19,"")</f>
        <v>0</v>
      </c>
      <c r="G757" s="257">
        <f>IFERROR('Input| Projects'!J757*'Input| Escalations'!$K$19,"")</f>
        <v>0</v>
      </c>
      <c r="H757" s="257">
        <f>IFERROR('Input| Projects'!K757*'Input| Escalations'!$K$19,"")</f>
        <v>0</v>
      </c>
      <c r="I757" s="257">
        <f>IFERROR('Input| Projects'!L757*'Input| Escalations'!$K$19,"")</f>
        <v>0</v>
      </c>
      <c r="J757" s="257">
        <f>IFERROR('Input| Projects'!M757*'Input| Escalations'!$K$19,"")</f>
        <v>0</v>
      </c>
      <c r="K757" s="257">
        <f>IFERROR('Input| Projects'!N757*'Input| Escalations'!$K$19,"")</f>
        <v>0</v>
      </c>
      <c r="L757" s="257">
        <f>IFERROR('Input| Projects'!O757*'Input| Escalations'!$K$19,"")</f>
        <v>0</v>
      </c>
      <c r="M757" s="206" t="str">
        <f>IF(ABS(SUM(F757:L757)-(SUM('Input| Projects'!I757:O757)*'Input| Escalations'!$K$19))&lt;0.0000001,"",1)</f>
        <v/>
      </c>
      <c r="N757" s="259">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259">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259">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259">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259">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259">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259">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42"/>
      <c r="V757" s="253">
        <f t="shared" si="269"/>
        <v>0</v>
      </c>
      <c r="W757" s="253">
        <f t="shared" si="270"/>
        <v>0</v>
      </c>
      <c r="X757" s="253">
        <f t="shared" si="271"/>
        <v>0</v>
      </c>
      <c r="Y757" s="253">
        <f t="shared" si="254"/>
        <v>0</v>
      </c>
      <c r="Z757" s="253">
        <f t="shared" si="255"/>
        <v>0</v>
      </c>
      <c r="AA757" s="253">
        <f t="shared" si="256"/>
        <v>0</v>
      </c>
      <c r="AB757" s="253">
        <f t="shared" si="257"/>
        <v>0</v>
      </c>
      <c r="AC757" s="142"/>
      <c r="AD757" s="253">
        <f>'Input| Projects'!Q757*N757*'Input| Escalations'!$K$19</f>
        <v>0</v>
      </c>
      <c r="AE757" s="253">
        <f>'Input| Projects'!R757*O757*'Input| Escalations'!$K$19</f>
        <v>0</v>
      </c>
      <c r="AF757" s="253">
        <f>'Input| Projects'!S757*P757*'Input| Escalations'!$K$19</f>
        <v>0</v>
      </c>
      <c r="AG757" s="253">
        <f>'Input| Projects'!T757*Q757*'Input| Escalations'!$K$19</f>
        <v>0</v>
      </c>
      <c r="AH757" s="253">
        <f>'Input| Projects'!U757*R757*'Input| Escalations'!$K$19</f>
        <v>0</v>
      </c>
      <c r="AI757" s="253">
        <f>'Input| Projects'!V757*S757*'Input| Escalations'!$K$19</f>
        <v>0</v>
      </c>
      <c r="AJ757" s="253">
        <f>'Input| Projects'!W757*T757*'Input| Escalations'!$K$19</f>
        <v>0</v>
      </c>
      <c r="AK757" s="142"/>
      <c r="AL757" s="253">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253">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253">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253">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253">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253">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253">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42"/>
      <c r="AT757" s="253">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253">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253">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253">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253">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253">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253">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42"/>
      <c r="BB757" s="253">
        <f t="shared" si="272"/>
        <v>0</v>
      </c>
      <c r="BC757" s="253">
        <f t="shared" si="273"/>
        <v>0</v>
      </c>
      <c r="BD757" s="253">
        <f t="shared" si="274"/>
        <v>0</v>
      </c>
      <c r="BE757" s="253">
        <f t="shared" si="258"/>
        <v>0</v>
      </c>
      <c r="BF757" s="253">
        <f t="shared" si="259"/>
        <v>0</v>
      </c>
      <c r="BG757" s="253">
        <f t="shared" si="260"/>
        <v>0</v>
      </c>
      <c r="BH757" s="253">
        <f t="shared" si="261"/>
        <v>0</v>
      </c>
      <c r="BI757" s="144"/>
      <c r="BJ757" s="253"/>
      <c r="BK757" s="253"/>
      <c r="BL757" s="253"/>
      <c r="BM757" s="253"/>
      <c r="BN757" s="253"/>
      <c r="BO757" s="253"/>
      <c r="BP757" s="253"/>
      <c r="BQ757" s="144"/>
      <c r="BR757" s="253">
        <f t="shared" si="262"/>
        <v>0</v>
      </c>
      <c r="BS757" s="253">
        <f t="shared" si="263"/>
        <v>0</v>
      </c>
      <c r="BT757" s="253">
        <f t="shared" si="264"/>
        <v>0</v>
      </c>
      <c r="BU757" s="253">
        <f t="shared" si="265"/>
        <v>0</v>
      </c>
      <c r="BV757" s="253">
        <f t="shared" si="266"/>
        <v>0</v>
      </c>
      <c r="BW757" s="253">
        <f t="shared" si="267"/>
        <v>0</v>
      </c>
      <c r="BX757" s="253">
        <f t="shared" si="268"/>
        <v>0</v>
      </c>
      <c r="BY757" s="142"/>
      <c r="BZ757" s="264" t="str">
        <f>IF(SUMIF('Input| Projects'!$AR$8:$CO$8,"Dx",'Input| Projects'!$AR757:$CO757)=0,"",SUMIF('Input| Projects'!$AR$8:$CO$8,"Dx",'Input| Projects'!$AR757:$CO757))</f>
        <v/>
      </c>
      <c r="CA757" s="264" t="str">
        <f>IF(SUMIF('Input| Projects'!$AR$8:$CO$8,"Tx",'Input| Projects'!$AR757:$CO757)=0,"",SUMIF('Input| Projects'!$AR$8:$CO$8,"Tx",'Input| Projects'!$AR757:$CO757))</f>
        <v/>
      </c>
      <c r="CB757" s="206" t="str">
        <f t="shared" si="275"/>
        <v/>
      </c>
    </row>
    <row r="758" spans="2:80" x14ac:dyDescent="0.3">
      <c r="B758" s="268">
        <f>IFERROR('Input| Projects'!B758,"")</f>
        <v>749</v>
      </c>
      <c r="C758" s="57" t="str">
        <f>IFERROR(IF('Input| Projects'!C758="","",'Input| Projects'!C758),"")</f>
        <v/>
      </c>
      <c r="D758" s="57" t="str">
        <f>IFERROR(IF('Input| Projects'!D758="","",'Input| Projects'!D758),"")</f>
        <v/>
      </c>
      <c r="E758" s="140"/>
      <c r="F758" s="257">
        <f>IFERROR('Input| Projects'!I758*'Input| Escalations'!$K$19,"")</f>
        <v>0</v>
      </c>
      <c r="G758" s="257">
        <f>IFERROR('Input| Projects'!J758*'Input| Escalations'!$K$19,"")</f>
        <v>0</v>
      </c>
      <c r="H758" s="257">
        <f>IFERROR('Input| Projects'!K758*'Input| Escalations'!$K$19,"")</f>
        <v>0</v>
      </c>
      <c r="I758" s="257">
        <f>IFERROR('Input| Projects'!L758*'Input| Escalations'!$K$19,"")</f>
        <v>0</v>
      </c>
      <c r="J758" s="257">
        <f>IFERROR('Input| Projects'!M758*'Input| Escalations'!$K$19,"")</f>
        <v>0</v>
      </c>
      <c r="K758" s="257">
        <f>IFERROR('Input| Projects'!N758*'Input| Escalations'!$K$19,"")</f>
        <v>0</v>
      </c>
      <c r="L758" s="257">
        <f>IFERROR('Input| Projects'!O758*'Input| Escalations'!$K$19,"")</f>
        <v>0</v>
      </c>
      <c r="M758" s="206" t="str">
        <f>IF(ABS(SUM(F758:L758)-(SUM('Input| Projects'!I758:O758)*'Input| Escalations'!$K$19))&lt;0.0000001,"",1)</f>
        <v/>
      </c>
      <c r="N758" s="259">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259">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259">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259">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259">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259">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259">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42"/>
      <c r="V758" s="253">
        <f t="shared" si="269"/>
        <v>0</v>
      </c>
      <c r="W758" s="253">
        <f t="shared" si="270"/>
        <v>0</v>
      </c>
      <c r="X758" s="253">
        <f t="shared" si="271"/>
        <v>0</v>
      </c>
      <c r="Y758" s="253">
        <f t="shared" si="254"/>
        <v>0</v>
      </c>
      <c r="Z758" s="253">
        <f t="shared" si="255"/>
        <v>0</v>
      </c>
      <c r="AA758" s="253">
        <f t="shared" si="256"/>
        <v>0</v>
      </c>
      <c r="AB758" s="253">
        <f t="shared" si="257"/>
        <v>0</v>
      </c>
      <c r="AC758" s="142"/>
      <c r="AD758" s="253">
        <f>'Input| Projects'!Q758*N758*'Input| Escalations'!$K$19</f>
        <v>0</v>
      </c>
      <c r="AE758" s="253">
        <f>'Input| Projects'!R758*O758*'Input| Escalations'!$K$19</f>
        <v>0</v>
      </c>
      <c r="AF758" s="253">
        <f>'Input| Projects'!S758*P758*'Input| Escalations'!$K$19</f>
        <v>0</v>
      </c>
      <c r="AG758" s="253">
        <f>'Input| Projects'!T758*Q758*'Input| Escalations'!$K$19</f>
        <v>0</v>
      </c>
      <c r="AH758" s="253">
        <f>'Input| Projects'!U758*R758*'Input| Escalations'!$K$19</f>
        <v>0</v>
      </c>
      <c r="AI758" s="253">
        <f>'Input| Projects'!V758*S758*'Input| Escalations'!$K$19</f>
        <v>0</v>
      </c>
      <c r="AJ758" s="253">
        <f>'Input| Projects'!W758*T758*'Input| Escalations'!$K$19</f>
        <v>0</v>
      </c>
      <c r="AK758" s="142"/>
      <c r="AL758" s="253">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253">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253">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253">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253">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253">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253">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42"/>
      <c r="AT758" s="253">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253">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253">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253">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253">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253">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253">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42"/>
      <c r="BB758" s="253">
        <f t="shared" si="272"/>
        <v>0</v>
      </c>
      <c r="BC758" s="253">
        <f t="shared" si="273"/>
        <v>0</v>
      </c>
      <c r="BD758" s="253">
        <f t="shared" si="274"/>
        <v>0</v>
      </c>
      <c r="BE758" s="253">
        <f t="shared" si="258"/>
        <v>0</v>
      </c>
      <c r="BF758" s="253">
        <f t="shared" si="259"/>
        <v>0</v>
      </c>
      <c r="BG758" s="253">
        <f t="shared" si="260"/>
        <v>0</v>
      </c>
      <c r="BH758" s="253">
        <f t="shared" si="261"/>
        <v>0</v>
      </c>
      <c r="BI758" s="144"/>
      <c r="BJ758" s="253"/>
      <c r="BK758" s="253"/>
      <c r="BL758" s="253"/>
      <c r="BM758" s="253"/>
      <c r="BN758" s="253"/>
      <c r="BO758" s="253"/>
      <c r="BP758" s="253"/>
      <c r="BQ758" s="144"/>
      <c r="BR758" s="253">
        <f t="shared" si="262"/>
        <v>0</v>
      </c>
      <c r="BS758" s="253">
        <f t="shared" si="263"/>
        <v>0</v>
      </c>
      <c r="BT758" s="253">
        <f t="shared" si="264"/>
        <v>0</v>
      </c>
      <c r="BU758" s="253">
        <f t="shared" si="265"/>
        <v>0</v>
      </c>
      <c r="BV758" s="253">
        <f t="shared" si="266"/>
        <v>0</v>
      </c>
      <c r="BW758" s="253">
        <f t="shared" si="267"/>
        <v>0</v>
      </c>
      <c r="BX758" s="253">
        <f t="shared" si="268"/>
        <v>0</v>
      </c>
      <c r="BY758" s="142"/>
      <c r="BZ758" s="264" t="str">
        <f>IF(SUMIF('Input| Projects'!$AR$8:$CO$8,"Dx",'Input| Projects'!$AR758:$CO758)=0,"",SUMIF('Input| Projects'!$AR$8:$CO$8,"Dx",'Input| Projects'!$AR758:$CO758))</f>
        <v/>
      </c>
      <c r="CA758" s="264" t="str">
        <f>IF(SUMIF('Input| Projects'!$AR$8:$CO$8,"Tx",'Input| Projects'!$AR758:$CO758)=0,"",SUMIF('Input| Projects'!$AR$8:$CO$8,"Tx",'Input| Projects'!$AR758:$CO758))</f>
        <v/>
      </c>
      <c r="CB758" s="206" t="str">
        <f t="shared" si="275"/>
        <v/>
      </c>
    </row>
    <row r="759" spans="2:80" x14ac:dyDescent="0.3">
      <c r="B759" s="268">
        <f>IFERROR('Input| Projects'!B759,"")</f>
        <v>750</v>
      </c>
      <c r="C759" s="57" t="str">
        <f>IFERROR(IF('Input| Projects'!C759="","",'Input| Projects'!C759),"")</f>
        <v/>
      </c>
      <c r="D759" s="57" t="str">
        <f>IFERROR(IF('Input| Projects'!D759="","",'Input| Projects'!D759),"")</f>
        <v/>
      </c>
      <c r="E759" s="140"/>
      <c r="F759" s="257">
        <f>IFERROR('Input| Projects'!I759*'Input| Escalations'!$K$19,"")</f>
        <v>0</v>
      </c>
      <c r="G759" s="257">
        <f>IFERROR('Input| Projects'!J759*'Input| Escalations'!$K$19,"")</f>
        <v>0</v>
      </c>
      <c r="H759" s="257">
        <f>IFERROR('Input| Projects'!K759*'Input| Escalations'!$K$19,"")</f>
        <v>0</v>
      </c>
      <c r="I759" s="257">
        <f>IFERROR('Input| Projects'!L759*'Input| Escalations'!$K$19,"")</f>
        <v>0</v>
      </c>
      <c r="J759" s="257">
        <f>IFERROR('Input| Projects'!M759*'Input| Escalations'!$K$19,"")</f>
        <v>0</v>
      </c>
      <c r="K759" s="257">
        <f>IFERROR('Input| Projects'!N759*'Input| Escalations'!$K$19,"")</f>
        <v>0</v>
      </c>
      <c r="L759" s="257">
        <f>IFERROR('Input| Projects'!O759*'Input| Escalations'!$K$19,"")</f>
        <v>0</v>
      </c>
      <c r="M759" s="206" t="str">
        <f>IF(ABS(SUM(F759:L759)-(SUM('Input| Projects'!I759:O759)*'Input| Escalations'!$K$19))&lt;0.0000001,"",1)</f>
        <v/>
      </c>
      <c r="N759" s="259">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259">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259">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259">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259">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259">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259">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42"/>
      <c r="V759" s="253">
        <f t="shared" si="269"/>
        <v>0</v>
      </c>
      <c r="W759" s="253">
        <f t="shared" si="270"/>
        <v>0</v>
      </c>
      <c r="X759" s="253">
        <f t="shared" si="271"/>
        <v>0</v>
      </c>
      <c r="Y759" s="253">
        <f t="shared" si="254"/>
        <v>0</v>
      </c>
      <c r="Z759" s="253">
        <f t="shared" si="255"/>
        <v>0</v>
      </c>
      <c r="AA759" s="253">
        <f t="shared" si="256"/>
        <v>0</v>
      </c>
      <c r="AB759" s="253">
        <f t="shared" si="257"/>
        <v>0</v>
      </c>
      <c r="AC759" s="142"/>
      <c r="AD759" s="253">
        <f>'Input| Projects'!Q759*N759*'Input| Escalations'!$K$19</f>
        <v>0</v>
      </c>
      <c r="AE759" s="253">
        <f>'Input| Projects'!R759*O759*'Input| Escalations'!$K$19</f>
        <v>0</v>
      </c>
      <c r="AF759" s="253">
        <f>'Input| Projects'!S759*P759*'Input| Escalations'!$K$19</f>
        <v>0</v>
      </c>
      <c r="AG759" s="253">
        <f>'Input| Projects'!T759*Q759*'Input| Escalations'!$K$19</f>
        <v>0</v>
      </c>
      <c r="AH759" s="253">
        <f>'Input| Projects'!U759*R759*'Input| Escalations'!$K$19</f>
        <v>0</v>
      </c>
      <c r="AI759" s="253">
        <f>'Input| Projects'!V759*S759*'Input| Escalations'!$K$19</f>
        <v>0</v>
      </c>
      <c r="AJ759" s="253">
        <f>'Input| Projects'!W759*T759*'Input| Escalations'!$K$19</f>
        <v>0</v>
      </c>
      <c r="AK759" s="142"/>
      <c r="AL759" s="253">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253">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253">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253">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253">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253">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253">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42"/>
      <c r="AT759" s="253">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253">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253">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253">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253">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253">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253">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42"/>
      <c r="BB759" s="253">
        <f t="shared" si="272"/>
        <v>0</v>
      </c>
      <c r="BC759" s="253">
        <f t="shared" si="273"/>
        <v>0</v>
      </c>
      <c r="BD759" s="253">
        <f t="shared" si="274"/>
        <v>0</v>
      </c>
      <c r="BE759" s="253">
        <f t="shared" si="258"/>
        <v>0</v>
      </c>
      <c r="BF759" s="253">
        <f t="shared" si="259"/>
        <v>0</v>
      </c>
      <c r="BG759" s="253">
        <f t="shared" si="260"/>
        <v>0</v>
      </c>
      <c r="BH759" s="253">
        <f t="shared" si="261"/>
        <v>0</v>
      </c>
      <c r="BI759" s="144"/>
      <c r="BJ759" s="253"/>
      <c r="BK759" s="253"/>
      <c r="BL759" s="253"/>
      <c r="BM759" s="253"/>
      <c r="BN759" s="253"/>
      <c r="BO759" s="253"/>
      <c r="BP759" s="253"/>
      <c r="BQ759" s="144"/>
      <c r="BR759" s="253">
        <f t="shared" si="262"/>
        <v>0</v>
      </c>
      <c r="BS759" s="253">
        <f t="shared" si="263"/>
        <v>0</v>
      </c>
      <c r="BT759" s="253">
        <f t="shared" si="264"/>
        <v>0</v>
      </c>
      <c r="BU759" s="253">
        <f t="shared" si="265"/>
        <v>0</v>
      </c>
      <c r="BV759" s="253">
        <f t="shared" si="266"/>
        <v>0</v>
      </c>
      <c r="BW759" s="253">
        <f t="shared" si="267"/>
        <v>0</v>
      </c>
      <c r="BX759" s="253">
        <f t="shared" si="268"/>
        <v>0</v>
      </c>
      <c r="BY759" s="142"/>
      <c r="BZ759" s="264" t="str">
        <f>IF(SUMIF('Input| Projects'!$AR$8:$CO$8,"Dx",'Input| Projects'!$AR759:$CO759)=0,"",SUMIF('Input| Projects'!$AR$8:$CO$8,"Dx",'Input| Projects'!$AR759:$CO759))</f>
        <v/>
      </c>
      <c r="CA759" s="264" t="str">
        <f>IF(SUMIF('Input| Projects'!$AR$8:$CO$8,"Tx",'Input| Projects'!$AR759:$CO759)=0,"",SUMIF('Input| Projects'!$AR$8:$CO$8,"Tx",'Input| Projects'!$AR759:$CO759))</f>
        <v/>
      </c>
      <c r="CB759" s="206" t="str">
        <f t="shared" si="275"/>
        <v/>
      </c>
    </row>
    <row r="760" spans="2:80" x14ac:dyDescent="0.3">
      <c r="B760" s="268">
        <f>IFERROR('Input| Projects'!B760,"")</f>
        <v>751</v>
      </c>
      <c r="C760" s="57" t="str">
        <f>IFERROR(IF('Input| Projects'!C760="","",'Input| Projects'!C760),"")</f>
        <v/>
      </c>
      <c r="D760" s="57" t="str">
        <f>IFERROR(IF('Input| Projects'!D760="","",'Input| Projects'!D760),"")</f>
        <v/>
      </c>
      <c r="E760" s="140"/>
      <c r="F760" s="257">
        <f>IFERROR('Input| Projects'!I760*'Input| Escalations'!$K$19,"")</f>
        <v>0</v>
      </c>
      <c r="G760" s="257">
        <f>IFERROR('Input| Projects'!J760*'Input| Escalations'!$K$19,"")</f>
        <v>0</v>
      </c>
      <c r="H760" s="257">
        <f>IFERROR('Input| Projects'!K760*'Input| Escalations'!$K$19,"")</f>
        <v>0</v>
      </c>
      <c r="I760" s="257">
        <f>IFERROR('Input| Projects'!L760*'Input| Escalations'!$K$19,"")</f>
        <v>0</v>
      </c>
      <c r="J760" s="257">
        <f>IFERROR('Input| Projects'!M760*'Input| Escalations'!$K$19,"")</f>
        <v>0</v>
      </c>
      <c r="K760" s="257">
        <f>IFERROR('Input| Projects'!N760*'Input| Escalations'!$K$19,"")</f>
        <v>0</v>
      </c>
      <c r="L760" s="257">
        <f>IFERROR('Input| Projects'!O760*'Input| Escalations'!$K$19,"")</f>
        <v>0</v>
      </c>
      <c r="M760" s="206" t="str">
        <f>IF(ABS(SUM(F760:L760)-(SUM('Input| Projects'!I760:O760)*'Input| Escalations'!$K$19))&lt;0.0000001,"",1)</f>
        <v/>
      </c>
      <c r="N760" s="259">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259">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259">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259">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259">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259">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259">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42"/>
      <c r="V760" s="253">
        <f t="shared" si="269"/>
        <v>0</v>
      </c>
      <c r="W760" s="253">
        <f t="shared" si="270"/>
        <v>0</v>
      </c>
      <c r="X760" s="253">
        <f t="shared" si="271"/>
        <v>0</v>
      </c>
      <c r="Y760" s="253">
        <f t="shared" si="254"/>
        <v>0</v>
      </c>
      <c r="Z760" s="253">
        <f t="shared" si="255"/>
        <v>0</v>
      </c>
      <c r="AA760" s="253">
        <f t="shared" si="256"/>
        <v>0</v>
      </c>
      <c r="AB760" s="253">
        <f t="shared" si="257"/>
        <v>0</v>
      </c>
      <c r="AC760" s="142"/>
      <c r="AD760" s="253">
        <f>'Input| Projects'!Q760*N760*'Input| Escalations'!$K$19</f>
        <v>0</v>
      </c>
      <c r="AE760" s="253">
        <f>'Input| Projects'!R760*O760*'Input| Escalations'!$K$19</f>
        <v>0</v>
      </c>
      <c r="AF760" s="253">
        <f>'Input| Projects'!S760*P760*'Input| Escalations'!$K$19</f>
        <v>0</v>
      </c>
      <c r="AG760" s="253">
        <f>'Input| Projects'!T760*Q760*'Input| Escalations'!$K$19</f>
        <v>0</v>
      </c>
      <c r="AH760" s="253">
        <f>'Input| Projects'!U760*R760*'Input| Escalations'!$K$19</f>
        <v>0</v>
      </c>
      <c r="AI760" s="253">
        <f>'Input| Projects'!V760*S760*'Input| Escalations'!$K$19</f>
        <v>0</v>
      </c>
      <c r="AJ760" s="253">
        <f>'Input| Projects'!W760*T760*'Input| Escalations'!$K$19</f>
        <v>0</v>
      </c>
      <c r="AK760" s="142"/>
      <c r="AL760" s="253">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253">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253">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253">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253">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253">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253">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42"/>
      <c r="AT760" s="253">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253">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253">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253">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253">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253">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253">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42"/>
      <c r="BB760" s="253">
        <f t="shared" si="272"/>
        <v>0</v>
      </c>
      <c r="BC760" s="253">
        <f t="shared" si="273"/>
        <v>0</v>
      </c>
      <c r="BD760" s="253">
        <f t="shared" si="274"/>
        <v>0</v>
      </c>
      <c r="BE760" s="253">
        <f t="shared" si="258"/>
        <v>0</v>
      </c>
      <c r="BF760" s="253">
        <f t="shared" si="259"/>
        <v>0</v>
      </c>
      <c r="BG760" s="253">
        <f t="shared" si="260"/>
        <v>0</v>
      </c>
      <c r="BH760" s="253">
        <f t="shared" si="261"/>
        <v>0</v>
      </c>
      <c r="BI760" s="144"/>
      <c r="BJ760" s="253"/>
      <c r="BK760" s="253"/>
      <c r="BL760" s="253"/>
      <c r="BM760" s="253"/>
      <c r="BN760" s="253"/>
      <c r="BO760" s="253"/>
      <c r="BP760" s="253"/>
      <c r="BQ760" s="144"/>
      <c r="BR760" s="253">
        <f t="shared" si="262"/>
        <v>0</v>
      </c>
      <c r="BS760" s="253">
        <f t="shared" si="263"/>
        <v>0</v>
      </c>
      <c r="BT760" s="253">
        <f t="shared" si="264"/>
        <v>0</v>
      </c>
      <c r="BU760" s="253">
        <f t="shared" si="265"/>
        <v>0</v>
      </c>
      <c r="BV760" s="253">
        <f t="shared" si="266"/>
        <v>0</v>
      </c>
      <c r="BW760" s="253">
        <f t="shared" si="267"/>
        <v>0</v>
      </c>
      <c r="BX760" s="253">
        <f t="shared" si="268"/>
        <v>0</v>
      </c>
      <c r="BY760" s="142"/>
      <c r="BZ760" s="264" t="str">
        <f>IF(SUMIF('Input| Projects'!$AR$8:$CO$8,"Dx",'Input| Projects'!$AR760:$CO760)=0,"",SUMIF('Input| Projects'!$AR$8:$CO$8,"Dx",'Input| Projects'!$AR760:$CO760))</f>
        <v/>
      </c>
      <c r="CA760" s="264" t="str">
        <f>IF(SUMIF('Input| Projects'!$AR$8:$CO$8,"Tx",'Input| Projects'!$AR760:$CO760)=0,"",SUMIF('Input| Projects'!$AR$8:$CO$8,"Tx",'Input| Projects'!$AR760:$CO760))</f>
        <v/>
      </c>
      <c r="CB760" s="206" t="str">
        <f t="shared" si="275"/>
        <v/>
      </c>
    </row>
    <row r="761" spans="2:80" x14ac:dyDescent="0.3">
      <c r="B761" s="268">
        <f>IFERROR('Input| Projects'!B761,"")</f>
        <v>752</v>
      </c>
      <c r="C761" s="57" t="str">
        <f>IFERROR(IF('Input| Projects'!C761="","",'Input| Projects'!C761),"")</f>
        <v/>
      </c>
      <c r="D761" s="57" t="str">
        <f>IFERROR(IF('Input| Projects'!D761="","",'Input| Projects'!D761),"")</f>
        <v/>
      </c>
      <c r="E761" s="140"/>
      <c r="F761" s="257">
        <f>IFERROR('Input| Projects'!I761*'Input| Escalations'!$K$19,"")</f>
        <v>0</v>
      </c>
      <c r="G761" s="257">
        <f>IFERROR('Input| Projects'!J761*'Input| Escalations'!$K$19,"")</f>
        <v>0</v>
      </c>
      <c r="H761" s="257">
        <f>IFERROR('Input| Projects'!K761*'Input| Escalations'!$K$19,"")</f>
        <v>0</v>
      </c>
      <c r="I761" s="257">
        <f>IFERROR('Input| Projects'!L761*'Input| Escalations'!$K$19,"")</f>
        <v>0</v>
      </c>
      <c r="J761" s="257">
        <f>IFERROR('Input| Projects'!M761*'Input| Escalations'!$K$19,"")</f>
        <v>0</v>
      </c>
      <c r="K761" s="257">
        <f>IFERROR('Input| Projects'!N761*'Input| Escalations'!$K$19,"")</f>
        <v>0</v>
      </c>
      <c r="L761" s="257">
        <f>IFERROR('Input| Projects'!O761*'Input| Escalations'!$K$19,"")</f>
        <v>0</v>
      </c>
      <c r="M761" s="206" t="str">
        <f>IF(ABS(SUM(F761:L761)-(SUM('Input| Projects'!I761:O761)*'Input| Escalations'!$K$19))&lt;0.0000001,"",1)</f>
        <v/>
      </c>
      <c r="N761" s="259">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259">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259">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259">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259">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259">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259">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42"/>
      <c r="V761" s="253">
        <f t="shared" si="269"/>
        <v>0</v>
      </c>
      <c r="W761" s="253">
        <f t="shared" si="270"/>
        <v>0</v>
      </c>
      <c r="X761" s="253">
        <f t="shared" si="271"/>
        <v>0</v>
      </c>
      <c r="Y761" s="253">
        <f t="shared" si="254"/>
        <v>0</v>
      </c>
      <c r="Z761" s="253">
        <f t="shared" si="255"/>
        <v>0</v>
      </c>
      <c r="AA761" s="253">
        <f t="shared" si="256"/>
        <v>0</v>
      </c>
      <c r="AB761" s="253">
        <f t="shared" si="257"/>
        <v>0</v>
      </c>
      <c r="AC761" s="142"/>
      <c r="AD761" s="253">
        <f>'Input| Projects'!Q761*N761*'Input| Escalations'!$K$19</f>
        <v>0</v>
      </c>
      <c r="AE761" s="253">
        <f>'Input| Projects'!R761*O761*'Input| Escalations'!$K$19</f>
        <v>0</v>
      </c>
      <c r="AF761" s="253">
        <f>'Input| Projects'!S761*P761*'Input| Escalations'!$K$19</f>
        <v>0</v>
      </c>
      <c r="AG761" s="253">
        <f>'Input| Projects'!T761*Q761*'Input| Escalations'!$K$19</f>
        <v>0</v>
      </c>
      <c r="AH761" s="253">
        <f>'Input| Projects'!U761*R761*'Input| Escalations'!$K$19</f>
        <v>0</v>
      </c>
      <c r="AI761" s="253">
        <f>'Input| Projects'!V761*S761*'Input| Escalations'!$K$19</f>
        <v>0</v>
      </c>
      <c r="AJ761" s="253">
        <f>'Input| Projects'!W761*T761*'Input| Escalations'!$K$19</f>
        <v>0</v>
      </c>
      <c r="AK761" s="142"/>
      <c r="AL761" s="253">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253">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253">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253">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253">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253">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253">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42"/>
      <c r="AT761" s="253">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253">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253">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253">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253">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253">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253">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42"/>
      <c r="BB761" s="253">
        <f t="shared" si="272"/>
        <v>0</v>
      </c>
      <c r="BC761" s="253">
        <f t="shared" si="273"/>
        <v>0</v>
      </c>
      <c r="BD761" s="253">
        <f t="shared" si="274"/>
        <v>0</v>
      </c>
      <c r="BE761" s="253">
        <f t="shared" si="258"/>
        <v>0</v>
      </c>
      <c r="BF761" s="253">
        <f t="shared" si="259"/>
        <v>0</v>
      </c>
      <c r="BG761" s="253">
        <f t="shared" si="260"/>
        <v>0</v>
      </c>
      <c r="BH761" s="253">
        <f t="shared" si="261"/>
        <v>0</v>
      </c>
      <c r="BI761" s="144"/>
      <c r="BJ761" s="253"/>
      <c r="BK761" s="253"/>
      <c r="BL761" s="253"/>
      <c r="BM761" s="253"/>
      <c r="BN761" s="253"/>
      <c r="BO761" s="253"/>
      <c r="BP761" s="253"/>
      <c r="BQ761" s="144"/>
      <c r="BR761" s="253">
        <f t="shared" si="262"/>
        <v>0</v>
      </c>
      <c r="BS761" s="253">
        <f t="shared" si="263"/>
        <v>0</v>
      </c>
      <c r="BT761" s="253">
        <f t="shared" si="264"/>
        <v>0</v>
      </c>
      <c r="BU761" s="253">
        <f t="shared" si="265"/>
        <v>0</v>
      </c>
      <c r="BV761" s="253">
        <f t="shared" si="266"/>
        <v>0</v>
      </c>
      <c r="BW761" s="253">
        <f t="shared" si="267"/>
        <v>0</v>
      </c>
      <c r="BX761" s="253">
        <f t="shared" si="268"/>
        <v>0</v>
      </c>
      <c r="BY761" s="142"/>
      <c r="BZ761" s="264" t="str">
        <f>IF(SUMIF('Input| Projects'!$AR$8:$CO$8,"Dx",'Input| Projects'!$AR761:$CO761)=0,"",SUMIF('Input| Projects'!$AR$8:$CO$8,"Dx",'Input| Projects'!$AR761:$CO761))</f>
        <v/>
      </c>
      <c r="CA761" s="264" t="str">
        <f>IF(SUMIF('Input| Projects'!$AR$8:$CO$8,"Tx",'Input| Projects'!$AR761:$CO761)=0,"",SUMIF('Input| Projects'!$AR$8:$CO$8,"Tx",'Input| Projects'!$AR761:$CO761))</f>
        <v/>
      </c>
      <c r="CB761" s="206" t="str">
        <f t="shared" si="275"/>
        <v/>
      </c>
    </row>
    <row r="762" spans="2:80" x14ac:dyDescent="0.3">
      <c r="B762" s="268">
        <f>IFERROR('Input| Projects'!B762,"")</f>
        <v>753</v>
      </c>
      <c r="C762" s="57" t="str">
        <f>IFERROR(IF('Input| Projects'!C762="","",'Input| Projects'!C762),"")</f>
        <v/>
      </c>
      <c r="D762" s="57" t="str">
        <f>IFERROR(IF('Input| Projects'!D762="","",'Input| Projects'!D762),"")</f>
        <v/>
      </c>
      <c r="E762" s="140"/>
      <c r="F762" s="257">
        <f>IFERROR('Input| Projects'!I762*'Input| Escalations'!$K$19,"")</f>
        <v>0</v>
      </c>
      <c r="G762" s="257">
        <f>IFERROR('Input| Projects'!J762*'Input| Escalations'!$K$19,"")</f>
        <v>0</v>
      </c>
      <c r="H762" s="257">
        <f>IFERROR('Input| Projects'!K762*'Input| Escalations'!$K$19,"")</f>
        <v>0</v>
      </c>
      <c r="I762" s="257">
        <f>IFERROR('Input| Projects'!L762*'Input| Escalations'!$K$19,"")</f>
        <v>0</v>
      </c>
      <c r="J762" s="257">
        <f>IFERROR('Input| Projects'!M762*'Input| Escalations'!$K$19,"")</f>
        <v>0</v>
      </c>
      <c r="K762" s="257">
        <f>IFERROR('Input| Projects'!N762*'Input| Escalations'!$K$19,"")</f>
        <v>0</v>
      </c>
      <c r="L762" s="257">
        <f>IFERROR('Input| Projects'!O762*'Input| Escalations'!$K$19,"")</f>
        <v>0</v>
      </c>
      <c r="M762" s="206" t="str">
        <f>IF(ABS(SUM(F762:L762)-(SUM('Input| Projects'!I762:O762)*'Input| Escalations'!$K$19))&lt;0.0000001,"",1)</f>
        <v/>
      </c>
      <c r="N762" s="259">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259">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259">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259">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259">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259">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259">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42"/>
      <c r="V762" s="253">
        <f t="shared" si="269"/>
        <v>0</v>
      </c>
      <c r="W762" s="253">
        <f t="shared" si="270"/>
        <v>0</v>
      </c>
      <c r="X762" s="253">
        <f t="shared" si="271"/>
        <v>0</v>
      </c>
      <c r="Y762" s="253">
        <f t="shared" si="254"/>
        <v>0</v>
      </c>
      <c r="Z762" s="253">
        <f t="shared" si="255"/>
        <v>0</v>
      </c>
      <c r="AA762" s="253">
        <f t="shared" si="256"/>
        <v>0</v>
      </c>
      <c r="AB762" s="253">
        <f t="shared" si="257"/>
        <v>0</v>
      </c>
      <c r="AC762" s="142"/>
      <c r="AD762" s="253">
        <f>'Input| Projects'!Q762*N762*'Input| Escalations'!$K$19</f>
        <v>0</v>
      </c>
      <c r="AE762" s="253">
        <f>'Input| Projects'!R762*O762*'Input| Escalations'!$K$19</f>
        <v>0</v>
      </c>
      <c r="AF762" s="253">
        <f>'Input| Projects'!S762*P762*'Input| Escalations'!$K$19</f>
        <v>0</v>
      </c>
      <c r="AG762" s="253">
        <f>'Input| Projects'!T762*Q762*'Input| Escalations'!$K$19</f>
        <v>0</v>
      </c>
      <c r="AH762" s="253">
        <f>'Input| Projects'!U762*R762*'Input| Escalations'!$K$19</f>
        <v>0</v>
      </c>
      <c r="AI762" s="253">
        <f>'Input| Projects'!V762*S762*'Input| Escalations'!$K$19</f>
        <v>0</v>
      </c>
      <c r="AJ762" s="253">
        <f>'Input| Projects'!W762*T762*'Input| Escalations'!$K$19</f>
        <v>0</v>
      </c>
      <c r="AK762" s="142"/>
      <c r="AL762" s="253">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253">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253">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253">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253">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253">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253">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42"/>
      <c r="AT762" s="253">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253">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253">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253">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253">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253">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253">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42"/>
      <c r="BB762" s="253">
        <f t="shared" si="272"/>
        <v>0</v>
      </c>
      <c r="BC762" s="253">
        <f t="shared" si="273"/>
        <v>0</v>
      </c>
      <c r="BD762" s="253">
        <f t="shared" si="274"/>
        <v>0</v>
      </c>
      <c r="BE762" s="253">
        <f t="shared" si="258"/>
        <v>0</v>
      </c>
      <c r="BF762" s="253">
        <f t="shared" si="259"/>
        <v>0</v>
      </c>
      <c r="BG762" s="253">
        <f t="shared" si="260"/>
        <v>0</v>
      </c>
      <c r="BH762" s="253">
        <f t="shared" si="261"/>
        <v>0</v>
      </c>
      <c r="BI762" s="144"/>
      <c r="BJ762" s="253"/>
      <c r="BK762" s="253"/>
      <c r="BL762" s="253"/>
      <c r="BM762" s="253"/>
      <c r="BN762" s="253"/>
      <c r="BO762" s="253"/>
      <c r="BP762" s="253"/>
      <c r="BQ762" s="144"/>
      <c r="BR762" s="253">
        <f t="shared" si="262"/>
        <v>0</v>
      </c>
      <c r="BS762" s="253">
        <f t="shared" si="263"/>
        <v>0</v>
      </c>
      <c r="BT762" s="253">
        <f t="shared" si="264"/>
        <v>0</v>
      </c>
      <c r="BU762" s="253">
        <f t="shared" si="265"/>
        <v>0</v>
      </c>
      <c r="BV762" s="253">
        <f t="shared" si="266"/>
        <v>0</v>
      </c>
      <c r="BW762" s="253">
        <f t="shared" si="267"/>
        <v>0</v>
      </c>
      <c r="BX762" s="253">
        <f t="shared" si="268"/>
        <v>0</v>
      </c>
      <c r="BY762" s="142"/>
      <c r="BZ762" s="264" t="str">
        <f>IF(SUMIF('Input| Projects'!$AR$8:$CO$8,"Dx",'Input| Projects'!$AR762:$CO762)=0,"",SUMIF('Input| Projects'!$AR$8:$CO$8,"Dx",'Input| Projects'!$AR762:$CO762))</f>
        <v/>
      </c>
      <c r="CA762" s="264" t="str">
        <f>IF(SUMIF('Input| Projects'!$AR$8:$CO$8,"Tx",'Input| Projects'!$AR762:$CO762)=0,"",SUMIF('Input| Projects'!$AR$8:$CO$8,"Tx",'Input| Projects'!$AR762:$CO762))</f>
        <v/>
      </c>
      <c r="CB762" s="206" t="str">
        <f t="shared" si="275"/>
        <v/>
      </c>
    </row>
    <row r="763" spans="2:80" x14ac:dyDescent="0.3">
      <c r="B763" s="268">
        <f>IFERROR('Input| Projects'!B763,"")</f>
        <v>754</v>
      </c>
      <c r="C763" s="57" t="str">
        <f>IFERROR(IF('Input| Projects'!C763="","",'Input| Projects'!C763),"")</f>
        <v/>
      </c>
      <c r="D763" s="57" t="str">
        <f>IFERROR(IF('Input| Projects'!D763="","",'Input| Projects'!D763),"")</f>
        <v/>
      </c>
      <c r="E763" s="140"/>
      <c r="F763" s="257">
        <f>IFERROR('Input| Projects'!I763*'Input| Escalations'!$K$19,"")</f>
        <v>0</v>
      </c>
      <c r="G763" s="257">
        <f>IFERROR('Input| Projects'!J763*'Input| Escalations'!$K$19,"")</f>
        <v>0</v>
      </c>
      <c r="H763" s="257">
        <f>IFERROR('Input| Projects'!K763*'Input| Escalations'!$K$19,"")</f>
        <v>0</v>
      </c>
      <c r="I763" s="257">
        <f>IFERROR('Input| Projects'!L763*'Input| Escalations'!$K$19,"")</f>
        <v>0</v>
      </c>
      <c r="J763" s="257">
        <f>IFERROR('Input| Projects'!M763*'Input| Escalations'!$K$19,"")</f>
        <v>0</v>
      </c>
      <c r="K763" s="257">
        <f>IFERROR('Input| Projects'!N763*'Input| Escalations'!$K$19,"")</f>
        <v>0</v>
      </c>
      <c r="L763" s="257">
        <f>IFERROR('Input| Projects'!O763*'Input| Escalations'!$K$19,"")</f>
        <v>0</v>
      </c>
      <c r="M763" s="206" t="str">
        <f>IF(ABS(SUM(F763:L763)-(SUM('Input| Projects'!I763:O763)*'Input| Escalations'!$K$19))&lt;0.0000001,"",1)</f>
        <v/>
      </c>
      <c r="N763" s="259">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259">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259">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259">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259">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259">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259">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42"/>
      <c r="V763" s="253">
        <f t="shared" si="269"/>
        <v>0</v>
      </c>
      <c r="W763" s="253">
        <f t="shared" si="270"/>
        <v>0</v>
      </c>
      <c r="X763" s="253">
        <f t="shared" si="271"/>
        <v>0</v>
      </c>
      <c r="Y763" s="253">
        <f t="shared" si="254"/>
        <v>0</v>
      </c>
      <c r="Z763" s="253">
        <f t="shared" si="255"/>
        <v>0</v>
      </c>
      <c r="AA763" s="253">
        <f t="shared" si="256"/>
        <v>0</v>
      </c>
      <c r="AB763" s="253">
        <f t="shared" si="257"/>
        <v>0</v>
      </c>
      <c r="AC763" s="142"/>
      <c r="AD763" s="253">
        <f>'Input| Projects'!Q763*N763*'Input| Escalations'!$K$19</f>
        <v>0</v>
      </c>
      <c r="AE763" s="253">
        <f>'Input| Projects'!R763*O763*'Input| Escalations'!$K$19</f>
        <v>0</v>
      </c>
      <c r="AF763" s="253">
        <f>'Input| Projects'!S763*P763*'Input| Escalations'!$K$19</f>
        <v>0</v>
      </c>
      <c r="AG763" s="253">
        <f>'Input| Projects'!T763*Q763*'Input| Escalations'!$K$19</f>
        <v>0</v>
      </c>
      <c r="AH763" s="253">
        <f>'Input| Projects'!U763*R763*'Input| Escalations'!$K$19</f>
        <v>0</v>
      </c>
      <c r="AI763" s="253">
        <f>'Input| Projects'!V763*S763*'Input| Escalations'!$K$19</f>
        <v>0</v>
      </c>
      <c r="AJ763" s="253">
        <f>'Input| Projects'!W763*T763*'Input| Escalations'!$K$19</f>
        <v>0</v>
      </c>
      <c r="AK763" s="142"/>
      <c r="AL763" s="253">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253">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253">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253">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253">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253">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253">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42"/>
      <c r="AT763" s="253">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253">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253">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253">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253">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253">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253">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42"/>
      <c r="BB763" s="253">
        <f t="shared" si="272"/>
        <v>0</v>
      </c>
      <c r="BC763" s="253">
        <f t="shared" si="273"/>
        <v>0</v>
      </c>
      <c r="BD763" s="253">
        <f t="shared" si="274"/>
        <v>0</v>
      </c>
      <c r="BE763" s="253">
        <f t="shared" si="258"/>
        <v>0</v>
      </c>
      <c r="BF763" s="253">
        <f t="shared" si="259"/>
        <v>0</v>
      </c>
      <c r="BG763" s="253">
        <f t="shared" si="260"/>
        <v>0</v>
      </c>
      <c r="BH763" s="253">
        <f t="shared" si="261"/>
        <v>0</v>
      </c>
      <c r="BI763" s="144"/>
      <c r="BJ763" s="253"/>
      <c r="BK763" s="253"/>
      <c r="BL763" s="253"/>
      <c r="BM763" s="253"/>
      <c r="BN763" s="253"/>
      <c r="BO763" s="253"/>
      <c r="BP763" s="253"/>
      <c r="BQ763" s="144"/>
      <c r="BR763" s="253">
        <f t="shared" si="262"/>
        <v>0</v>
      </c>
      <c r="BS763" s="253">
        <f t="shared" si="263"/>
        <v>0</v>
      </c>
      <c r="BT763" s="253">
        <f t="shared" si="264"/>
        <v>0</v>
      </c>
      <c r="BU763" s="253">
        <f t="shared" si="265"/>
        <v>0</v>
      </c>
      <c r="BV763" s="253">
        <f t="shared" si="266"/>
        <v>0</v>
      </c>
      <c r="BW763" s="253">
        <f t="shared" si="267"/>
        <v>0</v>
      </c>
      <c r="BX763" s="253">
        <f t="shared" si="268"/>
        <v>0</v>
      </c>
      <c r="BY763" s="142"/>
      <c r="BZ763" s="264" t="str">
        <f>IF(SUMIF('Input| Projects'!$AR$8:$CO$8,"Dx",'Input| Projects'!$AR763:$CO763)=0,"",SUMIF('Input| Projects'!$AR$8:$CO$8,"Dx",'Input| Projects'!$AR763:$CO763))</f>
        <v/>
      </c>
      <c r="CA763" s="264" t="str">
        <f>IF(SUMIF('Input| Projects'!$AR$8:$CO$8,"Tx",'Input| Projects'!$AR763:$CO763)=0,"",SUMIF('Input| Projects'!$AR$8:$CO$8,"Tx",'Input| Projects'!$AR763:$CO763))</f>
        <v/>
      </c>
      <c r="CB763" s="206" t="str">
        <f t="shared" si="275"/>
        <v/>
      </c>
    </row>
    <row r="764" spans="2:80" x14ac:dyDescent="0.3">
      <c r="B764" s="268">
        <f>IFERROR('Input| Projects'!B764,"")</f>
        <v>755</v>
      </c>
      <c r="C764" s="57" t="str">
        <f>IFERROR(IF('Input| Projects'!C764="","",'Input| Projects'!C764),"")</f>
        <v/>
      </c>
      <c r="D764" s="57" t="str">
        <f>IFERROR(IF('Input| Projects'!D764="","",'Input| Projects'!D764),"")</f>
        <v/>
      </c>
      <c r="E764" s="140"/>
      <c r="F764" s="257">
        <f>IFERROR('Input| Projects'!I764*'Input| Escalations'!$K$19,"")</f>
        <v>0</v>
      </c>
      <c r="G764" s="257">
        <f>IFERROR('Input| Projects'!J764*'Input| Escalations'!$K$19,"")</f>
        <v>0</v>
      </c>
      <c r="H764" s="257">
        <f>IFERROR('Input| Projects'!K764*'Input| Escalations'!$K$19,"")</f>
        <v>0</v>
      </c>
      <c r="I764" s="257">
        <f>IFERROR('Input| Projects'!L764*'Input| Escalations'!$K$19,"")</f>
        <v>0</v>
      </c>
      <c r="J764" s="257">
        <f>IFERROR('Input| Projects'!M764*'Input| Escalations'!$K$19,"")</f>
        <v>0</v>
      </c>
      <c r="K764" s="257">
        <f>IFERROR('Input| Projects'!N764*'Input| Escalations'!$K$19,"")</f>
        <v>0</v>
      </c>
      <c r="L764" s="257">
        <f>IFERROR('Input| Projects'!O764*'Input| Escalations'!$K$19,"")</f>
        <v>0</v>
      </c>
      <c r="M764" s="206" t="str">
        <f>IF(ABS(SUM(F764:L764)-(SUM('Input| Projects'!I764:O764)*'Input| Escalations'!$K$19))&lt;0.0000001,"",1)</f>
        <v/>
      </c>
      <c r="N764" s="259">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259">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259">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259">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259">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259">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259">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42"/>
      <c r="V764" s="253">
        <f t="shared" si="269"/>
        <v>0</v>
      </c>
      <c r="W764" s="253">
        <f t="shared" si="270"/>
        <v>0</v>
      </c>
      <c r="X764" s="253">
        <f t="shared" si="271"/>
        <v>0</v>
      </c>
      <c r="Y764" s="253">
        <f t="shared" si="254"/>
        <v>0</v>
      </c>
      <c r="Z764" s="253">
        <f t="shared" si="255"/>
        <v>0</v>
      </c>
      <c r="AA764" s="253">
        <f t="shared" si="256"/>
        <v>0</v>
      </c>
      <c r="AB764" s="253">
        <f t="shared" si="257"/>
        <v>0</v>
      </c>
      <c r="AC764" s="142"/>
      <c r="AD764" s="253">
        <f>'Input| Projects'!Q764*N764*'Input| Escalations'!$K$19</f>
        <v>0</v>
      </c>
      <c r="AE764" s="253">
        <f>'Input| Projects'!R764*O764*'Input| Escalations'!$K$19</f>
        <v>0</v>
      </c>
      <c r="AF764" s="253">
        <f>'Input| Projects'!S764*P764*'Input| Escalations'!$K$19</f>
        <v>0</v>
      </c>
      <c r="AG764" s="253">
        <f>'Input| Projects'!T764*Q764*'Input| Escalations'!$K$19</f>
        <v>0</v>
      </c>
      <c r="AH764" s="253">
        <f>'Input| Projects'!U764*R764*'Input| Escalations'!$K$19</f>
        <v>0</v>
      </c>
      <c r="AI764" s="253">
        <f>'Input| Projects'!V764*S764*'Input| Escalations'!$K$19</f>
        <v>0</v>
      </c>
      <c r="AJ764" s="253">
        <f>'Input| Projects'!W764*T764*'Input| Escalations'!$K$19</f>
        <v>0</v>
      </c>
      <c r="AK764" s="142"/>
      <c r="AL764" s="253">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253">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253">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253">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253">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253">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253">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42"/>
      <c r="AT764" s="253">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253">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253">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253">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253">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253">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253">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42"/>
      <c r="BB764" s="253">
        <f t="shared" si="272"/>
        <v>0</v>
      </c>
      <c r="BC764" s="253">
        <f t="shared" si="273"/>
        <v>0</v>
      </c>
      <c r="BD764" s="253">
        <f t="shared" si="274"/>
        <v>0</v>
      </c>
      <c r="BE764" s="253">
        <f t="shared" si="258"/>
        <v>0</v>
      </c>
      <c r="BF764" s="253">
        <f t="shared" si="259"/>
        <v>0</v>
      </c>
      <c r="BG764" s="253">
        <f t="shared" si="260"/>
        <v>0</v>
      </c>
      <c r="BH764" s="253">
        <f t="shared" si="261"/>
        <v>0</v>
      </c>
      <c r="BI764" s="144"/>
      <c r="BJ764" s="253"/>
      <c r="BK764" s="253"/>
      <c r="BL764" s="253"/>
      <c r="BM764" s="253"/>
      <c r="BN764" s="253"/>
      <c r="BO764" s="253"/>
      <c r="BP764" s="253"/>
      <c r="BQ764" s="144"/>
      <c r="BR764" s="253">
        <f t="shared" si="262"/>
        <v>0</v>
      </c>
      <c r="BS764" s="253">
        <f t="shared" si="263"/>
        <v>0</v>
      </c>
      <c r="BT764" s="253">
        <f t="shared" si="264"/>
        <v>0</v>
      </c>
      <c r="BU764" s="253">
        <f t="shared" si="265"/>
        <v>0</v>
      </c>
      <c r="BV764" s="253">
        <f t="shared" si="266"/>
        <v>0</v>
      </c>
      <c r="BW764" s="253">
        <f t="shared" si="267"/>
        <v>0</v>
      </c>
      <c r="BX764" s="253">
        <f t="shared" si="268"/>
        <v>0</v>
      </c>
      <c r="BY764" s="142"/>
      <c r="BZ764" s="264" t="str">
        <f>IF(SUMIF('Input| Projects'!$AR$8:$CO$8,"Dx",'Input| Projects'!$AR764:$CO764)=0,"",SUMIF('Input| Projects'!$AR$8:$CO$8,"Dx",'Input| Projects'!$AR764:$CO764))</f>
        <v/>
      </c>
      <c r="CA764" s="264" t="str">
        <f>IF(SUMIF('Input| Projects'!$AR$8:$CO$8,"Tx",'Input| Projects'!$AR764:$CO764)=0,"",SUMIF('Input| Projects'!$AR$8:$CO$8,"Tx",'Input| Projects'!$AR764:$CO764))</f>
        <v/>
      </c>
      <c r="CB764" s="206" t="str">
        <f t="shared" si="275"/>
        <v/>
      </c>
    </row>
    <row r="765" spans="2:80" x14ac:dyDescent="0.3">
      <c r="B765" s="268">
        <f>IFERROR('Input| Projects'!B765,"")</f>
        <v>756</v>
      </c>
      <c r="C765" s="57" t="str">
        <f>IFERROR(IF('Input| Projects'!C765="","",'Input| Projects'!C765),"")</f>
        <v/>
      </c>
      <c r="D765" s="57" t="str">
        <f>IFERROR(IF('Input| Projects'!D765="","",'Input| Projects'!D765),"")</f>
        <v/>
      </c>
      <c r="E765" s="140"/>
      <c r="F765" s="257">
        <f>IFERROR('Input| Projects'!I765*'Input| Escalations'!$K$19,"")</f>
        <v>0</v>
      </c>
      <c r="G765" s="257">
        <f>IFERROR('Input| Projects'!J765*'Input| Escalations'!$K$19,"")</f>
        <v>0</v>
      </c>
      <c r="H765" s="257">
        <f>IFERROR('Input| Projects'!K765*'Input| Escalations'!$K$19,"")</f>
        <v>0</v>
      </c>
      <c r="I765" s="257">
        <f>IFERROR('Input| Projects'!L765*'Input| Escalations'!$K$19,"")</f>
        <v>0</v>
      </c>
      <c r="J765" s="257">
        <f>IFERROR('Input| Projects'!M765*'Input| Escalations'!$K$19,"")</f>
        <v>0</v>
      </c>
      <c r="K765" s="257">
        <f>IFERROR('Input| Projects'!N765*'Input| Escalations'!$K$19,"")</f>
        <v>0</v>
      </c>
      <c r="L765" s="257">
        <f>IFERROR('Input| Projects'!O765*'Input| Escalations'!$K$19,"")</f>
        <v>0</v>
      </c>
      <c r="M765" s="206" t="str">
        <f>IF(ABS(SUM(F765:L765)-(SUM('Input| Projects'!I765:O765)*'Input| Escalations'!$K$19))&lt;0.0000001,"",1)</f>
        <v/>
      </c>
      <c r="N765" s="259">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259">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259">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259">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259">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259">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259">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42"/>
      <c r="V765" s="253">
        <f t="shared" si="269"/>
        <v>0</v>
      </c>
      <c r="W765" s="253">
        <f t="shared" si="270"/>
        <v>0</v>
      </c>
      <c r="X765" s="253">
        <f t="shared" si="271"/>
        <v>0</v>
      </c>
      <c r="Y765" s="253">
        <f t="shared" si="254"/>
        <v>0</v>
      </c>
      <c r="Z765" s="253">
        <f t="shared" si="255"/>
        <v>0</v>
      </c>
      <c r="AA765" s="253">
        <f t="shared" si="256"/>
        <v>0</v>
      </c>
      <c r="AB765" s="253">
        <f t="shared" si="257"/>
        <v>0</v>
      </c>
      <c r="AC765" s="142"/>
      <c r="AD765" s="253">
        <f>'Input| Projects'!Q765*N765*'Input| Escalations'!$K$19</f>
        <v>0</v>
      </c>
      <c r="AE765" s="253">
        <f>'Input| Projects'!R765*O765*'Input| Escalations'!$K$19</f>
        <v>0</v>
      </c>
      <c r="AF765" s="253">
        <f>'Input| Projects'!S765*P765*'Input| Escalations'!$K$19</f>
        <v>0</v>
      </c>
      <c r="AG765" s="253">
        <f>'Input| Projects'!T765*Q765*'Input| Escalations'!$K$19</f>
        <v>0</v>
      </c>
      <c r="AH765" s="253">
        <f>'Input| Projects'!U765*R765*'Input| Escalations'!$K$19</f>
        <v>0</v>
      </c>
      <c r="AI765" s="253">
        <f>'Input| Projects'!V765*S765*'Input| Escalations'!$K$19</f>
        <v>0</v>
      </c>
      <c r="AJ765" s="253">
        <f>'Input| Projects'!W765*T765*'Input| Escalations'!$K$19</f>
        <v>0</v>
      </c>
      <c r="AK765" s="142"/>
      <c r="AL765" s="253">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253">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253">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253">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253">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253">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253">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42"/>
      <c r="AT765" s="253">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253">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253">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253">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253">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253">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253">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42"/>
      <c r="BB765" s="253">
        <f t="shared" si="272"/>
        <v>0</v>
      </c>
      <c r="BC765" s="253">
        <f t="shared" si="273"/>
        <v>0</v>
      </c>
      <c r="BD765" s="253">
        <f t="shared" si="274"/>
        <v>0</v>
      </c>
      <c r="BE765" s="253">
        <f t="shared" si="258"/>
        <v>0</v>
      </c>
      <c r="BF765" s="253">
        <f t="shared" si="259"/>
        <v>0</v>
      </c>
      <c r="BG765" s="253">
        <f t="shared" si="260"/>
        <v>0</v>
      </c>
      <c r="BH765" s="253">
        <f t="shared" si="261"/>
        <v>0</v>
      </c>
      <c r="BI765" s="144"/>
      <c r="BJ765" s="253"/>
      <c r="BK765" s="253"/>
      <c r="BL765" s="253"/>
      <c r="BM765" s="253"/>
      <c r="BN765" s="253"/>
      <c r="BO765" s="253"/>
      <c r="BP765" s="253"/>
      <c r="BQ765" s="144"/>
      <c r="BR765" s="253">
        <f t="shared" si="262"/>
        <v>0</v>
      </c>
      <c r="BS765" s="253">
        <f t="shared" si="263"/>
        <v>0</v>
      </c>
      <c r="BT765" s="253">
        <f t="shared" si="264"/>
        <v>0</v>
      </c>
      <c r="BU765" s="253">
        <f t="shared" si="265"/>
        <v>0</v>
      </c>
      <c r="BV765" s="253">
        <f t="shared" si="266"/>
        <v>0</v>
      </c>
      <c r="BW765" s="253">
        <f t="shared" si="267"/>
        <v>0</v>
      </c>
      <c r="BX765" s="253">
        <f t="shared" si="268"/>
        <v>0</v>
      </c>
      <c r="BY765" s="142"/>
      <c r="BZ765" s="264" t="str">
        <f>IF(SUMIF('Input| Projects'!$AR$8:$CO$8,"Dx",'Input| Projects'!$AR765:$CO765)=0,"",SUMIF('Input| Projects'!$AR$8:$CO$8,"Dx",'Input| Projects'!$AR765:$CO765))</f>
        <v/>
      </c>
      <c r="CA765" s="264" t="str">
        <f>IF(SUMIF('Input| Projects'!$AR$8:$CO$8,"Tx",'Input| Projects'!$AR765:$CO765)=0,"",SUMIF('Input| Projects'!$AR$8:$CO$8,"Tx",'Input| Projects'!$AR765:$CO765))</f>
        <v/>
      </c>
      <c r="CB765" s="206" t="str">
        <f t="shared" si="275"/>
        <v/>
      </c>
    </row>
    <row r="766" spans="2:80" x14ac:dyDescent="0.3">
      <c r="B766" s="268">
        <f>IFERROR('Input| Projects'!B766,"")</f>
        <v>757</v>
      </c>
      <c r="C766" s="57" t="str">
        <f>IFERROR(IF('Input| Projects'!C766="","",'Input| Projects'!C766),"")</f>
        <v/>
      </c>
      <c r="D766" s="57" t="str">
        <f>IFERROR(IF('Input| Projects'!D766="","",'Input| Projects'!D766),"")</f>
        <v/>
      </c>
      <c r="E766" s="140"/>
      <c r="F766" s="257">
        <f>IFERROR('Input| Projects'!I766*'Input| Escalations'!$K$19,"")</f>
        <v>0</v>
      </c>
      <c r="G766" s="257">
        <f>IFERROR('Input| Projects'!J766*'Input| Escalations'!$K$19,"")</f>
        <v>0</v>
      </c>
      <c r="H766" s="257">
        <f>IFERROR('Input| Projects'!K766*'Input| Escalations'!$K$19,"")</f>
        <v>0</v>
      </c>
      <c r="I766" s="257">
        <f>IFERROR('Input| Projects'!L766*'Input| Escalations'!$K$19,"")</f>
        <v>0</v>
      </c>
      <c r="J766" s="257">
        <f>IFERROR('Input| Projects'!M766*'Input| Escalations'!$K$19,"")</f>
        <v>0</v>
      </c>
      <c r="K766" s="257">
        <f>IFERROR('Input| Projects'!N766*'Input| Escalations'!$K$19,"")</f>
        <v>0</v>
      </c>
      <c r="L766" s="257">
        <f>IFERROR('Input| Projects'!O766*'Input| Escalations'!$K$19,"")</f>
        <v>0</v>
      </c>
      <c r="M766" s="206" t="str">
        <f>IF(ABS(SUM(F766:L766)-(SUM('Input| Projects'!I766:O766)*'Input| Escalations'!$K$19))&lt;0.0000001,"",1)</f>
        <v/>
      </c>
      <c r="N766" s="259">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259">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259">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259">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259">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259">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259">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42"/>
      <c r="V766" s="253">
        <f t="shared" si="269"/>
        <v>0</v>
      </c>
      <c r="W766" s="253">
        <f t="shared" si="270"/>
        <v>0</v>
      </c>
      <c r="X766" s="253">
        <f t="shared" si="271"/>
        <v>0</v>
      </c>
      <c r="Y766" s="253">
        <f t="shared" si="254"/>
        <v>0</v>
      </c>
      <c r="Z766" s="253">
        <f t="shared" si="255"/>
        <v>0</v>
      </c>
      <c r="AA766" s="253">
        <f t="shared" si="256"/>
        <v>0</v>
      </c>
      <c r="AB766" s="253">
        <f t="shared" si="257"/>
        <v>0</v>
      </c>
      <c r="AC766" s="142"/>
      <c r="AD766" s="253">
        <f>'Input| Projects'!Q766*N766*'Input| Escalations'!$K$19</f>
        <v>0</v>
      </c>
      <c r="AE766" s="253">
        <f>'Input| Projects'!R766*O766*'Input| Escalations'!$K$19</f>
        <v>0</v>
      </c>
      <c r="AF766" s="253">
        <f>'Input| Projects'!S766*P766*'Input| Escalations'!$K$19</f>
        <v>0</v>
      </c>
      <c r="AG766" s="253">
        <f>'Input| Projects'!T766*Q766*'Input| Escalations'!$K$19</f>
        <v>0</v>
      </c>
      <c r="AH766" s="253">
        <f>'Input| Projects'!U766*R766*'Input| Escalations'!$K$19</f>
        <v>0</v>
      </c>
      <c r="AI766" s="253">
        <f>'Input| Projects'!V766*S766*'Input| Escalations'!$K$19</f>
        <v>0</v>
      </c>
      <c r="AJ766" s="253">
        <f>'Input| Projects'!W766*T766*'Input| Escalations'!$K$19</f>
        <v>0</v>
      </c>
      <c r="AK766" s="142"/>
      <c r="AL766" s="253">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253">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253">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253">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253">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253">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253">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42"/>
      <c r="AT766" s="253">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253">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253">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253">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253">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253">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253">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42"/>
      <c r="BB766" s="253">
        <f t="shared" si="272"/>
        <v>0</v>
      </c>
      <c r="BC766" s="253">
        <f t="shared" si="273"/>
        <v>0</v>
      </c>
      <c r="BD766" s="253">
        <f t="shared" si="274"/>
        <v>0</v>
      </c>
      <c r="BE766" s="253">
        <f t="shared" si="258"/>
        <v>0</v>
      </c>
      <c r="BF766" s="253">
        <f t="shared" si="259"/>
        <v>0</v>
      </c>
      <c r="BG766" s="253">
        <f t="shared" si="260"/>
        <v>0</v>
      </c>
      <c r="BH766" s="253">
        <f t="shared" si="261"/>
        <v>0</v>
      </c>
      <c r="BI766" s="144"/>
      <c r="BJ766" s="253"/>
      <c r="BK766" s="253"/>
      <c r="BL766" s="253"/>
      <c r="BM766" s="253"/>
      <c r="BN766" s="253"/>
      <c r="BO766" s="253"/>
      <c r="BP766" s="253"/>
      <c r="BQ766" s="144"/>
      <c r="BR766" s="253">
        <f t="shared" si="262"/>
        <v>0</v>
      </c>
      <c r="BS766" s="253">
        <f t="shared" si="263"/>
        <v>0</v>
      </c>
      <c r="BT766" s="253">
        <f t="shared" si="264"/>
        <v>0</v>
      </c>
      <c r="BU766" s="253">
        <f t="shared" si="265"/>
        <v>0</v>
      </c>
      <c r="BV766" s="253">
        <f t="shared" si="266"/>
        <v>0</v>
      </c>
      <c r="BW766" s="253">
        <f t="shared" si="267"/>
        <v>0</v>
      </c>
      <c r="BX766" s="253">
        <f t="shared" si="268"/>
        <v>0</v>
      </c>
      <c r="BY766" s="142"/>
      <c r="BZ766" s="264" t="str">
        <f>IF(SUMIF('Input| Projects'!$AR$8:$CO$8,"Dx",'Input| Projects'!$AR766:$CO766)=0,"",SUMIF('Input| Projects'!$AR$8:$CO$8,"Dx",'Input| Projects'!$AR766:$CO766))</f>
        <v/>
      </c>
      <c r="CA766" s="264" t="str">
        <f>IF(SUMIF('Input| Projects'!$AR$8:$CO$8,"Tx",'Input| Projects'!$AR766:$CO766)=0,"",SUMIF('Input| Projects'!$AR$8:$CO$8,"Tx",'Input| Projects'!$AR766:$CO766))</f>
        <v/>
      </c>
      <c r="CB766" s="206" t="str">
        <f t="shared" si="275"/>
        <v/>
      </c>
    </row>
    <row r="767" spans="2:80" x14ac:dyDescent="0.3">
      <c r="B767" s="268">
        <f>IFERROR('Input| Projects'!B767,"")</f>
        <v>758</v>
      </c>
      <c r="C767" s="57" t="str">
        <f>IFERROR(IF('Input| Projects'!C767="","",'Input| Projects'!C767),"")</f>
        <v/>
      </c>
      <c r="D767" s="57" t="str">
        <f>IFERROR(IF('Input| Projects'!D767="","",'Input| Projects'!D767),"")</f>
        <v/>
      </c>
      <c r="E767" s="140"/>
      <c r="F767" s="257">
        <f>IFERROR('Input| Projects'!I767*'Input| Escalations'!$K$19,"")</f>
        <v>0</v>
      </c>
      <c r="G767" s="257">
        <f>IFERROR('Input| Projects'!J767*'Input| Escalations'!$K$19,"")</f>
        <v>0</v>
      </c>
      <c r="H767" s="257">
        <f>IFERROR('Input| Projects'!K767*'Input| Escalations'!$K$19,"")</f>
        <v>0</v>
      </c>
      <c r="I767" s="257">
        <f>IFERROR('Input| Projects'!L767*'Input| Escalations'!$K$19,"")</f>
        <v>0</v>
      </c>
      <c r="J767" s="257">
        <f>IFERROR('Input| Projects'!M767*'Input| Escalations'!$K$19,"")</f>
        <v>0</v>
      </c>
      <c r="K767" s="257">
        <f>IFERROR('Input| Projects'!N767*'Input| Escalations'!$K$19,"")</f>
        <v>0</v>
      </c>
      <c r="L767" s="257">
        <f>IFERROR('Input| Projects'!O767*'Input| Escalations'!$K$19,"")</f>
        <v>0</v>
      </c>
      <c r="M767" s="206" t="str">
        <f>IF(ABS(SUM(F767:L767)-(SUM('Input| Projects'!I767:O767)*'Input| Escalations'!$K$19))&lt;0.0000001,"",1)</f>
        <v/>
      </c>
      <c r="N767" s="259">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259">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259">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259">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259">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259">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259">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42"/>
      <c r="V767" s="253">
        <f t="shared" si="269"/>
        <v>0</v>
      </c>
      <c r="W767" s="253">
        <f t="shared" si="270"/>
        <v>0</v>
      </c>
      <c r="X767" s="253">
        <f t="shared" si="271"/>
        <v>0</v>
      </c>
      <c r="Y767" s="253">
        <f t="shared" si="254"/>
        <v>0</v>
      </c>
      <c r="Z767" s="253">
        <f t="shared" si="255"/>
        <v>0</v>
      </c>
      <c r="AA767" s="253">
        <f t="shared" si="256"/>
        <v>0</v>
      </c>
      <c r="AB767" s="253">
        <f t="shared" si="257"/>
        <v>0</v>
      </c>
      <c r="AC767" s="142"/>
      <c r="AD767" s="253">
        <f>'Input| Projects'!Q767*N767*'Input| Escalations'!$K$19</f>
        <v>0</v>
      </c>
      <c r="AE767" s="253">
        <f>'Input| Projects'!R767*O767*'Input| Escalations'!$K$19</f>
        <v>0</v>
      </c>
      <c r="AF767" s="253">
        <f>'Input| Projects'!S767*P767*'Input| Escalations'!$K$19</f>
        <v>0</v>
      </c>
      <c r="AG767" s="253">
        <f>'Input| Projects'!T767*Q767*'Input| Escalations'!$K$19</f>
        <v>0</v>
      </c>
      <c r="AH767" s="253">
        <f>'Input| Projects'!U767*R767*'Input| Escalations'!$K$19</f>
        <v>0</v>
      </c>
      <c r="AI767" s="253">
        <f>'Input| Projects'!V767*S767*'Input| Escalations'!$K$19</f>
        <v>0</v>
      </c>
      <c r="AJ767" s="253">
        <f>'Input| Projects'!W767*T767*'Input| Escalations'!$K$19</f>
        <v>0</v>
      </c>
      <c r="AK767" s="142"/>
      <c r="AL767" s="253">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253">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253">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253">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253">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253">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253">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42"/>
      <c r="AT767" s="253">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253">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253">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253">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253">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253">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253">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42"/>
      <c r="BB767" s="253">
        <f t="shared" si="272"/>
        <v>0</v>
      </c>
      <c r="BC767" s="253">
        <f t="shared" si="273"/>
        <v>0</v>
      </c>
      <c r="BD767" s="253">
        <f t="shared" si="274"/>
        <v>0</v>
      </c>
      <c r="BE767" s="253">
        <f t="shared" si="258"/>
        <v>0</v>
      </c>
      <c r="BF767" s="253">
        <f t="shared" si="259"/>
        <v>0</v>
      </c>
      <c r="BG767" s="253">
        <f t="shared" si="260"/>
        <v>0</v>
      </c>
      <c r="BH767" s="253">
        <f t="shared" si="261"/>
        <v>0</v>
      </c>
      <c r="BI767" s="144"/>
      <c r="BJ767" s="253"/>
      <c r="BK767" s="253"/>
      <c r="BL767" s="253"/>
      <c r="BM767" s="253"/>
      <c r="BN767" s="253"/>
      <c r="BO767" s="253"/>
      <c r="BP767" s="253"/>
      <c r="BQ767" s="144"/>
      <c r="BR767" s="253">
        <f t="shared" si="262"/>
        <v>0</v>
      </c>
      <c r="BS767" s="253">
        <f t="shared" si="263"/>
        <v>0</v>
      </c>
      <c r="BT767" s="253">
        <f t="shared" si="264"/>
        <v>0</v>
      </c>
      <c r="BU767" s="253">
        <f t="shared" si="265"/>
        <v>0</v>
      </c>
      <c r="BV767" s="253">
        <f t="shared" si="266"/>
        <v>0</v>
      </c>
      <c r="BW767" s="253">
        <f t="shared" si="267"/>
        <v>0</v>
      </c>
      <c r="BX767" s="253">
        <f t="shared" si="268"/>
        <v>0</v>
      </c>
      <c r="BY767" s="142"/>
      <c r="BZ767" s="264" t="str">
        <f>IF(SUMIF('Input| Projects'!$AR$8:$CO$8,"Dx",'Input| Projects'!$AR767:$CO767)=0,"",SUMIF('Input| Projects'!$AR$8:$CO$8,"Dx",'Input| Projects'!$AR767:$CO767))</f>
        <v/>
      </c>
      <c r="CA767" s="264" t="str">
        <f>IF(SUMIF('Input| Projects'!$AR$8:$CO$8,"Tx",'Input| Projects'!$AR767:$CO767)=0,"",SUMIF('Input| Projects'!$AR$8:$CO$8,"Tx",'Input| Projects'!$AR767:$CO767))</f>
        <v/>
      </c>
      <c r="CB767" s="206" t="str">
        <f t="shared" si="275"/>
        <v/>
      </c>
    </row>
    <row r="768" spans="2:80" x14ac:dyDescent="0.3">
      <c r="B768" s="268">
        <f>IFERROR('Input| Projects'!B768,"")</f>
        <v>759</v>
      </c>
      <c r="C768" s="57" t="str">
        <f>IFERROR(IF('Input| Projects'!C768="","",'Input| Projects'!C768),"")</f>
        <v/>
      </c>
      <c r="D768" s="57" t="str">
        <f>IFERROR(IF('Input| Projects'!D768="","",'Input| Projects'!D768),"")</f>
        <v/>
      </c>
      <c r="E768" s="140"/>
      <c r="F768" s="257">
        <f>IFERROR('Input| Projects'!I768*'Input| Escalations'!$K$19,"")</f>
        <v>0</v>
      </c>
      <c r="G768" s="257">
        <f>IFERROR('Input| Projects'!J768*'Input| Escalations'!$K$19,"")</f>
        <v>0</v>
      </c>
      <c r="H768" s="257">
        <f>IFERROR('Input| Projects'!K768*'Input| Escalations'!$K$19,"")</f>
        <v>0</v>
      </c>
      <c r="I768" s="257">
        <f>IFERROR('Input| Projects'!L768*'Input| Escalations'!$K$19,"")</f>
        <v>0</v>
      </c>
      <c r="J768" s="257">
        <f>IFERROR('Input| Projects'!M768*'Input| Escalations'!$K$19,"")</f>
        <v>0</v>
      </c>
      <c r="K768" s="257">
        <f>IFERROR('Input| Projects'!N768*'Input| Escalations'!$K$19,"")</f>
        <v>0</v>
      </c>
      <c r="L768" s="257">
        <f>IFERROR('Input| Projects'!O768*'Input| Escalations'!$K$19,"")</f>
        <v>0</v>
      </c>
      <c r="M768" s="206" t="str">
        <f>IF(ABS(SUM(F768:L768)-(SUM('Input| Projects'!I768:O768)*'Input| Escalations'!$K$19))&lt;0.0000001,"",1)</f>
        <v/>
      </c>
      <c r="N768" s="259">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259">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259">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259">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259">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259">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259">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42"/>
      <c r="V768" s="253">
        <f t="shared" si="269"/>
        <v>0</v>
      </c>
      <c r="W768" s="253">
        <f t="shared" si="270"/>
        <v>0</v>
      </c>
      <c r="X768" s="253">
        <f t="shared" si="271"/>
        <v>0</v>
      </c>
      <c r="Y768" s="253">
        <f t="shared" si="254"/>
        <v>0</v>
      </c>
      <c r="Z768" s="253">
        <f t="shared" si="255"/>
        <v>0</v>
      </c>
      <c r="AA768" s="253">
        <f t="shared" si="256"/>
        <v>0</v>
      </c>
      <c r="AB768" s="253">
        <f t="shared" si="257"/>
        <v>0</v>
      </c>
      <c r="AC768" s="142"/>
      <c r="AD768" s="253">
        <f>'Input| Projects'!Q768*N768*'Input| Escalations'!$K$19</f>
        <v>0</v>
      </c>
      <c r="AE768" s="253">
        <f>'Input| Projects'!R768*O768*'Input| Escalations'!$K$19</f>
        <v>0</v>
      </c>
      <c r="AF768" s="253">
        <f>'Input| Projects'!S768*P768*'Input| Escalations'!$K$19</f>
        <v>0</v>
      </c>
      <c r="AG768" s="253">
        <f>'Input| Projects'!T768*Q768*'Input| Escalations'!$K$19</f>
        <v>0</v>
      </c>
      <c r="AH768" s="253">
        <f>'Input| Projects'!U768*R768*'Input| Escalations'!$K$19</f>
        <v>0</v>
      </c>
      <c r="AI768" s="253">
        <f>'Input| Projects'!V768*S768*'Input| Escalations'!$K$19</f>
        <v>0</v>
      </c>
      <c r="AJ768" s="253">
        <f>'Input| Projects'!W768*T768*'Input| Escalations'!$K$19</f>
        <v>0</v>
      </c>
      <c r="AK768" s="142"/>
      <c r="AL768" s="253">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253">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253">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253">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253">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253">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253">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42"/>
      <c r="AT768" s="253">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253">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253">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253">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253">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253">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253">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42"/>
      <c r="BB768" s="253">
        <f t="shared" si="272"/>
        <v>0</v>
      </c>
      <c r="BC768" s="253">
        <f t="shared" si="273"/>
        <v>0</v>
      </c>
      <c r="BD768" s="253">
        <f t="shared" si="274"/>
        <v>0</v>
      </c>
      <c r="BE768" s="253">
        <f t="shared" si="258"/>
        <v>0</v>
      </c>
      <c r="BF768" s="253">
        <f t="shared" si="259"/>
        <v>0</v>
      </c>
      <c r="BG768" s="253">
        <f t="shared" si="260"/>
        <v>0</v>
      </c>
      <c r="BH768" s="253">
        <f t="shared" si="261"/>
        <v>0</v>
      </c>
      <c r="BI768" s="144"/>
      <c r="BJ768" s="253"/>
      <c r="BK768" s="253"/>
      <c r="BL768" s="253"/>
      <c r="BM768" s="253"/>
      <c r="BN768" s="253"/>
      <c r="BO768" s="253"/>
      <c r="BP768" s="253"/>
      <c r="BQ768" s="144"/>
      <c r="BR768" s="253">
        <f t="shared" si="262"/>
        <v>0</v>
      </c>
      <c r="BS768" s="253">
        <f t="shared" si="263"/>
        <v>0</v>
      </c>
      <c r="BT768" s="253">
        <f t="shared" si="264"/>
        <v>0</v>
      </c>
      <c r="BU768" s="253">
        <f t="shared" si="265"/>
        <v>0</v>
      </c>
      <c r="BV768" s="253">
        <f t="shared" si="266"/>
        <v>0</v>
      </c>
      <c r="BW768" s="253">
        <f t="shared" si="267"/>
        <v>0</v>
      </c>
      <c r="BX768" s="253">
        <f t="shared" si="268"/>
        <v>0</v>
      </c>
      <c r="BY768" s="142"/>
      <c r="BZ768" s="264" t="str">
        <f>IF(SUMIF('Input| Projects'!$AR$8:$CO$8,"Dx",'Input| Projects'!$AR768:$CO768)=0,"",SUMIF('Input| Projects'!$AR$8:$CO$8,"Dx",'Input| Projects'!$AR768:$CO768))</f>
        <v/>
      </c>
      <c r="CA768" s="264" t="str">
        <f>IF(SUMIF('Input| Projects'!$AR$8:$CO$8,"Tx",'Input| Projects'!$AR768:$CO768)=0,"",SUMIF('Input| Projects'!$AR$8:$CO$8,"Tx",'Input| Projects'!$AR768:$CO768))</f>
        <v/>
      </c>
      <c r="CB768" s="206" t="str">
        <f t="shared" si="275"/>
        <v/>
      </c>
    </row>
    <row r="769" spans="2:80" x14ac:dyDescent="0.3">
      <c r="B769" s="268">
        <f>IFERROR('Input| Projects'!B769,"")</f>
        <v>760</v>
      </c>
      <c r="C769" s="57" t="str">
        <f>IFERROR(IF('Input| Projects'!C769="","",'Input| Projects'!C769),"")</f>
        <v/>
      </c>
      <c r="D769" s="57" t="str">
        <f>IFERROR(IF('Input| Projects'!D769="","",'Input| Projects'!D769),"")</f>
        <v/>
      </c>
      <c r="E769" s="140"/>
      <c r="F769" s="257">
        <f>IFERROR('Input| Projects'!I769*'Input| Escalations'!$K$19,"")</f>
        <v>0</v>
      </c>
      <c r="G769" s="257">
        <f>IFERROR('Input| Projects'!J769*'Input| Escalations'!$K$19,"")</f>
        <v>0</v>
      </c>
      <c r="H769" s="257">
        <f>IFERROR('Input| Projects'!K769*'Input| Escalations'!$K$19,"")</f>
        <v>0</v>
      </c>
      <c r="I769" s="257">
        <f>IFERROR('Input| Projects'!L769*'Input| Escalations'!$K$19,"")</f>
        <v>0</v>
      </c>
      <c r="J769" s="257">
        <f>IFERROR('Input| Projects'!M769*'Input| Escalations'!$K$19,"")</f>
        <v>0</v>
      </c>
      <c r="K769" s="257">
        <f>IFERROR('Input| Projects'!N769*'Input| Escalations'!$K$19,"")</f>
        <v>0</v>
      </c>
      <c r="L769" s="257">
        <f>IFERROR('Input| Projects'!O769*'Input| Escalations'!$K$19,"")</f>
        <v>0</v>
      </c>
      <c r="M769" s="206" t="str">
        <f>IF(ABS(SUM(F769:L769)-(SUM('Input| Projects'!I769:O769)*'Input| Escalations'!$K$19))&lt;0.0000001,"",1)</f>
        <v/>
      </c>
      <c r="N769" s="259">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259">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259">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259">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259">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259">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259">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42"/>
      <c r="V769" s="253">
        <f t="shared" si="269"/>
        <v>0</v>
      </c>
      <c r="W769" s="253">
        <f t="shared" si="270"/>
        <v>0</v>
      </c>
      <c r="X769" s="253">
        <f t="shared" si="271"/>
        <v>0</v>
      </c>
      <c r="Y769" s="253">
        <f t="shared" si="254"/>
        <v>0</v>
      </c>
      <c r="Z769" s="253">
        <f t="shared" si="255"/>
        <v>0</v>
      </c>
      <c r="AA769" s="253">
        <f t="shared" si="256"/>
        <v>0</v>
      </c>
      <c r="AB769" s="253">
        <f t="shared" si="257"/>
        <v>0</v>
      </c>
      <c r="AC769" s="142"/>
      <c r="AD769" s="253">
        <f>'Input| Projects'!Q769*N769*'Input| Escalations'!$K$19</f>
        <v>0</v>
      </c>
      <c r="AE769" s="253">
        <f>'Input| Projects'!R769*O769*'Input| Escalations'!$K$19</f>
        <v>0</v>
      </c>
      <c r="AF769" s="253">
        <f>'Input| Projects'!S769*P769*'Input| Escalations'!$K$19</f>
        <v>0</v>
      </c>
      <c r="AG769" s="253">
        <f>'Input| Projects'!T769*Q769*'Input| Escalations'!$K$19</f>
        <v>0</v>
      </c>
      <c r="AH769" s="253">
        <f>'Input| Projects'!U769*R769*'Input| Escalations'!$K$19</f>
        <v>0</v>
      </c>
      <c r="AI769" s="253">
        <f>'Input| Projects'!V769*S769*'Input| Escalations'!$K$19</f>
        <v>0</v>
      </c>
      <c r="AJ769" s="253">
        <f>'Input| Projects'!W769*T769*'Input| Escalations'!$K$19</f>
        <v>0</v>
      </c>
      <c r="AK769" s="142"/>
      <c r="AL769" s="253">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253">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253">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253">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253">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253">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253">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42"/>
      <c r="AT769" s="253">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253">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253">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253">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253">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253">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253">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42"/>
      <c r="BB769" s="253">
        <f t="shared" si="272"/>
        <v>0</v>
      </c>
      <c r="BC769" s="253">
        <f t="shared" si="273"/>
        <v>0</v>
      </c>
      <c r="BD769" s="253">
        <f t="shared" si="274"/>
        <v>0</v>
      </c>
      <c r="BE769" s="253">
        <f t="shared" si="258"/>
        <v>0</v>
      </c>
      <c r="BF769" s="253">
        <f t="shared" si="259"/>
        <v>0</v>
      </c>
      <c r="BG769" s="253">
        <f t="shared" si="260"/>
        <v>0</v>
      </c>
      <c r="BH769" s="253">
        <f t="shared" si="261"/>
        <v>0</v>
      </c>
      <c r="BI769" s="144"/>
      <c r="BJ769" s="253"/>
      <c r="BK769" s="253"/>
      <c r="BL769" s="253"/>
      <c r="BM769" s="253"/>
      <c r="BN769" s="253"/>
      <c r="BO769" s="253"/>
      <c r="BP769" s="253"/>
      <c r="BQ769" s="144"/>
      <c r="BR769" s="253">
        <f t="shared" si="262"/>
        <v>0</v>
      </c>
      <c r="BS769" s="253">
        <f t="shared" si="263"/>
        <v>0</v>
      </c>
      <c r="BT769" s="253">
        <f t="shared" si="264"/>
        <v>0</v>
      </c>
      <c r="BU769" s="253">
        <f t="shared" si="265"/>
        <v>0</v>
      </c>
      <c r="BV769" s="253">
        <f t="shared" si="266"/>
        <v>0</v>
      </c>
      <c r="BW769" s="253">
        <f t="shared" si="267"/>
        <v>0</v>
      </c>
      <c r="BX769" s="253">
        <f t="shared" si="268"/>
        <v>0</v>
      </c>
      <c r="BY769" s="142"/>
      <c r="BZ769" s="264" t="str">
        <f>IF(SUMIF('Input| Projects'!$AR$8:$CO$8,"Dx",'Input| Projects'!$AR769:$CO769)=0,"",SUMIF('Input| Projects'!$AR$8:$CO$8,"Dx",'Input| Projects'!$AR769:$CO769))</f>
        <v/>
      </c>
      <c r="CA769" s="264" t="str">
        <f>IF(SUMIF('Input| Projects'!$AR$8:$CO$8,"Tx",'Input| Projects'!$AR769:$CO769)=0,"",SUMIF('Input| Projects'!$AR$8:$CO$8,"Tx",'Input| Projects'!$AR769:$CO769))</f>
        <v/>
      </c>
      <c r="CB769" s="206" t="str">
        <f t="shared" si="275"/>
        <v/>
      </c>
    </row>
    <row r="770" spans="2:80" x14ac:dyDescent="0.3">
      <c r="B770" s="268">
        <f>IFERROR('Input| Projects'!B770,"")</f>
        <v>761</v>
      </c>
      <c r="C770" s="57" t="str">
        <f>IFERROR(IF('Input| Projects'!C770="","",'Input| Projects'!C770),"")</f>
        <v/>
      </c>
      <c r="D770" s="57" t="str">
        <f>IFERROR(IF('Input| Projects'!D770="","",'Input| Projects'!D770),"")</f>
        <v/>
      </c>
      <c r="E770" s="140"/>
      <c r="F770" s="257">
        <f>IFERROR('Input| Projects'!I770*'Input| Escalations'!$K$19,"")</f>
        <v>0</v>
      </c>
      <c r="G770" s="257">
        <f>IFERROR('Input| Projects'!J770*'Input| Escalations'!$K$19,"")</f>
        <v>0</v>
      </c>
      <c r="H770" s="257">
        <f>IFERROR('Input| Projects'!K770*'Input| Escalations'!$K$19,"")</f>
        <v>0</v>
      </c>
      <c r="I770" s="257">
        <f>IFERROR('Input| Projects'!L770*'Input| Escalations'!$K$19,"")</f>
        <v>0</v>
      </c>
      <c r="J770" s="257">
        <f>IFERROR('Input| Projects'!M770*'Input| Escalations'!$K$19,"")</f>
        <v>0</v>
      </c>
      <c r="K770" s="257">
        <f>IFERROR('Input| Projects'!N770*'Input| Escalations'!$K$19,"")</f>
        <v>0</v>
      </c>
      <c r="L770" s="257">
        <f>IFERROR('Input| Projects'!O770*'Input| Escalations'!$K$19,"")</f>
        <v>0</v>
      </c>
      <c r="M770" s="206" t="str">
        <f>IF(ABS(SUM(F770:L770)-(SUM('Input| Projects'!I770:O770)*'Input| Escalations'!$K$19))&lt;0.0000001,"",1)</f>
        <v/>
      </c>
      <c r="N770" s="259">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259">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259">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259">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259">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259">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259">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42"/>
      <c r="V770" s="253">
        <f t="shared" si="269"/>
        <v>0</v>
      </c>
      <c r="W770" s="253">
        <f t="shared" si="270"/>
        <v>0</v>
      </c>
      <c r="X770" s="253">
        <f t="shared" si="271"/>
        <v>0</v>
      </c>
      <c r="Y770" s="253">
        <f t="shared" si="254"/>
        <v>0</v>
      </c>
      <c r="Z770" s="253">
        <f t="shared" si="255"/>
        <v>0</v>
      </c>
      <c r="AA770" s="253">
        <f t="shared" si="256"/>
        <v>0</v>
      </c>
      <c r="AB770" s="253">
        <f t="shared" si="257"/>
        <v>0</v>
      </c>
      <c r="AC770" s="142"/>
      <c r="AD770" s="253">
        <f>'Input| Projects'!Q770*N770*'Input| Escalations'!$K$19</f>
        <v>0</v>
      </c>
      <c r="AE770" s="253">
        <f>'Input| Projects'!R770*O770*'Input| Escalations'!$K$19</f>
        <v>0</v>
      </c>
      <c r="AF770" s="253">
        <f>'Input| Projects'!S770*P770*'Input| Escalations'!$K$19</f>
        <v>0</v>
      </c>
      <c r="AG770" s="253">
        <f>'Input| Projects'!T770*Q770*'Input| Escalations'!$K$19</f>
        <v>0</v>
      </c>
      <c r="AH770" s="253">
        <f>'Input| Projects'!U770*R770*'Input| Escalations'!$K$19</f>
        <v>0</v>
      </c>
      <c r="AI770" s="253">
        <f>'Input| Projects'!V770*S770*'Input| Escalations'!$K$19</f>
        <v>0</v>
      </c>
      <c r="AJ770" s="253">
        <f>'Input| Projects'!W770*T770*'Input| Escalations'!$K$19</f>
        <v>0</v>
      </c>
      <c r="AK770" s="142"/>
      <c r="AL770" s="253">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253">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253">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253">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253">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253">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253">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42"/>
      <c r="AT770" s="253">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253">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253">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253">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253">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253">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253">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42"/>
      <c r="BB770" s="253">
        <f t="shared" si="272"/>
        <v>0</v>
      </c>
      <c r="BC770" s="253">
        <f t="shared" si="273"/>
        <v>0</v>
      </c>
      <c r="BD770" s="253">
        <f t="shared" si="274"/>
        <v>0</v>
      </c>
      <c r="BE770" s="253">
        <f t="shared" si="258"/>
        <v>0</v>
      </c>
      <c r="BF770" s="253">
        <f t="shared" si="259"/>
        <v>0</v>
      </c>
      <c r="BG770" s="253">
        <f t="shared" si="260"/>
        <v>0</v>
      </c>
      <c r="BH770" s="253">
        <f t="shared" si="261"/>
        <v>0</v>
      </c>
      <c r="BI770" s="144"/>
      <c r="BJ770" s="253"/>
      <c r="BK770" s="253"/>
      <c r="BL770" s="253"/>
      <c r="BM770" s="253"/>
      <c r="BN770" s="253"/>
      <c r="BO770" s="253"/>
      <c r="BP770" s="253"/>
      <c r="BQ770" s="144"/>
      <c r="BR770" s="253">
        <f t="shared" si="262"/>
        <v>0</v>
      </c>
      <c r="BS770" s="253">
        <f t="shared" si="263"/>
        <v>0</v>
      </c>
      <c r="BT770" s="253">
        <f t="shared" si="264"/>
        <v>0</v>
      </c>
      <c r="BU770" s="253">
        <f t="shared" si="265"/>
        <v>0</v>
      </c>
      <c r="BV770" s="253">
        <f t="shared" si="266"/>
        <v>0</v>
      </c>
      <c r="BW770" s="253">
        <f t="shared" si="267"/>
        <v>0</v>
      </c>
      <c r="BX770" s="253">
        <f t="shared" si="268"/>
        <v>0</v>
      </c>
      <c r="BY770" s="142"/>
      <c r="BZ770" s="264" t="str">
        <f>IF(SUMIF('Input| Projects'!$AR$8:$CO$8,"Dx",'Input| Projects'!$AR770:$CO770)=0,"",SUMIF('Input| Projects'!$AR$8:$CO$8,"Dx",'Input| Projects'!$AR770:$CO770))</f>
        <v/>
      </c>
      <c r="CA770" s="264" t="str">
        <f>IF(SUMIF('Input| Projects'!$AR$8:$CO$8,"Tx",'Input| Projects'!$AR770:$CO770)=0,"",SUMIF('Input| Projects'!$AR$8:$CO$8,"Tx",'Input| Projects'!$AR770:$CO770))</f>
        <v/>
      </c>
      <c r="CB770" s="206" t="str">
        <f t="shared" si="275"/>
        <v/>
      </c>
    </row>
    <row r="771" spans="2:80" x14ac:dyDescent="0.3">
      <c r="B771" s="268">
        <f>IFERROR('Input| Projects'!B771,"")</f>
        <v>762</v>
      </c>
      <c r="C771" s="57" t="str">
        <f>IFERROR(IF('Input| Projects'!C771="","",'Input| Projects'!C771),"")</f>
        <v/>
      </c>
      <c r="D771" s="57" t="str">
        <f>IFERROR(IF('Input| Projects'!D771="","",'Input| Projects'!D771),"")</f>
        <v/>
      </c>
      <c r="E771" s="140"/>
      <c r="F771" s="257">
        <f>IFERROR('Input| Projects'!I771*'Input| Escalations'!$K$19,"")</f>
        <v>0</v>
      </c>
      <c r="G771" s="257">
        <f>IFERROR('Input| Projects'!J771*'Input| Escalations'!$K$19,"")</f>
        <v>0</v>
      </c>
      <c r="H771" s="257">
        <f>IFERROR('Input| Projects'!K771*'Input| Escalations'!$K$19,"")</f>
        <v>0</v>
      </c>
      <c r="I771" s="257">
        <f>IFERROR('Input| Projects'!L771*'Input| Escalations'!$K$19,"")</f>
        <v>0</v>
      </c>
      <c r="J771" s="257">
        <f>IFERROR('Input| Projects'!M771*'Input| Escalations'!$K$19,"")</f>
        <v>0</v>
      </c>
      <c r="K771" s="257">
        <f>IFERROR('Input| Projects'!N771*'Input| Escalations'!$K$19,"")</f>
        <v>0</v>
      </c>
      <c r="L771" s="257">
        <f>IFERROR('Input| Projects'!O771*'Input| Escalations'!$K$19,"")</f>
        <v>0</v>
      </c>
      <c r="M771" s="206" t="str">
        <f>IF(ABS(SUM(F771:L771)-(SUM('Input| Projects'!I771:O771)*'Input| Escalations'!$K$19))&lt;0.0000001,"",1)</f>
        <v/>
      </c>
      <c r="N771" s="259">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259">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259">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259">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259">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259">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259">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42"/>
      <c r="V771" s="253">
        <f t="shared" si="269"/>
        <v>0</v>
      </c>
      <c r="W771" s="253">
        <f t="shared" si="270"/>
        <v>0</v>
      </c>
      <c r="X771" s="253">
        <f t="shared" si="271"/>
        <v>0</v>
      </c>
      <c r="Y771" s="253">
        <f t="shared" si="254"/>
        <v>0</v>
      </c>
      <c r="Z771" s="253">
        <f t="shared" si="255"/>
        <v>0</v>
      </c>
      <c r="AA771" s="253">
        <f t="shared" si="256"/>
        <v>0</v>
      </c>
      <c r="AB771" s="253">
        <f t="shared" si="257"/>
        <v>0</v>
      </c>
      <c r="AC771" s="142"/>
      <c r="AD771" s="253">
        <f>'Input| Projects'!Q771*N771*'Input| Escalations'!$K$19</f>
        <v>0</v>
      </c>
      <c r="AE771" s="253">
        <f>'Input| Projects'!R771*O771*'Input| Escalations'!$K$19</f>
        <v>0</v>
      </c>
      <c r="AF771" s="253">
        <f>'Input| Projects'!S771*P771*'Input| Escalations'!$K$19</f>
        <v>0</v>
      </c>
      <c r="AG771" s="253">
        <f>'Input| Projects'!T771*Q771*'Input| Escalations'!$K$19</f>
        <v>0</v>
      </c>
      <c r="AH771" s="253">
        <f>'Input| Projects'!U771*R771*'Input| Escalations'!$K$19</f>
        <v>0</v>
      </c>
      <c r="AI771" s="253">
        <f>'Input| Projects'!V771*S771*'Input| Escalations'!$K$19</f>
        <v>0</v>
      </c>
      <c r="AJ771" s="253">
        <f>'Input| Projects'!W771*T771*'Input| Escalations'!$K$19</f>
        <v>0</v>
      </c>
      <c r="AK771" s="142"/>
      <c r="AL771" s="253">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253">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253">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253">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253">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253">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253">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42"/>
      <c r="AT771" s="253">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253">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253">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253">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253">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253">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253">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42"/>
      <c r="BB771" s="253">
        <f t="shared" si="272"/>
        <v>0</v>
      </c>
      <c r="BC771" s="253">
        <f t="shared" si="273"/>
        <v>0</v>
      </c>
      <c r="BD771" s="253">
        <f t="shared" si="274"/>
        <v>0</v>
      </c>
      <c r="BE771" s="253">
        <f t="shared" si="258"/>
        <v>0</v>
      </c>
      <c r="BF771" s="253">
        <f t="shared" si="259"/>
        <v>0</v>
      </c>
      <c r="BG771" s="253">
        <f t="shared" si="260"/>
        <v>0</v>
      </c>
      <c r="BH771" s="253">
        <f t="shared" si="261"/>
        <v>0</v>
      </c>
      <c r="BI771" s="144"/>
      <c r="BJ771" s="253"/>
      <c r="BK771" s="253"/>
      <c r="BL771" s="253"/>
      <c r="BM771" s="253"/>
      <c r="BN771" s="253"/>
      <c r="BO771" s="253"/>
      <c r="BP771" s="253"/>
      <c r="BQ771" s="144"/>
      <c r="BR771" s="253">
        <f t="shared" si="262"/>
        <v>0</v>
      </c>
      <c r="BS771" s="253">
        <f t="shared" si="263"/>
        <v>0</v>
      </c>
      <c r="BT771" s="253">
        <f t="shared" si="264"/>
        <v>0</v>
      </c>
      <c r="BU771" s="253">
        <f t="shared" si="265"/>
        <v>0</v>
      </c>
      <c r="BV771" s="253">
        <f t="shared" si="266"/>
        <v>0</v>
      </c>
      <c r="BW771" s="253">
        <f t="shared" si="267"/>
        <v>0</v>
      </c>
      <c r="BX771" s="253">
        <f t="shared" si="268"/>
        <v>0</v>
      </c>
      <c r="BY771" s="142"/>
      <c r="BZ771" s="264" t="str">
        <f>IF(SUMIF('Input| Projects'!$AR$8:$CO$8,"Dx",'Input| Projects'!$AR771:$CO771)=0,"",SUMIF('Input| Projects'!$AR$8:$CO$8,"Dx",'Input| Projects'!$AR771:$CO771))</f>
        <v/>
      </c>
      <c r="CA771" s="264" t="str">
        <f>IF(SUMIF('Input| Projects'!$AR$8:$CO$8,"Tx",'Input| Projects'!$AR771:$CO771)=0,"",SUMIF('Input| Projects'!$AR$8:$CO$8,"Tx",'Input| Projects'!$AR771:$CO771))</f>
        <v/>
      </c>
      <c r="CB771" s="206" t="str">
        <f t="shared" si="275"/>
        <v/>
      </c>
    </row>
    <row r="772" spans="2:80" x14ac:dyDescent="0.3">
      <c r="B772" s="268">
        <f>IFERROR('Input| Projects'!B772,"")</f>
        <v>763</v>
      </c>
      <c r="C772" s="57" t="str">
        <f>IFERROR(IF('Input| Projects'!C772="","",'Input| Projects'!C772),"")</f>
        <v/>
      </c>
      <c r="D772" s="57" t="str">
        <f>IFERROR(IF('Input| Projects'!D772="","",'Input| Projects'!D772),"")</f>
        <v/>
      </c>
      <c r="E772" s="140"/>
      <c r="F772" s="257">
        <f>IFERROR('Input| Projects'!I772*'Input| Escalations'!$K$19,"")</f>
        <v>0</v>
      </c>
      <c r="G772" s="257">
        <f>IFERROR('Input| Projects'!J772*'Input| Escalations'!$K$19,"")</f>
        <v>0</v>
      </c>
      <c r="H772" s="257">
        <f>IFERROR('Input| Projects'!K772*'Input| Escalations'!$K$19,"")</f>
        <v>0</v>
      </c>
      <c r="I772" s="257">
        <f>IFERROR('Input| Projects'!L772*'Input| Escalations'!$K$19,"")</f>
        <v>0</v>
      </c>
      <c r="J772" s="257">
        <f>IFERROR('Input| Projects'!M772*'Input| Escalations'!$K$19,"")</f>
        <v>0</v>
      </c>
      <c r="K772" s="257">
        <f>IFERROR('Input| Projects'!N772*'Input| Escalations'!$K$19,"")</f>
        <v>0</v>
      </c>
      <c r="L772" s="257">
        <f>IFERROR('Input| Projects'!O772*'Input| Escalations'!$K$19,"")</f>
        <v>0</v>
      </c>
      <c r="M772" s="206" t="str">
        <f>IF(ABS(SUM(F772:L772)-(SUM('Input| Projects'!I772:O772)*'Input| Escalations'!$K$19))&lt;0.0000001,"",1)</f>
        <v/>
      </c>
      <c r="N772" s="259">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259">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259">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259">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259">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259">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259">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42"/>
      <c r="V772" s="253">
        <f t="shared" si="269"/>
        <v>0</v>
      </c>
      <c r="W772" s="253">
        <f t="shared" si="270"/>
        <v>0</v>
      </c>
      <c r="X772" s="253">
        <f t="shared" si="271"/>
        <v>0</v>
      </c>
      <c r="Y772" s="253">
        <f t="shared" si="254"/>
        <v>0</v>
      </c>
      <c r="Z772" s="253">
        <f t="shared" si="255"/>
        <v>0</v>
      </c>
      <c r="AA772" s="253">
        <f t="shared" si="256"/>
        <v>0</v>
      </c>
      <c r="AB772" s="253">
        <f t="shared" si="257"/>
        <v>0</v>
      </c>
      <c r="AC772" s="142"/>
      <c r="AD772" s="253">
        <f>'Input| Projects'!Q772*N772*'Input| Escalations'!$K$19</f>
        <v>0</v>
      </c>
      <c r="AE772" s="253">
        <f>'Input| Projects'!R772*O772*'Input| Escalations'!$K$19</f>
        <v>0</v>
      </c>
      <c r="AF772" s="253">
        <f>'Input| Projects'!S772*P772*'Input| Escalations'!$K$19</f>
        <v>0</v>
      </c>
      <c r="AG772" s="253">
        <f>'Input| Projects'!T772*Q772*'Input| Escalations'!$K$19</f>
        <v>0</v>
      </c>
      <c r="AH772" s="253">
        <f>'Input| Projects'!U772*R772*'Input| Escalations'!$K$19</f>
        <v>0</v>
      </c>
      <c r="AI772" s="253">
        <f>'Input| Projects'!V772*S772*'Input| Escalations'!$K$19</f>
        <v>0</v>
      </c>
      <c r="AJ772" s="253">
        <f>'Input| Projects'!W772*T772*'Input| Escalations'!$K$19</f>
        <v>0</v>
      </c>
      <c r="AK772" s="142"/>
      <c r="AL772" s="253">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253">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253">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253">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253">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253">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253">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42"/>
      <c r="AT772" s="253">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253">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253">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253">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253">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253">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253">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42"/>
      <c r="BB772" s="253">
        <f t="shared" si="272"/>
        <v>0</v>
      </c>
      <c r="BC772" s="253">
        <f t="shared" si="273"/>
        <v>0</v>
      </c>
      <c r="BD772" s="253">
        <f t="shared" si="274"/>
        <v>0</v>
      </c>
      <c r="BE772" s="253">
        <f t="shared" si="258"/>
        <v>0</v>
      </c>
      <c r="BF772" s="253">
        <f t="shared" si="259"/>
        <v>0</v>
      </c>
      <c r="BG772" s="253">
        <f t="shared" si="260"/>
        <v>0</v>
      </c>
      <c r="BH772" s="253">
        <f t="shared" si="261"/>
        <v>0</v>
      </c>
      <c r="BI772" s="144"/>
      <c r="BJ772" s="253"/>
      <c r="BK772" s="253"/>
      <c r="BL772" s="253"/>
      <c r="BM772" s="253"/>
      <c r="BN772" s="253"/>
      <c r="BO772" s="253"/>
      <c r="BP772" s="253"/>
      <c r="BQ772" s="144"/>
      <c r="BR772" s="253">
        <f t="shared" si="262"/>
        <v>0</v>
      </c>
      <c r="BS772" s="253">
        <f t="shared" si="263"/>
        <v>0</v>
      </c>
      <c r="BT772" s="253">
        <f t="shared" si="264"/>
        <v>0</v>
      </c>
      <c r="BU772" s="253">
        <f t="shared" si="265"/>
        <v>0</v>
      </c>
      <c r="BV772" s="253">
        <f t="shared" si="266"/>
        <v>0</v>
      </c>
      <c r="BW772" s="253">
        <f t="shared" si="267"/>
        <v>0</v>
      </c>
      <c r="BX772" s="253">
        <f t="shared" si="268"/>
        <v>0</v>
      </c>
      <c r="BY772" s="142"/>
      <c r="BZ772" s="264" t="str">
        <f>IF(SUMIF('Input| Projects'!$AR$8:$CO$8,"Dx",'Input| Projects'!$AR772:$CO772)=0,"",SUMIF('Input| Projects'!$AR$8:$CO$8,"Dx",'Input| Projects'!$AR772:$CO772))</f>
        <v/>
      </c>
      <c r="CA772" s="264" t="str">
        <f>IF(SUMIF('Input| Projects'!$AR$8:$CO$8,"Tx",'Input| Projects'!$AR772:$CO772)=0,"",SUMIF('Input| Projects'!$AR$8:$CO$8,"Tx",'Input| Projects'!$AR772:$CO772))</f>
        <v/>
      </c>
      <c r="CB772" s="206" t="str">
        <f t="shared" si="275"/>
        <v/>
      </c>
    </row>
    <row r="773" spans="2:80" x14ac:dyDescent="0.3">
      <c r="B773" s="268">
        <f>IFERROR('Input| Projects'!B773,"")</f>
        <v>764</v>
      </c>
      <c r="C773" s="57" t="str">
        <f>IFERROR(IF('Input| Projects'!C773="","",'Input| Projects'!C773),"")</f>
        <v/>
      </c>
      <c r="D773" s="57" t="str">
        <f>IFERROR(IF('Input| Projects'!D773="","",'Input| Projects'!D773),"")</f>
        <v/>
      </c>
      <c r="E773" s="140"/>
      <c r="F773" s="257">
        <f>IFERROR('Input| Projects'!I773*'Input| Escalations'!$K$19,"")</f>
        <v>0</v>
      </c>
      <c r="G773" s="257">
        <f>IFERROR('Input| Projects'!J773*'Input| Escalations'!$K$19,"")</f>
        <v>0</v>
      </c>
      <c r="H773" s="257">
        <f>IFERROR('Input| Projects'!K773*'Input| Escalations'!$K$19,"")</f>
        <v>0</v>
      </c>
      <c r="I773" s="257">
        <f>IFERROR('Input| Projects'!L773*'Input| Escalations'!$K$19,"")</f>
        <v>0</v>
      </c>
      <c r="J773" s="257">
        <f>IFERROR('Input| Projects'!M773*'Input| Escalations'!$K$19,"")</f>
        <v>0</v>
      </c>
      <c r="K773" s="257">
        <f>IFERROR('Input| Projects'!N773*'Input| Escalations'!$K$19,"")</f>
        <v>0</v>
      </c>
      <c r="L773" s="257">
        <f>IFERROR('Input| Projects'!O773*'Input| Escalations'!$K$19,"")</f>
        <v>0</v>
      </c>
      <c r="M773" s="206" t="str">
        <f>IF(ABS(SUM(F773:L773)-(SUM('Input| Projects'!I773:O773)*'Input| Escalations'!$K$19))&lt;0.0000001,"",1)</f>
        <v/>
      </c>
      <c r="N773" s="259">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259">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259">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259">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259">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259">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259">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42"/>
      <c r="V773" s="253">
        <f t="shared" si="269"/>
        <v>0</v>
      </c>
      <c r="W773" s="253">
        <f t="shared" si="270"/>
        <v>0</v>
      </c>
      <c r="X773" s="253">
        <f t="shared" si="271"/>
        <v>0</v>
      </c>
      <c r="Y773" s="253">
        <f t="shared" si="254"/>
        <v>0</v>
      </c>
      <c r="Z773" s="253">
        <f t="shared" si="255"/>
        <v>0</v>
      </c>
      <c r="AA773" s="253">
        <f t="shared" si="256"/>
        <v>0</v>
      </c>
      <c r="AB773" s="253">
        <f t="shared" si="257"/>
        <v>0</v>
      </c>
      <c r="AC773" s="142"/>
      <c r="AD773" s="253">
        <f>'Input| Projects'!Q773*N773*'Input| Escalations'!$K$19</f>
        <v>0</v>
      </c>
      <c r="AE773" s="253">
        <f>'Input| Projects'!R773*O773*'Input| Escalations'!$K$19</f>
        <v>0</v>
      </c>
      <c r="AF773" s="253">
        <f>'Input| Projects'!S773*P773*'Input| Escalations'!$K$19</f>
        <v>0</v>
      </c>
      <c r="AG773" s="253">
        <f>'Input| Projects'!T773*Q773*'Input| Escalations'!$K$19</f>
        <v>0</v>
      </c>
      <c r="AH773" s="253">
        <f>'Input| Projects'!U773*R773*'Input| Escalations'!$K$19</f>
        <v>0</v>
      </c>
      <c r="AI773" s="253">
        <f>'Input| Projects'!V773*S773*'Input| Escalations'!$K$19</f>
        <v>0</v>
      </c>
      <c r="AJ773" s="253">
        <f>'Input| Projects'!W773*T773*'Input| Escalations'!$K$19</f>
        <v>0</v>
      </c>
      <c r="AK773" s="142"/>
      <c r="AL773" s="253">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253">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253">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253">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253">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253">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253">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42"/>
      <c r="AT773" s="253">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253">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253">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253">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253">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253">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253">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42"/>
      <c r="BB773" s="253">
        <f t="shared" si="272"/>
        <v>0</v>
      </c>
      <c r="BC773" s="253">
        <f t="shared" si="273"/>
        <v>0</v>
      </c>
      <c r="BD773" s="253">
        <f t="shared" si="274"/>
        <v>0</v>
      </c>
      <c r="BE773" s="253">
        <f t="shared" si="258"/>
        <v>0</v>
      </c>
      <c r="BF773" s="253">
        <f t="shared" si="259"/>
        <v>0</v>
      </c>
      <c r="BG773" s="253">
        <f t="shared" si="260"/>
        <v>0</v>
      </c>
      <c r="BH773" s="253">
        <f t="shared" si="261"/>
        <v>0</v>
      </c>
      <c r="BI773" s="144"/>
      <c r="BJ773" s="253"/>
      <c r="BK773" s="253"/>
      <c r="BL773" s="253"/>
      <c r="BM773" s="253"/>
      <c r="BN773" s="253"/>
      <c r="BO773" s="253"/>
      <c r="BP773" s="253"/>
      <c r="BQ773" s="144"/>
      <c r="BR773" s="253">
        <f t="shared" si="262"/>
        <v>0</v>
      </c>
      <c r="BS773" s="253">
        <f t="shared" si="263"/>
        <v>0</v>
      </c>
      <c r="BT773" s="253">
        <f t="shared" si="264"/>
        <v>0</v>
      </c>
      <c r="BU773" s="253">
        <f t="shared" si="265"/>
        <v>0</v>
      </c>
      <c r="BV773" s="253">
        <f t="shared" si="266"/>
        <v>0</v>
      </c>
      <c r="BW773" s="253">
        <f t="shared" si="267"/>
        <v>0</v>
      </c>
      <c r="BX773" s="253">
        <f t="shared" si="268"/>
        <v>0</v>
      </c>
      <c r="BY773" s="142"/>
      <c r="BZ773" s="264" t="str">
        <f>IF(SUMIF('Input| Projects'!$AR$8:$CO$8,"Dx",'Input| Projects'!$AR773:$CO773)=0,"",SUMIF('Input| Projects'!$AR$8:$CO$8,"Dx",'Input| Projects'!$AR773:$CO773))</f>
        <v/>
      </c>
      <c r="CA773" s="264" t="str">
        <f>IF(SUMIF('Input| Projects'!$AR$8:$CO$8,"Tx",'Input| Projects'!$AR773:$CO773)=0,"",SUMIF('Input| Projects'!$AR$8:$CO$8,"Tx",'Input| Projects'!$AR773:$CO773))</f>
        <v/>
      </c>
      <c r="CB773" s="206" t="str">
        <f t="shared" si="275"/>
        <v/>
      </c>
    </row>
    <row r="774" spans="2:80" x14ac:dyDescent="0.3">
      <c r="B774" s="268">
        <f>IFERROR('Input| Projects'!B774,"")</f>
        <v>765</v>
      </c>
      <c r="C774" s="57" t="str">
        <f>IFERROR(IF('Input| Projects'!C774="","",'Input| Projects'!C774),"")</f>
        <v/>
      </c>
      <c r="D774" s="57" t="str">
        <f>IFERROR(IF('Input| Projects'!D774="","",'Input| Projects'!D774),"")</f>
        <v/>
      </c>
      <c r="E774" s="140"/>
      <c r="F774" s="257">
        <f>IFERROR('Input| Projects'!I774*'Input| Escalations'!$K$19,"")</f>
        <v>0</v>
      </c>
      <c r="G774" s="257">
        <f>IFERROR('Input| Projects'!J774*'Input| Escalations'!$K$19,"")</f>
        <v>0</v>
      </c>
      <c r="H774" s="257">
        <f>IFERROR('Input| Projects'!K774*'Input| Escalations'!$K$19,"")</f>
        <v>0</v>
      </c>
      <c r="I774" s="257">
        <f>IFERROR('Input| Projects'!L774*'Input| Escalations'!$K$19,"")</f>
        <v>0</v>
      </c>
      <c r="J774" s="257">
        <f>IFERROR('Input| Projects'!M774*'Input| Escalations'!$K$19,"")</f>
        <v>0</v>
      </c>
      <c r="K774" s="257">
        <f>IFERROR('Input| Projects'!N774*'Input| Escalations'!$K$19,"")</f>
        <v>0</v>
      </c>
      <c r="L774" s="257">
        <f>IFERROR('Input| Projects'!O774*'Input| Escalations'!$K$19,"")</f>
        <v>0</v>
      </c>
      <c r="M774" s="206" t="str">
        <f>IF(ABS(SUM(F774:L774)-(SUM('Input| Projects'!I774:O774)*'Input| Escalations'!$K$19))&lt;0.0000001,"",1)</f>
        <v/>
      </c>
      <c r="N774" s="259">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259">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259">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259">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259">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259">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259">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42"/>
      <c r="V774" s="253">
        <f t="shared" si="269"/>
        <v>0</v>
      </c>
      <c r="W774" s="253">
        <f t="shared" si="270"/>
        <v>0</v>
      </c>
      <c r="X774" s="253">
        <f t="shared" si="271"/>
        <v>0</v>
      </c>
      <c r="Y774" s="253">
        <f t="shared" si="254"/>
        <v>0</v>
      </c>
      <c r="Z774" s="253">
        <f t="shared" si="255"/>
        <v>0</v>
      </c>
      <c r="AA774" s="253">
        <f t="shared" si="256"/>
        <v>0</v>
      </c>
      <c r="AB774" s="253">
        <f t="shared" si="257"/>
        <v>0</v>
      </c>
      <c r="AC774" s="142"/>
      <c r="AD774" s="253">
        <f>'Input| Projects'!Q774*N774*'Input| Escalations'!$K$19</f>
        <v>0</v>
      </c>
      <c r="AE774" s="253">
        <f>'Input| Projects'!R774*O774*'Input| Escalations'!$K$19</f>
        <v>0</v>
      </c>
      <c r="AF774" s="253">
        <f>'Input| Projects'!S774*P774*'Input| Escalations'!$K$19</f>
        <v>0</v>
      </c>
      <c r="AG774" s="253">
        <f>'Input| Projects'!T774*Q774*'Input| Escalations'!$K$19</f>
        <v>0</v>
      </c>
      <c r="AH774" s="253">
        <f>'Input| Projects'!U774*R774*'Input| Escalations'!$K$19</f>
        <v>0</v>
      </c>
      <c r="AI774" s="253">
        <f>'Input| Projects'!V774*S774*'Input| Escalations'!$K$19</f>
        <v>0</v>
      </c>
      <c r="AJ774" s="253">
        <f>'Input| Projects'!W774*T774*'Input| Escalations'!$K$19</f>
        <v>0</v>
      </c>
      <c r="AK774" s="142"/>
      <c r="AL774" s="253">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253">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253">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253">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253">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253">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253">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42"/>
      <c r="AT774" s="253">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253">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253">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253">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253">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253">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253">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42"/>
      <c r="BB774" s="253">
        <f t="shared" si="272"/>
        <v>0</v>
      </c>
      <c r="BC774" s="253">
        <f t="shared" si="273"/>
        <v>0</v>
      </c>
      <c r="BD774" s="253">
        <f t="shared" si="274"/>
        <v>0</v>
      </c>
      <c r="BE774" s="253">
        <f t="shared" si="258"/>
        <v>0</v>
      </c>
      <c r="BF774" s="253">
        <f t="shared" si="259"/>
        <v>0</v>
      </c>
      <c r="BG774" s="253">
        <f t="shared" si="260"/>
        <v>0</v>
      </c>
      <c r="BH774" s="253">
        <f t="shared" si="261"/>
        <v>0</v>
      </c>
      <c r="BI774" s="144"/>
      <c r="BJ774" s="253"/>
      <c r="BK774" s="253"/>
      <c r="BL774" s="253"/>
      <c r="BM774" s="253"/>
      <c r="BN774" s="253"/>
      <c r="BO774" s="253"/>
      <c r="BP774" s="253"/>
      <c r="BQ774" s="144"/>
      <c r="BR774" s="253">
        <f t="shared" si="262"/>
        <v>0</v>
      </c>
      <c r="BS774" s="253">
        <f t="shared" si="263"/>
        <v>0</v>
      </c>
      <c r="BT774" s="253">
        <f t="shared" si="264"/>
        <v>0</v>
      </c>
      <c r="BU774" s="253">
        <f t="shared" si="265"/>
        <v>0</v>
      </c>
      <c r="BV774" s="253">
        <f t="shared" si="266"/>
        <v>0</v>
      </c>
      <c r="BW774" s="253">
        <f t="shared" si="267"/>
        <v>0</v>
      </c>
      <c r="BX774" s="253">
        <f t="shared" si="268"/>
        <v>0</v>
      </c>
      <c r="BY774" s="142"/>
      <c r="BZ774" s="264" t="str">
        <f>IF(SUMIF('Input| Projects'!$AR$8:$CO$8,"Dx",'Input| Projects'!$AR774:$CO774)=0,"",SUMIF('Input| Projects'!$AR$8:$CO$8,"Dx",'Input| Projects'!$AR774:$CO774))</f>
        <v/>
      </c>
      <c r="CA774" s="264" t="str">
        <f>IF(SUMIF('Input| Projects'!$AR$8:$CO$8,"Tx",'Input| Projects'!$AR774:$CO774)=0,"",SUMIF('Input| Projects'!$AR$8:$CO$8,"Tx",'Input| Projects'!$AR774:$CO774))</f>
        <v/>
      </c>
      <c r="CB774" s="206" t="str">
        <f t="shared" si="275"/>
        <v/>
      </c>
    </row>
    <row r="775" spans="2:80" x14ac:dyDescent="0.3">
      <c r="B775" s="268">
        <f>IFERROR('Input| Projects'!B775,"")</f>
        <v>766</v>
      </c>
      <c r="C775" s="57" t="str">
        <f>IFERROR(IF('Input| Projects'!C775="","",'Input| Projects'!C775),"")</f>
        <v/>
      </c>
      <c r="D775" s="57" t="str">
        <f>IFERROR(IF('Input| Projects'!D775="","",'Input| Projects'!D775),"")</f>
        <v/>
      </c>
      <c r="E775" s="140"/>
      <c r="F775" s="257">
        <f>IFERROR('Input| Projects'!I775*'Input| Escalations'!$K$19,"")</f>
        <v>0</v>
      </c>
      <c r="G775" s="257">
        <f>IFERROR('Input| Projects'!J775*'Input| Escalations'!$K$19,"")</f>
        <v>0</v>
      </c>
      <c r="H775" s="257">
        <f>IFERROR('Input| Projects'!K775*'Input| Escalations'!$K$19,"")</f>
        <v>0</v>
      </c>
      <c r="I775" s="257">
        <f>IFERROR('Input| Projects'!L775*'Input| Escalations'!$K$19,"")</f>
        <v>0</v>
      </c>
      <c r="J775" s="257">
        <f>IFERROR('Input| Projects'!M775*'Input| Escalations'!$K$19,"")</f>
        <v>0</v>
      </c>
      <c r="K775" s="257">
        <f>IFERROR('Input| Projects'!N775*'Input| Escalations'!$K$19,"")</f>
        <v>0</v>
      </c>
      <c r="L775" s="257">
        <f>IFERROR('Input| Projects'!O775*'Input| Escalations'!$K$19,"")</f>
        <v>0</v>
      </c>
      <c r="M775" s="206" t="str">
        <f>IF(ABS(SUM(F775:L775)-(SUM('Input| Projects'!I775:O775)*'Input| Escalations'!$K$19))&lt;0.0000001,"",1)</f>
        <v/>
      </c>
      <c r="N775" s="259">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259">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259">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259">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259">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259">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259">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42"/>
      <c r="V775" s="253">
        <f t="shared" si="269"/>
        <v>0</v>
      </c>
      <c r="W775" s="253">
        <f t="shared" si="270"/>
        <v>0</v>
      </c>
      <c r="X775" s="253">
        <f t="shared" si="271"/>
        <v>0</v>
      </c>
      <c r="Y775" s="253">
        <f t="shared" si="254"/>
        <v>0</v>
      </c>
      <c r="Z775" s="253">
        <f t="shared" si="255"/>
        <v>0</v>
      </c>
      <c r="AA775" s="253">
        <f t="shared" si="256"/>
        <v>0</v>
      </c>
      <c r="AB775" s="253">
        <f t="shared" si="257"/>
        <v>0</v>
      </c>
      <c r="AC775" s="142"/>
      <c r="AD775" s="253">
        <f>'Input| Projects'!Q775*N775*'Input| Escalations'!$K$19</f>
        <v>0</v>
      </c>
      <c r="AE775" s="253">
        <f>'Input| Projects'!R775*O775*'Input| Escalations'!$K$19</f>
        <v>0</v>
      </c>
      <c r="AF775" s="253">
        <f>'Input| Projects'!S775*P775*'Input| Escalations'!$K$19</f>
        <v>0</v>
      </c>
      <c r="AG775" s="253">
        <f>'Input| Projects'!T775*Q775*'Input| Escalations'!$K$19</f>
        <v>0</v>
      </c>
      <c r="AH775" s="253">
        <f>'Input| Projects'!U775*R775*'Input| Escalations'!$K$19</f>
        <v>0</v>
      </c>
      <c r="AI775" s="253">
        <f>'Input| Projects'!V775*S775*'Input| Escalations'!$K$19</f>
        <v>0</v>
      </c>
      <c r="AJ775" s="253">
        <f>'Input| Projects'!W775*T775*'Input| Escalations'!$K$19</f>
        <v>0</v>
      </c>
      <c r="AK775" s="142"/>
      <c r="AL775" s="253">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253">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253">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253">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253">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253">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253">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42"/>
      <c r="AT775" s="253">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253">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253">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253">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253">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253">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253">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42"/>
      <c r="BB775" s="253">
        <f t="shared" si="272"/>
        <v>0</v>
      </c>
      <c r="BC775" s="253">
        <f t="shared" si="273"/>
        <v>0</v>
      </c>
      <c r="BD775" s="253">
        <f t="shared" si="274"/>
        <v>0</v>
      </c>
      <c r="BE775" s="253">
        <f t="shared" si="258"/>
        <v>0</v>
      </c>
      <c r="BF775" s="253">
        <f t="shared" si="259"/>
        <v>0</v>
      </c>
      <c r="BG775" s="253">
        <f t="shared" si="260"/>
        <v>0</v>
      </c>
      <c r="BH775" s="253">
        <f t="shared" si="261"/>
        <v>0</v>
      </c>
      <c r="BI775" s="144"/>
      <c r="BJ775" s="253"/>
      <c r="BK775" s="253"/>
      <c r="BL775" s="253"/>
      <c r="BM775" s="253"/>
      <c r="BN775" s="253"/>
      <c r="BO775" s="253"/>
      <c r="BP775" s="253"/>
      <c r="BQ775" s="144"/>
      <c r="BR775" s="253">
        <f t="shared" si="262"/>
        <v>0</v>
      </c>
      <c r="BS775" s="253">
        <f t="shared" si="263"/>
        <v>0</v>
      </c>
      <c r="BT775" s="253">
        <f t="shared" si="264"/>
        <v>0</v>
      </c>
      <c r="BU775" s="253">
        <f t="shared" si="265"/>
        <v>0</v>
      </c>
      <c r="BV775" s="253">
        <f t="shared" si="266"/>
        <v>0</v>
      </c>
      <c r="BW775" s="253">
        <f t="shared" si="267"/>
        <v>0</v>
      </c>
      <c r="BX775" s="253">
        <f t="shared" si="268"/>
        <v>0</v>
      </c>
      <c r="BY775" s="142"/>
      <c r="BZ775" s="264" t="str">
        <f>IF(SUMIF('Input| Projects'!$AR$8:$CO$8,"Dx",'Input| Projects'!$AR775:$CO775)=0,"",SUMIF('Input| Projects'!$AR$8:$CO$8,"Dx",'Input| Projects'!$AR775:$CO775))</f>
        <v/>
      </c>
      <c r="CA775" s="264" t="str">
        <f>IF(SUMIF('Input| Projects'!$AR$8:$CO$8,"Tx",'Input| Projects'!$AR775:$CO775)=0,"",SUMIF('Input| Projects'!$AR$8:$CO$8,"Tx",'Input| Projects'!$AR775:$CO775))</f>
        <v/>
      </c>
      <c r="CB775" s="206" t="str">
        <f t="shared" si="275"/>
        <v/>
      </c>
    </row>
    <row r="776" spans="2:80" x14ac:dyDescent="0.3">
      <c r="B776" s="268">
        <f>IFERROR('Input| Projects'!B776,"")</f>
        <v>767</v>
      </c>
      <c r="C776" s="57" t="str">
        <f>IFERROR(IF('Input| Projects'!C776="","",'Input| Projects'!C776),"")</f>
        <v/>
      </c>
      <c r="D776" s="57" t="str">
        <f>IFERROR(IF('Input| Projects'!D776="","",'Input| Projects'!D776),"")</f>
        <v/>
      </c>
      <c r="E776" s="140"/>
      <c r="F776" s="257">
        <f>IFERROR('Input| Projects'!I776*'Input| Escalations'!$K$19,"")</f>
        <v>0</v>
      </c>
      <c r="G776" s="257">
        <f>IFERROR('Input| Projects'!J776*'Input| Escalations'!$K$19,"")</f>
        <v>0</v>
      </c>
      <c r="H776" s="257">
        <f>IFERROR('Input| Projects'!K776*'Input| Escalations'!$K$19,"")</f>
        <v>0</v>
      </c>
      <c r="I776" s="257">
        <f>IFERROR('Input| Projects'!L776*'Input| Escalations'!$K$19,"")</f>
        <v>0</v>
      </c>
      <c r="J776" s="257">
        <f>IFERROR('Input| Projects'!M776*'Input| Escalations'!$K$19,"")</f>
        <v>0</v>
      </c>
      <c r="K776" s="257">
        <f>IFERROR('Input| Projects'!N776*'Input| Escalations'!$K$19,"")</f>
        <v>0</v>
      </c>
      <c r="L776" s="257">
        <f>IFERROR('Input| Projects'!O776*'Input| Escalations'!$K$19,"")</f>
        <v>0</v>
      </c>
      <c r="M776" s="206" t="str">
        <f>IF(ABS(SUM(F776:L776)-(SUM('Input| Projects'!I776:O776)*'Input| Escalations'!$K$19))&lt;0.0000001,"",1)</f>
        <v/>
      </c>
      <c r="N776" s="259">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259">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259">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259">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259">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259">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259">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42"/>
      <c r="V776" s="253">
        <f t="shared" si="269"/>
        <v>0</v>
      </c>
      <c r="W776" s="253">
        <f t="shared" si="270"/>
        <v>0</v>
      </c>
      <c r="X776" s="253">
        <f t="shared" si="271"/>
        <v>0</v>
      </c>
      <c r="Y776" s="253">
        <f t="shared" si="254"/>
        <v>0</v>
      </c>
      <c r="Z776" s="253">
        <f t="shared" si="255"/>
        <v>0</v>
      </c>
      <c r="AA776" s="253">
        <f t="shared" si="256"/>
        <v>0</v>
      </c>
      <c r="AB776" s="253">
        <f t="shared" si="257"/>
        <v>0</v>
      </c>
      <c r="AC776" s="142"/>
      <c r="AD776" s="253">
        <f>'Input| Projects'!Q776*N776*'Input| Escalations'!$K$19</f>
        <v>0</v>
      </c>
      <c r="AE776" s="253">
        <f>'Input| Projects'!R776*O776*'Input| Escalations'!$K$19</f>
        <v>0</v>
      </c>
      <c r="AF776" s="253">
        <f>'Input| Projects'!S776*P776*'Input| Escalations'!$K$19</f>
        <v>0</v>
      </c>
      <c r="AG776" s="253">
        <f>'Input| Projects'!T776*Q776*'Input| Escalations'!$K$19</f>
        <v>0</v>
      </c>
      <c r="AH776" s="253">
        <f>'Input| Projects'!U776*R776*'Input| Escalations'!$K$19</f>
        <v>0</v>
      </c>
      <c r="AI776" s="253">
        <f>'Input| Projects'!V776*S776*'Input| Escalations'!$K$19</f>
        <v>0</v>
      </c>
      <c r="AJ776" s="253">
        <f>'Input| Projects'!W776*T776*'Input| Escalations'!$K$19</f>
        <v>0</v>
      </c>
      <c r="AK776" s="142"/>
      <c r="AL776" s="253">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253">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253">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253">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253">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253">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253">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42"/>
      <c r="AT776" s="253">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253">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253">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253">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253">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253">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253">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42"/>
      <c r="BB776" s="253">
        <f t="shared" si="272"/>
        <v>0</v>
      </c>
      <c r="BC776" s="253">
        <f t="shared" si="273"/>
        <v>0</v>
      </c>
      <c r="BD776" s="253">
        <f t="shared" si="274"/>
        <v>0</v>
      </c>
      <c r="BE776" s="253">
        <f t="shared" si="258"/>
        <v>0</v>
      </c>
      <c r="BF776" s="253">
        <f t="shared" si="259"/>
        <v>0</v>
      </c>
      <c r="BG776" s="253">
        <f t="shared" si="260"/>
        <v>0</v>
      </c>
      <c r="BH776" s="253">
        <f t="shared" si="261"/>
        <v>0</v>
      </c>
      <c r="BI776" s="144"/>
      <c r="BJ776" s="253"/>
      <c r="BK776" s="253"/>
      <c r="BL776" s="253"/>
      <c r="BM776" s="253"/>
      <c r="BN776" s="253"/>
      <c r="BO776" s="253"/>
      <c r="BP776" s="253"/>
      <c r="BQ776" s="144"/>
      <c r="BR776" s="253">
        <f t="shared" si="262"/>
        <v>0</v>
      </c>
      <c r="BS776" s="253">
        <f t="shared" si="263"/>
        <v>0</v>
      </c>
      <c r="BT776" s="253">
        <f t="shared" si="264"/>
        <v>0</v>
      </c>
      <c r="BU776" s="253">
        <f t="shared" si="265"/>
        <v>0</v>
      </c>
      <c r="BV776" s="253">
        <f t="shared" si="266"/>
        <v>0</v>
      </c>
      <c r="BW776" s="253">
        <f t="shared" si="267"/>
        <v>0</v>
      </c>
      <c r="BX776" s="253">
        <f t="shared" si="268"/>
        <v>0</v>
      </c>
      <c r="BY776" s="142"/>
      <c r="BZ776" s="264" t="str">
        <f>IF(SUMIF('Input| Projects'!$AR$8:$CO$8,"Dx",'Input| Projects'!$AR776:$CO776)=0,"",SUMIF('Input| Projects'!$AR$8:$CO$8,"Dx",'Input| Projects'!$AR776:$CO776))</f>
        <v/>
      </c>
      <c r="CA776" s="264" t="str">
        <f>IF(SUMIF('Input| Projects'!$AR$8:$CO$8,"Tx",'Input| Projects'!$AR776:$CO776)=0,"",SUMIF('Input| Projects'!$AR$8:$CO$8,"Tx",'Input| Projects'!$AR776:$CO776))</f>
        <v/>
      </c>
      <c r="CB776" s="206" t="str">
        <f t="shared" si="275"/>
        <v/>
      </c>
    </row>
    <row r="777" spans="2:80" x14ac:dyDescent="0.3">
      <c r="B777" s="268">
        <f>IFERROR('Input| Projects'!B777,"")</f>
        <v>768</v>
      </c>
      <c r="C777" s="57" t="str">
        <f>IFERROR(IF('Input| Projects'!C777="","",'Input| Projects'!C777),"")</f>
        <v/>
      </c>
      <c r="D777" s="57" t="str">
        <f>IFERROR(IF('Input| Projects'!D777="","",'Input| Projects'!D777),"")</f>
        <v/>
      </c>
      <c r="E777" s="140"/>
      <c r="F777" s="257">
        <f>IFERROR('Input| Projects'!I777*'Input| Escalations'!$K$19,"")</f>
        <v>0</v>
      </c>
      <c r="G777" s="257">
        <f>IFERROR('Input| Projects'!J777*'Input| Escalations'!$K$19,"")</f>
        <v>0</v>
      </c>
      <c r="H777" s="257">
        <f>IFERROR('Input| Projects'!K777*'Input| Escalations'!$K$19,"")</f>
        <v>0</v>
      </c>
      <c r="I777" s="257">
        <f>IFERROR('Input| Projects'!L777*'Input| Escalations'!$K$19,"")</f>
        <v>0</v>
      </c>
      <c r="J777" s="257">
        <f>IFERROR('Input| Projects'!M777*'Input| Escalations'!$K$19,"")</f>
        <v>0</v>
      </c>
      <c r="K777" s="257">
        <f>IFERROR('Input| Projects'!N777*'Input| Escalations'!$K$19,"")</f>
        <v>0</v>
      </c>
      <c r="L777" s="257">
        <f>IFERROR('Input| Projects'!O777*'Input| Escalations'!$K$19,"")</f>
        <v>0</v>
      </c>
      <c r="M777" s="206" t="str">
        <f>IF(ABS(SUM(F777:L777)-(SUM('Input| Projects'!I777:O777)*'Input| Escalations'!$K$19))&lt;0.0000001,"",1)</f>
        <v/>
      </c>
      <c r="N777" s="259">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259">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259">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259">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259">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259">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259">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42"/>
      <c r="V777" s="253">
        <f t="shared" si="269"/>
        <v>0</v>
      </c>
      <c r="W777" s="253">
        <f t="shared" si="270"/>
        <v>0</v>
      </c>
      <c r="X777" s="253">
        <f t="shared" si="271"/>
        <v>0</v>
      </c>
      <c r="Y777" s="253">
        <f t="shared" si="254"/>
        <v>0</v>
      </c>
      <c r="Z777" s="253">
        <f t="shared" si="255"/>
        <v>0</v>
      </c>
      <c r="AA777" s="253">
        <f t="shared" si="256"/>
        <v>0</v>
      </c>
      <c r="AB777" s="253">
        <f t="shared" si="257"/>
        <v>0</v>
      </c>
      <c r="AC777" s="142"/>
      <c r="AD777" s="253">
        <f>'Input| Projects'!Q777*N777*'Input| Escalations'!$K$19</f>
        <v>0</v>
      </c>
      <c r="AE777" s="253">
        <f>'Input| Projects'!R777*O777*'Input| Escalations'!$K$19</f>
        <v>0</v>
      </c>
      <c r="AF777" s="253">
        <f>'Input| Projects'!S777*P777*'Input| Escalations'!$K$19</f>
        <v>0</v>
      </c>
      <c r="AG777" s="253">
        <f>'Input| Projects'!T777*Q777*'Input| Escalations'!$K$19</f>
        <v>0</v>
      </c>
      <c r="AH777" s="253">
        <f>'Input| Projects'!U777*R777*'Input| Escalations'!$K$19</f>
        <v>0</v>
      </c>
      <c r="AI777" s="253">
        <f>'Input| Projects'!V777*S777*'Input| Escalations'!$K$19</f>
        <v>0</v>
      </c>
      <c r="AJ777" s="253">
        <f>'Input| Projects'!W777*T777*'Input| Escalations'!$K$19</f>
        <v>0</v>
      </c>
      <c r="AK777" s="142"/>
      <c r="AL777" s="253">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253">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253">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253">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253">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253">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253">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42"/>
      <c r="AT777" s="253">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253">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253">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253">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253">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253">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253">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42"/>
      <c r="BB777" s="253">
        <f t="shared" si="272"/>
        <v>0</v>
      </c>
      <c r="BC777" s="253">
        <f t="shared" si="273"/>
        <v>0</v>
      </c>
      <c r="BD777" s="253">
        <f t="shared" si="274"/>
        <v>0</v>
      </c>
      <c r="BE777" s="253">
        <f t="shared" si="258"/>
        <v>0</v>
      </c>
      <c r="BF777" s="253">
        <f t="shared" si="259"/>
        <v>0</v>
      </c>
      <c r="BG777" s="253">
        <f t="shared" si="260"/>
        <v>0</v>
      </c>
      <c r="BH777" s="253">
        <f t="shared" si="261"/>
        <v>0</v>
      </c>
      <c r="BI777" s="144"/>
      <c r="BJ777" s="253"/>
      <c r="BK777" s="253"/>
      <c r="BL777" s="253"/>
      <c r="BM777" s="253"/>
      <c r="BN777" s="253"/>
      <c r="BO777" s="253"/>
      <c r="BP777" s="253"/>
      <c r="BQ777" s="144"/>
      <c r="BR777" s="253">
        <f t="shared" si="262"/>
        <v>0</v>
      </c>
      <c r="BS777" s="253">
        <f t="shared" si="263"/>
        <v>0</v>
      </c>
      <c r="BT777" s="253">
        <f t="shared" si="264"/>
        <v>0</v>
      </c>
      <c r="BU777" s="253">
        <f t="shared" si="265"/>
        <v>0</v>
      </c>
      <c r="BV777" s="253">
        <f t="shared" si="266"/>
        <v>0</v>
      </c>
      <c r="BW777" s="253">
        <f t="shared" si="267"/>
        <v>0</v>
      </c>
      <c r="BX777" s="253">
        <f t="shared" si="268"/>
        <v>0</v>
      </c>
      <c r="BY777" s="142"/>
      <c r="BZ777" s="264" t="str">
        <f>IF(SUMIF('Input| Projects'!$AR$8:$CO$8,"Dx",'Input| Projects'!$AR777:$CO777)=0,"",SUMIF('Input| Projects'!$AR$8:$CO$8,"Dx",'Input| Projects'!$AR777:$CO777))</f>
        <v/>
      </c>
      <c r="CA777" s="264" t="str">
        <f>IF(SUMIF('Input| Projects'!$AR$8:$CO$8,"Tx",'Input| Projects'!$AR777:$CO777)=0,"",SUMIF('Input| Projects'!$AR$8:$CO$8,"Tx",'Input| Projects'!$AR777:$CO777))</f>
        <v/>
      </c>
      <c r="CB777" s="206" t="str">
        <f t="shared" si="275"/>
        <v/>
      </c>
    </row>
    <row r="778" spans="2:80" x14ac:dyDescent="0.3">
      <c r="B778" s="268">
        <f>IFERROR('Input| Projects'!B778,"")</f>
        <v>769</v>
      </c>
      <c r="C778" s="57" t="str">
        <f>IFERROR(IF('Input| Projects'!C778="","",'Input| Projects'!C778),"")</f>
        <v/>
      </c>
      <c r="D778" s="57" t="str">
        <f>IFERROR(IF('Input| Projects'!D778="","",'Input| Projects'!D778),"")</f>
        <v/>
      </c>
      <c r="E778" s="140"/>
      <c r="F778" s="257">
        <f>IFERROR('Input| Projects'!I778*'Input| Escalations'!$K$19,"")</f>
        <v>0</v>
      </c>
      <c r="G778" s="257">
        <f>IFERROR('Input| Projects'!J778*'Input| Escalations'!$K$19,"")</f>
        <v>0</v>
      </c>
      <c r="H778" s="257">
        <f>IFERROR('Input| Projects'!K778*'Input| Escalations'!$K$19,"")</f>
        <v>0</v>
      </c>
      <c r="I778" s="257">
        <f>IFERROR('Input| Projects'!L778*'Input| Escalations'!$K$19,"")</f>
        <v>0</v>
      </c>
      <c r="J778" s="257">
        <f>IFERROR('Input| Projects'!M778*'Input| Escalations'!$K$19,"")</f>
        <v>0</v>
      </c>
      <c r="K778" s="257">
        <f>IFERROR('Input| Projects'!N778*'Input| Escalations'!$K$19,"")</f>
        <v>0</v>
      </c>
      <c r="L778" s="257">
        <f>IFERROR('Input| Projects'!O778*'Input| Escalations'!$K$19,"")</f>
        <v>0</v>
      </c>
      <c r="M778" s="206" t="str">
        <f>IF(ABS(SUM(F778:L778)-(SUM('Input| Projects'!I778:O778)*'Input| Escalations'!$K$19))&lt;0.0000001,"",1)</f>
        <v/>
      </c>
      <c r="N778" s="259">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259">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259">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259">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259">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259">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259">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42"/>
      <c r="V778" s="253">
        <f t="shared" si="269"/>
        <v>0</v>
      </c>
      <c r="W778" s="253">
        <f t="shared" si="270"/>
        <v>0</v>
      </c>
      <c r="X778" s="253">
        <f t="shared" si="271"/>
        <v>0</v>
      </c>
      <c r="Y778" s="253">
        <f t="shared" ref="Y778:Y841" si="276">IFERROR(I778*Q778,"")</f>
        <v>0</v>
      </c>
      <c r="Z778" s="253">
        <f t="shared" ref="Z778:Z841" si="277">IFERROR(J778*R778,"")</f>
        <v>0</v>
      </c>
      <c r="AA778" s="253">
        <f t="shared" ref="AA778:AA841" si="278">IFERROR(K778*S778,"")</f>
        <v>0</v>
      </c>
      <c r="AB778" s="253">
        <f t="shared" ref="AB778:AB841" si="279">IFERROR(L778*T778,"")</f>
        <v>0</v>
      </c>
      <c r="AC778" s="142"/>
      <c r="AD778" s="253">
        <f>'Input| Projects'!Q778*N778*'Input| Escalations'!$K$19</f>
        <v>0</v>
      </c>
      <c r="AE778" s="253">
        <f>'Input| Projects'!R778*O778*'Input| Escalations'!$K$19</f>
        <v>0</v>
      </c>
      <c r="AF778" s="253">
        <f>'Input| Projects'!S778*P778*'Input| Escalations'!$K$19</f>
        <v>0</v>
      </c>
      <c r="AG778" s="253">
        <f>'Input| Projects'!T778*Q778*'Input| Escalations'!$K$19</f>
        <v>0</v>
      </c>
      <c r="AH778" s="253">
        <f>'Input| Projects'!U778*R778*'Input| Escalations'!$K$19</f>
        <v>0</v>
      </c>
      <c r="AI778" s="253">
        <f>'Input| Projects'!V778*S778*'Input| Escalations'!$K$19</f>
        <v>0</v>
      </c>
      <c r="AJ778" s="253">
        <f>'Input| Projects'!W778*T778*'Input| Escalations'!$K$19</f>
        <v>0</v>
      </c>
      <c r="AK778" s="142"/>
      <c r="AL778" s="253">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253">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253">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253">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253">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253">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253">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42"/>
      <c r="AT778" s="253">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253">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253">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253">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253">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253">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253">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42"/>
      <c r="BB778" s="253">
        <f t="shared" si="272"/>
        <v>0</v>
      </c>
      <c r="BC778" s="253">
        <f t="shared" si="273"/>
        <v>0</v>
      </c>
      <c r="BD778" s="253">
        <f t="shared" si="274"/>
        <v>0</v>
      </c>
      <c r="BE778" s="253">
        <f t="shared" ref="BE778:BE841" si="280">IFERROR(SUM(AO778,AW778),"")</f>
        <v>0</v>
      </c>
      <c r="BF778" s="253">
        <f t="shared" ref="BF778:BF841" si="281">IFERROR(SUM(AP778,AX778),"")</f>
        <v>0</v>
      </c>
      <c r="BG778" s="253">
        <f t="shared" ref="BG778:BG841" si="282">IFERROR(SUM(AQ778,AY778),"")</f>
        <v>0</v>
      </c>
      <c r="BH778" s="253">
        <f t="shared" ref="BH778:BH841" si="283">IFERROR(SUM(AR778,AZ778),"")</f>
        <v>0</v>
      </c>
      <c r="BI778" s="144"/>
      <c r="BJ778" s="253"/>
      <c r="BK778" s="253"/>
      <c r="BL778" s="253"/>
      <c r="BM778" s="253"/>
      <c r="BN778" s="253"/>
      <c r="BO778" s="253"/>
      <c r="BP778" s="253"/>
      <c r="BQ778" s="144"/>
      <c r="BR778" s="253">
        <f t="shared" ref="BR778:BR841" si="284">IFERROR(V778+BB778,"")</f>
        <v>0</v>
      </c>
      <c r="BS778" s="253">
        <f t="shared" ref="BS778:BS841" si="285">IFERROR(W778+BC778,"")</f>
        <v>0</v>
      </c>
      <c r="BT778" s="253">
        <f t="shared" ref="BT778:BT841" si="286">IFERROR(X778+BD778,"")</f>
        <v>0</v>
      </c>
      <c r="BU778" s="253">
        <f t="shared" ref="BU778:BU841" si="287">IFERROR(Y778+BE778,"")</f>
        <v>0</v>
      </c>
      <c r="BV778" s="253">
        <f t="shared" ref="BV778:BV841" si="288">IFERROR(Z778+BF778,"")</f>
        <v>0</v>
      </c>
      <c r="BW778" s="253">
        <f t="shared" ref="BW778:BW841" si="289">IFERROR(AA778+BG778,"")</f>
        <v>0</v>
      </c>
      <c r="BX778" s="253">
        <f t="shared" ref="BX778:BX841" si="290">IFERROR(AB778+BH778,"")</f>
        <v>0</v>
      </c>
      <c r="BY778" s="142"/>
      <c r="BZ778" s="264" t="str">
        <f>IF(SUMIF('Input| Projects'!$AR$8:$CO$8,"Dx",'Input| Projects'!$AR778:$CO778)=0,"",SUMIF('Input| Projects'!$AR$8:$CO$8,"Dx",'Input| Projects'!$AR778:$CO778))</f>
        <v/>
      </c>
      <c r="CA778" s="264" t="str">
        <f>IF(SUMIF('Input| Projects'!$AR$8:$CO$8,"Tx",'Input| Projects'!$AR778:$CO778)=0,"",SUMIF('Input| Projects'!$AR$8:$CO$8,"Tx",'Input| Projects'!$AR778:$CO778))</f>
        <v/>
      </c>
      <c r="CB778" s="206" t="str">
        <f t="shared" si="275"/>
        <v/>
      </c>
    </row>
    <row r="779" spans="2:80" x14ac:dyDescent="0.3">
      <c r="B779" s="268">
        <f>IFERROR('Input| Projects'!B779,"")</f>
        <v>770</v>
      </c>
      <c r="C779" s="57" t="str">
        <f>IFERROR(IF('Input| Projects'!C779="","",'Input| Projects'!C779),"")</f>
        <v/>
      </c>
      <c r="D779" s="57" t="str">
        <f>IFERROR(IF('Input| Projects'!D779="","",'Input| Projects'!D779),"")</f>
        <v/>
      </c>
      <c r="E779" s="140"/>
      <c r="F779" s="257">
        <f>IFERROR('Input| Projects'!I779*'Input| Escalations'!$K$19,"")</f>
        <v>0</v>
      </c>
      <c r="G779" s="257">
        <f>IFERROR('Input| Projects'!J779*'Input| Escalations'!$K$19,"")</f>
        <v>0</v>
      </c>
      <c r="H779" s="257">
        <f>IFERROR('Input| Projects'!K779*'Input| Escalations'!$K$19,"")</f>
        <v>0</v>
      </c>
      <c r="I779" s="257">
        <f>IFERROR('Input| Projects'!L779*'Input| Escalations'!$K$19,"")</f>
        <v>0</v>
      </c>
      <c r="J779" s="257">
        <f>IFERROR('Input| Projects'!M779*'Input| Escalations'!$K$19,"")</f>
        <v>0</v>
      </c>
      <c r="K779" s="257">
        <f>IFERROR('Input| Projects'!N779*'Input| Escalations'!$K$19,"")</f>
        <v>0</v>
      </c>
      <c r="L779" s="257">
        <f>IFERROR('Input| Projects'!O779*'Input| Escalations'!$K$19,"")</f>
        <v>0</v>
      </c>
      <c r="M779" s="206" t="str">
        <f>IF(ABS(SUM(F779:L779)-(SUM('Input| Projects'!I779:O779)*'Input| Escalations'!$K$19))&lt;0.0000001,"",1)</f>
        <v/>
      </c>
      <c r="N779" s="259">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259">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259">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259">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259">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259">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259">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42"/>
      <c r="V779" s="253">
        <f t="shared" ref="V779:V842" si="291">IFERROR(F779*N779,"")</f>
        <v>0</v>
      </c>
      <c r="W779" s="253">
        <f t="shared" ref="W779:W842" si="292">IFERROR(G779*O779,"")</f>
        <v>0</v>
      </c>
      <c r="X779" s="253">
        <f t="shared" ref="X779:X842" si="293">IFERROR(H779*P779,"")</f>
        <v>0</v>
      </c>
      <c r="Y779" s="253">
        <f t="shared" si="276"/>
        <v>0</v>
      </c>
      <c r="Z779" s="253">
        <f t="shared" si="277"/>
        <v>0</v>
      </c>
      <c r="AA779" s="253">
        <f t="shared" si="278"/>
        <v>0</v>
      </c>
      <c r="AB779" s="253">
        <f t="shared" si="279"/>
        <v>0</v>
      </c>
      <c r="AC779" s="142"/>
      <c r="AD779" s="253">
        <f>'Input| Projects'!Q779*N779*'Input| Escalations'!$K$19</f>
        <v>0</v>
      </c>
      <c r="AE779" s="253">
        <f>'Input| Projects'!R779*O779*'Input| Escalations'!$K$19</f>
        <v>0</v>
      </c>
      <c r="AF779" s="253">
        <f>'Input| Projects'!S779*P779*'Input| Escalations'!$K$19</f>
        <v>0</v>
      </c>
      <c r="AG779" s="253">
        <f>'Input| Projects'!T779*Q779*'Input| Escalations'!$K$19</f>
        <v>0</v>
      </c>
      <c r="AH779" s="253">
        <f>'Input| Projects'!U779*R779*'Input| Escalations'!$K$19</f>
        <v>0</v>
      </c>
      <c r="AI779" s="253">
        <f>'Input| Projects'!V779*S779*'Input| Escalations'!$K$19</f>
        <v>0</v>
      </c>
      <c r="AJ779" s="253">
        <f>'Input| Projects'!W779*T779*'Input| Escalations'!$K$19</f>
        <v>0</v>
      </c>
      <c r="AK779" s="142"/>
      <c r="AL779" s="253">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253">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253">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253">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253">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253">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253">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42"/>
      <c r="AT779" s="253">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253">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253">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253">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253">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253">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253">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42"/>
      <c r="BB779" s="253">
        <f t="shared" ref="BB779:BB842" si="294">IFERROR(SUM(AL779,AT779),"")</f>
        <v>0</v>
      </c>
      <c r="BC779" s="253">
        <f t="shared" ref="BC779:BC842" si="295">IFERROR(SUM(AM779,AU779),"")</f>
        <v>0</v>
      </c>
      <c r="BD779" s="253">
        <f t="shared" ref="BD779:BD842" si="296">IFERROR(SUM(AN779,AV779),"")</f>
        <v>0</v>
      </c>
      <c r="BE779" s="253">
        <f t="shared" si="280"/>
        <v>0</v>
      </c>
      <c r="BF779" s="253">
        <f t="shared" si="281"/>
        <v>0</v>
      </c>
      <c r="BG779" s="253">
        <f t="shared" si="282"/>
        <v>0</v>
      </c>
      <c r="BH779" s="253">
        <f t="shared" si="283"/>
        <v>0</v>
      </c>
      <c r="BI779" s="144"/>
      <c r="BJ779" s="253"/>
      <c r="BK779" s="253"/>
      <c r="BL779" s="253"/>
      <c r="BM779" s="253"/>
      <c r="BN779" s="253"/>
      <c r="BO779" s="253"/>
      <c r="BP779" s="253"/>
      <c r="BQ779" s="144"/>
      <c r="BR779" s="253">
        <f t="shared" si="284"/>
        <v>0</v>
      </c>
      <c r="BS779" s="253">
        <f t="shared" si="285"/>
        <v>0</v>
      </c>
      <c r="BT779" s="253">
        <f t="shared" si="286"/>
        <v>0</v>
      </c>
      <c r="BU779" s="253">
        <f t="shared" si="287"/>
        <v>0</v>
      </c>
      <c r="BV779" s="253">
        <f t="shared" si="288"/>
        <v>0</v>
      </c>
      <c r="BW779" s="253">
        <f t="shared" si="289"/>
        <v>0</v>
      </c>
      <c r="BX779" s="253">
        <f t="shared" si="290"/>
        <v>0</v>
      </c>
      <c r="BY779" s="142"/>
      <c r="BZ779" s="264" t="str">
        <f>IF(SUMIF('Input| Projects'!$AR$8:$CO$8,"Dx",'Input| Projects'!$AR779:$CO779)=0,"",SUMIF('Input| Projects'!$AR$8:$CO$8,"Dx",'Input| Projects'!$AR779:$CO779))</f>
        <v/>
      </c>
      <c r="CA779" s="264" t="str">
        <f>IF(SUMIF('Input| Projects'!$AR$8:$CO$8,"Tx",'Input| Projects'!$AR779:$CO779)=0,"",SUMIF('Input| Projects'!$AR$8:$CO$8,"Tx",'Input| Projects'!$AR779:$CO779))</f>
        <v/>
      </c>
      <c r="CB779" s="206" t="str">
        <f t="shared" ref="CB779:CB842" si="297">IF(SUM(BZ779:CA779,F779:L779)=0,"",IF(SUM(BZ779:CA779)=1,"",1))</f>
        <v/>
      </c>
    </row>
    <row r="780" spans="2:80" x14ac:dyDescent="0.3">
      <c r="B780" s="268">
        <f>IFERROR('Input| Projects'!B780,"")</f>
        <v>771</v>
      </c>
      <c r="C780" s="57" t="str">
        <f>IFERROR(IF('Input| Projects'!C780="","",'Input| Projects'!C780),"")</f>
        <v/>
      </c>
      <c r="D780" s="57" t="str">
        <f>IFERROR(IF('Input| Projects'!D780="","",'Input| Projects'!D780),"")</f>
        <v/>
      </c>
      <c r="E780" s="140"/>
      <c r="F780" s="257">
        <f>IFERROR('Input| Projects'!I780*'Input| Escalations'!$K$19,"")</f>
        <v>0</v>
      </c>
      <c r="G780" s="257">
        <f>IFERROR('Input| Projects'!J780*'Input| Escalations'!$K$19,"")</f>
        <v>0</v>
      </c>
      <c r="H780" s="257">
        <f>IFERROR('Input| Projects'!K780*'Input| Escalations'!$K$19,"")</f>
        <v>0</v>
      </c>
      <c r="I780" s="257">
        <f>IFERROR('Input| Projects'!L780*'Input| Escalations'!$K$19,"")</f>
        <v>0</v>
      </c>
      <c r="J780" s="257">
        <f>IFERROR('Input| Projects'!M780*'Input| Escalations'!$K$19,"")</f>
        <v>0</v>
      </c>
      <c r="K780" s="257">
        <f>IFERROR('Input| Projects'!N780*'Input| Escalations'!$K$19,"")</f>
        <v>0</v>
      </c>
      <c r="L780" s="257">
        <f>IFERROR('Input| Projects'!O780*'Input| Escalations'!$K$19,"")</f>
        <v>0</v>
      </c>
      <c r="M780" s="206" t="str">
        <f>IF(ABS(SUM(F780:L780)-(SUM('Input| Projects'!I780:O780)*'Input| Escalations'!$K$19))&lt;0.0000001,"",1)</f>
        <v/>
      </c>
      <c r="N780" s="259">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259">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259">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259">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259">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259">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259">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42"/>
      <c r="V780" s="253">
        <f t="shared" si="291"/>
        <v>0</v>
      </c>
      <c r="W780" s="253">
        <f t="shared" si="292"/>
        <v>0</v>
      </c>
      <c r="X780" s="253">
        <f t="shared" si="293"/>
        <v>0</v>
      </c>
      <c r="Y780" s="253">
        <f t="shared" si="276"/>
        <v>0</v>
      </c>
      <c r="Z780" s="253">
        <f t="shared" si="277"/>
        <v>0</v>
      </c>
      <c r="AA780" s="253">
        <f t="shared" si="278"/>
        <v>0</v>
      </c>
      <c r="AB780" s="253">
        <f t="shared" si="279"/>
        <v>0</v>
      </c>
      <c r="AC780" s="142"/>
      <c r="AD780" s="253">
        <f>'Input| Projects'!Q780*N780*'Input| Escalations'!$K$19</f>
        <v>0</v>
      </c>
      <c r="AE780" s="253">
        <f>'Input| Projects'!R780*O780*'Input| Escalations'!$K$19</f>
        <v>0</v>
      </c>
      <c r="AF780" s="253">
        <f>'Input| Projects'!S780*P780*'Input| Escalations'!$K$19</f>
        <v>0</v>
      </c>
      <c r="AG780" s="253">
        <f>'Input| Projects'!T780*Q780*'Input| Escalations'!$K$19</f>
        <v>0</v>
      </c>
      <c r="AH780" s="253">
        <f>'Input| Projects'!U780*R780*'Input| Escalations'!$K$19</f>
        <v>0</v>
      </c>
      <c r="AI780" s="253">
        <f>'Input| Projects'!V780*S780*'Input| Escalations'!$K$19</f>
        <v>0</v>
      </c>
      <c r="AJ780" s="253">
        <f>'Input| Projects'!W780*T780*'Input| Escalations'!$K$19</f>
        <v>0</v>
      </c>
      <c r="AK780" s="142"/>
      <c r="AL780" s="253">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253">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253">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253">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253">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253">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253">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42"/>
      <c r="AT780" s="253">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253">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253">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253">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253">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253">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253">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42"/>
      <c r="BB780" s="253">
        <f t="shared" si="294"/>
        <v>0</v>
      </c>
      <c r="BC780" s="253">
        <f t="shared" si="295"/>
        <v>0</v>
      </c>
      <c r="BD780" s="253">
        <f t="shared" si="296"/>
        <v>0</v>
      </c>
      <c r="BE780" s="253">
        <f t="shared" si="280"/>
        <v>0</v>
      </c>
      <c r="BF780" s="253">
        <f t="shared" si="281"/>
        <v>0</v>
      </c>
      <c r="BG780" s="253">
        <f t="shared" si="282"/>
        <v>0</v>
      </c>
      <c r="BH780" s="253">
        <f t="shared" si="283"/>
        <v>0</v>
      </c>
      <c r="BI780" s="144"/>
      <c r="BJ780" s="253"/>
      <c r="BK780" s="253"/>
      <c r="BL780" s="253"/>
      <c r="BM780" s="253"/>
      <c r="BN780" s="253"/>
      <c r="BO780" s="253"/>
      <c r="BP780" s="253"/>
      <c r="BQ780" s="144"/>
      <c r="BR780" s="253">
        <f t="shared" si="284"/>
        <v>0</v>
      </c>
      <c r="BS780" s="253">
        <f t="shared" si="285"/>
        <v>0</v>
      </c>
      <c r="BT780" s="253">
        <f t="shared" si="286"/>
        <v>0</v>
      </c>
      <c r="BU780" s="253">
        <f t="shared" si="287"/>
        <v>0</v>
      </c>
      <c r="BV780" s="253">
        <f t="shared" si="288"/>
        <v>0</v>
      </c>
      <c r="BW780" s="253">
        <f t="shared" si="289"/>
        <v>0</v>
      </c>
      <c r="BX780" s="253">
        <f t="shared" si="290"/>
        <v>0</v>
      </c>
      <c r="BY780" s="142"/>
      <c r="BZ780" s="264" t="str">
        <f>IF(SUMIF('Input| Projects'!$AR$8:$CO$8,"Dx",'Input| Projects'!$AR780:$CO780)=0,"",SUMIF('Input| Projects'!$AR$8:$CO$8,"Dx",'Input| Projects'!$AR780:$CO780))</f>
        <v/>
      </c>
      <c r="CA780" s="264" t="str">
        <f>IF(SUMIF('Input| Projects'!$AR$8:$CO$8,"Tx",'Input| Projects'!$AR780:$CO780)=0,"",SUMIF('Input| Projects'!$AR$8:$CO$8,"Tx",'Input| Projects'!$AR780:$CO780))</f>
        <v/>
      </c>
      <c r="CB780" s="206" t="str">
        <f t="shared" si="297"/>
        <v/>
      </c>
    </row>
    <row r="781" spans="2:80" x14ac:dyDescent="0.3">
      <c r="B781" s="268">
        <f>IFERROR('Input| Projects'!B781,"")</f>
        <v>772</v>
      </c>
      <c r="C781" s="57" t="str">
        <f>IFERROR(IF('Input| Projects'!C781="","",'Input| Projects'!C781),"")</f>
        <v/>
      </c>
      <c r="D781" s="57" t="str">
        <f>IFERROR(IF('Input| Projects'!D781="","",'Input| Projects'!D781),"")</f>
        <v/>
      </c>
      <c r="E781" s="140"/>
      <c r="F781" s="257">
        <f>IFERROR('Input| Projects'!I781*'Input| Escalations'!$K$19,"")</f>
        <v>0</v>
      </c>
      <c r="G781" s="257">
        <f>IFERROR('Input| Projects'!J781*'Input| Escalations'!$K$19,"")</f>
        <v>0</v>
      </c>
      <c r="H781" s="257">
        <f>IFERROR('Input| Projects'!K781*'Input| Escalations'!$K$19,"")</f>
        <v>0</v>
      </c>
      <c r="I781" s="257">
        <f>IFERROR('Input| Projects'!L781*'Input| Escalations'!$K$19,"")</f>
        <v>0</v>
      </c>
      <c r="J781" s="257">
        <f>IFERROR('Input| Projects'!M781*'Input| Escalations'!$K$19,"")</f>
        <v>0</v>
      </c>
      <c r="K781" s="257">
        <f>IFERROR('Input| Projects'!N781*'Input| Escalations'!$K$19,"")</f>
        <v>0</v>
      </c>
      <c r="L781" s="257">
        <f>IFERROR('Input| Projects'!O781*'Input| Escalations'!$K$19,"")</f>
        <v>0</v>
      </c>
      <c r="M781" s="206" t="str">
        <f>IF(ABS(SUM(F781:L781)-(SUM('Input| Projects'!I781:O781)*'Input| Escalations'!$K$19))&lt;0.0000001,"",1)</f>
        <v/>
      </c>
      <c r="N781" s="259">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259">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259">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259">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259">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259">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259">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42"/>
      <c r="V781" s="253">
        <f t="shared" si="291"/>
        <v>0</v>
      </c>
      <c r="W781" s="253">
        <f t="shared" si="292"/>
        <v>0</v>
      </c>
      <c r="X781" s="253">
        <f t="shared" si="293"/>
        <v>0</v>
      </c>
      <c r="Y781" s="253">
        <f t="shared" si="276"/>
        <v>0</v>
      </c>
      <c r="Z781" s="253">
        <f t="shared" si="277"/>
        <v>0</v>
      </c>
      <c r="AA781" s="253">
        <f t="shared" si="278"/>
        <v>0</v>
      </c>
      <c r="AB781" s="253">
        <f t="shared" si="279"/>
        <v>0</v>
      </c>
      <c r="AC781" s="142"/>
      <c r="AD781" s="253">
        <f>'Input| Projects'!Q781*N781*'Input| Escalations'!$K$19</f>
        <v>0</v>
      </c>
      <c r="AE781" s="253">
        <f>'Input| Projects'!R781*O781*'Input| Escalations'!$K$19</f>
        <v>0</v>
      </c>
      <c r="AF781" s="253">
        <f>'Input| Projects'!S781*P781*'Input| Escalations'!$K$19</f>
        <v>0</v>
      </c>
      <c r="AG781" s="253">
        <f>'Input| Projects'!T781*Q781*'Input| Escalations'!$K$19</f>
        <v>0</v>
      </c>
      <c r="AH781" s="253">
        <f>'Input| Projects'!U781*R781*'Input| Escalations'!$K$19</f>
        <v>0</v>
      </c>
      <c r="AI781" s="253">
        <f>'Input| Projects'!V781*S781*'Input| Escalations'!$K$19</f>
        <v>0</v>
      </c>
      <c r="AJ781" s="253">
        <f>'Input| Projects'!W781*T781*'Input| Escalations'!$K$19</f>
        <v>0</v>
      </c>
      <c r="AK781" s="142"/>
      <c r="AL781" s="253">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253">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253">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253">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253">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253">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253">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42"/>
      <c r="AT781" s="253">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253">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253">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253">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253">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253">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253">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42"/>
      <c r="BB781" s="253">
        <f t="shared" si="294"/>
        <v>0</v>
      </c>
      <c r="BC781" s="253">
        <f t="shared" si="295"/>
        <v>0</v>
      </c>
      <c r="BD781" s="253">
        <f t="shared" si="296"/>
        <v>0</v>
      </c>
      <c r="BE781" s="253">
        <f t="shared" si="280"/>
        <v>0</v>
      </c>
      <c r="BF781" s="253">
        <f t="shared" si="281"/>
        <v>0</v>
      </c>
      <c r="BG781" s="253">
        <f t="shared" si="282"/>
        <v>0</v>
      </c>
      <c r="BH781" s="253">
        <f t="shared" si="283"/>
        <v>0</v>
      </c>
      <c r="BI781" s="144"/>
      <c r="BJ781" s="253"/>
      <c r="BK781" s="253"/>
      <c r="BL781" s="253"/>
      <c r="BM781" s="253"/>
      <c r="BN781" s="253"/>
      <c r="BO781" s="253"/>
      <c r="BP781" s="253"/>
      <c r="BQ781" s="144"/>
      <c r="BR781" s="253">
        <f t="shared" si="284"/>
        <v>0</v>
      </c>
      <c r="BS781" s="253">
        <f t="shared" si="285"/>
        <v>0</v>
      </c>
      <c r="BT781" s="253">
        <f t="shared" si="286"/>
        <v>0</v>
      </c>
      <c r="BU781" s="253">
        <f t="shared" si="287"/>
        <v>0</v>
      </c>
      <c r="BV781" s="253">
        <f t="shared" si="288"/>
        <v>0</v>
      </c>
      <c r="BW781" s="253">
        <f t="shared" si="289"/>
        <v>0</v>
      </c>
      <c r="BX781" s="253">
        <f t="shared" si="290"/>
        <v>0</v>
      </c>
      <c r="BY781" s="142"/>
      <c r="BZ781" s="264" t="str">
        <f>IF(SUMIF('Input| Projects'!$AR$8:$CO$8,"Dx",'Input| Projects'!$AR781:$CO781)=0,"",SUMIF('Input| Projects'!$AR$8:$CO$8,"Dx",'Input| Projects'!$AR781:$CO781))</f>
        <v/>
      </c>
      <c r="CA781" s="264" t="str">
        <f>IF(SUMIF('Input| Projects'!$AR$8:$CO$8,"Tx",'Input| Projects'!$AR781:$CO781)=0,"",SUMIF('Input| Projects'!$AR$8:$CO$8,"Tx",'Input| Projects'!$AR781:$CO781))</f>
        <v/>
      </c>
      <c r="CB781" s="206" t="str">
        <f t="shared" si="297"/>
        <v/>
      </c>
    </row>
    <row r="782" spans="2:80" x14ac:dyDescent="0.3">
      <c r="B782" s="268">
        <f>IFERROR('Input| Projects'!B782,"")</f>
        <v>773</v>
      </c>
      <c r="C782" s="57" t="str">
        <f>IFERROR(IF('Input| Projects'!C782="","",'Input| Projects'!C782),"")</f>
        <v/>
      </c>
      <c r="D782" s="57" t="str">
        <f>IFERROR(IF('Input| Projects'!D782="","",'Input| Projects'!D782),"")</f>
        <v/>
      </c>
      <c r="E782" s="140"/>
      <c r="F782" s="257">
        <f>IFERROR('Input| Projects'!I782*'Input| Escalations'!$K$19,"")</f>
        <v>0</v>
      </c>
      <c r="G782" s="257">
        <f>IFERROR('Input| Projects'!J782*'Input| Escalations'!$K$19,"")</f>
        <v>0</v>
      </c>
      <c r="H782" s="257">
        <f>IFERROR('Input| Projects'!K782*'Input| Escalations'!$K$19,"")</f>
        <v>0</v>
      </c>
      <c r="I782" s="257">
        <f>IFERROR('Input| Projects'!L782*'Input| Escalations'!$K$19,"")</f>
        <v>0</v>
      </c>
      <c r="J782" s="257">
        <f>IFERROR('Input| Projects'!M782*'Input| Escalations'!$K$19,"")</f>
        <v>0</v>
      </c>
      <c r="K782" s="257">
        <f>IFERROR('Input| Projects'!N782*'Input| Escalations'!$K$19,"")</f>
        <v>0</v>
      </c>
      <c r="L782" s="257">
        <f>IFERROR('Input| Projects'!O782*'Input| Escalations'!$K$19,"")</f>
        <v>0</v>
      </c>
      <c r="M782" s="206" t="str">
        <f>IF(ABS(SUM(F782:L782)-(SUM('Input| Projects'!I782:O782)*'Input| Escalations'!$K$19))&lt;0.0000001,"",1)</f>
        <v/>
      </c>
      <c r="N782" s="259">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259">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259">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259">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259">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259">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259">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42"/>
      <c r="V782" s="253">
        <f t="shared" si="291"/>
        <v>0</v>
      </c>
      <c r="W782" s="253">
        <f t="shared" si="292"/>
        <v>0</v>
      </c>
      <c r="X782" s="253">
        <f t="shared" si="293"/>
        <v>0</v>
      </c>
      <c r="Y782" s="253">
        <f t="shared" si="276"/>
        <v>0</v>
      </c>
      <c r="Z782" s="253">
        <f t="shared" si="277"/>
        <v>0</v>
      </c>
      <c r="AA782" s="253">
        <f t="shared" si="278"/>
        <v>0</v>
      </c>
      <c r="AB782" s="253">
        <f t="shared" si="279"/>
        <v>0</v>
      </c>
      <c r="AC782" s="142"/>
      <c r="AD782" s="253">
        <f>'Input| Projects'!Q782*N782*'Input| Escalations'!$K$19</f>
        <v>0</v>
      </c>
      <c r="AE782" s="253">
        <f>'Input| Projects'!R782*O782*'Input| Escalations'!$K$19</f>
        <v>0</v>
      </c>
      <c r="AF782" s="253">
        <f>'Input| Projects'!S782*P782*'Input| Escalations'!$K$19</f>
        <v>0</v>
      </c>
      <c r="AG782" s="253">
        <f>'Input| Projects'!T782*Q782*'Input| Escalations'!$K$19</f>
        <v>0</v>
      </c>
      <c r="AH782" s="253">
        <f>'Input| Projects'!U782*R782*'Input| Escalations'!$K$19</f>
        <v>0</v>
      </c>
      <c r="AI782" s="253">
        <f>'Input| Projects'!V782*S782*'Input| Escalations'!$K$19</f>
        <v>0</v>
      </c>
      <c r="AJ782" s="253">
        <f>'Input| Projects'!W782*T782*'Input| Escalations'!$K$19</f>
        <v>0</v>
      </c>
      <c r="AK782" s="142"/>
      <c r="AL782" s="253">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253">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253">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253">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253">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253">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253">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42"/>
      <c r="AT782" s="253">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253">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253">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253">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253">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253">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253">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42"/>
      <c r="BB782" s="253">
        <f t="shared" si="294"/>
        <v>0</v>
      </c>
      <c r="BC782" s="253">
        <f t="shared" si="295"/>
        <v>0</v>
      </c>
      <c r="BD782" s="253">
        <f t="shared" si="296"/>
        <v>0</v>
      </c>
      <c r="BE782" s="253">
        <f t="shared" si="280"/>
        <v>0</v>
      </c>
      <c r="BF782" s="253">
        <f t="shared" si="281"/>
        <v>0</v>
      </c>
      <c r="BG782" s="253">
        <f t="shared" si="282"/>
        <v>0</v>
      </c>
      <c r="BH782" s="253">
        <f t="shared" si="283"/>
        <v>0</v>
      </c>
      <c r="BI782" s="144"/>
      <c r="BJ782" s="253"/>
      <c r="BK782" s="253"/>
      <c r="BL782" s="253"/>
      <c r="BM782" s="253"/>
      <c r="BN782" s="253"/>
      <c r="BO782" s="253"/>
      <c r="BP782" s="253"/>
      <c r="BQ782" s="144"/>
      <c r="BR782" s="253">
        <f t="shared" si="284"/>
        <v>0</v>
      </c>
      <c r="BS782" s="253">
        <f t="shared" si="285"/>
        <v>0</v>
      </c>
      <c r="BT782" s="253">
        <f t="shared" si="286"/>
        <v>0</v>
      </c>
      <c r="BU782" s="253">
        <f t="shared" si="287"/>
        <v>0</v>
      </c>
      <c r="BV782" s="253">
        <f t="shared" si="288"/>
        <v>0</v>
      </c>
      <c r="BW782" s="253">
        <f t="shared" si="289"/>
        <v>0</v>
      </c>
      <c r="BX782" s="253">
        <f t="shared" si="290"/>
        <v>0</v>
      </c>
      <c r="BY782" s="142"/>
      <c r="BZ782" s="264" t="str">
        <f>IF(SUMIF('Input| Projects'!$AR$8:$CO$8,"Dx",'Input| Projects'!$AR782:$CO782)=0,"",SUMIF('Input| Projects'!$AR$8:$CO$8,"Dx",'Input| Projects'!$AR782:$CO782))</f>
        <v/>
      </c>
      <c r="CA782" s="264" t="str">
        <f>IF(SUMIF('Input| Projects'!$AR$8:$CO$8,"Tx",'Input| Projects'!$AR782:$CO782)=0,"",SUMIF('Input| Projects'!$AR$8:$CO$8,"Tx",'Input| Projects'!$AR782:$CO782))</f>
        <v/>
      </c>
      <c r="CB782" s="206" t="str">
        <f t="shared" si="297"/>
        <v/>
      </c>
    </row>
    <row r="783" spans="2:80" x14ac:dyDescent="0.3">
      <c r="B783" s="268">
        <f>IFERROR('Input| Projects'!B783,"")</f>
        <v>774</v>
      </c>
      <c r="C783" s="57" t="str">
        <f>IFERROR(IF('Input| Projects'!C783="","",'Input| Projects'!C783),"")</f>
        <v/>
      </c>
      <c r="D783" s="57" t="str">
        <f>IFERROR(IF('Input| Projects'!D783="","",'Input| Projects'!D783),"")</f>
        <v/>
      </c>
      <c r="E783" s="140"/>
      <c r="F783" s="257">
        <f>IFERROR('Input| Projects'!I783*'Input| Escalations'!$K$19,"")</f>
        <v>0</v>
      </c>
      <c r="G783" s="257">
        <f>IFERROR('Input| Projects'!J783*'Input| Escalations'!$K$19,"")</f>
        <v>0</v>
      </c>
      <c r="H783" s="257">
        <f>IFERROR('Input| Projects'!K783*'Input| Escalations'!$K$19,"")</f>
        <v>0</v>
      </c>
      <c r="I783" s="257">
        <f>IFERROR('Input| Projects'!L783*'Input| Escalations'!$K$19,"")</f>
        <v>0</v>
      </c>
      <c r="J783" s="257">
        <f>IFERROR('Input| Projects'!M783*'Input| Escalations'!$K$19,"")</f>
        <v>0</v>
      </c>
      <c r="K783" s="257">
        <f>IFERROR('Input| Projects'!N783*'Input| Escalations'!$K$19,"")</f>
        <v>0</v>
      </c>
      <c r="L783" s="257">
        <f>IFERROR('Input| Projects'!O783*'Input| Escalations'!$K$19,"")</f>
        <v>0</v>
      </c>
      <c r="M783" s="206" t="str">
        <f>IF(ABS(SUM(F783:L783)-(SUM('Input| Projects'!I783:O783)*'Input| Escalations'!$K$19))&lt;0.0000001,"",1)</f>
        <v/>
      </c>
      <c r="N783" s="259">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259">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259">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259">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259">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259">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259">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42"/>
      <c r="V783" s="253">
        <f t="shared" si="291"/>
        <v>0</v>
      </c>
      <c r="W783" s="253">
        <f t="shared" si="292"/>
        <v>0</v>
      </c>
      <c r="X783" s="253">
        <f t="shared" si="293"/>
        <v>0</v>
      </c>
      <c r="Y783" s="253">
        <f t="shared" si="276"/>
        <v>0</v>
      </c>
      <c r="Z783" s="253">
        <f t="shared" si="277"/>
        <v>0</v>
      </c>
      <c r="AA783" s="253">
        <f t="shared" si="278"/>
        <v>0</v>
      </c>
      <c r="AB783" s="253">
        <f t="shared" si="279"/>
        <v>0</v>
      </c>
      <c r="AC783" s="142"/>
      <c r="AD783" s="253">
        <f>'Input| Projects'!Q783*N783*'Input| Escalations'!$K$19</f>
        <v>0</v>
      </c>
      <c r="AE783" s="253">
        <f>'Input| Projects'!R783*O783*'Input| Escalations'!$K$19</f>
        <v>0</v>
      </c>
      <c r="AF783" s="253">
        <f>'Input| Projects'!S783*P783*'Input| Escalations'!$K$19</f>
        <v>0</v>
      </c>
      <c r="AG783" s="253">
        <f>'Input| Projects'!T783*Q783*'Input| Escalations'!$K$19</f>
        <v>0</v>
      </c>
      <c r="AH783" s="253">
        <f>'Input| Projects'!U783*R783*'Input| Escalations'!$K$19</f>
        <v>0</v>
      </c>
      <c r="AI783" s="253">
        <f>'Input| Projects'!V783*S783*'Input| Escalations'!$K$19</f>
        <v>0</v>
      </c>
      <c r="AJ783" s="253">
        <f>'Input| Projects'!W783*T783*'Input| Escalations'!$K$19</f>
        <v>0</v>
      </c>
      <c r="AK783" s="142"/>
      <c r="AL783" s="253">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253">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253">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253">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253">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253">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253">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42"/>
      <c r="AT783" s="253">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253">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253">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253">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253">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253">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253">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42"/>
      <c r="BB783" s="253">
        <f t="shared" si="294"/>
        <v>0</v>
      </c>
      <c r="BC783" s="253">
        <f t="shared" si="295"/>
        <v>0</v>
      </c>
      <c r="BD783" s="253">
        <f t="shared" si="296"/>
        <v>0</v>
      </c>
      <c r="BE783" s="253">
        <f t="shared" si="280"/>
        <v>0</v>
      </c>
      <c r="BF783" s="253">
        <f t="shared" si="281"/>
        <v>0</v>
      </c>
      <c r="BG783" s="253">
        <f t="shared" si="282"/>
        <v>0</v>
      </c>
      <c r="BH783" s="253">
        <f t="shared" si="283"/>
        <v>0</v>
      </c>
      <c r="BI783" s="144"/>
      <c r="BJ783" s="253"/>
      <c r="BK783" s="253"/>
      <c r="BL783" s="253"/>
      <c r="BM783" s="253"/>
      <c r="BN783" s="253"/>
      <c r="BO783" s="253"/>
      <c r="BP783" s="253"/>
      <c r="BQ783" s="144"/>
      <c r="BR783" s="253">
        <f t="shared" si="284"/>
        <v>0</v>
      </c>
      <c r="BS783" s="253">
        <f t="shared" si="285"/>
        <v>0</v>
      </c>
      <c r="BT783" s="253">
        <f t="shared" si="286"/>
        <v>0</v>
      </c>
      <c r="BU783" s="253">
        <f t="shared" si="287"/>
        <v>0</v>
      </c>
      <c r="BV783" s="253">
        <f t="shared" si="288"/>
        <v>0</v>
      </c>
      <c r="BW783" s="253">
        <f t="shared" si="289"/>
        <v>0</v>
      </c>
      <c r="BX783" s="253">
        <f t="shared" si="290"/>
        <v>0</v>
      </c>
      <c r="BY783" s="142"/>
      <c r="BZ783" s="264" t="str">
        <f>IF(SUMIF('Input| Projects'!$AR$8:$CO$8,"Dx",'Input| Projects'!$AR783:$CO783)=0,"",SUMIF('Input| Projects'!$AR$8:$CO$8,"Dx",'Input| Projects'!$AR783:$CO783))</f>
        <v/>
      </c>
      <c r="CA783" s="264" t="str">
        <f>IF(SUMIF('Input| Projects'!$AR$8:$CO$8,"Tx",'Input| Projects'!$AR783:$CO783)=0,"",SUMIF('Input| Projects'!$AR$8:$CO$8,"Tx",'Input| Projects'!$AR783:$CO783))</f>
        <v/>
      </c>
      <c r="CB783" s="206" t="str">
        <f t="shared" si="297"/>
        <v/>
      </c>
    </row>
    <row r="784" spans="2:80" x14ac:dyDescent="0.3">
      <c r="B784" s="268">
        <f>IFERROR('Input| Projects'!B784,"")</f>
        <v>775</v>
      </c>
      <c r="C784" s="57" t="str">
        <f>IFERROR(IF('Input| Projects'!C784="","",'Input| Projects'!C784),"")</f>
        <v/>
      </c>
      <c r="D784" s="57" t="str">
        <f>IFERROR(IF('Input| Projects'!D784="","",'Input| Projects'!D784),"")</f>
        <v/>
      </c>
      <c r="E784" s="140"/>
      <c r="F784" s="257">
        <f>IFERROR('Input| Projects'!I784*'Input| Escalations'!$K$19,"")</f>
        <v>0</v>
      </c>
      <c r="G784" s="257">
        <f>IFERROR('Input| Projects'!J784*'Input| Escalations'!$K$19,"")</f>
        <v>0</v>
      </c>
      <c r="H784" s="257">
        <f>IFERROR('Input| Projects'!K784*'Input| Escalations'!$K$19,"")</f>
        <v>0</v>
      </c>
      <c r="I784" s="257">
        <f>IFERROR('Input| Projects'!L784*'Input| Escalations'!$K$19,"")</f>
        <v>0</v>
      </c>
      <c r="J784" s="257">
        <f>IFERROR('Input| Projects'!M784*'Input| Escalations'!$K$19,"")</f>
        <v>0</v>
      </c>
      <c r="K784" s="257">
        <f>IFERROR('Input| Projects'!N784*'Input| Escalations'!$K$19,"")</f>
        <v>0</v>
      </c>
      <c r="L784" s="257">
        <f>IFERROR('Input| Projects'!O784*'Input| Escalations'!$K$19,"")</f>
        <v>0</v>
      </c>
      <c r="M784" s="206" t="str">
        <f>IF(ABS(SUM(F784:L784)-(SUM('Input| Projects'!I784:O784)*'Input| Escalations'!$K$19))&lt;0.0000001,"",1)</f>
        <v/>
      </c>
      <c r="N784" s="259">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259">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259">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259">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259">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259">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259">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42"/>
      <c r="V784" s="253">
        <f t="shared" si="291"/>
        <v>0</v>
      </c>
      <c r="W784" s="253">
        <f t="shared" si="292"/>
        <v>0</v>
      </c>
      <c r="X784" s="253">
        <f t="shared" si="293"/>
        <v>0</v>
      </c>
      <c r="Y784" s="253">
        <f t="shared" si="276"/>
        <v>0</v>
      </c>
      <c r="Z784" s="253">
        <f t="shared" si="277"/>
        <v>0</v>
      </c>
      <c r="AA784" s="253">
        <f t="shared" si="278"/>
        <v>0</v>
      </c>
      <c r="AB784" s="253">
        <f t="shared" si="279"/>
        <v>0</v>
      </c>
      <c r="AC784" s="142"/>
      <c r="AD784" s="253">
        <f>'Input| Projects'!Q784*N784*'Input| Escalations'!$K$19</f>
        <v>0</v>
      </c>
      <c r="AE784" s="253">
        <f>'Input| Projects'!R784*O784*'Input| Escalations'!$K$19</f>
        <v>0</v>
      </c>
      <c r="AF784" s="253">
        <f>'Input| Projects'!S784*P784*'Input| Escalations'!$K$19</f>
        <v>0</v>
      </c>
      <c r="AG784" s="253">
        <f>'Input| Projects'!T784*Q784*'Input| Escalations'!$K$19</f>
        <v>0</v>
      </c>
      <c r="AH784" s="253">
        <f>'Input| Projects'!U784*R784*'Input| Escalations'!$K$19</f>
        <v>0</v>
      </c>
      <c r="AI784" s="253">
        <f>'Input| Projects'!V784*S784*'Input| Escalations'!$K$19</f>
        <v>0</v>
      </c>
      <c r="AJ784" s="253">
        <f>'Input| Projects'!W784*T784*'Input| Escalations'!$K$19</f>
        <v>0</v>
      </c>
      <c r="AK784" s="142"/>
      <c r="AL784" s="253">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253">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253">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253">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253">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253">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253">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42"/>
      <c r="AT784" s="253">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253">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253">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253">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253">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253">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253">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42"/>
      <c r="BB784" s="253">
        <f t="shared" si="294"/>
        <v>0</v>
      </c>
      <c r="BC784" s="253">
        <f t="shared" si="295"/>
        <v>0</v>
      </c>
      <c r="BD784" s="253">
        <f t="shared" si="296"/>
        <v>0</v>
      </c>
      <c r="BE784" s="253">
        <f t="shared" si="280"/>
        <v>0</v>
      </c>
      <c r="BF784" s="253">
        <f t="shared" si="281"/>
        <v>0</v>
      </c>
      <c r="BG784" s="253">
        <f t="shared" si="282"/>
        <v>0</v>
      </c>
      <c r="BH784" s="253">
        <f t="shared" si="283"/>
        <v>0</v>
      </c>
      <c r="BI784" s="144"/>
      <c r="BJ784" s="253"/>
      <c r="BK784" s="253"/>
      <c r="BL784" s="253"/>
      <c r="BM784" s="253"/>
      <c r="BN784" s="253"/>
      <c r="BO784" s="253"/>
      <c r="BP784" s="253"/>
      <c r="BQ784" s="144"/>
      <c r="BR784" s="253">
        <f t="shared" si="284"/>
        <v>0</v>
      </c>
      <c r="BS784" s="253">
        <f t="shared" si="285"/>
        <v>0</v>
      </c>
      <c r="BT784" s="253">
        <f t="shared" si="286"/>
        <v>0</v>
      </c>
      <c r="BU784" s="253">
        <f t="shared" si="287"/>
        <v>0</v>
      </c>
      <c r="BV784" s="253">
        <f t="shared" si="288"/>
        <v>0</v>
      </c>
      <c r="BW784" s="253">
        <f t="shared" si="289"/>
        <v>0</v>
      </c>
      <c r="BX784" s="253">
        <f t="shared" si="290"/>
        <v>0</v>
      </c>
      <c r="BY784" s="142"/>
      <c r="BZ784" s="264" t="str">
        <f>IF(SUMIF('Input| Projects'!$AR$8:$CO$8,"Dx",'Input| Projects'!$AR784:$CO784)=0,"",SUMIF('Input| Projects'!$AR$8:$CO$8,"Dx",'Input| Projects'!$AR784:$CO784))</f>
        <v/>
      </c>
      <c r="CA784" s="264" t="str">
        <f>IF(SUMIF('Input| Projects'!$AR$8:$CO$8,"Tx",'Input| Projects'!$AR784:$CO784)=0,"",SUMIF('Input| Projects'!$AR$8:$CO$8,"Tx",'Input| Projects'!$AR784:$CO784))</f>
        <v/>
      </c>
      <c r="CB784" s="206" t="str">
        <f t="shared" si="297"/>
        <v/>
      </c>
    </row>
    <row r="785" spans="2:80" x14ac:dyDescent="0.3">
      <c r="B785" s="268">
        <f>IFERROR('Input| Projects'!B785,"")</f>
        <v>776</v>
      </c>
      <c r="C785" s="57" t="str">
        <f>IFERROR(IF('Input| Projects'!C785="","",'Input| Projects'!C785),"")</f>
        <v/>
      </c>
      <c r="D785" s="57" t="str">
        <f>IFERROR(IF('Input| Projects'!D785="","",'Input| Projects'!D785),"")</f>
        <v/>
      </c>
      <c r="E785" s="140"/>
      <c r="F785" s="257">
        <f>IFERROR('Input| Projects'!I785*'Input| Escalations'!$K$19,"")</f>
        <v>0</v>
      </c>
      <c r="G785" s="257">
        <f>IFERROR('Input| Projects'!J785*'Input| Escalations'!$K$19,"")</f>
        <v>0</v>
      </c>
      <c r="H785" s="257">
        <f>IFERROR('Input| Projects'!K785*'Input| Escalations'!$K$19,"")</f>
        <v>0</v>
      </c>
      <c r="I785" s="257">
        <f>IFERROR('Input| Projects'!L785*'Input| Escalations'!$K$19,"")</f>
        <v>0</v>
      </c>
      <c r="J785" s="257">
        <f>IFERROR('Input| Projects'!M785*'Input| Escalations'!$K$19,"")</f>
        <v>0</v>
      </c>
      <c r="K785" s="257">
        <f>IFERROR('Input| Projects'!N785*'Input| Escalations'!$K$19,"")</f>
        <v>0</v>
      </c>
      <c r="L785" s="257">
        <f>IFERROR('Input| Projects'!O785*'Input| Escalations'!$K$19,"")</f>
        <v>0</v>
      </c>
      <c r="M785" s="206" t="str">
        <f>IF(ABS(SUM(F785:L785)-(SUM('Input| Projects'!I785:O785)*'Input| Escalations'!$K$19))&lt;0.0000001,"",1)</f>
        <v/>
      </c>
      <c r="N785" s="259">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259">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259">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259">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259">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259">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259">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42"/>
      <c r="V785" s="253">
        <f t="shared" si="291"/>
        <v>0</v>
      </c>
      <c r="W785" s="253">
        <f t="shared" si="292"/>
        <v>0</v>
      </c>
      <c r="X785" s="253">
        <f t="shared" si="293"/>
        <v>0</v>
      </c>
      <c r="Y785" s="253">
        <f t="shared" si="276"/>
        <v>0</v>
      </c>
      <c r="Z785" s="253">
        <f t="shared" si="277"/>
        <v>0</v>
      </c>
      <c r="AA785" s="253">
        <f t="shared" si="278"/>
        <v>0</v>
      </c>
      <c r="AB785" s="253">
        <f t="shared" si="279"/>
        <v>0</v>
      </c>
      <c r="AC785" s="142"/>
      <c r="AD785" s="253">
        <f>'Input| Projects'!Q785*N785*'Input| Escalations'!$K$19</f>
        <v>0</v>
      </c>
      <c r="AE785" s="253">
        <f>'Input| Projects'!R785*O785*'Input| Escalations'!$K$19</f>
        <v>0</v>
      </c>
      <c r="AF785" s="253">
        <f>'Input| Projects'!S785*P785*'Input| Escalations'!$K$19</f>
        <v>0</v>
      </c>
      <c r="AG785" s="253">
        <f>'Input| Projects'!T785*Q785*'Input| Escalations'!$K$19</f>
        <v>0</v>
      </c>
      <c r="AH785" s="253">
        <f>'Input| Projects'!U785*R785*'Input| Escalations'!$K$19</f>
        <v>0</v>
      </c>
      <c r="AI785" s="253">
        <f>'Input| Projects'!V785*S785*'Input| Escalations'!$K$19</f>
        <v>0</v>
      </c>
      <c r="AJ785" s="253">
        <f>'Input| Projects'!W785*T785*'Input| Escalations'!$K$19</f>
        <v>0</v>
      </c>
      <c r="AK785" s="142"/>
      <c r="AL785" s="253">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253">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253">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253">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253">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253">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253">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42"/>
      <c r="AT785" s="253">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253">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253">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253">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253">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253">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253">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42"/>
      <c r="BB785" s="253">
        <f t="shared" si="294"/>
        <v>0</v>
      </c>
      <c r="BC785" s="253">
        <f t="shared" si="295"/>
        <v>0</v>
      </c>
      <c r="BD785" s="253">
        <f t="shared" si="296"/>
        <v>0</v>
      </c>
      <c r="BE785" s="253">
        <f t="shared" si="280"/>
        <v>0</v>
      </c>
      <c r="BF785" s="253">
        <f t="shared" si="281"/>
        <v>0</v>
      </c>
      <c r="BG785" s="253">
        <f t="shared" si="282"/>
        <v>0</v>
      </c>
      <c r="BH785" s="253">
        <f t="shared" si="283"/>
        <v>0</v>
      </c>
      <c r="BI785" s="144"/>
      <c r="BJ785" s="253"/>
      <c r="BK785" s="253"/>
      <c r="BL785" s="253"/>
      <c r="BM785" s="253"/>
      <c r="BN785" s="253"/>
      <c r="BO785" s="253"/>
      <c r="BP785" s="253"/>
      <c r="BQ785" s="144"/>
      <c r="BR785" s="253">
        <f t="shared" si="284"/>
        <v>0</v>
      </c>
      <c r="BS785" s="253">
        <f t="shared" si="285"/>
        <v>0</v>
      </c>
      <c r="BT785" s="253">
        <f t="shared" si="286"/>
        <v>0</v>
      </c>
      <c r="BU785" s="253">
        <f t="shared" si="287"/>
        <v>0</v>
      </c>
      <c r="BV785" s="253">
        <f t="shared" si="288"/>
        <v>0</v>
      </c>
      <c r="BW785" s="253">
        <f t="shared" si="289"/>
        <v>0</v>
      </c>
      <c r="BX785" s="253">
        <f t="shared" si="290"/>
        <v>0</v>
      </c>
      <c r="BY785" s="142"/>
      <c r="BZ785" s="264" t="str">
        <f>IF(SUMIF('Input| Projects'!$AR$8:$CO$8,"Dx",'Input| Projects'!$AR785:$CO785)=0,"",SUMIF('Input| Projects'!$AR$8:$CO$8,"Dx",'Input| Projects'!$AR785:$CO785))</f>
        <v/>
      </c>
      <c r="CA785" s="264" t="str">
        <f>IF(SUMIF('Input| Projects'!$AR$8:$CO$8,"Tx",'Input| Projects'!$AR785:$CO785)=0,"",SUMIF('Input| Projects'!$AR$8:$CO$8,"Tx",'Input| Projects'!$AR785:$CO785))</f>
        <v/>
      </c>
      <c r="CB785" s="206" t="str">
        <f t="shared" si="297"/>
        <v/>
      </c>
    </row>
    <row r="786" spans="2:80" x14ac:dyDescent="0.3">
      <c r="B786" s="268">
        <f>IFERROR('Input| Projects'!B786,"")</f>
        <v>777</v>
      </c>
      <c r="C786" s="57" t="str">
        <f>IFERROR(IF('Input| Projects'!C786="","",'Input| Projects'!C786),"")</f>
        <v/>
      </c>
      <c r="D786" s="57" t="str">
        <f>IFERROR(IF('Input| Projects'!D786="","",'Input| Projects'!D786),"")</f>
        <v/>
      </c>
      <c r="E786" s="140"/>
      <c r="F786" s="257">
        <f>IFERROR('Input| Projects'!I786*'Input| Escalations'!$K$19,"")</f>
        <v>0</v>
      </c>
      <c r="G786" s="257">
        <f>IFERROR('Input| Projects'!J786*'Input| Escalations'!$K$19,"")</f>
        <v>0</v>
      </c>
      <c r="H786" s="257">
        <f>IFERROR('Input| Projects'!K786*'Input| Escalations'!$K$19,"")</f>
        <v>0</v>
      </c>
      <c r="I786" s="257">
        <f>IFERROR('Input| Projects'!L786*'Input| Escalations'!$K$19,"")</f>
        <v>0</v>
      </c>
      <c r="J786" s="257">
        <f>IFERROR('Input| Projects'!M786*'Input| Escalations'!$K$19,"")</f>
        <v>0</v>
      </c>
      <c r="K786" s="257">
        <f>IFERROR('Input| Projects'!N786*'Input| Escalations'!$K$19,"")</f>
        <v>0</v>
      </c>
      <c r="L786" s="257">
        <f>IFERROR('Input| Projects'!O786*'Input| Escalations'!$K$19,"")</f>
        <v>0</v>
      </c>
      <c r="M786" s="206" t="str">
        <f>IF(ABS(SUM(F786:L786)-(SUM('Input| Projects'!I786:O786)*'Input| Escalations'!$K$19))&lt;0.0000001,"",1)</f>
        <v/>
      </c>
      <c r="N786" s="259">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259">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259">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259">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259">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259">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259">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42"/>
      <c r="V786" s="253">
        <f t="shared" si="291"/>
        <v>0</v>
      </c>
      <c r="W786" s="253">
        <f t="shared" si="292"/>
        <v>0</v>
      </c>
      <c r="X786" s="253">
        <f t="shared" si="293"/>
        <v>0</v>
      </c>
      <c r="Y786" s="253">
        <f t="shared" si="276"/>
        <v>0</v>
      </c>
      <c r="Z786" s="253">
        <f t="shared" si="277"/>
        <v>0</v>
      </c>
      <c r="AA786" s="253">
        <f t="shared" si="278"/>
        <v>0</v>
      </c>
      <c r="AB786" s="253">
        <f t="shared" si="279"/>
        <v>0</v>
      </c>
      <c r="AC786" s="142"/>
      <c r="AD786" s="253">
        <f>'Input| Projects'!Q786*N786*'Input| Escalations'!$K$19</f>
        <v>0</v>
      </c>
      <c r="AE786" s="253">
        <f>'Input| Projects'!R786*O786*'Input| Escalations'!$K$19</f>
        <v>0</v>
      </c>
      <c r="AF786" s="253">
        <f>'Input| Projects'!S786*P786*'Input| Escalations'!$K$19</f>
        <v>0</v>
      </c>
      <c r="AG786" s="253">
        <f>'Input| Projects'!T786*Q786*'Input| Escalations'!$K$19</f>
        <v>0</v>
      </c>
      <c r="AH786" s="253">
        <f>'Input| Projects'!U786*R786*'Input| Escalations'!$K$19</f>
        <v>0</v>
      </c>
      <c r="AI786" s="253">
        <f>'Input| Projects'!V786*S786*'Input| Escalations'!$K$19</f>
        <v>0</v>
      </c>
      <c r="AJ786" s="253">
        <f>'Input| Projects'!W786*T786*'Input| Escalations'!$K$19</f>
        <v>0</v>
      </c>
      <c r="AK786" s="142"/>
      <c r="AL786" s="253">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253">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253">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253">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253">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253">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253">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42"/>
      <c r="AT786" s="253">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253">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253">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253">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253">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253">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253">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42"/>
      <c r="BB786" s="253">
        <f t="shared" si="294"/>
        <v>0</v>
      </c>
      <c r="BC786" s="253">
        <f t="shared" si="295"/>
        <v>0</v>
      </c>
      <c r="BD786" s="253">
        <f t="shared" si="296"/>
        <v>0</v>
      </c>
      <c r="BE786" s="253">
        <f t="shared" si="280"/>
        <v>0</v>
      </c>
      <c r="BF786" s="253">
        <f t="shared" si="281"/>
        <v>0</v>
      </c>
      <c r="BG786" s="253">
        <f t="shared" si="282"/>
        <v>0</v>
      </c>
      <c r="BH786" s="253">
        <f t="shared" si="283"/>
        <v>0</v>
      </c>
      <c r="BI786" s="144"/>
      <c r="BJ786" s="253"/>
      <c r="BK786" s="253"/>
      <c r="BL786" s="253"/>
      <c r="BM786" s="253"/>
      <c r="BN786" s="253"/>
      <c r="BO786" s="253"/>
      <c r="BP786" s="253"/>
      <c r="BQ786" s="144"/>
      <c r="BR786" s="253">
        <f t="shared" si="284"/>
        <v>0</v>
      </c>
      <c r="BS786" s="253">
        <f t="shared" si="285"/>
        <v>0</v>
      </c>
      <c r="BT786" s="253">
        <f t="shared" si="286"/>
        <v>0</v>
      </c>
      <c r="BU786" s="253">
        <f t="shared" si="287"/>
        <v>0</v>
      </c>
      <c r="BV786" s="253">
        <f t="shared" si="288"/>
        <v>0</v>
      </c>
      <c r="BW786" s="253">
        <f t="shared" si="289"/>
        <v>0</v>
      </c>
      <c r="BX786" s="253">
        <f t="shared" si="290"/>
        <v>0</v>
      </c>
      <c r="BY786" s="142"/>
      <c r="BZ786" s="264" t="str">
        <f>IF(SUMIF('Input| Projects'!$AR$8:$CO$8,"Dx",'Input| Projects'!$AR786:$CO786)=0,"",SUMIF('Input| Projects'!$AR$8:$CO$8,"Dx",'Input| Projects'!$AR786:$CO786))</f>
        <v/>
      </c>
      <c r="CA786" s="264" t="str">
        <f>IF(SUMIF('Input| Projects'!$AR$8:$CO$8,"Tx",'Input| Projects'!$AR786:$CO786)=0,"",SUMIF('Input| Projects'!$AR$8:$CO$8,"Tx",'Input| Projects'!$AR786:$CO786))</f>
        <v/>
      </c>
      <c r="CB786" s="206" t="str">
        <f t="shared" si="297"/>
        <v/>
      </c>
    </row>
    <row r="787" spans="2:80" x14ac:dyDescent="0.3">
      <c r="B787" s="268">
        <f>IFERROR('Input| Projects'!B787,"")</f>
        <v>778</v>
      </c>
      <c r="C787" s="57" t="str">
        <f>IFERROR(IF('Input| Projects'!C787="","",'Input| Projects'!C787),"")</f>
        <v/>
      </c>
      <c r="D787" s="57" t="str">
        <f>IFERROR(IF('Input| Projects'!D787="","",'Input| Projects'!D787),"")</f>
        <v/>
      </c>
      <c r="E787" s="140"/>
      <c r="F787" s="257">
        <f>IFERROR('Input| Projects'!I787*'Input| Escalations'!$K$19,"")</f>
        <v>0</v>
      </c>
      <c r="G787" s="257">
        <f>IFERROR('Input| Projects'!J787*'Input| Escalations'!$K$19,"")</f>
        <v>0</v>
      </c>
      <c r="H787" s="257">
        <f>IFERROR('Input| Projects'!K787*'Input| Escalations'!$K$19,"")</f>
        <v>0</v>
      </c>
      <c r="I787" s="257">
        <f>IFERROR('Input| Projects'!L787*'Input| Escalations'!$K$19,"")</f>
        <v>0</v>
      </c>
      <c r="J787" s="257">
        <f>IFERROR('Input| Projects'!M787*'Input| Escalations'!$K$19,"")</f>
        <v>0</v>
      </c>
      <c r="K787" s="257">
        <f>IFERROR('Input| Projects'!N787*'Input| Escalations'!$K$19,"")</f>
        <v>0</v>
      </c>
      <c r="L787" s="257">
        <f>IFERROR('Input| Projects'!O787*'Input| Escalations'!$K$19,"")</f>
        <v>0</v>
      </c>
      <c r="M787" s="206" t="str">
        <f>IF(ABS(SUM(F787:L787)-(SUM('Input| Projects'!I787:O787)*'Input| Escalations'!$K$19))&lt;0.0000001,"",1)</f>
        <v/>
      </c>
      <c r="N787" s="259">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259">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259">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259">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259">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259">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259">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42"/>
      <c r="V787" s="253">
        <f t="shared" si="291"/>
        <v>0</v>
      </c>
      <c r="W787" s="253">
        <f t="shared" si="292"/>
        <v>0</v>
      </c>
      <c r="X787" s="253">
        <f t="shared" si="293"/>
        <v>0</v>
      </c>
      <c r="Y787" s="253">
        <f t="shared" si="276"/>
        <v>0</v>
      </c>
      <c r="Z787" s="253">
        <f t="shared" si="277"/>
        <v>0</v>
      </c>
      <c r="AA787" s="253">
        <f t="shared" si="278"/>
        <v>0</v>
      </c>
      <c r="AB787" s="253">
        <f t="shared" si="279"/>
        <v>0</v>
      </c>
      <c r="AC787" s="142"/>
      <c r="AD787" s="253">
        <f>'Input| Projects'!Q787*N787*'Input| Escalations'!$K$19</f>
        <v>0</v>
      </c>
      <c r="AE787" s="253">
        <f>'Input| Projects'!R787*O787*'Input| Escalations'!$K$19</f>
        <v>0</v>
      </c>
      <c r="AF787" s="253">
        <f>'Input| Projects'!S787*P787*'Input| Escalations'!$K$19</f>
        <v>0</v>
      </c>
      <c r="AG787" s="253">
        <f>'Input| Projects'!T787*Q787*'Input| Escalations'!$K$19</f>
        <v>0</v>
      </c>
      <c r="AH787" s="253">
        <f>'Input| Projects'!U787*R787*'Input| Escalations'!$K$19</f>
        <v>0</v>
      </c>
      <c r="AI787" s="253">
        <f>'Input| Projects'!V787*S787*'Input| Escalations'!$K$19</f>
        <v>0</v>
      </c>
      <c r="AJ787" s="253">
        <f>'Input| Projects'!W787*T787*'Input| Escalations'!$K$19</f>
        <v>0</v>
      </c>
      <c r="AK787" s="142"/>
      <c r="AL787" s="253">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253">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253">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253">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253">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253">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253">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42"/>
      <c r="AT787" s="253">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253">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253">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253">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253">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253">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253">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42"/>
      <c r="BB787" s="253">
        <f t="shared" si="294"/>
        <v>0</v>
      </c>
      <c r="BC787" s="253">
        <f t="shared" si="295"/>
        <v>0</v>
      </c>
      <c r="BD787" s="253">
        <f t="shared" si="296"/>
        <v>0</v>
      </c>
      <c r="BE787" s="253">
        <f t="shared" si="280"/>
        <v>0</v>
      </c>
      <c r="BF787" s="253">
        <f t="shared" si="281"/>
        <v>0</v>
      </c>
      <c r="BG787" s="253">
        <f t="shared" si="282"/>
        <v>0</v>
      </c>
      <c r="BH787" s="253">
        <f t="shared" si="283"/>
        <v>0</v>
      </c>
      <c r="BI787" s="144"/>
      <c r="BJ787" s="253"/>
      <c r="BK787" s="253"/>
      <c r="BL787" s="253"/>
      <c r="BM787" s="253"/>
      <c r="BN787" s="253"/>
      <c r="BO787" s="253"/>
      <c r="BP787" s="253"/>
      <c r="BQ787" s="144"/>
      <c r="BR787" s="253">
        <f t="shared" si="284"/>
        <v>0</v>
      </c>
      <c r="BS787" s="253">
        <f t="shared" si="285"/>
        <v>0</v>
      </c>
      <c r="BT787" s="253">
        <f t="shared" si="286"/>
        <v>0</v>
      </c>
      <c r="BU787" s="253">
        <f t="shared" si="287"/>
        <v>0</v>
      </c>
      <c r="BV787" s="253">
        <f t="shared" si="288"/>
        <v>0</v>
      </c>
      <c r="BW787" s="253">
        <f t="shared" si="289"/>
        <v>0</v>
      </c>
      <c r="BX787" s="253">
        <f t="shared" si="290"/>
        <v>0</v>
      </c>
      <c r="BY787" s="142"/>
      <c r="BZ787" s="264" t="str">
        <f>IF(SUMIF('Input| Projects'!$AR$8:$CO$8,"Dx",'Input| Projects'!$AR787:$CO787)=0,"",SUMIF('Input| Projects'!$AR$8:$CO$8,"Dx",'Input| Projects'!$AR787:$CO787))</f>
        <v/>
      </c>
      <c r="CA787" s="264" t="str">
        <f>IF(SUMIF('Input| Projects'!$AR$8:$CO$8,"Tx",'Input| Projects'!$AR787:$CO787)=0,"",SUMIF('Input| Projects'!$AR$8:$CO$8,"Tx",'Input| Projects'!$AR787:$CO787))</f>
        <v/>
      </c>
      <c r="CB787" s="206" t="str">
        <f t="shared" si="297"/>
        <v/>
      </c>
    </row>
    <row r="788" spans="2:80" x14ac:dyDescent="0.3">
      <c r="B788" s="268">
        <f>IFERROR('Input| Projects'!B788,"")</f>
        <v>779</v>
      </c>
      <c r="C788" s="57" t="str">
        <f>IFERROR(IF('Input| Projects'!C788="","",'Input| Projects'!C788),"")</f>
        <v/>
      </c>
      <c r="D788" s="57" t="str">
        <f>IFERROR(IF('Input| Projects'!D788="","",'Input| Projects'!D788),"")</f>
        <v/>
      </c>
      <c r="E788" s="140"/>
      <c r="F788" s="257">
        <f>IFERROR('Input| Projects'!I788*'Input| Escalations'!$K$19,"")</f>
        <v>0</v>
      </c>
      <c r="G788" s="257">
        <f>IFERROR('Input| Projects'!J788*'Input| Escalations'!$K$19,"")</f>
        <v>0</v>
      </c>
      <c r="H788" s="257">
        <f>IFERROR('Input| Projects'!K788*'Input| Escalations'!$K$19,"")</f>
        <v>0</v>
      </c>
      <c r="I788" s="257">
        <f>IFERROR('Input| Projects'!L788*'Input| Escalations'!$K$19,"")</f>
        <v>0</v>
      </c>
      <c r="J788" s="257">
        <f>IFERROR('Input| Projects'!M788*'Input| Escalations'!$K$19,"")</f>
        <v>0</v>
      </c>
      <c r="K788" s="257">
        <f>IFERROR('Input| Projects'!N788*'Input| Escalations'!$K$19,"")</f>
        <v>0</v>
      </c>
      <c r="L788" s="257">
        <f>IFERROR('Input| Projects'!O788*'Input| Escalations'!$K$19,"")</f>
        <v>0</v>
      </c>
      <c r="M788" s="206" t="str">
        <f>IF(ABS(SUM(F788:L788)-(SUM('Input| Projects'!I788:O788)*'Input| Escalations'!$K$19))&lt;0.0000001,"",1)</f>
        <v/>
      </c>
      <c r="N788" s="259">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259">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259">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259">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259">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259">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259">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42"/>
      <c r="V788" s="253">
        <f t="shared" si="291"/>
        <v>0</v>
      </c>
      <c r="W788" s="253">
        <f t="shared" si="292"/>
        <v>0</v>
      </c>
      <c r="X788" s="253">
        <f t="shared" si="293"/>
        <v>0</v>
      </c>
      <c r="Y788" s="253">
        <f t="shared" si="276"/>
        <v>0</v>
      </c>
      <c r="Z788" s="253">
        <f t="shared" si="277"/>
        <v>0</v>
      </c>
      <c r="AA788" s="253">
        <f t="shared" si="278"/>
        <v>0</v>
      </c>
      <c r="AB788" s="253">
        <f t="shared" si="279"/>
        <v>0</v>
      </c>
      <c r="AC788" s="142"/>
      <c r="AD788" s="253">
        <f>'Input| Projects'!Q788*N788*'Input| Escalations'!$K$19</f>
        <v>0</v>
      </c>
      <c r="AE788" s="253">
        <f>'Input| Projects'!R788*O788*'Input| Escalations'!$K$19</f>
        <v>0</v>
      </c>
      <c r="AF788" s="253">
        <f>'Input| Projects'!S788*P788*'Input| Escalations'!$K$19</f>
        <v>0</v>
      </c>
      <c r="AG788" s="253">
        <f>'Input| Projects'!T788*Q788*'Input| Escalations'!$K$19</f>
        <v>0</v>
      </c>
      <c r="AH788" s="253">
        <f>'Input| Projects'!U788*R788*'Input| Escalations'!$K$19</f>
        <v>0</v>
      </c>
      <c r="AI788" s="253">
        <f>'Input| Projects'!V788*S788*'Input| Escalations'!$K$19</f>
        <v>0</v>
      </c>
      <c r="AJ788" s="253">
        <f>'Input| Projects'!W788*T788*'Input| Escalations'!$K$19</f>
        <v>0</v>
      </c>
      <c r="AK788" s="142"/>
      <c r="AL788" s="253">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253">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253">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253">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253">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253">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253">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42"/>
      <c r="AT788" s="253">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253">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253">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253">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253">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253">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253">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42"/>
      <c r="BB788" s="253">
        <f t="shared" si="294"/>
        <v>0</v>
      </c>
      <c r="BC788" s="253">
        <f t="shared" si="295"/>
        <v>0</v>
      </c>
      <c r="BD788" s="253">
        <f t="shared" si="296"/>
        <v>0</v>
      </c>
      <c r="BE788" s="253">
        <f t="shared" si="280"/>
        <v>0</v>
      </c>
      <c r="BF788" s="253">
        <f t="shared" si="281"/>
        <v>0</v>
      </c>
      <c r="BG788" s="253">
        <f t="shared" si="282"/>
        <v>0</v>
      </c>
      <c r="BH788" s="253">
        <f t="shared" si="283"/>
        <v>0</v>
      </c>
      <c r="BI788" s="144"/>
      <c r="BJ788" s="253"/>
      <c r="BK788" s="253"/>
      <c r="BL788" s="253"/>
      <c r="BM788" s="253"/>
      <c r="BN788" s="253"/>
      <c r="BO788" s="253"/>
      <c r="BP788" s="253"/>
      <c r="BQ788" s="144"/>
      <c r="BR788" s="253">
        <f t="shared" si="284"/>
        <v>0</v>
      </c>
      <c r="BS788" s="253">
        <f t="shared" si="285"/>
        <v>0</v>
      </c>
      <c r="BT788" s="253">
        <f t="shared" si="286"/>
        <v>0</v>
      </c>
      <c r="BU788" s="253">
        <f t="shared" si="287"/>
        <v>0</v>
      </c>
      <c r="BV788" s="253">
        <f t="shared" si="288"/>
        <v>0</v>
      </c>
      <c r="BW788" s="253">
        <f t="shared" si="289"/>
        <v>0</v>
      </c>
      <c r="BX788" s="253">
        <f t="shared" si="290"/>
        <v>0</v>
      </c>
      <c r="BY788" s="142"/>
      <c r="BZ788" s="264" t="str">
        <f>IF(SUMIF('Input| Projects'!$AR$8:$CO$8,"Dx",'Input| Projects'!$AR788:$CO788)=0,"",SUMIF('Input| Projects'!$AR$8:$CO$8,"Dx",'Input| Projects'!$AR788:$CO788))</f>
        <v/>
      </c>
      <c r="CA788" s="264" t="str">
        <f>IF(SUMIF('Input| Projects'!$AR$8:$CO$8,"Tx",'Input| Projects'!$AR788:$CO788)=0,"",SUMIF('Input| Projects'!$AR$8:$CO$8,"Tx",'Input| Projects'!$AR788:$CO788))</f>
        <v/>
      </c>
      <c r="CB788" s="206" t="str">
        <f t="shared" si="297"/>
        <v/>
      </c>
    </row>
    <row r="789" spans="2:80" x14ac:dyDescent="0.3">
      <c r="B789" s="268">
        <f>IFERROR('Input| Projects'!B789,"")</f>
        <v>780</v>
      </c>
      <c r="C789" s="57" t="str">
        <f>IFERROR(IF('Input| Projects'!C789="","",'Input| Projects'!C789),"")</f>
        <v/>
      </c>
      <c r="D789" s="57" t="str">
        <f>IFERROR(IF('Input| Projects'!D789="","",'Input| Projects'!D789),"")</f>
        <v/>
      </c>
      <c r="E789" s="140"/>
      <c r="F789" s="257">
        <f>IFERROR('Input| Projects'!I789*'Input| Escalations'!$K$19,"")</f>
        <v>0</v>
      </c>
      <c r="G789" s="257">
        <f>IFERROR('Input| Projects'!J789*'Input| Escalations'!$K$19,"")</f>
        <v>0</v>
      </c>
      <c r="H789" s="257">
        <f>IFERROR('Input| Projects'!K789*'Input| Escalations'!$K$19,"")</f>
        <v>0</v>
      </c>
      <c r="I789" s="257">
        <f>IFERROR('Input| Projects'!L789*'Input| Escalations'!$K$19,"")</f>
        <v>0</v>
      </c>
      <c r="J789" s="257">
        <f>IFERROR('Input| Projects'!M789*'Input| Escalations'!$K$19,"")</f>
        <v>0</v>
      </c>
      <c r="K789" s="257">
        <f>IFERROR('Input| Projects'!N789*'Input| Escalations'!$K$19,"")</f>
        <v>0</v>
      </c>
      <c r="L789" s="257">
        <f>IFERROR('Input| Projects'!O789*'Input| Escalations'!$K$19,"")</f>
        <v>0</v>
      </c>
      <c r="M789" s="206" t="str">
        <f>IF(ABS(SUM(F789:L789)-(SUM('Input| Projects'!I789:O789)*'Input| Escalations'!$K$19))&lt;0.0000001,"",1)</f>
        <v/>
      </c>
      <c r="N789" s="259">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259">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259">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259">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259">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259">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259">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42"/>
      <c r="V789" s="253">
        <f t="shared" si="291"/>
        <v>0</v>
      </c>
      <c r="W789" s="253">
        <f t="shared" si="292"/>
        <v>0</v>
      </c>
      <c r="X789" s="253">
        <f t="shared" si="293"/>
        <v>0</v>
      </c>
      <c r="Y789" s="253">
        <f t="shared" si="276"/>
        <v>0</v>
      </c>
      <c r="Z789" s="253">
        <f t="shared" si="277"/>
        <v>0</v>
      </c>
      <c r="AA789" s="253">
        <f t="shared" si="278"/>
        <v>0</v>
      </c>
      <c r="AB789" s="253">
        <f t="shared" si="279"/>
        <v>0</v>
      </c>
      <c r="AC789" s="142"/>
      <c r="AD789" s="253">
        <f>'Input| Projects'!Q789*N789*'Input| Escalations'!$K$19</f>
        <v>0</v>
      </c>
      <c r="AE789" s="253">
        <f>'Input| Projects'!R789*O789*'Input| Escalations'!$K$19</f>
        <v>0</v>
      </c>
      <c r="AF789" s="253">
        <f>'Input| Projects'!S789*P789*'Input| Escalations'!$K$19</f>
        <v>0</v>
      </c>
      <c r="AG789" s="253">
        <f>'Input| Projects'!T789*Q789*'Input| Escalations'!$K$19</f>
        <v>0</v>
      </c>
      <c r="AH789" s="253">
        <f>'Input| Projects'!U789*R789*'Input| Escalations'!$K$19</f>
        <v>0</v>
      </c>
      <c r="AI789" s="253">
        <f>'Input| Projects'!V789*S789*'Input| Escalations'!$K$19</f>
        <v>0</v>
      </c>
      <c r="AJ789" s="253">
        <f>'Input| Projects'!W789*T789*'Input| Escalations'!$K$19</f>
        <v>0</v>
      </c>
      <c r="AK789" s="142"/>
      <c r="AL789" s="253">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253">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253">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253">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253">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253">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253">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42"/>
      <c r="AT789" s="253">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253">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253">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253">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253">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253">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253">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42"/>
      <c r="BB789" s="253">
        <f t="shared" si="294"/>
        <v>0</v>
      </c>
      <c r="BC789" s="253">
        <f t="shared" si="295"/>
        <v>0</v>
      </c>
      <c r="BD789" s="253">
        <f t="shared" si="296"/>
        <v>0</v>
      </c>
      <c r="BE789" s="253">
        <f t="shared" si="280"/>
        <v>0</v>
      </c>
      <c r="BF789" s="253">
        <f t="shared" si="281"/>
        <v>0</v>
      </c>
      <c r="BG789" s="253">
        <f t="shared" si="282"/>
        <v>0</v>
      </c>
      <c r="BH789" s="253">
        <f t="shared" si="283"/>
        <v>0</v>
      </c>
      <c r="BI789" s="144"/>
      <c r="BJ789" s="253"/>
      <c r="BK789" s="253"/>
      <c r="BL789" s="253"/>
      <c r="BM789" s="253"/>
      <c r="BN789" s="253"/>
      <c r="BO789" s="253"/>
      <c r="BP789" s="253"/>
      <c r="BQ789" s="144"/>
      <c r="BR789" s="253">
        <f t="shared" si="284"/>
        <v>0</v>
      </c>
      <c r="BS789" s="253">
        <f t="shared" si="285"/>
        <v>0</v>
      </c>
      <c r="BT789" s="253">
        <f t="shared" si="286"/>
        <v>0</v>
      </c>
      <c r="BU789" s="253">
        <f t="shared" si="287"/>
        <v>0</v>
      </c>
      <c r="BV789" s="253">
        <f t="shared" si="288"/>
        <v>0</v>
      </c>
      <c r="BW789" s="253">
        <f t="shared" si="289"/>
        <v>0</v>
      </c>
      <c r="BX789" s="253">
        <f t="shared" si="290"/>
        <v>0</v>
      </c>
      <c r="BY789" s="142"/>
      <c r="BZ789" s="264" t="str">
        <f>IF(SUMIF('Input| Projects'!$AR$8:$CO$8,"Dx",'Input| Projects'!$AR789:$CO789)=0,"",SUMIF('Input| Projects'!$AR$8:$CO$8,"Dx",'Input| Projects'!$AR789:$CO789))</f>
        <v/>
      </c>
      <c r="CA789" s="264" t="str">
        <f>IF(SUMIF('Input| Projects'!$AR$8:$CO$8,"Tx",'Input| Projects'!$AR789:$CO789)=0,"",SUMIF('Input| Projects'!$AR$8:$CO$8,"Tx",'Input| Projects'!$AR789:$CO789))</f>
        <v/>
      </c>
      <c r="CB789" s="206" t="str">
        <f t="shared" si="297"/>
        <v/>
      </c>
    </row>
    <row r="790" spans="2:80" x14ac:dyDescent="0.3">
      <c r="B790" s="268">
        <f>IFERROR('Input| Projects'!B790,"")</f>
        <v>781</v>
      </c>
      <c r="C790" s="57" t="str">
        <f>IFERROR(IF('Input| Projects'!C790="","",'Input| Projects'!C790),"")</f>
        <v/>
      </c>
      <c r="D790" s="57" t="str">
        <f>IFERROR(IF('Input| Projects'!D790="","",'Input| Projects'!D790),"")</f>
        <v/>
      </c>
      <c r="E790" s="140"/>
      <c r="F790" s="257">
        <f>IFERROR('Input| Projects'!I790*'Input| Escalations'!$K$19,"")</f>
        <v>0</v>
      </c>
      <c r="G790" s="257">
        <f>IFERROR('Input| Projects'!J790*'Input| Escalations'!$K$19,"")</f>
        <v>0</v>
      </c>
      <c r="H790" s="257">
        <f>IFERROR('Input| Projects'!K790*'Input| Escalations'!$K$19,"")</f>
        <v>0</v>
      </c>
      <c r="I790" s="257">
        <f>IFERROR('Input| Projects'!L790*'Input| Escalations'!$K$19,"")</f>
        <v>0</v>
      </c>
      <c r="J790" s="257">
        <f>IFERROR('Input| Projects'!M790*'Input| Escalations'!$K$19,"")</f>
        <v>0</v>
      </c>
      <c r="K790" s="257">
        <f>IFERROR('Input| Projects'!N790*'Input| Escalations'!$K$19,"")</f>
        <v>0</v>
      </c>
      <c r="L790" s="257">
        <f>IFERROR('Input| Projects'!O790*'Input| Escalations'!$K$19,"")</f>
        <v>0</v>
      </c>
      <c r="M790" s="206" t="str">
        <f>IF(ABS(SUM(F790:L790)-(SUM('Input| Projects'!I790:O790)*'Input| Escalations'!$K$19))&lt;0.0000001,"",1)</f>
        <v/>
      </c>
      <c r="N790" s="259">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259">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259">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259">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259">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259">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259">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42"/>
      <c r="V790" s="253">
        <f t="shared" si="291"/>
        <v>0</v>
      </c>
      <c r="W790" s="253">
        <f t="shared" si="292"/>
        <v>0</v>
      </c>
      <c r="X790" s="253">
        <f t="shared" si="293"/>
        <v>0</v>
      </c>
      <c r="Y790" s="253">
        <f t="shared" si="276"/>
        <v>0</v>
      </c>
      <c r="Z790" s="253">
        <f t="shared" si="277"/>
        <v>0</v>
      </c>
      <c r="AA790" s="253">
        <f t="shared" si="278"/>
        <v>0</v>
      </c>
      <c r="AB790" s="253">
        <f t="shared" si="279"/>
        <v>0</v>
      </c>
      <c r="AC790" s="142"/>
      <c r="AD790" s="253">
        <f>'Input| Projects'!Q790*N790*'Input| Escalations'!$K$19</f>
        <v>0</v>
      </c>
      <c r="AE790" s="253">
        <f>'Input| Projects'!R790*O790*'Input| Escalations'!$K$19</f>
        <v>0</v>
      </c>
      <c r="AF790" s="253">
        <f>'Input| Projects'!S790*P790*'Input| Escalations'!$K$19</f>
        <v>0</v>
      </c>
      <c r="AG790" s="253">
        <f>'Input| Projects'!T790*Q790*'Input| Escalations'!$K$19</f>
        <v>0</v>
      </c>
      <c r="AH790" s="253">
        <f>'Input| Projects'!U790*R790*'Input| Escalations'!$K$19</f>
        <v>0</v>
      </c>
      <c r="AI790" s="253">
        <f>'Input| Projects'!V790*S790*'Input| Escalations'!$K$19</f>
        <v>0</v>
      </c>
      <c r="AJ790" s="253">
        <f>'Input| Projects'!W790*T790*'Input| Escalations'!$K$19</f>
        <v>0</v>
      </c>
      <c r="AK790" s="142"/>
      <c r="AL790" s="253">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253">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253">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253">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253">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253">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253">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42"/>
      <c r="AT790" s="253">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253">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253">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253">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253">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253">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253">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42"/>
      <c r="BB790" s="253">
        <f t="shared" si="294"/>
        <v>0</v>
      </c>
      <c r="BC790" s="253">
        <f t="shared" si="295"/>
        <v>0</v>
      </c>
      <c r="BD790" s="253">
        <f t="shared" si="296"/>
        <v>0</v>
      </c>
      <c r="BE790" s="253">
        <f t="shared" si="280"/>
        <v>0</v>
      </c>
      <c r="BF790" s="253">
        <f t="shared" si="281"/>
        <v>0</v>
      </c>
      <c r="BG790" s="253">
        <f t="shared" si="282"/>
        <v>0</v>
      </c>
      <c r="BH790" s="253">
        <f t="shared" si="283"/>
        <v>0</v>
      </c>
      <c r="BI790" s="144"/>
      <c r="BJ790" s="253"/>
      <c r="BK790" s="253"/>
      <c r="BL790" s="253"/>
      <c r="BM790" s="253"/>
      <c r="BN790" s="253"/>
      <c r="BO790" s="253"/>
      <c r="BP790" s="253"/>
      <c r="BQ790" s="144"/>
      <c r="BR790" s="253">
        <f t="shared" si="284"/>
        <v>0</v>
      </c>
      <c r="BS790" s="253">
        <f t="shared" si="285"/>
        <v>0</v>
      </c>
      <c r="BT790" s="253">
        <f t="shared" si="286"/>
        <v>0</v>
      </c>
      <c r="BU790" s="253">
        <f t="shared" si="287"/>
        <v>0</v>
      </c>
      <c r="BV790" s="253">
        <f t="shared" si="288"/>
        <v>0</v>
      </c>
      <c r="BW790" s="253">
        <f t="shared" si="289"/>
        <v>0</v>
      </c>
      <c r="BX790" s="253">
        <f t="shared" si="290"/>
        <v>0</v>
      </c>
      <c r="BY790" s="142"/>
      <c r="BZ790" s="264" t="str">
        <f>IF(SUMIF('Input| Projects'!$AR$8:$CO$8,"Dx",'Input| Projects'!$AR790:$CO790)=0,"",SUMIF('Input| Projects'!$AR$8:$CO$8,"Dx",'Input| Projects'!$AR790:$CO790))</f>
        <v/>
      </c>
      <c r="CA790" s="264" t="str">
        <f>IF(SUMIF('Input| Projects'!$AR$8:$CO$8,"Tx",'Input| Projects'!$AR790:$CO790)=0,"",SUMIF('Input| Projects'!$AR$8:$CO$8,"Tx",'Input| Projects'!$AR790:$CO790))</f>
        <v/>
      </c>
      <c r="CB790" s="206" t="str">
        <f t="shared" si="297"/>
        <v/>
      </c>
    </row>
    <row r="791" spans="2:80" x14ac:dyDescent="0.3">
      <c r="B791" s="268">
        <f>IFERROR('Input| Projects'!B791,"")</f>
        <v>782</v>
      </c>
      <c r="C791" s="57" t="str">
        <f>IFERROR(IF('Input| Projects'!C791="","",'Input| Projects'!C791),"")</f>
        <v/>
      </c>
      <c r="D791" s="57" t="str">
        <f>IFERROR(IF('Input| Projects'!D791="","",'Input| Projects'!D791),"")</f>
        <v/>
      </c>
      <c r="E791" s="140"/>
      <c r="F791" s="257">
        <f>IFERROR('Input| Projects'!I791*'Input| Escalations'!$K$19,"")</f>
        <v>0</v>
      </c>
      <c r="G791" s="257">
        <f>IFERROR('Input| Projects'!J791*'Input| Escalations'!$K$19,"")</f>
        <v>0</v>
      </c>
      <c r="H791" s="257">
        <f>IFERROR('Input| Projects'!K791*'Input| Escalations'!$K$19,"")</f>
        <v>0</v>
      </c>
      <c r="I791" s="257">
        <f>IFERROR('Input| Projects'!L791*'Input| Escalations'!$K$19,"")</f>
        <v>0</v>
      </c>
      <c r="J791" s="257">
        <f>IFERROR('Input| Projects'!M791*'Input| Escalations'!$K$19,"")</f>
        <v>0</v>
      </c>
      <c r="K791" s="257">
        <f>IFERROR('Input| Projects'!N791*'Input| Escalations'!$K$19,"")</f>
        <v>0</v>
      </c>
      <c r="L791" s="257">
        <f>IFERROR('Input| Projects'!O791*'Input| Escalations'!$K$19,"")</f>
        <v>0</v>
      </c>
      <c r="M791" s="206" t="str">
        <f>IF(ABS(SUM(F791:L791)-(SUM('Input| Projects'!I791:O791)*'Input| Escalations'!$K$19))&lt;0.0000001,"",1)</f>
        <v/>
      </c>
      <c r="N791" s="259">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259">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259">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259">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259">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259">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259">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42"/>
      <c r="V791" s="253">
        <f t="shared" si="291"/>
        <v>0</v>
      </c>
      <c r="W791" s="253">
        <f t="shared" si="292"/>
        <v>0</v>
      </c>
      <c r="X791" s="253">
        <f t="shared" si="293"/>
        <v>0</v>
      </c>
      <c r="Y791" s="253">
        <f t="shared" si="276"/>
        <v>0</v>
      </c>
      <c r="Z791" s="253">
        <f t="shared" si="277"/>
        <v>0</v>
      </c>
      <c r="AA791" s="253">
        <f t="shared" si="278"/>
        <v>0</v>
      </c>
      <c r="AB791" s="253">
        <f t="shared" si="279"/>
        <v>0</v>
      </c>
      <c r="AC791" s="142"/>
      <c r="AD791" s="253">
        <f>'Input| Projects'!Q791*N791*'Input| Escalations'!$K$19</f>
        <v>0</v>
      </c>
      <c r="AE791" s="253">
        <f>'Input| Projects'!R791*O791*'Input| Escalations'!$K$19</f>
        <v>0</v>
      </c>
      <c r="AF791" s="253">
        <f>'Input| Projects'!S791*P791*'Input| Escalations'!$K$19</f>
        <v>0</v>
      </c>
      <c r="AG791" s="253">
        <f>'Input| Projects'!T791*Q791*'Input| Escalations'!$K$19</f>
        <v>0</v>
      </c>
      <c r="AH791" s="253">
        <f>'Input| Projects'!U791*R791*'Input| Escalations'!$K$19</f>
        <v>0</v>
      </c>
      <c r="AI791" s="253">
        <f>'Input| Projects'!V791*S791*'Input| Escalations'!$K$19</f>
        <v>0</v>
      </c>
      <c r="AJ791" s="253">
        <f>'Input| Projects'!W791*T791*'Input| Escalations'!$K$19</f>
        <v>0</v>
      </c>
      <c r="AK791" s="142"/>
      <c r="AL791" s="253">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253">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253">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253">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253">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253">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253">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42"/>
      <c r="AT791" s="253">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253">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253">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253">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253">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253">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253">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42"/>
      <c r="BB791" s="253">
        <f t="shared" si="294"/>
        <v>0</v>
      </c>
      <c r="BC791" s="253">
        <f t="shared" si="295"/>
        <v>0</v>
      </c>
      <c r="BD791" s="253">
        <f t="shared" si="296"/>
        <v>0</v>
      </c>
      <c r="BE791" s="253">
        <f t="shared" si="280"/>
        <v>0</v>
      </c>
      <c r="BF791" s="253">
        <f t="shared" si="281"/>
        <v>0</v>
      </c>
      <c r="BG791" s="253">
        <f t="shared" si="282"/>
        <v>0</v>
      </c>
      <c r="BH791" s="253">
        <f t="shared" si="283"/>
        <v>0</v>
      </c>
      <c r="BI791" s="144"/>
      <c r="BJ791" s="253"/>
      <c r="BK791" s="253"/>
      <c r="BL791" s="253"/>
      <c r="BM791" s="253"/>
      <c r="BN791" s="253"/>
      <c r="BO791" s="253"/>
      <c r="BP791" s="253"/>
      <c r="BQ791" s="144"/>
      <c r="BR791" s="253">
        <f t="shared" si="284"/>
        <v>0</v>
      </c>
      <c r="BS791" s="253">
        <f t="shared" si="285"/>
        <v>0</v>
      </c>
      <c r="BT791" s="253">
        <f t="shared" si="286"/>
        <v>0</v>
      </c>
      <c r="BU791" s="253">
        <f t="shared" si="287"/>
        <v>0</v>
      </c>
      <c r="BV791" s="253">
        <f t="shared" si="288"/>
        <v>0</v>
      </c>
      <c r="BW791" s="253">
        <f t="shared" si="289"/>
        <v>0</v>
      </c>
      <c r="BX791" s="253">
        <f t="shared" si="290"/>
        <v>0</v>
      </c>
      <c r="BY791" s="142"/>
      <c r="BZ791" s="264" t="str">
        <f>IF(SUMIF('Input| Projects'!$AR$8:$CO$8,"Dx",'Input| Projects'!$AR791:$CO791)=0,"",SUMIF('Input| Projects'!$AR$8:$CO$8,"Dx",'Input| Projects'!$AR791:$CO791))</f>
        <v/>
      </c>
      <c r="CA791" s="264" t="str">
        <f>IF(SUMIF('Input| Projects'!$AR$8:$CO$8,"Tx",'Input| Projects'!$AR791:$CO791)=0,"",SUMIF('Input| Projects'!$AR$8:$CO$8,"Tx",'Input| Projects'!$AR791:$CO791))</f>
        <v/>
      </c>
      <c r="CB791" s="206" t="str">
        <f t="shared" si="297"/>
        <v/>
      </c>
    </row>
    <row r="792" spans="2:80" x14ac:dyDescent="0.3">
      <c r="B792" s="268">
        <f>IFERROR('Input| Projects'!B792,"")</f>
        <v>783</v>
      </c>
      <c r="C792" s="57" t="str">
        <f>IFERROR(IF('Input| Projects'!C792="","",'Input| Projects'!C792),"")</f>
        <v/>
      </c>
      <c r="D792" s="57" t="str">
        <f>IFERROR(IF('Input| Projects'!D792="","",'Input| Projects'!D792),"")</f>
        <v/>
      </c>
      <c r="E792" s="140"/>
      <c r="F792" s="257">
        <f>IFERROR('Input| Projects'!I792*'Input| Escalations'!$K$19,"")</f>
        <v>0</v>
      </c>
      <c r="G792" s="257">
        <f>IFERROR('Input| Projects'!J792*'Input| Escalations'!$K$19,"")</f>
        <v>0</v>
      </c>
      <c r="H792" s="257">
        <f>IFERROR('Input| Projects'!K792*'Input| Escalations'!$K$19,"")</f>
        <v>0</v>
      </c>
      <c r="I792" s="257">
        <f>IFERROR('Input| Projects'!L792*'Input| Escalations'!$K$19,"")</f>
        <v>0</v>
      </c>
      <c r="J792" s="257">
        <f>IFERROR('Input| Projects'!M792*'Input| Escalations'!$K$19,"")</f>
        <v>0</v>
      </c>
      <c r="K792" s="257">
        <f>IFERROR('Input| Projects'!N792*'Input| Escalations'!$K$19,"")</f>
        <v>0</v>
      </c>
      <c r="L792" s="257">
        <f>IFERROR('Input| Projects'!O792*'Input| Escalations'!$K$19,"")</f>
        <v>0</v>
      </c>
      <c r="M792" s="206" t="str">
        <f>IF(ABS(SUM(F792:L792)-(SUM('Input| Projects'!I792:O792)*'Input| Escalations'!$K$19))&lt;0.0000001,"",1)</f>
        <v/>
      </c>
      <c r="N792" s="259">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259">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259">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259">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259">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259">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259">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42"/>
      <c r="V792" s="253">
        <f t="shared" si="291"/>
        <v>0</v>
      </c>
      <c r="W792" s="253">
        <f t="shared" si="292"/>
        <v>0</v>
      </c>
      <c r="X792" s="253">
        <f t="shared" si="293"/>
        <v>0</v>
      </c>
      <c r="Y792" s="253">
        <f t="shared" si="276"/>
        <v>0</v>
      </c>
      <c r="Z792" s="253">
        <f t="shared" si="277"/>
        <v>0</v>
      </c>
      <c r="AA792" s="253">
        <f t="shared" si="278"/>
        <v>0</v>
      </c>
      <c r="AB792" s="253">
        <f t="shared" si="279"/>
        <v>0</v>
      </c>
      <c r="AC792" s="142"/>
      <c r="AD792" s="253">
        <f>'Input| Projects'!Q792*N792*'Input| Escalations'!$K$19</f>
        <v>0</v>
      </c>
      <c r="AE792" s="253">
        <f>'Input| Projects'!R792*O792*'Input| Escalations'!$K$19</f>
        <v>0</v>
      </c>
      <c r="AF792" s="253">
        <f>'Input| Projects'!S792*P792*'Input| Escalations'!$K$19</f>
        <v>0</v>
      </c>
      <c r="AG792" s="253">
        <f>'Input| Projects'!T792*Q792*'Input| Escalations'!$K$19</f>
        <v>0</v>
      </c>
      <c r="AH792" s="253">
        <f>'Input| Projects'!U792*R792*'Input| Escalations'!$K$19</f>
        <v>0</v>
      </c>
      <c r="AI792" s="253">
        <f>'Input| Projects'!V792*S792*'Input| Escalations'!$K$19</f>
        <v>0</v>
      </c>
      <c r="AJ792" s="253">
        <f>'Input| Projects'!W792*T792*'Input| Escalations'!$K$19</f>
        <v>0</v>
      </c>
      <c r="AK792" s="142"/>
      <c r="AL792" s="253">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253">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253">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253">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253">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253">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253">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42"/>
      <c r="AT792" s="253">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253">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253">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253">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253">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253">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253">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42"/>
      <c r="BB792" s="253">
        <f t="shared" si="294"/>
        <v>0</v>
      </c>
      <c r="BC792" s="253">
        <f t="shared" si="295"/>
        <v>0</v>
      </c>
      <c r="BD792" s="253">
        <f t="shared" si="296"/>
        <v>0</v>
      </c>
      <c r="BE792" s="253">
        <f t="shared" si="280"/>
        <v>0</v>
      </c>
      <c r="BF792" s="253">
        <f t="shared" si="281"/>
        <v>0</v>
      </c>
      <c r="BG792" s="253">
        <f t="shared" si="282"/>
        <v>0</v>
      </c>
      <c r="BH792" s="253">
        <f t="shared" si="283"/>
        <v>0</v>
      </c>
      <c r="BI792" s="144"/>
      <c r="BJ792" s="253"/>
      <c r="BK792" s="253"/>
      <c r="BL792" s="253"/>
      <c r="BM792" s="253"/>
      <c r="BN792" s="253"/>
      <c r="BO792" s="253"/>
      <c r="BP792" s="253"/>
      <c r="BQ792" s="144"/>
      <c r="BR792" s="253">
        <f t="shared" si="284"/>
        <v>0</v>
      </c>
      <c r="BS792" s="253">
        <f t="shared" si="285"/>
        <v>0</v>
      </c>
      <c r="BT792" s="253">
        <f t="shared" si="286"/>
        <v>0</v>
      </c>
      <c r="BU792" s="253">
        <f t="shared" si="287"/>
        <v>0</v>
      </c>
      <c r="BV792" s="253">
        <f t="shared" si="288"/>
        <v>0</v>
      </c>
      <c r="BW792" s="253">
        <f t="shared" si="289"/>
        <v>0</v>
      </c>
      <c r="BX792" s="253">
        <f t="shared" si="290"/>
        <v>0</v>
      </c>
      <c r="BY792" s="142"/>
      <c r="BZ792" s="264" t="str">
        <f>IF(SUMIF('Input| Projects'!$AR$8:$CO$8,"Dx",'Input| Projects'!$AR792:$CO792)=0,"",SUMIF('Input| Projects'!$AR$8:$CO$8,"Dx",'Input| Projects'!$AR792:$CO792))</f>
        <v/>
      </c>
      <c r="CA792" s="264" t="str">
        <f>IF(SUMIF('Input| Projects'!$AR$8:$CO$8,"Tx",'Input| Projects'!$AR792:$CO792)=0,"",SUMIF('Input| Projects'!$AR$8:$CO$8,"Tx",'Input| Projects'!$AR792:$CO792))</f>
        <v/>
      </c>
      <c r="CB792" s="206" t="str">
        <f t="shared" si="297"/>
        <v/>
      </c>
    </row>
    <row r="793" spans="2:80" x14ac:dyDescent="0.3">
      <c r="B793" s="268">
        <f>IFERROR('Input| Projects'!B793,"")</f>
        <v>784</v>
      </c>
      <c r="C793" s="57" t="str">
        <f>IFERROR(IF('Input| Projects'!C793="","",'Input| Projects'!C793),"")</f>
        <v/>
      </c>
      <c r="D793" s="57" t="str">
        <f>IFERROR(IF('Input| Projects'!D793="","",'Input| Projects'!D793),"")</f>
        <v/>
      </c>
      <c r="E793" s="140"/>
      <c r="F793" s="257">
        <f>IFERROR('Input| Projects'!I793*'Input| Escalations'!$K$19,"")</f>
        <v>0</v>
      </c>
      <c r="G793" s="257">
        <f>IFERROR('Input| Projects'!J793*'Input| Escalations'!$K$19,"")</f>
        <v>0</v>
      </c>
      <c r="H793" s="257">
        <f>IFERROR('Input| Projects'!K793*'Input| Escalations'!$K$19,"")</f>
        <v>0</v>
      </c>
      <c r="I793" s="257">
        <f>IFERROR('Input| Projects'!L793*'Input| Escalations'!$K$19,"")</f>
        <v>0</v>
      </c>
      <c r="J793" s="257">
        <f>IFERROR('Input| Projects'!M793*'Input| Escalations'!$K$19,"")</f>
        <v>0</v>
      </c>
      <c r="K793" s="257">
        <f>IFERROR('Input| Projects'!N793*'Input| Escalations'!$K$19,"")</f>
        <v>0</v>
      </c>
      <c r="L793" s="257">
        <f>IFERROR('Input| Projects'!O793*'Input| Escalations'!$K$19,"")</f>
        <v>0</v>
      </c>
      <c r="M793" s="206" t="str">
        <f>IF(ABS(SUM(F793:L793)-(SUM('Input| Projects'!I793:O793)*'Input| Escalations'!$K$19))&lt;0.0000001,"",1)</f>
        <v/>
      </c>
      <c r="N793" s="259">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259">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259">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259">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259">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259">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259">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42"/>
      <c r="V793" s="253">
        <f t="shared" si="291"/>
        <v>0</v>
      </c>
      <c r="W793" s="253">
        <f t="shared" si="292"/>
        <v>0</v>
      </c>
      <c r="X793" s="253">
        <f t="shared" si="293"/>
        <v>0</v>
      </c>
      <c r="Y793" s="253">
        <f t="shared" si="276"/>
        <v>0</v>
      </c>
      <c r="Z793" s="253">
        <f t="shared" si="277"/>
        <v>0</v>
      </c>
      <c r="AA793" s="253">
        <f t="shared" si="278"/>
        <v>0</v>
      </c>
      <c r="AB793" s="253">
        <f t="shared" si="279"/>
        <v>0</v>
      </c>
      <c r="AC793" s="142"/>
      <c r="AD793" s="253">
        <f>'Input| Projects'!Q793*N793*'Input| Escalations'!$K$19</f>
        <v>0</v>
      </c>
      <c r="AE793" s="253">
        <f>'Input| Projects'!R793*O793*'Input| Escalations'!$K$19</f>
        <v>0</v>
      </c>
      <c r="AF793" s="253">
        <f>'Input| Projects'!S793*P793*'Input| Escalations'!$K$19</f>
        <v>0</v>
      </c>
      <c r="AG793" s="253">
        <f>'Input| Projects'!T793*Q793*'Input| Escalations'!$K$19</f>
        <v>0</v>
      </c>
      <c r="AH793" s="253">
        <f>'Input| Projects'!U793*R793*'Input| Escalations'!$K$19</f>
        <v>0</v>
      </c>
      <c r="AI793" s="253">
        <f>'Input| Projects'!V793*S793*'Input| Escalations'!$K$19</f>
        <v>0</v>
      </c>
      <c r="AJ793" s="253">
        <f>'Input| Projects'!W793*T793*'Input| Escalations'!$K$19</f>
        <v>0</v>
      </c>
      <c r="AK793" s="142"/>
      <c r="AL793" s="253">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253">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253">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253">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253">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253">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253">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42"/>
      <c r="AT793" s="253">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253">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253">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253">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253">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253">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253">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42"/>
      <c r="BB793" s="253">
        <f t="shared" si="294"/>
        <v>0</v>
      </c>
      <c r="BC793" s="253">
        <f t="shared" si="295"/>
        <v>0</v>
      </c>
      <c r="BD793" s="253">
        <f t="shared" si="296"/>
        <v>0</v>
      </c>
      <c r="BE793" s="253">
        <f t="shared" si="280"/>
        <v>0</v>
      </c>
      <c r="BF793" s="253">
        <f t="shared" si="281"/>
        <v>0</v>
      </c>
      <c r="BG793" s="253">
        <f t="shared" si="282"/>
        <v>0</v>
      </c>
      <c r="BH793" s="253">
        <f t="shared" si="283"/>
        <v>0</v>
      </c>
      <c r="BI793" s="144"/>
      <c r="BJ793" s="253"/>
      <c r="BK793" s="253"/>
      <c r="BL793" s="253"/>
      <c r="BM793" s="253"/>
      <c r="BN793" s="253"/>
      <c r="BO793" s="253"/>
      <c r="BP793" s="253"/>
      <c r="BQ793" s="144"/>
      <c r="BR793" s="253">
        <f t="shared" si="284"/>
        <v>0</v>
      </c>
      <c r="BS793" s="253">
        <f t="shared" si="285"/>
        <v>0</v>
      </c>
      <c r="BT793" s="253">
        <f t="shared" si="286"/>
        <v>0</v>
      </c>
      <c r="BU793" s="253">
        <f t="shared" si="287"/>
        <v>0</v>
      </c>
      <c r="BV793" s="253">
        <f t="shared" si="288"/>
        <v>0</v>
      </c>
      <c r="BW793" s="253">
        <f t="shared" si="289"/>
        <v>0</v>
      </c>
      <c r="BX793" s="253">
        <f t="shared" si="290"/>
        <v>0</v>
      </c>
      <c r="BY793" s="142"/>
      <c r="BZ793" s="264" t="str">
        <f>IF(SUMIF('Input| Projects'!$AR$8:$CO$8,"Dx",'Input| Projects'!$AR793:$CO793)=0,"",SUMIF('Input| Projects'!$AR$8:$CO$8,"Dx",'Input| Projects'!$AR793:$CO793))</f>
        <v/>
      </c>
      <c r="CA793" s="264" t="str">
        <f>IF(SUMIF('Input| Projects'!$AR$8:$CO$8,"Tx",'Input| Projects'!$AR793:$CO793)=0,"",SUMIF('Input| Projects'!$AR$8:$CO$8,"Tx",'Input| Projects'!$AR793:$CO793))</f>
        <v/>
      </c>
      <c r="CB793" s="206" t="str">
        <f t="shared" si="297"/>
        <v/>
      </c>
    </row>
    <row r="794" spans="2:80" x14ac:dyDescent="0.3">
      <c r="B794" s="268">
        <f>IFERROR('Input| Projects'!B794,"")</f>
        <v>785</v>
      </c>
      <c r="C794" s="57" t="str">
        <f>IFERROR(IF('Input| Projects'!C794="","",'Input| Projects'!C794),"")</f>
        <v/>
      </c>
      <c r="D794" s="57" t="str">
        <f>IFERROR(IF('Input| Projects'!D794="","",'Input| Projects'!D794),"")</f>
        <v/>
      </c>
      <c r="E794" s="140"/>
      <c r="F794" s="257">
        <f>IFERROR('Input| Projects'!I794*'Input| Escalations'!$K$19,"")</f>
        <v>0</v>
      </c>
      <c r="G794" s="257">
        <f>IFERROR('Input| Projects'!J794*'Input| Escalations'!$K$19,"")</f>
        <v>0</v>
      </c>
      <c r="H794" s="257">
        <f>IFERROR('Input| Projects'!K794*'Input| Escalations'!$K$19,"")</f>
        <v>0</v>
      </c>
      <c r="I794" s="257">
        <f>IFERROR('Input| Projects'!L794*'Input| Escalations'!$K$19,"")</f>
        <v>0</v>
      </c>
      <c r="J794" s="257">
        <f>IFERROR('Input| Projects'!M794*'Input| Escalations'!$K$19,"")</f>
        <v>0</v>
      </c>
      <c r="K794" s="257">
        <f>IFERROR('Input| Projects'!N794*'Input| Escalations'!$K$19,"")</f>
        <v>0</v>
      </c>
      <c r="L794" s="257">
        <f>IFERROR('Input| Projects'!O794*'Input| Escalations'!$K$19,"")</f>
        <v>0</v>
      </c>
      <c r="M794" s="206" t="str">
        <f>IF(ABS(SUM(F794:L794)-(SUM('Input| Projects'!I794:O794)*'Input| Escalations'!$K$19))&lt;0.0000001,"",1)</f>
        <v/>
      </c>
      <c r="N794" s="259">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259">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259">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259">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259">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259">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259">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42"/>
      <c r="V794" s="253">
        <f t="shared" si="291"/>
        <v>0</v>
      </c>
      <c r="W794" s="253">
        <f t="shared" si="292"/>
        <v>0</v>
      </c>
      <c r="X794" s="253">
        <f t="shared" si="293"/>
        <v>0</v>
      </c>
      <c r="Y794" s="253">
        <f t="shared" si="276"/>
        <v>0</v>
      </c>
      <c r="Z794" s="253">
        <f t="shared" si="277"/>
        <v>0</v>
      </c>
      <c r="AA794" s="253">
        <f t="shared" si="278"/>
        <v>0</v>
      </c>
      <c r="AB794" s="253">
        <f t="shared" si="279"/>
        <v>0</v>
      </c>
      <c r="AC794" s="142"/>
      <c r="AD794" s="253">
        <f>'Input| Projects'!Q794*N794*'Input| Escalations'!$K$19</f>
        <v>0</v>
      </c>
      <c r="AE794" s="253">
        <f>'Input| Projects'!R794*O794*'Input| Escalations'!$K$19</f>
        <v>0</v>
      </c>
      <c r="AF794" s="253">
        <f>'Input| Projects'!S794*P794*'Input| Escalations'!$K$19</f>
        <v>0</v>
      </c>
      <c r="AG794" s="253">
        <f>'Input| Projects'!T794*Q794*'Input| Escalations'!$K$19</f>
        <v>0</v>
      </c>
      <c r="AH794" s="253">
        <f>'Input| Projects'!U794*R794*'Input| Escalations'!$K$19</f>
        <v>0</v>
      </c>
      <c r="AI794" s="253">
        <f>'Input| Projects'!V794*S794*'Input| Escalations'!$K$19</f>
        <v>0</v>
      </c>
      <c r="AJ794" s="253">
        <f>'Input| Projects'!W794*T794*'Input| Escalations'!$K$19</f>
        <v>0</v>
      </c>
      <c r="AK794" s="142"/>
      <c r="AL794" s="253">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253">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253">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253">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253">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253">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253">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42"/>
      <c r="AT794" s="253">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253">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253">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253">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253">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253">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253">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42"/>
      <c r="BB794" s="253">
        <f t="shared" si="294"/>
        <v>0</v>
      </c>
      <c r="BC794" s="253">
        <f t="shared" si="295"/>
        <v>0</v>
      </c>
      <c r="BD794" s="253">
        <f t="shared" si="296"/>
        <v>0</v>
      </c>
      <c r="BE794" s="253">
        <f t="shared" si="280"/>
        <v>0</v>
      </c>
      <c r="BF794" s="253">
        <f t="shared" si="281"/>
        <v>0</v>
      </c>
      <c r="BG794" s="253">
        <f t="shared" si="282"/>
        <v>0</v>
      </c>
      <c r="BH794" s="253">
        <f t="shared" si="283"/>
        <v>0</v>
      </c>
      <c r="BI794" s="144"/>
      <c r="BJ794" s="253"/>
      <c r="BK794" s="253"/>
      <c r="BL794" s="253"/>
      <c r="BM794" s="253"/>
      <c r="BN794" s="253"/>
      <c r="BO794" s="253"/>
      <c r="BP794" s="253"/>
      <c r="BQ794" s="144"/>
      <c r="BR794" s="253">
        <f t="shared" si="284"/>
        <v>0</v>
      </c>
      <c r="BS794" s="253">
        <f t="shared" si="285"/>
        <v>0</v>
      </c>
      <c r="BT794" s="253">
        <f t="shared" si="286"/>
        <v>0</v>
      </c>
      <c r="BU794" s="253">
        <f t="shared" si="287"/>
        <v>0</v>
      </c>
      <c r="BV794" s="253">
        <f t="shared" si="288"/>
        <v>0</v>
      </c>
      <c r="BW794" s="253">
        <f t="shared" si="289"/>
        <v>0</v>
      </c>
      <c r="BX794" s="253">
        <f t="shared" si="290"/>
        <v>0</v>
      </c>
      <c r="BY794" s="142"/>
      <c r="BZ794" s="264" t="str">
        <f>IF(SUMIF('Input| Projects'!$AR$8:$CO$8,"Dx",'Input| Projects'!$AR794:$CO794)=0,"",SUMIF('Input| Projects'!$AR$8:$CO$8,"Dx",'Input| Projects'!$AR794:$CO794))</f>
        <v/>
      </c>
      <c r="CA794" s="264" t="str">
        <f>IF(SUMIF('Input| Projects'!$AR$8:$CO$8,"Tx",'Input| Projects'!$AR794:$CO794)=0,"",SUMIF('Input| Projects'!$AR$8:$CO$8,"Tx",'Input| Projects'!$AR794:$CO794))</f>
        <v/>
      </c>
      <c r="CB794" s="206" t="str">
        <f t="shared" si="297"/>
        <v/>
      </c>
    </row>
    <row r="795" spans="2:80" x14ac:dyDescent="0.3">
      <c r="B795" s="268">
        <f>IFERROR('Input| Projects'!B795,"")</f>
        <v>786</v>
      </c>
      <c r="C795" s="57" t="str">
        <f>IFERROR(IF('Input| Projects'!C795="","",'Input| Projects'!C795),"")</f>
        <v/>
      </c>
      <c r="D795" s="57" t="str">
        <f>IFERROR(IF('Input| Projects'!D795="","",'Input| Projects'!D795),"")</f>
        <v/>
      </c>
      <c r="E795" s="140"/>
      <c r="F795" s="257">
        <f>IFERROR('Input| Projects'!I795*'Input| Escalations'!$K$19,"")</f>
        <v>0</v>
      </c>
      <c r="G795" s="257">
        <f>IFERROR('Input| Projects'!J795*'Input| Escalations'!$K$19,"")</f>
        <v>0</v>
      </c>
      <c r="H795" s="257">
        <f>IFERROR('Input| Projects'!K795*'Input| Escalations'!$K$19,"")</f>
        <v>0</v>
      </c>
      <c r="I795" s="257">
        <f>IFERROR('Input| Projects'!L795*'Input| Escalations'!$K$19,"")</f>
        <v>0</v>
      </c>
      <c r="J795" s="257">
        <f>IFERROR('Input| Projects'!M795*'Input| Escalations'!$K$19,"")</f>
        <v>0</v>
      </c>
      <c r="K795" s="257">
        <f>IFERROR('Input| Projects'!N795*'Input| Escalations'!$K$19,"")</f>
        <v>0</v>
      </c>
      <c r="L795" s="257">
        <f>IFERROR('Input| Projects'!O795*'Input| Escalations'!$K$19,"")</f>
        <v>0</v>
      </c>
      <c r="M795" s="206" t="str">
        <f>IF(ABS(SUM(F795:L795)-(SUM('Input| Projects'!I795:O795)*'Input| Escalations'!$K$19))&lt;0.0000001,"",1)</f>
        <v/>
      </c>
      <c r="N795" s="259">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259">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259">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259">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259">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259">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259">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42"/>
      <c r="V795" s="253">
        <f t="shared" si="291"/>
        <v>0</v>
      </c>
      <c r="W795" s="253">
        <f t="shared" si="292"/>
        <v>0</v>
      </c>
      <c r="X795" s="253">
        <f t="shared" si="293"/>
        <v>0</v>
      </c>
      <c r="Y795" s="253">
        <f t="shared" si="276"/>
        <v>0</v>
      </c>
      <c r="Z795" s="253">
        <f t="shared" si="277"/>
        <v>0</v>
      </c>
      <c r="AA795" s="253">
        <f t="shared" si="278"/>
        <v>0</v>
      </c>
      <c r="AB795" s="253">
        <f t="shared" si="279"/>
        <v>0</v>
      </c>
      <c r="AC795" s="142"/>
      <c r="AD795" s="253">
        <f>'Input| Projects'!Q795*N795*'Input| Escalations'!$K$19</f>
        <v>0</v>
      </c>
      <c r="AE795" s="253">
        <f>'Input| Projects'!R795*O795*'Input| Escalations'!$K$19</f>
        <v>0</v>
      </c>
      <c r="AF795" s="253">
        <f>'Input| Projects'!S795*P795*'Input| Escalations'!$K$19</f>
        <v>0</v>
      </c>
      <c r="AG795" s="253">
        <f>'Input| Projects'!T795*Q795*'Input| Escalations'!$K$19</f>
        <v>0</v>
      </c>
      <c r="AH795" s="253">
        <f>'Input| Projects'!U795*R795*'Input| Escalations'!$K$19</f>
        <v>0</v>
      </c>
      <c r="AI795" s="253">
        <f>'Input| Projects'!V795*S795*'Input| Escalations'!$K$19</f>
        <v>0</v>
      </c>
      <c r="AJ795" s="253">
        <f>'Input| Projects'!W795*T795*'Input| Escalations'!$K$19</f>
        <v>0</v>
      </c>
      <c r="AK795" s="142"/>
      <c r="AL795" s="253">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253">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253">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253">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253">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253">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253">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42"/>
      <c r="AT795" s="253">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253">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253">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253">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253">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253">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253">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42"/>
      <c r="BB795" s="253">
        <f t="shared" si="294"/>
        <v>0</v>
      </c>
      <c r="BC795" s="253">
        <f t="shared" si="295"/>
        <v>0</v>
      </c>
      <c r="BD795" s="253">
        <f t="shared" si="296"/>
        <v>0</v>
      </c>
      <c r="BE795" s="253">
        <f t="shared" si="280"/>
        <v>0</v>
      </c>
      <c r="BF795" s="253">
        <f t="shared" si="281"/>
        <v>0</v>
      </c>
      <c r="BG795" s="253">
        <f t="shared" si="282"/>
        <v>0</v>
      </c>
      <c r="BH795" s="253">
        <f t="shared" si="283"/>
        <v>0</v>
      </c>
      <c r="BI795" s="144"/>
      <c r="BJ795" s="253"/>
      <c r="BK795" s="253"/>
      <c r="BL795" s="253"/>
      <c r="BM795" s="253"/>
      <c r="BN795" s="253"/>
      <c r="BO795" s="253"/>
      <c r="BP795" s="253"/>
      <c r="BQ795" s="144"/>
      <c r="BR795" s="253">
        <f t="shared" si="284"/>
        <v>0</v>
      </c>
      <c r="BS795" s="253">
        <f t="shared" si="285"/>
        <v>0</v>
      </c>
      <c r="BT795" s="253">
        <f t="shared" si="286"/>
        <v>0</v>
      </c>
      <c r="BU795" s="253">
        <f t="shared" si="287"/>
        <v>0</v>
      </c>
      <c r="BV795" s="253">
        <f t="shared" si="288"/>
        <v>0</v>
      </c>
      <c r="BW795" s="253">
        <f t="shared" si="289"/>
        <v>0</v>
      </c>
      <c r="BX795" s="253">
        <f t="shared" si="290"/>
        <v>0</v>
      </c>
      <c r="BY795" s="142"/>
      <c r="BZ795" s="264" t="str">
        <f>IF(SUMIF('Input| Projects'!$AR$8:$CO$8,"Dx",'Input| Projects'!$AR795:$CO795)=0,"",SUMIF('Input| Projects'!$AR$8:$CO$8,"Dx",'Input| Projects'!$AR795:$CO795))</f>
        <v/>
      </c>
      <c r="CA795" s="264" t="str">
        <f>IF(SUMIF('Input| Projects'!$AR$8:$CO$8,"Tx",'Input| Projects'!$AR795:$CO795)=0,"",SUMIF('Input| Projects'!$AR$8:$CO$8,"Tx",'Input| Projects'!$AR795:$CO795))</f>
        <v/>
      </c>
      <c r="CB795" s="206" t="str">
        <f t="shared" si="297"/>
        <v/>
      </c>
    </row>
    <row r="796" spans="2:80" x14ac:dyDescent="0.3">
      <c r="B796" s="268">
        <f>IFERROR('Input| Projects'!B796,"")</f>
        <v>787</v>
      </c>
      <c r="C796" s="57" t="str">
        <f>IFERROR(IF('Input| Projects'!C796="","",'Input| Projects'!C796),"")</f>
        <v/>
      </c>
      <c r="D796" s="57" t="str">
        <f>IFERROR(IF('Input| Projects'!D796="","",'Input| Projects'!D796),"")</f>
        <v/>
      </c>
      <c r="E796" s="140"/>
      <c r="F796" s="257">
        <f>IFERROR('Input| Projects'!I796*'Input| Escalations'!$K$19,"")</f>
        <v>0</v>
      </c>
      <c r="G796" s="257">
        <f>IFERROR('Input| Projects'!J796*'Input| Escalations'!$K$19,"")</f>
        <v>0</v>
      </c>
      <c r="H796" s="257">
        <f>IFERROR('Input| Projects'!K796*'Input| Escalations'!$K$19,"")</f>
        <v>0</v>
      </c>
      <c r="I796" s="257">
        <f>IFERROR('Input| Projects'!L796*'Input| Escalations'!$K$19,"")</f>
        <v>0</v>
      </c>
      <c r="J796" s="257">
        <f>IFERROR('Input| Projects'!M796*'Input| Escalations'!$K$19,"")</f>
        <v>0</v>
      </c>
      <c r="K796" s="257">
        <f>IFERROR('Input| Projects'!N796*'Input| Escalations'!$K$19,"")</f>
        <v>0</v>
      </c>
      <c r="L796" s="257">
        <f>IFERROR('Input| Projects'!O796*'Input| Escalations'!$K$19,"")</f>
        <v>0</v>
      </c>
      <c r="M796" s="206" t="str">
        <f>IF(ABS(SUM(F796:L796)-(SUM('Input| Projects'!I796:O796)*'Input| Escalations'!$K$19))&lt;0.0000001,"",1)</f>
        <v/>
      </c>
      <c r="N796" s="259">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259">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259">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259">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259">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259">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259">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42"/>
      <c r="V796" s="253">
        <f t="shared" si="291"/>
        <v>0</v>
      </c>
      <c r="W796" s="253">
        <f t="shared" si="292"/>
        <v>0</v>
      </c>
      <c r="X796" s="253">
        <f t="shared" si="293"/>
        <v>0</v>
      </c>
      <c r="Y796" s="253">
        <f t="shared" si="276"/>
        <v>0</v>
      </c>
      <c r="Z796" s="253">
        <f t="shared" si="277"/>
        <v>0</v>
      </c>
      <c r="AA796" s="253">
        <f t="shared" si="278"/>
        <v>0</v>
      </c>
      <c r="AB796" s="253">
        <f t="shared" si="279"/>
        <v>0</v>
      </c>
      <c r="AC796" s="142"/>
      <c r="AD796" s="253">
        <f>'Input| Projects'!Q796*N796*'Input| Escalations'!$K$19</f>
        <v>0</v>
      </c>
      <c r="AE796" s="253">
        <f>'Input| Projects'!R796*O796*'Input| Escalations'!$K$19</f>
        <v>0</v>
      </c>
      <c r="AF796" s="253">
        <f>'Input| Projects'!S796*P796*'Input| Escalations'!$K$19</f>
        <v>0</v>
      </c>
      <c r="AG796" s="253">
        <f>'Input| Projects'!T796*Q796*'Input| Escalations'!$K$19</f>
        <v>0</v>
      </c>
      <c r="AH796" s="253">
        <f>'Input| Projects'!U796*R796*'Input| Escalations'!$K$19</f>
        <v>0</v>
      </c>
      <c r="AI796" s="253">
        <f>'Input| Projects'!V796*S796*'Input| Escalations'!$K$19</f>
        <v>0</v>
      </c>
      <c r="AJ796" s="253">
        <f>'Input| Projects'!W796*T796*'Input| Escalations'!$K$19</f>
        <v>0</v>
      </c>
      <c r="AK796" s="142"/>
      <c r="AL796" s="253">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253">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253">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253">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253">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253">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253">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42"/>
      <c r="AT796" s="253">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253">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253">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253">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253">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253">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253">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42"/>
      <c r="BB796" s="253">
        <f t="shared" si="294"/>
        <v>0</v>
      </c>
      <c r="BC796" s="253">
        <f t="shared" si="295"/>
        <v>0</v>
      </c>
      <c r="BD796" s="253">
        <f t="shared" si="296"/>
        <v>0</v>
      </c>
      <c r="BE796" s="253">
        <f t="shared" si="280"/>
        <v>0</v>
      </c>
      <c r="BF796" s="253">
        <f t="shared" si="281"/>
        <v>0</v>
      </c>
      <c r="BG796" s="253">
        <f t="shared" si="282"/>
        <v>0</v>
      </c>
      <c r="BH796" s="253">
        <f t="shared" si="283"/>
        <v>0</v>
      </c>
      <c r="BI796" s="144"/>
      <c r="BJ796" s="253"/>
      <c r="BK796" s="253"/>
      <c r="BL796" s="253"/>
      <c r="BM796" s="253"/>
      <c r="BN796" s="253"/>
      <c r="BO796" s="253"/>
      <c r="BP796" s="253"/>
      <c r="BQ796" s="144"/>
      <c r="BR796" s="253">
        <f t="shared" si="284"/>
        <v>0</v>
      </c>
      <c r="BS796" s="253">
        <f t="shared" si="285"/>
        <v>0</v>
      </c>
      <c r="BT796" s="253">
        <f t="shared" si="286"/>
        <v>0</v>
      </c>
      <c r="BU796" s="253">
        <f t="shared" si="287"/>
        <v>0</v>
      </c>
      <c r="BV796" s="253">
        <f t="shared" si="288"/>
        <v>0</v>
      </c>
      <c r="BW796" s="253">
        <f t="shared" si="289"/>
        <v>0</v>
      </c>
      <c r="BX796" s="253">
        <f t="shared" si="290"/>
        <v>0</v>
      </c>
      <c r="BY796" s="142"/>
      <c r="BZ796" s="264" t="str">
        <f>IF(SUMIF('Input| Projects'!$AR$8:$CO$8,"Dx",'Input| Projects'!$AR796:$CO796)=0,"",SUMIF('Input| Projects'!$AR$8:$CO$8,"Dx",'Input| Projects'!$AR796:$CO796))</f>
        <v/>
      </c>
      <c r="CA796" s="264" t="str">
        <f>IF(SUMIF('Input| Projects'!$AR$8:$CO$8,"Tx",'Input| Projects'!$AR796:$CO796)=0,"",SUMIF('Input| Projects'!$AR$8:$CO$8,"Tx",'Input| Projects'!$AR796:$CO796))</f>
        <v/>
      </c>
      <c r="CB796" s="206" t="str">
        <f t="shared" si="297"/>
        <v/>
      </c>
    </row>
    <row r="797" spans="2:80" x14ac:dyDescent="0.3">
      <c r="B797" s="268">
        <f>IFERROR('Input| Projects'!B797,"")</f>
        <v>788</v>
      </c>
      <c r="C797" s="57" t="str">
        <f>IFERROR(IF('Input| Projects'!C797="","",'Input| Projects'!C797),"")</f>
        <v/>
      </c>
      <c r="D797" s="57" t="str">
        <f>IFERROR(IF('Input| Projects'!D797="","",'Input| Projects'!D797),"")</f>
        <v/>
      </c>
      <c r="E797" s="140"/>
      <c r="F797" s="257">
        <f>IFERROR('Input| Projects'!I797*'Input| Escalations'!$K$19,"")</f>
        <v>0</v>
      </c>
      <c r="G797" s="257">
        <f>IFERROR('Input| Projects'!J797*'Input| Escalations'!$K$19,"")</f>
        <v>0</v>
      </c>
      <c r="H797" s="257">
        <f>IFERROR('Input| Projects'!K797*'Input| Escalations'!$K$19,"")</f>
        <v>0</v>
      </c>
      <c r="I797" s="257">
        <f>IFERROR('Input| Projects'!L797*'Input| Escalations'!$K$19,"")</f>
        <v>0</v>
      </c>
      <c r="J797" s="257">
        <f>IFERROR('Input| Projects'!M797*'Input| Escalations'!$K$19,"")</f>
        <v>0</v>
      </c>
      <c r="K797" s="257">
        <f>IFERROR('Input| Projects'!N797*'Input| Escalations'!$K$19,"")</f>
        <v>0</v>
      </c>
      <c r="L797" s="257">
        <f>IFERROR('Input| Projects'!O797*'Input| Escalations'!$K$19,"")</f>
        <v>0</v>
      </c>
      <c r="M797" s="206" t="str">
        <f>IF(ABS(SUM(F797:L797)-(SUM('Input| Projects'!I797:O797)*'Input| Escalations'!$K$19))&lt;0.0000001,"",1)</f>
        <v/>
      </c>
      <c r="N797" s="259">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259">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259">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259">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259">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259">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259">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42"/>
      <c r="V797" s="253">
        <f t="shared" si="291"/>
        <v>0</v>
      </c>
      <c r="W797" s="253">
        <f t="shared" si="292"/>
        <v>0</v>
      </c>
      <c r="X797" s="253">
        <f t="shared" si="293"/>
        <v>0</v>
      </c>
      <c r="Y797" s="253">
        <f t="shared" si="276"/>
        <v>0</v>
      </c>
      <c r="Z797" s="253">
        <f t="shared" si="277"/>
        <v>0</v>
      </c>
      <c r="AA797" s="253">
        <f t="shared" si="278"/>
        <v>0</v>
      </c>
      <c r="AB797" s="253">
        <f t="shared" si="279"/>
        <v>0</v>
      </c>
      <c r="AC797" s="142"/>
      <c r="AD797" s="253">
        <f>'Input| Projects'!Q797*N797*'Input| Escalations'!$K$19</f>
        <v>0</v>
      </c>
      <c r="AE797" s="253">
        <f>'Input| Projects'!R797*O797*'Input| Escalations'!$K$19</f>
        <v>0</v>
      </c>
      <c r="AF797" s="253">
        <f>'Input| Projects'!S797*P797*'Input| Escalations'!$K$19</f>
        <v>0</v>
      </c>
      <c r="AG797" s="253">
        <f>'Input| Projects'!T797*Q797*'Input| Escalations'!$K$19</f>
        <v>0</v>
      </c>
      <c r="AH797" s="253">
        <f>'Input| Projects'!U797*R797*'Input| Escalations'!$K$19</f>
        <v>0</v>
      </c>
      <c r="AI797" s="253">
        <f>'Input| Projects'!V797*S797*'Input| Escalations'!$K$19</f>
        <v>0</v>
      </c>
      <c r="AJ797" s="253">
        <f>'Input| Projects'!W797*T797*'Input| Escalations'!$K$19</f>
        <v>0</v>
      </c>
      <c r="AK797" s="142"/>
      <c r="AL797" s="253">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253">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253">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253">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253">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253">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253">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42"/>
      <c r="AT797" s="253">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253">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253">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253">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253">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253">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253">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42"/>
      <c r="BB797" s="253">
        <f t="shared" si="294"/>
        <v>0</v>
      </c>
      <c r="BC797" s="253">
        <f t="shared" si="295"/>
        <v>0</v>
      </c>
      <c r="BD797" s="253">
        <f t="shared" si="296"/>
        <v>0</v>
      </c>
      <c r="BE797" s="253">
        <f t="shared" si="280"/>
        <v>0</v>
      </c>
      <c r="BF797" s="253">
        <f t="shared" si="281"/>
        <v>0</v>
      </c>
      <c r="BG797" s="253">
        <f t="shared" si="282"/>
        <v>0</v>
      </c>
      <c r="BH797" s="253">
        <f t="shared" si="283"/>
        <v>0</v>
      </c>
      <c r="BI797" s="144"/>
      <c r="BJ797" s="253"/>
      <c r="BK797" s="253"/>
      <c r="BL797" s="253"/>
      <c r="BM797" s="253"/>
      <c r="BN797" s="253"/>
      <c r="BO797" s="253"/>
      <c r="BP797" s="253"/>
      <c r="BQ797" s="144"/>
      <c r="BR797" s="253">
        <f t="shared" si="284"/>
        <v>0</v>
      </c>
      <c r="BS797" s="253">
        <f t="shared" si="285"/>
        <v>0</v>
      </c>
      <c r="BT797" s="253">
        <f t="shared" si="286"/>
        <v>0</v>
      </c>
      <c r="BU797" s="253">
        <f t="shared" si="287"/>
        <v>0</v>
      </c>
      <c r="BV797" s="253">
        <f t="shared" si="288"/>
        <v>0</v>
      </c>
      <c r="BW797" s="253">
        <f t="shared" si="289"/>
        <v>0</v>
      </c>
      <c r="BX797" s="253">
        <f t="shared" si="290"/>
        <v>0</v>
      </c>
      <c r="BY797" s="142"/>
      <c r="BZ797" s="264" t="str">
        <f>IF(SUMIF('Input| Projects'!$AR$8:$CO$8,"Dx",'Input| Projects'!$AR797:$CO797)=0,"",SUMIF('Input| Projects'!$AR$8:$CO$8,"Dx",'Input| Projects'!$AR797:$CO797))</f>
        <v/>
      </c>
      <c r="CA797" s="264" t="str">
        <f>IF(SUMIF('Input| Projects'!$AR$8:$CO$8,"Tx",'Input| Projects'!$AR797:$CO797)=0,"",SUMIF('Input| Projects'!$AR$8:$CO$8,"Tx",'Input| Projects'!$AR797:$CO797))</f>
        <v/>
      </c>
      <c r="CB797" s="206" t="str">
        <f t="shared" si="297"/>
        <v/>
      </c>
    </row>
    <row r="798" spans="2:80" x14ac:dyDescent="0.3">
      <c r="B798" s="268">
        <f>IFERROR('Input| Projects'!B798,"")</f>
        <v>789</v>
      </c>
      <c r="C798" s="57" t="str">
        <f>IFERROR(IF('Input| Projects'!C798="","",'Input| Projects'!C798),"")</f>
        <v/>
      </c>
      <c r="D798" s="57" t="str">
        <f>IFERROR(IF('Input| Projects'!D798="","",'Input| Projects'!D798),"")</f>
        <v/>
      </c>
      <c r="E798" s="140"/>
      <c r="F798" s="257">
        <f>IFERROR('Input| Projects'!I798*'Input| Escalations'!$K$19,"")</f>
        <v>0</v>
      </c>
      <c r="G798" s="257">
        <f>IFERROR('Input| Projects'!J798*'Input| Escalations'!$K$19,"")</f>
        <v>0</v>
      </c>
      <c r="H798" s="257">
        <f>IFERROR('Input| Projects'!K798*'Input| Escalations'!$K$19,"")</f>
        <v>0</v>
      </c>
      <c r="I798" s="257">
        <f>IFERROR('Input| Projects'!L798*'Input| Escalations'!$K$19,"")</f>
        <v>0</v>
      </c>
      <c r="J798" s="257">
        <f>IFERROR('Input| Projects'!M798*'Input| Escalations'!$K$19,"")</f>
        <v>0</v>
      </c>
      <c r="K798" s="257">
        <f>IFERROR('Input| Projects'!N798*'Input| Escalations'!$K$19,"")</f>
        <v>0</v>
      </c>
      <c r="L798" s="257">
        <f>IFERROR('Input| Projects'!O798*'Input| Escalations'!$K$19,"")</f>
        <v>0</v>
      </c>
      <c r="M798" s="206" t="str">
        <f>IF(ABS(SUM(F798:L798)-(SUM('Input| Projects'!I798:O798)*'Input| Escalations'!$K$19))&lt;0.0000001,"",1)</f>
        <v/>
      </c>
      <c r="N798" s="259">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259">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259">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259">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259">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259">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259">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42"/>
      <c r="V798" s="253">
        <f t="shared" si="291"/>
        <v>0</v>
      </c>
      <c r="W798" s="253">
        <f t="shared" si="292"/>
        <v>0</v>
      </c>
      <c r="X798" s="253">
        <f t="shared" si="293"/>
        <v>0</v>
      </c>
      <c r="Y798" s="253">
        <f t="shared" si="276"/>
        <v>0</v>
      </c>
      <c r="Z798" s="253">
        <f t="shared" si="277"/>
        <v>0</v>
      </c>
      <c r="AA798" s="253">
        <f t="shared" si="278"/>
        <v>0</v>
      </c>
      <c r="AB798" s="253">
        <f t="shared" si="279"/>
        <v>0</v>
      </c>
      <c r="AC798" s="142"/>
      <c r="AD798" s="253">
        <f>'Input| Projects'!Q798*N798*'Input| Escalations'!$K$19</f>
        <v>0</v>
      </c>
      <c r="AE798" s="253">
        <f>'Input| Projects'!R798*O798*'Input| Escalations'!$K$19</f>
        <v>0</v>
      </c>
      <c r="AF798" s="253">
        <f>'Input| Projects'!S798*P798*'Input| Escalations'!$K$19</f>
        <v>0</v>
      </c>
      <c r="AG798" s="253">
        <f>'Input| Projects'!T798*Q798*'Input| Escalations'!$K$19</f>
        <v>0</v>
      </c>
      <c r="AH798" s="253">
        <f>'Input| Projects'!U798*R798*'Input| Escalations'!$K$19</f>
        <v>0</v>
      </c>
      <c r="AI798" s="253">
        <f>'Input| Projects'!V798*S798*'Input| Escalations'!$K$19</f>
        <v>0</v>
      </c>
      <c r="AJ798" s="253">
        <f>'Input| Projects'!W798*T798*'Input| Escalations'!$K$19</f>
        <v>0</v>
      </c>
      <c r="AK798" s="142"/>
      <c r="AL798" s="253">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253">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253">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253">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253">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253">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253">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42"/>
      <c r="AT798" s="253">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253">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253">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253">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253">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253">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253">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42"/>
      <c r="BB798" s="253">
        <f t="shared" si="294"/>
        <v>0</v>
      </c>
      <c r="BC798" s="253">
        <f t="shared" si="295"/>
        <v>0</v>
      </c>
      <c r="BD798" s="253">
        <f t="shared" si="296"/>
        <v>0</v>
      </c>
      <c r="BE798" s="253">
        <f t="shared" si="280"/>
        <v>0</v>
      </c>
      <c r="BF798" s="253">
        <f t="shared" si="281"/>
        <v>0</v>
      </c>
      <c r="BG798" s="253">
        <f t="shared" si="282"/>
        <v>0</v>
      </c>
      <c r="BH798" s="253">
        <f t="shared" si="283"/>
        <v>0</v>
      </c>
      <c r="BI798" s="144"/>
      <c r="BJ798" s="253"/>
      <c r="BK798" s="253"/>
      <c r="BL798" s="253"/>
      <c r="BM798" s="253"/>
      <c r="BN798" s="253"/>
      <c r="BO798" s="253"/>
      <c r="BP798" s="253"/>
      <c r="BQ798" s="144"/>
      <c r="BR798" s="253">
        <f t="shared" si="284"/>
        <v>0</v>
      </c>
      <c r="BS798" s="253">
        <f t="shared" si="285"/>
        <v>0</v>
      </c>
      <c r="BT798" s="253">
        <f t="shared" si="286"/>
        <v>0</v>
      </c>
      <c r="BU798" s="253">
        <f t="shared" si="287"/>
        <v>0</v>
      </c>
      <c r="BV798" s="253">
        <f t="shared" si="288"/>
        <v>0</v>
      </c>
      <c r="BW798" s="253">
        <f t="shared" si="289"/>
        <v>0</v>
      </c>
      <c r="BX798" s="253">
        <f t="shared" si="290"/>
        <v>0</v>
      </c>
      <c r="BY798" s="142"/>
      <c r="BZ798" s="264" t="str">
        <f>IF(SUMIF('Input| Projects'!$AR$8:$CO$8,"Dx",'Input| Projects'!$AR798:$CO798)=0,"",SUMIF('Input| Projects'!$AR$8:$CO$8,"Dx",'Input| Projects'!$AR798:$CO798))</f>
        <v/>
      </c>
      <c r="CA798" s="264" t="str">
        <f>IF(SUMIF('Input| Projects'!$AR$8:$CO$8,"Tx",'Input| Projects'!$AR798:$CO798)=0,"",SUMIF('Input| Projects'!$AR$8:$CO$8,"Tx",'Input| Projects'!$AR798:$CO798))</f>
        <v/>
      </c>
      <c r="CB798" s="206" t="str">
        <f t="shared" si="297"/>
        <v/>
      </c>
    </row>
    <row r="799" spans="2:80" x14ac:dyDescent="0.3">
      <c r="B799" s="268">
        <f>IFERROR('Input| Projects'!B799,"")</f>
        <v>790</v>
      </c>
      <c r="C799" s="57" t="str">
        <f>IFERROR(IF('Input| Projects'!C799="","",'Input| Projects'!C799),"")</f>
        <v/>
      </c>
      <c r="D799" s="57" t="str">
        <f>IFERROR(IF('Input| Projects'!D799="","",'Input| Projects'!D799),"")</f>
        <v/>
      </c>
      <c r="E799" s="140"/>
      <c r="F799" s="257">
        <f>IFERROR('Input| Projects'!I799*'Input| Escalations'!$K$19,"")</f>
        <v>0</v>
      </c>
      <c r="G799" s="257">
        <f>IFERROR('Input| Projects'!J799*'Input| Escalations'!$K$19,"")</f>
        <v>0</v>
      </c>
      <c r="H799" s="257">
        <f>IFERROR('Input| Projects'!K799*'Input| Escalations'!$K$19,"")</f>
        <v>0</v>
      </c>
      <c r="I799" s="257">
        <f>IFERROR('Input| Projects'!L799*'Input| Escalations'!$K$19,"")</f>
        <v>0</v>
      </c>
      <c r="J799" s="257">
        <f>IFERROR('Input| Projects'!M799*'Input| Escalations'!$K$19,"")</f>
        <v>0</v>
      </c>
      <c r="K799" s="257">
        <f>IFERROR('Input| Projects'!N799*'Input| Escalations'!$K$19,"")</f>
        <v>0</v>
      </c>
      <c r="L799" s="257">
        <f>IFERROR('Input| Projects'!O799*'Input| Escalations'!$K$19,"")</f>
        <v>0</v>
      </c>
      <c r="M799" s="206" t="str">
        <f>IF(ABS(SUM(F799:L799)-(SUM('Input| Projects'!I799:O799)*'Input| Escalations'!$K$19))&lt;0.0000001,"",1)</f>
        <v/>
      </c>
      <c r="N799" s="259">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259">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259">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259">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259">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259">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259">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42"/>
      <c r="V799" s="253">
        <f t="shared" si="291"/>
        <v>0</v>
      </c>
      <c r="W799" s="253">
        <f t="shared" si="292"/>
        <v>0</v>
      </c>
      <c r="X799" s="253">
        <f t="shared" si="293"/>
        <v>0</v>
      </c>
      <c r="Y799" s="253">
        <f t="shared" si="276"/>
        <v>0</v>
      </c>
      <c r="Z799" s="253">
        <f t="shared" si="277"/>
        <v>0</v>
      </c>
      <c r="AA799" s="253">
        <f t="shared" si="278"/>
        <v>0</v>
      </c>
      <c r="AB799" s="253">
        <f t="shared" si="279"/>
        <v>0</v>
      </c>
      <c r="AC799" s="142"/>
      <c r="AD799" s="253">
        <f>'Input| Projects'!Q799*N799*'Input| Escalations'!$K$19</f>
        <v>0</v>
      </c>
      <c r="AE799" s="253">
        <f>'Input| Projects'!R799*O799*'Input| Escalations'!$K$19</f>
        <v>0</v>
      </c>
      <c r="AF799" s="253">
        <f>'Input| Projects'!S799*P799*'Input| Escalations'!$K$19</f>
        <v>0</v>
      </c>
      <c r="AG799" s="253">
        <f>'Input| Projects'!T799*Q799*'Input| Escalations'!$K$19</f>
        <v>0</v>
      </c>
      <c r="AH799" s="253">
        <f>'Input| Projects'!U799*R799*'Input| Escalations'!$K$19</f>
        <v>0</v>
      </c>
      <c r="AI799" s="253">
        <f>'Input| Projects'!V799*S799*'Input| Escalations'!$K$19</f>
        <v>0</v>
      </c>
      <c r="AJ799" s="253">
        <f>'Input| Projects'!W799*T799*'Input| Escalations'!$K$19</f>
        <v>0</v>
      </c>
      <c r="AK799" s="142"/>
      <c r="AL799" s="253">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253">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253">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253">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253">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253">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253">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42"/>
      <c r="AT799" s="253">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253">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253">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253">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253">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253">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253">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42"/>
      <c r="BB799" s="253">
        <f t="shared" si="294"/>
        <v>0</v>
      </c>
      <c r="BC799" s="253">
        <f t="shared" si="295"/>
        <v>0</v>
      </c>
      <c r="BD799" s="253">
        <f t="shared" si="296"/>
        <v>0</v>
      </c>
      <c r="BE799" s="253">
        <f t="shared" si="280"/>
        <v>0</v>
      </c>
      <c r="BF799" s="253">
        <f t="shared" si="281"/>
        <v>0</v>
      </c>
      <c r="BG799" s="253">
        <f t="shared" si="282"/>
        <v>0</v>
      </c>
      <c r="BH799" s="253">
        <f t="shared" si="283"/>
        <v>0</v>
      </c>
      <c r="BI799" s="144"/>
      <c r="BJ799" s="253"/>
      <c r="BK799" s="253"/>
      <c r="BL799" s="253"/>
      <c r="BM799" s="253"/>
      <c r="BN799" s="253"/>
      <c r="BO799" s="253"/>
      <c r="BP799" s="253"/>
      <c r="BQ799" s="144"/>
      <c r="BR799" s="253">
        <f t="shared" si="284"/>
        <v>0</v>
      </c>
      <c r="BS799" s="253">
        <f t="shared" si="285"/>
        <v>0</v>
      </c>
      <c r="BT799" s="253">
        <f t="shared" si="286"/>
        <v>0</v>
      </c>
      <c r="BU799" s="253">
        <f t="shared" si="287"/>
        <v>0</v>
      </c>
      <c r="BV799" s="253">
        <f t="shared" si="288"/>
        <v>0</v>
      </c>
      <c r="BW799" s="253">
        <f t="shared" si="289"/>
        <v>0</v>
      </c>
      <c r="BX799" s="253">
        <f t="shared" si="290"/>
        <v>0</v>
      </c>
      <c r="BY799" s="142"/>
      <c r="BZ799" s="264" t="str">
        <f>IF(SUMIF('Input| Projects'!$AR$8:$CO$8,"Dx",'Input| Projects'!$AR799:$CO799)=0,"",SUMIF('Input| Projects'!$AR$8:$CO$8,"Dx",'Input| Projects'!$AR799:$CO799))</f>
        <v/>
      </c>
      <c r="CA799" s="264" t="str">
        <f>IF(SUMIF('Input| Projects'!$AR$8:$CO$8,"Tx",'Input| Projects'!$AR799:$CO799)=0,"",SUMIF('Input| Projects'!$AR$8:$CO$8,"Tx",'Input| Projects'!$AR799:$CO799))</f>
        <v/>
      </c>
      <c r="CB799" s="206" t="str">
        <f t="shared" si="297"/>
        <v/>
      </c>
    </row>
    <row r="800" spans="2:80" x14ac:dyDescent="0.3">
      <c r="B800" s="268">
        <f>IFERROR('Input| Projects'!B800,"")</f>
        <v>791</v>
      </c>
      <c r="C800" s="57" t="str">
        <f>IFERROR(IF('Input| Projects'!C800="","",'Input| Projects'!C800),"")</f>
        <v/>
      </c>
      <c r="D800" s="57" t="str">
        <f>IFERROR(IF('Input| Projects'!D800="","",'Input| Projects'!D800),"")</f>
        <v/>
      </c>
      <c r="E800" s="140"/>
      <c r="F800" s="257">
        <f>IFERROR('Input| Projects'!I800*'Input| Escalations'!$K$19,"")</f>
        <v>0</v>
      </c>
      <c r="G800" s="257">
        <f>IFERROR('Input| Projects'!J800*'Input| Escalations'!$K$19,"")</f>
        <v>0</v>
      </c>
      <c r="H800" s="257">
        <f>IFERROR('Input| Projects'!K800*'Input| Escalations'!$K$19,"")</f>
        <v>0</v>
      </c>
      <c r="I800" s="257">
        <f>IFERROR('Input| Projects'!L800*'Input| Escalations'!$K$19,"")</f>
        <v>0</v>
      </c>
      <c r="J800" s="257">
        <f>IFERROR('Input| Projects'!M800*'Input| Escalations'!$K$19,"")</f>
        <v>0</v>
      </c>
      <c r="K800" s="257">
        <f>IFERROR('Input| Projects'!N800*'Input| Escalations'!$K$19,"")</f>
        <v>0</v>
      </c>
      <c r="L800" s="257">
        <f>IFERROR('Input| Projects'!O800*'Input| Escalations'!$K$19,"")</f>
        <v>0</v>
      </c>
      <c r="M800" s="206" t="str">
        <f>IF(ABS(SUM(F800:L800)-(SUM('Input| Projects'!I800:O800)*'Input| Escalations'!$K$19))&lt;0.0000001,"",1)</f>
        <v/>
      </c>
      <c r="N800" s="259">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259">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259">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259">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259">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259">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259">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42"/>
      <c r="V800" s="253">
        <f t="shared" si="291"/>
        <v>0</v>
      </c>
      <c r="W800" s="253">
        <f t="shared" si="292"/>
        <v>0</v>
      </c>
      <c r="X800" s="253">
        <f t="shared" si="293"/>
        <v>0</v>
      </c>
      <c r="Y800" s="253">
        <f t="shared" si="276"/>
        <v>0</v>
      </c>
      <c r="Z800" s="253">
        <f t="shared" si="277"/>
        <v>0</v>
      </c>
      <c r="AA800" s="253">
        <f t="shared" si="278"/>
        <v>0</v>
      </c>
      <c r="AB800" s="253">
        <f t="shared" si="279"/>
        <v>0</v>
      </c>
      <c r="AC800" s="142"/>
      <c r="AD800" s="253">
        <f>'Input| Projects'!Q800*N800*'Input| Escalations'!$K$19</f>
        <v>0</v>
      </c>
      <c r="AE800" s="253">
        <f>'Input| Projects'!R800*O800*'Input| Escalations'!$K$19</f>
        <v>0</v>
      </c>
      <c r="AF800" s="253">
        <f>'Input| Projects'!S800*P800*'Input| Escalations'!$K$19</f>
        <v>0</v>
      </c>
      <c r="AG800" s="253">
        <f>'Input| Projects'!T800*Q800*'Input| Escalations'!$K$19</f>
        <v>0</v>
      </c>
      <c r="AH800" s="253">
        <f>'Input| Projects'!U800*R800*'Input| Escalations'!$K$19</f>
        <v>0</v>
      </c>
      <c r="AI800" s="253">
        <f>'Input| Projects'!V800*S800*'Input| Escalations'!$K$19</f>
        <v>0</v>
      </c>
      <c r="AJ800" s="253">
        <f>'Input| Projects'!W800*T800*'Input| Escalations'!$K$19</f>
        <v>0</v>
      </c>
      <c r="AK800" s="142"/>
      <c r="AL800" s="253">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253">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253">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253">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253">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253">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253">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42"/>
      <c r="AT800" s="253">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253">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253">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253">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253">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253">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253">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42"/>
      <c r="BB800" s="253">
        <f t="shared" si="294"/>
        <v>0</v>
      </c>
      <c r="BC800" s="253">
        <f t="shared" si="295"/>
        <v>0</v>
      </c>
      <c r="BD800" s="253">
        <f t="shared" si="296"/>
        <v>0</v>
      </c>
      <c r="BE800" s="253">
        <f t="shared" si="280"/>
        <v>0</v>
      </c>
      <c r="BF800" s="253">
        <f t="shared" si="281"/>
        <v>0</v>
      </c>
      <c r="BG800" s="253">
        <f t="shared" si="282"/>
        <v>0</v>
      </c>
      <c r="BH800" s="253">
        <f t="shared" si="283"/>
        <v>0</v>
      </c>
      <c r="BI800" s="144"/>
      <c r="BJ800" s="253"/>
      <c r="BK800" s="253"/>
      <c r="BL800" s="253"/>
      <c r="BM800" s="253"/>
      <c r="BN800" s="253"/>
      <c r="BO800" s="253"/>
      <c r="BP800" s="253"/>
      <c r="BQ800" s="144"/>
      <c r="BR800" s="253">
        <f t="shared" si="284"/>
        <v>0</v>
      </c>
      <c r="BS800" s="253">
        <f t="shared" si="285"/>
        <v>0</v>
      </c>
      <c r="BT800" s="253">
        <f t="shared" si="286"/>
        <v>0</v>
      </c>
      <c r="BU800" s="253">
        <f t="shared" si="287"/>
        <v>0</v>
      </c>
      <c r="BV800" s="253">
        <f t="shared" si="288"/>
        <v>0</v>
      </c>
      <c r="BW800" s="253">
        <f t="shared" si="289"/>
        <v>0</v>
      </c>
      <c r="BX800" s="253">
        <f t="shared" si="290"/>
        <v>0</v>
      </c>
      <c r="BY800" s="142"/>
      <c r="BZ800" s="264" t="str">
        <f>IF(SUMIF('Input| Projects'!$AR$8:$CO$8,"Dx",'Input| Projects'!$AR800:$CO800)=0,"",SUMIF('Input| Projects'!$AR$8:$CO$8,"Dx",'Input| Projects'!$AR800:$CO800))</f>
        <v/>
      </c>
      <c r="CA800" s="264" t="str">
        <f>IF(SUMIF('Input| Projects'!$AR$8:$CO$8,"Tx",'Input| Projects'!$AR800:$CO800)=0,"",SUMIF('Input| Projects'!$AR$8:$CO$8,"Tx",'Input| Projects'!$AR800:$CO800))</f>
        <v/>
      </c>
      <c r="CB800" s="206" t="str">
        <f t="shared" si="297"/>
        <v/>
      </c>
    </row>
    <row r="801" spans="2:80" x14ac:dyDescent="0.3">
      <c r="B801" s="268">
        <f>IFERROR('Input| Projects'!B801,"")</f>
        <v>792</v>
      </c>
      <c r="C801" s="57" t="str">
        <f>IFERROR(IF('Input| Projects'!C801="","",'Input| Projects'!C801),"")</f>
        <v/>
      </c>
      <c r="D801" s="57" t="str">
        <f>IFERROR(IF('Input| Projects'!D801="","",'Input| Projects'!D801),"")</f>
        <v/>
      </c>
      <c r="E801" s="140"/>
      <c r="F801" s="257">
        <f>IFERROR('Input| Projects'!I801*'Input| Escalations'!$K$19,"")</f>
        <v>0</v>
      </c>
      <c r="G801" s="257">
        <f>IFERROR('Input| Projects'!J801*'Input| Escalations'!$K$19,"")</f>
        <v>0</v>
      </c>
      <c r="H801" s="257">
        <f>IFERROR('Input| Projects'!K801*'Input| Escalations'!$K$19,"")</f>
        <v>0</v>
      </c>
      <c r="I801" s="257">
        <f>IFERROR('Input| Projects'!L801*'Input| Escalations'!$K$19,"")</f>
        <v>0</v>
      </c>
      <c r="J801" s="257">
        <f>IFERROR('Input| Projects'!M801*'Input| Escalations'!$K$19,"")</f>
        <v>0</v>
      </c>
      <c r="K801" s="257">
        <f>IFERROR('Input| Projects'!N801*'Input| Escalations'!$K$19,"")</f>
        <v>0</v>
      </c>
      <c r="L801" s="257">
        <f>IFERROR('Input| Projects'!O801*'Input| Escalations'!$K$19,"")</f>
        <v>0</v>
      </c>
      <c r="M801" s="206" t="str">
        <f>IF(ABS(SUM(F801:L801)-(SUM('Input| Projects'!I801:O801)*'Input| Escalations'!$K$19))&lt;0.0000001,"",1)</f>
        <v/>
      </c>
      <c r="N801" s="259">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259">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259">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259">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259">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259">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259">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42"/>
      <c r="V801" s="253">
        <f t="shared" si="291"/>
        <v>0</v>
      </c>
      <c r="W801" s="253">
        <f t="shared" si="292"/>
        <v>0</v>
      </c>
      <c r="X801" s="253">
        <f t="shared" si="293"/>
        <v>0</v>
      </c>
      <c r="Y801" s="253">
        <f t="shared" si="276"/>
        <v>0</v>
      </c>
      <c r="Z801" s="253">
        <f t="shared" si="277"/>
        <v>0</v>
      </c>
      <c r="AA801" s="253">
        <f t="shared" si="278"/>
        <v>0</v>
      </c>
      <c r="AB801" s="253">
        <f t="shared" si="279"/>
        <v>0</v>
      </c>
      <c r="AC801" s="142"/>
      <c r="AD801" s="253">
        <f>'Input| Projects'!Q801*N801*'Input| Escalations'!$K$19</f>
        <v>0</v>
      </c>
      <c r="AE801" s="253">
        <f>'Input| Projects'!R801*O801*'Input| Escalations'!$K$19</f>
        <v>0</v>
      </c>
      <c r="AF801" s="253">
        <f>'Input| Projects'!S801*P801*'Input| Escalations'!$K$19</f>
        <v>0</v>
      </c>
      <c r="AG801" s="253">
        <f>'Input| Projects'!T801*Q801*'Input| Escalations'!$K$19</f>
        <v>0</v>
      </c>
      <c r="AH801" s="253">
        <f>'Input| Projects'!U801*R801*'Input| Escalations'!$K$19</f>
        <v>0</v>
      </c>
      <c r="AI801" s="253">
        <f>'Input| Projects'!V801*S801*'Input| Escalations'!$K$19</f>
        <v>0</v>
      </c>
      <c r="AJ801" s="253">
        <f>'Input| Projects'!W801*T801*'Input| Escalations'!$K$19</f>
        <v>0</v>
      </c>
      <c r="AK801" s="142"/>
      <c r="AL801" s="253">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253">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253">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253">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253">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253">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253">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42"/>
      <c r="AT801" s="253">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253">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253">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253">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253">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253">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253">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42"/>
      <c r="BB801" s="253">
        <f t="shared" si="294"/>
        <v>0</v>
      </c>
      <c r="BC801" s="253">
        <f t="shared" si="295"/>
        <v>0</v>
      </c>
      <c r="BD801" s="253">
        <f t="shared" si="296"/>
        <v>0</v>
      </c>
      <c r="BE801" s="253">
        <f t="shared" si="280"/>
        <v>0</v>
      </c>
      <c r="BF801" s="253">
        <f t="shared" si="281"/>
        <v>0</v>
      </c>
      <c r="BG801" s="253">
        <f t="shared" si="282"/>
        <v>0</v>
      </c>
      <c r="BH801" s="253">
        <f t="shared" si="283"/>
        <v>0</v>
      </c>
      <c r="BI801" s="144"/>
      <c r="BJ801" s="253"/>
      <c r="BK801" s="253"/>
      <c r="BL801" s="253"/>
      <c r="BM801" s="253"/>
      <c r="BN801" s="253"/>
      <c r="BO801" s="253"/>
      <c r="BP801" s="253"/>
      <c r="BQ801" s="144"/>
      <c r="BR801" s="253">
        <f t="shared" si="284"/>
        <v>0</v>
      </c>
      <c r="BS801" s="253">
        <f t="shared" si="285"/>
        <v>0</v>
      </c>
      <c r="BT801" s="253">
        <f t="shared" si="286"/>
        <v>0</v>
      </c>
      <c r="BU801" s="253">
        <f t="shared" si="287"/>
        <v>0</v>
      </c>
      <c r="BV801" s="253">
        <f t="shared" si="288"/>
        <v>0</v>
      </c>
      <c r="BW801" s="253">
        <f t="shared" si="289"/>
        <v>0</v>
      </c>
      <c r="BX801" s="253">
        <f t="shared" si="290"/>
        <v>0</v>
      </c>
      <c r="BY801" s="142"/>
      <c r="BZ801" s="264" t="str">
        <f>IF(SUMIF('Input| Projects'!$AR$8:$CO$8,"Dx",'Input| Projects'!$AR801:$CO801)=0,"",SUMIF('Input| Projects'!$AR$8:$CO$8,"Dx",'Input| Projects'!$AR801:$CO801))</f>
        <v/>
      </c>
      <c r="CA801" s="264" t="str">
        <f>IF(SUMIF('Input| Projects'!$AR$8:$CO$8,"Tx",'Input| Projects'!$AR801:$CO801)=0,"",SUMIF('Input| Projects'!$AR$8:$CO$8,"Tx",'Input| Projects'!$AR801:$CO801))</f>
        <v/>
      </c>
      <c r="CB801" s="206" t="str">
        <f t="shared" si="297"/>
        <v/>
      </c>
    </row>
    <row r="802" spans="2:80" x14ac:dyDescent="0.3">
      <c r="B802" s="268">
        <f>IFERROR('Input| Projects'!B802,"")</f>
        <v>793</v>
      </c>
      <c r="C802" s="57" t="str">
        <f>IFERROR(IF('Input| Projects'!C802="","",'Input| Projects'!C802),"")</f>
        <v/>
      </c>
      <c r="D802" s="57" t="str">
        <f>IFERROR(IF('Input| Projects'!D802="","",'Input| Projects'!D802),"")</f>
        <v/>
      </c>
      <c r="E802" s="140"/>
      <c r="F802" s="257">
        <f>IFERROR('Input| Projects'!I802*'Input| Escalations'!$K$19,"")</f>
        <v>0</v>
      </c>
      <c r="G802" s="257">
        <f>IFERROR('Input| Projects'!J802*'Input| Escalations'!$K$19,"")</f>
        <v>0</v>
      </c>
      <c r="H802" s="257">
        <f>IFERROR('Input| Projects'!K802*'Input| Escalations'!$K$19,"")</f>
        <v>0</v>
      </c>
      <c r="I802" s="257">
        <f>IFERROR('Input| Projects'!L802*'Input| Escalations'!$K$19,"")</f>
        <v>0</v>
      </c>
      <c r="J802" s="257">
        <f>IFERROR('Input| Projects'!M802*'Input| Escalations'!$K$19,"")</f>
        <v>0</v>
      </c>
      <c r="K802" s="257">
        <f>IFERROR('Input| Projects'!N802*'Input| Escalations'!$K$19,"")</f>
        <v>0</v>
      </c>
      <c r="L802" s="257">
        <f>IFERROR('Input| Projects'!O802*'Input| Escalations'!$K$19,"")</f>
        <v>0</v>
      </c>
      <c r="M802" s="206" t="str">
        <f>IF(ABS(SUM(F802:L802)-(SUM('Input| Projects'!I802:O802)*'Input| Escalations'!$K$19))&lt;0.0000001,"",1)</f>
        <v/>
      </c>
      <c r="N802" s="259">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259">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259">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259">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259">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259">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259">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42"/>
      <c r="V802" s="253">
        <f t="shared" si="291"/>
        <v>0</v>
      </c>
      <c r="W802" s="253">
        <f t="shared" si="292"/>
        <v>0</v>
      </c>
      <c r="X802" s="253">
        <f t="shared" si="293"/>
        <v>0</v>
      </c>
      <c r="Y802" s="253">
        <f t="shared" si="276"/>
        <v>0</v>
      </c>
      <c r="Z802" s="253">
        <f t="shared" si="277"/>
        <v>0</v>
      </c>
      <c r="AA802" s="253">
        <f t="shared" si="278"/>
        <v>0</v>
      </c>
      <c r="AB802" s="253">
        <f t="shared" si="279"/>
        <v>0</v>
      </c>
      <c r="AC802" s="142"/>
      <c r="AD802" s="253">
        <f>'Input| Projects'!Q802*N802*'Input| Escalations'!$K$19</f>
        <v>0</v>
      </c>
      <c r="AE802" s="253">
        <f>'Input| Projects'!R802*O802*'Input| Escalations'!$K$19</f>
        <v>0</v>
      </c>
      <c r="AF802" s="253">
        <f>'Input| Projects'!S802*P802*'Input| Escalations'!$K$19</f>
        <v>0</v>
      </c>
      <c r="AG802" s="253">
        <f>'Input| Projects'!T802*Q802*'Input| Escalations'!$K$19</f>
        <v>0</v>
      </c>
      <c r="AH802" s="253">
        <f>'Input| Projects'!U802*R802*'Input| Escalations'!$K$19</f>
        <v>0</v>
      </c>
      <c r="AI802" s="253">
        <f>'Input| Projects'!V802*S802*'Input| Escalations'!$K$19</f>
        <v>0</v>
      </c>
      <c r="AJ802" s="253">
        <f>'Input| Projects'!W802*T802*'Input| Escalations'!$K$19</f>
        <v>0</v>
      </c>
      <c r="AK802" s="142"/>
      <c r="AL802" s="253">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253">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253">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253">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253">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253">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253">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42"/>
      <c r="AT802" s="253">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253">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253">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253">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253">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253">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253">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42"/>
      <c r="BB802" s="253">
        <f t="shared" si="294"/>
        <v>0</v>
      </c>
      <c r="BC802" s="253">
        <f t="shared" si="295"/>
        <v>0</v>
      </c>
      <c r="BD802" s="253">
        <f t="shared" si="296"/>
        <v>0</v>
      </c>
      <c r="BE802" s="253">
        <f t="shared" si="280"/>
        <v>0</v>
      </c>
      <c r="BF802" s="253">
        <f t="shared" si="281"/>
        <v>0</v>
      </c>
      <c r="BG802" s="253">
        <f t="shared" si="282"/>
        <v>0</v>
      </c>
      <c r="BH802" s="253">
        <f t="shared" si="283"/>
        <v>0</v>
      </c>
      <c r="BI802" s="144"/>
      <c r="BJ802" s="253"/>
      <c r="BK802" s="253"/>
      <c r="BL802" s="253"/>
      <c r="BM802" s="253"/>
      <c r="BN802" s="253"/>
      <c r="BO802" s="253"/>
      <c r="BP802" s="253"/>
      <c r="BQ802" s="144"/>
      <c r="BR802" s="253">
        <f t="shared" si="284"/>
        <v>0</v>
      </c>
      <c r="BS802" s="253">
        <f t="shared" si="285"/>
        <v>0</v>
      </c>
      <c r="BT802" s="253">
        <f t="shared" si="286"/>
        <v>0</v>
      </c>
      <c r="BU802" s="253">
        <f t="shared" si="287"/>
        <v>0</v>
      </c>
      <c r="BV802" s="253">
        <f t="shared" si="288"/>
        <v>0</v>
      </c>
      <c r="BW802" s="253">
        <f t="shared" si="289"/>
        <v>0</v>
      </c>
      <c r="BX802" s="253">
        <f t="shared" si="290"/>
        <v>0</v>
      </c>
      <c r="BY802" s="142"/>
      <c r="BZ802" s="264" t="str">
        <f>IF(SUMIF('Input| Projects'!$AR$8:$CO$8,"Dx",'Input| Projects'!$AR802:$CO802)=0,"",SUMIF('Input| Projects'!$AR$8:$CO$8,"Dx",'Input| Projects'!$AR802:$CO802))</f>
        <v/>
      </c>
      <c r="CA802" s="264" t="str">
        <f>IF(SUMIF('Input| Projects'!$AR$8:$CO$8,"Tx",'Input| Projects'!$AR802:$CO802)=0,"",SUMIF('Input| Projects'!$AR$8:$CO$8,"Tx",'Input| Projects'!$AR802:$CO802))</f>
        <v/>
      </c>
      <c r="CB802" s="206" t="str">
        <f t="shared" si="297"/>
        <v/>
      </c>
    </row>
    <row r="803" spans="2:80" x14ac:dyDescent="0.3">
      <c r="B803" s="268">
        <f>IFERROR('Input| Projects'!B803,"")</f>
        <v>794</v>
      </c>
      <c r="C803" s="57" t="str">
        <f>IFERROR(IF('Input| Projects'!C803="","",'Input| Projects'!C803),"")</f>
        <v/>
      </c>
      <c r="D803" s="57" t="str">
        <f>IFERROR(IF('Input| Projects'!D803="","",'Input| Projects'!D803),"")</f>
        <v/>
      </c>
      <c r="E803" s="140"/>
      <c r="F803" s="257">
        <f>IFERROR('Input| Projects'!I803*'Input| Escalations'!$K$19,"")</f>
        <v>0</v>
      </c>
      <c r="G803" s="257">
        <f>IFERROR('Input| Projects'!J803*'Input| Escalations'!$K$19,"")</f>
        <v>0</v>
      </c>
      <c r="H803" s="257">
        <f>IFERROR('Input| Projects'!K803*'Input| Escalations'!$K$19,"")</f>
        <v>0</v>
      </c>
      <c r="I803" s="257">
        <f>IFERROR('Input| Projects'!L803*'Input| Escalations'!$K$19,"")</f>
        <v>0</v>
      </c>
      <c r="J803" s="257">
        <f>IFERROR('Input| Projects'!M803*'Input| Escalations'!$K$19,"")</f>
        <v>0</v>
      </c>
      <c r="K803" s="257">
        <f>IFERROR('Input| Projects'!N803*'Input| Escalations'!$K$19,"")</f>
        <v>0</v>
      </c>
      <c r="L803" s="257">
        <f>IFERROR('Input| Projects'!O803*'Input| Escalations'!$K$19,"")</f>
        <v>0</v>
      </c>
      <c r="M803" s="206" t="str">
        <f>IF(ABS(SUM(F803:L803)-(SUM('Input| Projects'!I803:O803)*'Input| Escalations'!$K$19))&lt;0.0000001,"",1)</f>
        <v/>
      </c>
      <c r="N803" s="259">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259">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259">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259">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259">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259">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259">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42"/>
      <c r="V803" s="253">
        <f t="shared" si="291"/>
        <v>0</v>
      </c>
      <c r="W803" s="253">
        <f t="shared" si="292"/>
        <v>0</v>
      </c>
      <c r="X803" s="253">
        <f t="shared" si="293"/>
        <v>0</v>
      </c>
      <c r="Y803" s="253">
        <f t="shared" si="276"/>
        <v>0</v>
      </c>
      <c r="Z803" s="253">
        <f t="shared" si="277"/>
        <v>0</v>
      </c>
      <c r="AA803" s="253">
        <f t="shared" si="278"/>
        <v>0</v>
      </c>
      <c r="AB803" s="253">
        <f t="shared" si="279"/>
        <v>0</v>
      </c>
      <c r="AC803" s="142"/>
      <c r="AD803" s="253">
        <f>'Input| Projects'!Q803*N803*'Input| Escalations'!$K$19</f>
        <v>0</v>
      </c>
      <c r="AE803" s="253">
        <f>'Input| Projects'!R803*O803*'Input| Escalations'!$K$19</f>
        <v>0</v>
      </c>
      <c r="AF803" s="253">
        <f>'Input| Projects'!S803*P803*'Input| Escalations'!$K$19</f>
        <v>0</v>
      </c>
      <c r="AG803" s="253">
        <f>'Input| Projects'!T803*Q803*'Input| Escalations'!$K$19</f>
        <v>0</v>
      </c>
      <c r="AH803" s="253">
        <f>'Input| Projects'!U803*R803*'Input| Escalations'!$K$19</f>
        <v>0</v>
      </c>
      <c r="AI803" s="253">
        <f>'Input| Projects'!V803*S803*'Input| Escalations'!$K$19</f>
        <v>0</v>
      </c>
      <c r="AJ803" s="253">
        <f>'Input| Projects'!W803*T803*'Input| Escalations'!$K$19</f>
        <v>0</v>
      </c>
      <c r="AK803" s="142"/>
      <c r="AL803" s="253">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253">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253">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253">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253">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253">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253">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42"/>
      <c r="AT803" s="253">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253">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253">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253">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253">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253">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253">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42"/>
      <c r="BB803" s="253">
        <f t="shared" si="294"/>
        <v>0</v>
      </c>
      <c r="BC803" s="253">
        <f t="shared" si="295"/>
        <v>0</v>
      </c>
      <c r="BD803" s="253">
        <f t="shared" si="296"/>
        <v>0</v>
      </c>
      <c r="BE803" s="253">
        <f t="shared" si="280"/>
        <v>0</v>
      </c>
      <c r="BF803" s="253">
        <f t="shared" si="281"/>
        <v>0</v>
      </c>
      <c r="BG803" s="253">
        <f t="shared" si="282"/>
        <v>0</v>
      </c>
      <c r="BH803" s="253">
        <f t="shared" si="283"/>
        <v>0</v>
      </c>
      <c r="BI803" s="144"/>
      <c r="BJ803" s="253"/>
      <c r="BK803" s="253"/>
      <c r="BL803" s="253"/>
      <c r="BM803" s="253"/>
      <c r="BN803" s="253"/>
      <c r="BO803" s="253"/>
      <c r="BP803" s="253"/>
      <c r="BQ803" s="144"/>
      <c r="BR803" s="253">
        <f t="shared" si="284"/>
        <v>0</v>
      </c>
      <c r="BS803" s="253">
        <f t="shared" si="285"/>
        <v>0</v>
      </c>
      <c r="BT803" s="253">
        <f t="shared" si="286"/>
        <v>0</v>
      </c>
      <c r="BU803" s="253">
        <f t="shared" si="287"/>
        <v>0</v>
      </c>
      <c r="BV803" s="253">
        <f t="shared" si="288"/>
        <v>0</v>
      </c>
      <c r="BW803" s="253">
        <f t="shared" si="289"/>
        <v>0</v>
      </c>
      <c r="BX803" s="253">
        <f t="shared" si="290"/>
        <v>0</v>
      </c>
      <c r="BY803" s="142"/>
      <c r="BZ803" s="264" t="str">
        <f>IF(SUMIF('Input| Projects'!$AR$8:$CO$8,"Dx",'Input| Projects'!$AR803:$CO803)=0,"",SUMIF('Input| Projects'!$AR$8:$CO$8,"Dx",'Input| Projects'!$AR803:$CO803))</f>
        <v/>
      </c>
      <c r="CA803" s="264" t="str">
        <f>IF(SUMIF('Input| Projects'!$AR$8:$CO$8,"Tx",'Input| Projects'!$AR803:$CO803)=0,"",SUMIF('Input| Projects'!$AR$8:$CO$8,"Tx",'Input| Projects'!$AR803:$CO803))</f>
        <v/>
      </c>
      <c r="CB803" s="206" t="str">
        <f t="shared" si="297"/>
        <v/>
      </c>
    </row>
    <row r="804" spans="2:80" x14ac:dyDescent="0.3">
      <c r="B804" s="268">
        <f>IFERROR('Input| Projects'!B804,"")</f>
        <v>795</v>
      </c>
      <c r="C804" s="57" t="str">
        <f>IFERROR(IF('Input| Projects'!C804="","",'Input| Projects'!C804),"")</f>
        <v/>
      </c>
      <c r="D804" s="57" t="str">
        <f>IFERROR(IF('Input| Projects'!D804="","",'Input| Projects'!D804),"")</f>
        <v/>
      </c>
      <c r="E804" s="140"/>
      <c r="F804" s="257">
        <f>IFERROR('Input| Projects'!I804*'Input| Escalations'!$K$19,"")</f>
        <v>0</v>
      </c>
      <c r="G804" s="257">
        <f>IFERROR('Input| Projects'!J804*'Input| Escalations'!$K$19,"")</f>
        <v>0</v>
      </c>
      <c r="H804" s="257">
        <f>IFERROR('Input| Projects'!K804*'Input| Escalations'!$K$19,"")</f>
        <v>0</v>
      </c>
      <c r="I804" s="257">
        <f>IFERROR('Input| Projects'!L804*'Input| Escalations'!$K$19,"")</f>
        <v>0</v>
      </c>
      <c r="J804" s="257">
        <f>IFERROR('Input| Projects'!M804*'Input| Escalations'!$K$19,"")</f>
        <v>0</v>
      </c>
      <c r="K804" s="257">
        <f>IFERROR('Input| Projects'!N804*'Input| Escalations'!$K$19,"")</f>
        <v>0</v>
      </c>
      <c r="L804" s="257">
        <f>IFERROR('Input| Projects'!O804*'Input| Escalations'!$K$19,"")</f>
        <v>0</v>
      </c>
      <c r="M804" s="206" t="str">
        <f>IF(ABS(SUM(F804:L804)-(SUM('Input| Projects'!I804:O804)*'Input| Escalations'!$K$19))&lt;0.0000001,"",1)</f>
        <v/>
      </c>
      <c r="N804" s="259">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259">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259">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259">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259">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259">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259">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42"/>
      <c r="V804" s="253">
        <f t="shared" si="291"/>
        <v>0</v>
      </c>
      <c r="W804" s="253">
        <f t="shared" si="292"/>
        <v>0</v>
      </c>
      <c r="X804" s="253">
        <f t="shared" si="293"/>
        <v>0</v>
      </c>
      <c r="Y804" s="253">
        <f t="shared" si="276"/>
        <v>0</v>
      </c>
      <c r="Z804" s="253">
        <f t="shared" si="277"/>
        <v>0</v>
      </c>
      <c r="AA804" s="253">
        <f t="shared" si="278"/>
        <v>0</v>
      </c>
      <c r="AB804" s="253">
        <f t="shared" si="279"/>
        <v>0</v>
      </c>
      <c r="AC804" s="142"/>
      <c r="AD804" s="253">
        <f>'Input| Projects'!Q804*N804*'Input| Escalations'!$K$19</f>
        <v>0</v>
      </c>
      <c r="AE804" s="253">
        <f>'Input| Projects'!R804*O804*'Input| Escalations'!$K$19</f>
        <v>0</v>
      </c>
      <c r="AF804" s="253">
        <f>'Input| Projects'!S804*P804*'Input| Escalations'!$K$19</f>
        <v>0</v>
      </c>
      <c r="AG804" s="253">
        <f>'Input| Projects'!T804*Q804*'Input| Escalations'!$K$19</f>
        <v>0</v>
      </c>
      <c r="AH804" s="253">
        <f>'Input| Projects'!U804*R804*'Input| Escalations'!$K$19</f>
        <v>0</v>
      </c>
      <c r="AI804" s="253">
        <f>'Input| Projects'!V804*S804*'Input| Escalations'!$K$19</f>
        <v>0</v>
      </c>
      <c r="AJ804" s="253">
        <f>'Input| Projects'!W804*T804*'Input| Escalations'!$K$19</f>
        <v>0</v>
      </c>
      <c r="AK804" s="142"/>
      <c r="AL804" s="253">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253">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253">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253">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253">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253">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253">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42"/>
      <c r="AT804" s="253">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253">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253">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253">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253">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253">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253">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42"/>
      <c r="BB804" s="253">
        <f t="shared" si="294"/>
        <v>0</v>
      </c>
      <c r="BC804" s="253">
        <f t="shared" si="295"/>
        <v>0</v>
      </c>
      <c r="BD804" s="253">
        <f t="shared" si="296"/>
        <v>0</v>
      </c>
      <c r="BE804" s="253">
        <f t="shared" si="280"/>
        <v>0</v>
      </c>
      <c r="BF804" s="253">
        <f t="shared" si="281"/>
        <v>0</v>
      </c>
      <c r="BG804" s="253">
        <f t="shared" si="282"/>
        <v>0</v>
      </c>
      <c r="BH804" s="253">
        <f t="shared" si="283"/>
        <v>0</v>
      </c>
      <c r="BI804" s="144"/>
      <c r="BJ804" s="253"/>
      <c r="BK804" s="253"/>
      <c r="BL804" s="253"/>
      <c r="BM804" s="253"/>
      <c r="BN804" s="253"/>
      <c r="BO804" s="253"/>
      <c r="BP804" s="253"/>
      <c r="BQ804" s="144"/>
      <c r="BR804" s="253">
        <f t="shared" si="284"/>
        <v>0</v>
      </c>
      <c r="BS804" s="253">
        <f t="shared" si="285"/>
        <v>0</v>
      </c>
      <c r="BT804" s="253">
        <f t="shared" si="286"/>
        <v>0</v>
      </c>
      <c r="BU804" s="253">
        <f t="shared" si="287"/>
        <v>0</v>
      </c>
      <c r="BV804" s="253">
        <f t="shared" si="288"/>
        <v>0</v>
      </c>
      <c r="BW804" s="253">
        <f t="shared" si="289"/>
        <v>0</v>
      </c>
      <c r="BX804" s="253">
        <f t="shared" si="290"/>
        <v>0</v>
      </c>
      <c r="BY804" s="142"/>
      <c r="BZ804" s="264" t="str">
        <f>IF(SUMIF('Input| Projects'!$AR$8:$CO$8,"Dx",'Input| Projects'!$AR804:$CO804)=0,"",SUMIF('Input| Projects'!$AR$8:$CO$8,"Dx",'Input| Projects'!$AR804:$CO804))</f>
        <v/>
      </c>
      <c r="CA804" s="264" t="str">
        <f>IF(SUMIF('Input| Projects'!$AR$8:$CO$8,"Tx",'Input| Projects'!$AR804:$CO804)=0,"",SUMIF('Input| Projects'!$AR$8:$CO$8,"Tx",'Input| Projects'!$AR804:$CO804))</f>
        <v/>
      </c>
      <c r="CB804" s="206" t="str">
        <f t="shared" si="297"/>
        <v/>
      </c>
    </row>
    <row r="805" spans="2:80" x14ac:dyDescent="0.3">
      <c r="B805" s="268">
        <f>IFERROR('Input| Projects'!B805,"")</f>
        <v>796</v>
      </c>
      <c r="C805" s="57" t="str">
        <f>IFERROR(IF('Input| Projects'!C805="","",'Input| Projects'!C805),"")</f>
        <v/>
      </c>
      <c r="D805" s="57" t="str">
        <f>IFERROR(IF('Input| Projects'!D805="","",'Input| Projects'!D805),"")</f>
        <v/>
      </c>
      <c r="E805" s="140"/>
      <c r="F805" s="257">
        <f>IFERROR('Input| Projects'!I805*'Input| Escalations'!$K$19,"")</f>
        <v>0</v>
      </c>
      <c r="G805" s="257">
        <f>IFERROR('Input| Projects'!J805*'Input| Escalations'!$K$19,"")</f>
        <v>0</v>
      </c>
      <c r="H805" s="257">
        <f>IFERROR('Input| Projects'!K805*'Input| Escalations'!$K$19,"")</f>
        <v>0</v>
      </c>
      <c r="I805" s="257">
        <f>IFERROR('Input| Projects'!L805*'Input| Escalations'!$K$19,"")</f>
        <v>0</v>
      </c>
      <c r="J805" s="257">
        <f>IFERROR('Input| Projects'!M805*'Input| Escalations'!$K$19,"")</f>
        <v>0</v>
      </c>
      <c r="K805" s="257">
        <f>IFERROR('Input| Projects'!N805*'Input| Escalations'!$K$19,"")</f>
        <v>0</v>
      </c>
      <c r="L805" s="257">
        <f>IFERROR('Input| Projects'!O805*'Input| Escalations'!$K$19,"")</f>
        <v>0</v>
      </c>
      <c r="M805" s="206" t="str">
        <f>IF(ABS(SUM(F805:L805)-(SUM('Input| Projects'!I805:O805)*'Input| Escalations'!$K$19))&lt;0.0000001,"",1)</f>
        <v/>
      </c>
      <c r="N805" s="259">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259">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259">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259">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259">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259">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259">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42"/>
      <c r="V805" s="253">
        <f t="shared" si="291"/>
        <v>0</v>
      </c>
      <c r="W805" s="253">
        <f t="shared" si="292"/>
        <v>0</v>
      </c>
      <c r="X805" s="253">
        <f t="shared" si="293"/>
        <v>0</v>
      </c>
      <c r="Y805" s="253">
        <f t="shared" si="276"/>
        <v>0</v>
      </c>
      <c r="Z805" s="253">
        <f t="shared" si="277"/>
        <v>0</v>
      </c>
      <c r="AA805" s="253">
        <f t="shared" si="278"/>
        <v>0</v>
      </c>
      <c r="AB805" s="253">
        <f t="shared" si="279"/>
        <v>0</v>
      </c>
      <c r="AC805" s="142"/>
      <c r="AD805" s="253">
        <f>'Input| Projects'!Q805*N805*'Input| Escalations'!$K$19</f>
        <v>0</v>
      </c>
      <c r="AE805" s="253">
        <f>'Input| Projects'!R805*O805*'Input| Escalations'!$K$19</f>
        <v>0</v>
      </c>
      <c r="AF805" s="253">
        <f>'Input| Projects'!S805*P805*'Input| Escalations'!$K$19</f>
        <v>0</v>
      </c>
      <c r="AG805" s="253">
        <f>'Input| Projects'!T805*Q805*'Input| Escalations'!$K$19</f>
        <v>0</v>
      </c>
      <c r="AH805" s="253">
        <f>'Input| Projects'!U805*R805*'Input| Escalations'!$K$19</f>
        <v>0</v>
      </c>
      <c r="AI805" s="253">
        <f>'Input| Projects'!V805*S805*'Input| Escalations'!$K$19</f>
        <v>0</v>
      </c>
      <c r="AJ805" s="253">
        <f>'Input| Projects'!W805*T805*'Input| Escalations'!$K$19</f>
        <v>0</v>
      </c>
      <c r="AK805" s="142"/>
      <c r="AL805" s="253">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253">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253">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253">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253">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253">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253">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42"/>
      <c r="AT805" s="253">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253">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253">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253">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253">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253">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253">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42"/>
      <c r="BB805" s="253">
        <f t="shared" si="294"/>
        <v>0</v>
      </c>
      <c r="BC805" s="253">
        <f t="shared" si="295"/>
        <v>0</v>
      </c>
      <c r="BD805" s="253">
        <f t="shared" si="296"/>
        <v>0</v>
      </c>
      <c r="BE805" s="253">
        <f t="shared" si="280"/>
        <v>0</v>
      </c>
      <c r="BF805" s="253">
        <f t="shared" si="281"/>
        <v>0</v>
      </c>
      <c r="BG805" s="253">
        <f t="shared" si="282"/>
        <v>0</v>
      </c>
      <c r="BH805" s="253">
        <f t="shared" si="283"/>
        <v>0</v>
      </c>
      <c r="BI805" s="144"/>
      <c r="BJ805" s="253"/>
      <c r="BK805" s="253"/>
      <c r="BL805" s="253"/>
      <c r="BM805" s="253"/>
      <c r="BN805" s="253"/>
      <c r="BO805" s="253"/>
      <c r="BP805" s="253"/>
      <c r="BQ805" s="144"/>
      <c r="BR805" s="253">
        <f t="shared" si="284"/>
        <v>0</v>
      </c>
      <c r="BS805" s="253">
        <f t="shared" si="285"/>
        <v>0</v>
      </c>
      <c r="BT805" s="253">
        <f t="shared" si="286"/>
        <v>0</v>
      </c>
      <c r="BU805" s="253">
        <f t="shared" si="287"/>
        <v>0</v>
      </c>
      <c r="BV805" s="253">
        <f t="shared" si="288"/>
        <v>0</v>
      </c>
      <c r="BW805" s="253">
        <f t="shared" si="289"/>
        <v>0</v>
      </c>
      <c r="BX805" s="253">
        <f t="shared" si="290"/>
        <v>0</v>
      </c>
      <c r="BY805" s="142"/>
      <c r="BZ805" s="264" t="str">
        <f>IF(SUMIF('Input| Projects'!$AR$8:$CO$8,"Dx",'Input| Projects'!$AR805:$CO805)=0,"",SUMIF('Input| Projects'!$AR$8:$CO$8,"Dx",'Input| Projects'!$AR805:$CO805))</f>
        <v/>
      </c>
      <c r="CA805" s="264" t="str">
        <f>IF(SUMIF('Input| Projects'!$AR$8:$CO$8,"Tx",'Input| Projects'!$AR805:$CO805)=0,"",SUMIF('Input| Projects'!$AR$8:$CO$8,"Tx",'Input| Projects'!$AR805:$CO805))</f>
        <v/>
      </c>
      <c r="CB805" s="206" t="str">
        <f t="shared" si="297"/>
        <v/>
      </c>
    </row>
    <row r="806" spans="2:80" x14ac:dyDescent="0.3">
      <c r="B806" s="268">
        <f>IFERROR('Input| Projects'!B806,"")</f>
        <v>797</v>
      </c>
      <c r="C806" s="57" t="str">
        <f>IFERROR(IF('Input| Projects'!C806="","",'Input| Projects'!C806),"")</f>
        <v/>
      </c>
      <c r="D806" s="57" t="str">
        <f>IFERROR(IF('Input| Projects'!D806="","",'Input| Projects'!D806),"")</f>
        <v/>
      </c>
      <c r="E806" s="140"/>
      <c r="F806" s="257">
        <f>IFERROR('Input| Projects'!I806*'Input| Escalations'!$K$19,"")</f>
        <v>0</v>
      </c>
      <c r="G806" s="257">
        <f>IFERROR('Input| Projects'!J806*'Input| Escalations'!$K$19,"")</f>
        <v>0</v>
      </c>
      <c r="H806" s="257">
        <f>IFERROR('Input| Projects'!K806*'Input| Escalations'!$K$19,"")</f>
        <v>0</v>
      </c>
      <c r="I806" s="257">
        <f>IFERROR('Input| Projects'!L806*'Input| Escalations'!$K$19,"")</f>
        <v>0</v>
      </c>
      <c r="J806" s="257">
        <f>IFERROR('Input| Projects'!M806*'Input| Escalations'!$K$19,"")</f>
        <v>0</v>
      </c>
      <c r="K806" s="257">
        <f>IFERROR('Input| Projects'!N806*'Input| Escalations'!$K$19,"")</f>
        <v>0</v>
      </c>
      <c r="L806" s="257">
        <f>IFERROR('Input| Projects'!O806*'Input| Escalations'!$K$19,"")</f>
        <v>0</v>
      </c>
      <c r="M806" s="206" t="str">
        <f>IF(ABS(SUM(F806:L806)-(SUM('Input| Projects'!I806:O806)*'Input| Escalations'!$K$19))&lt;0.0000001,"",1)</f>
        <v/>
      </c>
      <c r="N806" s="259">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259">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259">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259">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259">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259">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259">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42"/>
      <c r="V806" s="253">
        <f t="shared" si="291"/>
        <v>0</v>
      </c>
      <c r="W806" s="253">
        <f t="shared" si="292"/>
        <v>0</v>
      </c>
      <c r="X806" s="253">
        <f t="shared" si="293"/>
        <v>0</v>
      </c>
      <c r="Y806" s="253">
        <f t="shared" si="276"/>
        <v>0</v>
      </c>
      <c r="Z806" s="253">
        <f t="shared" si="277"/>
        <v>0</v>
      </c>
      <c r="AA806" s="253">
        <f t="shared" si="278"/>
        <v>0</v>
      </c>
      <c r="AB806" s="253">
        <f t="shared" si="279"/>
        <v>0</v>
      </c>
      <c r="AC806" s="142"/>
      <c r="AD806" s="253">
        <f>'Input| Projects'!Q806*N806*'Input| Escalations'!$K$19</f>
        <v>0</v>
      </c>
      <c r="AE806" s="253">
        <f>'Input| Projects'!R806*O806*'Input| Escalations'!$K$19</f>
        <v>0</v>
      </c>
      <c r="AF806" s="253">
        <f>'Input| Projects'!S806*P806*'Input| Escalations'!$K$19</f>
        <v>0</v>
      </c>
      <c r="AG806" s="253">
        <f>'Input| Projects'!T806*Q806*'Input| Escalations'!$K$19</f>
        <v>0</v>
      </c>
      <c r="AH806" s="253">
        <f>'Input| Projects'!U806*R806*'Input| Escalations'!$K$19</f>
        <v>0</v>
      </c>
      <c r="AI806" s="253">
        <f>'Input| Projects'!V806*S806*'Input| Escalations'!$K$19</f>
        <v>0</v>
      </c>
      <c r="AJ806" s="253">
        <f>'Input| Projects'!W806*T806*'Input| Escalations'!$K$19</f>
        <v>0</v>
      </c>
      <c r="AK806" s="142"/>
      <c r="AL806" s="253">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253">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253">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253">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253">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253">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253">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42"/>
      <c r="AT806" s="253">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253">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253">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253">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253">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253">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253">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42"/>
      <c r="BB806" s="253">
        <f t="shared" si="294"/>
        <v>0</v>
      </c>
      <c r="BC806" s="253">
        <f t="shared" si="295"/>
        <v>0</v>
      </c>
      <c r="BD806" s="253">
        <f t="shared" si="296"/>
        <v>0</v>
      </c>
      <c r="BE806" s="253">
        <f t="shared" si="280"/>
        <v>0</v>
      </c>
      <c r="BF806" s="253">
        <f t="shared" si="281"/>
        <v>0</v>
      </c>
      <c r="BG806" s="253">
        <f t="shared" si="282"/>
        <v>0</v>
      </c>
      <c r="BH806" s="253">
        <f t="shared" si="283"/>
        <v>0</v>
      </c>
      <c r="BI806" s="144"/>
      <c r="BJ806" s="253"/>
      <c r="BK806" s="253"/>
      <c r="BL806" s="253"/>
      <c r="BM806" s="253"/>
      <c r="BN806" s="253"/>
      <c r="BO806" s="253"/>
      <c r="BP806" s="253"/>
      <c r="BQ806" s="144"/>
      <c r="BR806" s="253">
        <f t="shared" si="284"/>
        <v>0</v>
      </c>
      <c r="BS806" s="253">
        <f t="shared" si="285"/>
        <v>0</v>
      </c>
      <c r="BT806" s="253">
        <f t="shared" si="286"/>
        <v>0</v>
      </c>
      <c r="BU806" s="253">
        <f t="shared" si="287"/>
        <v>0</v>
      </c>
      <c r="BV806" s="253">
        <f t="shared" si="288"/>
        <v>0</v>
      </c>
      <c r="BW806" s="253">
        <f t="shared" si="289"/>
        <v>0</v>
      </c>
      <c r="BX806" s="253">
        <f t="shared" si="290"/>
        <v>0</v>
      </c>
      <c r="BY806" s="142"/>
      <c r="BZ806" s="264" t="str">
        <f>IF(SUMIF('Input| Projects'!$AR$8:$CO$8,"Dx",'Input| Projects'!$AR806:$CO806)=0,"",SUMIF('Input| Projects'!$AR$8:$CO$8,"Dx",'Input| Projects'!$AR806:$CO806))</f>
        <v/>
      </c>
      <c r="CA806" s="264" t="str">
        <f>IF(SUMIF('Input| Projects'!$AR$8:$CO$8,"Tx",'Input| Projects'!$AR806:$CO806)=0,"",SUMIF('Input| Projects'!$AR$8:$CO$8,"Tx",'Input| Projects'!$AR806:$CO806))</f>
        <v/>
      </c>
      <c r="CB806" s="206" t="str">
        <f t="shared" si="297"/>
        <v/>
      </c>
    </row>
    <row r="807" spans="2:80" x14ac:dyDescent="0.3">
      <c r="B807" s="268">
        <f>IFERROR('Input| Projects'!B807,"")</f>
        <v>798</v>
      </c>
      <c r="C807" s="57" t="str">
        <f>IFERROR(IF('Input| Projects'!C807="","",'Input| Projects'!C807),"")</f>
        <v/>
      </c>
      <c r="D807" s="57" t="str">
        <f>IFERROR(IF('Input| Projects'!D807="","",'Input| Projects'!D807),"")</f>
        <v/>
      </c>
      <c r="E807" s="140"/>
      <c r="F807" s="257">
        <f>IFERROR('Input| Projects'!I807*'Input| Escalations'!$K$19,"")</f>
        <v>0</v>
      </c>
      <c r="G807" s="257">
        <f>IFERROR('Input| Projects'!J807*'Input| Escalations'!$K$19,"")</f>
        <v>0</v>
      </c>
      <c r="H807" s="257">
        <f>IFERROR('Input| Projects'!K807*'Input| Escalations'!$K$19,"")</f>
        <v>0</v>
      </c>
      <c r="I807" s="257">
        <f>IFERROR('Input| Projects'!L807*'Input| Escalations'!$K$19,"")</f>
        <v>0</v>
      </c>
      <c r="J807" s="257">
        <f>IFERROR('Input| Projects'!M807*'Input| Escalations'!$K$19,"")</f>
        <v>0</v>
      </c>
      <c r="K807" s="257">
        <f>IFERROR('Input| Projects'!N807*'Input| Escalations'!$K$19,"")</f>
        <v>0</v>
      </c>
      <c r="L807" s="257">
        <f>IFERROR('Input| Projects'!O807*'Input| Escalations'!$K$19,"")</f>
        <v>0</v>
      </c>
      <c r="M807" s="206" t="str">
        <f>IF(ABS(SUM(F807:L807)-(SUM('Input| Projects'!I807:O807)*'Input| Escalations'!$K$19))&lt;0.0000001,"",1)</f>
        <v/>
      </c>
      <c r="N807" s="259">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259">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259">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259">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259">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259">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259">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42"/>
      <c r="V807" s="253">
        <f t="shared" si="291"/>
        <v>0</v>
      </c>
      <c r="W807" s="253">
        <f t="shared" si="292"/>
        <v>0</v>
      </c>
      <c r="X807" s="253">
        <f t="shared" si="293"/>
        <v>0</v>
      </c>
      <c r="Y807" s="253">
        <f t="shared" si="276"/>
        <v>0</v>
      </c>
      <c r="Z807" s="253">
        <f t="shared" si="277"/>
        <v>0</v>
      </c>
      <c r="AA807" s="253">
        <f t="shared" si="278"/>
        <v>0</v>
      </c>
      <c r="AB807" s="253">
        <f t="shared" si="279"/>
        <v>0</v>
      </c>
      <c r="AC807" s="142"/>
      <c r="AD807" s="253">
        <f>'Input| Projects'!Q807*N807*'Input| Escalations'!$K$19</f>
        <v>0</v>
      </c>
      <c r="AE807" s="253">
        <f>'Input| Projects'!R807*O807*'Input| Escalations'!$K$19</f>
        <v>0</v>
      </c>
      <c r="AF807" s="253">
        <f>'Input| Projects'!S807*P807*'Input| Escalations'!$K$19</f>
        <v>0</v>
      </c>
      <c r="AG807" s="253">
        <f>'Input| Projects'!T807*Q807*'Input| Escalations'!$K$19</f>
        <v>0</v>
      </c>
      <c r="AH807" s="253">
        <f>'Input| Projects'!U807*R807*'Input| Escalations'!$K$19</f>
        <v>0</v>
      </c>
      <c r="AI807" s="253">
        <f>'Input| Projects'!V807*S807*'Input| Escalations'!$K$19</f>
        <v>0</v>
      </c>
      <c r="AJ807" s="253">
        <f>'Input| Projects'!W807*T807*'Input| Escalations'!$K$19</f>
        <v>0</v>
      </c>
      <c r="AK807" s="142"/>
      <c r="AL807" s="253">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253">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253">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253">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253">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253">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253">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42"/>
      <c r="AT807" s="253">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253">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253">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253">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253">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253">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253">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42"/>
      <c r="BB807" s="253">
        <f t="shared" si="294"/>
        <v>0</v>
      </c>
      <c r="BC807" s="253">
        <f t="shared" si="295"/>
        <v>0</v>
      </c>
      <c r="BD807" s="253">
        <f t="shared" si="296"/>
        <v>0</v>
      </c>
      <c r="BE807" s="253">
        <f t="shared" si="280"/>
        <v>0</v>
      </c>
      <c r="BF807" s="253">
        <f t="shared" si="281"/>
        <v>0</v>
      </c>
      <c r="BG807" s="253">
        <f t="shared" si="282"/>
        <v>0</v>
      </c>
      <c r="BH807" s="253">
        <f t="shared" si="283"/>
        <v>0</v>
      </c>
      <c r="BI807" s="144"/>
      <c r="BJ807" s="253"/>
      <c r="BK807" s="253"/>
      <c r="BL807" s="253"/>
      <c r="BM807" s="253"/>
      <c r="BN807" s="253"/>
      <c r="BO807" s="253"/>
      <c r="BP807" s="253"/>
      <c r="BQ807" s="144"/>
      <c r="BR807" s="253">
        <f t="shared" si="284"/>
        <v>0</v>
      </c>
      <c r="BS807" s="253">
        <f t="shared" si="285"/>
        <v>0</v>
      </c>
      <c r="BT807" s="253">
        <f t="shared" si="286"/>
        <v>0</v>
      </c>
      <c r="BU807" s="253">
        <f t="shared" si="287"/>
        <v>0</v>
      </c>
      <c r="BV807" s="253">
        <f t="shared" si="288"/>
        <v>0</v>
      </c>
      <c r="BW807" s="253">
        <f t="shared" si="289"/>
        <v>0</v>
      </c>
      <c r="BX807" s="253">
        <f t="shared" si="290"/>
        <v>0</v>
      </c>
      <c r="BY807" s="142"/>
      <c r="BZ807" s="264" t="str">
        <f>IF(SUMIF('Input| Projects'!$AR$8:$CO$8,"Dx",'Input| Projects'!$AR807:$CO807)=0,"",SUMIF('Input| Projects'!$AR$8:$CO$8,"Dx",'Input| Projects'!$AR807:$CO807))</f>
        <v/>
      </c>
      <c r="CA807" s="264" t="str">
        <f>IF(SUMIF('Input| Projects'!$AR$8:$CO$8,"Tx",'Input| Projects'!$AR807:$CO807)=0,"",SUMIF('Input| Projects'!$AR$8:$CO$8,"Tx",'Input| Projects'!$AR807:$CO807))</f>
        <v/>
      </c>
      <c r="CB807" s="206" t="str">
        <f t="shared" si="297"/>
        <v/>
      </c>
    </row>
    <row r="808" spans="2:80" x14ac:dyDescent="0.3">
      <c r="B808" s="268">
        <f>IFERROR('Input| Projects'!B808,"")</f>
        <v>799</v>
      </c>
      <c r="C808" s="57" t="str">
        <f>IFERROR(IF('Input| Projects'!C808="","",'Input| Projects'!C808),"")</f>
        <v/>
      </c>
      <c r="D808" s="57" t="str">
        <f>IFERROR(IF('Input| Projects'!D808="","",'Input| Projects'!D808),"")</f>
        <v/>
      </c>
      <c r="E808" s="140"/>
      <c r="F808" s="257">
        <f>IFERROR('Input| Projects'!I808*'Input| Escalations'!$K$19,"")</f>
        <v>0</v>
      </c>
      <c r="G808" s="257">
        <f>IFERROR('Input| Projects'!J808*'Input| Escalations'!$K$19,"")</f>
        <v>0</v>
      </c>
      <c r="H808" s="257">
        <f>IFERROR('Input| Projects'!K808*'Input| Escalations'!$K$19,"")</f>
        <v>0</v>
      </c>
      <c r="I808" s="257">
        <f>IFERROR('Input| Projects'!L808*'Input| Escalations'!$K$19,"")</f>
        <v>0</v>
      </c>
      <c r="J808" s="257">
        <f>IFERROR('Input| Projects'!M808*'Input| Escalations'!$K$19,"")</f>
        <v>0</v>
      </c>
      <c r="K808" s="257">
        <f>IFERROR('Input| Projects'!N808*'Input| Escalations'!$K$19,"")</f>
        <v>0</v>
      </c>
      <c r="L808" s="257">
        <f>IFERROR('Input| Projects'!O808*'Input| Escalations'!$K$19,"")</f>
        <v>0</v>
      </c>
      <c r="M808" s="206" t="str">
        <f>IF(ABS(SUM(F808:L808)-(SUM('Input| Projects'!I808:O808)*'Input| Escalations'!$K$19))&lt;0.0000001,"",1)</f>
        <v/>
      </c>
      <c r="N808" s="259">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259">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259">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259">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259">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259">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259">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42"/>
      <c r="V808" s="253">
        <f t="shared" si="291"/>
        <v>0</v>
      </c>
      <c r="W808" s="253">
        <f t="shared" si="292"/>
        <v>0</v>
      </c>
      <c r="X808" s="253">
        <f t="shared" si="293"/>
        <v>0</v>
      </c>
      <c r="Y808" s="253">
        <f t="shared" si="276"/>
        <v>0</v>
      </c>
      <c r="Z808" s="253">
        <f t="shared" si="277"/>
        <v>0</v>
      </c>
      <c r="AA808" s="253">
        <f t="shared" si="278"/>
        <v>0</v>
      </c>
      <c r="AB808" s="253">
        <f t="shared" si="279"/>
        <v>0</v>
      </c>
      <c r="AC808" s="142"/>
      <c r="AD808" s="253">
        <f>'Input| Projects'!Q808*N808*'Input| Escalations'!$K$19</f>
        <v>0</v>
      </c>
      <c r="AE808" s="253">
        <f>'Input| Projects'!R808*O808*'Input| Escalations'!$K$19</f>
        <v>0</v>
      </c>
      <c r="AF808" s="253">
        <f>'Input| Projects'!S808*P808*'Input| Escalations'!$K$19</f>
        <v>0</v>
      </c>
      <c r="AG808" s="253">
        <f>'Input| Projects'!T808*Q808*'Input| Escalations'!$K$19</f>
        <v>0</v>
      </c>
      <c r="AH808" s="253">
        <f>'Input| Projects'!U808*R808*'Input| Escalations'!$K$19</f>
        <v>0</v>
      </c>
      <c r="AI808" s="253">
        <f>'Input| Projects'!V808*S808*'Input| Escalations'!$K$19</f>
        <v>0</v>
      </c>
      <c r="AJ808" s="253">
        <f>'Input| Projects'!W808*T808*'Input| Escalations'!$K$19</f>
        <v>0</v>
      </c>
      <c r="AK808" s="142"/>
      <c r="AL808" s="253">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253">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253">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253">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253">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253">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253">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42"/>
      <c r="AT808" s="253">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253">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253">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253">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253">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253">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253">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42"/>
      <c r="BB808" s="253">
        <f t="shared" si="294"/>
        <v>0</v>
      </c>
      <c r="BC808" s="253">
        <f t="shared" si="295"/>
        <v>0</v>
      </c>
      <c r="BD808" s="253">
        <f t="shared" si="296"/>
        <v>0</v>
      </c>
      <c r="BE808" s="253">
        <f t="shared" si="280"/>
        <v>0</v>
      </c>
      <c r="BF808" s="253">
        <f t="shared" si="281"/>
        <v>0</v>
      </c>
      <c r="BG808" s="253">
        <f t="shared" si="282"/>
        <v>0</v>
      </c>
      <c r="BH808" s="253">
        <f t="shared" si="283"/>
        <v>0</v>
      </c>
      <c r="BI808" s="144"/>
      <c r="BJ808" s="253"/>
      <c r="BK808" s="253"/>
      <c r="BL808" s="253"/>
      <c r="BM808" s="253"/>
      <c r="BN808" s="253"/>
      <c r="BO808" s="253"/>
      <c r="BP808" s="253"/>
      <c r="BQ808" s="144"/>
      <c r="BR808" s="253">
        <f t="shared" si="284"/>
        <v>0</v>
      </c>
      <c r="BS808" s="253">
        <f t="shared" si="285"/>
        <v>0</v>
      </c>
      <c r="BT808" s="253">
        <f t="shared" si="286"/>
        <v>0</v>
      </c>
      <c r="BU808" s="253">
        <f t="shared" si="287"/>
        <v>0</v>
      </c>
      <c r="BV808" s="253">
        <f t="shared" si="288"/>
        <v>0</v>
      </c>
      <c r="BW808" s="253">
        <f t="shared" si="289"/>
        <v>0</v>
      </c>
      <c r="BX808" s="253">
        <f t="shared" si="290"/>
        <v>0</v>
      </c>
      <c r="BY808" s="142"/>
      <c r="BZ808" s="264" t="str">
        <f>IF(SUMIF('Input| Projects'!$AR$8:$CO$8,"Dx",'Input| Projects'!$AR808:$CO808)=0,"",SUMIF('Input| Projects'!$AR$8:$CO$8,"Dx",'Input| Projects'!$AR808:$CO808))</f>
        <v/>
      </c>
      <c r="CA808" s="264" t="str">
        <f>IF(SUMIF('Input| Projects'!$AR$8:$CO$8,"Tx",'Input| Projects'!$AR808:$CO808)=0,"",SUMIF('Input| Projects'!$AR$8:$CO$8,"Tx",'Input| Projects'!$AR808:$CO808))</f>
        <v/>
      </c>
      <c r="CB808" s="206" t="str">
        <f t="shared" si="297"/>
        <v/>
      </c>
    </row>
    <row r="809" spans="2:80" x14ac:dyDescent="0.3">
      <c r="B809" s="268">
        <f>IFERROR('Input| Projects'!B809,"")</f>
        <v>800</v>
      </c>
      <c r="C809" s="57" t="str">
        <f>IFERROR(IF('Input| Projects'!C809="","",'Input| Projects'!C809),"")</f>
        <v/>
      </c>
      <c r="D809" s="57" t="str">
        <f>IFERROR(IF('Input| Projects'!D809="","",'Input| Projects'!D809),"")</f>
        <v/>
      </c>
      <c r="E809" s="140"/>
      <c r="F809" s="257">
        <f>IFERROR('Input| Projects'!I809*'Input| Escalations'!$K$19,"")</f>
        <v>0</v>
      </c>
      <c r="G809" s="257">
        <f>IFERROR('Input| Projects'!J809*'Input| Escalations'!$K$19,"")</f>
        <v>0</v>
      </c>
      <c r="H809" s="257">
        <f>IFERROR('Input| Projects'!K809*'Input| Escalations'!$K$19,"")</f>
        <v>0</v>
      </c>
      <c r="I809" s="257">
        <f>IFERROR('Input| Projects'!L809*'Input| Escalations'!$K$19,"")</f>
        <v>0</v>
      </c>
      <c r="J809" s="257">
        <f>IFERROR('Input| Projects'!M809*'Input| Escalations'!$K$19,"")</f>
        <v>0</v>
      </c>
      <c r="K809" s="257">
        <f>IFERROR('Input| Projects'!N809*'Input| Escalations'!$K$19,"")</f>
        <v>0</v>
      </c>
      <c r="L809" s="257">
        <f>IFERROR('Input| Projects'!O809*'Input| Escalations'!$K$19,"")</f>
        <v>0</v>
      </c>
      <c r="M809" s="206" t="str">
        <f>IF(ABS(SUM(F809:L809)-(SUM('Input| Projects'!I809:O809)*'Input| Escalations'!$K$19))&lt;0.0000001,"",1)</f>
        <v/>
      </c>
      <c r="N809" s="259">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259">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259">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259">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259">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259">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259">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42"/>
      <c r="V809" s="253">
        <f t="shared" si="291"/>
        <v>0</v>
      </c>
      <c r="W809" s="253">
        <f t="shared" si="292"/>
        <v>0</v>
      </c>
      <c r="X809" s="253">
        <f t="shared" si="293"/>
        <v>0</v>
      </c>
      <c r="Y809" s="253">
        <f t="shared" si="276"/>
        <v>0</v>
      </c>
      <c r="Z809" s="253">
        <f t="shared" si="277"/>
        <v>0</v>
      </c>
      <c r="AA809" s="253">
        <f t="shared" si="278"/>
        <v>0</v>
      </c>
      <c r="AB809" s="253">
        <f t="shared" si="279"/>
        <v>0</v>
      </c>
      <c r="AC809" s="142"/>
      <c r="AD809" s="253">
        <f>'Input| Projects'!Q809*N809*'Input| Escalations'!$K$19</f>
        <v>0</v>
      </c>
      <c r="AE809" s="253">
        <f>'Input| Projects'!R809*O809*'Input| Escalations'!$K$19</f>
        <v>0</v>
      </c>
      <c r="AF809" s="253">
        <f>'Input| Projects'!S809*P809*'Input| Escalations'!$K$19</f>
        <v>0</v>
      </c>
      <c r="AG809" s="253">
        <f>'Input| Projects'!T809*Q809*'Input| Escalations'!$K$19</f>
        <v>0</v>
      </c>
      <c r="AH809" s="253">
        <f>'Input| Projects'!U809*R809*'Input| Escalations'!$K$19</f>
        <v>0</v>
      </c>
      <c r="AI809" s="253">
        <f>'Input| Projects'!V809*S809*'Input| Escalations'!$K$19</f>
        <v>0</v>
      </c>
      <c r="AJ809" s="253">
        <f>'Input| Projects'!W809*T809*'Input| Escalations'!$K$19</f>
        <v>0</v>
      </c>
      <c r="AK809" s="142"/>
      <c r="AL809" s="253">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253">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253">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253">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253">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253">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253">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42"/>
      <c r="AT809" s="253">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253">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253">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253">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253">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253">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253">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42"/>
      <c r="BB809" s="253">
        <f t="shared" si="294"/>
        <v>0</v>
      </c>
      <c r="BC809" s="253">
        <f t="shared" si="295"/>
        <v>0</v>
      </c>
      <c r="BD809" s="253">
        <f t="shared" si="296"/>
        <v>0</v>
      </c>
      <c r="BE809" s="253">
        <f t="shared" si="280"/>
        <v>0</v>
      </c>
      <c r="BF809" s="253">
        <f t="shared" si="281"/>
        <v>0</v>
      </c>
      <c r="BG809" s="253">
        <f t="shared" si="282"/>
        <v>0</v>
      </c>
      <c r="BH809" s="253">
        <f t="shared" si="283"/>
        <v>0</v>
      </c>
      <c r="BI809" s="144"/>
      <c r="BJ809" s="253"/>
      <c r="BK809" s="253"/>
      <c r="BL809" s="253"/>
      <c r="BM809" s="253"/>
      <c r="BN809" s="253"/>
      <c r="BO809" s="253"/>
      <c r="BP809" s="253"/>
      <c r="BQ809" s="144"/>
      <c r="BR809" s="253">
        <f t="shared" si="284"/>
        <v>0</v>
      </c>
      <c r="BS809" s="253">
        <f t="shared" si="285"/>
        <v>0</v>
      </c>
      <c r="BT809" s="253">
        <f t="shared" si="286"/>
        <v>0</v>
      </c>
      <c r="BU809" s="253">
        <f t="shared" si="287"/>
        <v>0</v>
      </c>
      <c r="BV809" s="253">
        <f t="shared" si="288"/>
        <v>0</v>
      </c>
      <c r="BW809" s="253">
        <f t="shared" si="289"/>
        <v>0</v>
      </c>
      <c r="BX809" s="253">
        <f t="shared" si="290"/>
        <v>0</v>
      </c>
      <c r="BY809" s="142"/>
      <c r="BZ809" s="264" t="str">
        <f>IF(SUMIF('Input| Projects'!$AR$8:$CO$8,"Dx",'Input| Projects'!$AR809:$CO809)=0,"",SUMIF('Input| Projects'!$AR$8:$CO$8,"Dx",'Input| Projects'!$AR809:$CO809))</f>
        <v/>
      </c>
      <c r="CA809" s="264" t="str">
        <f>IF(SUMIF('Input| Projects'!$AR$8:$CO$8,"Tx",'Input| Projects'!$AR809:$CO809)=0,"",SUMIF('Input| Projects'!$AR$8:$CO$8,"Tx",'Input| Projects'!$AR809:$CO809))</f>
        <v/>
      </c>
      <c r="CB809" s="206" t="str">
        <f t="shared" si="297"/>
        <v/>
      </c>
    </row>
    <row r="810" spans="2:80" x14ac:dyDescent="0.3">
      <c r="B810" s="268">
        <f>IFERROR('Input| Projects'!B810,"")</f>
        <v>801</v>
      </c>
      <c r="C810" s="57" t="str">
        <f>IFERROR(IF('Input| Projects'!C810="","",'Input| Projects'!C810),"")</f>
        <v/>
      </c>
      <c r="D810" s="57" t="str">
        <f>IFERROR(IF('Input| Projects'!D810="","",'Input| Projects'!D810),"")</f>
        <v/>
      </c>
      <c r="E810" s="140"/>
      <c r="F810" s="257">
        <f>IFERROR('Input| Projects'!I810*'Input| Escalations'!$K$19,"")</f>
        <v>0</v>
      </c>
      <c r="G810" s="257">
        <f>IFERROR('Input| Projects'!J810*'Input| Escalations'!$K$19,"")</f>
        <v>0</v>
      </c>
      <c r="H810" s="257">
        <f>IFERROR('Input| Projects'!K810*'Input| Escalations'!$K$19,"")</f>
        <v>0</v>
      </c>
      <c r="I810" s="257">
        <f>IFERROR('Input| Projects'!L810*'Input| Escalations'!$K$19,"")</f>
        <v>0</v>
      </c>
      <c r="J810" s="257">
        <f>IFERROR('Input| Projects'!M810*'Input| Escalations'!$K$19,"")</f>
        <v>0</v>
      </c>
      <c r="K810" s="257">
        <f>IFERROR('Input| Projects'!N810*'Input| Escalations'!$K$19,"")</f>
        <v>0</v>
      </c>
      <c r="L810" s="257">
        <f>IFERROR('Input| Projects'!O810*'Input| Escalations'!$K$19,"")</f>
        <v>0</v>
      </c>
      <c r="M810" s="206" t="str">
        <f>IF(ABS(SUM(F810:L810)-(SUM('Input| Projects'!I810:O810)*'Input| Escalations'!$K$19))&lt;0.0000001,"",1)</f>
        <v/>
      </c>
      <c r="N810" s="259">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259">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259">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259">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259">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259">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259">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42"/>
      <c r="V810" s="253">
        <f t="shared" si="291"/>
        <v>0</v>
      </c>
      <c r="W810" s="253">
        <f t="shared" si="292"/>
        <v>0</v>
      </c>
      <c r="X810" s="253">
        <f t="shared" si="293"/>
        <v>0</v>
      </c>
      <c r="Y810" s="253">
        <f t="shared" si="276"/>
        <v>0</v>
      </c>
      <c r="Z810" s="253">
        <f t="shared" si="277"/>
        <v>0</v>
      </c>
      <c r="AA810" s="253">
        <f t="shared" si="278"/>
        <v>0</v>
      </c>
      <c r="AB810" s="253">
        <f t="shared" si="279"/>
        <v>0</v>
      </c>
      <c r="AC810" s="142"/>
      <c r="AD810" s="253">
        <f>'Input| Projects'!Q810*N810*'Input| Escalations'!$K$19</f>
        <v>0</v>
      </c>
      <c r="AE810" s="253">
        <f>'Input| Projects'!R810*O810*'Input| Escalations'!$K$19</f>
        <v>0</v>
      </c>
      <c r="AF810" s="253">
        <f>'Input| Projects'!S810*P810*'Input| Escalations'!$K$19</f>
        <v>0</v>
      </c>
      <c r="AG810" s="253">
        <f>'Input| Projects'!T810*Q810*'Input| Escalations'!$K$19</f>
        <v>0</v>
      </c>
      <c r="AH810" s="253">
        <f>'Input| Projects'!U810*R810*'Input| Escalations'!$K$19</f>
        <v>0</v>
      </c>
      <c r="AI810" s="253">
        <f>'Input| Projects'!V810*S810*'Input| Escalations'!$K$19</f>
        <v>0</v>
      </c>
      <c r="AJ810" s="253">
        <f>'Input| Projects'!W810*T810*'Input| Escalations'!$K$19</f>
        <v>0</v>
      </c>
      <c r="AK810" s="142"/>
      <c r="AL810" s="253">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253">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253">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253">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253">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253">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253">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42"/>
      <c r="AT810" s="253">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253">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253">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253">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253">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253">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253">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42"/>
      <c r="BB810" s="253">
        <f t="shared" si="294"/>
        <v>0</v>
      </c>
      <c r="BC810" s="253">
        <f t="shared" si="295"/>
        <v>0</v>
      </c>
      <c r="BD810" s="253">
        <f t="shared" si="296"/>
        <v>0</v>
      </c>
      <c r="BE810" s="253">
        <f t="shared" si="280"/>
        <v>0</v>
      </c>
      <c r="BF810" s="253">
        <f t="shared" si="281"/>
        <v>0</v>
      </c>
      <c r="BG810" s="253">
        <f t="shared" si="282"/>
        <v>0</v>
      </c>
      <c r="BH810" s="253">
        <f t="shared" si="283"/>
        <v>0</v>
      </c>
      <c r="BI810" s="144"/>
      <c r="BJ810" s="253"/>
      <c r="BK810" s="253"/>
      <c r="BL810" s="253"/>
      <c r="BM810" s="253"/>
      <c r="BN810" s="253"/>
      <c r="BO810" s="253"/>
      <c r="BP810" s="253"/>
      <c r="BQ810" s="144"/>
      <c r="BR810" s="253">
        <f t="shared" si="284"/>
        <v>0</v>
      </c>
      <c r="BS810" s="253">
        <f t="shared" si="285"/>
        <v>0</v>
      </c>
      <c r="BT810" s="253">
        <f t="shared" si="286"/>
        <v>0</v>
      </c>
      <c r="BU810" s="253">
        <f t="shared" si="287"/>
        <v>0</v>
      </c>
      <c r="BV810" s="253">
        <f t="shared" si="288"/>
        <v>0</v>
      </c>
      <c r="BW810" s="253">
        <f t="shared" si="289"/>
        <v>0</v>
      </c>
      <c r="BX810" s="253">
        <f t="shared" si="290"/>
        <v>0</v>
      </c>
      <c r="BY810" s="142"/>
      <c r="BZ810" s="264" t="str">
        <f>IF(SUMIF('Input| Projects'!$AR$8:$CO$8,"Dx",'Input| Projects'!$AR810:$CO810)=0,"",SUMIF('Input| Projects'!$AR$8:$CO$8,"Dx",'Input| Projects'!$AR810:$CO810))</f>
        <v/>
      </c>
      <c r="CA810" s="264" t="str">
        <f>IF(SUMIF('Input| Projects'!$AR$8:$CO$8,"Tx",'Input| Projects'!$AR810:$CO810)=0,"",SUMIF('Input| Projects'!$AR$8:$CO$8,"Tx",'Input| Projects'!$AR810:$CO810))</f>
        <v/>
      </c>
      <c r="CB810" s="206" t="str">
        <f t="shared" si="297"/>
        <v/>
      </c>
    </row>
    <row r="811" spans="2:80" x14ac:dyDescent="0.3">
      <c r="B811" s="268">
        <f>IFERROR('Input| Projects'!B811,"")</f>
        <v>802</v>
      </c>
      <c r="C811" s="57" t="str">
        <f>IFERROR(IF('Input| Projects'!C811="","",'Input| Projects'!C811),"")</f>
        <v/>
      </c>
      <c r="D811" s="57" t="str">
        <f>IFERROR(IF('Input| Projects'!D811="","",'Input| Projects'!D811),"")</f>
        <v/>
      </c>
      <c r="E811" s="140"/>
      <c r="F811" s="257">
        <f>IFERROR('Input| Projects'!I811*'Input| Escalations'!$K$19,"")</f>
        <v>0</v>
      </c>
      <c r="G811" s="257">
        <f>IFERROR('Input| Projects'!J811*'Input| Escalations'!$K$19,"")</f>
        <v>0</v>
      </c>
      <c r="H811" s="257">
        <f>IFERROR('Input| Projects'!K811*'Input| Escalations'!$K$19,"")</f>
        <v>0</v>
      </c>
      <c r="I811" s="257">
        <f>IFERROR('Input| Projects'!L811*'Input| Escalations'!$K$19,"")</f>
        <v>0</v>
      </c>
      <c r="J811" s="257">
        <f>IFERROR('Input| Projects'!M811*'Input| Escalations'!$K$19,"")</f>
        <v>0</v>
      </c>
      <c r="K811" s="257">
        <f>IFERROR('Input| Projects'!N811*'Input| Escalations'!$K$19,"")</f>
        <v>0</v>
      </c>
      <c r="L811" s="257">
        <f>IFERROR('Input| Projects'!O811*'Input| Escalations'!$K$19,"")</f>
        <v>0</v>
      </c>
      <c r="M811" s="206" t="str">
        <f>IF(ABS(SUM(F811:L811)-(SUM('Input| Projects'!I811:O811)*'Input| Escalations'!$K$19))&lt;0.0000001,"",1)</f>
        <v/>
      </c>
      <c r="N811" s="259">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259">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259">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259">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259">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259">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259">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42"/>
      <c r="V811" s="253">
        <f t="shared" si="291"/>
        <v>0</v>
      </c>
      <c r="W811" s="253">
        <f t="shared" si="292"/>
        <v>0</v>
      </c>
      <c r="X811" s="253">
        <f t="shared" si="293"/>
        <v>0</v>
      </c>
      <c r="Y811" s="253">
        <f t="shared" si="276"/>
        <v>0</v>
      </c>
      <c r="Z811" s="253">
        <f t="shared" si="277"/>
        <v>0</v>
      </c>
      <c r="AA811" s="253">
        <f t="shared" si="278"/>
        <v>0</v>
      </c>
      <c r="AB811" s="253">
        <f t="shared" si="279"/>
        <v>0</v>
      </c>
      <c r="AC811" s="142"/>
      <c r="AD811" s="253">
        <f>'Input| Projects'!Q811*N811*'Input| Escalations'!$K$19</f>
        <v>0</v>
      </c>
      <c r="AE811" s="253">
        <f>'Input| Projects'!R811*O811*'Input| Escalations'!$K$19</f>
        <v>0</v>
      </c>
      <c r="AF811" s="253">
        <f>'Input| Projects'!S811*P811*'Input| Escalations'!$K$19</f>
        <v>0</v>
      </c>
      <c r="AG811" s="253">
        <f>'Input| Projects'!T811*Q811*'Input| Escalations'!$K$19</f>
        <v>0</v>
      </c>
      <c r="AH811" s="253">
        <f>'Input| Projects'!U811*R811*'Input| Escalations'!$K$19</f>
        <v>0</v>
      </c>
      <c r="AI811" s="253">
        <f>'Input| Projects'!V811*S811*'Input| Escalations'!$K$19</f>
        <v>0</v>
      </c>
      <c r="AJ811" s="253">
        <f>'Input| Projects'!W811*T811*'Input| Escalations'!$K$19</f>
        <v>0</v>
      </c>
      <c r="AK811" s="142"/>
      <c r="AL811" s="253">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253">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253">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253">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253">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253">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253">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42"/>
      <c r="AT811" s="253">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253">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253">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253">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253">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253">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253">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42"/>
      <c r="BB811" s="253">
        <f t="shared" si="294"/>
        <v>0</v>
      </c>
      <c r="BC811" s="253">
        <f t="shared" si="295"/>
        <v>0</v>
      </c>
      <c r="BD811" s="253">
        <f t="shared" si="296"/>
        <v>0</v>
      </c>
      <c r="BE811" s="253">
        <f t="shared" si="280"/>
        <v>0</v>
      </c>
      <c r="BF811" s="253">
        <f t="shared" si="281"/>
        <v>0</v>
      </c>
      <c r="BG811" s="253">
        <f t="shared" si="282"/>
        <v>0</v>
      </c>
      <c r="BH811" s="253">
        <f t="shared" si="283"/>
        <v>0</v>
      </c>
      <c r="BI811" s="144"/>
      <c r="BJ811" s="253"/>
      <c r="BK811" s="253"/>
      <c r="BL811" s="253"/>
      <c r="BM811" s="253"/>
      <c r="BN811" s="253"/>
      <c r="BO811" s="253"/>
      <c r="BP811" s="253"/>
      <c r="BQ811" s="144"/>
      <c r="BR811" s="253">
        <f t="shared" si="284"/>
        <v>0</v>
      </c>
      <c r="BS811" s="253">
        <f t="shared" si="285"/>
        <v>0</v>
      </c>
      <c r="BT811" s="253">
        <f t="shared" si="286"/>
        <v>0</v>
      </c>
      <c r="BU811" s="253">
        <f t="shared" si="287"/>
        <v>0</v>
      </c>
      <c r="BV811" s="253">
        <f t="shared" si="288"/>
        <v>0</v>
      </c>
      <c r="BW811" s="253">
        <f t="shared" si="289"/>
        <v>0</v>
      </c>
      <c r="BX811" s="253">
        <f t="shared" si="290"/>
        <v>0</v>
      </c>
      <c r="BY811" s="142"/>
      <c r="BZ811" s="264" t="str">
        <f>IF(SUMIF('Input| Projects'!$AR$8:$CO$8,"Dx",'Input| Projects'!$AR811:$CO811)=0,"",SUMIF('Input| Projects'!$AR$8:$CO$8,"Dx",'Input| Projects'!$AR811:$CO811))</f>
        <v/>
      </c>
      <c r="CA811" s="264" t="str">
        <f>IF(SUMIF('Input| Projects'!$AR$8:$CO$8,"Tx",'Input| Projects'!$AR811:$CO811)=0,"",SUMIF('Input| Projects'!$AR$8:$CO$8,"Tx",'Input| Projects'!$AR811:$CO811))</f>
        <v/>
      </c>
      <c r="CB811" s="206" t="str">
        <f t="shared" si="297"/>
        <v/>
      </c>
    </row>
    <row r="812" spans="2:80" x14ac:dyDescent="0.3">
      <c r="B812" s="268">
        <f>IFERROR('Input| Projects'!B812,"")</f>
        <v>803</v>
      </c>
      <c r="C812" s="57" t="str">
        <f>IFERROR(IF('Input| Projects'!C812="","",'Input| Projects'!C812),"")</f>
        <v/>
      </c>
      <c r="D812" s="57" t="str">
        <f>IFERROR(IF('Input| Projects'!D812="","",'Input| Projects'!D812),"")</f>
        <v/>
      </c>
      <c r="E812" s="140"/>
      <c r="F812" s="257">
        <f>IFERROR('Input| Projects'!I812*'Input| Escalations'!$K$19,"")</f>
        <v>0</v>
      </c>
      <c r="G812" s="257">
        <f>IFERROR('Input| Projects'!J812*'Input| Escalations'!$K$19,"")</f>
        <v>0</v>
      </c>
      <c r="H812" s="257">
        <f>IFERROR('Input| Projects'!K812*'Input| Escalations'!$K$19,"")</f>
        <v>0</v>
      </c>
      <c r="I812" s="257">
        <f>IFERROR('Input| Projects'!L812*'Input| Escalations'!$K$19,"")</f>
        <v>0</v>
      </c>
      <c r="J812" s="257">
        <f>IFERROR('Input| Projects'!M812*'Input| Escalations'!$K$19,"")</f>
        <v>0</v>
      </c>
      <c r="K812" s="257">
        <f>IFERROR('Input| Projects'!N812*'Input| Escalations'!$K$19,"")</f>
        <v>0</v>
      </c>
      <c r="L812" s="257">
        <f>IFERROR('Input| Projects'!O812*'Input| Escalations'!$K$19,"")</f>
        <v>0</v>
      </c>
      <c r="M812" s="206" t="str">
        <f>IF(ABS(SUM(F812:L812)-(SUM('Input| Projects'!I812:O812)*'Input| Escalations'!$K$19))&lt;0.0000001,"",1)</f>
        <v/>
      </c>
      <c r="N812" s="259">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259">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259">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259">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259">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259">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259">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42"/>
      <c r="V812" s="253">
        <f t="shared" si="291"/>
        <v>0</v>
      </c>
      <c r="W812" s="253">
        <f t="shared" si="292"/>
        <v>0</v>
      </c>
      <c r="X812" s="253">
        <f t="shared" si="293"/>
        <v>0</v>
      </c>
      <c r="Y812" s="253">
        <f t="shared" si="276"/>
        <v>0</v>
      </c>
      <c r="Z812" s="253">
        <f t="shared" si="277"/>
        <v>0</v>
      </c>
      <c r="AA812" s="253">
        <f t="shared" si="278"/>
        <v>0</v>
      </c>
      <c r="AB812" s="253">
        <f t="shared" si="279"/>
        <v>0</v>
      </c>
      <c r="AC812" s="142"/>
      <c r="AD812" s="253">
        <f>'Input| Projects'!Q812*N812*'Input| Escalations'!$K$19</f>
        <v>0</v>
      </c>
      <c r="AE812" s="253">
        <f>'Input| Projects'!R812*O812*'Input| Escalations'!$K$19</f>
        <v>0</v>
      </c>
      <c r="AF812" s="253">
        <f>'Input| Projects'!S812*P812*'Input| Escalations'!$K$19</f>
        <v>0</v>
      </c>
      <c r="AG812" s="253">
        <f>'Input| Projects'!T812*Q812*'Input| Escalations'!$K$19</f>
        <v>0</v>
      </c>
      <c r="AH812" s="253">
        <f>'Input| Projects'!U812*R812*'Input| Escalations'!$K$19</f>
        <v>0</v>
      </c>
      <c r="AI812" s="253">
        <f>'Input| Projects'!V812*S812*'Input| Escalations'!$K$19</f>
        <v>0</v>
      </c>
      <c r="AJ812" s="253">
        <f>'Input| Projects'!W812*T812*'Input| Escalations'!$K$19</f>
        <v>0</v>
      </c>
      <c r="AK812" s="142"/>
      <c r="AL812" s="253">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253">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253">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253">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253">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253">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253">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42"/>
      <c r="AT812" s="253">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253">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253">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253">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253">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253">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253">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42"/>
      <c r="BB812" s="253">
        <f t="shared" si="294"/>
        <v>0</v>
      </c>
      <c r="BC812" s="253">
        <f t="shared" si="295"/>
        <v>0</v>
      </c>
      <c r="BD812" s="253">
        <f t="shared" si="296"/>
        <v>0</v>
      </c>
      <c r="BE812" s="253">
        <f t="shared" si="280"/>
        <v>0</v>
      </c>
      <c r="BF812" s="253">
        <f t="shared" si="281"/>
        <v>0</v>
      </c>
      <c r="BG812" s="253">
        <f t="shared" si="282"/>
        <v>0</v>
      </c>
      <c r="BH812" s="253">
        <f t="shared" si="283"/>
        <v>0</v>
      </c>
      <c r="BI812" s="144"/>
      <c r="BJ812" s="253"/>
      <c r="BK812" s="253"/>
      <c r="BL812" s="253"/>
      <c r="BM812" s="253"/>
      <c r="BN812" s="253"/>
      <c r="BO812" s="253"/>
      <c r="BP812" s="253"/>
      <c r="BQ812" s="144"/>
      <c r="BR812" s="253">
        <f t="shared" si="284"/>
        <v>0</v>
      </c>
      <c r="BS812" s="253">
        <f t="shared" si="285"/>
        <v>0</v>
      </c>
      <c r="BT812" s="253">
        <f t="shared" si="286"/>
        <v>0</v>
      </c>
      <c r="BU812" s="253">
        <f t="shared" si="287"/>
        <v>0</v>
      </c>
      <c r="BV812" s="253">
        <f t="shared" si="288"/>
        <v>0</v>
      </c>
      <c r="BW812" s="253">
        <f t="shared" si="289"/>
        <v>0</v>
      </c>
      <c r="BX812" s="253">
        <f t="shared" si="290"/>
        <v>0</v>
      </c>
      <c r="BY812" s="142"/>
      <c r="BZ812" s="264" t="str">
        <f>IF(SUMIF('Input| Projects'!$AR$8:$CO$8,"Dx",'Input| Projects'!$AR812:$CO812)=0,"",SUMIF('Input| Projects'!$AR$8:$CO$8,"Dx",'Input| Projects'!$AR812:$CO812))</f>
        <v/>
      </c>
      <c r="CA812" s="264" t="str">
        <f>IF(SUMIF('Input| Projects'!$AR$8:$CO$8,"Tx",'Input| Projects'!$AR812:$CO812)=0,"",SUMIF('Input| Projects'!$AR$8:$CO$8,"Tx",'Input| Projects'!$AR812:$CO812))</f>
        <v/>
      </c>
      <c r="CB812" s="206" t="str">
        <f t="shared" si="297"/>
        <v/>
      </c>
    </row>
    <row r="813" spans="2:80" x14ac:dyDescent="0.3">
      <c r="B813" s="268">
        <f>IFERROR('Input| Projects'!B813,"")</f>
        <v>804</v>
      </c>
      <c r="C813" s="57" t="str">
        <f>IFERROR(IF('Input| Projects'!C813="","",'Input| Projects'!C813),"")</f>
        <v/>
      </c>
      <c r="D813" s="57" t="str">
        <f>IFERROR(IF('Input| Projects'!D813="","",'Input| Projects'!D813),"")</f>
        <v/>
      </c>
      <c r="E813" s="140"/>
      <c r="F813" s="257">
        <f>IFERROR('Input| Projects'!I813*'Input| Escalations'!$K$19,"")</f>
        <v>0</v>
      </c>
      <c r="G813" s="257">
        <f>IFERROR('Input| Projects'!J813*'Input| Escalations'!$K$19,"")</f>
        <v>0</v>
      </c>
      <c r="H813" s="257">
        <f>IFERROR('Input| Projects'!K813*'Input| Escalations'!$K$19,"")</f>
        <v>0</v>
      </c>
      <c r="I813" s="257">
        <f>IFERROR('Input| Projects'!L813*'Input| Escalations'!$K$19,"")</f>
        <v>0</v>
      </c>
      <c r="J813" s="257">
        <f>IFERROR('Input| Projects'!M813*'Input| Escalations'!$K$19,"")</f>
        <v>0</v>
      </c>
      <c r="K813" s="257">
        <f>IFERROR('Input| Projects'!N813*'Input| Escalations'!$K$19,"")</f>
        <v>0</v>
      </c>
      <c r="L813" s="257">
        <f>IFERROR('Input| Projects'!O813*'Input| Escalations'!$K$19,"")</f>
        <v>0</v>
      </c>
      <c r="M813" s="206" t="str">
        <f>IF(ABS(SUM(F813:L813)-(SUM('Input| Projects'!I813:O813)*'Input| Escalations'!$K$19))&lt;0.0000001,"",1)</f>
        <v/>
      </c>
      <c r="N813" s="259">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259">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259">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259">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259">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259">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259">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42"/>
      <c r="V813" s="253">
        <f t="shared" si="291"/>
        <v>0</v>
      </c>
      <c r="W813" s="253">
        <f t="shared" si="292"/>
        <v>0</v>
      </c>
      <c r="X813" s="253">
        <f t="shared" si="293"/>
        <v>0</v>
      </c>
      <c r="Y813" s="253">
        <f t="shared" si="276"/>
        <v>0</v>
      </c>
      <c r="Z813" s="253">
        <f t="shared" si="277"/>
        <v>0</v>
      </c>
      <c r="AA813" s="253">
        <f t="shared" si="278"/>
        <v>0</v>
      </c>
      <c r="AB813" s="253">
        <f t="shared" si="279"/>
        <v>0</v>
      </c>
      <c r="AC813" s="142"/>
      <c r="AD813" s="253">
        <f>'Input| Projects'!Q813*N813*'Input| Escalations'!$K$19</f>
        <v>0</v>
      </c>
      <c r="AE813" s="253">
        <f>'Input| Projects'!R813*O813*'Input| Escalations'!$K$19</f>
        <v>0</v>
      </c>
      <c r="AF813" s="253">
        <f>'Input| Projects'!S813*P813*'Input| Escalations'!$K$19</f>
        <v>0</v>
      </c>
      <c r="AG813" s="253">
        <f>'Input| Projects'!T813*Q813*'Input| Escalations'!$K$19</f>
        <v>0</v>
      </c>
      <c r="AH813" s="253">
        <f>'Input| Projects'!U813*R813*'Input| Escalations'!$K$19</f>
        <v>0</v>
      </c>
      <c r="AI813" s="253">
        <f>'Input| Projects'!V813*S813*'Input| Escalations'!$K$19</f>
        <v>0</v>
      </c>
      <c r="AJ813" s="253">
        <f>'Input| Projects'!W813*T813*'Input| Escalations'!$K$19</f>
        <v>0</v>
      </c>
      <c r="AK813" s="142"/>
      <c r="AL813" s="253">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253">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253">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253">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253">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253">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253">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42"/>
      <c r="AT813" s="253">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253">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253">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253">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253">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253">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253">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42"/>
      <c r="BB813" s="253">
        <f t="shared" si="294"/>
        <v>0</v>
      </c>
      <c r="BC813" s="253">
        <f t="shared" si="295"/>
        <v>0</v>
      </c>
      <c r="BD813" s="253">
        <f t="shared" si="296"/>
        <v>0</v>
      </c>
      <c r="BE813" s="253">
        <f t="shared" si="280"/>
        <v>0</v>
      </c>
      <c r="BF813" s="253">
        <f t="shared" si="281"/>
        <v>0</v>
      </c>
      <c r="BG813" s="253">
        <f t="shared" si="282"/>
        <v>0</v>
      </c>
      <c r="BH813" s="253">
        <f t="shared" si="283"/>
        <v>0</v>
      </c>
      <c r="BI813" s="144"/>
      <c r="BJ813" s="253"/>
      <c r="BK813" s="253"/>
      <c r="BL813" s="253"/>
      <c r="BM813" s="253"/>
      <c r="BN813" s="253"/>
      <c r="BO813" s="253"/>
      <c r="BP813" s="253"/>
      <c r="BQ813" s="144"/>
      <c r="BR813" s="253">
        <f t="shared" si="284"/>
        <v>0</v>
      </c>
      <c r="BS813" s="253">
        <f t="shared" si="285"/>
        <v>0</v>
      </c>
      <c r="BT813" s="253">
        <f t="shared" si="286"/>
        <v>0</v>
      </c>
      <c r="BU813" s="253">
        <f t="shared" si="287"/>
        <v>0</v>
      </c>
      <c r="BV813" s="253">
        <f t="shared" si="288"/>
        <v>0</v>
      </c>
      <c r="BW813" s="253">
        <f t="shared" si="289"/>
        <v>0</v>
      </c>
      <c r="BX813" s="253">
        <f t="shared" si="290"/>
        <v>0</v>
      </c>
      <c r="BY813" s="142"/>
      <c r="BZ813" s="264" t="str">
        <f>IF(SUMIF('Input| Projects'!$AR$8:$CO$8,"Dx",'Input| Projects'!$AR813:$CO813)=0,"",SUMIF('Input| Projects'!$AR$8:$CO$8,"Dx",'Input| Projects'!$AR813:$CO813))</f>
        <v/>
      </c>
      <c r="CA813" s="264" t="str">
        <f>IF(SUMIF('Input| Projects'!$AR$8:$CO$8,"Tx",'Input| Projects'!$AR813:$CO813)=0,"",SUMIF('Input| Projects'!$AR$8:$CO$8,"Tx",'Input| Projects'!$AR813:$CO813))</f>
        <v/>
      </c>
      <c r="CB813" s="206" t="str">
        <f t="shared" si="297"/>
        <v/>
      </c>
    </row>
    <row r="814" spans="2:80" x14ac:dyDescent="0.3">
      <c r="B814" s="268">
        <f>IFERROR('Input| Projects'!B814,"")</f>
        <v>805</v>
      </c>
      <c r="C814" s="57" t="str">
        <f>IFERROR(IF('Input| Projects'!C814="","",'Input| Projects'!C814),"")</f>
        <v/>
      </c>
      <c r="D814" s="57" t="str">
        <f>IFERROR(IF('Input| Projects'!D814="","",'Input| Projects'!D814),"")</f>
        <v/>
      </c>
      <c r="E814" s="140"/>
      <c r="F814" s="257">
        <f>IFERROR('Input| Projects'!I814*'Input| Escalations'!$K$19,"")</f>
        <v>0</v>
      </c>
      <c r="G814" s="257">
        <f>IFERROR('Input| Projects'!J814*'Input| Escalations'!$K$19,"")</f>
        <v>0</v>
      </c>
      <c r="H814" s="257">
        <f>IFERROR('Input| Projects'!K814*'Input| Escalations'!$K$19,"")</f>
        <v>0</v>
      </c>
      <c r="I814" s="257">
        <f>IFERROR('Input| Projects'!L814*'Input| Escalations'!$K$19,"")</f>
        <v>0</v>
      </c>
      <c r="J814" s="257">
        <f>IFERROR('Input| Projects'!M814*'Input| Escalations'!$K$19,"")</f>
        <v>0</v>
      </c>
      <c r="K814" s="257">
        <f>IFERROR('Input| Projects'!N814*'Input| Escalations'!$K$19,"")</f>
        <v>0</v>
      </c>
      <c r="L814" s="257">
        <f>IFERROR('Input| Projects'!O814*'Input| Escalations'!$K$19,"")</f>
        <v>0</v>
      </c>
      <c r="M814" s="206" t="str">
        <f>IF(ABS(SUM(F814:L814)-(SUM('Input| Projects'!I814:O814)*'Input| Escalations'!$K$19))&lt;0.0000001,"",1)</f>
        <v/>
      </c>
      <c r="N814" s="259">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259">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259">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259">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259">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259">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259">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42"/>
      <c r="V814" s="253">
        <f t="shared" si="291"/>
        <v>0</v>
      </c>
      <c r="W814" s="253">
        <f t="shared" si="292"/>
        <v>0</v>
      </c>
      <c r="X814" s="253">
        <f t="shared" si="293"/>
        <v>0</v>
      </c>
      <c r="Y814" s="253">
        <f t="shared" si="276"/>
        <v>0</v>
      </c>
      <c r="Z814" s="253">
        <f t="shared" si="277"/>
        <v>0</v>
      </c>
      <c r="AA814" s="253">
        <f t="shared" si="278"/>
        <v>0</v>
      </c>
      <c r="AB814" s="253">
        <f t="shared" si="279"/>
        <v>0</v>
      </c>
      <c r="AC814" s="142"/>
      <c r="AD814" s="253">
        <f>'Input| Projects'!Q814*N814*'Input| Escalations'!$K$19</f>
        <v>0</v>
      </c>
      <c r="AE814" s="253">
        <f>'Input| Projects'!R814*O814*'Input| Escalations'!$K$19</f>
        <v>0</v>
      </c>
      <c r="AF814" s="253">
        <f>'Input| Projects'!S814*P814*'Input| Escalations'!$K$19</f>
        <v>0</v>
      </c>
      <c r="AG814" s="253">
        <f>'Input| Projects'!T814*Q814*'Input| Escalations'!$K$19</f>
        <v>0</v>
      </c>
      <c r="AH814" s="253">
        <f>'Input| Projects'!U814*R814*'Input| Escalations'!$K$19</f>
        <v>0</v>
      </c>
      <c r="AI814" s="253">
        <f>'Input| Projects'!V814*S814*'Input| Escalations'!$K$19</f>
        <v>0</v>
      </c>
      <c r="AJ814" s="253">
        <f>'Input| Projects'!W814*T814*'Input| Escalations'!$K$19</f>
        <v>0</v>
      </c>
      <c r="AK814" s="142"/>
      <c r="AL814" s="253">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253">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253">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253">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253">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253">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253">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42"/>
      <c r="AT814" s="253">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253">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253">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253">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253">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253">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253">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42"/>
      <c r="BB814" s="253">
        <f t="shared" si="294"/>
        <v>0</v>
      </c>
      <c r="BC814" s="253">
        <f t="shared" si="295"/>
        <v>0</v>
      </c>
      <c r="BD814" s="253">
        <f t="shared" si="296"/>
        <v>0</v>
      </c>
      <c r="BE814" s="253">
        <f t="shared" si="280"/>
        <v>0</v>
      </c>
      <c r="BF814" s="253">
        <f t="shared" si="281"/>
        <v>0</v>
      </c>
      <c r="BG814" s="253">
        <f t="shared" si="282"/>
        <v>0</v>
      </c>
      <c r="BH814" s="253">
        <f t="shared" si="283"/>
        <v>0</v>
      </c>
      <c r="BI814" s="144"/>
      <c r="BJ814" s="253"/>
      <c r="BK814" s="253"/>
      <c r="BL814" s="253"/>
      <c r="BM814" s="253"/>
      <c r="BN814" s="253"/>
      <c r="BO814" s="253"/>
      <c r="BP814" s="253"/>
      <c r="BQ814" s="144"/>
      <c r="BR814" s="253">
        <f t="shared" si="284"/>
        <v>0</v>
      </c>
      <c r="BS814" s="253">
        <f t="shared" si="285"/>
        <v>0</v>
      </c>
      <c r="BT814" s="253">
        <f t="shared" si="286"/>
        <v>0</v>
      </c>
      <c r="BU814" s="253">
        <f t="shared" si="287"/>
        <v>0</v>
      </c>
      <c r="BV814" s="253">
        <f t="shared" si="288"/>
        <v>0</v>
      </c>
      <c r="BW814" s="253">
        <f t="shared" si="289"/>
        <v>0</v>
      </c>
      <c r="BX814" s="253">
        <f t="shared" si="290"/>
        <v>0</v>
      </c>
      <c r="BY814" s="142"/>
      <c r="BZ814" s="264" t="str">
        <f>IF(SUMIF('Input| Projects'!$AR$8:$CO$8,"Dx",'Input| Projects'!$AR814:$CO814)=0,"",SUMIF('Input| Projects'!$AR$8:$CO$8,"Dx",'Input| Projects'!$AR814:$CO814))</f>
        <v/>
      </c>
      <c r="CA814" s="264" t="str">
        <f>IF(SUMIF('Input| Projects'!$AR$8:$CO$8,"Tx",'Input| Projects'!$AR814:$CO814)=0,"",SUMIF('Input| Projects'!$AR$8:$CO$8,"Tx",'Input| Projects'!$AR814:$CO814))</f>
        <v/>
      </c>
      <c r="CB814" s="206" t="str">
        <f t="shared" si="297"/>
        <v/>
      </c>
    </row>
    <row r="815" spans="2:80" x14ac:dyDescent="0.3">
      <c r="B815" s="268">
        <f>IFERROR('Input| Projects'!B815,"")</f>
        <v>806</v>
      </c>
      <c r="C815" s="57" t="str">
        <f>IFERROR(IF('Input| Projects'!C815="","",'Input| Projects'!C815),"")</f>
        <v/>
      </c>
      <c r="D815" s="57" t="str">
        <f>IFERROR(IF('Input| Projects'!D815="","",'Input| Projects'!D815),"")</f>
        <v/>
      </c>
      <c r="E815" s="140"/>
      <c r="F815" s="257">
        <f>IFERROR('Input| Projects'!I815*'Input| Escalations'!$K$19,"")</f>
        <v>0</v>
      </c>
      <c r="G815" s="257">
        <f>IFERROR('Input| Projects'!J815*'Input| Escalations'!$K$19,"")</f>
        <v>0</v>
      </c>
      <c r="H815" s="257">
        <f>IFERROR('Input| Projects'!K815*'Input| Escalations'!$K$19,"")</f>
        <v>0</v>
      </c>
      <c r="I815" s="257">
        <f>IFERROR('Input| Projects'!L815*'Input| Escalations'!$K$19,"")</f>
        <v>0</v>
      </c>
      <c r="J815" s="257">
        <f>IFERROR('Input| Projects'!M815*'Input| Escalations'!$K$19,"")</f>
        <v>0</v>
      </c>
      <c r="K815" s="257">
        <f>IFERROR('Input| Projects'!N815*'Input| Escalations'!$K$19,"")</f>
        <v>0</v>
      </c>
      <c r="L815" s="257">
        <f>IFERROR('Input| Projects'!O815*'Input| Escalations'!$K$19,"")</f>
        <v>0</v>
      </c>
      <c r="M815" s="206" t="str">
        <f>IF(ABS(SUM(F815:L815)-(SUM('Input| Projects'!I815:O815)*'Input| Escalations'!$K$19))&lt;0.0000001,"",1)</f>
        <v/>
      </c>
      <c r="N815" s="259">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259">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259">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259">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259">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259">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259">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42"/>
      <c r="V815" s="253">
        <f t="shared" si="291"/>
        <v>0</v>
      </c>
      <c r="W815" s="253">
        <f t="shared" si="292"/>
        <v>0</v>
      </c>
      <c r="X815" s="253">
        <f t="shared" si="293"/>
        <v>0</v>
      </c>
      <c r="Y815" s="253">
        <f t="shared" si="276"/>
        <v>0</v>
      </c>
      <c r="Z815" s="253">
        <f t="shared" si="277"/>
        <v>0</v>
      </c>
      <c r="AA815" s="253">
        <f t="shared" si="278"/>
        <v>0</v>
      </c>
      <c r="AB815" s="253">
        <f t="shared" si="279"/>
        <v>0</v>
      </c>
      <c r="AC815" s="142"/>
      <c r="AD815" s="253">
        <f>'Input| Projects'!Q815*N815*'Input| Escalations'!$K$19</f>
        <v>0</v>
      </c>
      <c r="AE815" s="253">
        <f>'Input| Projects'!R815*O815*'Input| Escalations'!$K$19</f>
        <v>0</v>
      </c>
      <c r="AF815" s="253">
        <f>'Input| Projects'!S815*P815*'Input| Escalations'!$K$19</f>
        <v>0</v>
      </c>
      <c r="AG815" s="253">
        <f>'Input| Projects'!T815*Q815*'Input| Escalations'!$K$19</f>
        <v>0</v>
      </c>
      <c r="AH815" s="253">
        <f>'Input| Projects'!U815*R815*'Input| Escalations'!$K$19</f>
        <v>0</v>
      </c>
      <c r="AI815" s="253">
        <f>'Input| Projects'!V815*S815*'Input| Escalations'!$K$19</f>
        <v>0</v>
      </c>
      <c r="AJ815" s="253">
        <f>'Input| Projects'!W815*T815*'Input| Escalations'!$K$19</f>
        <v>0</v>
      </c>
      <c r="AK815" s="142"/>
      <c r="AL815" s="253">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253">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253">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253">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253">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253">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253">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42"/>
      <c r="AT815" s="253">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253">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253">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253">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253">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253">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253">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42"/>
      <c r="BB815" s="253">
        <f t="shared" si="294"/>
        <v>0</v>
      </c>
      <c r="BC815" s="253">
        <f t="shared" si="295"/>
        <v>0</v>
      </c>
      <c r="BD815" s="253">
        <f t="shared" si="296"/>
        <v>0</v>
      </c>
      <c r="BE815" s="253">
        <f t="shared" si="280"/>
        <v>0</v>
      </c>
      <c r="BF815" s="253">
        <f t="shared" si="281"/>
        <v>0</v>
      </c>
      <c r="BG815" s="253">
        <f t="shared" si="282"/>
        <v>0</v>
      </c>
      <c r="BH815" s="253">
        <f t="shared" si="283"/>
        <v>0</v>
      </c>
      <c r="BI815" s="144"/>
      <c r="BJ815" s="253"/>
      <c r="BK815" s="253"/>
      <c r="BL815" s="253"/>
      <c r="BM815" s="253"/>
      <c r="BN815" s="253"/>
      <c r="BO815" s="253"/>
      <c r="BP815" s="253"/>
      <c r="BQ815" s="144"/>
      <c r="BR815" s="253">
        <f t="shared" si="284"/>
        <v>0</v>
      </c>
      <c r="BS815" s="253">
        <f t="shared" si="285"/>
        <v>0</v>
      </c>
      <c r="BT815" s="253">
        <f t="shared" si="286"/>
        <v>0</v>
      </c>
      <c r="BU815" s="253">
        <f t="shared" si="287"/>
        <v>0</v>
      </c>
      <c r="BV815" s="253">
        <f t="shared" si="288"/>
        <v>0</v>
      </c>
      <c r="BW815" s="253">
        <f t="shared" si="289"/>
        <v>0</v>
      </c>
      <c r="BX815" s="253">
        <f t="shared" si="290"/>
        <v>0</v>
      </c>
      <c r="BY815" s="142"/>
      <c r="BZ815" s="264" t="str">
        <f>IF(SUMIF('Input| Projects'!$AR$8:$CO$8,"Dx",'Input| Projects'!$AR815:$CO815)=0,"",SUMIF('Input| Projects'!$AR$8:$CO$8,"Dx",'Input| Projects'!$AR815:$CO815))</f>
        <v/>
      </c>
      <c r="CA815" s="264" t="str">
        <f>IF(SUMIF('Input| Projects'!$AR$8:$CO$8,"Tx",'Input| Projects'!$AR815:$CO815)=0,"",SUMIF('Input| Projects'!$AR$8:$CO$8,"Tx",'Input| Projects'!$AR815:$CO815))</f>
        <v/>
      </c>
      <c r="CB815" s="206" t="str">
        <f t="shared" si="297"/>
        <v/>
      </c>
    </row>
    <row r="816" spans="2:80" x14ac:dyDescent="0.3">
      <c r="B816" s="268">
        <f>IFERROR('Input| Projects'!B816,"")</f>
        <v>807</v>
      </c>
      <c r="C816" s="57" t="str">
        <f>IFERROR(IF('Input| Projects'!C816="","",'Input| Projects'!C816),"")</f>
        <v/>
      </c>
      <c r="D816" s="57" t="str">
        <f>IFERROR(IF('Input| Projects'!D816="","",'Input| Projects'!D816),"")</f>
        <v/>
      </c>
      <c r="E816" s="140"/>
      <c r="F816" s="257">
        <f>IFERROR('Input| Projects'!I816*'Input| Escalations'!$K$19,"")</f>
        <v>0</v>
      </c>
      <c r="G816" s="257">
        <f>IFERROR('Input| Projects'!J816*'Input| Escalations'!$K$19,"")</f>
        <v>0</v>
      </c>
      <c r="H816" s="257">
        <f>IFERROR('Input| Projects'!K816*'Input| Escalations'!$K$19,"")</f>
        <v>0</v>
      </c>
      <c r="I816" s="257">
        <f>IFERROR('Input| Projects'!L816*'Input| Escalations'!$K$19,"")</f>
        <v>0</v>
      </c>
      <c r="J816" s="257">
        <f>IFERROR('Input| Projects'!M816*'Input| Escalations'!$K$19,"")</f>
        <v>0</v>
      </c>
      <c r="K816" s="257">
        <f>IFERROR('Input| Projects'!N816*'Input| Escalations'!$K$19,"")</f>
        <v>0</v>
      </c>
      <c r="L816" s="257">
        <f>IFERROR('Input| Projects'!O816*'Input| Escalations'!$K$19,"")</f>
        <v>0</v>
      </c>
      <c r="M816" s="206" t="str">
        <f>IF(ABS(SUM(F816:L816)-(SUM('Input| Projects'!I816:O816)*'Input| Escalations'!$K$19))&lt;0.0000001,"",1)</f>
        <v/>
      </c>
      <c r="N816" s="259">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259">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259">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259">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259">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259">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259">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42"/>
      <c r="V816" s="253">
        <f t="shared" si="291"/>
        <v>0</v>
      </c>
      <c r="W816" s="253">
        <f t="shared" si="292"/>
        <v>0</v>
      </c>
      <c r="X816" s="253">
        <f t="shared" si="293"/>
        <v>0</v>
      </c>
      <c r="Y816" s="253">
        <f t="shared" si="276"/>
        <v>0</v>
      </c>
      <c r="Z816" s="253">
        <f t="shared" si="277"/>
        <v>0</v>
      </c>
      <c r="AA816" s="253">
        <f t="shared" si="278"/>
        <v>0</v>
      </c>
      <c r="AB816" s="253">
        <f t="shared" si="279"/>
        <v>0</v>
      </c>
      <c r="AC816" s="142"/>
      <c r="AD816" s="253">
        <f>'Input| Projects'!Q816*N816*'Input| Escalations'!$K$19</f>
        <v>0</v>
      </c>
      <c r="AE816" s="253">
        <f>'Input| Projects'!R816*O816*'Input| Escalations'!$K$19</f>
        <v>0</v>
      </c>
      <c r="AF816" s="253">
        <f>'Input| Projects'!S816*P816*'Input| Escalations'!$K$19</f>
        <v>0</v>
      </c>
      <c r="AG816" s="253">
        <f>'Input| Projects'!T816*Q816*'Input| Escalations'!$K$19</f>
        <v>0</v>
      </c>
      <c r="AH816" s="253">
        <f>'Input| Projects'!U816*R816*'Input| Escalations'!$K$19</f>
        <v>0</v>
      </c>
      <c r="AI816" s="253">
        <f>'Input| Projects'!V816*S816*'Input| Escalations'!$K$19</f>
        <v>0</v>
      </c>
      <c r="AJ816" s="253">
        <f>'Input| Projects'!W816*T816*'Input| Escalations'!$K$19</f>
        <v>0</v>
      </c>
      <c r="AK816" s="142"/>
      <c r="AL816" s="253">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253">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253">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253">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253">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253">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253">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42"/>
      <c r="AT816" s="253">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253">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253">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253">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253">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253">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253">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42"/>
      <c r="BB816" s="253">
        <f t="shared" si="294"/>
        <v>0</v>
      </c>
      <c r="BC816" s="253">
        <f t="shared" si="295"/>
        <v>0</v>
      </c>
      <c r="BD816" s="253">
        <f t="shared" si="296"/>
        <v>0</v>
      </c>
      <c r="BE816" s="253">
        <f t="shared" si="280"/>
        <v>0</v>
      </c>
      <c r="BF816" s="253">
        <f t="shared" si="281"/>
        <v>0</v>
      </c>
      <c r="BG816" s="253">
        <f t="shared" si="282"/>
        <v>0</v>
      </c>
      <c r="BH816" s="253">
        <f t="shared" si="283"/>
        <v>0</v>
      </c>
      <c r="BI816" s="144"/>
      <c r="BJ816" s="253"/>
      <c r="BK816" s="253"/>
      <c r="BL816" s="253"/>
      <c r="BM816" s="253"/>
      <c r="BN816" s="253"/>
      <c r="BO816" s="253"/>
      <c r="BP816" s="253"/>
      <c r="BQ816" s="144"/>
      <c r="BR816" s="253">
        <f t="shared" si="284"/>
        <v>0</v>
      </c>
      <c r="BS816" s="253">
        <f t="shared" si="285"/>
        <v>0</v>
      </c>
      <c r="BT816" s="253">
        <f t="shared" si="286"/>
        <v>0</v>
      </c>
      <c r="BU816" s="253">
        <f t="shared" si="287"/>
        <v>0</v>
      </c>
      <c r="BV816" s="253">
        <f t="shared" si="288"/>
        <v>0</v>
      </c>
      <c r="BW816" s="253">
        <f t="shared" si="289"/>
        <v>0</v>
      </c>
      <c r="BX816" s="253">
        <f t="shared" si="290"/>
        <v>0</v>
      </c>
      <c r="BY816" s="142"/>
      <c r="BZ816" s="264" t="str">
        <f>IF(SUMIF('Input| Projects'!$AR$8:$CO$8,"Dx",'Input| Projects'!$AR816:$CO816)=0,"",SUMIF('Input| Projects'!$AR$8:$CO$8,"Dx",'Input| Projects'!$AR816:$CO816))</f>
        <v/>
      </c>
      <c r="CA816" s="264" t="str">
        <f>IF(SUMIF('Input| Projects'!$AR$8:$CO$8,"Tx",'Input| Projects'!$AR816:$CO816)=0,"",SUMIF('Input| Projects'!$AR$8:$CO$8,"Tx",'Input| Projects'!$AR816:$CO816))</f>
        <v/>
      </c>
      <c r="CB816" s="206" t="str">
        <f t="shared" si="297"/>
        <v/>
      </c>
    </row>
    <row r="817" spans="2:80" x14ac:dyDescent="0.3">
      <c r="B817" s="268">
        <f>IFERROR('Input| Projects'!B817,"")</f>
        <v>808</v>
      </c>
      <c r="C817" s="57" t="str">
        <f>IFERROR(IF('Input| Projects'!C817="","",'Input| Projects'!C817),"")</f>
        <v/>
      </c>
      <c r="D817" s="57" t="str">
        <f>IFERROR(IF('Input| Projects'!D817="","",'Input| Projects'!D817),"")</f>
        <v/>
      </c>
      <c r="E817" s="140"/>
      <c r="F817" s="257">
        <f>IFERROR('Input| Projects'!I817*'Input| Escalations'!$K$19,"")</f>
        <v>0</v>
      </c>
      <c r="G817" s="257">
        <f>IFERROR('Input| Projects'!J817*'Input| Escalations'!$K$19,"")</f>
        <v>0</v>
      </c>
      <c r="H817" s="257">
        <f>IFERROR('Input| Projects'!K817*'Input| Escalations'!$K$19,"")</f>
        <v>0</v>
      </c>
      <c r="I817" s="257">
        <f>IFERROR('Input| Projects'!L817*'Input| Escalations'!$K$19,"")</f>
        <v>0</v>
      </c>
      <c r="J817" s="257">
        <f>IFERROR('Input| Projects'!M817*'Input| Escalations'!$K$19,"")</f>
        <v>0</v>
      </c>
      <c r="K817" s="257">
        <f>IFERROR('Input| Projects'!N817*'Input| Escalations'!$K$19,"")</f>
        <v>0</v>
      </c>
      <c r="L817" s="257">
        <f>IFERROR('Input| Projects'!O817*'Input| Escalations'!$K$19,"")</f>
        <v>0</v>
      </c>
      <c r="M817" s="206" t="str">
        <f>IF(ABS(SUM(F817:L817)-(SUM('Input| Projects'!I817:O817)*'Input| Escalations'!$K$19))&lt;0.0000001,"",1)</f>
        <v/>
      </c>
      <c r="N817" s="259">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259">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259">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259">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259">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259">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259">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42"/>
      <c r="V817" s="253">
        <f t="shared" si="291"/>
        <v>0</v>
      </c>
      <c r="W817" s="253">
        <f t="shared" si="292"/>
        <v>0</v>
      </c>
      <c r="X817" s="253">
        <f t="shared" si="293"/>
        <v>0</v>
      </c>
      <c r="Y817" s="253">
        <f t="shared" si="276"/>
        <v>0</v>
      </c>
      <c r="Z817" s="253">
        <f t="shared" si="277"/>
        <v>0</v>
      </c>
      <c r="AA817" s="253">
        <f t="shared" si="278"/>
        <v>0</v>
      </c>
      <c r="AB817" s="253">
        <f t="shared" si="279"/>
        <v>0</v>
      </c>
      <c r="AC817" s="142"/>
      <c r="AD817" s="253">
        <f>'Input| Projects'!Q817*N817*'Input| Escalations'!$K$19</f>
        <v>0</v>
      </c>
      <c r="AE817" s="253">
        <f>'Input| Projects'!R817*O817*'Input| Escalations'!$K$19</f>
        <v>0</v>
      </c>
      <c r="AF817" s="253">
        <f>'Input| Projects'!S817*P817*'Input| Escalations'!$K$19</f>
        <v>0</v>
      </c>
      <c r="AG817" s="253">
        <f>'Input| Projects'!T817*Q817*'Input| Escalations'!$K$19</f>
        <v>0</v>
      </c>
      <c r="AH817" s="253">
        <f>'Input| Projects'!U817*R817*'Input| Escalations'!$K$19</f>
        <v>0</v>
      </c>
      <c r="AI817" s="253">
        <f>'Input| Projects'!V817*S817*'Input| Escalations'!$K$19</f>
        <v>0</v>
      </c>
      <c r="AJ817" s="253">
        <f>'Input| Projects'!W817*T817*'Input| Escalations'!$K$19</f>
        <v>0</v>
      </c>
      <c r="AK817" s="142"/>
      <c r="AL817" s="253">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253">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253">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253">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253">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253">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253">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42"/>
      <c r="AT817" s="253">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253">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253">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253">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253">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253">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253">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42"/>
      <c r="BB817" s="253">
        <f t="shared" si="294"/>
        <v>0</v>
      </c>
      <c r="BC817" s="253">
        <f t="shared" si="295"/>
        <v>0</v>
      </c>
      <c r="BD817" s="253">
        <f t="shared" si="296"/>
        <v>0</v>
      </c>
      <c r="BE817" s="253">
        <f t="shared" si="280"/>
        <v>0</v>
      </c>
      <c r="BF817" s="253">
        <f t="shared" si="281"/>
        <v>0</v>
      </c>
      <c r="BG817" s="253">
        <f t="shared" si="282"/>
        <v>0</v>
      </c>
      <c r="BH817" s="253">
        <f t="shared" si="283"/>
        <v>0</v>
      </c>
      <c r="BI817" s="144"/>
      <c r="BJ817" s="253"/>
      <c r="BK817" s="253"/>
      <c r="BL817" s="253"/>
      <c r="BM817" s="253"/>
      <c r="BN817" s="253"/>
      <c r="BO817" s="253"/>
      <c r="BP817" s="253"/>
      <c r="BQ817" s="144"/>
      <c r="BR817" s="253">
        <f t="shared" si="284"/>
        <v>0</v>
      </c>
      <c r="BS817" s="253">
        <f t="shared" si="285"/>
        <v>0</v>
      </c>
      <c r="BT817" s="253">
        <f t="shared" si="286"/>
        <v>0</v>
      </c>
      <c r="BU817" s="253">
        <f t="shared" si="287"/>
        <v>0</v>
      </c>
      <c r="BV817" s="253">
        <f t="shared" si="288"/>
        <v>0</v>
      </c>
      <c r="BW817" s="253">
        <f t="shared" si="289"/>
        <v>0</v>
      </c>
      <c r="BX817" s="253">
        <f t="shared" si="290"/>
        <v>0</v>
      </c>
      <c r="BY817" s="142"/>
      <c r="BZ817" s="264" t="str">
        <f>IF(SUMIF('Input| Projects'!$AR$8:$CO$8,"Dx",'Input| Projects'!$AR817:$CO817)=0,"",SUMIF('Input| Projects'!$AR$8:$CO$8,"Dx",'Input| Projects'!$AR817:$CO817))</f>
        <v/>
      </c>
      <c r="CA817" s="264" t="str">
        <f>IF(SUMIF('Input| Projects'!$AR$8:$CO$8,"Tx",'Input| Projects'!$AR817:$CO817)=0,"",SUMIF('Input| Projects'!$AR$8:$CO$8,"Tx",'Input| Projects'!$AR817:$CO817))</f>
        <v/>
      </c>
      <c r="CB817" s="206" t="str">
        <f t="shared" si="297"/>
        <v/>
      </c>
    </row>
    <row r="818" spans="2:80" x14ac:dyDescent="0.3">
      <c r="B818" s="268">
        <f>IFERROR('Input| Projects'!B818,"")</f>
        <v>809</v>
      </c>
      <c r="C818" s="57" t="str">
        <f>IFERROR(IF('Input| Projects'!C818="","",'Input| Projects'!C818),"")</f>
        <v/>
      </c>
      <c r="D818" s="57" t="str">
        <f>IFERROR(IF('Input| Projects'!D818="","",'Input| Projects'!D818),"")</f>
        <v/>
      </c>
      <c r="E818" s="140"/>
      <c r="F818" s="257">
        <f>IFERROR('Input| Projects'!I818*'Input| Escalations'!$K$19,"")</f>
        <v>0</v>
      </c>
      <c r="G818" s="257">
        <f>IFERROR('Input| Projects'!J818*'Input| Escalations'!$K$19,"")</f>
        <v>0</v>
      </c>
      <c r="H818" s="257">
        <f>IFERROR('Input| Projects'!K818*'Input| Escalations'!$K$19,"")</f>
        <v>0</v>
      </c>
      <c r="I818" s="257">
        <f>IFERROR('Input| Projects'!L818*'Input| Escalations'!$K$19,"")</f>
        <v>0</v>
      </c>
      <c r="J818" s="257">
        <f>IFERROR('Input| Projects'!M818*'Input| Escalations'!$K$19,"")</f>
        <v>0</v>
      </c>
      <c r="K818" s="257">
        <f>IFERROR('Input| Projects'!N818*'Input| Escalations'!$K$19,"")</f>
        <v>0</v>
      </c>
      <c r="L818" s="257">
        <f>IFERROR('Input| Projects'!O818*'Input| Escalations'!$K$19,"")</f>
        <v>0</v>
      </c>
      <c r="M818" s="206" t="str">
        <f>IF(ABS(SUM(F818:L818)-(SUM('Input| Projects'!I818:O818)*'Input| Escalations'!$K$19))&lt;0.0000001,"",1)</f>
        <v/>
      </c>
      <c r="N818" s="259">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259">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259">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259">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259">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259">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259">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42"/>
      <c r="V818" s="253">
        <f t="shared" si="291"/>
        <v>0</v>
      </c>
      <c r="W818" s="253">
        <f t="shared" si="292"/>
        <v>0</v>
      </c>
      <c r="X818" s="253">
        <f t="shared" si="293"/>
        <v>0</v>
      </c>
      <c r="Y818" s="253">
        <f t="shared" si="276"/>
        <v>0</v>
      </c>
      <c r="Z818" s="253">
        <f t="shared" si="277"/>
        <v>0</v>
      </c>
      <c r="AA818" s="253">
        <f t="shared" si="278"/>
        <v>0</v>
      </c>
      <c r="AB818" s="253">
        <f t="shared" si="279"/>
        <v>0</v>
      </c>
      <c r="AC818" s="142"/>
      <c r="AD818" s="253">
        <f>'Input| Projects'!Q818*N818*'Input| Escalations'!$K$19</f>
        <v>0</v>
      </c>
      <c r="AE818" s="253">
        <f>'Input| Projects'!R818*O818*'Input| Escalations'!$K$19</f>
        <v>0</v>
      </c>
      <c r="AF818" s="253">
        <f>'Input| Projects'!S818*P818*'Input| Escalations'!$K$19</f>
        <v>0</v>
      </c>
      <c r="AG818" s="253">
        <f>'Input| Projects'!T818*Q818*'Input| Escalations'!$K$19</f>
        <v>0</v>
      </c>
      <c r="AH818" s="253">
        <f>'Input| Projects'!U818*R818*'Input| Escalations'!$K$19</f>
        <v>0</v>
      </c>
      <c r="AI818" s="253">
        <f>'Input| Projects'!V818*S818*'Input| Escalations'!$K$19</f>
        <v>0</v>
      </c>
      <c r="AJ818" s="253">
        <f>'Input| Projects'!W818*T818*'Input| Escalations'!$K$19</f>
        <v>0</v>
      </c>
      <c r="AK818" s="142"/>
      <c r="AL818" s="253">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253">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253">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253">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253">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253">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253">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42"/>
      <c r="AT818" s="253">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253">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253">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253">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253">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253">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253">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42"/>
      <c r="BB818" s="253">
        <f t="shared" si="294"/>
        <v>0</v>
      </c>
      <c r="BC818" s="253">
        <f t="shared" si="295"/>
        <v>0</v>
      </c>
      <c r="BD818" s="253">
        <f t="shared" si="296"/>
        <v>0</v>
      </c>
      <c r="BE818" s="253">
        <f t="shared" si="280"/>
        <v>0</v>
      </c>
      <c r="BF818" s="253">
        <f t="shared" si="281"/>
        <v>0</v>
      </c>
      <c r="BG818" s="253">
        <f t="shared" si="282"/>
        <v>0</v>
      </c>
      <c r="BH818" s="253">
        <f t="shared" si="283"/>
        <v>0</v>
      </c>
      <c r="BI818" s="144"/>
      <c r="BJ818" s="253"/>
      <c r="BK818" s="253"/>
      <c r="BL818" s="253"/>
      <c r="BM818" s="253"/>
      <c r="BN818" s="253"/>
      <c r="BO818" s="253"/>
      <c r="BP818" s="253"/>
      <c r="BQ818" s="144"/>
      <c r="BR818" s="253">
        <f t="shared" si="284"/>
        <v>0</v>
      </c>
      <c r="BS818" s="253">
        <f t="shared" si="285"/>
        <v>0</v>
      </c>
      <c r="BT818" s="253">
        <f t="shared" si="286"/>
        <v>0</v>
      </c>
      <c r="BU818" s="253">
        <f t="shared" si="287"/>
        <v>0</v>
      </c>
      <c r="BV818" s="253">
        <f t="shared" si="288"/>
        <v>0</v>
      </c>
      <c r="BW818" s="253">
        <f t="shared" si="289"/>
        <v>0</v>
      </c>
      <c r="BX818" s="253">
        <f t="shared" si="290"/>
        <v>0</v>
      </c>
      <c r="BY818" s="142"/>
      <c r="BZ818" s="264" t="str">
        <f>IF(SUMIF('Input| Projects'!$AR$8:$CO$8,"Dx",'Input| Projects'!$AR818:$CO818)=0,"",SUMIF('Input| Projects'!$AR$8:$CO$8,"Dx",'Input| Projects'!$AR818:$CO818))</f>
        <v/>
      </c>
      <c r="CA818" s="264" t="str">
        <f>IF(SUMIF('Input| Projects'!$AR$8:$CO$8,"Tx",'Input| Projects'!$AR818:$CO818)=0,"",SUMIF('Input| Projects'!$AR$8:$CO$8,"Tx",'Input| Projects'!$AR818:$CO818))</f>
        <v/>
      </c>
      <c r="CB818" s="206" t="str">
        <f t="shared" si="297"/>
        <v/>
      </c>
    </row>
    <row r="819" spans="2:80" x14ac:dyDescent="0.3">
      <c r="B819" s="268">
        <f>IFERROR('Input| Projects'!B819,"")</f>
        <v>810</v>
      </c>
      <c r="C819" s="57" t="str">
        <f>IFERROR(IF('Input| Projects'!C819="","",'Input| Projects'!C819),"")</f>
        <v/>
      </c>
      <c r="D819" s="57" t="str">
        <f>IFERROR(IF('Input| Projects'!D819="","",'Input| Projects'!D819),"")</f>
        <v/>
      </c>
      <c r="E819" s="140"/>
      <c r="F819" s="257">
        <f>IFERROR('Input| Projects'!I819*'Input| Escalations'!$K$19,"")</f>
        <v>0</v>
      </c>
      <c r="G819" s="257">
        <f>IFERROR('Input| Projects'!J819*'Input| Escalations'!$K$19,"")</f>
        <v>0</v>
      </c>
      <c r="H819" s="257">
        <f>IFERROR('Input| Projects'!K819*'Input| Escalations'!$K$19,"")</f>
        <v>0</v>
      </c>
      <c r="I819" s="257">
        <f>IFERROR('Input| Projects'!L819*'Input| Escalations'!$K$19,"")</f>
        <v>0</v>
      </c>
      <c r="J819" s="257">
        <f>IFERROR('Input| Projects'!M819*'Input| Escalations'!$K$19,"")</f>
        <v>0</v>
      </c>
      <c r="K819" s="257">
        <f>IFERROR('Input| Projects'!N819*'Input| Escalations'!$K$19,"")</f>
        <v>0</v>
      </c>
      <c r="L819" s="257">
        <f>IFERROR('Input| Projects'!O819*'Input| Escalations'!$K$19,"")</f>
        <v>0</v>
      </c>
      <c r="M819" s="206" t="str">
        <f>IF(ABS(SUM(F819:L819)-(SUM('Input| Projects'!I819:O819)*'Input| Escalations'!$K$19))&lt;0.0000001,"",1)</f>
        <v/>
      </c>
      <c r="N819" s="259">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259">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259">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259">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259">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259">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259">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42"/>
      <c r="V819" s="253">
        <f t="shared" si="291"/>
        <v>0</v>
      </c>
      <c r="W819" s="253">
        <f t="shared" si="292"/>
        <v>0</v>
      </c>
      <c r="X819" s="253">
        <f t="shared" si="293"/>
        <v>0</v>
      </c>
      <c r="Y819" s="253">
        <f t="shared" si="276"/>
        <v>0</v>
      </c>
      <c r="Z819" s="253">
        <f t="shared" si="277"/>
        <v>0</v>
      </c>
      <c r="AA819" s="253">
        <f t="shared" si="278"/>
        <v>0</v>
      </c>
      <c r="AB819" s="253">
        <f t="shared" si="279"/>
        <v>0</v>
      </c>
      <c r="AC819" s="142"/>
      <c r="AD819" s="253">
        <f>'Input| Projects'!Q819*N819*'Input| Escalations'!$K$19</f>
        <v>0</v>
      </c>
      <c r="AE819" s="253">
        <f>'Input| Projects'!R819*O819*'Input| Escalations'!$K$19</f>
        <v>0</v>
      </c>
      <c r="AF819" s="253">
        <f>'Input| Projects'!S819*P819*'Input| Escalations'!$K$19</f>
        <v>0</v>
      </c>
      <c r="AG819" s="253">
        <f>'Input| Projects'!T819*Q819*'Input| Escalations'!$K$19</f>
        <v>0</v>
      </c>
      <c r="AH819" s="253">
        <f>'Input| Projects'!U819*R819*'Input| Escalations'!$K$19</f>
        <v>0</v>
      </c>
      <c r="AI819" s="253">
        <f>'Input| Projects'!V819*S819*'Input| Escalations'!$K$19</f>
        <v>0</v>
      </c>
      <c r="AJ819" s="253">
        <f>'Input| Projects'!W819*T819*'Input| Escalations'!$K$19</f>
        <v>0</v>
      </c>
      <c r="AK819" s="142"/>
      <c r="AL819" s="253">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253">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253">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253">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253">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253">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253">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42"/>
      <c r="AT819" s="253">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253">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253">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253">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253">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253">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253">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42"/>
      <c r="BB819" s="253">
        <f t="shared" si="294"/>
        <v>0</v>
      </c>
      <c r="BC819" s="253">
        <f t="shared" si="295"/>
        <v>0</v>
      </c>
      <c r="BD819" s="253">
        <f t="shared" si="296"/>
        <v>0</v>
      </c>
      <c r="BE819" s="253">
        <f t="shared" si="280"/>
        <v>0</v>
      </c>
      <c r="BF819" s="253">
        <f t="shared" si="281"/>
        <v>0</v>
      </c>
      <c r="BG819" s="253">
        <f t="shared" si="282"/>
        <v>0</v>
      </c>
      <c r="BH819" s="253">
        <f t="shared" si="283"/>
        <v>0</v>
      </c>
      <c r="BI819" s="144"/>
      <c r="BJ819" s="253"/>
      <c r="BK819" s="253"/>
      <c r="BL819" s="253"/>
      <c r="BM819" s="253"/>
      <c r="BN819" s="253"/>
      <c r="BO819" s="253"/>
      <c r="BP819" s="253"/>
      <c r="BQ819" s="144"/>
      <c r="BR819" s="253">
        <f t="shared" si="284"/>
        <v>0</v>
      </c>
      <c r="BS819" s="253">
        <f t="shared" si="285"/>
        <v>0</v>
      </c>
      <c r="BT819" s="253">
        <f t="shared" si="286"/>
        <v>0</v>
      </c>
      <c r="BU819" s="253">
        <f t="shared" si="287"/>
        <v>0</v>
      </c>
      <c r="BV819" s="253">
        <f t="shared" si="288"/>
        <v>0</v>
      </c>
      <c r="BW819" s="253">
        <f t="shared" si="289"/>
        <v>0</v>
      </c>
      <c r="BX819" s="253">
        <f t="shared" si="290"/>
        <v>0</v>
      </c>
      <c r="BY819" s="142"/>
      <c r="BZ819" s="264" t="str">
        <f>IF(SUMIF('Input| Projects'!$AR$8:$CO$8,"Dx",'Input| Projects'!$AR819:$CO819)=0,"",SUMIF('Input| Projects'!$AR$8:$CO$8,"Dx",'Input| Projects'!$AR819:$CO819))</f>
        <v/>
      </c>
      <c r="CA819" s="264" t="str">
        <f>IF(SUMIF('Input| Projects'!$AR$8:$CO$8,"Tx",'Input| Projects'!$AR819:$CO819)=0,"",SUMIF('Input| Projects'!$AR$8:$CO$8,"Tx",'Input| Projects'!$AR819:$CO819))</f>
        <v/>
      </c>
      <c r="CB819" s="206" t="str">
        <f t="shared" si="297"/>
        <v/>
      </c>
    </row>
    <row r="820" spans="2:80" x14ac:dyDescent="0.3">
      <c r="B820" s="268">
        <f>IFERROR('Input| Projects'!B820,"")</f>
        <v>811</v>
      </c>
      <c r="C820" s="57" t="str">
        <f>IFERROR(IF('Input| Projects'!C820="","",'Input| Projects'!C820),"")</f>
        <v/>
      </c>
      <c r="D820" s="57" t="str">
        <f>IFERROR(IF('Input| Projects'!D820="","",'Input| Projects'!D820),"")</f>
        <v/>
      </c>
      <c r="E820" s="140"/>
      <c r="F820" s="257">
        <f>IFERROR('Input| Projects'!I820*'Input| Escalations'!$K$19,"")</f>
        <v>0</v>
      </c>
      <c r="G820" s="257">
        <f>IFERROR('Input| Projects'!J820*'Input| Escalations'!$K$19,"")</f>
        <v>0</v>
      </c>
      <c r="H820" s="257">
        <f>IFERROR('Input| Projects'!K820*'Input| Escalations'!$K$19,"")</f>
        <v>0</v>
      </c>
      <c r="I820" s="257">
        <f>IFERROR('Input| Projects'!L820*'Input| Escalations'!$K$19,"")</f>
        <v>0</v>
      </c>
      <c r="J820" s="257">
        <f>IFERROR('Input| Projects'!M820*'Input| Escalations'!$K$19,"")</f>
        <v>0</v>
      </c>
      <c r="K820" s="257">
        <f>IFERROR('Input| Projects'!N820*'Input| Escalations'!$K$19,"")</f>
        <v>0</v>
      </c>
      <c r="L820" s="257">
        <f>IFERROR('Input| Projects'!O820*'Input| Escalations'!$K$19,"")</f>
        <v>0</v>
      </c>
      <c r="M820" s="206" t="str">
        <f>IF(ABS(SUM(F820:L820)-(SUM('Input| Projects'!I820:O820)*'Input| Escalations'!$K$19))&lt;0.0000001,"",1)</f>
        <v/>
      </c>
      <c r="N820" s="259">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259">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259">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259">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259">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259">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259">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42"/>
      <c r="V820" s="253">
        <f t="shared" si="291"/>
        <v>0</v>
      </c>
      <c r="W820" s="253">
        <f t="shared" si="292"/>
        <v>0</v>
      </c>
      <c r="X820" s="253">
        <f t="shared" si="293"/>
        <v>0</v>
      </c>
      <c r="Y820" s="253">
        <f t="shared" si="276"/>
        <v>0</v>
      </c>
      <c r="Z820" s="253">
        <f t="shared" si="277"/>
        <v>0</v>
      </c>
      <c r="AA820" s="253">
        <f t="shared" si="278"/>
        <v>0</v>
      </c>
      <c r="AB820" s="253">
        <f t="shared" si="279"/>
        <v>0</v>
      </c>
      <c r="AC820" s="142"/>
      <c r="AD820" s="253">
        <f>'Input| Projects'!Q820*N820*'Input| Escalations'!$K$19</f>
        <v>0</v>
      </c>
      <c r="AE820" s="253">
        <f>'Input| Projects'!R820*O820*'Input| Escalations'!$K$19</f>
        <v>0</v>
      </c>
      <c r="AF820" s="253">
        <f>'Input| Projects'!S820*P820*'Input| Escalations'!$K$19</f>
        <v>0</v>
      </c>
      <c r="AG820" s="253">
        <f>'Input| Projects'!T820*Q820*'Input| Escalations'!$K$19</f>
        <v>0</v>
      </c>
      <c r="AH820" s="253">
        <f>'Input| Projects'!U820*R820*'Input| Escalations'!$K$19</f>
        <v>0</v>
      </c>
      <c r="AI820" s="253">
        <f>'Input| Projects'!V820*S820*'Input| Escalations'!$K$19</f>
        <v>0</v>
      </c>
      <c r="AJ820" s="253">
        <f>'Input| Projects'!W820*T820*'Input| Escalations'!$K$19</f>
        <v>0</v>
      </c>
      <c r="AK820" s="142"/>
      <c r="AL820" s="253">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253">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253">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253">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253">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253">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253">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42"/>
      <c r="AT820" s="253">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253">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253">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253">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253">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253">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253">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42"/>
      <c r="BB820" s="253">
        <f t="shared" si="294"/>
        <v>0</v>
      </c>
      <c r="BC820" s="253">
        <f t="shared" si="295"/>
        <v>0</v>
      </c>
      <c r="BD820" s="253">
        <f t="shared" si="296"/>
        <v>0</v>
      </c>
      <c r="BE820" s="253">
        <f t="shared" si="280"/>
        <v>0</v>
      </c>
      <c r="BF820" s="253">
        <f t="shared" si="281"/>
        <v>0</v>
      </c>
      <c r="BG820" s="253">
        <f t="shared" si="282"/>
        <v>0</v>
      </c>
      <c r="BH820" s="253">
        <f t="shared" si="283"/>
        <v>0</v>
      </c>
      <c r="BI820" s="144"/>
      <c r="BJ820" s="253"/>
      <c r="BK820" s="253"/>
      <c r="BL820" s="253"/>
      <c r="BM820" s="253"/>
      <c r="BN820" s="253"/>
      <c r="BO820" s="253"/>
      <c r="BP820" s="253"/>
      <c r="BQ820" s="144"/>
      <c r="BR820" s="253">
        <f t="shared" si="284"/>
        <v>0</v>
      </c>
      <c r="BS820" s="253">
        <f t="shared" si="285"/>
        <v>0</v>
      </c>
      <c r="BT820" s="253">
        <f t="shared" si="286"/>
        <v>0</v>
      </c>
      <c r="BU820" s="253">
        <f t="shared" si="287"/>
        <v>0</v>
      </c>
      <c r="BV820" s="253">
        <f t="shared" si="288"/>
        <v>0</v>
      </c>
      <c r="BW820" s="253">
        <f t="shared" si="289"/>
        <v>0</v>
      </c>
      <c r="BX820" s="253">
        <f t="shared" si="290"/>
        <v>0</v>
      </c>
      <c r="BY820" s="142"/>
      <c r="BZ820" s="264" t="str">
        <f>IF(SUMIF('Input| Projects'!$AR$8:$CO$8,"Dx",'Input| Projects'!$AR820:$CO820)=0,"",SUMIF('Input| Projects'!$AR$8:$CO$8,"Dx",'Input| Projects'!$AR820:$CO820))</f>
        <v/>
      </c>
      <c r="CA820" s="264" t="str">
        <f>IF(SUMIF('Input| Projects'!$AR$8:$CO$8,"Tx",'Input| Projects'!$AR820:$CO820)=0,"",SUMIF('Input| Projects'!$AR$8:$CO$8,"Tx",'Input| Projects'!$AR820:$CO820))</f>
        <v/>
      </c>
      <c r="CB820" s="206" t="str">
        <f t="shared" si="297"/>
        <v/>
      </c>
    </row>
    <row r="821" spans="2:80" x14ac:dyDescent="0.3">
      <c r="B821" s="268">
        <f>IFERROR('Input| Projects'!B821,"")</f>
        <v>812</v>
      </c>
      <c r="C821" s="57" t="str">
        <f>IFERROR(IF('Input| Projects'!C821="","",'Input| Projects'!C821),"")</f>
        <v/>
      </c>
      <c r="D821" s="57" t="str">
        <f>IFERROR(IF('Input| Projects'!D821="","",'Input| Projects'!D821),"")</f>
        <v/>
      </c>
      <c r="E821" s="140"/>
      <c r="F821" s="257">
        <f>IFERROR('Input| Projects'!I821*'Input| Escalations'!$K$19,"")</f>
        <v>0</v>
      </c>
      <c r="G821" s="257">
        <f>IFERROR('Input| Projects'!J821*'Input| Escalations'!$K$19,"")</f>
        <v>0</v>
      </c>
      <c r="H821" s="257">
        <f>IFERROR('Input| Projects'!K821*'Input| Escalations'!$K$19,"")</f>
        <v>0</v>
      </c>
      <c r="I821" s="257">
        <f>IFERROR('Input| Projects'!L821*'Input| Escalations'!$K$19,"")</f>
        <v>0</v>
      </c>
      <c r="J821" s="257">
        <f>IFERROR('Input| Projects'!M821*'Input| Escalations'!$K$19,"")</f>
        <v>0</v>
      </c>
      <c r="K821" s="257">
        <f>IFERROR('Input| Projects'!N821*'Input| Escalations'!$K$19,"")</f>
        <v>0</v>
      </c>
      <c r="L821" s="257">
        <f>IFERROR('Input| Projects'!O821*'Input| Escalations'!$K$19,"")</f>
        <v>0</v>
      </c>
      <c r="M821" s="206" t="str">
        <f>IF(ABS(SUM(F821:L821)-(SUM('Input| Projects'!I821:O821)*'Input| Escalations'!$K$19))&lt;0.0000001,"",1)</f>
        <v/>
      </c>
      <c r="N821" s="259">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259">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259">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259">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259">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259">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259">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42"/>
      <c r="V821" s="253">
        <f t="shared" si="291"/>
        <v>0</v>
      </c>
      <c r="W821" s="253">
        <f t="shared" si="292"/>
        <v>0</v>
      </c>
      <c r="X821" s="253">
        <f t="shared" si="293"/>
        <v>0</v>
      </c>
      <c r="Y821" s="253">
        <f t="shared" si="276"/>
        <v>0</v>
      </c>
      <c r="Z821" s="253">
        <f t="shared" si="277"/>
        <v>0</v>
      </c>
      <c r="AA821" s="253">
        <f t="shared" si="278"/>
        <v>0</v>
      </c>
      <c r="AB821" s="253">
        <f t="shared" si="279"/>
        <v>0</v>
      </c>
      <c r="AC821" s="142"/>
      <c r="AD821" s="253">
        <f>'Input| Projects'!Q821*N821*'Input| Escalations'!$K$19</f>
        <v>0</v>
      </c>
      <c r="AE821" s="253">
        <f>'Input| Projects'!R821*O821*'Input| Escalations'!$K$19</f>
        <v>0</v>
      </c>
      <c r="AF821" s="253">
        <f>'Input| Projects'!S821*P821*'Input| Escalations'!$K$19</f>
        <v>0</v>
      </c>
      <c r="AG821" s="253">
        <f>'Input| Projects'!T821*Q821*'Input| Escalations'!$K$19</f>
        <v>0</v>
      </c>
      <c r="AH821" s="253">
        <f>'Input| Projects'!U821*R821*'Input| Escalations'!$K$19</f>
        <v>0</v>
      </c>
      <c r="AI821" s="253">
        <f>'Input| Projects'!V821*S821*'Input| Escalations'!$K$19</f>
        <v>0</v>
      </c>
      <c r="AJ821" s="253">
        <f>'Input| Projects'!W821*T821*'Input| Escalations'!$K$19</f>
        <v>0</v>
      </c>
      <c r="AK821" s="142"/>
      <c r="AL821" s="253">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253">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253">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253">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253">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253">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253">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42"/>
      <c r="AT821" s="253">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253">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253">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253">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253">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253">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253">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42"/>
      <c r="BB821" s="253">
        <f t="shared" si="294"/>
        <v>0</v>
      </c>
      <c r="BC821" s="253">
        <f t="shared" si="295"/>
        <v>0</v>
      </c>
      <c r="BD821" s="253">
        <f t="shared" si="296"/>
        <v>0</v>
      </c>
      <c r="BE821" s="253">
        <f t="shared" si="280"/>
        <v>0</v>
      </c>
      <c r="BF821" s="253">
        <f t="shared" si="281"/>
        <v>0</v>
      </c>
      <c r="BG821" s="253">
        <f t="shared" si="282"/>
        <v>0</v>
      </c>
      <c r="BH821" s="253">
        <f t="shared" si="283"/>
        <v>0</v>
      </c>
      <c r="BI821" s="144"/>
      <c r="BJ821" s="253"/>
      <c r="BK821" s="253"/>
      <c r="BL821" s="253"/>
      <c r="BM821" s="253"/>
      <c r="BN821" s="253"/>
      <c r="BO821" s="253"/>
      <c r="BP821" s="253"/>
      <c r="BQ821" s="144"/>
      <c r="BR821" s="253">
        <f t="shared" si="284"/>
        <v>0</v>
      </c>
      <c r="BS821" s="253">
        <f t="shared" si="285"/>
        <v>0</v>
      </c>
      <c r="BT821" s="253">
        <f t="shared" si="286"/>
        <v>0</v>
      </c>
      <c r="BU821" s="253">
        <f t="shared" si="287"/>
        <v>0</v>
      </c>
      <c r="BV821" s="253">
        <f t="shared" si="288"/>
        <v>0</v>
      </c>
      <c r="BW821" s="253">
        <f t="shared" si="289"/>
        <v>0</v>
      </c>
      <c r="BX821" s="253">
        <f t="shared" si="290"/>
        <v>0</v>
      </c>
      <c r="BY821" s="142"/>
      <c r="BZ821" s="264" t="str">
        <f>IF(SUMIF('Input| Projects'!$AR$8:$CO$8,"Dx",'Input| Projects'!$AR821:$CO821)=0,"",SUMIF('Input| Projects'!$AR$8:$CO$8,"Dx",'Input| Projects'!$AR821:$CO821))</f>
        <v/>
      </c>
      <c r="CA821" s="264" t="str">
        <f>IF(SUMIF('Input| Projects'!$AR$8:$CO$8,"Tx",'Input| Projects'!$AR821:$CO821)=0,"",SUMIF('Input| Projects'!$AR$8:$CO$8,"Tx",'Input| Projects'!$AR821:$CO821))</f>
        <v/>
      </c>
      <c r="CB821" s="206" t="str">
        <f t="shared" si="297"/>
        <v/>
      </c>
    </row>
    <row r="822" spans="2:80" x14ac:dyDescent="0.3">
      <c r="B822" s="268">
        <f>IFERROR('Input| Projects'!B822,"")</f>
        <v>813</v>
      </c>
      <c r="C822" s="57" t="str">
        <f>IFERROR(IF('Input| Projects'!C822="","",'Input| Projects'!C822),"")</f>
        <v/>
      </c>
      <c r="D822" s="57" t="str">
        <f>IFERROR(IF('Input| Projects'!D822="","",'Input| Projects'!D822),"")</f>
        <v/>
      </c>
      <c r="E822" s="140"/>
      <c r="F822" s="257">
        <f>IFERROR('Input| Projects'!I822*'Input| Escalations'!$K$19,"")</f>
        <v>0</v>
      </c>
      <c r="G822" s="257">
        <f>IFERROR('Input| Projects'!J822*'Input| Escalations'!$K$19,"")</f>
        <v>0</v>
      </c>
      <c r="H822" s="257">
        <f>IFERROR('Input| Projects'!K822*'Input| Escalations'!$K$19,"")</f>
        <v>0</v>
      </c>
      <c r="I822" s="257">
        <f>IFERROR('Input| Projects'!L822*'Input| Escalations'!$K$19,"")</f>
        <v>0</v>
      </c>
      <c r="J822" s="257">
        <f>IFERROR('Input| Projects'!M822*'Input| Escalations'!$K$19,"")</f>
        <v>0</v>
      </c>
      <c r="K822" s="257">
        <f>IFERROR('Input| Projects'!N822*'Input| Escalations'!$K$19,"")</f>
        <v>0</v>
      </c>
      <c r="L822" s="257">
        <f>IFERROR('Input| Projects'!O822*'Input| Escalations'!$K$19,"")</f>
        <v>0</v>
      </c>
      <c r="M822" s="206" t="str">
        <f>IF(ABS(SUM(F822:L822)-(SUM('Input| Projects'!I822:O822)*'Input| Escalations'!$K$19))&lt;0.0000001,"",1)</f>
        <v/>
      </c>
      <c r="N822" s="259">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259">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259">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259">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259">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259">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259">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42"/>
      <c r="V822" s="253">
        <f t="shared" si="291"/>
        <v>0</v>
      </c>
      <c r="W822" s="253">
        <f t="shared" si="292"/>
        <v>0</v>
      </c>
      <c r="X822" s="253">
        <f t="shared" si="293"/>
        <v>0</v>
      </c>
      <c r="Y822" s="253">
        <f t="shared" si="276"/>
        <v>0</v>
      </c>
      <c r="Z822" s="253">
        <f t="shared" si="277"/>
        <v>0</v>
      </c>
      <c r="AA822" s="253">
        <f t="shared" si="278"/>
        <v>0</v>
      </c>
      <c r="AB822" s="253">
        <f t="shared" si="279"/>
        <v>0</v>
      </c>
      <c r="AC822" s="142"/>
      <c r="AD822" s="253">
        <f>'Input| Projects'!Q822*N822*'Input| Escalations'!$K$19</f>
        <v>0</v>
      </c>
      <c r="AE822" s="253">
        <f>'Input| Projects'!R822*O822*'Input| Escalations'!$K$19</f>
        <v>0</v>
      </c>
      <c r="AF822" s="253">
        <f>'Input| Projects'!S822*P822*'Input| Escalations'!$K$19</f>
        <v>0</v>
      </c>
      <c r="AG822" s="253">
        <f>'Input| Projects'!T822*Q822*'Input| Escalations'!$K$19</f>
        <v>0</v>
      </c>
      <c r="AH822" s="253">
        <f>'Input| Projects'!U822*R822*'Input| Escalations'!$K$19</f>
        <v>0</v>
      </c>
      <c r="AI822" s="253">
        <f>'Input| Projects'!V822*S822*'Input| Escalations'!$K$19</f>
        <v>0</v>
      </c>
      <c r="AJ822" s="253">
        <f>'Input| Projects'!W822*T822*'Input| Escalations'!$K$19</f>
        <v>0</v>
      </c>
      <c r="AK822" s="142"/>
      <c r="AL822" s="253">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253">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253">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253">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253">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253">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253">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42"/>
      <c r="AT822" s="253">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253">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253">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253">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253">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253">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253">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42"/>
      <c r="BB822" s="253">
        <f t="shared" si="294"/>
        <v>0</v>
      </c>
      <c r="BC822" s="253">
        <f t="shared" si="295"/>
        <v>0</v>
      </c>
      <c r="BD822" s="253">
        <f t="shared" si="296"/>
        <v>0</v>
      </c>
      <c r="BE822" s="253">
        <f t="shared" si="280"/>
        <v>0</v>
      </c>
      <c r="BF822" s="253">
        <f t="shared" si="281"/>
        <v>0</v>
      </c>
      <c r="BG822" s="253">
        <f t="shared" si="282"/>
        <v>0</v>
      </c>
      <c r="BH822" s="253">
        <f t="shared" si="283"/>
        <v>0</v>
      </c>
      <c r="BI822" s="144"/>
      <c r="BJ822" s="253"/>
      <c r="BK822" s="253"/>
      <c r="BL822" s="253"/>
      <c r="BM822" s="253"/>
      <c r="BN822" s="253"/>
      <c r="BO822" s="253"/>
      <c r="BP822" s="253"/>
      <c r="BQ822" s="144"/>
      <c r="BR822" s="253">
        <f t="shared" si="284"/>
        <v>0</v>
      </c>
      <c r="BS822" s="253">
        <f t="shared" si="285"/>
        <v>0</v>
      </c>
      <c r="BT822" s="253">
        <f t="shared" si="286"/>
        <v>0</v>
      </c>
      <c r="BU822" s="253">
        <f t="shared" si="287"/>
        <v>0</v>
      </c>
      <c r="BV822" s="253">
        <f t="shared" si="288"/>
        <v>0</v>
      </c>
      <c r="BW822" s="253">
        <f t="shared" si="289"/>
        <v>0</v>
      </c>
      <c r="BX822" s="253">
        <f t="shared" si="290"/>
        <v>0</v>
      </c>
      <c r="BY822" s="142"/>
      <c r="BZ822" s="264" t="str">
        <f>IF(SUMIF('Input| Projects'!$AR$8:$CO$8,"Dx",'Input| Projects'!$AR822:$CO822)=0,"",SUMIF('Input| Projects'!$AR$8:$CO$8,"Dx",'Input| Projects'!$AR822:$CO822))</f>
        <v/>
      </c>
      <c r="CA822" s="264" t="str">
        <f>IF(SUMIF('Input| Projects'!$AR$8:$CO$8,"Tx",'Input| Projects'!$AR822:$CO822)=0,"",SUMIF('Input| Projects'!$AR$8:$CO$8,"Tx",'Input| Projects'!$AR822:$CO822))</f>
        <v/>
      </c>
      <c r="CB822" s="206" t="str">
        <f t="shared" si="297"/>
        <v/>
      </c>
    </row>
    <row r="823" spans="2:80" x14ac:dyDescent="0.3">
      <c r="B823" s="268">
        <f>IFERROR('Input| Projects'!B823,"")</f>
        <v>814</v>
      </c>
      <c r="C823" s="57" t="str">
        <f>IFERROR(IF('Input| Projects'!C823="","",'Input| Projects'!C823),"")</f>
        <v/>
      </c>
      <c r="D823" s="57" t="str">
        <f>IFERROR(IF('Input| Projects'!D823="","",'Input| Projects'!D823),"")</f>
        <v/>
      </c>
      <c r="E823" s="140"/>
      <c r="F823" s="257">
        <f>IFERROR('Input| Projects'!I823*'Input| Escalations'!$K$19,"")</f>
        <v>0</v>
      </c>
      <c r="G823" s="257">
        <f>IFERROR('Input| Projects'!J823*'Input| Escalations'!$K$19,"")</f>
        <v>0</v>
      </c>
      <c r="H823" s="257">
        <f>IFERROR('Input| Projects'!K823*'Input| Escalations'!$K$19,"")</f>
        <v>0</v>
      </c>
      <c r="I823" s="257">
        <f>IFERROR('Input| Projects'!L823*'Input| Escalations'!$K$19,"")</f>
        <v>0</v>
      </c>
      <c r="J823" s="257">
        <f>IFERROR('Input| Projects'!M823*'Input| Escalations'!$K$19,"")</f>
        <v>0</v>
      </c>
      <c r="K823" s="257">
        <f>IFERROR('Input| Projects'!N823*'Input| Escalations'!$K$19,"")</f>
        <v>0</v>
      </c>
      <c r="L823" s="257">
        <f>IFERROR('Input| Projects'!O823*'Input| Escalations'!$K$19,"")</f>
        <v>0</v>
      </c>
      <c r="M823" s="206" t="str">
        <f>IF(ABS(SUM(F823:L823)-(SUM('Input| Projects'!I823:O823)*'Input| Escalations'!$K$19))&lt;0.0000001,"",1)</f>
        <v/>
      </c>
      <c r="N823" s="259">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259">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259">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259">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259">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259">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259">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42"/>
      <c r="V823" s="253">
        <f t="shared" si="291"/>
        <v>0</v>
      </c>
      <c r="W823" s="253">
        <f t="shared" si="292"/>
        <v>0</v>
      </c>
      <c r="X823" s="253">
        <f t="shared" si="293"/>
        <v>0</v>
      </c>
      <c r="Y823" s="253">
        <f t="shared" si="276"/>
        <v>0</v>
      </c>
      <c r="Z823" s="253">
        <f t="shared" si="277"/>
        <v>0</v>
      </c>
      <c r="AA823" s="253">
        <f t="shared" si="278"/>
        <v>0</v>
      </c>
      <c r="AB823" s="253">
        <f t="shared" si="279"/>
        <v>0</v>
      </c>
      <c r="AC823" s="142"/>
      <c r="AD823" s="253">
        <f>'Input| Projects'!Q823*N823*'Input| Escalations'!$K$19</f>
        <v>0</v>
      </c>
      <c r="AE823" s="253">
        <f>'Input| Projects'!R823*O823*'Input| Escalations'!$K$19</f>
        <v>0</v>
      </c>
      <c r="AF823" s="253">
        <f>'Input| Projects'!S823*P823*'Input| Escalations'!$K$19</f>
        <v>0</v>
      </c>
      <c r="AG823" s="253">
        <f>'Input| Projects'!T823*Q823*'Input| Escalations'!$K$19</f>
        <v>0</v>
      </c>
      <c r="AH823" s="253">
        <f>'Input| Projects'!U823*R823*'Input| Escalations'!$K$19</f>
        <v>0</v>
      </c>
      <c r="AI823" s="253">
        <f>'Input| Projects'!V823*S823*'Input| Escalations'!$K$19</f>
        <v>0</v>
      </c>
      <c r="AJ823" s="253">
        <f>'Input| Projects'!W823*T823*'Input| Escalations'!$K$19</f>
        <v>0</v>
      </c>
      <c r="AK823" s="142"/>
      <c r="AL823" s="253">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253">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253">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253">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253">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253">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253">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42"/>
      <c r="AT823" s="253">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253">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253">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253">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253">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253">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253">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42"/>
      <c r="BB823" s="253">
        <f t="shared" si="294"/>
        <v>0</v>
      </c>
      <c r="BC823" s="253">
        <f t="shared" si="295"/>
        <v>0</v>
      </c>
      <c r="BD823" s="253">
        <f t="shared" si="296"/>
        <v>0</v>
      </c>
      <c r="BE823" s="253">
        <f t="shared" si="280"/>
        <v>0</v>
      </c>
      <c r="BF823" s="253">
        <f t="shared" si="281"/>
        <v>0</v>
      </c>
      <c r="BG823" s="253">
        <f t="shared" si="282"/>
        <v>0</v>
      </c>
      <c r="BH823" s="253">
        <f t="shared" si="283"/>
        <v>0</v>
      </c>
      <c r="BI823" s="144"/>
      <c r="BJ823" s="253"/>
      <c r="BK823" s="253"/>
      <c r="BL823" s="253"/>
      <c r="BM823" s="253"/>
      <c r="BN823" s="253"/>
      <c r="BO823" s="253"/>
      <c r="BP823" s="253"/>
      <c r="BQ823" s="144"/>
      <c r="BR823" s="253">
        <f t="shared" si="284"/>
        <v>0</v>
      </c>
      <c r="BS823" s="253">
        <f t="shared" si="285"/>
        <v>0</v>
      </c>
      <c r="BT823" s="253">
        <f t="shared" si="286"/>
        <v>0</v>
      </c>
      <c r="BU823" s="253">
        <f t="shared" si="287"/>
        <v>0</v>
      </c>
      <c r="BV823" s="253">
        <f t="shared" si="288"/>
        <v>0</v>
      </c>
      <c r="BW823" s="253">
        <f t="shared" si="289"/>
        <v>0</v>
      </c>
      <c r="BX823" s="253">
        <f t="shared" si="290"/>
        <v>0</v>
      </c>
      <c r="BY823" s="142"/>
      <c r="BZ823" s="264" t="str">
        <f>IF(SUMIF('Input| Projects'!$AR$8:$CO$8,"Dx",'Input| Projects'!$AR823:$CO823)=0,"",SUMIF('Input| Projects'!$AR$8:$CO$8,"Dx",'Input| Projects'!$AR823:$CO823))</f>
        <v/>
      </c>
      <c r="CA823" s="264" t="str">
        <f>IF(SUMIF('Input| Projects'!$AR$8:$CO$8,"Tx",'Input| Projects'!$AR823:$CO823)=0,"",SUMIF('Input| Projects'!$AR$8:$CO$8,"Tx",'Input| Projects'!$AR823:$CO823))</f>
        <v/>
      </c>
      <c r="CB823" s="206" t="str">
        <f t="shared" si="297"/>
        <v/>
      </c>
    </row>
    <row r="824" spans="2:80" x14ac:dyDescent="0.3">
      <c r="B824" s="268">
        <f>IFERROR('Input| Projects'!B824,"")</f>
        <v>815</v>
      </c>
      <c r="C824" s="57" t="str">
        <f>IFERROR(IF('Input| Projects'!C824="","",'Input| Projects'!C824),"")</f>
        <v/>
      </c>
      <c r="D824" s="57" t="str">
        <f>IFERROR(IF('Input| Projects'!D824="","",'Input| Projects'!D824),"")</f>
        <v/>
      </c>
      <c r="E824" s="140"/>
      <c r="F824" s="257">
        <f>IFERROR('Input| Projects'!I824*'Input| Escalations'!$K$19,"")</f>
        <v>0</v>
      </c>
      <c r="G824" s="257">
        <f>IFERROR('Input| Projects'!J824*'Input| Escalations'!$K$19,"")</f>
        <v>0</v>
      </c>
      <c r="H824" s="257">
        <f>IFERROR('Input| Projects'!K824*'Input| Escalations'!$K$19,"")</f>
        <v>0</v>
      </c>
      <c r="I824" s="257">
        <f>IFERROR('Input| Projects'!L824*'Input| Escalations'!$K$19,"")</f>
        <v>0</v>
      </c>
      <c r="J824" s="257">
        <f>IFERROR('Input| Projects'!M824*'Input| Escalations'!$K$19,"")</f>
        <v>0</v>
      </c>
      <c r="K824" s="257">
        <f>IFERROR('Input| Projects'!N824*'Input| Escalations'!$K$19,"")</f>
        <v>0</v>
      </c>
      <c r="L824" s="257">
        <f>IFERROR('Input| Projects'!O824*'Input| Escalations'!$K$19,"")</f>
        <v>0</v>
      </c>
      <c r="M824" s="206" t="str">
        <f>IF(ABS(SUM(F824:L824)-(SUM('Input| Projects'!I824:O824)*'Input| Escalations'!$K$19))&lt;0.0000001,"",1)</f>
        <v/>
      </c>
      <c r="N824" s="259">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259">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259">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259">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259">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259">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259">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42"/>
      <c r="V824" s="253">
        <f t="shared" si="291"/>
        <v>0</v>
      </c>
      <c r="W824" s="253">
        <f t="shared" si="292"/>
        <v>0</v>
      </c>
      <c r="X824" s="253">
        <f t="shared" si="293"/>
        <v>0</v>
      </c>
      <c r="Y824" s="253">
        <f t="shared" si="276"/>
        <v>0</v>
      </c>
      <c r="Z824" s="253">
        <f t="shared" si="277"/>
        <v>0</v>
      </c>
      <c r="AA824" s="253">
        <f t="shared" si="278"/>
        <v>0</v>
      </c>
      <c r="AB824" s="253">
        <f t="shared" si="279"/>
        <v>0</v>
      </c>
      <c r="AC824" s="142"/>
      <c r="AD824" s="253">
        <f>'Input| Projects'!Q824*N824*'Input| Escalations'!$K$19</f>
        <v>0</v>
      </c>
      <c r="AE824" s="253">
        <f>'Input| Projects'!R824*O824*'Input| Escalations'!$K$19</f>
        <v>0</v>
      </c>
      <c r="AF824" s="253">
        <f>'Input| Projects'!S824*P824*'Input| Escalations'!$K$19</f>
        <v>0</v>
      </c>
      <c r="AG824" s="253">
        <f>'Input| Projects'!T824*Q824*'Input| Escalations'!$K$19</f>
        <v>0</v>
      </c>
      <c r="AH824" s="253">
        <f>'Input| Projects'!U824*R824*'Input| Escalations'!$K$19</f>
        <v>0</v>
      </c>
      <c r="AI824" s="253">
        <f>'Input| Projects'!V824*S824*'Input| Escalations'!$K$19</f>
        <v>0</v>
      </c>
      <c r="AJ824" s="253">
        <f>'Input| Projects'!W824*T824*'Input| Escalations'!$K$19</f>
        <v>0</v>
      </c>
      <c r="AK824" s="142"/>
      <c r="AL824" s="253">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253">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253">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253">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253">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253">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253">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42"/>
      <c r="AT824" s="253">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253">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253">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253">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253">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253">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253">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42"/>
      <c r="BB824" s="253">
        <f t="shared" si="294"/>
        <v>0</v>
      </c>
      <c r="BC824" s="253">
        <f t="shared" si="295"/>
        <v>0</v>
      </c>
      <c r="BD824" s="253">
        <f t="shared" si="296"/>
        <v>0</v>
      </c>
      <c r="BE824" s="253">
        <f t="shared" si="280"/>
        <v>0</v>
      </c>
      <c r="BF824" s="253">
        <f t="shared" si="281"/>
        <v>0</v>
      </c>
      <c r="BG824" s="253">
        <f t="shared" si="282"/>
        <v>0</v>
      </c>
      <c r="BH824" s="253">
        <f t="shared" si="283"/>
        <v>0</v>
      </c>
      <c r="BI824" s="144"/>
      <c r="BJ824" s="253"/>
      <c r="BK824" s="253"/>
      <c r="BL824" s="253"/>
      <c r="BM824" s="253"/>
      <c r="BN824" s="253"/>
      <c r="BO824" s="253"/>
      <c r="BP824" s="253"/>
      <c r="BQ824" s="144"/>
      <c r="BR824" s="253">
        <f t="shared" si="284"/>
        <v>0</v>
      </c>
      <c r="BS824" s="253">
        <f t="shared" si="285"/>
        <v>0</v>
      </c>
      <c r="BT824" s="253">
        <f t="shared" si="286"/>
        <v>0</v>
      </c>
      <c r="BU824" s="253">
        <f t="shared" si="287"/>
        <v>0</v>
      </c>
      <c r="BV824" s="253">
        <f t="shared" si="288"/>
        <v>0</v>
      </c>
      <c r="BW824" s="253">
        <f t="shared" si="289"/>
        <v>0</v>
      </c>
      <c r="BX824" s="253">
        <f t="shared" si="290"/>
        <v>0</v>
      </c>
      <c r="BY824" s="142"/>
      <c r="BZ824" s="264" t="str">
        <f>IF(SUMIF('Input| Projects'!$AR$8:$CO$8,"Dx",'Input| Projects'!$AR824:$CO824)=0,"",SUMIF('Input| Projects'!$AR$8:$CO$8,"Dx",'Input| Projects'!$AR824:$CO824))</f>
        <v/>
      </c>
      <c r="CA824" s="264" t="str">
        <f>IF(SUMIF('Input| Projects'!$AR$8:$CO$8,"Tx",'Input| Projects'!$AR824:$CO824)=0,"",SUMIF('Input| Projects'!$AR$8:$CO$8,"Tx",'Input| Projects'!$AR824:$CO824))</f>
        <v/>
      </c>
      <c r="CB824" s="206" t="str">
        <f t="shared" si="297"/>
        <v/>
      </c>
    </row>
    <row r="825" spans="2:80" x14ac:dyDescent="0.3">
      <c r="B825" s="268">
        <f>IFERROR('Input| Projects'!B825,"")</f>
        <v>816</v>
      </c>
      <c r="C825" s="57" t="str">
        <f>IFERROR(IF('Input| Projects'!C825="","",'Input| Projects'!C825),"")</f>
        <v/>
      </c>
      <c r="D825" s="57" t="str">
        <f>IFERROR(IF('Input| Projects'!D825="","",'Input| Projects'!D825),"")</f>
        <v/>
      </c>
      <c r="E825" s="140"/>
      <c r="F825" s="257">
        <f>IFERROR('Input| Projects'!I825*'Input| Escalations'!$K$19,"")</f>
        <v>0</v>
      </c>
      <c r="G825" s="257">
        <f>IFERROR('Input| Projects'!J825*'Input| Escalations'!$K$19,"")</f>
        <v>0</v>
      </c>
      <c r="H825" s="257">
        <f>IFERROR('Input| Projects'!K825*'Input| Escalations'!$K$19,"")</f>
        <v>0</v>
      </c>
      <c r="I825" s="257">
        <f>IFERROR('Input| Projects'!L825*'Input| Escalations'!$K$19,"")</f>
        <v>0</v>
      </c>
      <c r="J825" s="257">
        <f>IFERROR('Input| Projects'!M825*'Input| Escalations'!$K$19,"")</f>
        <v>0</v>
      </c>
      <c r="K825" s="257">
        <f>IFERROR('Input| Projects'!N825*'Input| Escalations'!$K$19,"")</f>
        <v>0</v>
      </c>
      <c r="L825" s="257">
        <f>IFERROR('Input| Projects'!O825*'Input| Escalations'!$K$19,"")</f>
        <v>0</v>
      </c>
      <c r="M825" s="206" t="str">
        <f>IF(ABS(SUM(F825:L825)-(SUM('Input| Projects'!I825:O825)*'Input| Escalations'!$K$19))&lt;0.0000001,"",1)</f>
        <v/>
      </c>
      <c r="N825" s="259">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259">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259">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259">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259">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259">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259">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42"/>
      <c r="V825" s="253">
        <f t="shared" si="291"/>
        <v>0</v>
      </c>
      <c r="W825" s="253">
        <f t="shared" si="292"/>
        <v>0</v>
      </c>
      <c r="X825" s="253">
        <f t="shared" si="293"/>
        <v>0</v>
      </c>
      <c r="Y825" s="253">
        <f t="shared" si="276"/>
        <v>0</v>
      </c>
      <c r="Z825" s="253">
        <f t="shared" si="277"/>
        <v>0</v>
      </c>
      <c r="AA825" s="253">
        <f t="shared" si="278"/>
        <v>0</v>
      </c>
      <c r="AB825" s="253">
        <f t="shared" si="279"/>
        <v>0</v>
      </c>
      <c r="AC825" s="142"/>
      <c r="AD825" s="253">
        <f>'Input| Projects'!Q825*N825*'Input| Escalations'!$K$19</f>
        <v>0</v>
      </c>
      <c r="AE825" s="253">
        <f>'Input| Projects'!R825*O825*'Input| Escalations'!$K$19</f>
        <v>0</v>
      </c>
      <c r="AF825" s="253">
        <f>'Input| Projects'!S825*P825*'Input| Escalations'!$K$19</f>
        <v>0</v>
      </c>
      <c r="AG825" s="253">
        <f>'Input| Projects'!T825*Q825*'Input| Escalations'!$K$19</f>
        <v>0</v>
      </c>
      <c r="AH825" s="253">
        <f>'Input| Projects'!U825*R825*'Input| Escalations'!$K$19</f>
        <v>0</v>
      </c>
      <c r="AI825" s="253">
        <f>'Input| Projects'!V825*S825*'Input| Escalations'!$K$19</f>
        <v>0</v>
      </c>
      <c r="AJ825" s="253">
        <f>'Input| Projects'!W825*T825*'Input| Escalations'!$K$19</f>
        <v>0</v>
      </c>
      <c r="AK825" s="142"/>
      <c r="AL825" s="253">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253">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253">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253">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253">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253">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253">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42"/>
      <c r="AT825" s="253">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253">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253">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253">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253">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253">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253">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42"/>
      <c r="BB825" s="253">
        <f t="shared" si="294"/>
        <v>0</v>
      </c>
      <c r="BC825" s="253">
        <f t="shared" si="295"/>
        <v>0</v>
      </c>
      <c r="BD825" s="253">
        <f t="shared" si="296"/>
        <v>0</v>
      </c>
      <c r="BE825" s="253">
        <f t="shared" si="280"/>
        <v>0</v>
      </c>
      <c r="BF825" s="253">
        <f t="shared" si="281"/>
        <v>0</v>
      </c>
      <c r="BG825" s="253">
        <f t="shared" si="282"/>
        <v>0</v>
      </c>
      <c r="BH825" s="253">
        <f t="shared" si="283"/>
        <v>0</v>
      </c>
      <c r="BI825" s="144"/>
      <c r="BJ825" s="253"/>
      <c r="BK825" s="253"/>
      <c r="BL825" s="253"/>
      <c r="BM825" s="253"/>
      <c r="BN825" s="253"/>
      <c r="BO825" s="253"/>
      <c r="BP825" s="253"/>
      <c r="BQ825" s="144"/>
      <c r="BR825" s="253">
        <f t="shared" si="284"/>
        <v>0</v>
      </c>
      <c r="BS825" s="253">
        <f t="shared" si="285"/>
        <v>0</v>
      </c>
      <c r="BT825" s="253">
        <f t="shared" si="286"/>
        <v>0</v>
      </c>
      <c r="BU825" s="253">
        <f t="shared" si="287"/>
        <v>0</v>
      </c>
      <c r="BV825" s="253">
        <f t="shared" si="288"/>
        <v>0</v>
      </c>
      <c r="BW825" s="253">
        <f t="shared" si="289"/>
        <v>0</v>
      </c>
      <c r="BX825" s="253">
        <f t="shared" si="290"/>
        <v>0</v>
      </c>
      <c r="BY825" s="142"/>
      <c r="BZ825" s="264" t="str">
        <f>IF(SUMIF('Input| Projects'!$AR$8:$CO$8,"Dx",'Input| Projects'!$AR825:$CO825)=0,"",SUMIF('Input| Projects'!$AR$8:$CO$8,"Dx",'Input| Projects'!$AR825:$CO825))</f>
        <v/>
      </c>
      <c r="CA825" s="264" t="str">
        <f>IF(SUMIF('Input| Projects'!$AR$8:$CO$8,"Tx",'Input| Projects'!$AR825:$CO825)=0,"",SUMIF('Input| Projects'!$AR$8:$CO$8,"Tx",'Input| Projects'!$AR825:$CO825))</f>
        <v/>
      </c>
      <c r="CB825" s="206" t="str">
        <f t="shared" si="297"/>
        <v/>
      </c>
    </row>
    <row r="826" spans="2:80" x14ac:dyDescent="0.3">
      <c r="B826" s="268">
        <f>IFERROR('Input| Projects'!B826,"")</f>
        <v>817</v>
      </c>
      <c r="C826" s="57" t="str">
        <f>IFERROR(IF('Input| Projects'!C826="","",'Input| Projects'!C826),"")</f>
        <v/>
      </c>
      <c r="D826" s="57" t="str">
        <f>IFERROR(IF('Input| Projects'!D826="","",'Input| Projects'!D826),"")</f>
        <v/>
      </c>
      <c r="E826" s="140"/>
      <c r="F826" s="257">
        <f>IFERROR('Input| Projects'!I826*'Input| Escalations'!$K$19,"")</f>
        <v>0</v>
      </c>
      <c r="G826" s="257">
        <f>IFERROR('Input| Projects'!J826*'Input| Escalations'!$K$19,"")</f>
        <v>0</v>
      </c>
      <c r="H826" s="257">
        <f>IFERROR('Input| Projects'!K826*'Input| Escalations'!$K$19,"")</f>
        <v>0</v>
      </c>
      <c r="I826" s="257">
        <f>IFERROR('Input| Projects'!L826*'Input| Escalations'!$K$19,"")</f>
        <v>0</v>
      </c>
      <c r="J826" s="257">
        <f>IFERROR('Input| Projects'!M826*'Input| Escalations'!$K$19,"")</f>
        <v>0</v>
      </c>
      <c r="K826" s="257">
        <f>IFERROR('Input| Projects'!N826*'Input| Escalations'!$K$19,"")</f>
        <v>0</v>
      </c>
      <c r="L826" s="257">
        <f>IFERROR('Input| Projects'!O826*'Input| Escalations'!$K$19,"")</f>
        <v>0</v>
      </c>
      <c r="M826" s="206" t="str">
        <f>IF(ABS(SUM(F826:L826)-(SUM('Input| Projects'!I826:O826)*'Input| Escalations'!$K$19))&lt;0.0000001,"",1)</f>
        <v/>
      </c>
      <c r="N826" s="259">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259">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259">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259">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259">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259">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259">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42"/>
      <c r="V826" s="253">
        <f t="shared" si="291"/>
        <v>0</v>
      </c>
      <c r="W826" s="253">
        <f t="shared" si="292"/>
        <v>0</v>
      </c>
      <c r="X826" s="253">
        <f t="shared" si="293"/>
        <v>0</v>
      </c>
      <c r="Y826" s="253">
        <f t="shared" si="276"/>
        <v>0</v>
      </c>
      <c r="Z826" s="253">
        <f t="shared" si="277"/>
        <v>0</v>
      </c>
      <c r="AA826" s="253">
        <f t="shared" si="278"/>
        <v>0</v>
      </c>
      <c r="AB826" s="253">
        <f t="shared" si="279"/>
        <v>0</v>
      </c>
      <c r="AC826" s="142"/>
      <c r="AD826" s="253">
        <f>'Input| Projects'!Q826*N826*'Input| Escalations'!$K$19</f>
        <v>0</v>
      </c>
      <c r="AE826" s="253">
        <f>'Input| Projects'!R826*O826*'Input| Escalations'!$K$19</f>
        <v>0</v>
      </c>
      <c r="AF826" s="253">
        <f>'Input| Projects'!S826*P826*'Input| Escalations'!$K$19</f>
        <v>0</v>
      </c>
      <c r="AG826" s="253">
        <f>'Input| Projects'!T826*Q826*'Input| Escalations'!$K$19</f>
        <v>0</v>
      </c>
      <c r="AH826" s="253">
        <f>'Input| Projects'!U826*R826*'Input| Escalations'!$K$19</f>
        <v>0</v>
      </c>
      <c r="AI826" s="253">
        <f>'Input| Projects'!V826*S826*'Input| Escalations'!$K$19</f>
        <v>0</v>
      </c>
      <c r="AJ826" s="253">
        <f>'Input| Projects'!W826*T826*'Input| Escalations'!$K$19</f>
        <v>0</v>
      </c>
      <c r="AK826" s="142"/>
      <c r="AL826" s="253">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253">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253">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253">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253">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253">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253">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42"/>
      <c r="AT826" s="253">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253">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253">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253">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253">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253">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253">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42"/>
      <c r="BB826" s="253">
        <f t="shared" si="294"/>
        <v>0</v>
      </c>
      <c r="BC826" s="253">
        <f t="shared" si="295"/>
        <v>0</v>
      </c>
      <c r="BD826" s="253">
        <f t="shared" si="296"/>
        <v>0</v>
      </c>
      <c r="BE826" s="253">
        <f t="shared" si="280"/>
        <v>0</v>
      </c>
      <c r="BF826" s="253">
        <f t="shared" si="281"/>
        <v>0</v>
      </c>
      <c r="BG826" s="253">
        <f t="shared" si="282"/>
        <v>0</v>
      </c>
      <c r="BH826" s="253">
        <f t="shared" si="283"/>
        <v>0</v>
      </c>
      <c r="BI826" s="144"/>
      <c r="BJ826" s="253"/>
      <c r="BK826" s="253"/>
      <c r="BL826" s="253"/>
      <c r="BM826" s="253"/>
      <c r="BN826" s="253"/>
      <c r="BO826" s="253"/>
      <c r="BP826" s="253"/>
      <c r="BQ826" s="144"/>
      <c r="BR826" s="253">
        <f t="shared" si="284"/>
        <v>0</v>
      </c>
      <c r="BS826" s="253">
        <f t="shared" si="285"/>
        <v>0</v>
      </c>
      <c r="BT826" s="253">
        <f t="shared" si="286"/>
        <v>0</v>
      </c>
      <c r="BU826" s="253">
        <f t="shared" si="287"/>
        <v>0</v>
      </c>
      <c r="BV826" s="253">
        <f t="shared" si="288"/>
        <v>0</v>
      </c>
      <c r="BW826" s="253">
        <f t="shared" si="289"/>
        <v>0</v>
      </c>
      <c r="BX826" s="253">
        <f t="shared" si="290"/>
        <v>0</v>
      </c>
      <c r="BY826" s="142"/>
      <c r="BZ826" s="264" t="str">
        <f>IF(SUMIF('Input| Projects'!$AR$8:$CO$8,"Dx",'Input| Projects'!$AR826:$CO826)=0,"",SUMIF('Input| Projects'!$AR$8:$CO$8,"Dx",'Input| Projects'!$AR826:$CO826))</f>
        <v/>
      </c>
      <c r="CA826" s="264" t="str">
        <f>IF(SUMIF('Input| Projects'!$AR$8:$CO$8,"Tx",'Input| Projects'!$AR826:$CO826)=0,"",SUMIF('Input| Projects'!$AR$8:$CO$8,"Tx",'Input| Projects'!$AR826:$CO826))</f>
        <v/>
      </c>
      <c r="CB826" s="206" t="str">
        <f t="shared" si="297"/>
        <v/>
      </c>
    </row>
    <row r="827" spans="2:80" x14ac:dyDescent="0.3">
      <c r="B827" s="268">
        <f>IFERROR('Input| Projects'!B827,"")</f>
        <v>818</v>
      </c>
      <c r="C827" s="57" t="str">
        <f>IFERROR(IF('Input| Projects'!C827="","",'Input| Projects'!C827),"")</f>
        <v/>
      </c>
      <c r="D827" s="57" t="str">
        <f>IFERROR(IF('Input| Projects'!D827="","",'Input| Projects'!D827),"")</f>
        <v/>
      </c>
      <c r="E827" s="140"/>
      <c r="F827" s="257">
        <f>IFERROR('Input| Projects'!I827*'Input| Escalations'!$K$19,"")</f>
        <v>0</v>
      </c>
      <c r="G827" s="257">
        <f>IFERROR('Input| Projects'!J827*'Input| Escalations'!$K$19,"")</f>
        <v>0</v>
      </c>
      <c r="H827" s="257">
        <f>IFERROR('Input| Projects'!K827*'Input| Escalations'!$K$19,"")</f>
        <v>0</v>
      </c>
      <c r="I827" s="257">
        <f>IFERROR('Input| Projects'!L827*'Input| Escalations'!$K$19,"")</f>
        <v>0</v>
      </c>
      <c r="J827" s="257">
        <f>IFERROR('Input| Projects'!M827*'Input| Escalations'!$K$19,"")</f>
        <v>0</v>
      </c>
      <c r="K827" s="257">
        <f>IFERROR('Input| Projects'!N827*'Input| Escalations'!$K$19,"")</f>
        <v>0</v>
      </c>
      <c r="L827" s="257">
        <f>IFERROR('Input| Projects'!O827*'Input| Escalations'!$K$19,"")</f>
        <v>0</v>
      </c>
      <c r="M827" s="206" t="str">
        <f>IF(ABS(SUM(F827:L827)-(SUM('Input| Projects'!I827:O827)*'Input| Escalations'!$K$19))&lt;0.0000001,"",1)</f>
        <v/>
      </c>
      <c r="N827" s="259">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259">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259">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259">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259">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259">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259">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42"/>
      <c r="V827" s="253">
        <f t="shared" si="291"/>
        <v>0</v>
      </c>
      <c r="W827" s="253">
        <f t="shared" si="292"/>
        <v>0</v>
      </c>
      <c r="X827" s="253">
        <f t="shared" si="293"/>
        <v>0</v>
      </c>
      <c r="Y827" s="253">
        <f t="shared" si="276"/>
        <v>0</v>
      </c>
      <c r="Z827" s="253">
        <f t="shared" si="277"/>
        <v>0</v>
      </c>
      <c r="AA827" s="253">
        <f t="shared" si="278"/>
        <v>0</v>
      </c>
      <c r="AB827" s="253">
        <f t="shared" si="279"/>
        <v>0</v>
      </c>
      <c r="AC827" s="142"/>
      <c r="AD827" s="253">
        <f>'Input| Projects'!Q827*N827*'Input| Escalations'!$K$19</f>
        <v>0</v>
      </c>
      <c r="AE827" s="253">
        <f>'Input| Projects'!R827*O827*'Input| Escalations'!$K$19</f>
        <v>0</v>
      </c>
      <c r="AF827" s="253">
        <f>'Input| Projects'!S827*P827*'Input| Escalations'!$K$19</f>
        <v>0</v>
      </c>
      <c r="AG827" s="253">
        <f>'Input| Projects'!T827*Q827*'Input| Escalations'!$K$19</f>
        <v>0</v>
      </c>
      <c r="AH827" s="253">
        <f>'Input| Projects'!U827*R827*'Input| Escalations'!$K$19</f>
        <v>0</v>
      </c>
      <c r="AI827" s="253">
        <f>'Input| Projects'!V827*S827*'Input| Escalations'!$K$19</f>
        <v>0</v>
      </c>
      <c r="AJ827" s="253">
        <f>'Input| Projects'!W827*T827*'Input| Escalations'!$K$19</f>
        <v>0</v>
      </c>
      <c r="AK827" s="142"/>
      <c r="AL827" s="253">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253">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253">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253">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253">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253">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253">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42"/>
      <c r="AT827" s="253">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253">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253">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253">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253">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253">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253">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42"/>
      <c r="BB827" s="253">
        <f t="shared" si="294"/>
        <v>0</v>
      </c>
      <c r="BC827" s="253">
        <f t="shared" si="295"/>
        <v>0</v>
      </c>
      <c r="BD827" s="253">
        <f t="shared" si="296"/>
        <v>0</v>
      </c>
      <c r="BE827" s="253">
        <f t="shared" si="280"/>
        <v>0</v>
      </c>
      <c r="BF827" s="253">
        <f t="shared" si="281"/>
        <v>0</v>
      </c>
      <c r="BG827" s="253">
        <f t="shared" si="282"/>
        <v>0</v>
      </c>
      <c r="BH827" s="253">
        <f t="shared" si="283"/>
        <v>0</v>
      </c>
      <c r="BI827" s="144"/>
      <c r="BJ827" s="253"/>
      <c r="BK827" s="253"/>
      <c r="BL827" s="253"/>
      <c r="BM827" s="253"/>
      <c r="BN827" s="253"/>
      <c r="BO827" s="253"/>
      <c r="BP827" s="253"/>
      <c r="BQ827" s="144"/>
      <c r="BR827" s="253">
        <f t="shared" si="284"/>
        <v>0</v>
      </c>
      <c r="BS827" s="253">
        <f t="shared" si="285"/>
        <v>0</v>
      </c>
      <c r="BT827" s="253">
        <f t="shared" si="286"/>
        <v>0</v>
      </c>
      <c r="BU827" s="253">
        <f t="shared" si="287"/>
        <v>0</v>
      </c>
      <c r="BV827" s="253">
        <f t="shared" si="288"/>
        <v>0</v>
      </c>
      <c r="BW827" s="253">
        <f t="shared" si="289"/>
        <v>0</v>
      </c>
      <c r="BX827" s="253">
        <f t="shared" si="290"/>
        <v>0</v>
      </c>
      <c r="BY827" s="142"/>
      <c r="BZ827" s="264" t="str">
        <f>IF(SUMIF('Input| Projects'!$AR$8:$CO$8,"Dx",'Input| Projects'!$AR827:$CO827)=0,"",SUMIF('Input| Projects'!$AR$8:$CO$8,"Dx",'Input| Projects'!$AR827:$CO827))</f>
        <v/>
      </c>
      <c r="CA827" s="264" t="str">
        <f>IF(SUMIF('Input| Projects'!$AR$8:$CO$8,"Tx",'Input| Projects'!$AR827:$CO827)=0,"",SUMIF('Input| Projects'!$AR$8:$CO$8,"Tx",'Input| Projects'!$AR827:$CO827))</f>
        <v/>
      </c>
      <c r="CB827" s="206" t="str">
        <f t="shared" si="297"/>
        <v/>
      </c>
    </row>
    <row r="828" spans="2:80" x14ac:dyDescent="0.3">
      <c r="B828" s="268">
        <f>IFERROR('Input| Projects'!B828,"")</f>
        <v>819</v>
      </c>
      <c r="C828" s="57" t="str">
        <f>IFERROR(IF('Input| Projects'!C828="","",'Input| Projects'!C828),"")</f>
        <v/>
      </c>
      <c r="D828" s="57" t="str">
        <f>IFERROR(IF('Input| Projects'!D828="","",'Input| Projects'!D828),"")</f>
        <v/>
      </c>
      <c r="E828" s="140"/>
      <c r="F828" s="257">
        <f>IFERROR('Input| Projects'!I828*'Input| Escalations'!$K$19,"")</f>
        <v>0</v>
      </c>
      <c r="G828" s="257">
        <f>IFERROR('Input| Projects'!J828*'Input| Escalations'!$K$19,"")</f>
        <v>0</v>
      </c>
      <c r="H828" s="257">
        <f>IFERROR('Input| Projects'!K828*'Input| Escalations'!$K$19,"")</f>
        <v>0</v>
      </c>
      <c r="I828" s="257">
        <f>IFERROR('Input| Projects'!L828*'Input| Escalations'!$K$19,"")</f>
        <v>0</v>
      </c>
      <c r="J828" s="257">
        <f>IFERROR('Input| Projects'!M828*'Input| Escalations'!$K$19,"")</f>
        <v>0</v>
      </c>
      <c r="K828" s="257">
        <f>IFERROR('Input| Projects'!N828*'Input| Escalations'!$K$19,"")</f>
        <v>0</v>
      </c>
      <c r="L828" s="257">
        <f>IFERROR('Input| Projects'!O828*'Input| Escalations'!$K$19,"")</f>
        <v>0</v>
      </c>
      <c r="M828" s="206" t="str">
        <f>IF(ABS(SUM(F828:L828)-(SUM('Input| Projects'!I828:O828)*'Input| Escalations'!$K$19))&lt;0.0000001,"",1)</f>
        <v/>
      </c>
      <c r="N828" s="259">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259">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259">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259">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259">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259">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259">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42"/>
      <c r="V828" s="253">
        <f t="shared" si="291"/>
        <v>0</v>
      </c>
      <c r="W828" s="253">
        <f t="shared" si="292"/>
        <v>0</v>
      </c>
      <c r="X828" s="253">
        <f t="shared" si="293"/>
        <v>0</v>
      </c>
      <c r="Y828" s="253">
        <f t="shared" si="276"/>
        <v>0</v>
      </c>
      <c r="Z828" s="253">
        <f t="shared" si="277"/>
        <v>0</v>
      </c>
      <c r="AA828" s="253">
        <f t="shared" si="278"/>
        <v>0</v>
      </c>
      <c r="AB828" s="253">
        <f t="shared" si="279"/>
        <v>0</v>
      </c>
      <c r="AC828" s="142"/>
      <c r="AD828" s="253">
        <f>'Input| Projects'!Q828*N828*'Input| Escalations'!$K$19</f>
        <v>0</v>
      </c>
      <c r="AE828" s="253">
        <f>'Input| Projects'!R828*O828*'Input| Escalations'!$K$19</f>
        <v>0</v>
      </c>
      <c r="AF828" s="253">
        <f>'Input| Projects'!S828*P828*'Input| Escalations'!$K$19</f>
        <v>0</v>
      </c>
      <c r="AG828" s="253">
        <f>'Input| Projects'!T828*Q828*'Input| Escalations'!$K$19</f>
        <v>0</v>
      </c>
      <c r="AH828" s="253">
        <f>'Input| Projects'!U828*R828*'Input| Escalations'!$K$19</f>
        <v>0</v>
      </c>
      <c r="AI828" s="253">
        <f>'Input| Projects'!V828*S828*'Input| Escalations'!$K$19</f>
        <v>0</v>
      </c>
      <c r="AJ828" s="253">
        <f>'Input| Projects'!W828*T828*'Input| Escalations'!$K$19</f>
        <v>0</v>
      </c>
      <c r="AK828" s="142"/>
      <c r="AL828" s="253">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253">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253">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253">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253">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253">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253">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42"/>
      <c r="AT828" s="253">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253">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253">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253">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253">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253">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253">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42"/>
      <c r="BB828" s="253">
        <f t="shared" si="294"/>
        <v>0</v>
      </c>
      <c r="BC828" s="253">
        <f t="shared" si="295"/>
        <v>0</v>
      </c>
      <c r="BD828" s="253">
        <f t="shared" si="296"/>
        <v>0</v>
      </c>
      <c r="BE828" s="253">
        <f t="shared" si="280"/>
        <v>0</v>
      </c>
      <c r="BF828" s="253">
        <f t="shared" si="281"/>
        <v>0</v>
      </c>
      <c r="BG828" s="253">
        <f t="shared" si="282"/>
        <v>0</v>
      </c>
      <c r="BH828" s="253">
        <f t="shared" si="283"/>
        <v>0</v>
      </c>
      <c r="BI828" s="144"/>
      <c r="BJ828" s="253"/>
      <c r="BK828" s="253"/>
      <c r="BL828" s="253"/>
      <c r="BM828" s="253"/>
      <c r="BN828" s="253"/>
      <c r="BO828" s="253"/>
      <c r="BP828" s="253"/>
      <c r="BQ828" s="144"/>
      <c r="BR828" s="253">
        <f t="shared" si="284"/>
        <v>0</v>
      </c>
      <c r="BS828" s="253">
        <f t="shared" si="285"/>
        <v>0</v>
      </c>
      <c r="BT828" s="253">
        <f t="shared" si="286"/>
        <v>0</v>
      </c>
      <c r="BU828" s="253">
        <f t="shared" si="287"/>
        <v>0</v>
      </c>
      <c r="BV828" s="253">
        <f t="shared" si="288"/>
        <v>0</v>
      </c>
      <c r="BW828" s="253">
        <f t="shared" si="289"/>
        <v>0</v>
      </c>
      <c r="BX828" s="253">
        <f t="shared" si="290"/>
        <v>0</v>
      </c>
      <c r="BY828" s="142"/>
      <c r="BZ828" s="264" t="str">
        <f>IF(SUMIF('Input| Projects'!$AR$8:$CO$8,"Dx",'Input| Projects'!$AR828:$CO828)=0,"",SUMIF('Input| Projects'!$AR$8:$CO$8,"Dx",'Input| Projects'!$AR828:$CO828))</f>
        <v/>
      </c>
      <c r="CA828" s="264" t="str">
        <f>IF(SUMIF('Input| Projects'!$AR$8:$CO$8,"Tx",'Input| Projects'!$AR828:$CO828)=0,"",SUMIF('Input| Projects'!$AR$8:$CO$8,"Tx",'Input| Projects'!$AR828:$CO828))</f>
        <v/>
      </c>
      <c r="CB828" s="206" t="str">
        <f t="shared" si="297"/>
        <v/>
      </c>
    </row>
    <row r="829" spans="2:80" x14ac:dyDescent="0.3">
      <c r="B829" s="268">
        <f>IFERROR('Input| Projects'!B829,"")</f>
        <v>820</v>
      </c>
      <c r="C829" s="57" t="str">
        <f>IFERROR(IF('Input| Projects'!C829="","",'Input| Projects'!C829),"")</f>
        <v/>
      </c>
      <c r="D829" s="57" t="str">
        <f>IFERROR(IF('Input| Projects'!D829="","",'Input| Projects'!D829),"")</f>
        <v/>
      </c>
      <c r="E829" s="140"/>
      <c r="F829" s="257">
        <f>IFERROR('Input| Projects'!I829*'Input| Escalations'!$K$19,"")</f>
        <v>0</v>
      </c>
      <c r="G829" s="257">
        <f>IFERROR('Input| Projects'!J829*'Input| Escalations'!$K$19,"")</f>
        <v>0</v>
      </c>
      <c r="H829" s="257">
        <f>IFERROR('Input| Projects'!K829*'Input| Escalations'!$K$19,"")</f>
        <v>0</v>
      </c>
      <c r="I829" s="257">
        <f>IFERROR('Input| Projects'!L829*'Input| Escalations'!$K$19,"")</f>
        <v>0</v>
      </c>
      <c r="J829" s="257">
        <f>IFERROR('Input| Projects'!M829*'Input| Escalations'!$K$19,"")</f>
        <v>0</v>
      </c>
      <c r="K829" s="257">
        <f>IFERROR('Input| Projects'!N829*'Input| Escalations'!$K$19,"")</f>
        <v>0</v>
      </c>
      <c r="L829" s="257">
        <f>IFERROR('Input| Projects'!O829*'Input| Escalations'!$K$19,"")</f>
        <v>0</v>
      </c>
      <c r="M829" s="206" t="str">
        <f>IF(ABS(SUM(F829:L829)-(SUM('Input| Projects'!I829:O829)*'Input| Escalations'!$K$19))&lt;0.0000001,"",1)</f>
        <v/>
      </c>
      <c r="N829" s="259">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259">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259">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259">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259">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259">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259">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42"/>
      <c r="V829" s="253">
        <f t="shared" si="291"/>
        <v>0</v>
      </c>
      <c r="W829" s="253">
        <f t="shared" si="292"/>
        <v>0</v>
      </c>
      <c r="X829" s="253">
        <f t="shared" si="293"/>
        <v>0</v>
      </c>
      <c r="Y829" s="253">
        <f t="shared" si="276"/>
        <v>0</v>
      </c>
      <c r="Z829" s="253">
        <f t="shared" si="277"/>
        <v>0</v>
      </c>
      <c r="AA829" s="253">
        <f t="shared" si="278"/>
        <v>0</v>
      </c>
      <c r="AB829" s="253">
        <f t="shared" si="279"/>
        <v>0</v>
      </c>
      <c r="AC829" s="142"/>
      <c r="AD829" s="253">
        <f>'Input| Projects'!Q829*N829*'Input| Escalations'!$K$19</f>
        <v>0</v>
      </c>
      <c r="AE829" s="253">
        <f>'Input| Projects'!R829*O829*'Input| Escalations'!$K$19</f>
        <v>0</v>
      </c>
      <c r="AF829" s="253">
        <f>'Input| Projects'!S829*P829*'Input| Escalations'!$K$19</f>
        <v>0</v>
      </c>
      <c r="AG829" s="253">
        <f>'Input| Projects'!T829*Q829*'Input| Escalations'!$K$19</f>
        <v>0</v>
      </c>
      <c r="AH829" s="253">
        <f>'Input| Projects'!U829*R829*'Input| Escalations'!$K$19</f>
        <v>0</v>
      </c>
      <c r="AI829" s="253">
        <f>'Input| Projects'!V829*S829*'Input| Escalations'!$K$19</f>
        <v>0</v>
      </c>
      <c r="AJ829" s="253">
        <f>'Input| Projects'!W829*T829*'Input| Escalations'!$K$19</f>
        <v>0</v>
      </c>
      <c r="AK829" s="142"/>
      <c r="AL829" s="253">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253">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253">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253">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253">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253">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253">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42"/>
      <c r="AT829" s="253">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253">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253">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253">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253">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253">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253">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42"/>
      <c r="BB829" s="253">
        <f t="shared" si="294"/>
        <v>0</v>
      </c>
      <c r="BC829" s="253">
        <f t="shared" si="295"/>
        <v>0</v>
      </c>
      <c r="BD829" s="253">
        <f t="shared" si="296"/>
        <v>0</v>
      </c>
      <c r="BE829" s="253">
        <f t="shared" si="280"/>
        <v>0</v>
      </c>
      <c r="BF829" s="253">
        <f t="shared" si="281"/>
        <v>0</v>
      </c>
      <c r="BG829" s="253">
        <f t="shared" si="282"/>
        <v>0</v>
      </c>
      <c r="BH829" s="253">
        <f t="shared" si="283"/>
        <v>0</v>
      </c>
      <c r="BI829" s="144"/>
      <c r="BJ829" s="253"/>
      <c r="BK829" s="253"/>
      <c r="BL829" s="253"/>
      <c r="BM829" s="253"/>
      <c r="BN829" s="253"/>
      <c r="BO829" s="253"/>
      <c r="BP829" s="253"/>
      <c r="BQ829" s="144"/>
      <c r="BR829" s="253">
        <f t="shared" si="284"/>
        <v>0</v>
      </c>
      <c r="BS829" s="253">
        <f t="shared" si="285"/>
        <v>0</v>
      </c>
      <c r="BT829" s="253">
        <f t="shared" si="286"/>
        <v>0</v>
      </c>
      <c r="BU829" s="253">
        <f t="shared" si="287"/>
        <v>0</v>
      </c>
      <c r="BV829" s="253">
        <f t="shared" si="288"/>
        <v>0</v>
      </c>
      <c r="BW829" s="253">
        <f t="shared" si="289"/>
        <v>0</v>
      </c>
      <c r="BX829" s="253">
        <f t="shared" si="290"/>
        <v>0</v>
      </c>
      <c r="BY829" s="142"/>
      <c r="BZ829" s="264" t="str">
        <f>IF(SUMIF('Input| Projects'!$AR$8:$CO$8,"Dx",'Input| Projects'!$AR829:$CO829)=0,"",SUMIF('Input| Projects'!$AR$8:$CO$8,"Dx",'Input| Projects'!$AR829:$CO829))</f>
        <v/>
      </c>
      <c r="CA829" s="264" t="str">
        <f>IF(SUMIF('Input| Projects'!$AR$8:$CO$8,"Tx",'Input| Projects'!$AR829:$CO829)=0,"",SUMIF('Input| Projects'!$AR$8:$CO$8,"Tx",'Input| Projects'!$AR829:$CO829))</f>
        <v/>
      </c>
      <c r="CB829" s="206" t="str">
        <f t="shared" si="297"/>
        <v/>
      </c>
    </row>
    <row r="830" spans="2:80" x14ac:dyDescent="0.3">
      <c r="B830" s="268">
        <f>IFERROR('Input| Projects'!B830,"")</f>
        <v>821</v>
      </c>
      <c r="C830" s="57" t="str">
        <f>IFERROR(IF('Input| Projects'!C830="","",'Input| Projects'!C830),"")</f>
        <v/>
      </c>
      <c r="D830" s="57" t="str">
        <f>IFERROR(IF('Input| Projects'!D830="","",'Input| Projects'!D830),"")</f>
        <v/>
      </c>
      <c r="E830" s="140"/>
      <c r="F830" s="257">
        <f>IFERROR('Input| Projects'!I830*'Input| Escalations'!$K$19,"")</f>
        <v>0</v>
      </c>
      <c r="G830" s="257">
        <f>IFERROR('Input| Projects'!J830*'Input| Escalations'!$K$19,"")</f>
        <v>0</v>
      </c>
      <c r="H830" s="257">
        <f>IFERROR('Input| Projects'!K830*'Input| Escalations'!$K$19,"")</f>
        <v>0</v>
      </c>
      <c r="I830" s="257">
        <f>IFERROR('Input| Projects'!L830*'Input| Escalations'!$K$19,"")</f>
        <v>0</v>
      </c>
      <c r="J830" s="257">
        <f>IFERROR('Input| Projects'!M830*'Input| Escalations'!$K$19,"")</f>
        <v>0</v>
      </c>
      <c r="K830" s="257">
        <f>IFERROR('Input| Projects'!N830*'Input| Escalations'!$K$19,"")</f>
        <v>0</v>
      </c>
      <c r="L830" s="257">
        <f>IFERROR('Input| Projects'!O830*'Input| Escalations'!$K$19,"")</f>
        <v>0</v>
      </c>
      <c r="M830" s="206" t="str">
        <f>IF(ABS(SUM(F830:L830)-(SUM('Input| Projects'!I830:O830)*'Input| Escalations'!$K$19))&lt;0.0000001,"",1)</f>
        <v/>
      </c>
      <c r="N830" s="259">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259">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259">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259">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259">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259">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259">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42"/>
      <c r="V830" s="253">
        <f t="shared" si="291"/>
        <v>0</v>
      </c>
      <c r="W830" s="253">
        <f t="shared" si="292"/>
        <v>0</v>
      </c>
      <c r="X830" s="253">
        <f t="shared" si="293"/>
        <v>0</v>
      </c>
      <c r="Y830" s="253">
        <f t="shared" si="276"/>
        <v>0</v>
      </c>
      <c r="Z830" s="253">
        <f t="shared" si="277"/>
        <v>0</v>
      </c>
      <c r="AA830" s="253">
        <f t="shared" si="278"/>
        <v>0</v>
      </c>
      <c r="AB830" s="253">
        <f t="shared" si="279"/>
        <v>0</v>
      </c>
      <c r="AC830" s="142"/>
      <c r="AD830" s="253">
        <f>'Input| Projects'!Q830*N830*'Input| Escalations'!$K$19</f>
        <v>0</v>
      </c>
      <c r="AE830" s="253">
        <f>'Input| Projects'!R830*O830*'Input| Escalations'!$K$19</f>
        <v>0</v>
      </c>
      <c r="AF830" s="253">
        <f>'Input| Projects'!S830*P830*'Input| Escalations'!$K$19</f>
        <v>0</v>
      </c>
      <c r="AG830" s="253">
        <f>'Input| Projects'!T830*Q830*'Input| Escalations'!$K$19</f>
        <v>0</v>
      </c>
      <c r="AH830" s="253">
        <f>'Input| Projects'!U830*R830*'Input| Escalations'!$K$19</f>
        <v>0</v>
      </c>
      <c r="AI830" s="253">
        <f>'Input| Projects'!V830*S830*'Input| Escalations'!$K$19</f>
        <v>0</v>
      </c>
      <c r="AJ830" s="253">
        <f>'Input| Projects'!W830*T830*'Input| Escalations'!$K$19</f>
        <v>0</v>
      </c>
      <c r="AK830" s="142"/>
      <c r="AL830" s="253">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253">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253">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253">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253">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253">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253">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42"/>
      <c r="AT830" s="253">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253">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253">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253">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253">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253">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253">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42"/>
      <c r="BB830" s="253">
        <f t="shared" si="294"/>
        <v>0</v>
      </c>
      <c r="BC830" s="253">
        <f t="shared" si="295"/>
        <v>0</v>
      </c>
      <c r="BD830" s="253">
        <f t="shared" si="296"/>
        <v>0</v>
      </c>
      <c r="BE830" s="253">
        <f t="shared" si="280"/>
        <v>0</v>
      </c>
      <c r="BF830" s="253">
        <f t="shared" si="281"/>
        <v>0</v>
      </c>
      <c r="BG830" s="253">
        <f t="shared" si="282"/>
        <v>0</v>
      </c>
      <c r="BH830" s="253">
        <f t="shared" si="283"/>
        <v>0</v>
      </c>
      <c r="BI830" s="144"/>
      <c r="BJ830" s="253"/>
      <c r="BK830" s="253"/>
      <c r="BL830" s="253"/>
      <c r="BM830" s="253"/>
      <c r="BN830" s="253"/>
      <c r="BO830" s="253"/>
      <c r="BP830" s="253"/>
      <c r="BQ830" s="144"/>
      <c r="BR830" s="253">
        <f t="shared" si="284"/>
        <v>0</v>
      </c>
      <c r="BS830" s="253">
        <f t="shared" si="285"/>
        <v>0</v>
      </c>
      <c r="BT830" s="253">
        <f t="shared" si="286"/>
        <v>0</v>
      </c>
      <c r="BU830" s="253">
        <f t="shared" si="287"/>
        <v>0</v>
      </c>
      <c r="BV830" s="253">
        <f t="shared" si="288"/>
        <v>0</v>
      </c>
      <c r="BW830" s="253">
        <f t="shared" si="289"/>
        <v>0</v>
      </c>
      <c r="BX830" s="253">
        <f t="shared" si="290"/>
        <v>0</v>
      </c>
      <c r="BY830" s="142"/>
      <c r="BZ830" s="264" t="str">
        <f>IF(SUMIF('Input| Projects'!$AR$8:$CO$8,"Dx",'Input| Projects'!$AR830:$CO830)=0,"",SUMIF('Input| Projects'!$AR$8:$CO$8,"Dx",'Input| Projects'!$AR830:$CO830))</f>
        <v/>
      </c>
      <c r="CA830" s="264" t="str">
        <f>IF(SUMIF('Input| Projects'!$AR$8:$CO$8,"Tx",'Input| Projects'!$AR830:$CO830)=0,"",SUMIF('Input| Projects'!$AR$8:$CO$8,"Tx",'Input| Projects'!$AR830:$CO830))</f>
        <v/>
      </c>
      <c r="CB830" s="206" t="str">
        <f t="shared" si="297"/>
        <v/>
      </c>
    </row>
    <row r="831" spans="2:80" x14ac:dyDescent="0.3">
      <c r="B831" s="268">
        <f>IFERROR('Input| Projects'!B831,"")</f>
        <v>822</v>
      </c>
      <c r="C831" s="57" t="str">
        <f>IFERROR(IF('Input| Projects'!C831="","",'Input| Projects'!C831),"")</f>
        <v/>
      </c>
      <c r="D831" s="57" t="str">
        <f>IFERROR(IF('Input| Projects'!D831="","",'Input| Projects'!D831),"")</f>
        <v/>
      </c>
      <c r="E831" s="140"/>
      <c r="F831" s="257">
        <f>IFERROR('Input| Projects'!I831*'Input| Escalations'!$K$19,"")</f>
        <v>0</v>
      </c>
      <c r="G831" s="257">
        <f>IFERROR('Input| Projects'!J831*'Input| Escalations'!$K$19,"")</f>
        <v>0</v>
      </c>
      <c r="H831" s="257">
        <f>IFERROR('Input| Projects'!K831*'Input| Escalations'!$K$19,"")</f>
        <v>0</v>
      </c>
      <c r="I831" s="257">
        <f>IFERROR('Input| Projects'!L831*'Input| Escalations'!$K$19,"")</f>
        <v>0</v>
      </c>
      <c r="J831" s="257">
        <f>IFERROR('Input| Projects'!M831*'Input| Escalations'!$K$19,"")</f>
        <v>0</v>
      </c>
      <c r="K831" s="257">
        <f>IFERROR('Input| Projects'!N831*'Input| Escalations'!$K$19,"")</f>
        <v>0</v>
      </c>
      <c r="L831" s="257">
        <f>IFERROR('Input| Projects'!O831*'Input| Escalations'!$K$19,"")</f>
        <v>0</v>
      </c>
      <c r="M831" s="206" t="str">
        <f>IF(ABS(SUM(F831:L831)-(SUM('Input| Projects'!I831:O831)*'Input| Escalations'!$K$19))&lt;0.0000001,"",1)</f>
        <v/>
      </c>
      <c r="N831" s="259">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259">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259">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259">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259">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259">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259">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42"/>
      <c r="V831" s="253">
        <f t="shared" si="291"/>
        <v>0</v>
      </c>
      <c r="W831" s="253">
        <f t="shared" si="292"/>
        <v>0</v>
      </c>
      <c r="X831" s="253">
        <f t="shared" si="293"/>
        <v>0</v>
      </c>
      <c r="Y831" s="253">
        <f t="shared" si="276"/>
        <v>0</v>
      </c>
      <c r="Z831" s="253">
        <f t="shared" si="277"/>
        <v>0</v>
      </c>
      <c r="AA831" s="253">
        <f t="shared" si="278"/>
        <v>0</v>
      </c>
      <c r="AB831" s="253">
        <f t="shared" si="279"/>
        <v>0</v>
      </c>
      <c r="AC831" s="142"/>
      <c r="AD831" s="253">
        <f>'Input| Projects'!Q831*N831*'Input| Escalations'!$K$19</f>
        <v>0</v>
      </c>
      <c r="AE831" s="253">
        <f>'Input| Projects'!R831*O831*'Input| Escalations'!$K$19</f>
        <v>0</v>
      </c>
      <c r="AF831" s="253">
        <f>'Input| Projects'!S831*P831*'Input| Escalations'!$K$19</f>
        <v>0</v>
      </c>
      <c r="AG831" s="253">
        <f>'Input| Projects'!T831*Q831*'Input| Escalations'!$K$19</f>
        <v>0</v>
      </c>
      <c r="AH831" s="253">
        <f>'Input| Projects'!U831*R831*'Input| Escalations'!$K$19</f>
        <v>0</v>
      </c>
      <c r="AI831" s="253">
        <f>'Input| Projects'!V831*S831*'Input| Escalations'!$K$19</f>
        <v>0</v>
      </c>
      <c r="AJ831" s="253">
        <f>'Input| Projects'!W831*T831*'Input| Escalations'!$K$19</f>
        <v>0</v>
      </c>
      <c r="AK831" s="142"/>
      <c r="AL831" s="253">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253">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253">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253">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253">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253">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253">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42"/>
      <c r="AT831" s="253">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253">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253">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253">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253">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253">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253">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42"/>
      <c r="BB831" s="253">
        <f t="shared" si="294"/>
        <v>0</v>
      </c>
      <c r="BC831" s="253">
        <f t="shared" si="295"/>
        <v>0</v>
      </c>
      <c r="BD831" s="253">
        <f t="shared" si="296"/>
        <v>0</v>
      </c>
      <c r="BE831" s="253">
        <f t="shared" si="280"/>
        <v>0</v>
      </c>
      <c r="BF831" s="253">
        <f t="shared" si="281"/>
        <v>0</v>
      </c>
      <c r="BG831" s="253">
        <f t="shared" si="282"/>
        <v>0</v>
      </c>
      <c r="BH831" s="253">
        <f t="shared" si="283"/>
        <v>0</v>
      </c>
      <c r="BI831" s="144"/>
      <c r="BJ831" s="253"/>
      <c r="BK831" s="253"/>
      <c r="BL831" s="253"/>
      <c r="BM831" s="253"/>
      <c r="BN831" s="253"/>
      <c r="BO831" s="253"/>
      <c r="BP831" s="253"/>
      <c r="BQ831" s="144"/>
      <c r="BR831" s="253">
        <f t="shared" si="284"/>
        <v>0</v>
      </c>
      <c r="BS831" s="253">
        <f t="shared" si="285"/>
        <v>0</v>
      </c>
      <c r="BT831" s="253">
        <f t="shared" si="286"/>
        <v>0</v>
      </c>
      <c r="BU831" s="253">
        <f t="shared" si="287"/>
        <v>0</v>
      </c>
      <c r="BV831" s="253">
        <f t="shared" si="288"/>
        <v>0</v>
      </c>
      <c r="BW831" s="253">
        <f t="shared" si="289"/>
        <v>0</v>
      </c>
      <c r="BX831" s="253">
        <f t="shared" si="290"/>
        <v>0</v>
      </c>
      <c r="BY831" s="142"/>
      <c r="BZ831" s="264" t="str">
        <f>IF(SUMIF('Input| Projects'!$AR$8:$CO$8,"Dx",'Input| Projects'!$AR831:$CO831)=0,"",SUMIF('Input| Projects'!$AR$8:$CO$8,"Dx",'Input| Projects'!$AR831:$CO831))</f>
        <v/>
      </c>
      <c r="CA831" s="264" t="str">
        <f>IF(SUMIF('Input| Projects'!$AR$8:$CO$8,"Tx",'Input| Projects'!$AR831:$CO831)=0,"",SUMIF('Input| Projects'!$AR$8:$CO$8,"Tx",'Input| Projects'!$AR831:$CO831))</f>
        <v/>
      </c>
      <c r="CB831" s="206" t="str">
        <f t="shared" si="297"/>
        <v/>
      </c>
    </row>
    <row r="832" spans="2:80" x14ac:dyDescent="0.3">
      <c r="B832" s="268">
        <f>IFERROR('Input| Projects'!B832,"")</f>
        <v>823</v>
      </c>
      <c r="C832" s="57" t="str">
        <f>IFERROR(IF('Input| Projects'!C832="","",'Input| Projects'!C832),"")</f>
        <v/>
      </c>
      <c r="D832" s="57" t="str">
        <f>IFERROR(IF('Input| Projects'!D832="","",'Input| Projects'!D832),"")</f>
        <v/>
      </c>
      <c r="E832" s="140"/>
      <c r="F832" s="257">
        <f>IFERROR('Input| Projects'!I832*'Input| Escalations'!$K$19,"")</f>
        <v>0</v>
      </c>
      <c r="G832" s="257">
        <f>IFERROR('Input| Projects'!J832*'Input| Escalations'!$K$19,"")</f>
        <v>0</v>
      </c>
      <c r="H832" s="257">
        <f>IFERROR('Input| Projects'!K832*'Input| Escalations'!$K$19,"")</f>
        <v>0</v>
      </c>
      <c r="I832" s="257">
        <f>IFERROR('Input| Projects'!L832*'Input| Escalations'!$K$19,"")</f>
        <v>0</v>
      </c>
      <c r="J832" s="257">
        <f>IFERROR('Input| Projects'!M832*'Input| Escalations'!$K$19,"")</f>
        <v>0</v>
      </c>
      <c r="K832" s="257">
        <f>IFERROR('Input| Projects'!N832*'Input| Escalations'!$K$19,"")</f>
        <v>0</v>
      </c>
      <c r="L832" s="257">
        <f>IFERROR('Input| Projects'!O832*'Input| Escalations'!$K$19,"")</f>
        <v>0</v>
      </c>
      <c r="M832" s="206" t="str">
        <f>IF(ABS(SUM(F832:L832)-(SUM('Input| Projects'!I832:O832)*'Input| Escalations'!$K$19))&lt;0.0000001,"",1)</f>
        <v/>
      </c>
      <c r="N832" s="259">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259">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259">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259">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259">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259">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259">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42"/>
      <c r="V832" s="253">
        <f t="shared" si="291"/>
        <v>0</v>
      </c>
      <c r="W832" s="253">
        <f t="shared" si="292"/>
        <v>0</v>
      </c>
      <c r="X832" s="253">
        <f t="shared" si="293"/>
        <v>0</v>
      </c>
      <c r="Y832" s="253">
        <f t="shared" si="276"/>
        <v>0</v>
      </c>
      <c r="Z832" s="253">
        <f t="shared" si="277"/>
        <v>0</v>
      </c>
      <c r="AA832" s="253">
        <f t="shared" si="278"/>
        <v>0</v>
      </c>
      <c r="AB832" s="253">
        <f t="shared" si="279"/>
        <v>0</v>
      </c>
      <c r="AC832" s="142"/>
      <c r="AD832" s="253">
        <f>'Input| Projects'!Q832*N832*'Input| Escalations'!$K$19</f>
        <v>0</v>
      </c>
      <c r="AE832" s="253">
        <f>'Input| Projects'!R832*O832*'Input| Escalations'!$K$19</f>
        <v>0</v>
      </c>
      <c r="AF832" s="253">
        <f>'Input| Projects'!S832*P832*'Input| Escalations'!$K$19</f>
        <v>0</v>
      </c>
      <c r="AG832" s="253">
        <f>'Input| Projects'!T832*Q832*'Input| Escalations'!$K$19</f>
        <v>0</v>
      </c>
      <c r="AH832" s="253">
        <f>'Input| Projects'!U832*R832*'Input| Escalations'!$K$19</f>
        <v>0</v>
      </c>
      <c r="AI832" s="253">
        <f>'Input| Projects'!V832*S832*'Input| Escalations'!$K$19</f>
        <v>0</v>
      </c>
      <c r="AJ832" s="253">
        <f>'Input| Projects'!W832*T832*'Input| Escalations'!$K$19</f>
        <v>0</v>
      </c>
      <c r="AK832" s="142"/>
      <c r="AL832" s="253">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253">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253">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253">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253">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253">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253">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42"/>
      <c r="AT832" s="253">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253">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253">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253">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253">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253">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253">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42"/>
      <c r="BB832" s="253">
        <f t="shared" si="294"/>
        <v>0</v>
      </c>
      <c r="BC832" s="253">
        <f t="shared" si="295"/>
        <v>0</v>
      </c>
      <c r="BD832" s="253">
        <f t="shared" si="296"/>
        <v>0</v>
      </c>
      <c r="BE832" s="253">
        <f t="shared" si="280"/>
        <v>0</v>
      </c>
      <c r="BF832" s="253">
        <f t="shared" si="281"/>
        <v>0</v>
      </c>
      <c r="BG832" s="253">
        <f t="shared" si="282"/>
        <v>0</v>
      </c>
      <c r="BH832" s="253">
        <f t="shared" si="283"/>
        <v>0</v>
      </c>
      <c r="BI832" s="144"/>
      <c r="BJ832" s="253"/>
      <c r="BK832" s="253"/>
      <c r="BL832" s="253"/>
      <c r="BM832" s="253"/>
      <c r="BN832" s="253"/>
      <c r="BO832" s="253"/>
      <c r="BP832" s="253"/>
      <c r="BQ832" s="144"/>
      <c r="BR832" s="253">
        <f t="shared" si="284"/>
        <v>0</v>
      </c>
      <c r="BS832" s="253">
        <f t="shared" si="285"/>
        <v>0</v>
      </c>
      <c r="BT832" s="253">
        <f t="shared" si="286"/>
        <v>0</v>
      </c>
      <c r="BU832" s="253">
        <f t="shared" si="287"/>
        <v>0</v>
      </c>
      <c r="BV832" s="253">
        <f t="shared" si="288"/>
        <v>0</v>
      </c>
      <c r="BW832" s="253">
        <f t="shared" si="289"/>
        <v>0</v>
      </c>
      <c r="BX832" s="253">
        <f t="shared" si="290"/>
        <v>0</v>
      </c>
      <c r="BY832" s="142"/>
      <c r="BZ832" s="264" t="str">
        <f>IF(SUMIF('Input| Projects'!$AR$8:$CO$8,"Dx",'Input| Projects'!$AR832:$CO832)=0,"",SUMIF('Input| Projects'!$AR$8:$CO$8,"Dx",'Input| Projects'!$AR832:$CO832))</f>
        <v/>
      </c>
      <c r="CA832" s="264" t="str">
        <f>IF(SUMIF('Input| Projects'!$AR$8:$CO$8,"Tx",'Input| Projects'!$AR832:$CO832)=0,"",SUMIF('Input| Projects'!$AR$8:$CO$8,"Tx",'Input| Projects'!$AR832:$CO832))</f>
        <v/>
      </c>
      <c r="CB832" s="206" t="str">
        <f t="shared" si="297"/>
        <v/>
      </c>
    </row>
    <row r="833" spans="2:80" x14ac:dyDescent="0.3">
      <c r="B833" s="268">
        <f>IFERROR('Input| Projects'!B833,"")</f>
        <v>824</v>
      </c>
      <c r="C833" s="57" t="str">
        <f>IFERROR(IF('Input| Projects'!C833="","",'Input| Projects'!C833),"")</f>
        <v/>
      </c>
      <c r="D833" s="57" t="str">
        <f>IFERROR(IF('Input| Projects'!D833="","",'Input| Projects'!D833),"")</f>
        <v/>
      </c>
      <c r="E833" s="140"/>
      <c r="F833" s="257">
        <f>IFERROR('Input| Projects'!I833*'Input| Escalations'!$K$19,"")</f>
        <v>0</v>
      </c>
      <c r="G833" s="257">
        <f>IFERROR('Input| Projects'!J833*'Input| Escalations'!$K$19,"")</f>
        <v>0</v>
      </c>
      <c r="H833" s="257">
        <f>IFERROR('Input| Projects'!K833*'Input| Escalations'!$K$19,"")</f>
        <v>0</v>
      </c>
      <c r="I833" s="257">
        <f>IFERROR('Input| Projects'!L833*'Input| Escalations'!$K$19,"")</f>
        <v>0</v>
      </c>
      <c r="J833" s="257">
        <f>IFERROR('Input| Projects'!M833*'Input| Escalations'!$K$19,"")</f>
        <v>0</v>
      </c>
      <c r="K833" s="257">
        <f>IFERROR('Input| Projects'!N833*'Input| Escalations'!$K$19,"")</f>
        <v>0</v>
      </c>
      <c r="L833" s="257">
        <f>IFERROR('Input| Projects'!O833*'Input| Escalations'!$K$19,"")</f>
        <v>0</v>
      </c>
      <c r="M833" s="206" t="str">
        <f>IF(ABS(SUM(F833:L833)-(SUM('Input| Projects'!I833:O833)*'Input| Escalations'!$K$19))&lt;0.0000001,"",1)</f>
        <v/>
      </c>
      <c r="N833" s="259">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259">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259">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259">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259">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259">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259">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42"/>
      <c r="V833" s="253">
        <f t="shared" si="291"/>
        <v>0</v>
      </c>
      <c r="W833" s="253">
        <f t="shared" si="292"/>
        <v>0</v>
      </c>
      <c r="X833" s="253">
        <f t="shared" si="293"/>
        <v>0</v>
      </c>
      <c r="Y833" s="253">
        <f t="shared" si="276"/>
        <v>0</v>
      </c>
      <c r="Z833" s="253">
        <f t="shared" si="277"/>
        <v>0</v>
      </c>
      <c r="AA833" s="253">
        <f t="shared" si="278"/>
        <v>0</v>
      </c>
      <c r="AB833" s="253">
        <f t="shared" si="279"/>
        <v>0</v>
      </c>
      <c r="AC833" s="142"/>
      <c r="AD833" s="253">
        <f>'Input| Projects'!Q833*N833*'Input| Escalations'!$K$19</f>
        <v>0</v>
      </c>
      <c r="AE833" s="253">
        <f>'Input| Projects'!R833*O833*'Input| Escalations'!$K$19</f>
        <v>0</v>
      </c>
      <c r="AF833" s="253">
        <f>'Input| Projects'!S833*P833*'Input| Escalations'!$K$19</f>
        <v>0</v>
      </c>
      <c r="AG833" s="253">
        <f>'Input| Projects'!T833*Q833*'Input| Escalations'!$K$19</f>
        <v>0</v>
      </c>
      <c r="AH833" s="253">
        <f>'Input| Projects'!U833*R833*'Input| Escalations'!$K$19</f>
        <v>0</v>
      </c>
      <c r="AI833" s="253">
        <f>'Input| Projects'!V833*S833*'Input| Escalations'!$K$19</f>
        <v>0</v>
      </c>
      <c r="AJ833" s="253">
        <f>'Input| Projects'!W833*T833*'Input| Escalations'!$K$19</f>
        <v>0</v>
      </c>
      <c r="AK833" s="142"/>
      <c r="AL833" s="253">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253">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253">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253">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253">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253">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253">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42"/>
      <c r="AT833" s="253">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253">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253">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253">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253">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253">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253">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42"/>
      <c r="BB833" s="253">
        <f t="shared" si="294"/>
        <v>0</v>
      </c>
      <c r="BC833" s="253">
        <f t="shared" si="295"/>
        <v>0</v>
      </c>
      <c r="BD833" s="253">
        <f t="shared" si="296"/>
        <v>0</v>
      </c>
      <c r="BE833" s="253">
        <f t="shared" si="280"/>
        <v>0</v>
      </c>
      <c r="BF833" s="253">
        <f t="shared" si="281"/>
        <v>0</v>
      </c>
      <c r="BG833" s="253">
        <f t="shared" si="282"/>
        <v>0</v>
      </c>
      <c r="BH833" s="253">
        <f t="shared" si="283"/>
        <v>0</v>
      </c>
      <c r="BI833" s="144"/>
      <c r="BJ833" s="253"/>
      <c r="BK833" s="253"/>
      <c r="BL833" s="253"/>
      <c r="BM833" s="253"/>
      <c r="BN833" s="253"/>
      <c r="BO833" s="253"/>
      <c r="BP833" s="253"/>
      <c r="BQ833" s="144"/>
      <c r="BR833" s="253">
        <f t="shared" si="284"/>
        <v>0</v>
      </c>
      <c r="BS833" s="253">
        <f t="shared" si="285"/>
        <v>0</v>
      </c>
      <c r="BT833" s="253">
        <f t="shared" si="286"/>
        <v>0</v>
      </c>
      <c r="BU833" s="253">
        <f t="shared" si="287"/>
        <v>0</v>
      </c>
      <c r="BV833" s="253">
        <f t="shared" si="288"/>
        <v>0</v>
      </c>
      <c r="BW833" s="253">
        <f t="shared" si="289"/>
        <v>0</v>
      </c>
      <c r="BX833" s="253">
        <f t="shared" si="290"/>
        <v>0</v>
      </c>
      <c r="BY833" s="142"/>
      <c r="BZ833" s="264" t="str">
        <f>IF(SUMIF('Input| Projects'!$AR$8:$CO$8,"Dx",'Input| Projects'!$AR833:$CO833)=0,"",SUMIF('Input| Projects'!$AR$8:$CO$8,"Dx",'Input| Projects'!$AR833:$CO833))</f>
        <v/>
      </c>
      <c r="CA833" s="264" t="str">
        <f>IF(SUMIF('Input| Projects'!$AR$8:$CO$8,"Tx",'Input| Projects'!$AR833:$CO833)=0,"",SUMIF('Input| Projects'!$AR$8:$CO$8,"Tx",'Input| Projects'!$AR833:$CO833))</f>
        <v/>
      </c>
      <c r="CB833" s="206" t="str">
        <f t="shared" si="297"/>
        <v/>
      </c>
    </row>
    <row r="834" spans="2:80" x14ac:dyDescent="0.3">
      <c r="B834" s="268">
        <f>IFERROR('Input| Projects'!B834,"")</f>
        <v>825</v>
      </c>
      <c r="C834" s="57" t="str">
        <f>IFERROR(IF('Input| Projects'!C834="","",'Input| Projects'!C834),"")</f>
        <v/>
      </c>
      <c r="D834" s="57" t="str">
        <f>IFERROR(IF('Input| Projects'!D834="","",'Input| Projects'!D834),"")</f>
        <v/>
      </c>
      <c r="E834" s="140"/>
      <c r="F834" s="257">
        <f>IFERROR('Input| Projects'!I834*'Input| Escalations'!$K$19,"")</f>
        <v>0</v>
      </c>
      <c r="G834" s="257">
        <f>IFERROR('Input| Projects'!J834*'Input| Escalations'!$K$19,"")</f>
        <v>0</v>
      </c>
      <c r="H834" s="257">
        <f>IFERROR('Input| Projects'!K834*'Input| Escalations'!$K$19,"")</f>
        <v>0</v>
      </c>
      <c r="I834" s="257">
        <f>IFERROR('Input| Projects'!L834*'Input| Escalations'!$K$19,"")</f>
        <v>0</v>
      </c>
      <c r="J834" s="257">
        <f>IFERROR('Input| Projects'!M834*'Input| Escalations'!$K$19,"")</f>
        <v>0</v>
      </c>
      <c r="K834" s="257">
        <f>IFERROR('Input| Projects'!N834*'Input| Escalations'!$K$19,"")</f>
        <v>0</v>
      </c>
      <c r="L834" s="257">
        <f>IFERROR('Input| Projects'!O834*'Input| Escalations'!$K$19,"")</f>
        <v>0</v>
      </c>
      <c r="M834" s="206" t="str">
        <f>IF(ABS(SUM(F834:L834)-(SUM('Input| Projects'!I834:O834)*'Input| Escalations'!$K$19))&lt;0.0000001,"",1)</f>
        <v/>
      </c>
      <c r="N834" s="259">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259">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259">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259">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259">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259">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259">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42"/>
      <c r="V834" s="253">
        <f t="shared" si="291"/>
        <v>0</v>
      </c>
      <c r="W834" s="253">
        <f t="shared" si="292"/>
        <v>0</v>
      </c>
      <c r="X834" s="253">
        <f t="shared" si="293"/>
        <v>0</v>
      </c>
      <c r="Y834" s="253">
        <f t="shared" si="276"/>
        <v>0</v>
      </c>
      <c r="Z834" s="253">
        <f t="shared" si="277"/>
        <v>0</v>
      </c>
      <c r="AA834" s="253">
        <f t="shared" si="278"/>
        <v>0</v>
      </c>
      <c r="AB834" s="253">
        <f t="shared" si="279"/>
        <v>0</v>
      </c>
      <c r="AC834" s="142"/>
      <c r="AD834" s="253">
        <f>'Input| Projects'!Q834*N834*'Input| Escalations'!$K$19</f>
        <v>0</v>
      </c>
      <c r="AE834" s="253">
        <f>'Input| Projects'!R834*O834*'Input| Escalations'!$K$19</f>
        <v>0</v>
      </c>
      <c r="AF834" s="253">
        <f>'Input| Projects'!S834*P834*'Input| Escalations'!$K$19</f>
        <v>0</v>
      </c>
      <c r="AG834" s="253">
        <f>'Input| Projects'!T834*Q834*'Input| Escalations'!$K$19</f>
        <v>0</v>
      </c>
      <c r="AH834" s="253">
        <f>'Input| Projects'!U834*R834*'Input| Escalations'!$K$19</f>
        <v>0</v>
      </c>
      <c r="AI834" s="253">
        <f>'Input| Projects'!V834*S834*'Input| Escalations'!$K$19</f>
        <v>0</v>
      </c>
      <c r="AJ834" s="253">
        <f>'Input| Projects'!W834*T834*'Input| Escalations'!$K$19</f>
        <v>0</v>
      </c>
      <c r="AK834" s="142"/>
      <c r="AL834" s="253">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253">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253">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253">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253">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253">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253">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42"/>
      <c r="AT834" s="253">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253">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253">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253">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253">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253">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253">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42"/>
      <c r="BB834" s="253">
        <f t="shared" si="294"/>
        <v>0</v>
      </c>
      <c r="BC834" s="253">
        <f t="shared" si="295"/>
        <v>0</v>
      </c>
      <c r="BD834" s="253">
        <f t="shared" si="296"/>
        <v>0</v>
      </c>
      <c r="BE834" s="253">
        <f t="shared" si="280"/>
        <v>0</v>
      </c>
      <c r="BF834" s="253">
        <f t="shared" si="281"/>
        <v>0</v>
      </c>
      <c r="BG834" s="253">
        <f t="shared" si="282"/>
        <v>0</v>
      </c>
      <c r="BH834" s="253">
        <f t="shared" si="283"/>
        <v>0</v>
      </c>
      <c r="BI834" s="144"/>
      <c r="BJ834" s="253"/>
      <c r="BK834" s="253"/>
      <c r="BL834" s="253"/>
      <c r="BM834" s="253"/>
      <c r="BN834" s="253"/>
      <c r="BO834" s="253"/>
      <c r="BP834" s="253"/>
      <c r="BQ834" s="144"/>
      <c r="BR834" s="253">
        <f t="shared" si="284"/>
        <v>0</v>
      </c>
      <c r="BS834" s="253">
        <f t="shared" si="285"/>
        <v>0</v>
      </c>
      <c r="BT834" s="253">
        <f t="shared" si="286"/>
        <v>0</v>
      </c>
      <c r="BU834" s="253">
        <f t="shared" si="287"/>
        <v>0</v>
      </c>
      <c r="BV834" s="253">
        <f t="shared" si="288"/>
        <v>0</v>
      </c>
      <c r="BW834" s="253">
        <f t="shared" si="289"/>
        <v>0</v>
      </c>
      <c r="BX834" s="253">
        <f t="shared" si="290"/>
        <v>0</v>
      </c>
      <c r="BY834" s="142"/>
      <c r="BZ834" s="264" t="str">
        <f>IF(SUMIF('Input| Projects'!$AR$8:$CO$8,"Dx",'Input| Projects'!$AR834:$CO834)=0,"",SUMIF('Input| Projects'!$AR$8:$CO$8,"Dx",'Input| Projects'!$AR834:$CO834))</f>
        <v/>
      </c>
      <c r="CA834" s="264" t="str">
        <f>IF(SUMIF('Input| Projects'!$AR$8:$CO$8,"Tx",'Input| Projects'!$AR834:$CO834)=0,"",SUMIF('Input| Projects'!$AR$8:$CO$8,"Tx",'Input| Projects'!$AR834:$CO834))</f>
        <v/>
      </c>
      <c r="CB834" s="206" t="str">
        <f t="shared" si="297"/>
        <v/>
      </c>
    </row>
    <row r="835" spans="2:80" x14ac:dyDescent="0.3">
      <c r="B835" s="268">
        <f>IFERROR('Input| Projects'!B835,"")</f>
        <v>826</v>
      </c>
      <c r="C835" s="57" t="str">
        <f>IFERROR(IF('Input| Projects'!C835="","",'Input| Projects'!C835),"")</f>
        <v/>
      </c>
      <c r="D835" s="57" t="str">
        <f>IFERROR(IF('Input| Projects'!D835="","",'Input| Projects'!D835),"")</f>
        <v/>
      </c>
      <c r="E835" s="140"/>
      <c r="F835" s="257">
        <f>IFERROR('Input| Projects'!I835*'Input| Escalations'!$K$19,"")</f>
        <v>0</v>
      </c>
      <c r="G835" s="257">
        <f>IFERROR('Input| Projects'!J835*'Input| Escalations'!$K$19,"")</f>
        <v>0</v>
      </c>
      <c r="H835" s="257">
        <f>IFERROR('Input| Projects'!K835*'Input| Escalations'!$K$19,"")</f>
        <v>0</v>
      </c>
      <c r="I835" s="257">
        <f>IFERROR('Input| Projects'!L835*'Input| Escalations'!$K$19,"")</f>
        <v>0</v>
      </c>
      <c r="J835" s="257">
        <f>IFERROR('Input| Projects'!M835*'Input| Escalations'!$K$19,"")</f>
        <v>0</v>
      </c>
      <c r="K835" s="257">
        <f>IFERROR('Input| Projects'!N835*'Input| Escalations'!$K$19,"")</f>
        <v>0</v>
      </c>
      <c r="L835" s="257">
        <f>IFERROR('Input| Projects'!O835*'Input| Escalations'!$K$19,"")</f>
        <v>0</v>
      </c>
      <c r="M835" s="206" t="str">
        <f>IF(ABS(SUM(F835:L835)-(SUM('Input| Projects'!I835:O835)*'Input| Escalations'!$K$19))&lt;0.0000001,"",1)</f>
        <v/>
      </c>
      <c r="N835" s="259">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259">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259">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259">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259">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259">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259">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42"/>
      <c r="V835" s="253">
        <f t="shared" si="291"/>
        <v>0</v>
      </c>
      <c r="W835" s="253">
        <f t="shared" si="292"/>
        <v>0</v>
      </c>
      <c r="X835" s="253">
        <f t="shared" si="293"/>
        <v>0</v>
      </c>
      <c r="Y835" s="253">
        <f t="shared" si="276"/>
        <v>0</v>
      </c>
      <c r="Z835" s="253">
        <f t="shared" si="277"/>
        <v>0</v>
      </c>
      <c r="AA835" s="253">
        <f t="shared" si="278"/>
        <v>0</v>
      </c>
      <c r="AB835" s="253">
        <f t="shared" si="279"/>
        <v>0</v>
      </c>
      <c r="AC835" s="142"/>
      <c r="AD835" s="253">
        <f>'Input| Projects'!Q835*N835*'Input| Escalations'!$K$19</f>
        <v>0</v>
      </c>
      <c r="AE835" s="253">
        <f>'Input| Projects'!R835*O835*'Input| Escalations'!$K$19</f>
        <v>0</v>
      </c>
      <c r="AF835" s="253">
        <f>'Input| Projects'!S835*P835*'Input| Escalations'!$K$19</f>
        <v>0</v>
      </c>
      <c r="AG835" s="253">
        <f>'Input| Projects'!T835*Q835*'Input| Escalations'!$K$19</f>
        <v>0</v>
      </c>
      <c r="AH835" s="253">
        <f>'Input| Projects'!U835*R835*'Input| Escalations'!$K$19</f>
        <v>0</v>
      </c>
      <c r="AI835" s="253">
        <f>'Input| Projects'!V835*S835*'Input| Escalations'!$K$19</f>
        <v>0</v>
      </c>
      <c r="AJ835" s="253">
        <f>'Input| Projects'!W835*T835*'Input| Escalations'!$K$19</f>
        <v>0</v>
      </c>
      <c r="AK835" s="142"/>
      <c r="AL835" s="253">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253">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253">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253">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253">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253">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253">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42"/>
      <c r="AT835" s="253">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253">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253">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253">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253">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253">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253">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42"/>
      <c r="BB835" s="253">
        <f t="shared" si="294"/>
        <v>0</v>
      </c>
      <c r="BC835" s="253">
        <f t="shared" si="295"/>
        <v>0</v>
      </c>
      <c r="BD835" s="253">
        <f t="shared" si="296"/>
        <v>0</v>
      </c>
      <c r="BE835" s="253">
        <f t="shared" si="280"/>
        <v>0</v>
      </c>
      <c r="BF835" s="253">
        <f t="shared" si="281"/>
        <v>0</v>
      </c>
      <c r="BG835" s="253">
        <f t="shared" si="282"/>
        <v>0</v>
      </c>
      <c r="BH835" s="253">
        <f t="shared" si="283"/>
        <v>0</v>
      </c>
      <c r="BI835" s="144"/>
      <c r="BJ835" s="253"/>
      <c r="BK835" s="253"/>
      <c r="BL835" s="253"/>
      <c r="BM835" s="253"/>
      <c r="BN835" s="253"/>
      <c r="BO835" s="253"/>
      <c r="BP835" s="253"/>
      <c r="BQ835" s="144"/>
      <c r="BR835" s="253">
        <f t="shared" si="284"/>
        <v>0</v>
      </c>
      <c r="BS835" s="253">
        <f t="shared" si="285"/>
        <v>0</v>
      </c>
      <c r="BT835" s="253">
        <f t="shared" si="286"/>
        <v>0</v>
      </c>
      <c r="BU835" s="253">
        <f t="shared" si="287"/>
        <v>0</v>
      </c>
      <c r="BV835" s="253">
        <f t="shared" si="288"/>
        <v>0</v>
      </c>
      <c r="BW835" s="253">
        <f t="shared" si="289"/>
        <v>0</v>
      </c>
      <c r="BX835" s="253">
        <f t="shared" si="290"/>
        <v>0</v>
      </c>
      <c r="BY835" s="142"/>
      <c r="BZ835" s="264" t="str">
        <f>IF(SUMIF('Input| Projects'!$AR$8:$CO$8,"Dx",'Input| Projects'!$AR835:$CO835)=0,"",SUMIF('Input| Projects'!$AR$8:$CO$8,"Dx",'Input| Projects'!$AR835:$CO835))</f>
        <v/>
      </c>
      <c r="CA835" s="264" t="str">
        <f>IF(SUMIF('Input| Projects'!$AR$8:$CO$8,"Tx",'Input| Projects'!$AR835:$CO835)=0,"",SUMIF('Input| Projects'!$AR$8:$CO$8,"Tx",'Input| Projects'!$AR835:$CO835))</f>
        <v/>
      </c>
      <c r="CB835" s="206" t="str">
        <f t="shared" si="297"/>
        <v/>
      </c>
    </row>
    <row r="836" spans="2:80" x14ac:dyDescent="0.3">
      <c r="B836" s="268">
        <f>IFERROR('Input| Projects'!B836,"")</f>
        <v>827</v>
      </c>
      <c r="C836" s="57" t="str">
        <f>IFERROR(IF('Input| Projects'!C836="","",'Input| Projects'!C836),"")</f>
        <v/>
      </c>
      <c r="D836" s="57" t="str">
        <f>IFERROR(IF('Input| Projects'!D836="","",'Input| Projects'!D836),"")</f>
        <v/>
      </c>
      <c r="E836" s="140"/>
      <c r="F836" s="257">
        <f>IFERROR('Input| Projects'!I836*'Input| Escalations'!$K$19,"")</f>
        <v>0</v>
      </c>
      <c r="G836" s="257">
        <f>IFERROR('Input| Projects'!J836*'Input| Escalations'!$K$19,"")</f>
        <v>0</v>
      </c>
      <c r="H836" s="257">
        <f>IFERROR('Input| Projects'!K836*'Input| Escalations'!$K$19,"")</f>
        <v>0</v>
      </c>
      <c r="I836" s="257">
        <f>IFERROR('Input| Projects'!L836*'Input| Escalations'!$K$19,"")</f>
        <v>0</v>
      </c>
      <c r="J836" s="257">
        <f>IFERROR('Input| Projects'!M836*'Input| Escalations'!$K$19,"")</f>
        <v>0</v>
      </c>
      <c r="K836" s="257">
        <f>IFERROR('Input| Projects'!N836*'Input| Escalations'!$K$19,"")</f>
        <v>0</v>
      </c>
      <c r="L836" s="257">
        <f>IFERROR('Input| Projects'!O836*'Input| Escalations'!$K$19,"")</f>
        <v>0</v>
      </c>
      <c r="M836" s="206" t="str">
        <f>IF(ABS(SUM(F836:L836)-(SUM('Input| Projects'!I836:O836)*'Input| Escalations'!$K$19))&lt;0.0000001,"",1)</f>
        <v/>
      </c>
      <c r="N836" s="259">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259">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259">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259">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259">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259">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259">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42"/>
      <c r="V836" s="253">
        <f t="shared" si="291"/>
        <v>0</v>
      </c>
      <c r="W836" s="253">
        <f t="shared" si="292"/>
        <v>0</v>
      </c>
      <c r="X836" s="253">
        <f t="shared" si="293"/>
        <v>0</v>
      </c>
      <c r="Y836" s="253">
        <f t="shared" si="276"/>
        <v>0</v>
      </c>
      <c r="Z836" s="253">
        <f t="shared" si="277"/>
        <v>0</v>
      </c>
      <c r="AA836" s="253">
        <f t="shared" si="278"/>
        <v>0</v>
      </c>
      <c r="AB836" s="253">
        <f t="shared" si="279"/>
        <v>0</v>
      </c>
      <c r="AC836" s="142"/>
      <c r="AD836" s="253">
        <f>'Input| Projects'!Q836*N836*'Input| Escalations'!$K$19</f>
        <v>0</v>
      </c>
      <c r="AE836" s="253">
        <f>'Input| Projects'!R836*O836*'Input| Escalations'!$K$19</f>
        <v>0</v>
      </c>
      <c r="AF836" s="253">
        <f>'Input| Projects'!S836*P836*'Input| Escalations'!$K$19</f>
        <v>0</v>
      </c>
      <c r="AG836" s="253">
        <f>'Input| Projects'!T836*Q836*'Input| Escalations'!$K$19</f>
        <v>0</v>
      </c>
      <c r="AH836" s="253">
        <f>'Input| Projects'!U836*R836*'Input| Escalations'!$K$19</f>
        <v>0</v>
      </c>
      <c r="AI836" s="253">
        <f>'Input| Projects'!V836*S836*'Input| Escalations'!$K$19</f>
        <v>0</v>
      </c>
      <c r="AJ836" s="253">
        <f>'Input| Projects'!W836*T836*'Input| Escalations'!$K$19</f>
        <v>0</v>
      </c>
      <c r="AK836" s="142"/>
      <c r="AL836" s="253">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253">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253">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253">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253">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253">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253">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42"/>
      <c r="AT836" s="253">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253">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253">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253">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253">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253">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253">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42"/>
      <c r="BB836" s="253">
        <f t="shared" si="294"/>
        <v>0</v>
      </c>
      <c r="BC836" s="253">
        <f t="shared" si="295"/>
        <v>0</v>
      </c>
      <c r="BD836" s="253">
        <f t="shared" si="296"/>
        <v>0</v>
      </c>
      <c r="BE836" s="253">
        <f t="shared" si="280"/>
        <v>0</v>
      </c>
      <c r="BF836" s="253">
        <f t="shared" si="281"/>
        <v>0</v>
      </c>
      <c r="BG836" s="253">
        <f t="shared" si="282"/>
        <v>0</v>
      </c>
      <c r="BH836" s="253">
        <f t="shared" si="283"/>
        <v>0</v>
      </c>
      <c r="BI836" s="144"/>
      <c r="BJ836" s="253"/>
      <c r="BK836" s="253"/>
      <c r="BL836" s="253"/>
      <c r="BM836" s="253"/>
      <c r="BN836" s="253"/>
      <c r="BO836" s="253"/>
      <c r="BP836" s="253"/>
      <c r="BQ836" s="144"/>
      <c r="BR836" s="253">
        <f t="shared" si="284"/>
        <v>0</v>
      </c>
      <c r="BS836" s="253">
        <f t="shared" si="285"/>
        <v>0</v>
      </c>
      <c r="BT836" s="253">
        <f t="shared" si="286"/>
        <v>0</v>
      </c>
      <c r="BU836" s="253">
        <f t="shared" si="287"/>
        <v>0</v>
      </c>
      <c r="BV836" s="253">
        <f t="shared" si="288"/>
        <v>0</v>
      </c>
      <c r="BW836" s="253">
        <f t="shared" si="289"/>
        <v>0</v>
      </c>
      <c r="BX836" s="253">
        <f t="shared" si="290"/>
        <v>0</v>
      </c>
      <c r="BY836" s="142"/>
      <c r="BZ836" s="264" t="str">
        <f>IF(SUMIF('Input| Projects'!$AR$8:$CO$8,"Dx",'Input| Projects'!$AR836:$CO836)=0,"",SUMIF('Input| Projects'!$AR$8:$CO$8,"Dx",'Input| Projects'!$AR836:$CO836))</f>
        <v/>
      </c>
      <c r="CA836" s="264" t="str">
        <f>IF(SUMIF('Input| Projects'!$AR$8:$CO$8,"Tx",'Input| Projects'!$AR836:$CO836)=0,"",SUMIF('Input| Projects'!$AR$8:$CO$8,"Tx",'Input| Projects'!$AR836:$CO836))</f>
        <v/>
      </c>
      <c r="CB836" s="206" t="str">
        <f t="shared" si="297"/>
        <v/>
      </c>
    </row>
    <row r="837" spans="2:80" x14ac:dyDescent="0.3">
      <c r="B837" s="268">
        <f>IFERROR('Input| Projects'!B837,"")</f>
        <v>828</v>
      </c>
      <c r="C837" s="57" t="str">
        <f>IFERROR(IF('Input| Projects'!C837="","",'Input| Projects'!C837),"")</f>
        <v/>
      </c>
      <c r="D837" s="57" t="str">
        <f>IFERROR(IF('Input| Projects'!D837="","",'Input| Projects'!D837),"")</f>
        <v/>
      </c>
      <c r="E837" s="140"/>
      <c r="F837" s="257">
        <f>IFERROR('Input| Projects'!I837*'Input| Escalations'!$K$19,"")</f>
        <v>0</v>
      </c>
      <c r="G837" s="257">
        <f>IFERROR('Input| Projects'!J837*'Input| Escalations'!$K$19,"")</f>
        <v>0</v>
      </c>
      <c r="H837" s="257">
        <f>IFERROR('Input| Projects'!K837*'Input| Escalations'!$K$19,"")</f>
        <v>0</v>
      </c>
      <c r="I837" s="257">
        <f>IFERROR('Input| Projects'!L837*'Input| Escalations'!$K$19,"")</f>
        <v>0</v>
      </c>
      <c r="J837" s="257">
        <f>IFERROR('Input| Projects'!M837*'Input| Escalations'!$K$19,"")</f>
        <v>0</v>
      </c>
      <c r="K837" s="257">
        <f>IFERROR('Input| Projects'!N837*'Input| Escalations'!$K$19,"")</f>
        <v>0</v>
      </c>
      <c r="L837" s="257">
        <f>IFERROR('Input| Projects'!O837*'Input| Escalations'!$K$19,"")</f>
        <v>0</v>
      </c>
      <c r="M837" s="206" t="str">
        <f>IF(ABS(SUM(F837:L837)-(SUM('Input| Projects'!I837:O837)*'Input| Escalations'!$K$19))&lt;0.0000001,"",1)</f>
        <v/>
      </c>
      <c r="N837" s="259">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259">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259">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259">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259">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259">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259">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42"/>
      <c r="V837" s="253">
        <f t="shared" si="291"/>
        <v>0</v>
      </c>
      <c r="W837" s="253">
        <f t="shared" si="292"/>
        <v>0</v>
      </c>
      <c r="X837" s="253">
        <f t="shared" si="293"/>
        <v>0</v>
      </c>
      <c r="Y837" s="253">
        <f t="shared" si="276"/>
        <v>0</v>
      </c>
      <c r="Z837" s="253">
        <f t="shared" si="277"/>
        <v>0</v>
      </c>
      <c r="AA837" s="253">
        <f t="shared" si="278"/>
        <v>0</v>
      </c>
      <c r="AB837" s="253">
        <f t="shared" si="279"/>
        <v>0</v>
      </c>
      <c r="AC837" s="142"/>
      <c r="AD837" s="253">
        <f>'Input| Projects'!Q837*N837*'Input| Escalations'!$K$19</f>
        <v>0</v>
      </c>
      <c r="AE837" s="253">
        <f>'Input| Projects'!R837*O837*'Input| Escalations'!$K$19</f>
        <v>0</v>
      </c>
      <c r="AF837" s="253">
        <f>'Input| Projects'!S837*P837*'Input| Escalations'!$K$19</f>
        <v>0</v>
      </c>
      <c r="AG837" s="253">
        <f>'Input| Projects'!T837*Q837*'Input| Escalations'!$K$19</f>
        <v>0</v>
      </c>
      <c r="AH837" s="253">
        <f>'Input| Projects'!U837*R837*'Input| Escalations'!$K$19</f>
        <v>0</v>
      </c>
      <c r="AI837" s="253">
        <f>'Input| Projects'!V837*S837*'Input| Escalations'!$K$19</f>
        <v>0</v>
      </c>
      <c r="AJ837" s="253">
        <f>'Input| Projects'!W837*T837*'Input| Escalations'!$K$19</f>
        <v>0</v>
      </c>
      <c r="AK837" s="142"/>
      <c r="AL837" s="253">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253">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253">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253">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253">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253">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253">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42"/>
      <c r="AT837" s="253">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253">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253">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253">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253">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253">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253">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42"/>
      <c r="BB837" s="253">
        <f t="shared" si="294"/>
        <v>0</v>
      </c>
      <c r="BC837" s="253">
        <f t="shared" si="295"/>
        <v>0</v>
      </c>
      <c r="BD837" s="253">
        <f t="shared" si="296"/>
        <v>0</v>
      </c>
      <c r="BE837" s="253">
        <f t="shared" si="280"/>
        <v>0</v>
      </c>
      <c r="BF837" s="253">
        <f t="shared" si="281"/>
        <v>0</v>
      </c>
      <c r="BG837" s="253">
        <f t="shared" si="282"/>
        <v>0</v>
      </c>
      <c r="BH837" s="253">
        <f t="shared" si="283"/>
        <v>0</v>
      </c>
      <c r="BI837" s="144"/>
      <c r="BJ837" s="253"/>
      <c r="BK837" s="253"/>
      <c r="BL837" s="253"/>
      <c r="BM837" s="253"/>
      <c r="BN837" s="253"/>
      <c r="BO837" s="253"/>
      <c r="BP837" s="253"/>
      <c r="BQ837" s="144"/>
      <c r="BR837" s="253">
        <f t="shared" si="284"/>
        <v>0</v>
      </c>
      <c r="BS837" s="253">
        <f t="shared" si="285"/>
        <v>0</v>
      </c>
      <c r="BT837" s="253">
        <f t="shared" si="286"/>
        <v>0</v>
      </c>
      <c r="BU837" s="253">
        <f t="shared" si="287"/>
        <v>0</v>
      </c>
      <c r="BV837" s="253">
        <f t="shared" si="288"/>
        <v>0</v>
      </c>
      <c r="BW837" s="253">
        <f t="shared" si="289"/>
        <v>0</v>
      </c>
      <c r="BX837" s="253">
        <f t="shared" si="290"/>
        <v>0</v>
      </c>
      <c r="BY837" s="142"/>
      <c r="BZ837" s="264" t="str">
        <f>IF(SUMIF('Input| Projects'!$AR$8:$CO$8,"Dx",'Input| Projects'!$AR837:$CO837)=0,"",SUMIF('Input| Projects'!$AR$8:$CO$8,"Dx",'Input| Projects'!$AR837:$CO837))</f>
        <v/>
      </c>
      <c r="CA837" s="264" t="str">
        <f>IF(SUMIF('Input| Projects'!$AR$8:$CO$8,"Tx",'Input| Projects'!$AR837:$CO837)=0,"",SUMIF('Input| Projects'!$AR$8:$CO$8,"Tx",'Input| Projects'!$AR837:$CO837))</f>
        <v/>
      </c>
      <c r="CB837" s="206" t="str">
        <f t="shared" si="297"/>
        <v/>
      </c>
    </row>
    <row r="838" spans="2:80" x14ac:dyDescent="0.3">
      <c r="B838" s="268">
        <f>IFERROR('Input| Projects'!B838,"")</f>
        <v>829</v>
      </c>
      <c r="C838" s="57" t="str">
        <f>IFERROR(IF('Input| Projects'!C838="","",'Input| Projects'!C838),"")</f>
        <v/>
      </c>
      <c r="D838" s="57" t="str">
        <f>IFERROR(IF('Input| Projects'!D838="","",'Input| Projects'!D838),"")</f>
        <v/>
      </c>
      <c r="E838" s="140"/>
      <c r="F838" s="257">
        <f>IFERROR('Input| Projects'!I838*'Input| Escalations'!$K$19,"")</f>
        <v>0</v>
      </c>
      <c r="G838" s="257">
        <f>IFERROR('Input| Projects'!J838*'Input| Escalations'!$K$19,"")</f>
        <v>0</v>
      </c>
      <c r="H838" s="257">
        <f>IFERROR('Input| Projects'!K838*'Input| Escalations'!$K$19,"")</f>
        <v>0</v>
      </c>
      <c r="I838" s="257">
        <f>IFERROR('Input| Projects'!L838*'Input| Escalations'!$K$19,"")</f>
        <v>0</v>
      </c>
      <c r="J838" s="257">
        <f>IFERROR('Input| Projects'!M838*'Input| Escalations'!$K$19,"")</f>
        <v>0</v>
      </c>
      <c r="K838" s="257">
        <f>IFERROR('Input| Projects'!N838*'Input| Escalations'!$K$19,"")</f>
        <v>0</v>
      </c>
      <c r="L838" s="257">
        <f>IFERROR('Input| Projects'!O838*'Input| Escalations'!$K$19,"")</f>
        <v>0</v>
      </c>
      <c r="M838" s="206" t="str">
        <f>IF(ABS(SUM(F838:L838)-(SUM('Input| Projects'!I838:O838)*'Input| Escalations'!$K$19))&lt;0.0000001,"",1)</f>
        <v/>
      </c>
      <c r="N838" s="259">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259">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259">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259">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259">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259">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259">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42"/>
      <c r="V838" s="253">
        <f t="shared" si="291"/>
        <v>0</v>
      </c>
      <c r="W838" s="253">
        <f t="shared" si="292"/>
        <v>0</v>
      </c>
      <c r="X838" s="253">
        <f t="shared" si="293"/>
        <v>0</v>
      </c>
      <c r="Y838" s="253">
        <f t="shared" si="276"/>
        <v>0</v>
      </c>
      <c r="Z838" s="253">
        <f t="shared" si="277"/>
        <v>0</v>
      </c>
      <c r="AA838" s="253">
        <f t="shared" si="278"/>
        <v>0</v>
      </c>
      <c r="AB838" s="253">
        <f t="shared" si="279"/>
        <v>0</v>
      </c>
      <c r="AC838" s="142"/>
      <c r="AD838" s="253">
        <f>'Input| Projects'!Q838*N838*'Input| Escalations'!$K$19</f>
        <v>0</v>
      </c>
      <c r="AE838" s="253">
        <f>'Input| Projects'!R838*O838*'Input| Escalations'!$K$19</f>
        <v>0</v>
      </c>
      <c r="AF838" s="253">
        <f>'Input| Projects'!S838*P838*'Input| Escalations'!$K$19</f>
        <v>0</v>
      </c>
      <c r="AG838" s="253">
        <f>'Input| Projects'!T838*Q838*'Input| Escalations'!$K$19</f>
        <v>0</v>
      </c>
      <c r="AH838" s="253">
        <f>'Input| Projects'!U838*R838*'Input| Escalations'!$K$19</f>
        <v>0</v>
      </c>
      <c r="AI838" s="253">
        <f>'Input| Projects'!V838*S838*'Input| Escalations'!$K$19</f>
        <v>0</v>
      </c>
      <c r="AJ838" s="253">
        <f>'Input| Projects'!W838*T838*'Input| Escalations'!$K$19</f>
        <v>0</v>
      </c>
      <c r="AK838" s="142"/>
      <c r="AL838" s="253">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253">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253">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253">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253">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253">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253">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42"/>
      <c r="AT838" s="253">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253">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253">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253">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253">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253">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253">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42"/>
      <c r="BB838" s="253">
        <f t="shared" si="294"/>
        <v>0</v>
      </c>
      <c r="BC838" s="253">
        <f t="shared" si="295"/>
        <v>0</v>
      </c>
      <c r="BD838" s="253">
        <f t="shared" si="296"/>
        <v>0</v>
      </c>
      <c r="BE838" s="253">
        <f t="shared" si="280"/>
        <v>0</v>
      </c>
      <c r="BF838" s="253">
        <f t="shared" si="281"/>
        <v>0</v>
      </c>
      <c r="BG838" s="253">
        <f t="shared" si="282"/>
        <v>0</v>
      </c>
      <c r="BH838" s="253">
        <f t="shared" si="283"/>
        <v>0</v>
      </c>
      <c r="BI838" s="144"/>
      <c r="BJ838" s="253"/>
      <c r="BK838" s="253"/>
      <c r="BL838" s="253"/>
      <c r="BM838" s="253"/>
      <c r="BN838" s="253"/>
      <c r="BO838" s="253"/>
      <c r="BP838" s="253"/>
      <c r="BQ838" s="144"/>
      <c r="BR838" s="253">
        <f t="shared" si="284"/>
        <v>0</v>
      </c>
      <c r="BS838" s="253">
        <f t="shared" si="285"/>
        <v>0</v>
      </c>
      <c r="BT838" s="253">
        <f t="shared" si="286"/>
        <v>0</v>
      </c>
      <c r="BU838" s="253">
        <f t="shared" si="287"/>
        <v>0</v>
      </c>
      <c r="BV838" s="253">
        <f t="shared" si="288"/>
        <v>0</v>
      </c>
      <c r="BW838" s="253">
        <f t="shared" si="289"/>
        <v>0</v>
      </c>
      <c r="BX838" s="253">
        <f t="shared" si="290"/>
        <v>0</v>
      </c>
      <c r="BY838" s="142"/>
      <c r="BZ838" s="264" t="str">
        <f>IF(SUMIF('Input| Projects'!$AR$8:$CO$8,"Dx",'Input| Projects'!$AR838:$CO838)=0,"",SUMIF('Input| Projects'!$AR$8:$CO$8,"Dx",'Input| Projects'!$AR838:$CO838))</f>
        <v/>
      </c>
      <c r="CA838" s="264" t="str">
        <f>IF(SUMIF('Input| Projects'!$AR$8:$CO$8,"Tx",'Input| Projects'!$AR838:$CO838)=0,"",SUMIF('Input| Projects'!$AR$8:$CO$8,"Tx",'Input| Projects'!$AR838:$CO838))</f>
        <v/>
      </c>
      <c r="CB838" s="206" t="str">
        <f t="shared" si="297"/>
        <v/>
      </c>
    </row>
    <row r="839" spans="2:80" x14ac:dyDescent="0.3">
      <c r="B839" s="268">
        <f>IFERROR('Input| Projects'!B839,"")</f>
        <v>830</v>
      </c>
      <c r="C839" s="57" t="str">
        <f>IFERROR(IF('Input| Projects'!C839="","",'Input| Projects'!C839),"")</f>
        <v/>
      </c>
      <c r="D839" s="57" t="str">
        <f>IFERROR(IF('Input| Projects'!D839="","",'Input| Projects'!D839),"")</f>
        <v/>
      </c>
      <c r="E839" s="140"/>
      <c r="F839" s="257">
        <f>IFERROR('Input| Projects'!I839*'Input| Escalations'!$K$19,"")</f>
        <v>0</v>
      </c>
      <c r="G839" s="257">
        <f>IFERROR('Input| Projects'!J839*'Input| Escalations'!$K$19,"")</f>
        <v>0</v>
      </c>
      <c r="H839" s="257">
        <f>IFERROR('Input| Projects'!K839*'Input| Escalations'!$K$19,"")</f>
        <v>0</v>
      </c>
      <c r="I839" s="257">
        <f>IFERROR('Input| Projects'!L839*'Input| Escalations'!$K$19,"")</f>
        <v>0</v>
      </c>
      <c r="J839" s="257">
        <f>IFERROR('Input| Projects'!M839*'Input| Escalations'!$K$19,"")</f>
        <v>0</v>
      </c>
      <c r="K839" s="257">
        <f>IFERROR('Input| Projects'!N839*'Input| Escalations'!$K$19,"")</f>
        <v>0</v>
      </c>
      <c r="L839" s="257">
        <f>IFERROR('Input| Projects'!O839*'Input| Escalations'!$K$19,"")</f>
        <v>0</v>
      </c>
      <c r="M839" s="206" t="str">
        <f>IF(ABS(SUM(F839:L839)-(SUM('Input| Projects'!I839:O839)*'Input| Escalations'!$K$19))&lt;0.0000001,"",1)</f>
        <v/>
      </c>
      <c r="N839" s="259">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259">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259">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259">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259">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259">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259">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42"/>
      <c r="V839" s="253">
        <f t="shared" si="291"/>
        <v>0</v>
      </c>
      <c r="W839" s="253">
        <f t="shared" si="292"/>
        <v>0</v>
      </c>
      <c r="X839" s="253">
        <f t="shared" si="293"/>
        <v>0</v>
      </c>
      <c r="Y839" s="253">
        <f t="shared" si="276"/>
        <v>0</v>
      </c>
      <c r="Z839" s="253">
        <f t="shared" si="277"/>
        <v>0</v>
      </c>
      <c r="AA839" s="253">
        <f t="shared" si="278"/>
        <v>0</v>
      </c>
      <c r="AB839" s="253">
        <f t="shared" si="279"/>
        <v>0</v>
      </c>
      <c r="AC839" s="142"/>
      <c r="AD839" s="253">
        <f>'Input| Projects'!Q839*N839*'Input| Escalations'!$K$19</f>
        <v>0</v>
      </c>
      <c r="AE839" s="253">
        <f>'Input| Projects'!R839*O839*'Input| Escalations'!$K$19</f>
        <v>0</v>
      </c>
      <c r="AF839" s="253">
        <f>'Input| Projects'!S839*P839*'Input| Escalations'!$K$19</f>
        <v>0</v>
      </c>
      <c r="AG839" s="253">
        <f>'Input| Projects'!T839*Q839*'Input| Escalations'!$K$19</f>
        <v>0</v>
      </c>
      <c r="AH839" s="253">
        <f>'Input| Projects'!U839*R839*'Input| Escalations'!$K$19</f>
        <v>0</v>
      </c>
      <c r="AI839" s="253">
        <f>'Input| Projects'!V839*S839*'Input| Escalations'!$K$19</f>
        <v>0</v>
      </c>
      <c r="AJ839" s="253">
        <f>'Input| Projects'!W839*T839*'Input| Escalations'!$K$19</f>
        <v>0</v>
      </c>
      <c r="AK839" s="142"/>
      <c r="AL839" s="253">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253">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253">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253">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253">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253">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253">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42"/>
      <c r="AT839" s="253">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253">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253">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253">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253">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253">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253">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42"/>
      <c r="BB839" s="253">
        <f t="shared" si="294"/>
        <v>0</v>
      </c>
      <c r="BC839" s="253">
        <f t="shared" si="295"/>
        <v>0</v>
      </c>
      <c r="BD839" s="253">
        <f t="shared" si="296"/>
        <v>0</v>
      </c>
      <c r="BE839" s="253">
        <f t="shared" si="280"/>
        <v>0</v>
      </c>
      <c r="BF839" s="253">
        <f t="shared" si="281"/>
        <v>0</v>
      </c>
      <c r="BG839" s="253">
        <f t="shared" si="282"/>
        <v>0</v>
      </c>
      <c r="BH839" s="253">
        <f t="shared" si="283"/>
        <v>0</v>
      </c>
      <c r="BI839" s="144"/>
      <c r="BJ839" s="253"/>
      <c r="BK839" s="253"/>
      <c r="BL839" s="253"/>
      <c r="BM839" s="253"/>
      <c r="BN839" s="253"/>
      <c r="BO839" s="253"/>
      <c r="BP839" s="253"/>
      <c r="BQ839" s="144"/>
      <c r="BR839" s="253">
        <f t="shared" si="284"/>
        <v>0</v>
      </c>
      <c r="BS839" s="253">
        <f t="shared" si="285"/>
        <v>0</v>
      </c>
      <c r="BT839" s="253">
        <f t="shared" si="286"/>
        <v>0</v>
      </c>
      <c r="BU839" s="253">
        <f t="shared" si="287"/>
        <v>0</v>
      </c>
      <c r="BV839" s="253">
        <f t="shared" si="288"/>
        <v>0</v>
      </c>
      <c r="BW839" s="253">
        <f t="shared" si="289"/>
        <v>0</v>
      </c>
      <c r="BX839" s="253">
        <f t="shared" si="290"/>
        <v>0</v>
      </c>
      <c r="BY839" s="142"/>
      <c r="BZ839" s="264" t="str">
        <f>IF(SUMIF('Input| Projects'!$AR$8:$CO$8,"Dx",'Input| Projects'!$AR839:$CO839)=0,"",SUMIF('Input| Projects'!$AR$8:$CO$8,"Dx",'Input| Projects'!$AR839:$CO839))</f>
        <v/>
      </c>
      <c r="CA839" s="264" t="str">
        <f>IF(SUMIF('Input| Projects'!$AR$8:$CO$8,"Tx",'Input| Projects'!$AR839:$CO839)=0,"",SUMIF('Input| Projects'!$AR$8:$CO$8,"Tx",'Input| Projects'!$AR839:$CO839))</f>
        <v/>
      </c>
      <c r="CB839" s="206" t="str">
        <f t="shared" si="297"/>
        <v/>
      </c>
    </row>
    <row r="840" spans="2:80" x14ac:dyDescent="0.3">
      <c r="B840" s="268">
        <f>IFERROR('Input| Projects'!B840,"")</f>
        <v>831</v>
      </c>
      <c r="C840" s="57" t="str">
        <f>IFERROR(IF('Input| Projects'!C840="","",'Input| Projects'!C840),"")</f>
        <v/>
      </c>
      <c r="D840" s="57" t="str">
        <f>IFERROR(IF('Input| Projects'!D840="","",'Input| Projects'!D840),"")</f>
        <v/>
      </c>
      <c r="E840" s="140"/>
      <c r="F840" s="257">
        <f>IFERROR('Input| Projects'!I840*'Input| Escalations'!$K$19,"")</f>
        <v>0</v>
      </c>
      <c r="G840" s="257">
        <f>IFERROR('Input| Projects'!J840*'Input| Escalations'!$K$19,"")</f>
        <v>0</v>
      </c>
      <c r="H840" s="257">
        <f>IFERROR('Input| Projects'!K840*'Input| Escalations'!$K$19,"")</f>
        <v>0</v>
      </c>
      <c r="I840" s="257">
        <f>IFERROR('Input| Projects'!L840*'Input| Escalations'!$K$19,"")</f>
        <v>0</v>
      </c>
      <c r="J840" s="257">
        <f>IFERROR('Input| Projects'!M840*'Input| Escalations'!$K$19,"")</f>
        <v>0</v>
      </c>
      <c r="K840" s="257">
        <f>IFERROR('Input| Projects'!N840*'Input| Escalations'!$K$19,"")</f>
        <v>0</v>
      </c>
      <c r="L840" s="257">
        <f>IFERROR('Input| Projects'!O840*'Input| Escalations'!$K$19,"")</f>
        <v>0</v>
      </c>
      <c r="M840" s="206" t="str">
        <f>IF(ABS(SUM(F840:L840)-(SUM('Input| Projects'!I840:O840)*'Input| Escalations'!$K$19))&lt;0.0000001,"",1)</f>
        <v/>
      </c>
      <c r="N840" s="259">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259">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259">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259">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259">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259">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259">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42"/>
      <c r="V840" s="253">
        <f t="shared" si="291"/>
        <v>0</v>
      </c>
      <c r="W840" s="253">
        <f t="shared" si="292"/>
        <v>0</v>
      </c>
      <c r="X840" s="253">
        <f t="shared" si="293"/>
        <v>0</v>
      </c>
      <c r="Y840" s="253">
        <f t="shared" si="276"/>
        <v>0</v>
      </c>
      <c r="Z840" s="253">
        <f t="shared" si="277"/>
        <v>0</v>
      </c>
      <c r="AA840" s="253">
        <f t="shared" si="278"/>
        <v>0</v>
      </c>
      <c r="AB840" s="253">
        <f t="shared" si="279"/>
        <v>0</v>
      </c>
      <c r="AC840" s="142"/>
      <c r="AD840" s="253">
        <f>'Input| Projects'!Q840*N840*'Input| Escalations'!$K$19</f>
        <v>0</v>
      </c>
      <c r="AE840" s="253">
        <f>'Input| Projects'!R840*O840*'Input| Escalations'!$K$19</f>
        <v>0</v>
      </c>
      <c r="AF840" s="253">
        <f>'Input| Projects'!S840*P840*'Input| Escalations'!$K$19</f>
        <v>0</v>
      </c>
      <c r="AG840" s="253">
        <f>'Input| Projects'!T840*Q840*'Input| Escalations'!$K$19</f>
        <v>0</v>
      </c>
      <c r="AH840" s="253">
        <f>'Input| Projects'!U840*R840*'Input| Escalations'!$K$19</f>
        <v>0</v>
      </c>
      <c r="AI840" s="253">
        <f>'Input| Projects'!V840*S840*'Input| Escalations'!$K$19</f>
        <v>0</v>
      </c>
      <c r="AJ840" s="253">
        <f>'Input| Projects'!W840*T840*'Input| Escalations'!$K$19</f>
        <v>0</v>
      </c>
      <c r="AK840" s="142"/>
      <c r="AL840" s="253">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253">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253">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253">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253">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253">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253">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42"/>
      <c r="AT840" s="253">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253">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253">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253">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253">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253">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253">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42"/>
      <c r="BB840" s="253">
        <f t="shared" si="294"/>
        <v>0</v>
      </c>
      <c r="BC840" s="253">
        <f t="shared" si="295"/>
        <v>0</v>
      </c>
      <c r="BD840" s="253">
        <f t="shared" si="296"/>
        <v>0</v>
      </c>
      <c r="BE840" s="253">
        <f t="shared" si="280"/>
        <v>0</v>
      </c>
      <c r="BF840" s="253">
        <f t="shared" si="281"/>
        <v>0</v>
      </c>
      <c r="BG840" s="253">
        <f t="shared" si="282"/>
        <v>0</v>
      </c>
      <c r="BH840" s="253">
        <f t="shared" si="283"/>
        <v>0</v>
      </c>
      <c r="BI840" s="144"/>
      <c r="BJ840" s="253"/>
      <c r="BK840" s="253"/>
      <c r="BL840" s="253"/>
      <c r="BM840" s="253"/>
      <c r="BN840" s="253"/>
      <c r="BO840" s="253"/>
      <c r="BP840" s="253"/>
      <c r="BQ840" s="144"/>
      <c r="BR840" s="253">
        <f t="shared" si="284"/>
        <v>0</v>
      </c>
      <c r="BS840" s="253">
        <f t="shared" si="285"/>
        <v>0</v>
      </c>
      <c r="BT840" s="253">
        <f t="shared" si="286"/>
        <v>0</v>
      </c>
      <c r="BU840" s="253">
        <f t="shared" si="287"/>
        <v>0</v>
      </c>
      <c r="BV840" s="253">
        <f t="shared" si="288"/>
        <v>0</v>
      </c>
      <c r="BW840" s="253">
        <f t="shared" si="289"/>
        <v>0</v>
      </c>
      <c r="BX840" s="253">
        <f t="shared" si="290"/>
        <v>0</v>
      </c>
      <c r="BY840" s="142"/>
      <c r="BZ840" s="264" t="str">
        <f>IF(SUMIF('Input| Projects'!$AR$8:$CO$8,"Dx",'Input| Projects'!$AR840:$CO840)=0,"",SUMIF('Input| Projects'!$AR$8:$CO$8,"Dx",'Input| Projects'!$AR840:$CO840))</f>
        <v/>
      </c>
      <c r="CA840" s="264" t="str">
        <f>IF(SUMIF('Input| Projects'!$AR$8:$CO$8,"Tx",'Input| Projects'!$AR840:$CO840)=0,"",SUMIF('Input| Projects'!$AR$8:$CO$8,"Tx",'Input| Projects'!$AR840:$CO840))</f>
        <v/>
      </c>
      <c r="CB840" s="206" t="str">
        <f t="shared" si="297"/>
        <v/>
      </c>
    </row>
    <row r="841" spans="2:80" x14ac:dyDescent="0.3">
      <c r="B841" s="268">
        <f>IFERROR('Input| Projects'!B841,"")</f>
        <v>832</v>
      </c>
      <c r="C841" s="57" t="str">
        <f>IFERROR(IF('Input| Projects'!C841="","",'Input| Projects'!C841),"")</f>
        <v/>
      </c>
      <c r="D841" s="57" t="str">
        <f>IFERROR(IF('Input| Projects'!D841="","",'Input| Projects'!D841),"")</f>
        <v/>
      </c>
      <c r="E841" s="140"/>
      <c r="F841" s="257">
        <f>IFERROR('Input| Projects'!I841*'Input| Escalations'!$K$19,"")</f>
        <v>0</v>
      </c>
      <c r="G841" s="257">
        <f>IFERROR('Input| Projects'!J841*'Input| Escalations'!$K$19,"")</f>
        <v>0</v>
      </c>
      <c r="H841" s="257">
        <f>IFERROR('Input| Projects'!K841*'Input| Escalations'!$K$19,"")</f>
        <v>0</v>
      </c>
      <c r="I841" s="257">
        <f>IFERROR('Input| Projects'!L841*'Input| Escalations'!$K$19,"")</f>
        <v>0</v>
      </c>
      <c r="J841" s="257">
        <f>IFERROR('Input| Projects'!M841*'Input| Escalations'!$K$19,"")</f>
        <v>0</v>
      </c>
      <c r="K841" s="257">
        <f>IFERROR('Input| Projects'!N841*'Input| Escalations'!$K$19,"")</f>
        <v>0</v>
      </c>
      <c r="L841" s="257">
        <f>IFERROR('Input| Projects'!O841*'Input| Escalations'!$K$19,"")</f>
        <v>0</v>
      </c>
      <c r="M841" s="206" t="str">
        <f>IF(ABS(SUM(F841:L841)-(SUM('Input| Projects'!I841:O841)*'Input| Escalations'!$K$19))&lt;0.0000001,"",1)</f>
        <v/>
      </c>
      <c r="N841" s="259">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259">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259">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259">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259">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259">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259">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42"/>
      <c r="V841" s="253">
        <f t="shared" si="291"/>
        <v>0</v>
      </c>
      <c r="W841" s="253">
        <f t="shared" si="292"/>
        <v>0</v>
      </c>
      <c r="X841" s="253">
        <f t="shared" si="293"/>
        <v>0</v>
      </c>
      <c r="Y841" s="253">
        <f t="shared" si="276"/>
        <v>0</v>
      </c>
      <c r="Z841" s="253">
        <f t="shared" si="277"/>
        <v>0</v>
      </c>
      <c r="AA841" s="253">
        <f t="shared" si="278"/>
        <v>0</v>
      </c>
      <c r="AB841" s="253">
        <f t="shared" si="279"/>
        <v>0</v>
      </c>
      <c r="AC841" s="142"/>
      <c r="AD841" s="253">
        <f>'Input| Projects'!Q841*N841*'Input| Escalations'!$K$19</f>
        <v>0</v>
      </c>
      <c r="AE841" s="253">
        <f>'Input| Projects'!R841*O841*'Input| Escalations'!$K$19</f>
        <v>0</v>
      </c>
      <c r="AF841" s="253">
        <f>'Input| Projects'!S841*P841*'Input| Escalations'!$K$19</f>
        <v>0</v>
      </c>
      <c r="AG841" s="253">
        <f>'Input| Projects'!T841*Q841*'Input| Escalations'!$K$19</f>
        <v>0</v>
      </c>
      <c r="AH841" s="253">
        <f>'Input| Projects'!U841*R841*'Input| Escalations'!$K$19</f>
        <v>0</v>
      </c>
      <c r="AI841" s="253">
        <f>'Input| Projects'!V841*S841*'Input| Escalations'!$K$19</f>
        <v>0</v>
      </c>
      <c r="AJ841" s="253">
        <f>'Input| Projects'!W841*T841*'Input| Escalations'!$K$19</f>
        <v>0</v>
      </c>
      <c r="AK841" s="142"/>
      <c r="AL841" s="253">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253">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253">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253">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253">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253">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253">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42"/>
      <c r="AT841" s="253">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253">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253">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253">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253">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253">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253">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42"/>
      <c r="BB841" s="253">
        <f t="shared" si="294"/>
        <v>0</v>
      </c>
      <c r="BC841" s="253">
        <f t="shared" si="295"/>
        <v>0</v>
      </c>
      <c r="BD841" s="253">
        <f t="shared" si="296"/>
        <v>0</v>
      </c>
      <c r="BE841" s="253">
        <f t="shared" si="280"/>
        <v>0</v>
      </c>
      <c r="BF841" s="253">
        <f t="shared" si="281"/>
        <v>0</v>
      </c>
      <c r="BG841" s="253">
        <f t="shared" si="282"/>
        <v>0</v>
      </c>
      <c r="BH841" s="253">
        <f t="shared" si="283"/>
        <v>0</v>
      </c>
      <c r="BI841" s="144"/>
      <c r="BJ841" s="253"/>
      <c r="BK841" s="253"/>
      <c r="BL841" s="253"/>
      <c r="BM841" s="253"/>
      <c r="BN841" s="253"/>
      <c r="BO841" s="253"/>
      <c r="BP841" s="253"/>
      <c r="BQ841" s="144"/>
      <c r="BR841" s="253">
        <f t="shared" si="284"/>
        <v>0</v>
      </c>
      <c r="BS841" s="253">
        <f t="shared" si="285"/>
        <v>0</v>
      </c>
      <c r="BT841" s="253">
        <f t="shared" si="286"/>
        <v>0</v>
      </c>
      <c r="BU841" s="253">
        <f t="shared" si="287"/>
        <v>0</v>
      </c>
      <c r="BV841" s="253">
        <f t="shared" si="288"/>
        <v>0</v>
      </c>
      <c r="BW841" s="253">
        <f t="shared" si="289"/>
        <v>0</v>
      </c>
      <c r="BX841" s="253">
        <f t="shared" si="290"/>
        <v>0</v>
      </c>
      <c r="BY841" s="142"/>
      <c r="BZ841" s="264" t="str">
        <f>IF(SUMIF('Input| Projects'!$AR$8:$CO$8,"Dx",'Input| Projects'!$AR841:$CO841)=0,"",SUMIF('Input| Projects'!$AR$8:$CO$8,"Dx",'Input| Projects'!$AR841:$CO841))</f>
        <v/>
      </c>
      <c r="CA841" s="264" t="str">
        <f>IF(SUMIF('Input| Projects'!$AR$8:$CO$8,"Tx",'Input| Projects'!$AR841:$CO841)=0,"",SUMIF('Input| Projects'!$AR$8:$CO$8,"Tx",'Input| Projects'!$AR841:$CO841))</f>
        <v/>
      </c>
      <c r="CB841" s="206" t="str">
        <f t="shared" si="297"/>
        <v/>
      </c>
    </row>
    <row r="842" spans="2:80" x14ac:dyDescent="0.3">
      <c r="B842" s="268">
        <f>IFERROR('Input| Projects'!B842,"")</f>
        <v>833</v>
      </c>
      <c r="C842" s="57" t="str">
        <f>IFERROR(IF('Input| Projects'!C842="","",'Input| Projects'!C842),"")</f>
        <v/>
      </c>
      <c r="D842" s="57" t="str">
        <f>IFERROR(IF('Input| Projects'!D842="","",'Input| Projects'!D842),"")</f>
        <v/>
      </c>
      <c r="E842" s="140"/>
      <c r="F842" s="257">
        <f>IFERROR('Input| Projects'!I842*'Input| Escalations'!$K$19,"")</f>
        <v>0</v>
      </c>
      <c r="G842" s="257">
        <f>IFERROR('Input| Projects'!J842*'Input| Escalations'!$K$19,"")</f>
        <v>0</v>
      </c>
      <c r="H842" s="257">
        <f>IFERROR('Input| Projects'!K842*'Input| Escalations'!$K$19,"")</f>
        <v>0</v>
      </c>
      <c r="I842" s="257">
        <f>IFERROR('Input| Projects'!L842*'Input| Escalations'!$K$19,"")</f>
        <v>0</v>
      </c>
      <c r="J842" s="257">
        <f>IFERROR('Input| Projects'!M842*'Input| Escalations'!$K$19,"")</f>
        <v>0</v>
      </c>
      <c r="K842" s="257">
        <f>IFERROR('Input| Projects'!N842*'Input| Escalations'!$K$19,"")</f>
        <v>0</v>
      </c>
      <c r="L842" s="257">
        <f>IFERROR('Input| Projects'!O842*'Input| Escalations'!$K$19,"")</f>
        <v>0</v>
      </c>
      <c r="M842" s="206" t="str">
        <f>IF(ABS(SUM(F842:L842)-(SUM('Input| Projects'!I842:O842)*'Input| Escalations'!$K$19))&lt;0.0000001,"",1)</f>
        <v/>
      </c>
      <c r="N842" s="259">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259">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259">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259">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259">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259">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259">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42"/>
      <c r="V842" s="253">
        <f t="shared" si="291"/>
        <v>0</v>
      </c>
      <c r="W842" s="253">
        <f t="shared" si="292"/>
        <v>0</v>
      </c>
      <c r="X842" s="253">
        <f t="shared" si="293"/>
        <v>0</v>
      </c>
      <c r="Y842" s="253">
        <f t="shared" ref="Y842:Y905" si="298">IFERROR(I842*Q842,"")</f>
        <v>0</v>
      </c>
      <c r="Z842" s="253">
        <f t="shared" ref="Z842:Z905" si="299">IFERROR(J842*R842,"")</f>
        <v>0</v>
      </c>
      <c r="AA842" s="253">
        <f t="shared" ref="AA842:AA905" si="300">IFERROR(K842*S842,"")</f>
        <v>0</v>
      </c>
      <c r="AB842" s="253">
        <f t="shared" ref="AB842:AB905" si="301">IFERROR(L842*T842,"")</f>
        <v>0</v>
      </c>
      <c r="AC842" s="142"/>
      <c r="AD842" s="253">
        <f>'Input| Projects'!Q842*N842*'Input| Escalations'!$K$19</f>
        <v>0</v>
      </c>
      <c r="AE842" s="253">
        <f>'Input| Projects'!R842*O842*'Input| Escalations'!$K$19</f>
        <v>0</v>
      </c>
      <c r="AF842" s="253">
        <f>'Input| Projects'!S842*P842*'Input| Escalations'!$K$19</f>
        <v>0</v>
      </c>
      <c r="AG842" s="253">
        <f>'Input| Projects'!T842*Q842*'Input| Escalations'!$K$19</f>
        <v>0</v>
      </c>
      <c r="AH842" s="253">
        <f>'Input| Projects'!U842*R842*'Input| Escalations'!$K$19</f>
        <v>0</v>
      </c>
      <c r="AI842" s="253">
        <f>'Input| Projects'!V842*S842*'Input| Escalations'!$K$19</f>
        <v>0</v>
      </c>
      <c r="AJ842" s="253">
        <f>'Input| Projects'!W842*T842*'Input| Escalations'!$K$19</f>
        <v>0</v>
      </c>
      <c r="AK842" s="142"/>
      <c r="AL842" s="253">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253">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253">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253">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253">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253">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253">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42"/>
      <c r="AT842" s="253">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253">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253">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253">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253">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253">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253">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42"/>
      <c r="BB842" s="253">
        <f t="shared" si="294"/>
        <v>0</v>
      </c>
      <c r="BC842" s="253">
        <f t="shared" si="295"/>
        <v>0</v>
      </c>
      <c r="BD842" s="253">
        <f t="shared" si="296"/>
        <v>0</v>
      </c>
      <c r="BE842" s="253">
        <f t="shared" ref="BE842:BE905" si="302">IFERROR(SUM(AO842,AW842),"")</f>
        <v>0</v>
      </c>
      <c r="BF842" s="253">
        <f t="shared" ref="BF842:BF905" si="303">IFERROR(SUM(AP842,AX842),"")</f>
        <v>0</v>
      </c>
      <c r="BG842" s="253">
        <f t="shared" ref="BG842:BG905" si="304">IFERROR(SUM(AQ842,AY842),"")</f>
        <v>0</v>
      </c>
      <c r="BH842" s="253">
        <f t="shared" ref="BH842:BH905" si="305">IFERROR(SUM(AR842,AZ842),"")</f>
        <v>0</v>
      </c>
      <c r="BI842" s="144"/>
      <c r="BJ842" s="253"/>
      <c r="BK842" s="253"/>
      <c r="BL842" s="253"/>
      <c r="BM842" s="253"/>
      <c r="BN842" s="253"/>
      <c r="BO842" s="253"/>
      <c r="BP842" s="253"/>
      <c r="BQ842" s="144"/>
      <c r="BR842" s="253">
        <f t="shared" ref="BR842:BR905" si="306">IFERROR(V842+BB842,"")</f>
        <v>0</v>
      </c>
      <c r="BS842" s="253">
        <f t="shared" ref="BS842:BS905" si="307">IFERROR(W842+BC842,"")</f>
        <v>0</v>
      </c>
      <c r="BT842" s="253">
        <f t="shared" ref="BT842:BT905" si="308">IFERROR(X842+BD842,"")</f>
        <v>0</v>
      </c>
      <c r="BU842" s="253">
        <f t="shared" ref="BU842:BU905" si="309">IFERROR(Y842+BE842,"")</f>
        <v>0</v>
      </c>
      <c r="BV842" s="253">
        <f t="shared" ref="BV842:BV905" si="310">IFERROR(Z842+BF842,"")</f>
        <v>0</v>
      </c>
      <c r="BW842" s="253">
        <f t="shared" ref="BW842:BW905" si="311">IFERROR(AA842+BG842,"")</f>
        <v>0</v>
      </c>
      <c r="BX842" s="253">
        <f t="shared" ref="BX842:BX905" si="312">IFERROR(AB842+BH842,"")</f>
        <v>0</v>
      </c>
      <c r="BY842" s="142"/>
      <c r="BZ842" s="264" t="str">
        <f>IF(SUMIF('Input| Projects'!$AR$8:$CO$8,"Dx",'Input| Projects'!$AR842:$CO842)=0,"",SUMIF('Input| Projects'!$AR$8:$CO$8,"Dx",'Input| Projects'!$AR842:$CO842))</f>
        <v/>
      </c>
      <c r="CA842" s="264" t="str">
        <f>IF(SUMIF('Input| Projects'!$AR$8:$CO$8,"Tx",'Input| Projects'!$AR842:$CO842)=0,"",SUMIF('Input| Projects'!$AR$8:$CO$8,"Tx",'Input| Projects'!$AR842:$CO842))</f>
        <v/>
      </c>
      <c r="CB842" s="206" t="str">
        <f t="shared" si="297"/>
        <v/>
      </c>
    </row>
    <row r="843" spans="2:80" x14ac:dyDescent="0.3">
      <c r="B843" s="268">
        <f>IFERROR('Input| Projects'!B843,"")</f>
        <v>834</v>
      </c>
      <c r="C843" s="57" t="str">
        <f>IFERROR(IF('Input| Projects'!C843="","",'Input| Projects'!C843),"")</f>
        <v/>
      </c>
      <c r="D843" s="57" t="str">
        <f>IFERROR(IF('Input| Projects'!D843="","",'Input| Projects'!D843),"")</f>
        <v/>
      </c>
      <c r="E843" s="140"/>
      <c r="F843" s="257">
        <f>IFERROR('Input| Projects'!I843*'Input| Escalations'!$K$19,"")</f>
        <v>0</v>
      </c>
      <c r="G843" s="257">
        <f>IFERROR('Input| Projects'!J843*'Input| Escalations'!$K$19,"")</f>
        <v>0</v>
      </c>
      <c r="H843" s="257">
        <f>IFERROR('Input| Projects'!K843*'Input| Escalations'!$K$19,"")</f>
        <v>0</v>
      </c>
      <c r="I843" s="257">
        <f>IFERROR('Input| Projects'!L843*'Input| Escalations'!$K$19,"")</f>
        <v>0</v>
      </c>
      <c r="J843" s="257">
        <f>IFERROR('Input| Projects'!M843*'Input| Escalations'!$K$19,"")</f>
        <v>0</v>
      </c>
      <c r="K843" s="257">
        <f>IFERROR('Input| Projects'!N843*'Input| Escalations'!$K$19,"")</f>
        <v>0</v>
      </c>
      <c r="L843" s="257">
        <f>IFERROR('Input| Projects'!O843*'Input| Escalations'!$K$19,"")</f>
        <v>0</v>
      </c>
      <c r="M843" s="206" t="str">
        <f>IF(ABS(SUM(F843:L843)-(SUM('Input| Projects'!I843:O843)*'Input| Escalations'!$K$19))&lt;0.0000001,"",1)</f>
        <v/>
      </c>
      <c r="N843" s="259">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259">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259">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259">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259">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259">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259">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42"/>
      <c r="V843" s="253">
        <f t="shared" ref="V843:V906" si="313">IFERROR(F843*N843,"")</f>
        <v>0</v>
      </c>
      <c r="W843" s="253">
        <f t="shared" ref="W843:W906" si="314">IFERROR(G843*O843,"")</f>
        <v>0</v>
      </c>
      <c r="X843" s="253">
        <f t="shared" ref="X843:X906" si="315">IFERROR(H843*P843,"")</f>
        <v>0</v>
      </c>
      <c r="Y843" s="253">
        <f t="shared" si="298"/>
        <v>0</v>
      </c>
      <c r="Z843" s="253">
        <f t="shared" si="299"/>
        <v>0</v>
      </c>
      <c r="AA843" s="253">
        <f t="shared" si="300"/>
        <v>0</v>
      </c>
      <c r="AB843" s="253">
        <f t="shared" si="301"/>
        <v>0</v>
      </c>
      <c r="AC843" s="142"/>
      <c r="AD843" s="253">
        <f>'Input| Projects'!Q843*N843*'Input| Escalations'!$K$19</f>
        <v>0</v>
      </c>
      <c r="AE843" s="253">
        <f>'Input| Projects'!R843*O843*'Input| Escalations'!$K$19</f>
        <v>0</v>
      </c>
      <c r="AF843" s="253">
        <f>'Input| Projects'!S843*P843*'Input| Escalations'!$K$19</f>
        <v>0</v>
      </c>
      <c r="AG843" s="253">
        <f>'Input| Projects'!T843*Q843*'Input| Escalations'!$K$19</f>
        <v>0</v>
      </c>
      <c r="AH843" s="253">
        <f>'Input| Projects'!U843*R843*'Input| Escalations'!$K$19</f>
        <v>0</v>
      </c>
      <c r="AI843" s="253">
        <f>'Input| Projects'!V843*S843*'Input| Escalations'!$K$19</f>
        <v>0</v>
      </c>
      <c r="AJ843" s="253">
        <f>'Input| Projects'!W843*T843*'Input| Escalations'!$K$19</f>
        <v>0</v>
      </c>
      <c r="AK843" s="142"/>
      <c r="AL843" s="253">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253">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253">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253">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253">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253">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253">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42"/>
      <c r="AT843" s="253">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253">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253">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253">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253">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253">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253">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42"/>
      <c r="BB843" s="253">
        <f t="shared" ref="BB843:BB906" si="316">IFERROR(SUM(AL843,AT843),"")</f>
        <v>0</v>
      </c>
      <c r="BC843" s="253">
        <f t="shared" ref="BC843:BC906" si="317">IFERROR(SUM(AM843,AU843),"")</f>
        <v>0</v>
      </c>
      <c r="BD843" s="253">
        <f t="shared" ref="BD843:BD906" si="318">IFERROR(SUM(AN843,AV843),"")</f>
        <v>0</v>
      </c>
      <c r="BE843" s="253">
        <f t="shared" si="302"/>
        <v>0</v>
      </c>
      <c r="BF843" s="253">
        <f t="shared" si="303"/>
        <v>0</v>
      </c>
      <c r="BG843" s="253">
        <f t="shared" si="304"/>
        <v>0</v>
      </c>
      <c r="BH843" s="253">
        <f t="shared" si="305"/>
        <v>0</v>
      </c>
      <c r="BI843" s="144"/>
      <c r="BJ843" s="253"/>
      <c r="BK843" s="253"/>
      <c r="BL843" s="253"/>
      <c r="BM843" s="253"/>
      <c r="BN843" s="253"/>
      <c r="BO843" s="253"/>
      <c r="BP843" s="253"/>
      <c r="BQ843" s="144"/>
      <c r="BR843" s="253">
        <f t="shared" si="306"/>
        <v>0</v>
      </c>
      <c r="BS843" s="253">
        <f t="shared" si="307"/>
        <v>0</v>
      </c>
      <c r="BT843" s="253">
        <f t="shared" si="308"/>
        <v>0</v>
      </c>
      <c r="BU843" s="253">
        <f t="shared" si="309"/>
        <v>0</v>
      </c>
      <c r="BV843" s="253">
        <f t="shared" si="310"/>
        <v>0</v>
      </c>
      <c r="BW843" s="253">
        <f t="shared" si="311"/>
        <v>0</v>
      </c>
      <c r="BX843" s="253">
        <f t="shared" si="312"/>
        <v>0</v>
      </c>
      <c r="BY843" s="142"/>
      <c r="BZ843" s="264" t="str">
        <f>IF(SUMIF('Input| Projects'!$AR$8:$CO$8,"Dx",'Input| Projects'!$AR843:$CO843)=0,"",SUMIF('Input| Projects'!$AR$8:$CO$8,"Dx",'Input| Projects'!$AR843:$CO843))</f>
        <v/>
      </c>
      <c r="CA843" s="264" t="str">
        <f>IF(SUMIF('Input| Projects'!$AR$8:$CO$8,"Tx",'Input| Projects'!$AR843:$CO843)=0,"",SUMIF('Input| Projects'!$AR$8:$CO$8,"Tx",'Input| Projects'!$AR843:$CO843))</f>
        <v/>
      </c>
      <c r="CB843" s="206" t="str">
        <f t="shared" ref="CB843:CB906" si="319">IF(SUM(BZ843:CA843,F843:L843)=0,"",IF(SUM(BZ843:CA843)=1,"",1))</f>
        <v/>
      </c>
    </row>
    <row r="844" spans="2:80" x14ac:dyDescent="0.3">
      <c r="B844" s="268">
        <f>IFERROR('Input| Projects'!B844,"")</f>
        <v>835</v>
      </c>
      <c r="C844" s="57" t="str">
        <f>IFERROR(IF('Input| Projects'!C844="","",'Input| Projects'!C844),"")</f>
        <v/>
      </c>
      <c r="D844" s="57" t="str">
        <f>IFERROR(IF('Input| Projects'!D844="","",'Input| Projects'!D844),"")</f>
        <v/>
      </c>
      <c r="E844" s="140"/>
      <c r="F844" s="257">
        <f>IFERROR('Input| Projects'!I844*'Input| Escalations'!$K$19,"")</f>
        <v>0</v>
      </c>
      <c r="G844" s="257">
        <f>IFERROR('Input| Projects'!J844*'Input| Escalations'!$K$19,"")</f>
        <v>0</v>
      </c>
      <c r="H844" s="257">
        <f>IFERROR('Input| Projects'!K844*'Input| Escalations'!$K$19,"")</f>
        <v>0</v>
      </c>
      <c r="I844" s="257">
        <f>IFERROR('Input| Projects'!L844*'Input| Escalations'!$K$19,"")</f>
        <v>0</v>
      </c>
      <c r="J844" s="257">
        <f>IFERROR('Input| Projects'!M844*'Input| Escalations'!$K$19,"")</f>
        <v>0</v>
      </c>
      <c r="K844" s="257">
        <f>IFERROR('Input| Projects'!N844*'Input| Escalations'!$K$19,"")</f>
        <v>0</v>
      </c>
      <c r="L844" s="257">
        <f>IFERROR('Input| Projects'!O844*'Input| Escalations'!$K$19,"")</f>
        <v>0</v>
      </c>
      <c r="M844" s="206" t="str">
        <f>IF(ABS(SUM(F844:L844)-(SUM('Input| Projects'!I844:O844)*'Input| Escalations'!$K$19))&lt;0.0000001,"",1)</f>
        <v/>
      </c>
      <c r="N844" s="259">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259">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259">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259">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259">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259">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259">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42"/>
      <c r="V844" s="253">
        <f t="shared" si="313"/>
        <v>0</v>
      </c>
      <c r="W844" s="253">
        <f t="shared" si="314"/>
        <v>0</v>
      </c>
      <c r="X844" s="253">
        <f t="shared" si="315"/>
        <v>0</v>
      </c>
      <c r="Y844" s="253">
        <f t="shared" si="298"/>
        <v>0</v>
      </c>
      <c r="Z844" s="253">
        <f t="shared" si="299"/>
        <v>0</v>
      </c>
      <c r="AA844" s="253">
        <f t="shared" si="300"/>
        <v>0</v>
      </c>
      <c r="AB844" s="253">
        <f t="shared" si="301"/>
        <v>0</v>
      </c>
      <c r="AC844" s="142"/>
      <c r="AD844" s="253">
        <f>'Input| Projects'!Q844*N844*'Input| Escalations'!$K$19</f>
        <v>0</v>
      </c>
      <c r="AE844" s="253">
        <f>'Input| Projects'!R844*O844*'Input| Escalations'!$K$19</f>
        <v>0</v>
      </c>
      <c r="AF844" s="253">
        <f>'Input| Projects'!S844*P844*'Input| Escalations'!$K$19</f>
        <v>0</v>
      </c>
      <c r="AG844" s="253">
        <f>'Input| Projects'!T844*Q844*'Input| Escalations'!$K$19</f>
        <v>0</v>
      </c>
      <c r="AH844" s="253">
        <f>'Input| Projects'!U844*R844*'Input| Escalations'!$K$19</f>
        <v>0</v>
      </c>
      <c r="AI844" s="253">
        <f>'Input| Projects'!V844*S844*'Input| Escalations'!$K$19</f>
        <v>0</v>
      </c>
      <c r="AJ844" s="253">
        <f>'Input| Projects'!W844*T844*'Input| Escalations'!$K$19</f>
        <v>0</v>
      </c>
      <c r="AK844" s="142"/>
      <c r="AL844" s="253">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253">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253">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253">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253">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253">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253">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42"/>
      <c r="AT844" s="253">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253">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253">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253">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253">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253">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253">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42"/>
      <c r="BB844" s="253">
        <f t="shared" si="316"/>
        <v>0</v>
      </c>
      <c r="BC844" s="253">
        <f t="shared" si="317"/>
        <v>0</v>
      </c>
      <c r="BD844" s="253">
        <f t="shared" si="318"/>
        <v>0</v>
      </c>
      <c r="BE844" s="253">
        <f t="shared" si="302"/>
        <v>0</v>
      </c>
      <c r="BF844" s="253">
        <f t="shared" si="303"/>
        <v>0</v>
      </c>
      <c r="BG844" s="253">
        <f t="shared" si="304"/>
        <v>0</v>
      </c>
      <c r="BH844" s="253">
        <f t="shared" si="305"/>
        <v>0</v>
      </c>
      <c r="BI844" s="144"/>
      <c r="BJ844" s="253"/>
      <c r="BK844" s="253"/>
      <c r="BL844" s="253"/>
      <c r="BM844" s="253"/>
      <c r="BN844" s="253"/>
      <c r="BO844" s="253"/>
      <c r="BP844" s="253"/>
      <c r="BQ844" s="144"/>
      <c r="BR844" s="253">
        <f t="shared" si="306"/>
        <v>0</v>
      </c>
      <c r="BS844" s="253">
        <f t="shared" si="307"/>
        <v>0</v>
      </c>
      <c r="BT844" s="253">
        <f t="shared" si="308"/>
        <v>0</v>
      </c>
      <c r="BU844" s="253">
        <f t="shared" si="309"/>
        <v>0</v>
      </c>
      <c r="BV844" s="253">
        <f t="shared" si="310"/>
        <v>0</v>
      </c>
      <c r="BW844" s="253">
        <f t="shared" si="311"/>
        <v>0</v>
      </c>
      <c r="BX844" s="253">
        <f t="shared" si="312"/>
        <v>0</v>
      </c>
      <c r="BY844" s="142"/>
      <c r="BZ844" s="264" t="str">
        <f>IF(SUMIF('Input| Projects'!$AR$8:$CO$8,"Dx",'Input| Projects'!$AR844:$CO844)=0,"",SUMIF('Input| Projects'!$AR$8:$CO$8,"Dx",'Input| Projects'!$AR844:$CO844))</f>
        <v/>
      </c>
      <c r="CA844" s="264" t="str">
        <f>IF(SUMIF('Input| Projects'!$AR$8:$CO$8,"Tx",'Input| Projects'!$AR844:$CO844)=0,"",SUMIF('Input| Projects'!$AR$8:$CO$8,"Tx",'Input| Projects'!$AR844:$CO844))</f>
        <v/>
      </c>
      <c r="CB844" s="206" t="str">
        <f t="shared" si="319"/>
        <v/>
      </c>
    </row>
    <row r="845" spans="2:80" x14ac:dyDescent="0.3">
      <c r="B845" s="268">
        <f>IFERROR('Input| Projects'!B845,"")</f>
        <v>836</v>
      </c>
      <c r="C845" s="57" t="str">
        <f>IFERROR(IF('Input| Projects'!C845="","",'Input| Projects'!C845),"")</f>
        <v/>
      </c>
      <c r="D845" s="57" t="str">
        <f>IFERROR(IF('Input| Projects'!D845="","",'Input| Projects'!D845),"")</f>
        <v/>
      </c>
      <c r="E845" s="140"/>
      <c r="F845" s="257">
        <f>IFERROR('Input| Projects'!I845*'Input| Escalations'!$K$19,"")</f>
        <v>0</v>
      </c>
      <c r="G845" s="257">
        <f>IFERROR('Input| Projects'!J845*'Input| Escalations'!$K$19,"")</f>
        <v>0</v>
      </c>
      <c r="H845" s="257">
        <f>IFERROR('Input| Projects'!K845*'Input| Escalations'!$K$19,"")</f>
        <v>0</v>
      </c>
      <c r="I845" s="257">
        <f>IFERROR('Input| Projects'!L845*'Input| Escalations'!$K$19,"")</f>
        <v>0</v>
      </c>
      <c r="J845" s="257">
        <f>IFERROR('Input| Projects'!M845*'Input| Escalations'!$K$19,"")</f>
        <v>0</v>
      </c>
      <c r="K845" s="257">
        <f>IFERROR('Input| Projects'!N845*'Input| Escalations'!$K$19,"")</f>
        <v>0</v>
      </c>
      <c r="L845" s="257">
        <f>IFERROR('Input| Projects'!O845*'Input| Escalations'!$K$19,"")</f>
        <v>0</v>
      </c>
      <c r="M845" s="206" t="str">
        <f>IF(ABS(SUM(F845:L845)-(SUM('Input| Projects'!I845:O845)*'Input| Escalations'!$K$19))&lt;0.0000001,"",1)</f>
        <v/>
      </c>
      <c r="N845" s="259">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259">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259">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259">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259">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259">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259">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42"/>
      <c r="V845" s="253">
        <f t="shared" si="313"/>
        <v>0</v>
      </c>
      <c r="W845" s="253">
        <f t="shared" si="314"/>
        <v>0</v>
      </c>
      <c r="X845" s="253">
        <f t="shared" si="315"/>
        <v>0</v>
      </c>
      <c r="Y845" s="253">
        <f t="shared" si="298"/>
        <v>0</v>
      </c>
      <c r="Z845" s="253">
        <f t="shared" si="299"/>
        <v>0</v>
      </c>
      <c r="AA845" s="253">
        <f t="shared" si="300"/>
        <v>0</v>
      </c>
      <c r="AB845" s="253">
        <f t="shared" si="301"/>
        <v>0</v>
      </c>
      <c r="AC845" s="142"/>
      <c r="AD845" s="253">
        <f>'Input| Projects'!Q845*N845*'Input| Escalations'!$K$19</f>
        <v>0</v>
      </c>
      <c r="AE845" s="253">
        <f>'Input| Projects'!R845*O845*'Input| Escalations'!$K$19</f>
        <v>0</v>
      </c>
      <c r="AF845" s="253">
        <f>'Input| Projects'!S845*P845*'Input| Escalations'!$K$19</f>
        <v>0</v>
      </c>
      <c r="AG845" s="253">
        <f>'Input| Projects'!T845*Q845*'Input| Escalations'!$K$19</f>
        <v>0</v>
      </c>
      <c r="AH845" s="253">
        <f>'Input| Projects'!U845*R845*'Input| Escalations'!$K$19</f>
        <v>0</v>
      </c>
      <c r="AI845" s="253">
        <f>'Input| Projects'!V845*S845*'Input| Escalations'!$K$19</f>
        <v>0</v>
      </c>
      <c r="AJ845" s="253">
        <f>'Input| Projects'!W845*T845*'Input| Escalations'!$K$19</f>
        <v>0</v>
      </c>
      <c r="AK845" s="142"/>
      <c r="AL845" s="253">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253">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253">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253">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253">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253">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253">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42"/>
      <c r="AT845" s="253">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253">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253">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253">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253">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253">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253">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42"/>
      <c r="BB845" s="253">
        <f t="shared" si="316"/>
        <v>0</v>
      </c>
      <c r="BC845" s="253">
        <f t="shared" si="317"/>
        <v>0</v>
      </c>
      <c r="BD845" s="253">
        <f t="shared" si="318"/>
        <v>0</v>
      </c>
      <c r="BE845" s="253">
        <f t="shared" si="302"/>
        <v>0</v>
      </c>
      <c r="BF845" s="253">
        <f t="shared" si="303"/>
        <v>0</v>
      </c>
      <c r="BG845" s="253">
        <f t="shared" si="304"/>
        <v>0</v>
      </c>
      <c r="BH845" s="253">
        <f t="shared" si="305"/>
        <v>0</v>
      </c>
      <c r="BI845" s="144"/>
      <c r="BJ845" s="253"/>
      <c r="BK845" s="253"/>
      <c r="BL845" s="253"/>
      <c r="BM845" s="253"/>
      <c r="BN845" s="253"/>
      <c r="BO845" s="253"/>
      <c r="BP845" s="253"/>
      <c r="BQ845" s="144"/>
      <c r="BR845" s="253">
        <f t="shared" si="306"/>
        <v>0</v>
      </c>
      <c r="BS845" s="253">
        <f t="shared" si="307"/>
        <v>0</v>
      </c>
      <c r="BT845" s="253">
        <f t="shared" si="308"/>
        <v>0</v>
      </c>
      <c r="BU845" s="253">
        <f t="shared" si="309"/>
        <v>0</v>
      </c>
      <c r="BV845" s="253">
        <f t="shared" si="310"/>
        <v>0</v>
      </c>
      <c r="BW845" s="253">
        <f t="shared" si="311"/>
        <v>0</v>
      </c>
      <c r="BX845" s="253">
        <f t="shared" si="312"/>
        <v>0</v>
      </c>
      <c r="BY845" s="142"/>
      <c r="BZ845" s="264" t="str">
        <f>IF(SUMIF('Input| Projects'!$AR$8:$CO$8,"Dx",'Input| Projects'!$AR845:$CO845)=0,"",SUMIF('Input| Projects'!$AR$8:$CO$8,"Dx",'Input| Projects'!$AR845:$CO845))</f>
        <v/>
      </c>
      <c r="CA845" s="264" t="str">
        <f>IF(SUMIF('Input| Projects'!$AR$8:$CO$8,"Tx",'Input| Projects'!$AR845:$CO845)=0,"",SUMIF('Input| Projects'!$AR$8:$CO$8,"Tx",'Input| Projects'!$AR845:$CO845))</f>
        <v/>
      </c>
      <c r="CB845" s="206" t="str">
        <f t="shared" si="319"/>
        <v/>
      </c>
    </row>
    <row r="846" spans="2:80" x14ac:dyDescent="0.3">
      <c r="B846" s="268">
        <f>IFERROR('Input| Projects'!B846,"")</f>
        <v>837</v>
      </c>
      <c r="C846" s="57" t="str">
        <f>IFERROR(IF('Input| Projects'!C846="","",'Input| Projects'!C846),"")</f>
        <v/>
      </c>
      <c r="D846" s="57" t="str">
        <f>IFERROR(IF('Input| Projects'!D846="","",'Input| Projects'!D846),"")</f>
        <v/>
      </c>
      <c r="E846" s="140"/>
      <c r="F846" s="257">
        <f>IFERROR('Input| Projects'!I846*'Input| Escalations'!$K$19,"")</f>
        <v>0</v>
      </c>
      <c r="G846" s="257">
        <f>IFERROR('Input| Projects'!J846*'Input| Escalations'!$K$19,"")</f>
        <v>0</v>
      </c>
      <c r="H846" s="257">
        <f>IFERROR('Input| Projects'!K846*'Input| Escalations'!$K$19,"")</f>
        <v>0</v>
      </c>
      <c r="I846" s="257">
        <f>IFERROR('Input| Projects'!L846*'Input| Escalations'!$K$19,"")</f>
        <v>0</v>
      </c>
      <c r="J846" s="257">
        <f>IFERROR('Input| Projects'!M846*'Input| Escalations'!$K$19,"")</f>
        <v>0</v>
      </c>
      <c r="K846" s="257">
        <f>IFERROR('Input| Projects'!N846*'Input| Escalations'!$K$19,"")</f>
        <v>0</v>
      </c>
      <c r="L846" s="257">
        <f>IFERROR('Input| Projects'!O846*'Input| Escalations'!$K$19,"")</f>
        <v>0</v>
      </c>
      <c r="M846" s="206" t="str">
        <f>IF(ABS(SUM(F846:L846)-(SUM('Input| Projects'!I846:O846)*'Input| Escalations'!$K$19))&lt;0.0000001,"",1)</f>
        <v/>
      </c>
      <c r="N846" s="259">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259">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259">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259">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259">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259">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259">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42"/>
      <c r="V846" s="253">
        <f t="shared" si="313"/>
        <v>0</v>
      </c>
      <c r="W846" s="253">
        <f t="shared" si="314"/>
        <v>0</v>
      </c>
      <c r="X846" s="253">
        <f t="shared" si="315"/>
        <v>0</v>
      </c>
      <c r="Y846" s="253">
        <f t="shared" si="298"/>
        <v>0</v>
      </c>
      <c r="Z846" s="253">
        <f t="shared" si="299"/>
        <v>0</v>
      </c>
      <c r="AA846" s="253">
        <f t="shared" si="300"/>
        <v>0</v>
      </c>
      <c r="AB846" s="253">
        <f t="shared" si="301"/>
        <v>0</v>
      </c>
      <c r="AC846" s="142"/>
      <c r="AD846" s="253">
        <f>'Input| Projects'!Q846*N846*'Input| Escalations'!$K$19</f>
        <v>0</v>
      </c>
      <c r="AE846" s="253">
        <f>'Input| Projects'!R846*O846*'Input| Escalations'!$K$19</f>
        <v>0</v>
      </c>
      <c r="AF846" s="253">
        <f>'Input| Projects'!S846*P846*'Input| Escalations'!$K$19</f>
        <v>0</v>
      </c>
      <c r="AG846" s="253">
        <f>'Input| Projects'!T846*Q846*'Input| Escalations'!$K$19</f>
        <v>0</v>
      </c>
      <c r="AH846" s="253">
        <f>'Input| Projects'!U846*R846*'Input| Escalations'!$K$19</f>
        <v>0</v>
      </c>
      <c r="AI846" s="253">
        <f>'Input| Projects'!V846*S846*'Input| Escalations'!$K$19</f>
        <v>0</v>
      </c>
      <c r="AJ846" s="253">
        <f>'Input| Projects'!W846*T846*'Input| Escalations'!$K$19</f>
        <v>0</v>
      </c>
      <c r="AK846" s="142"/>
      <c r="AL846" s="253">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253">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253">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253">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253">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253">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253">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42"/>
      <c r="AT846" s="253">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253">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253">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253">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253">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253">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253">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42"/>
      <c r="BB846" s="253">
        <f t="shared" si="316"/>
        <v>0</v>
      </c>
      <c r="BC846" s="253">
        <f t="shared" si="317"/>
        <v>0</v>
      </c>
      <c r="BD846" s="253">
        <f t="shared" si="318"/>
        <v>0</v>
      </c>
      <c r="BE846" s="253">
        <f t="shared" si="302"/>
        <v>0</v>
      </c>
      <c r="BF846" s="253">
        <f t="shared" si="303"/>
        <v>0</v>
      </c>
      <c r="BG846" s="253">
        <f t="shared" si="304"/>
        <v>0</v>
      </c>
      <c r="BH846" s="253">
        <f t="shared" si="305"/>
        <v>0</v>
      </c>
      <c r="BI846" s="144"/>
      <c r="BJ846" s="253"/>
      <c r="BK846" s="253"/>
      <c r="BL846" s="253"/>
      <c r="BM846" s="253"/>
      <c r="BN846" s="253"/>
      <c r="BO846" s="253"/>
      <c r="BP846" s="253"/>
      <c r="BQ846" s="144"/>
      <c r="BR846" s="253">
        <f t="shared" si="306"/>
        <v>0</v>
      </c>
      <c r="BS846" s="253">
        <f t="shared" si="307"/>
        <v>0</v>
      </c>
      <c r="BT846" s="253">
        <f t="shared" si="308"/>
        <v>0</v>
      </c>
      <c r="BU846" s="253">
        <f t="shared" si="309"/>
        <v>0</v>
      </c>
      <c r="BV846" s="253">
        <f t="shared" si="310"/>
        <v>0</v>
      </c>
      <c r="BW846" s="253">
        <f t="shared" si="311"/>
        <v>0</v>
      </c>
      <c r="BX846" s="253">
        <f t="shared" si="312"/>
        <v>0</v>
      </c>
      <c r="BY846" s="142"/>
      <c r="BZ846" s="264" t="str">
        <f>IF(SUMIF('Input| Projects'!$AR$8:$CO$8,"Dx",'Input| Projects'!$AR846:$CO846)=0,"",SUMIF('Input| Projects'!$AR$8:$CO$8,"Dx",'Input| Projects'!$AR846:$CO846))</f>
        <v/>
      </c>
      <c r="CA846" s="264" t="str">
        <f>IF(SUMIF('Input| Projects'!$AR$8:$CO$8,"Tx",'Input| Projects'!$AR846:$CO846)=0,"",SUMIF('Input| Projects'!$AR$8:$CO$8,"Tx",'Input| Projects'!$AR846:$CO846))</f>
        <v/>
      </c>
      <c r="CB846" s="206" t="str">
        <f t="shared" si="319"/>
        <v/>
      </c>
    </row>
    <row r="847" spans="2:80" x14ac:dyDescent="0.3">
      <c r="B847" s="268">
        <f>IFERROR('Input| Projects'!B847,"")</f>
        <v>838</v>
      </c>
      <c r="C847" s="57" t="str">
        <f>IFERROR(IF('Input| Projects'!C847="","",'Input| Projects'!C847),"")</f>
        <v/>
      </c>
      <c r="D847" s="57" t="str">
        <f>IFERROR(IF('Input| Projects'!D847="","",'Input| Projects'!D847),"")</f>
        <v/>
      </c>
      <c r="E847" s="140"/>
      <c r="F847" s="257">
        <f>IFERROR('Input| Projects'!I847*'Input| Escalations'!$K$19,"")</f>
        <v>0</v>
      </c>
      <c r="G847" s="257">
        <f>IFERROR('Input| Projects'!J847*'Input| Escalations'!$K$19,"")</f>
        <v>0</v>
      </c>
      <c r="H847" s="257">
        <f>IFERROR('Input| Projects'!K847*'Input| Escalations'!$K$19,"")</f>
        <v>0</v>
      </c>
      <c r="I847" s="257">
        <f>IFERROR('Input| Projects'!L847*'Input| Escalations'!$K$19,"")</f>
        <v>0</v>
      </c>
      <c r="J847" s="257">
        <f>IFERROR('Input| Projects'!M847*'Input| Escalations'!$K$19,"")</f>
        <v>0</v>
      </c>
      <c r="K847" s="257">
        <f>IFERROR('Input| Projects'!N847*'Input| Escalations'!$K$19,"")</f>
        <v>0</v>
      </c>
      <c r="L847" s="257">
        <f>IFERROR('Input| Projects'!O847*'Input| Escalations'!$K$19,"")</f>
        <v>0</v>
      </c>
      <c r="M847" s="206" t="str">
        <f>IF(ABS(SUM(F847:L847)-(SUM('Input| Projects'!I847:O847)*'Input| Escalations'!$K$19))&lt;0.0000001,"",1)</f>
        <v/>
      </c>
      <c r="N847" s="259">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259">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259">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259">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259">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259">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259">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42"/>
      <c r="V847" s="253">
        <f t="shared" si="313"/>
        <v>0</v>
      </c>
      <c r="W847" s="253">
        <f t="shared" si="314"/>
        <v>0</v>
      </c>
      <c r="X847" s="253">
        <f t="shared" si="315"/>
        <v>0</v>
      </c>
      <c r="Y847" s="253">
        <f t="shared" si="298"/>
        <v>0</v>
      </c>
      <c r="Z847" s="253">
        <f t="shared" si="299"/>
        <v>0</v>
      </c>
      <c r="AA847" s="253">
        <f t="shared" si="300"/>
        <v>0</v>
      </c>
      <c r="AB847" s="253">
        <f t="shared" si="301"/>
        <v>0</v>
      </c>
      <c r="AC847" s="142"/>
      <c r="AD847" s="253">
        <f>'Input| Projects'!Q847*N847*'Input| Escalations'!$K$19</f>
        <v>0</v>
      </c>
      <c r="AE847" s="253">
        <f>'Input| Projects'!R847*O847*'Input| Escalations'!$K$19</f>
        <v>0</v>
      </c>
      <c r="AF847" s="253">
        <f>'Input| Projects'!S847*P847*'Input| Escalations'!$K$19</f>
        <v>0</v>
      </c>
      <c r="AG847" s="253">
        <f>'Input| Projects'!T847*Q847*'Input| Escalations'!$K$19</f>
        <v>0</v>
      </c>
      <c r="AH847" s="253">
        <f>'Input| Projects'!U847*R847*'Input| Escalations'!$K$19</f>
        <v>0</v>
      </c>
      <c r="AI847" s="253">
        <f>'Input| Projects'!V847*S847*'Input| Escalations'!$K$19</f>
        <v>0</v>
      </c>
      <c r="AJ847" s="253">
        <f>'Input| Projects'!W847*T847*'Input| Escalations'!$K$19</f>
        <v>0</v>
      </c>
      <c r="AK847" s="142"/>
      <c r="AL847" s="253">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253">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253">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253">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253">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253">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253">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42"/>
      <c r="AT847" s="253">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253">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253">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253">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253">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253">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253">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42"/>
      <c r="BB847" s="253">
        <f t="shared" si="316"/>
        <v>0</v>
      </c>
      <c r="BC847" s="253">
        <f t="shared" si="317"/>
        <v>0</v>
      </c>
      <c r="BD847" s="253">
        <f t="shared" si="318"/>
        <v>0</v>
      </c>
      <c r="BE847" s="253">
        <f t="shared" si="302"/>
        <v>0</v>
      </c>
      <c r="BF847" s="253">
        <f t="shared" si="303"/>
        <v>0</v>
      </c>
      <c r="BG847" s="253">
        <f t="shared" si="304"/>
        <v>0</v>
      </c>
      <c r="BH847" s="253">
        <f t="shared" si="305"/>
        <v>0</v>
      </c>
      <c r="BI847" s="144"/>
      <c r="BJ847" s="253"/>
      <c r="BK847" s="253"/>
      <c r="BL847" s="253"/>
      <c r="BM847" s="253"/>
      <c r="BN847" s="253"/>
      <c r="BO847" s="253"/>
      <c r="BP847" s="253"/>
      <c r="BQ847" s="144"/>
      <c r="BR847" s="253">
        <f t="shared" si="306"/>
        <v>0</v>
      </c>
      <c r="BS847" s="253">
        <f t="shared" si="307"/>
        <v>0</v>
      </c>
      <c r="BT847" s="253">
        <f t="shared" si="308"/>
        <v>0</v>
      </c>
      <c r="BU847" s="253">
        <f t="shared" si="309"/>
        <v>0</v>
      </c>
      <c r="BV847" s="253">
        <f t="shared" si="310"/>
        <v>0</v>
      </c>
      <c r="BW847" s="253">
        <f t="shared" si="311"/>
        <v>0</v>
      </c>
      <c r="BX847" s="253">
        <f t="shared" si="312"/>
        <v>0</v>
      </c>
      <c r="BY847" s="142"/>
      <c r="BZ847" s="264" t="str">
        <f>IF(SUMIF('Input| Projects'!$AR$8:$CO$8,"Dx",'Input| Projects'!$AR847:$CO847)=0,"",SUMIF('Input| Projects'!$AR$8:$CO$8,"Dx",'Input| Projects'!$AR847:$CO847))</f>
        <v/>
      </c>
      <c r="CA847" s="264" t="str">
        <f>IF(SUMIF('Input| Projects'!$AR$8:$CO$8,"Tx",'Input| Projects'!$AR847:$CO847)=0,"",SUMIF('Input| Projects'!$AR$8:$CO$8,"Tx",'Input| Projects'!$AR847:$CO847))</f>
        <v/>
      </c>
      <c r="CB847" s="206" t="str">
        <f t="shared" si="319"/>
        <v/>
      </c>
    </row>
    <row r="848" spans="2:80" x14ac:dyDescent="0.3">
      <c r="B848" s="268">
        <f>IFERROR('Input| Projects'!B848,"")</f>
        <v>839</v>
      </c>
      <c r="C848" s="57" t="str">
        <f>IFERROR(IF('Input| Projects'!C848="","",'Input| Projects'!C848),"")</f>
        <v/>
      </c>
      <c r="D848" s="57" t="str">
        <f>IFERROR(IF('Input| Projects'!D848="","",'Input| Projects'!D848),"")</f>
        <v/>
      </c>
      <c r="E848" s="140"/>
      <c r="F848" s="257">
        <f>IFERROR('Input| Projects'!I848*'Input| Escalations'!$K$19,"")</f>
        <v>0</v>
      </c>
      <c r="G848" s="257">
        <f>IFERROR('Input| Projects'!J848*'Input| Escalations'!$K$19,"")</f>
        <v>0</v>
      </c>
      <c r="H848" s="257">
        <f>IFERROR('Input| Projects'!K848*'Input| Escalations'!$K$19,"")</f>
        <v>0</v>
      </c>
      <c r="I848" s="257">
        <f>IFERROR('Input| Projects'!L848*'Input| Escalations'!$K$19,"")</f>
        <v>0</v>
      </c>
      <c r="J848" s="257">
        <f>IFERROR('Input| Projects'!M848*'Input| Escalations'!$K$19,"")</f>
        <v>0</v>
      </c>
      <c r="K848" s="257">
        <f>IFERROR('Input| Projects'!N848*'Input| Escalations'!$K$19,"")</f>
        <v>0</v>
      </c>
      <c r="L848" s="257">
        <f>IFERROR('Input| Projects'!O848*'Input| Escalations'!$K$19,"")</f>
        <v>0</v>
      </c>
      <c r="M848" s="206" t="str">
        <f>IF(ABS(SUM(F848:L848)-(SUM('Input| Projects'!I848:O848)*'Input| Escalations'!$K$19))&lt;0.0000001,"",1)</f>
        <v/>
      </c>
      <c r="N848" s="259">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259">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259">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259">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259">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259">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259">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42"/>
      <c r="V848" s="253">
        <f t="shared" si="313"/>
        <v>0</v>
      </c>
      <c r="W848" s="253">
        <f t="shared" si="314"/>
        <v>0</v>
      </c>
      <c r="X848" s="253">
        <f t="shared" si="315"/>
        <v>0</v>
      </c>
      <c r="Y848" s="253">
        <f t="shared" si="298"/>
        <v>0</v>
      </c>
      <c r="Z848" s="253">
        <f t="shared" si="299"/>
        <v>0</v>
      </c>
      <c r="AA848" s="253">
        <f t="shared" si="300"/>
        <v>0</v>
      </c>
      <c r="AB848" s="253">
        <f t="shared" si="301"/>
        <v>0</v>
      </c>
      <c r="AC848" s="142"/>
      <c r="AD848" s="253">
        <f>'Input| Projects'!Q848*N848*'Input| Escalations'!$K$19</f>
        <v>0</v>
      </c>
      <c r="AE848" s="253">
        <f>'Input| Projects'!R848*O848*'Input| Escalations'!$K$19</f>
        <v>0</v>
      </c>
      <c r="AF848" s="253">
        <f>'Input| Projects'!S848*P848*'Input| Escalations'!$K$19</f>
        <v>0</v>
      </c>
      <c r="AG848" s="253">
        <f>'Input| Projects'!T848*Q848*'Input| Escalations'!$K$19</f>
        <v>0</v>
      </c>
      <c r="AH848" s="253">
        <f>'Input| Projects'!U848*R848*'Input| Escalations'!$K$19</f>
        <v>0</v>
      </c>
      <c r="AI848" s="253">
        <f>'Input| Projects'!V848*S848*'Input| Escalations'!$K$19</f>
        <v>0</v>
      </c>
      <c r="AJ848" s="253">
        <f>'Input| Projects'!W848*T848*'Input| Escalations'!$K$19</f>
        <v>0</v>
      </c>
      <c r="AK848" s="142"/>
      <c r="AL848" s="253">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253">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253">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253">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253">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253">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253">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42"/>
      <c r="AT848" s="253">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253">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253">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253">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253">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253">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253">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42"/>
      <c r="BB848" s="253">
        <f t="shared" si="316"/>
        <v>0</v>
      </c>
      <c r="BC848" s="253">
        <f t="shared" si="317"/>
        <v>0</v>
      </c>
      <c r="BD848" s="253">
        <f t="shared" si="318"/>
        <v>0</v>
      </c>
      <c r="BE848" s="253">
        <f t="shared" si="302"/>
        <v>0</v>
      </c>
      <c r="BF848" s="253">
        <f t="shared" si="303"/>
        <v>0</v>
      </c>
      <c r="BG848" s="253">
        <f t="shared" si="304"/>
        <v>0</v>
      </c>
      <c r="BH848" s="253">
        <f t="shared" si="305"/>
        <v>0</v>
      </c>
      <c r="BI848" s="144"/>
      <c r="BJ848" s="253"/>
      <c r="BK848" s="253"/>
      <c r="BL848" s="253"/>
      <c r="BM848" s="253"/>
      <c r="BN848" s="253"/>
      <c r="BO848" s="253"/>
      <c r="BP848" s="253"/>
      <c r="BQ848" s="144"/>
      <c r="BR848" s="253">
        <f t="shared" si="306"/>
        <v>0</v>
      </c>
      <c r="BS848" s="253">
        <f t="shared" si="307"/>
        <v>0</v>
      </c>
      <c r="BT848" s="253">
        <f t="shared" si="308"/>
        <v>0</v>
      </c>
      <c r="BU848" s="253">
        <f t="shared" si="309"/>
        <v>0</v>
      </c>
      <c r="BV848" s="253">
        <f t="shared" si="310"/>
        <v>0</v>
      </c>
      <c r="BW848" s="253">
        <f t="shared" si="311"/>
        <v>0</v>
      </c>
      <c r="BX848" s="253">
        <f t="shared" si="312"/>
        <v>0</v>
      </c>
      <c r="BY848" s="142"/>
      <c r="BZ848" s="264" t="str">
        <f>IF(SUMIF('Input| Projects'!$AR$8:$CO$8,"Dx",'Input| Projects'!$AR848:$CO848)=0,"",SUMIF('Input| Projects'!$AR$8:$CO$8,"Dx",'Input| Projects'!$AR848:$CO848))</f>
        <v/>
      </c>
      <c r="CA848" s="264" t="str">
        <f>IF(SUMIF('Input| Projects'!$AR$8:$CO$8,"Tx",'Input| Projects'!$AR848:$CO848)=0,"",SUMIF('Input| Projects'!$AR$8:$CO$8,"Tx",'Input| Projects'!$AR848:$CO848))</f>
        <v/>
      </c>
      <c r="CB848" s="206" t="str">
        <f t="shared" si="319"/>
        <v/>
      </c>
    </row>
    <row r="849" spans="2:80" x14ac:dyDescent="0.3">
      <c r="B849" s="268">
        <f>IFERROR('Input| Projects'!B849,"")</f>
        <v>840</v>
      </c>
      <c r="C849" s="57" t="str">
        <f>IFERROR(IF('Input| Projects'!C849="","",'Input| Projects'!C849),"")</f>
        <v/>
      </c>
      <c r="D849" s="57" t="str">
        <f>IFERROR(IF('Input| Projects'!D849="","",'Input| Projects'!D849),"")</f>
        <v/>
      </c>
      <c r="E849" s="140"/>
      <c r="F849" s="257">
        <f>IFERROR('Input| Projects'!I849*'Input| Escalations'!$K$19,"")</f>
        <v>0</v>
      </c>
      <c r="G849" s="257">
        <f>IFERROR('Input| Projects'!J849*'Input| Escalations'!$K$19,"")</f>
        <v>0</v>
      </c>
      <c r="H849" s="257">
        <f>IFERROR('Input| Projects'!K849*'Input| Escalations'!$K$19,"")</f>
        <v>0</v>
      </c>
      <c r="I849" s="257">
        <f>IFERROR('Input| Projects'!L849*'Input| Escalations'!$K$19,"")</f>
        <v>0</v>
      </c>
      <c r="J849" s="257">
        <f>IFERROR('Input| Projects'!M849*'Input| Escalations'!$K$19,"")</f>
        <v>0</v>
      </c>
      <c r="K849" s="257">
        <f>IFERROR('Input| Projects'!N849*'Input| Escalations'!$K$19,"")</f>
        <v>0</v>
      </c>
      <c r="L849" s="257">
        <f>IFERROR('Input| Projects'!O849*'Input| Escalations'!$K$19,"")</f>
        <v>0</v>
      </c>
      <c r="M849" s="206" t="str">
        <f>IF(ABS(SUM(F849:L849)-(SUM('Input| Projects'!I849:O849)*'Input| Escalations'!$K$19))&lt;0.0000001,"",1)</f>
        <v/>
      </c>
      <c r="N849" s="259">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259">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259">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259">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259">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259">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259">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42"/>
      <c r="V849" s="253">
        <f t="shared" si="313"/>
        <v>0</v>
      </c>
      <c r="W849" s="253">
        <f t="shared" si="314"/>
        <v>0</v>
      </c>
      <c r="X849" s="253">
        <f t="shared" si="315"/>
        <v>0</v>
      </c>
      <c r="Y849" s="253">
        <f t="shared" si="298"/>
        <v>0</v>
      </c>
      <c r="Z849" s="253">
        <f t="shared" si="299"/>
        <v>0</v>
      </c>
      <c r="AA849" s="253">
        <f t="shared" si="300"/>
        <v>0</v>
      </c>
      <c r="AB849" s="253">
        <f t="shared" si="301"/>
        <v>0</v>
      </c>
      <c r="AC849" s="142"/>
      <c r="AD849" s="253">
        <f>'Input| Projects'!Q849*N849*'Input| Escalations'!$K$19</f>
        <v>0</v>
      </c>
      <c r="AE849" s="253">
        <f>'Input| Projects'!R849*O849*'Input| Escalations'!$K$19</f>
        <v>0</v>
      </c>
      <c r="AF849" s="253">
        <f>'Input| Projects'!S849*P849*'Input| Escalations'!$K$19</f>
        <v>0</v>
      </c>
      <c r="AG849" s="253">
        <f>'Input| Projects'!T849*Q849*'Input| Escalations'!$K$19</f>
        <v>0</v>
      </c>
      <c r="AH849" s="253">
        <f>'Input| Projects'!U849*R849*'Input| Escalations'!$K$19</f>
        <v>0</v>
      </c>
      <c r="AI849" s="253">
        <f>'Input| Projects'!V849*S849*'Input| Escalations'!$K$19</f>
        <v>0</v>
      </c>
      <c r="AJ849" s="253">
        <f>'Input| Projects'!W849*T849*'Input| Escalations'!$K$19</f>
        <v>0</v>
      </c>
      <c r="AK849" s="142"/>
      <c r="AL849" s="253">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253">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253">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253">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253">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253">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253">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42"/>
      <c r="AT849" s="253">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253">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253">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253">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253">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253">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253">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42"/>
      <c r="BB849" s="253">
        <f t="shared" si="316"/>
        <v>0</v>
      </c>
      <c r="BC849" s="253">
        <f t="shared" si="317"/>
        <v>0</v>
      </c>
      <c r="BD849" s="253">
        <f t="shared" si="318"/>
        <v>0</v>
      </c>
      <c r="BE849" s="253">
        <f t="shared" si="302"/>
        <v>0</v>
      </c>
      <c r="BF849" s="253">
        <f t="shared" si="303"/>
        <v>0</v>
      </c>
      <c r="BG849" s="253">
        <f t="shared" si="304"/>
        <v>0</v>
      </c>
      <c r="BH849" s="253">
        <f t="shared" si="305"/>
        <v>0</v>
      </c>
      <c r="BI849" s="144"/>
      <c r="BJ849" s="253"/>
      <c r="BK849" s="253"/>
      <c r="BL849" s="253"/>
      <c r="BM849" s="253"/>
      <c r="BN849" s="253"/>
      <c r="BO849" s="253"/>
      <c r="BP849" s="253"/>
      <c r="BQ849" s="144"/>
      <c r="BR849" s="253">
        <f t="shared" si="306"/>
        <v>0</v>
      </c>
      <c r="BS849" s="253">
        <f t="shared" si="307"/>
        <v>0</v>
      </c>
      <c r="BT849" s="253">
        <f t="shared" si="308"/>
        <v>0</v>
      </c>
      <c r="BU849" s="253">
        <f t="shared" si="309"/>
        <v>0</v>
      </c>
      <c r="BV849" s="253">
        <f t="shared" si="310"/>
        <v>0</v>
      </c>
      <c r="BW849" s="253">
        <f t="shared" si="311"/>
        <v>0</v>
      </c>
      <c r="BX849" s="253">
        <f t="shared" si="312"/>
        <v>0</v>
      </c>
      <c r="BY849" s="142"/>
      <c r="BZ849" s="264" t="str">
        <f>IF(SUMIF('Input| Projects'!$AR$8:$CO$8,"Dx",'Input| Projects'!$AR849:$CO849)=0,"",SUMIF('Input| Projects'!$AR$8:$CO$8,"Dx",'Input| Projects'!$AR849:$CO849))</f>
        <v/>
      </c>
      <c r="CA849" s="264" t="str">
        <f>IF(SUMIF('Input| Projects'!$AR$8:$CO$8,"Tx",'Input| Projects'!$AR849:$CO849)=0,"",SUMIF('Input| Projects'!$AR$8:$CO$8,"Tx",'Input| Projects'!$AR849:$CO849))</f>
        <v/>
      </c>
      <c r="CB849" s="206" t="str">
        <f t="shared" si="319"/>
        <v/>
      </c>
    </row>
    <row r="850" spans="2:80" x14ac:dyDescent="0.3">
      <c r="B850" s="268">
        <f>IFERROR('Input| Projects'!B850,"")</f>
        <v>841</v>
      </c>
      <c r="C850" s="57" t="str">
        <f>IFERROR(IF('Input| Projects'!C850="","",'Input| Projects'!C850),"")</f>
        <v/>
      </c>
      <c r="D850" s="57" t="str">
        <f>IFERROR(IF('Input| Projects'!D850="","",'Input| Projects'!D850),"")</f>
        <v/>
      </c>
      <c r="E850" s="140"/>
      <c r="F850" s="257">
        <f>IFERROR('Input| Projects'!I850*'Input| Escalations'!$K$19,"")</f>
        <v>0</v>
      </c>
      <c r="G850" s="257">
        <f>IFERROR('Input| Projects'!J850*'Input| Escalations'!$K$19,"")</f>
        <v>0</v>
      </c>
      <c r="H850" s="257">
        <f>IFERROR('Input| Projects'!K850*'Input| Escalations'!$K$19,"")</f>
        <v>0</v>
      </c>
      <c r="I850" s="257">
        <f>IFERROR('Input| Projects'!L850*'Input| Escalations'!$K$19,"")</f>
        <v>0</v>
      </c>
      <c r="J850" s="257">
        <f>IFERROR('Input| Projects'!M850*'Input| Escalations'!$K$19,"")</f>
        <v>0</v>
      </c>
      <c r="K850" s="257">
        <f>IFERROR('Input| Projects'!N850*'Input| Escalations'!$K$19,"")</f>
        <v>0</v>
      </c>
      <c r="L850" s="257">
        <f>IFERROR('Input| Projects'!O850*'Input| Escalations'!$K$19,"")</f>
        <v>0</v>
      </c>
      <c r="M850" s="206" t="str">
        <f>IF(ABS(SUM(F850:L850)-(SUM('Input| Projects'!I850:O850)*'Input| Escalations'!$K$19))&lt;0.0000001,"",1)</f>
        <v/>
      </c>
      <c r="N850" s="259">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259">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259">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259">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259">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259">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259">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42"/>
      <c r="V850" s="253">
        <f t="shared" si="313"/>
        <v>0</v>
      </c>
      <c r="W850" s="253">
        <f t="shared" si="314"/>
        <v>0</v>
      </c>
      <c r="X850" s="253">
        <f t="shared" si="315"/>
        <v>0</v>
      </c>
      <c r="Y850" s="253">
        <f t="shared" si="298"/>
        <v>0</v>
      </c>
      <c r="Z850" s="253">
        <f t="shared" si="299"/>
        <v>0</v>
      </c>
      <c r="AA850" s="253">
        <f t="shared" si="300"/>
        <v>0</v>
      </c>
      <c r="AB850" s="253">
        <f t="shared" si="301"/>
        <v>0</v>
      </c>
      <c r="AC850" s="142"/>
      <c r="AD850" s="253">
        <f>'Input| Projects'!Q850*N850*'Input| Escalations'!$K$19</f>
        <v>0</v>
      </c>
      <c r="AE850" s="253">
        <f>'Input| Projects'!R850*O850*'Input| Escalations'!$K$19</f>
        <v>0</v>
      </c>
      <c r="AF850" s="253">
        <f>'Input| Projects'!S850*P850*'Input| Escalations'!$K$19</f>
        <v>0</v>
      </c>
      <c r="AG850" s="253">
        <f>'Input| Projects'!T850*Q850*'Input| Escalations'!$K$19</f>
        <v>0</v>
      </c>
      <c r="AH850" s="253">
        <f>'Input| Projects'!U850*R850*'Input| Escalations'!$K$19</f>
        <v>0</v>
      </c>
      <c r="AI850" s="253">
        <f>'Input| Projects'!V850*S850*'Input| Escalations'!$K$19</f>
        <v>0</v>
      </c>
      <c r="AJ850" s="253">
        <f>'Input| Projects'!W850*T850*'Input| Escalations'!$K$19</f>
        <v>0</v>
      </c>
      <c r="AK850" s="142"/>
      <c r="AL850" s="253">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253">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253">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253">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253">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253">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253">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42"/>
      <c r="AT850" s="253">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253">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253">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253">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253">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253">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253">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42"/>
      <c r="BB850" s="253">
        <f t="shared" si="316"/>
        <v>0</v>
      </c>
      <c r="BC850" s="253">
        <f t="shared" si="317"/>
        <v>0</v>
      </c>
      <c r="BD850" s="253">
        <f t="shared" si="318"/>
        <v>0</v>
      </c>
      <c r="BE850" s="253">
        <f t="shared" si="302"/>
        <v>0</v>
      </c>
      <c r="BF850" s="253">
        <f t="shared" si="303"/>
        <v>0</v>
      </c>
      <c r="BG850" s="253">
        <f t="shared" si="304"/>
        <v>0</v>
      </c>
      <c r="BH850" s="253">
        <f t="shared" si="305"/>
        <v>0</v>
      </c>
      <c r="BI850" s="144"/>
      <c r="BJ850" s="253"/>
      <c r="BK850" s="253"/>
      <c r="BL850" s="253"/>
      <c r="BM850" s="253"/>
      <c r="BN850" s="253"/>
      <c r="BO850" s="253"/>
      <c r="BP850" s="253"/>
      <c r="BQ850" s="144"/>
      <c r="BR850" s="253">
        <f t="shared" si="306"/>
        <v>0</v>
      </c>
      <c r="BS850" s="253">
        <f t="shared" si="307"/>
        <v>0</v>
      </c>
      <c r="BT850" s="253">
        <f t="shared" si="308"/>
        <v>0</v>
      </c>
      <c r="BU850" s="253">
        <f t="shared" si="309"/>
        <v>0</v>
      </c>
      <c r="BV850" s="253">
        <f t="shared" si="310"/>
        <v>0</v>
      </c>
      <c r="BW850" s="253">
        <f t="shared" si="311"/>
        <v>0</v>
      </c>
      <c r="BX850" s="253">
        <f t="shared" si="312"/>
        <v>0</v>
      </c>
      <c r="BY850" s="142"/>
      <c r="BZ850" s="264" t="str">
        <f>IF(SUMIF('Input| Projects'!$AR$8:$CO$8,"Dx",'Input| Projects'!$AR850:$CO850)=0,"",SUMIF('Input| Projects'!$AR$8:$CO$8,"Dx",'Input| Projects'!$AR850:$CO850))</f>
        <v/>
      </c>
      <c r="CA850" s="264" t="str">
        <f>IF(SUMIF('Input| Projects'!$AR$8:$CO$8,"Tx",'Input| Projects'!$AR850:$CO850)=0,"",SUMIF('Input| Projects'!$AR$8:$CO$8,"Tx",'Input| Projects'!$AR850:$CO850))</f>
        <v/>
      </c>
      <c r="CB850" s="206" t="str">
        <f t="shared" si="319"/>
        <v/>
      </c>
    </row>
    <row r="851" spans="2:80" x14ac:dyDescent="0.3">
      <c r="B851" s="268">
        <f>IFERROR('Input| Projects'!B851,"")</f>
        <v>842</v>
      </c>
      <c r="C851" s="57" t="str">
        <f>IFERROR(IF('Input| Projects'!C851="","",'Input| Projects'!C851),"")</f>
        <v/>
      </c>
      <c r="D851" s="57" t="str">
        <f>IFERROR(IF('Input| Projects'!D851="","",'Input| Projects'!D851),"")</f>
        <v/>
      </c>
      <c r="E851" s="140"/>
      <c r="F851" s="257">
        <f>IFERROR('Input| Projects'!I851*'Input| Escalations'!$K$19,"")</f>
        <v>0</v>
      </c>
      <c r="G851" s="257">
        <f>IFERROR('Input| Projects'!J851*'Input| Escalations'!$K$19,"")</f>
        <v>0</v>
      </c>
      <c r="H851" s="257">
        <f>IFERROR('Input| Projects'!K851*'Input| Escalations'!$K$19,"")</f>
        <v>0</v>
      </c>
      <c r="I851" s="257">
        <f>IFERROR('Input| Projects'!L851*'Input| Escalations'!$K$19,"")</f>
        <v>0</v>
      </c>
      <c r="J851" s="257">
        <f>IFERROR('Input| Projects'!M851*'Input| Escalations'!$K$19,"")</f>
        <v>0</v>
      </c>
      <c r="K851" s="257">
        <f>IFERROR('Input| Projects'!N851*'Input| Escalations'!$K$19,"")</f>
        <v>0</v>
      </c>
      <c r="L851" s="257">
        <f>IFERROR('Input| Projects'!O851*'Input| Escalations'!$K$19,"")</f>
        <v>0</v>
      </c>
      <c r="M851" s="206" t="str">
        <f>IF(ABS(SUM(F851:L851)-(SUM('Input| Projects'!I851:O851)*'Input| Escalations'!$K$19))&lt;0.0000001,"",1)</f>
        <v/>
      </c>
      <c r="N851" s="259">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259">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259">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259">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259">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259">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259">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42"/>
      <c r="V851" s="253">
        <f t="shared" si="313"/>
        <v>0</v>
      </c>
      <c r="W851" s="253">
        <f t="shared" si="314"/>
        <v>0</v>
      </c>
      <c r="X851" s="253">
        <f t="shared" si="315"/>
        <v>0</v>
      </c>
      <c r="Y851" s="253">
        <f t="shared" si="298"/>
        <v>0</v>
      </c>
      <c r="Z851" s="253">
        <f t="shared" si="299"/>
        <v>0</v>
      </c>
      <c r="AA851" s="253">
        <f t="shared" si="300"/>
        <v>0</v>
      </c>
      <c r="AB851" s="253">
        <f t="shared" si="301"/>
        <v>0</v>
      </c>
      <c r="AC851" s="142"/>
      <c r="AD851" s="253">
        <f>'Input| Projects'!Q851*N851*'Input| Escalations'!$K$19</f>
        <v>0</v>
      </c>
      <c r="AE851" s="253">
        <f>'Input| Projects'!R851*O851*'Input| Escalations'!$K$19</f>
        <v>0</v>
      </c>
      <c r="AF851" s="253">
        <f>'Input| Projects'!S851*P851*'Input| Escalations'!$K$19</f>
        <v>0</v>
      </c>
      <c r="AG851" s="253">
        <f>'Input| Projects'!T851*Q851*'Input| Escalations'!$K$19</f>
        <v>0</v>
      </c>
      <c r="AH851" s="253">
        <f>'Input| Projects'!U851*R851*'Input| Escalations'!$K$19</f>
        <v>0</v>
      </c>
      <c r="AI851" s="253">
        <f>'Input| Projects'!V851*S851*'Input| Escalations'!$K$19</f>
        <v>0</v>
      </c>
      <c r="AJ851" s="253">
        <f>'Input| Projects'!W851*T851*'Input| Escalations'!$K$19</f>
        <v>0</v>
      </c>
      <c r="AK851" s="142"/>
      <c r="AL851" s="253">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253">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253">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253">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253">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253">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253">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42"/>
      <c r="AT851" s="253">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253">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253">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253">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253">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253">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253">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42"/>
      <c r="BB851" s="253">
        <f t="shared" si="316"/>
        <v>0</v>
      </c>
      <c r="BC851" s="253">
        <f t="shared" si="317"/>
        <v>0</v>
      </c>
      <c r="BD851" s="253">
        <f t="shared" si="318"/>
        <v>0</v>
      </c>
      <c r="BE851" s="253">
        <f t="shared" si="302"/>
        <v>0</v>
      </c>
      <c r="BF851" s="253">
        <f t="shared" si="303"/>
        <v>0</v>
      </c>
      <c r="BG851" s="253">
        <f t="shared" si="304"/>
        <v>0</v>
      </c>
      <c r="BH851" s="253">
        <f t="shared" si="305"/>
        <v>0</v>
      </c>
      <c r="BI851" s="144"/>
      <c r="BJ851" s="253"/>
      <c r="BK851" s="253"/>
      <c r="BL851" s="253"/>
      <c r="BM851" s="253"/>
      <c r="BN851" s="253"/>
      <c r="BO851" s="253"/>
      <c r="BP851" s="253"/>
      <c r="BQ851" s="144"/>
      <c r="BR851" s="253">
        <f t="shared" si="306"/>
        <v>0</v>
      </c>
      <c r="BS851" s="253">
        <f t="shared" si="307"/>
        <v>0</v>
      </c>
      <c r="BT851" s="253">
        <f t="shared" si="308"/>
        <v>0</v>
      </c>
      <c r="BU851" s="253">
        <f t="shared" si="309"/>
        <v>0</v>
      </c>
      <c r="BV851" s="253">
        <f t="shared" si="310"/>
        <v>0</v>
      </c>
      <c r="BW851" s="253">
        <f t="shared" si="311"/>
        <v>0</v>
      </c>
      <c r="BX851" s="253">
        <f t="shared" si="312"/>
        <v>0</v>
      </c>
      <c r="BY851" s="142"/>
      <c r="BZ851" s="264" t="str">
        <f>IF(SUMIF('Input| Projects'!$AR$8:$CO$8,"Dx",'Input| Projects'!$AR851:$CO851)=0,"",SUMIF('Input| Projects'!$AR$8:$CO$8,"Dx",'Input| Projects'!$AR851:$CO851))</f>
        <v/>
      </c>
      <c r="CA851" s="264" t="str">
        <f>IF(SUMIF('Input| Projects'!$AR$8:$CO$8,"Tx",'Input| Projects'!$AR851:$CO851)=0,"",SUMIF('Input| Projects'!$AR$8:$CO$8,"Tx",'Input| Projects'!$AR851:$CO851))</f>
        <v/>
      </c>
      <c r="CB851" s="206" t="str">
        <f t="shared" si="319"/>
        <v/>
      </c>
    </row>
    <row r="852" spans="2:80" x14ac:dyDescent="0.3">
      <c r="B852" s="268">
        <f>IFERROR('Input| Projects'!B852,"")</f>
        <v>843</v>
      </c>
      <c r="C852" s="57" t="str">
        <f>IFERROR(IF('Input| Projects'!C852="","",'Input| Projects'!C852),"")</f>
        <v/>
      </c>
      <c r="D852" s="57" t="str">
        <f>IFERROR(IF('Input| Projects'!D852="","",'Input| Projects'!D852),"")</f>
        <v/>
      </c>
      <c r="E852" s="140"/>
      <c r="F852" s="257">
        <f>IFERROR('Input| Projects'!I852*'Input| Escalations'!$K$19,"")</f>
        <v>0</v>
      </c>
      <c r="G852" s="257">
        <f>IFERROR('Input| Projects'!J852*'Input| Escalations'!$K$19,"")</f>
        <v>0</v>
      </c>
      <c r="H852" s="257">
        <f>IFERROR('Input| Projects'!K852*'Input| Escalations'!$K$19,"")</f>
        <v>0</v>
      </c>
      <c r="I852" s="257">
        <f>IFERROR('Input| Projects'!L852*'Input| Escalations'!$K$19,"")</f>
        <v>0</v>
      </c>
      <c r="J852" s="257">
        <f>IFERROR('Input| Projects'!M852*'Input| Escalations'!$K$19,"")</f>
        <v>0</v>
      </c>
      <c r="K852" s="257">
        <f>IFERROR('Input| Projects'!N852*'Input| Escalations'!$K$19,"")</f>
        <v>0</v>
      </c>
      <c r="L852" s="257">
        <f>IFERROR('Input| Projects'!O852*'Input| Escalations'!$K$19,"")</f>
        <v>0</v>
      </c>
      <c r="M852" s="206" t="str">
        <f>IF(ABS(SUM(F852:L852)-(SUM('Input| Projects'!I852:O852)*'Input| Escalations'!$K$19))&lt;0.0000001,"",1)</f>
        <v/>
      </c>
      <c r="N852" s="259">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259">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259">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259">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259">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259">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259">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42"/>
      <c r="V852" s="253">
        <f t="shared" si="313"/>
        <v>0</v>
      </c>
      <c r="W852" s="253">
        <f t="shared" si="314"/>
        <v>0</v>
      </c>
      <c r="X852" s="253">
        <f t="shared" si="315"/>
        <v>0</v>
      </c>
      <c r="Y852" s="253">
        <f t="shared" si="298"/>
        <v>0</v>
      </c>
      <c r="Z852" s="253">
        <f t="shared" si="299"/>
        <v>0</v>
      </c>
      <c r="AA852" s="253">
        <f t="shared" si="300"/>
        <v>0</v>
      </c>
      <c r="AB852" s="253">
        <f t="shared" si="301"/>
        <v>0</v>
      </c>
      <c r="AC852" s="142"/>
      <c r="AD852" s="253">
        <f>'Input| Projects'!Q852*N852*'Input| Escalations'!$K$19</f>
        <v>0</v>
      </c>
      <c r="AE852" s="253">
        <f>'Input| Projects'!R852*O852*'Input| Escalations'!$K$19</f>
        <v>0</v>
      </c>
      <c r="AF852" s="253">
        <f>'Input| Projects'!S852*P852*'Input| Escalations'!$K$19</f>
        <v>0</v>
      </c>
      <c r="AG852" s="253">
        <f>'Input| Projects'!T852*Q852*'Input| Escalations'!$K$19</f>
        <v>0</v>
      </c>
      <c r="AH852" s="253">
        <f>'Input| Projects'!U852*R852*'Input| Escalations'!$K$19</f>
        <v>0</v>
      </c>
      <c r="AI852" s="253">
        <f>'Input| Projects'!V852*S852*'Input| Escalations'!$K$19</f>
        <v>0</v>
      </c>
      <c r="AJ852" s="253">
        <f>'Input| Projects'!W852*T852*'Input| Escalations'!$K$19</f>
        <v>0</v>
      </c>
      <c r="AK852" s="142"/>
      <c r="AL852" s="253">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253">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253">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253">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253">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253">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253">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42"/>
      <c r="AT852" s="253">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253">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253">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253">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253">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253">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253">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42"/>
      <c r="BB852" s="253">
        <f t="shared" si="316"/>
        <v>0</v>
      </c>
      <c r="BC852" s="253">
        <f t="shared" si="317"/>
        <v>0</v>
      </c>
      <c r="BD852" s="253">
        <f t="shared" si="318"/>
        <v>0</v>
      </c>
      <c r="BE852" s="253">
        <f t="shared" si="302"/>
        <v>0</v>
      </c>
      <c r="BF852" s="253">
        <f t="shared" si="303"/>
        <v>0</v>
      </c>
      <c r="BG852" s="253">
        <f t="shared" si="304"/>
        <v>0</v>
      </c>
      <c r="BH852" s="253">
        <f t="shared" si="305"/>
        <v>0</v>
      </c>
      <c r="BI852" s="144"/>
      <c r="BJ852" s="253"/>
      <c r="BK852" s="253"/>
      <c r="BL852" s="253"/>
      <c r="BM852" s="253"/>
      <c r="BN852" s="253"/>
      <c r="BO852" s="253"/>
      <c r="BP852" s="253"/>
      <c r="BQ852" s="144"/>
      <c r="BR852" s="253">
        <f t="shared" si="306"/>
        <v>0</v>
      </c>
      <c r="BS852" s="253">
        <f t="shared" si="307"/>
        <v>0</v>
      </c>
      <c r="BT852" s="253">
        <f t="shared" si="308"/>
        <v>0</v>
      </c>
      <c r="BU852" s="253">
        <f t="shared" si="309"/>
        <v>0</v>
      </c>
      <c r="BV852" s="253">
        <f t="shared" si="310"/>
        <v>0</v>
      </c>
      <c r="BW852" s="253">
        <f t="shared" si="311"/>
        <v>0</v>
      </c>
      <c r="BX852" s="253">
        <f t="shared" si="312"/>
        <v>0</v>
      </c>
      <c r="BY852" s="142"/>
      <c r="BZ852" s="264" t="str">
        <f>IF(SUMIF('Input| Projects'!$AR$8:$CO$8,"Dx",'Input| Projects'!$AR852:$CO852)=0,"",SUMIF('Input| Projects'!$AR$8:$CO$8,"Dx",'Input| Projects'!$AR852:$CO852))</f>
        <v/>
      </c>
      <c r="CA852" s="264" t="str">
        <f>IF(SUMIF('Input| Projects'!$AR$8:$CO$8,"Tx",'Input| Projects'!$AR852:$CO852)=0,"",SUMIF('Input| Projects'!$AR$8:$CO$8,"Tx",'Input| Projects'!$AR852:$CO852))</f>
        <v/>
      </c>
      <c r="CB852" s="206" t="str">
        <f t="shared" si="319"/>
        <v/>
      </c>
    </row>
    <row r="853" spans="2:80" x14ac:dyDescent="0.3">
      <c r="B853" s="268">
        <f>IFERROR('Input| Projects'!B853,"")</f>
        <v>844</v>
      </c>
      <c r="C853" s="57" t="str">
        <f>IFERROR(IF('Input| Projects'!C853="","",'Input| Projects'!C853),"")</f>
        <v/>
      </c>
      <c r="D853" s="57" t="str">
        <f>IFERROR(IF('Input| Projects'!D853="","",'Input| Projects'!D853),"")</f>
        <v/>
      </c>
      <c r="E853" s="140"/>
      <c r="F853" s="257">
        <f>IFERROR('Input| Projects'!I853*'Input| Escalations'!$K$19,"")</f>
        <v>0</v>
      </c>
      <c r="G853" s="257">
        <f>IFERROR('Input| Projects'!J853*'Input| Escalations'!$K$19,"")</f>
        <v>0</v>
      </c>
      <c r="H853" s="257">
        <f>IFERROR('Input| Projects'!K853*'Input| Escalations'!$K$19,"")</f>
        <v>0</v>
      </c>
      <c r="I853" s="257">
        <f>IFERROR('Input| Projects'!L853*'Input| Escalations'!$K$19,"")</f>
        <v>0</v>
      </c>
      <c r="J853" s="257">
        <f>IFERROR('Input| Projects'!M853*'Input| Escalations'!$K$19,"")</f>
        <v>0</v>
      </c>
      <c r="K853" s="257">
        <f>IFERROR('Input| Projects'!N853*'Input| Escalations'!$K$19,"")</f>
        <v>0</v>
      </c>
      <c r="L853" s="257">
        <f>IFERROR('Input| Projects'!O853*'Input| Escalations'!$K$19,"")</f>
        <v>0</v>
      </c>
      <c r="M853" s="206" t="str">
        <f>IF(ABS(SUM(F853:L853)-(SUM('Input| Projects'!I853:O853)*'Input| Escalations'!$K$19))&lt;0.0000001,"",1)</f>
        <v/>
      </c>
      <c r="N853" s="259">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259">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259">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259">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259">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259">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259">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42"/>
      <c r="V853" s="253">
        <f t="shared" si="313"/>
        <v>0</v>
      </c>
      <c r="W853" s="253">
        <f t="shared" si="314"/>
        <v>0</v>
      </c>
      <c r="X853" s="253">
        <f t="shared" si="315"/>
        <v>0</v>
      </c>
      <c r="Y853" s="253">
        <f t="shared" si="298"/>
        <v>0</v>
      </c>
      <c r="Z853" s="253">
        <f t="shared" si="299"/>
        <v>0</v>
      </c>
      <c r="AA853" s="253">
        <f t="shared" si="300"/>
        <v>0</v>
      </c>
      <c r="AB853" s="253">
        <f t="shared" si="301"/>
        <v>0</v>
      </c>
      <c r="AC853" s="142"/>
      <c r="AD853" s="253">
        <f>'Input| Projects'!Q853*N853*'Input| Escalations'!$K$19</f>
        <v>0</v>
      </c>
      <c r="AE853" s="253">
        <f>'Input| Projects'!R853*O853*'Input| Escalations'!$K$19</f>
        <v>0</v>
      </c>
      <c r="AF853" s="253">
        <f>'Input| Projects'!S853*P853*'Input| Escalations'!$K$19</f>
        <v>0</v>
      </c>
      <c r="AG853" s="253">
        <f>'Input| Projects'!T853*Q853*'Input| Escalations'!$K$19</f>
        <v>0</v>
      </c>
      <c r="AH853" s="253">
        <f>'Input| Projects'!U853*R853*'Input| Escalations'!$K$19</f>
        <v>0</v>
      </c>
      <c r="AI853" s="253">
        <f>'Input| Projects'!V853*S853*'Input| Escalations'!$K$19</f>
        <v>0</v>
      </c>
      <c r="AJ853" s="253">
        <f>'Input| Projects'!W853*T853*'Input| Escalations'!$K$19</f>
        <v>0</v>
      </c>
      <c r="AK853" s="142"/>
      <c r="AL853" s="253">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253">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253">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253">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253">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253">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253">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42"/>
      <c r="AT853" s="253">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253">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253">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253">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253">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253">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253">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42"/>
      <c r="BB853" s="253">
        <f t="shared" si="316"/>
        <v>0</v>
      </c>
      <c r="BC853" s="253">
        <f t="shared" si="317"/>
        <v>0</v>
      </c>
      <c r="BD853" s="253">
        <f t="shared" si="318"/>
        <v>0</v>
      </c>
      <c r="BE853" s="253">
        <f t="shared" si="302"/>
        <v>0</v>
      </c>
      <c r="BF853" s="253">
        <f t="shared" si="303"/>
        <v>0</v>
      </c>
      <c r="BG853" s="253">
        <f t="shared" si="304"/>
        <v>0</v>
      </c>
      <c r="BH853" s="253">
        <f t="shared" si="305"/>
        <v>0</v>
      </c>
      <c r="BI853" s="144"/>
      <c r="BJ853" s="253"/>
      <c r="BK853" s="253"/>
      <c r="BL853" s="253"/>
      <c r="BM853" s="253"/>
      <c r="BN853" s="253"/>
      <c r="BO853" s="253"/>
      <c r="BP853" s="253"/>
      <c r="BQ853" s="144"/>
      <c r="BR853" s="253">
        <f t="shared" si="306"/>
        <v>0</v>
      </c>
      <c r="BS853" s="253">
        <f t="shared" si="307"/>
        <v>0</v>
      </c>
      <c r="BT853" s="253">
        <f t="shared" si="308"/>
        <v>0</v>
      </c>
      <c r="BU853" s="253">
        <f t="shared" si="309"/>
        <v>0</v>
      </c>
      <c r="BV853" s="253">
        <f t="shared" si="310"/>
        <v>0</v>
      </c>
      <c r="BW853" s="253">
        <f t="shared" si="311"/>
        <v>0</v>
      </c>
      <c r="BX853" s="253">
        <f t="shared" si="312"/>
        <v>0</v>
      </c>
      <c r="BY853" s="142"/>
      <c r="BZ853" s="264" t="str">
        <f>IF(SUMIF('Input| Projects'!$AR$8:$CO$8,"Dx",'Input| Projects'!$AR853:$CO853)=0,"",SUMIF('Input| Projects'!$AR$8:$CO$8,"Dx",'Input| Projects'!$AR853:$CO853))</f>
        <v/>
      </c>
      <c r="CA853" s="264" t="str">
        <f>IF(SUMIF('Input| Projects'!$AR$8:$CO$8,"Tx",'Input| Projects'!$AR853:$CO853)=0,"",SUMIF('Input| Projects'!$AR$8:$CO$8,"Tx",'Input| Projects'!$AR853:$CO853))</f>
        <v/>
      </c>
      <c r="CB853" s="206" t="str">
        <f t="shared" si="319"/>
        <v/>
      </c>
    </row>
    <row r="854" spans="2:80" x14ac:dyDescent="0.3">
      <c r="B854" s="268">
        <f>IFERROR('Input| Projects'!B854,"")</f>
        <v>845</v>
      </c>
      <c r="C854" s="57" t="str">
        <f>IFERROR(IF('Input| Projects'!C854="","",'Input| Projects'!C854),"")</f>
        <v/>
      </c>
      <c r="D854" s="57" t="str">
        <f>IFERROR(IF('Input| Projects'!D854="","",'Input| Projects'!D854),"")</f>
        <v/>
      </c>
      <c r="E854" s="140"/>
      <c r="F854" s="257">
        <f>IFERROR('Input| Projects'!I854*'Input| Escalations'!$K$19,"")</f>
        <v>0</v>
      </c>
      <c r="G854" s="257">
        <f>IFERROR('Input| Projects'!J854*'Input| Escalations'!$K$19,"")</f>
        <v>0</v>
      </c>
      <c r="H854" s="257">
        <f>IFERROR('Input| Projects'!K854*'Input| Escalations'!$K$19,"")</f>
        <v>0</v>
      </c>
      <c r="I854" s="257">
        <f>IFERROR('Input| Projects'!L854*'Input| Escalations'!$K$19,"")</f>
        <v>0</v>
      </c>
      <c r="J854" s="257">
        <f>IFERROR('Input| Projects'!M854*'Input| Escalations'!$K$19,"")</f>
        <v>0</v>
      </c>
      <c r="K854" s="257">
        <f>IFERROR('Input| Projects'!N854*'Input| Escalations'!$K$19,"")</f>
        <v>0</v>
      </c>
      <c r="L854" s="257">
        <f>IFERROR('Input| Projects'!O854*'Input| Escalations'!$K$19,"")</f>
        <v>0</v>
      </c>
      <c r="M854" s="206" t="str">
        <f>IF(ABS(SUM(F854:L854)-(SUM('Input| Projects'!I854:O854)*'Input| Escalations'!$K$19))&lt;0.0000001,"",1)</f>
        <v/>
      </c>
      <c r="N854" s="259">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259">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259">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259">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259">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259">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259">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42"/>
      <c r="V854" s="253">
        <f t="shared" si="313"/>
        <v>0</v>
      </c>
      <c r="W854" s="253">
        <f t="shared" si="314"/>
        <v>0</v>
      </c>
      <c r="X854" s="253">
        <f t="shared" si="315"/>
        <v>0</v>
      </c>
      <c r="Y854" s="253">
        <f t="shared" si="298"/>
        <v>0</v>
      </c>
      <c r="Z854" s="253">
        <f t="shared" si="299"/>
        <v>0</v>
      </c>
      <c r="AA854" s="253">
        <f t="shared" si="300"/>
        <v>0</v>
      </c>
      <c r="AB854" s="253">
        <f t="shared" si="301"/>
        <v>0</v>
      </c>
      <c r="AC854" s="142"/>
      <c r="AD854" s="253">
        <f>'Input| Projects'!Q854*N854*'Input| Escalations'!$K$19</f>
        <v>0</v>
      </c>
      <c r="AE854" s="253">
        <f>'Input| Projects'!R854*O854*'Input| Escalations'!$K$19</f>
        <v>0</v>
      </c>
      <c r="AF854" s="253">
        <f>'Input| Projects'!S854*P854*'Input| Escalations'!$K$19</f>
        <v>0</v>
      </c>
      <c r="AG854" s="253">
        <f>'Input| Projects'!T854*Q854*'Input| Escalations'!$K$19</f>
        <v>0</v>
      </c>
      <c r="AH854" s="253">
        <f>'Input| Projects'!U854*R854*'Input| Escalations'!$K$19</f>
        <v>0</v>
      </c>
      <c r="AI854" s="253">
        <f>'Input| Projects'!V854*S854*'Input| Escalations'!$K$19</f>
        <v>0</v>
      </c>
      <c r="AJ854" s="253">
        <f>'Input| Projects'!W854*T854*'Input| Escalations'!$K$19</f>
        <v>0</v>
      </c>
      <c r="AK854" s="142"/>
      <c r="AL854" s="253">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253">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253">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253">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253">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253">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253">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42"/>
      <c r="AT854" s="253">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253">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253">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253">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253">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253">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253">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42"/>
      <c r="BB854" s="253">
        <f t="shared" si="316"/>
        <v>0</v>
      </c>
      <c r="BC854" s="253">
        <f t="shared" si="317"/>
        <v>0</v>
      </c>
      <c r="BD854" s="253">
        <f t="shared" si="318"/>
        <v>0</v>
      </c>
      <c r="BE854" s="253">
        <f t="shared" si="302"/>
        <v>0</v>
      </c>
      <c r="BF854" s="253">
        <f t="shared" si="303"/>
        <v>0</v>
      </c>
      <c r="BG854" s="253">
        <f t="shared" si="304"/>
        <v>0</v>
      </c>
      <c r="BH854" s="253">
        <f t="shared" si="305"/>
        <v>0</v>
      </c>
      <c r="BI854" s="144"/>
      <c r="BJ854" s="253"/>
      <c r="BK854" s="253"/>
      <c r="BL854" s="253"/>
      <c r="BM854" s="253"/>
      <c r="BN854" s="253"/>
      <c r="BO854" s="253"/>
      <c r="BP854" s="253"/>
      <c r="BQ854" s="144"/>
      <c r="BR854" s="253">
        <f t="shared" si="306"/>
        <v>0</v>
      </c>
      <c r="BS854" s="253">
        <f t="shared" si="307"/>
        <v>0</v>
      </c>
      <c r="BT854" s="253">
        <f t="shared" si="308"/>
        <v>0</v>
      </c>
      <c r="BU854" s="253">
        <f t="shared" si="309"/>
        <v>0</v>
      </c>
      <c r="BV854" s="253">
        <f t="shared" si="310"/>
        <v>0</v>
      </c>
      <c r="BW854" s="253">
        <f t="shared" si="311"/>
        <v>0</v>
      </c>
      <c r="BX854" s="253">
        <f t="shared" si="312"/>
        <v>0</v>
      </c>
      <c r="BY854" s="142"/>
      <c r="BZ854" s="264" t="str">
        <f>IF(SUMIF('Input| Projects'!$AR$8:$CO$8,"Dx",'Input| Projects'!$AR854:$CO854)=0,"",SUMIF('Input| Projects'!$AR$8:$CO$8,"Dx",'Input| Projects'!$AR854:$CO854))</f>
        <v/>
      </c>
      <c r="CA854" s="264" t="str">
        <f>IF(SUMIF('Input| Projects'!$AR$8:$CO$8,"Tx",'Input| Projects'!$AR854:$CO854)=0,"",SUMIF('Input| Projects'!$AR$8:$CO$8,"Tx",'Input| Projects'!$AR854:$CO854))</f>
        <v/>
      </c>
      <c r="CB854" s="206" t="str">
        <f t="shared" si="319"/>
        <v/>
      </c>
    </row>
    <row r="855" spans="2:80" x14ac:dyDescent="0.3">
      <c r="B855" s="268">
        <f>IFERROR('Input| Projects'!B855,"")</f>
        <v>846</v>
      </c>
      <c r="C855" s="57" t="str">
        <f>IFERROR(IF('Input| Projects'!C855="","",'Input| Projects'!C855),"")</f>
        <v/>
      </c>
      <c r="D855" s="57" t="str">
        <f>IFERROR(IF('Input| Projects'!D855="","",'Input| Projects'!D855),"")</f>
        <v/>
      </c>
      <c r="E855" s="140"/>
      <c r="F855" s="257">
        <f>IFERROR('Input| Projects'!I855*'Input| Escalations'!$K$19,"")</f>
        <v>0</v>
      </c>
      <c r="G855" s="257">
        <f>IFERROR('Input| Projects'!J855*'Input| Escalations'!$K$19,"")</f>
        <v>0</v>
      </c>
      <c r="H855" s="257">
        <f>IFERROR('Input| Projects'!K855*'Input| Escalations'!$K$19,"")</f>
        <v>0</v>
      </c>
      <c r="I855" s="257">
        <f>IFERROR('Input| Projects'!L855*'Input| Escalations'!$K$19,"")</f>
        <v>0</v>
      </c>
      <c r="J855" s="257">
        <f>IFERROR('Input| Projects'!M855*'Input| Escalations'!$K$19,"")</f>
        <v>0</v>
      </c>
      <c r="K855" s="257">
        <f>IFERROR('Input| Projects'!N855*'Input| Escalations'!$K$19,"")</f>
        <v>0</v>
      </c>
      <c r="L855" s="257">
        <f>IFERROR('Input| Projects'!O855*'Input| Escalations'!$K$19,"")</f>
        <v>0</v>
      </c>
      <c r="M855" s="206" t="str">
        <f>IF(ABS(SUM(F855:L855)-(SUM('Input| Projects'!I855:O855)*'Input| Escalations'!$K$19))&lt;0.0000001,"",1)</f>
        <v/>
      </c>
      <c r="N855" s="259">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259">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259">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259">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259">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259">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259">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42"/>
      <c r="V855" s="253">
        <f t="shared" si="313"/>
        <v>0</v>
      </c>
      <c r="W855" s="253">
        <f t="shared" si="314"/>
        <v>0</v>
      </c>
      <c r="X855" s="253">
        <f t="shared" si="315"/>
        <v>0</v>
      </c>
      <c r="Y855" s="253">
        <f t="shared" si="298"/>
        <v>0</v>
      </c>
      <c r="Z855" s="253">
        <f t="shared" si="299"/>
        <v>0</v>
      </c>
      <c r="AA855" s="253">
        <f t="shared" si="300"/>
        <v>0</v>
      </c>
      <c r="AB855" s="253">
        <f t="shared" si="301"/>
        <v>0</v>
      </c>
      <c r="AC855" s="142"/>
      <c r="AD855" s="253">
        <f>'Input| Projects'!Q855*N855*'Input| Escalations'!$K$19</f>
        <v>0</v>
      </c>
      <c r="AE855" s="253">
        <f>'Input| Projects'!R855*O855*'Input| Escalations'!$K$19</f>
        <v>0</v>
      </c>
      <c r="AF855" s="253">
        <f>'Input| Projects'!S855*P855*'Input| Escalations'!$K$19</f>
        <v>0</v>
      </c>
      <c r="AG855" s="253">
        <f>'Input| Projects'!T855*Q855*'Input| Escalations'!$K$19</f>
        <v>0</v>
      </c>
      <c r="AH855" s="253">
        <f>'Input| Projects'!U855*R855*'Input| Escalations'!$K$19</f>
        <v>0</v>
      </c>
      <c r="AI855" s="253">
        <f>'Input| Projects'!V855*S855*'Input| Escalations'!$K$19</f>
        <v>0</v>
      </c>
      <c r="AJ855" s="253">
        <f>'Input| Projects'!W855*T855*'Input| Escalations'!$K$19</f>
        <v>0</v>
      </c>
      <c r="AK855" s="142"/>
      <c r="AL855" s="253">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253">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253">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253">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253">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253">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253">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42"/>
      <c r="AT855" s="253">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253">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253">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253">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253">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253">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253">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42"/>
      <c r="BB855" s="253">
        <f t="shared" si="316"/>
        <v>0</v>
      </c>
      <c r="BC855" s="253">
        <f t="shared" si="317"/>
        <v>0</v>
      </c>
      <c r="BD855" s="253">
        <f t="shared" si="318"/>
        <v>0</v>
      </c>
      <c r="BE855" s="253">
        <f t="shared" si="302"/>
        <v>0</v>
      </c>
      <c r="BF855" s="253">
        <f t="shared" si="303"/>
        <v>0</v>
      </c>
      <c r="BG855" s="253">
        <f t="shared" si="304"/>
        <v>0</v>
      </c>
      <c r="BH855" s="253">
        <f t="shared" si="305"/>
        <v>0</v>
      </c>
      <c r="BI855" s="144"/>
      <c r="BJ855" s="253"/>
      <c r="BK855" s="253"/>
      <c r="BL855" s="253"/>
      <c r="BM855" s="253"/>
      <c r="BN855" s="253"/>
      <c r="BO855" s="253"/>
      <c r="BP855" s="253"/>
      <c r="BQ855" s="144"/>
      <c r="BR855" s="253">
        <f t="shared" si="306"/>
        <v>0</v>
      </c>
      <c r="BS855" s="253">
        <f t="shared" si="307"/>
        <v>0</v>
      </c>
      <c r="BT855" s="253">
        <f t="shared" si="308"/>
        <v>0</v>
      </c>
      <c r="BU855" s="253">
        <f t="shared" si="309"/>
        <v>0</v>
      </c>
      <c r="BV855" s="253">
        <f t="shared" si="310"/>
        <v>0</v>
      </c>
      <c r="BW855" s="253">
        <f t="shared" si="311"/>
        <v>0</v>
      </c>
      <c r="BX855" s="253">
        <f t="shared" si="312"/>
        <v>0</v>
      </c>
      <c r="BY855" s="142"/>
      <c r="BZ855" s="264" t="str">
        <f>IF(SUMIF('Input| Projects'!$AR$8:$CO$8,"Dx",'Input| Projects'!$AR855:$CO855)=0,"",SUMIF('Input| Projects'!$AR$8:$CO$8,"Dx",'Input| Projects'!$AR855:$CO855))</f>
        <v/>
      </c>
      <c r="CA855" s="264" t="str">
        <f>IF(SUMIF('Input| Projects'!$AR$8:$CO$8,"Tx",'Input| Projects'!$AR855:$CO855)=0,"",SUMIF('Input| Projects'!$AR$8:$CO$8,"Tx",'Input| Projects'!$AR855:$CO855))</f>
        <v/>
      </c>
      <c r="CB855" s="206" t="str">
        <f t="shared" si="319"/>
        <v/>
      </c>
    </row>
    <row r="856" spans="2:80" x14ac:dyDescent="0.3">
      <c r="B856" s="268">
        <f>IFERROR('Input| Projects'!B856,"")</f>
        <v>847</v>
      </c>
      <c r="C856" s="57" t="str">
        <f>IFERROR(IF('Input| Projects'!C856="","",'Input| Projects'!C856),"")</f>
        <v/>
      </c>
      <c r="D856" s="57" t="str">
        <f>IFERROR(IF('Input| Projects'!D856="","",'Input| Projects'!D856),"")</f>
        <v/>
      </c>
      <c r="E856" s="140"/>
      <c r="F856" s="257">
        <f>IFERROR('Input| Projects'!I856*'Input| Escalations'!$K$19,"")</f>
        <v>0</v>
      </c>
      <c r="G856" s="257">
        <f>IFERROR('Input| Projects'!J856*'Input| Escalations'!$K$19,"")</f>
        <v>0</v>
      </c>
      <c r="H856" s="257">
        <f>IFERROR('Input| Projects'!K856*'Input| Escalations'!$K$19,"")</f>
        <v>0</v>
      </c>
      <c r="I856" s="257">
        <f>IFERROR('Input| Projects'!L856*'Input| Escalations'!$K$19,"")</f>
        <v>0</v>
      </c>
      <c r="J856" s="257">
        <f>IFERROR('Input| Projects'!M856*'Input| Escalations'!$K$19,"")</f>
        <v>0</v>
      </c>
      <c r="K856" s="257">
        <f>IFERROR('Input| Projects'!N856*'Input| Escalations'!$K$19,"")</f>
        <v>0</v>
      </c>
      <c r="L856" s="257">
        <f>IFERROR('Input| Projects'!O856*'Input| Escalations'!$K$19,"")</f>
        <v>0</v>
      </c>
      <c r="M856" s="206" t="str">
        <f>IF(ABS(SUM(F856:L856)-(SUM('Input| Projects'!I856:O856)*'Input| Escalations'!$K$19))&lt;0.0000001,"",1)</f>
        <v/>
      </c>
      <c r="N856" s="259">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259">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259">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259">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259">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259">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259">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42"/>
      <c r="V856" s="253">
        <f t="shared" si="313"/>
        <v>0</v>
      </c>
      <c r="W856" s="253">
        <f t="shared" si="314"/>
        <v>0</v>
      </c>
      <c r="X856" s="253">
        <f t="shared" si="315"/>
        <v>0</v>
      </c>
      <c r="Y856" s="253">
        <f t="shared" si="298"/>
        <v>0</v>
      </c>
      <c r="Z856" s="253">
        <f t="shared" si="299"/>
        <v>0</v>
      </c>
      <c r="AA856" s="253">
        <f t="shared" si="300"/>
        <v>0</v>
      </c>
      <c r="AB856" s="253">
        <f t="shared" si="301"/>
        <v>0</v>
      </c>
      <c r="AC856" s="142"/>
      <c r="AD856" s="253">
        <f>'Input| Projects'!Q856*N856*'Input| Escalations'!$K$19</f>
        <v>0</v>
      </c>
      <c r="AE856" s="253">
        <f>'Input| Projects'!R856*O856*'Input| Escalations'!$K$19</f>
        <v>0</v>
      </c>
      <c r="AF856" s="253">
        <f>'Input| Projects'!S856*P856*'Input| Escalations'!$K$19</f>
        <v>0</v>
      </c>
      <c r="AG856" s="253">
        <f>'Input| Projects'!T856*Q856*'Input| Escalations'!$K$19</f>
        <v>0</v>
      </c>
      <c r="AH856" s="253">
        <f>'Input| Projects'!U856*R856*'Input| Escalations'!$K$19</f>
        <v>0</v>
      </c>
      <c r="AI856" s="253">
        <f>'Input| Projects'!V856*S856*'Input| Escalations'!$K$19</f>
        <v>0</v>
      </c>
      <c r="AJ856" s="253">
        <f>'Input| Projects'!W856*T856*'Input| Escalations'!$K$19</f>
        <v>0</v>
      </c>
      <c r="AK856" s="142"/>
      <c r="AL856" s="253">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253">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253">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253">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253">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253">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253">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42"/>
      <c r="AT856" s="253">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253">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253">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253">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253">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253">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253">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42"/>
      <c r="BB856" s="253">
        <f t="shared" si="316"/>
        <v>0</v>
      </c>
      <c r="BC856" s="253">
        <f t="shared" si="317"/>
        <v>0</v>
      </c>
      <c r="BD856" s="253">
        <f t="shared" si="318"/>
        <v>0</v>
      </c>
      <c r="BE856" s="253">
        <f t="shared" si="302"/>
        <v>0</v>
      </c>
      <c r="BF856" s="253">
        <f t="shared" si="303"/>
        <v>0</v>
      </c>
      <c r="BG856" s="253">
        <f t="shared" si="304"/>
        <v>0</v>
      </c>
      <c r="BH856" s="253">
        <f t="shared" si="305"/>
        <v>0</v>
      </c>
      <c r="BI856" s="144"/>
      <c r="BJ856" s="253"/>
      <c r="BK856" s="253"/>
      <c r="BL856" s="253"/>
      <c r="BM856" s="253"/>
      <c r="BN856" s="253"/>
      <c r="BO856" s="253"/>
      <c r="BP856" s="253"/>
      <c r="BQ856" s="144"/>
      <c r="BR856" s="253">
        <f t="shared" si="306"/>
        <v>0</v>
      </c>
      <c r="BS856" s="253">
        <f t="shared" si="307"/>
        <v>0</v>
      </c>
      <c r="BT856" s="253">
        <f t="shared" si="308"/>
        <v>0</v>
      </c>
      <c r="BU856" s="253">
        <f t="shared" si="309"/>
        <v>0</v>
      </c>
      <c r="BV856" s="253">
        <f t="shared" si="310"/>
        <v>0</v>
      </c>
      <c r="BW856" s="253">
        <f t="shared" si="311"/>
        <v>0</v>
      </c>
      <c r="BX856" s="253">
        <f t="shared" si="312"/>
        <v>0</v>
      </c>
      <c r="BY856" s="142"/>
      <c r="BZ856" s="264" t="str">
        <f>IF(SUMIF('Input| Projects'!$AR$8:$CO$8,"Dx",'Input| Projects'!$AR856:$CO856)=0,"",SUMIF('Input| Projects'!$AR$8:$CO$8,"Dx",'Input| Projects'!$AR856:$CO856))</f>
        <v/>
      </c>
      <c r="CA856" s="264" t="str">
        <f>IF(SUMIF('Input| Projects'!$AR$8:$CO$8,"Tx",'Input| Projects'!$AR856:$CO856)=0,"",SUMIF('Input| Projects'!$AR$8:$CO$8,"Tx",'Input| Projects'!$AR856:$CO856))</f>
        <v/>
      </c>
      <c r="CB856" s="206" t="str">
        <f t="shared" si="319"/>
        <v/>
      </c>
    </row>
    <row r="857" spans="2:80" x14ac:dyDescent="0.3">
      <c r="B857" s="268">
        <f>IFERROR('Input| Projects'!B857,"")</f>
        <v>848</v>
      </c>
      <c r="C857" s="57" t="str">
        <f>IFERROR(IF('Input| Projects'!C857="","",'Input| Projects'!C857),"")</f>
        <v/>
      </c>
      <c r="D857" s="57" t="str">
        <f>IFERROR(IF('Input| Projects'!D857="","",'Input| Projects'!D857),"")</f>
        <v/>
      </c>
      <c r="E857" s="140"/>
      <c r="F857" s="257">
        <f>IFERROR('Input| Projects'!I857*'Input| Escalations'!$K$19,"")</f>
        <v>0</v>
      </c>
      <c r="G857" s="257">
        <f>IFERROR('Input| Projects'!J857*'Input| Escalations'!$K$19,"")</f>
        <v>0</v>
      </c>
      <c r="H857" s="257">
        <f>IFERROR('Input| Projects'!K857*'Input| Escalations'!$K$19,"")</f>
        <v>0</v>
      </c>
      <c r="I857" s="257">
        <f>IFERROR('Input| Projects'!L857*'Input| Escalations'!$K$19,"")</f>
        <v>0</v>
      </c>
      <c r="J857" s="257">
        <f>IFERROR('Input| Projects'!M857*'Input| Escalations'!$K$19,"")</f>
        <v>0</v>
      </c>
      <c r="K857" s="257">
        <f>IFERROR('Input| Projects'!N857*'Input| Escalations'!$K$19,"")</f>
        <v>0</v>
      </c>
      <c r="L857" s="257">
        <f>IFERROR('Input| Projects'!O857*'Input| Escalations'!$K$19,"")</f>
        <v>0</v>
      </c>
      <c r="M857" s="206" t="str">
        <f>IF(ABS(SUM(F857:L857)-(SUM('Input| Projects'!I857:O857)*'Input| Escalations'!$K$19))&lt;0.0000001,"",1)</f>
        <v/>
      </c>
      <c r="N857" s="259">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259">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259">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259">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259">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259">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259">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42"/>
      <c r="V857" s="253">
        <f t="shared" si="313"/>
        <v>0</v>
      </c>
      <c r="W857" s="253">
        <f t="shared" si="314"/>
        <v>0</v>
      </c>
      <c r="X857" s="253">
        <f t="shared" si="315"/>
        <v>0</v>
      </c>
      <c r="Y857" s="253">
        <f t="shared" si="298"/>
        <v>0</v>
      </c>
      <c r="Z857" s="253">
        <f t="shared" si="299"/>
        <v>0</v>
      </c>
      <c r="AA857" s="253">
        <f t="shared" si="300"/>
        <v>0</v>
      </c>
      <c r="AB857" s="253">
        <f t="shared" si="301"/>
        <v>0</v>
      </c>
      <c r="AC857" s="142"/>
      <c r="AD857" s="253">
        <f>'Input| Projects'!Q857*N857*'Input| Escalations'!$K$19</f>
        <v>0</v>
      </c>
      <c r="AE857" s="253">
        <f>'Input| Projects'!R857*O857*'Input| Escalations'!$K$19</f>
        <v>0</v>
      </c>
      <c r="AF857" s="253">
        <f>'Input| Projects'!S857*P857*'Input| Escalations'!$K$19</f>
        <v>0</v>
      </c>
      <c r="AG857" s="253">
        <f>'Input| Projects'!T857*Q857*'Input| Escalations'!$K$19</f>
        <v>0</v>
      </c>
      <c r="AH857" s="253">
        <f>'Input| Projects'!U857*R857*'Input| Escalations'!$K$19</f>
        <v>0</v>
      </c>
      <c r="AI857" s="253">
        <f>'Input| Projects'!V857*S857*'Input| Escalations'!$K$19</f>
        <v>0</v>
      </c>
      <c r="AJ857" s="253">
        <f>'Input| Projects'!W857*T857*'Input| Escalations'!$K$19</f>
        <v>0</v>
      </c>
      <c r="AK857" s="142"/>
      <c r="AL857" s="253">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253">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253">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253">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253">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253">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253">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42"/>
      <c r="AT857" s="253">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253">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253">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253">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253">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253">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253">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42"/>
      <c r="BB857" s="253">
        <f t="shared" si="316"/>
        <v>0</v>
      </c>
      <c r="BC857" s="253">
        <f t="shared" si="317"/>
        <v>0</v>
      </c>
      <c r="BD857" s="253">
        <f t="shared" si="318"/>
        <v>0</v>
      </c>
      <c r="BE857" s="253">
        <f t="shared" si="302"/>
        <v>0</v>
      </c>
      <c r="BF857" s="253">
        <f t="shared" si="303"/>
        <v>0</v>
      </c>
      <c r="BG857" s="253">
        <f t="shared" si="304"/>
        <v>0</v>
      </c>
      <c r="BH857" s="253">
        <f t="shared" si="305"/>
        <v>0</v>
      </c>
      <c r="BI857" s="144"/>
      <c r="BJ857" s="253"/>
      <c r="BK857" s="253"/>
      <c r="BL857" s="253"/>
      <c r="BM857" s="253"/>
      <c r="BN857" s="253"/>
      <c r="BO857" s="253"/>
      <c r="BP857" s="253"/>
      <c r="BQ857" s="144"/>
      <c r="BR857" s="253">
        <f t="shared" si="306"/>
        <v>0</v>
      </c>
      <c r="BS857" s="253">
        <f t="shared" si="307"/>
        <v>0</v>
      </c>
      <c r="BT857" s="253">
        <f t="shared" si="308"/>
        <v>0</v>
      </c>
      <c r="BU857" s="253">
        <f t="shared" si="309"/>
        <v>0</v>
      </c>
      <c r="BV857" s="253">
        <f t="shared" si="310"/>
        <v>0</v>
      </c>
      <c r="BW857" s="253">
        <f t="shared" si="311"/>
        <v>0</v>
      </c>
      <c r="BX857" s="253">
        <f t="shared" si="312"/>
        <v>0</v>
      </c>
      <c r="BY857" s="142"/>
      <c r="BZ857" s="264" t="str">
        <f>IF(SUMIF('Input| Projects'!$AR$8:$CO$8,"Dx",'Input| Projects'!$AR857:$CO857)=0,"",SUMIF('Input| Projects'!$AR$8:$CO$8,"Dx",'Input| Projects'!$AR857:$CO857))</f>
        <v/>
      </c>
      <c r="CA857" s="264" t="str">
        <f>IF(SUMIF('Input| Projects'!$AR$8:$CO$8,"Tx",'Input| Projects'!$AR857:$CO857)=0,"",SUMIF('Input| Projects'!$AR$8:$CO$8,"Tx",'Input| Projects'!$AR857:$CO857))</f>
        <v/>
      </c>
      <c r="CB857" s="206" t="str">
        <f t="shared" si="319"/>
        <v/>
      </c>
    </row>
    <row r="858" spans="2:80" x14ac:dyDescent="0.3">
      <c r="B858" s="268">
        <f>IFERROR('Input| Projects'!B858,"")</f>
        <v>849</v>
      </c>
      <c r="C858" s="57" t="str">
        <f>IFERROR(IF('Input| Projects'!C858="","",'Input| Projects'!C858),"")</f>
        <v/>
      </c>
      <c r="D858" s="57" t="str">
        <f>IFERROR(IF('Input| Projects'!D858="","",'Input| Projects'!D858),"")</f>
        <v/>
      </c>
      <c r="E858" s="140"/>
      <c r="F858" s="257">
        <f>IFERROR('Input| Projects'!I858*'Input| Escalations'!$K$19,"")</f>
        <v>0</v>
      </c>
      <c r="G858" s="257">
        <f>IFERROR('Input| Projects'!J858*'Input| Escalations'!$K$19,"")</f>
        <v>0</v>
      </c>
      <c r="H858" s="257">
        <f>IFERROR('Input| Projects'!K858*'Input| Escalations'!$K$19,"")</f>
        <v>0</v>
      </c>
      <c r="I858" s="257">
        <f>IFERROR('Input| Projects'!L858*'Input| Escalations'!$K$19,"")</f>
        <v>0</v>
      </c>
      <c r="J858" s="257">
        <f>IFERROR('Input| Projects'!M858*'Input| Escalations'!$K$19,"")</f>
        <v>0</v>
      </c>
      <c r="K858" s="257">
        <f>IFERROR('Input| Projects'!N858*'Input| Escalations'!$K$19,"")</f>
        <v>0</v>
      </c>
      <c r="L858" s="257">
        <f>IFERROR('Input| Projects'!O858*'Input| Escalations'!$K$19,"")</f>
        <v>0</v>
      </c>
      <c r="M858" s="206" t="str">
        <f>IF(ABS(SUM(F858:L858)-(SUM('Input| Projects'!I858:O858)*'Input| Escalations'!$K$19))&lt;0.0000001,"",1)</f>
        <v/>
      </c>
      <c r="N858" s="259">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259">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259">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259">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259">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259">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259">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42"/>
      <c r="V858" s="253">
        <f t="shared" si="313"/>
        <v>0</v>
      </c>
      <c r="W858" s="253">
        <f t="shared" si="314"/>
        <v>0</v>
      </c>
      <c r="X858" s="253">
        <f t="shared" si="315"/>
        <v>0</v>
      </c>
      <c r="Y858" s="253">
        <f t="shared" si="298"/>
        <v>0</v>
      </c>
      <c r="Z858" s="253">
        <f t="shared" si="299"/>
        <v>0</v>
      </c>
      <c r="AA858" s="253">
        <f t="shared" si="300"/>
        <v>0</v>
      </c>
      <c r="AB858" s="253">
        <f t="shared" si="301"/>
        <v>0</v>
      </c>
      <c r="AC858" s="142"/>
      <c r="AD858" s="253">
        <f>'Input| Projects'!Q858*N858*'Input| Escalations'!$K$19</f>
        <v>0</v>
      </c>
      <c r="AE858" s="253">
        <f>'Input| Projects'!R858*O858*'Input| Escalations'!$K$19</f>
        <v>0</v>
      </c>
      <c r="AF858" s="253">
        <f>'Input| Projects'!S858*P858*'Input| Escalations'!$K$19</f>
        <v>0</v>
      </c>
      <c r="AG858" s="253">
        <f>'Input| Projects'!T858*Q858*'Input| Escalations'!$K$19</f>
        <v>0</v>
      </c>
      <c r="AH858" s="253">
        <f>'Input| Projects'!U858*R858*'Input| Escalations'!$K$19</f>
        <v>0</v>
      </c>
      <c r="AI858" s="253">
        <f>'Input| Projects'!V858*S858*'Input| Escalations'!$K$19</f>
        <v>0</v>
      </c>
      <c r="AJ858" s="253">
        <f>'Input| Projects'!W858*T858*'Input| Escalations'!$K$19</f>
        <v>0</v>
      </c>
      <c r="AK858" s="142"/>
      <c r="AL858" s="253">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253">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253">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253">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253">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253">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253">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42"/>
      <c r="AT858" s="253">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253">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253">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253">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253">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253">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253">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42"/>
      <c r="BB858" s="253">
        <f t="shared" si="316"/>
        <v>0</v>
      </c>
      <c r="BC858" s="253">
        <f t="shared" si="317"/>
        <v>0</v>
      </c>
      <c r="BD858" s="253">
        <f t="shared" si="318"/>
        <v>0</v>
      </c>
      <c r="BE858" s="253">
        <f t="shared" si="302"/>
        <v>0</v>
      </c>
      <c r="BF858" s="253">
        <f t="shared" si="303"/>
        <v>0</v>
      </c>
      <c r="BG858" s="253">
        <f t="shared" si="304"/>
        <v>0</v>
      </c>
      <c r="BH858" s="253">
        <f t="shared" si="305"/>
        <v>0</v>
      </c>
      <c r="BI858" s="144"/>
      <c r="BJ858" s="253"/>
      <c r="BK858" s="253"/>
      <c r="BL858" s="253"/>
      <c r="BM858" s="253"/>
      <c r="BN858" s="253"/>
      <c r="BO858" s="253"/>
      <c r="BP858" s="253"/>
      <c r="BQ858" s="144"/>
      <c r="BR858" s="253">
        <f t="shared" si="306"/>
        <v>0</v>
      </c>
      <c r="BS858" s="253">
        <f t="shared" si="307"/>
        <v>0</v>
      </c>
      <c r="BT858" s="253">
        <f t="shared" si="308"/>
        <v>0</v>
      </c>
      <c r="BU858" s="253">
        <f t="shared" si="309"/>
        <v>0</v>
      </c>
      <c r="BV858" s="253">
        <f t="shared" si="310"/>
        <v>0</v>
      </c>
      <c r="BW858" s="253">
        <f t="shared" si="311"/>
        <v>0</v>
      </c>
      <c r="BX858" s="253">
        <f t="shared" si="312"/>
        <v>0</v>
      </c>
      <c r="BY858" s="142"/>
      <c r="BZ858" s="264" t="str">
        <f>IF(SUMIF('Input| Projects'!$AR$8:$CO$8,"Dx",'Input| Projects'!$AR858:$CO858)=0,"",SUMIF('Input| Projects'!$AR$8:$CO$8,"Dx",'Input| Projects'!$AR858:$CO858))</f>
        <v/>
      </c>
      <c r="CA858" s="264" t="str">
        <f>IF(SUMIF('Input| Projects'!$AR$8:$CO$8,"Tx",'Input| Projects'!$AR858:$CO858)=0,"",SUMIF('Input| Projects'!$AR$8:$CO$8,"Tx",'Input| Projects'!$AR858:$CO858))</f>
        <v/>
      </c>
      <c r="CB858" s="206" t="str">
        <f t="shared" si="319"/>
        <v/>
      </c>
    </row>
    <row r="859" spans="2:80" x14ac:dyDescent="0.3">
      <c r="B859" s="268">
        <f>IFERROR('Input| Projects'!B859,"")</f>
        <v>850</v>
      </c>
      <c r="C859" s="57" t="str">
        <f>IFERROR(IF('Input| Projects'!C859="","",'Input| Projects'!C859),"")</f>
        <v/>
      </c>
      <c r="D859" s="57" t="str">
        <f>IFERROR(IF('Input| Projects'!D859="","",'Input| Projects'!D859),"")</f>
        <v/>
      </c>
      <c r="E859" s="140"/>
      <c r="F859" s="257">
        <f>IFERROR('Input| Projects'!I859*'Input| Escalations'!$K$19,"")</f>
        <v>0</v>
      </c>
      <c r="G859" s="257">
        <f>IFERROR('Input| Projects'!J859*'Input| Escalations'!$K$19,"")</f>
        <v>0</v>
      </c>
      <c r="H859" s="257">
        <f>IFERROR('Input| Projects'!K859*'Input| Escalations'!$K$19,"")</f>
        <v>0</v>
      </c>
      <c r="I859" s="257">
        <f>IFERROR('Input| Projects'!L859*'Input| Escalations'!$K$19,"")</f>
        <v>0</v>
      </c>
      <c r="J859" s="257">
        <f>IFERROR('Input| Projects'!M859*'Input| Escalations'!$K$19,"")</f>
        <v>0</v>
      </c>
      <c r="K859" s="257">
        <f>IFERROR('Input| Projects'!N859*'Input| Escalations'!$K$19,"")</f>
        <v>0</v>
      </c>
      <c r="L859" s="257">
        <f>IFERROR('Input| Projects'!O859*'Input| Escalations'!$K$19,"")</f>
        <v>0</v>
      </c>
      <c r="M859" s="206" t="str">
        <f>IF(ABS(SUM(F859:L859)-(SUM('Input| Projects'!I859:O859)*'Input| Escalations'!$K$19))&lt;0.0000001,"",1)</f>
        <v/>
      </c>
      <c r="N859" s="259">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259">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259">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259">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259">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259">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259">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42"/>
      <c r="V859" s="253">
        <f t="shared" si="313"/>
        <v>0</v>
      </c>
      <c r="W859" s="253">
        <f t="shared" si="314"/>
        <v>0</v>
      </c>
      <c r="X859" s="253">
        <f t="shared" si="315"/>
        <v>0</v>
      </c>
      <c r="Y859" s="253">
        <f t="shared" si="298"/>
        <v>0</v>
      </c>
      <c r="Z859" s="253">
        <f t="shared" si="299"/>
        <v>0</v>
      </c>
      <c r="AA859" s="253">
        <f t="shared" si="300"/>
        <v>0</v>
      </c>
      <c r="AB859" s="253">
        <f t="shared" si="301"/>
        <v>0</v>
      </c>
      <c r="AC859" s="142"/>
      <c r="AD859" s="253">
        <f>'Input| Projects'!Q859*N859*'Input| Escalations'!$K$19</f>
        <v>0</v>
      </c>
      <c r="AE859" s="253">
        <f>'Input| Projects'!R859*O859*'Input| Escalations'!$K$19</f>
        <v>0</v>
      </c>
      <c r="AF859" s="253">
        <f>'Input| Projects'!S859*P859*'Input| Escalations'!$K$19</f>
        <v>0</v>
      </c>
      <c r="AG859" s="253">
        <f>'Input| Projects'!T859*Q859*'Input| Escalations'!$K$19</f>
        <v>0</v>
      </c>
      <c r="AH859" s="253">
        <f>'Input| Projects'!U859*R859*'Input| Escalations'!$K$19</f>
        <v>0</v>
      </c>
      <c r="AI859" s="253">
        <f>'Input| Projects'!V859*S859*'Input| Escalations'!$K$19</f>
        <v>0</v>
      </c>
      <c r="AJ859" s="253">
        <f>'Input| Projects'!W859*T859*'Input| Escalations'!$K$19</f>
        <v>0</v>
      </c>
      <c r="AK859" s="142"/>
      <c r="AL859" s="253">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253">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253">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253">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253">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253">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253">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42"/>
      <c r="AT859" s="253">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253">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253">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253">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253">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253">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253">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42"/>
      <c r="BB859" s="253">
        <f t="shared" si="316"/>
        <v>0</v>
      </c>
      <c r="BC859" s="253">
        <f t="shared" si="317"/>
        <v>0</v>
      </c>
      <c r="BD859" s="253">
        <f t="shared" si="318"/>
        <v>0</v>
      </c>
      <c r="BE859" s="253">
        <f t="shared" si="302"/>
        <v>0</v>
      </c>
      <c r="BF859" s="253">
        <f t="shared" si="303"/>
        <v>0</v>
      </c>
      <c r="BG859" s="253">
        <f t="shared" si="304"/>
        <v>0</v>
      </c>
      <c r="BH859" s="253">
        <f t="shared" si="305"/>
        <v>0</v>
      </c>
      <c r="BI859" s="144"/>
      <c r="BJ859" s="253"/>
      <c r="BK859" s="253"/>
      <c r="BL859" s="253"/>
      <c r="BM859" s="253"/>
      <c r="BN859" s="253"/>
      <c r="BO859" s="253"/>
      <c r="BP859" s="253"/>
      <c r="BQ859" s="144"/>
      <c r="BR859" s="253">
        <f t="shared" si="306"/>
        <v>0</v>
      </c>
      <c r="BS859" s="253">
        <f t="shared" si="307"/>
        <v>0</v>
      </c>
      <c r="BT859" s="253">
        <f t="shared" si="308"/>
        <v>0</v>
      </c>
      <c r="BU859" s="253">
        <f t="shared" si="309"/>
        <v>0</v>
      </c>
      <c r="BV859" s="253">
        <f t="shared" si="310"/>
        <v>0</v>
      </c>
      <c r="BW859" s="253">
        <f t="shared" si="311"/>
        <v>0</v>
      </c>
      <c r="BX859" s="253">
        <f t="shared" si="312"/>
        <v>0</v>
      </c>
      <c r="BY859" s="142"/>
      <c r="BZ859" s="264" t="str">
        <f>IF(SUMIF('Input| Projects'!$AR$8:$CO$8,"Dx",'Input| Projects'!$AR859:$CO859)=0,"",SUMIF('Input| Projects'!$AR$8:$CO$8,"Dx",'Input| Projects'!$AR859:$CO859))</f>
        <v/>
      </c>
      <c r="CA859" s="264" t="str">
        <f>IF(SUMIF('Input| Projects'!$AR$8:$CO$8,"Tx",'Input| Projects'!$AR859:$CO859)=0,"",SUMIF('Input| Projects'!$AR$8:$CO$8,"Tx",'Input| Projects'!$AR859:$CO859))</f>
        <v/>
      </c>
      <c r="CB859" s="206" t="str">
        <f t="shared" si="319"/>
        <v/>
      </c>
    </row>
    <row r="860" spans="2:80" x14ac:dyDescent="0.3">
      <c r="B860" s="268">
        <f>IFERROR('Input| Projects'!B860,"")</f>
        <v>851</v>
      </c>
      <c r="C860" s="57" t="str">
        <f>IFERROR(IF('Input| Projects'!C860="","",'Input| Projects'!C860),"")</f>
        <v/>
      </c>
      <c r="D860" s="57" t="str">
        <f>IFERROR(IF('Input| Projects'!D860="","",'Input| Projects'!D860),"")</f>
        <v/>
      </c>
      <c r="E860" s="140"/>
      <c r="F860" s="257">
        <f>IFERROR('Input| Projects'!I860*'Input| Escalations'!$K$19,"")</f>
        <v>0</v>
      </c>
      <c r="G860" s="257">
        <f>IFERROR('Input| Projects'!J860*'Input| Escalations'!$K$19,"")</f>
        <v>0</v>
      </c>
      <c r="H860" s="257">
        <f>IFERROR('Input| Projects'!K860*'Input| Escalations'!$K$19,"")</f>
        <v>0</v>
      </c>
      <c r="I860" s="257">
        <f>IFERROR('Input| Projects'!L860*'Input| Escalations'!$K$19,"")</f>
        <v>0</v>
      </c>
      <c r="J860" s="257">
        <f>IFERROR('Input| Projects'!M860*'Input| Escalations'!$K$19,"")</f>
        <v>0</v>
      </c>
      <c r="K860" s="257">
        <f>IFERROR('Input| Projects'!N860*'Input| Escalations'!$K$19,"")</f>
        <v>0</v>
      </c>
      <c r="L860" s="257">
        <f>IFERROR('Input| Projects'!O860*'Input| Escalations'!$K$19,"")</f>
        <v>0</v>
      </c>
      <c r="M860" s="206" t="str">
        <f>IF(ABS(SUM(F860:L860)-(SUM('Input| Projects'!I860:O860)*'Input| Escalations'!$K$19))&lt;0.0000001,"",1)</f>
        <v/>
      </c>
      <c r="N860" s="259">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259">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259">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259">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259">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259">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259">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42"/>
      <c r="V860" s="253">
        <f t="shared" si="313"/>
        <v>0</v>
      </c>
      <c r="W860" s="253">
        <f t="shared" si="314"/>
        <v>0</v>
      </c>
      <c r="X860" s="253">
        <f t="shared" si="315"/>
        <v>0</v>
      </c>
      <c r="Y860" s="253">
        <f t="shared" si="298"/>
        <v>0</v>
      </c>
      <c r="Z860" s="253">
        <f t="shared" si="299"/>
        <v>0</v>
      </c>
      <c r="AA860" s="253">
        <f t="shared" si="300"/>
        <v>0</v>
      </c>
      <c r="AB860" s="253">
        <f t="shared" si="301"/>
        <v>0</v>
      </c>
      <c r="AC860" s="142"/>
      <c r="AD860" s="253">
        <f>'Input| Projects'!Q860*N860*'Input| Escalations'!$K$19</f>
        <v>0</v>
      </c>
      <c r="AE860" s="253">
        <f>'Input| Projects'!R860*O860*'Input| Escalations'!$K$19</f>
        <v>0</v>
      </c>
      <c r="AF860" s="253">
        <f>'Input| Projects'!S860*P860*'Input| Escalations'!$K$19</f>
        <v>0</v>
      </c>
      <c r="AG860" s="253">
        <f>'Input| Projects'!T860*Q860*'Input| Escalations'!$K$19</f>
        <v>0</v>
      </c>
      <c r="AH860" s="253">
        <f>'Input| Projects'!U860*R860*'Input| Escalations'!$K$19</f>
        <v>0</v>
      </c>
      <c r="AI860" s="253">
        <f>'Input| Projects'!V860*S860*'Input| Escalations'!$K$19</f>
        <v>0</v>
      </c>
      <c r="AJ860" s="253">
        <f>'Input| Projects'!W860*T860*'Input| Escalations'!$K$19</f>
        <v>0</v>
      </c>
      <c r="AK860" s="142"/>
      <c r="AL860" s="253">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253">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253">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253">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253">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253">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253">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42"/>
      <c r="AT860" s="253">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253">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253">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253">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253">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253">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253">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42"/>
      <c r="BB860" s="253">
        <f t="shared" si="316"/>
        <v>0</v>
      </c>
      <c r="BC860" s="253">
        <f t="shared" si="317"/>
        <v>0</v>
      </c>
      <c r="BD860" s="253">
        <f t="shared" si="318"/>
        <v>0</v>
      </c>
      <c r="BE860" s="253">
        <f t="shared" si="302"/>
        <v>0</v>
      </c>
      <c r="BF860" s="253">
        <f t="shared" si="303"/>
        <v>0</v>
      </c>
      <c r="BG860" s="253">
        <f t="shared" si="304"/>
        <v>0</v>
      </c>
      <c r="BH860" s="253">
        <f t="shared" si="305"/>
        <v>0</v>
      </c>
      <c r="BI860" s="144"/>
      <c r="BJ860" s="253"/>
      <c r="BK860" s="253"/>
      <c r="BL860" s="253"/>
      <c r="BM860" s="253"/>
      <c r="BN860" s="253"/>
      <c r="BO860" s="253"/>
      <c r="BP860" s="253"/>
      <c r="BQ860" s="144"/>
      <c r="BR860" s="253">
        <f t="shared" si="306"/>
        <v>0</v>
      </c>
      <c r="BS860" s="253">
        <f t="shared" si="307"/>
        <v>0</v>
      </c>
      <c r="BT860" s="253">
        <f t="shared" si="308"/>
        <v>0</v>
      </c>
      <c r="BU860" s="253">
        <f t="shared" si="309"/>
        <v>0</v>
      </c>
      <c r="BV860" s="253">
        <f t="shared" si="310"/>
        <v>0</v>
      </c>
      <c r="BW860" s="253">
        <f t="shared" si="311"/>
        <v>0</v>
      </c>
      <c r="BX860" s="253">
        <f t="shared" si="312"/>
        <v>0</v>
      </c>
      <c r="BY860" s="142"/>
      <c r="BZ860" s="264" t="str">
        <f>IF(SUMIF('Input| Projects'!$AR$8:$CO$8,"Dx",'Input| Projects'!$AR860:$CO860)=0,"",SUMIF('Input| Projects'!$AR$8:$CO$8,"Dx",'Input| Projects'!$AR860:$CO860))</f>
        <v/>
      </c>
      <c r="CA860" s="264" t="str">
        <f>IF(SUMIF('Input| Projects'!$AR$8:$CO$8,"Tx",'Input| Projects'!$AR860:$CO860)=0,"",SUMIF('Input| Projects'!$AR$8:$CO$8,"Tx",'Input| Projects'!$AR860:$CO860))</f>
        <v/>
      </c>
      <c r="CB860" s="206" t="str">
        <f t="shared" si="319"/>
        <v/>
      </c>
    </row>
    <row r="861" spans="2:80" x14ac:dyDescent="0.3">
      <c r="B861" s="268">
        <f>IFERROR('Input| Projects'!B861,"")</f>
        <v>852</v>
      </c>
      <c r="C861" s="57" t="str">
        <f>IFERROR(IF('Input| Projects'!C861="","",'Input| Projects'!C861),"")</f>
        <v/>
      </c>
      <c r="D861" s="57" t="str">
        <f>IFERROR(IF('Input| Projects'!D861="","",'Input| Projects'!D861),"")</f>
        <v/>
      </c>
      <c r="E861" s="140"/>
      <c r="F861" s="257">
        <f>IFERROR('Input| Projects'!I861*'Input| Escalations'!$K$19,"")</f>
        <v>0</v>
      </c>
      <c r="G861" s="257">
        <f>IFERROR('Input| Projects'!J861*'Input| Escalations'!$K$19,"")</f>
        <v>0</v>
      </c>
      <c r="H861" s="257">
        <f>IFERROR('Input| Projects'!K861*'Input| Escalations'!$K$19,"")</f>
        <v>0</v>
      </c>
      <c r="I861" s="257">
        <f>IFERROR('Input| Projects'!L861*'Input| Escalations'!$K$19,"")</f>
        <v>0</v>
      </c>
      <c r="J861" s="257">
        <f>IFERROR('Input| Projects'!M861*'Input| Escalations'!$K$19,"")</f>
        <v>0</v>
      </c>
      <c r="K861" s="257">
        <f>IFERROR('Input| Projects'!N861*'Input| Escalations'!$K$19,"")</f>
        <v>0</v>
      </c>
      <c r="L861" s="257">
        <f>IFERROR('Input| Projects'!O861*'Input| Escalations'!$K$19,"")</f>
        <v>0</v>
      </c>
      <c r="M861" s="206" t="str">
        <f>IF(ABS(SUM(F861:L861)-(SUM('Input| Projects'!I861:O861)*'Input| Escalations'!$K$19))&lt;0.0000001,"",1)</f>
        <v/>
      </c>
      <c r="N861" s="259">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259">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259">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259">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259">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259">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259">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42"/>
      <c r="V861" s="253">
        <f t="shared" si="313"/>
        <v>0</v>
      </c>
      <c r="W861" s="253">
        <f t="shared" si="314"/>
        <v>0</v>
      </c>
      <c r="X861" s="253">
        <f t="shared" si="315"/>
        <v>0</v>
      </c>
      <c r="Y861" s="253">
        <f t="shared" si="298"/>
        <v>0</v>
      </c>
      <c r="Z861" s="253">
        <f t="shared" si="299"/>
        <v>0</v>
      </c>
      <c r="AA861" s="253">
        <f t="shared" si="300"/>
        <v>0</v>
      </c>
      <c r="AB861" s="253">
        <f t="shared" si="301"/>
        <v>0</v>
      </c>
      <c r="AC861" s="142"/>
      <c r="AD861" s="253">
        <f>'Input| Projects'!Q861*N861*'Input| Escalations'!$K$19</f>
        <v>0</v>
      </c>
      <c r="AE861" s="253">
        <f>'Input| Projects'!R861*O861*'Input| Escalations'!$K$19</f>
        <v>0</v>
      </c>
      <c r="AF861" s="253">
        <f>'Input| Projects'!S861*P861*'Input| Escalations'!$K$19</f>
        <v>0</v>
      </c>
      <c r="AG861" s="253">
        <f>'Input| Projects'!T861*Q861*'Input| Escalations'!$K$19</f>
        <v>0</v>
      </c>
      <c r="AH861" s="253">
        <f>'Input| Projects'!U861*R861*'Input| Escalations'!$K$19</f>
        <v>0</v>
      </c>
      <c r="AI861" s="253">
        <f>'Input| Projects'!V861*S861*'Input| Escalations'!$K$19</f>
        <v>0</v>
      </c>
      <c r="AJ861" s="253">
        <f>'Input| Projects'!W861*T861*'Input| Escalations'!$K$19</f>
        <v>0</v>
      </c>
      <c r="AK861" s="142"/>
      <c r="AL861" s="253">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253">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253">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253">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253">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253">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253">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42"/>
      <c r="AT861" s="253">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253">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253">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253">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253">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253">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253">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42"/>
      <c r="BB861" s="253">
        <f t="shared" si="316"/>
        <v>0</v>
      </c>
      <c r="BC861" s="253">
        <f t="shared" si="317"/>
        <v>0</v>
      </c>
      <c r="BD861" s="253">
        <f t="shared" si="318"/>
        <v>0</v>
      </c>
      <c r="BE861" s="253">
        <f t="shared" si="302"/>
        <v>0</v>
      </c>
      <c r="BF861" s="253">
        <f t="shared" si="303"/>
        <v>0</v>
      </c>
      <c r="BG861" s="253">
        <f t="shared" si="304"/>
        <v>0</v>
      </c>
      <c r="BH861" s="253">
        <f t="shared" si="305"/>
        <v>0</v>
      </c>
      <c r="BI861" s="144"/>
      <c r="BJ861" s="253"/>
      <c r="BK861" s="253"/>
      <c r="BL861" s="253"/>
      <c r="BM861" s="253"/>
      <c r="BN861" s="253"/>
      <c r="BO861" s="253"/>
      <c r="BP861" s="253"/>
      <c r="BQ861" s="144"/>
      <c r="BR861" s="253">
        <f t="shared" si="306"/>
        <v>0</v>
      </c>
      <c r="BS861" s="253">
        <f t="shared" si="307"/>
        <v>0</v>
      </c>
      <c r="BT861" s="253">
        <f t="shared" si="308"/>
        <v>0</v>
      </c>
      <c r="BU861" s="253">
        <f t="shared" si="309"/>
        <v>0</v>
      </c>
      <c r="BV861" s="253">
        <f t="shared" si="310"/>
        <v>0</v>
      </c>
      <c r="BW861" s="253">
        <f t="shared" si="311"/>
        <v>0</v>
      </c>
      <c r="BX861" s="253">
        <f t="shared" si="312"/>
        <v>0</v>
      </c>
      <c r="BY861" s="142"/>
      <c r="BZ861" s="264" t="str">
        <f>IF(SUMIF('Input| Projects'!$AR$8:$CO$8,"Dx",'Input| Projects'!$AR861:$CO861)=0,"",SUMIF('Input| Projects'!$AR$8:$CO$8,"Dx",'Input| Projects'!$AR861:$CO861))</f>
        <v/>
      </c>
      <c r="CA861" s="264" t="str">
        <f>IF(SUMIF('Input| Projects'!$AR$8:$CO$8,"Tx",'Input| Projects'!$AR861:$CO861)=0,"",SUMIF('Input| Projects'!$AR$8:$CO$8,"Tx",'Input| Projects'!$AR861:$CO861))</f>
        <v/>
      </c>
      <c r="CB861" s="206" t="str">
        <f t="shared" si="319"/>
        <v/>
      </c>
    </row>
    <row r="862" spans="2:80" x14ac:dyDescent="0.3">
      <c r="B862" s="268">
        <f>IFERROR('Input| Projects'!B862,"")</f>
        <v>853</v>
      </c>
      <c r="C862" s="57" t="str">
        <f>IFERROR(IF('Input| Projects'!C862="","",'Input| Projects'!C862),"")</f>
        <v/>
      </c>
      <c r="D862" s="57" t="str">
        <f>IFERROR(IF('Input| Projects'!D862="","",'Input| Projects'!D862),"")</f>
        <v/>
      </c>
      <c r="E862" s="140"/>
      <c r="F862" s="257">
        <f>IFERROR('Input| Projects'!I862*'Input| Escalations'!$K$19,"")</f>
        <v>0</v>
      </c>
      <c r="G862" s="257">
        <f>IFERROR('Input| Projects'!J862*'Input| Escalations'!$K$19,"")</f>
        <v>0</v>
      </c>
      <c r="H862" s="257">
        <f>IFERROR('Input| Projects'!K862*'Input| Escalations'!$K$19,"")</f>
        <v>0</v>
      </c>
      <c r="I862" s="257">
        <f>IFERROR('Input| Projects'!L862*'Input| Escalations'!$K$19,"")</f>
        <v>0</v>
      </c>
      <c r="J862" s="257">
        <f>IFERROR('Input| Projects'!M862*'Input| Escalations'!$K$19,"")</f>
        <v>0</v>
      </c>
      <c r="K862" s="257">
        <f>IFERROR('Input| Projects'!N862*'Input| Escalations'!$K$19,"")</f>
        <v>0</v>
      </c>
      <c r="L862" s="257">
        <f>IFERROR('Input| Projects'!O862*'Input| Escalations'!$K$19,"")</f>
        <v>0</v>
      </c>
      <c r="M862" s="206" t="str">
        <f>IF(ABS(SUM(F862:L862)-(SUM('Input| Projects'!I862:O862)*'Input| Escalations'!$K$19))&lt;0.0000001,"",1)</f>
        <v/>
      </c>
      <c r="N862" s="259">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259">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259">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259">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259">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259">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259">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42"/>
      <c r="V862" s="253">
        <f t="shared" si="313"/>
        <v>0</v>
      </c>
      <c r="W862" s="253">
        <f t="shared" si="314"/>
        <v>0</v>
      </c>
      <c r="X862" s="253">
        <f t="shared" si="315"/>
        <v>0</v>
      </c>
      <c r="Y862" s="253">
        <f t="shared" si="298"/>
        <v>0</v>
      </c>
      <c r="Z862" s="253">
        <f t="shared" si="299"/>
        <v>0</v>
      </c>
      <c r="AA862" s="253">
        <f t="shared" si="300"/>
        <v>0</v>
      </c>
      <c r="AB862" s="253">
        <f t="shared" si="301"/>
        <v>0</v>
      </c>
      <c r="AC862" s="142"/>
      <c r="AD862" s="253">
        <f>'Input| Projects'!Q862*N862*'Input| Escalations'!$K$19</f>
        <v>0</v>
      </c>
      <c r="AE862" s="253">
        <f>'Input| Projects'!R862*O862*'Input| Escalations'!$K$19</f>
        <v>0</v>
      </c>
      <c r="AF862" s="253">
        <f>'Input| Projects'!S862*P862*'Input| Escalations'!$K$19</f>
        <v>0</v>
      </c>
      <c r="AG862" s="253">
        <f>'Input| Projects'!T862*Q862*'Input| Escalations'!$K$19</f>
        <v>0</v>
      </c>
      <c r="AH862" s="253">
        <f>'Input| Projects'!U862*R862*'Input| Escalations'!$K$19</f>
        <v>0</v>
      </c>
      <c r="AI862" s="253">
        <f>'Input| Projects'!V862*S862*'Input| Escalations'!$K$19</f>
        <v>0</v>
      </c>
      <c r="AJ862" s="253">
        <f>'Input| Projects'!W862*T862*'Input| Escalations'!$K$19</f>
        <v>0</v>
      </c>
      <c r="AK862" s="142"/>
      <c r="AL862" s="253">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253">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253">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253">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253">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253">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253">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42"/>
      <c r="AT862" s="253">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253">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253">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253">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253">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253">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253">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42"/>
      <c r="BB862" s="253">
        <f t="shared" si="316"/>
        <v>0</v>
      </c>
      <c r="BC862" s="253">
        <f t="shared" si="317"/>
        <v>0</v>
      </c>
      <c r="BD862" s="253">
        <f t="shared" si="318"/>
        <v>0</v>
      </c>
      <c r="BE862" s="253">
        <f t="shared" si="302"/>
        <v>0</v>
      </c>
      <c r="BF862" s="253">
        <f t="shared" si="303"/>
        <v>0</v>
      </c>
      <c r="BG862" s="253">
        <f t="shared" si="304"/>
        <v>0</v>
      </c>
      <c r="BH862" s="253">
        <f t="shared" si="305"/>
        <v>0</v>
      </c>
      <c r="BI862" s="144"/>
      <c r="BJ862" s="253"/>
      <c r="BK862" s="253"/>
      <c r="BL862" s="253"/>
      <c r="BM862" s="253"/>
      <c r="BN862" s="253"/>
      <c r="BO862" s="253"/>
      <c r="BP862" s="253"/>
      <c r="BQ862" s="144"/>
      <c r="BR862" s="253">
        <f t="shared" si="306"/>
        <v>0</v>
      </c>
      <c r="BS862" s="253">
        <f t="shared" si="307"/>
        <v>0</v>
      </c>
      <c r="BT862" s="253">
        <f t="shared" si="308"/>
        <v>0</v>
      </c>
      <c r="BU862" s="253">
        <f t="shared" si="309"/>
        <v>0</v>
      </c>
      <c r="BV862" s="253">
        <f t="shared" si="310"/>
        <v>0</v>
      </c>
      <c r="BW862" s="253">
        <f t="shared" si="311"/>
        <v>0</v>
      </c>
      <c r="BX862" s="253">
        <f t="shared" si="312"/>
        <v>0</v>
      </c>
      <c r="BY862" s="142"/>
      <c r="BZ862" s="264" t="str">
        <f>IF(SUMIF('Input| Projects'!$AR$8:$CO$8,"Dx",'Input| Projects'!$AR862:$CO862)=0,"",SUMIF('Input| Projects'!$AR$8:$CO$8,"Dx",'Input| Projects'!$AR862:$CO862))</f>
        <v/>
      </c>
      <c r="CA862" s="264" t="str">
        <f>IF(SUMIF('Input| Projects'!$AR$8:$CO$8,"Tx",'Input| Projects'!$AR862:$CO862)=0,"",SUMIF('Input| Projects'!$AR$8:$CO$8,"Tx",'Input| Projects'!$AR862:$CO862))</f>
        <v/>
      </c>
      <c r="CB862" s="206" t="str">
        <f t="shared" si="319"/>
        <v/>
      </c>
    </row>
    <row r="863" spans="2:80" x14ac:dyDescent="0.3">
      <c r="B863" s="268">
        <f>IFERROR('Input| Projects'!B863,"")</f>
        <v>854</v>
      </c>
      <c r="C863" s="57" t="str">
        <f>IFERROR(IF('Input| Projects'!C863="","",'Input| Projects'!C863),"")</f>
        <v/>
      </c>
      <c r="D863" s="57" t="str">
        <f>IFERROR(IF('Input| Projects'!D863="","",'Input| Projects'!D863),"")</f>
        <v/>
      </c>
      <c r="E863" s="140"/>
      <c r="F863" s="257">
        <f>IFERROR('Input| Projects'!I863*'Input| Escalations'!$K$19,"")</f>
        <v>0</v>
      </c>
      <c r="G863" s="257">
        <f>IFERROR('Input| Projects'!J863*'Input| Escalations'!$K$19,"")</f>
        <v>0</v>
      </c>
      <c r="H863" s="257">
        <f>IFERROR('Input| Projects'!K863*'Input| Escalations'!$K$19,"")</f>
        <v>0</v>
      </c>
      <c r="I863" s="257">
        <f>IFERROR('Input| Projects'!L863*'Input| Escalations'!$K$19,"")</f>
        <v>0</v>
      </c>
      <c r="J863" s="257">
        <f>IFERROR('Input| Projects'!M863*'Input| Escalations'!$K$19,"")</f>
        <v>0</v>
      </c>
      <c r="K863" s="257">
        <f>IFERROR('Input| Projects'!N863*'Input| Escalations'!$K$19,"")</f>
        <v>0</v>
      </c>
      <c r="L863" s="257">
        <f>IFERROR('Input| Projects'!O863*'Input| Escalations'!$K$19,"")</f>
        <v>0</v>
      </c>
      <c r="M863" s="206" t="str">
        <f>IF(ABS(SUM(F863:L863)-(SUM('Input| Projects'!I863:O863)*'Input| Escalations'!$K$19))&lt;0.0000001,"",1)</f>
        <v/>
      </c>
      <c r="N863" s="259">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259">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259">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259">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259">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259">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259">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42"/>
      <c r="V863" s="253">
        <f t="shared" si="313"/>
        <v>0</v>
      </c>
      <c r="W863" s="253">
        <f t="shared" si="314"/>
        <v>0</v>
      </c>
      <c r="X863" s="253">
        <f t="shared" si="315"/>
        <v>0</v>
      </c>
      <c r="Y863" s="253">
        <f t="shared" si="298"/>
        <v>0</v>
      </c>
      <c r="Z863" s="253">
        <f t="shared" si="299"/>
        <v>0</v>
      </c>
      <c r="AA863" s="253">
        <f t="shared" si="300"/>
        <v>0</v>
      </c>
      <c r="AB863" s="253">
        <f t="shared" si="301"/>
        <v>0</v>
      </c>
      <c r="AC863" s="142"/>
      <c r="AD863" s="253">
        <f>'Input| Projects'!Q863*N863*'Input| Escalations'!$K$19</f>
        <v>0</v>
      </c>
      <c r="AE863" s="253">
        <f>'Input| Projects'!R863*O863*'Input| Escalations'!$K$19</f>
        <v>0</v>
      </c>
      <c r="AF863" s="253">
        <f>'Input| Projects'!S863*P863*'Input| Escalations'!$K$19</f>
        <v>0</v>
      </c>
      <c r="AG863" s="253">
        <f>'Input| Projects'!T863*Q863*'Input| Escalations'!$K$19</f>
        <v>0</v>
      </c>
      <c r="AH863" s="253">
        <f>'Input| Projects'!U863*R863*'Input| Escalations'!$K$19</f>
        <v>0</v>
      </c>
      <c r="AI863" s="253">
        <f>'Input| Projects'!V863*S863*'Input| Escalations'!$K$19</f>
        <v>0</v>
      </c>
      <c r="AJ863" s="253">
        <f>'Input| Projects'!W863*T863*'Input| Escalations'!$K$19</f>
        <v>0</v>
      </c>
      <c r="AK863" s="142"/>
      <c r="AL863" s="253">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253">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253">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253">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253">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253">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253">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42"/>
      <c r="AT863" s="253">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253">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253">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253">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253">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253">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253">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42"/>
      <c r="BB863" s="253">
        <f t="shared" si="316"/>
        <v>0</v>
      </c>
      <c r="BC863" s="253">
        <f t="shared" si="317"/>
        <v>0</v>
      </c>
      <c r="BD863" s="253">
        <f t="shared" si="318"/>
        <v>0</v>
      </c>
      <c r="BE863" s="253">
        <f t="shared" si="302"/>
        <v>0</v>
      </c>
      <c r="BF863" s="253">
        <f t="shared" si="303"/>
        <v>0</v>
      </c>
      <c r="BG863" s="253">
        <f t="shared" si="304"/>
        <v>0</v>
      </c>
      <c r="BH863" s="253">
        <f t="shared" si="305"/>
        <v>0</v>
      </c>
      <c r="BI863" s="144"/>
      <c r="BJ863" s="253"/>
      <c r="BK863" s="253"/>
      <c r="BL863" s="253"/>
      <c r="BM863" s="253"/>
      <c r="BN863" s="253"/>
      <c r="BO863" s="253"/>
      <c r="BP863" s="253"/>
      <c r="BQ863" s="144"/>
      <c r="BR863" s="253">
        <f t="shared" si="306"/>
        <v>0</v>
      </c>
      <c r="BS863" s="253">
        <f t="shared" si="307"/>
        <v>0</v>
      </c>
      <c r="BT863" s="253">
        <f t="shared" si="308"/>
        <v>0</v>
      </c>
      <c r="BU863" s="253">
        <f t="shared" si="309"/>
        <v>0</v>
      </c>
      <c r="BV863" s="253">
        <f t="shared" si="310"/>
        <v>0</v>
      </c>
      <c r="BW863" s="253">
        <f t="shared" si="311"/>
        <v>0</v>
      </c>
      <c r="BX863" s="253">
        <f t="shared" si="312"/>
        <v>0</v>
      </c>
      <c r="BY863" s="142"/>
      <c r="BZ863" s="264" t="str">
        <f>IF(SUMIF('Input| Projects'!$AR$8:$CO$8,"Dx",'Input| Projects'!$AR863:$CO863)=0,"",SUMIF('Input| Projects'!$AR$8:$CO$8,"Dx",'Input| Projects'!$AR863:$CO863))</f>
        <v/>
      </c>
      <c r="CA863" s="264" t="str">
        <f>IF(SUMIF('Input| Projects'!$AR$8:$CO$8,"Tx",'Input| Projects'!$AR863:$CO863)=0,"",SUMIF('Input| Projects'!$AR$8:$CO$8,"Tx",'Input| Projects'!$AR863:$CO863))</f>
        <v/>
      </c>
      <c r="CB863" s="206" t="str">
        <f t="shared" si="319"/>
        <v/>
      </c>
    </row>
    <row r="864" spans="2:80" x14ac:dyDescent="0.3">
      <c r="B864" s="268">
        <f>IFERROR('Input| Projects'!B864,"")</f>
        <v>855</v>
      </c>
      <c r="C864" s="57" t="str">
        <f>IFERROR(IF('Input| Projects'!C864="","",'Input| Projects'!C864),"")</f>
        <v/>
      </c>
      <c r="D864" s="57" t="str">
        <f>IFERROR(IF('Input| Projects'!D864="","",'Input| Projects'!D864),"")</f>
        <v/>
      </c>
      <c r="E864" s="140"/>
      <c r="F864" s="257">
        <f>IFERROR('Input| Projects'!I864*'Input| Escalations'!$K$19,"")</f>
        <v>0</v>
      </c>
      <c r="G864" s="257">
        <f>IFERROR('Input| Projects'!J864*'Input| Escalations'!$K$19,"")</f>
        <v>0</v>
      </c>
      <c r="H864" s="257">
        <f>IFERROR('Input| Projects'!K864*'Input| Escalations'!$K$19,"")</f>
        <v>0</v>
      </c>
      <c r="I864" s="257">
        <f>IFERROR('Input| Projects'!L864*'Input| Escalations'!$K$19,"")</f>
        <v>0</v>
      </c>
      <c r="J864" s="257">
        <f>IFERROR('Input| Projects'!M864*'Input| Escalations'!$K$19,"")</f>
        <v>0</v>
      </c>
      <c r="K864" s="257">
        <f>IFERROR('Input| Projects'!N864*'Input| Escalations'!$K$19,"")</f>
        <v>0</v>
      </c>
      <c r="L864" s="257">
        <f>IFERROR('Input| Projects'!O864*'Input| Escalations'!$K$19,"")</f>
        <v>0</v>
      </c>
      <c r="M864" s="206" t="str">
        <f>IF(ABS(SUM(F864:L864)-(SUM('Input| Projects'!I864:O864)*'Input| Escalations'!$K$19))&lt;0.0000001,"",1)</f>
        <v/>
      </c>
      <c r="N864" s="259">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259">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259">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259">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259">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259">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259">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42"/>
      <c r="V864" s="253">
        <f t="shared" si="313"/>
        <v>0</v>
      </c>
      <c r="W864" s="253">
        <f t="shared" si="314"/>
        <v>0</v>
      </c>
      <c r="X864" s="253">
        <f t="shared" si="315"/>
        <v>0</v>
      </c>
      <c r="Y864" s="253">
        <f t="shared" si="298"/>
        <v>0</v>
      </c>
      <c r="Z864" s="253">
        <f t="shared" si="299"/>
        <v>0</v>
      </c>
      <c r="AA864" s="253">
        <f t="shared" si="300"/>
        <v>0</v>
      </c>
      <c r="AB864" s="253">
        <f t="shared" si="301"/>
        <v>0</v>
      </c>
      <c r="AC864" s="142"/>
      <c r="AD864" s="253">
        <f>'Input| Projects'!Q864*N864*'Input| Escalations'!$K$19</f>
        <v>0</v>
      </c>
      <c r="AE864" s="253">
        <f>'Input| Projects'!R864*O864*'Input| Escalations'!$K$19</f>
        <v>0</v>
      </c>
      <c r="AF864" s="253">
        <f>'Input| Projects'!S864*P864*'Input| Escalations'!$K$19</f>
        <v>0</v>
      </c>
      <c r="AG864" s="253">
        <f>'Input| Projects'!T864*Q864*'Input| Escalations'!$K$19</f>
        <v>0</v>
      </c>
      <c r="AH864" s="253">
        <f>'Input| Projects'!U864*R864*'Input| Escalations'!$K$19</f>
        <v>0</v>
      </c>
      <c r="AI864" s="253">
        <f>'Input| Projects'!V864*S864*'Input| Escalations'!$K$19</f>
        <v>0</v>
      </c>
      <c r="AJ864" s="253">
        <f>'Input| Projects'!W864*T864*'Input| Escalations'!$K$19</f>
        <v>0</v>
      </c>
      <c r="AK864" s="142"/>
      <c r="AL864" s="253">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253">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253">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253">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253">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253">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253">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42"/>
      <c r="AT864" s="253">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253">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253">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253">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253">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253">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253">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42"/>
      <c r="BB864" s="253">
        <f t="shared" si="316"/>
        <v>0</v>
      </c>
      <c r="BC864" s="253">
        <f t="shared" si="317"/>
        <v>0</v>
      </c>
      <c r="BD864" s="253">
        <f t="shared" si="318"/>
        <v>0</v>
      </c>
      <c r="BE864" s="253">
        <f t="shared" si="302"/>
        <v>0</v>
      </c>
      <c r="BF864" s="253">
        <f t="shared" si="303"/>
        <v>0</v>
      </c>
      <c r="BG864" s="253">
        <f t="shared" si="304"/>
        <v>0</v>
      </c>
      <c r="BH864" s="253">
        <f t="shared" si="305"/>
        <v>0</v>
      </c>
      <c r="BI864" s="144"/>
      <c r="BJ864" s="253"/>
      <c r="BK864" s="253"/>
      <c r="BL864" s="253"/>
      <c r="BM864" s="253"/>
      <c r="BN864" s="253"/>
      <c r="BO864" s="253"/>
      <c r="BP864" s="253"/>
      <c r="BQ864" s="144"/>
      <c r="BR864" s="253">
        <f t="shared" si="306"/>
        <v>0</v>
      </c>
      <c r="BS864" s="253">
        <f t="shared" si="307"/>
        <v>0</v>
      </c>
      <c r="BT864" s="253">
        <f t="shared" si="308"/>
        <v>0</v>
      </c>
      <c r="BU864" s="253">
        <f t="shared" si="309"/>
        <v>0</v>
      </c>
      <c r="BV864" s="253">
        <f t="shared" si="310"/>
        <v>0</v>
      </c>
      <c r="BW864" s="253">
        <f t="shared" si="311"/>
        <v>0</v>
      </c>
      <c r="BX864" s="253">
        <f t="shared" si="312"/>
        <v>0</v>
      </c>
      <c r="BY864" s="142"/>
      <c r="BZ864" s="264" t="str">
        <f>IF(SUMIF('Input| Projects'!$AR$8:$CO$8,"Dx",'Input| Projects'!$AR864:$CO864)=0,"",SUMIF('Input| Projects'!$AR$8:$CO$8,"Dx",'Input| Projects'!$AR864:$CO864))</f>
        <v/>
      </c>
      <c r="CA864" s="264" t="str">
        <f>IF(SUMIF('Input| Projects'!$AR$8:$CO$8,"Tx",'Input| Projects'!$AR864:$CO864)=0,"",SUMIF('Input| Projects'!$AR$8:$CO$8,"Tx",'Input| Projects'!$AR864:$CO864))</f>
        <v/>
      </c>
      <c r="CB864" s="206" t="str">
        <f t="shared" si="319"/>
        <v/>
      </c>
    </row>
    <row r="865" spans="2:80" x14ac:dyDescent="0.3">
      <c r="B865" s="268">
        <f>IFERROR('Input| Projects'!B865,"")</f>
        <v>856</v>
      </c>
      <c r="C865" s="57" t="str">
        <f>IFERROR(IF('Input| Projects'!C865="","",'Input| Projects'!C865),"")</f>
        <v/>
      </c>
      <c r="D865" s="57" t="str">
        <f>IFERROR(IF('Input| Projects'!D865="","",'Input| Projects'!D865),"")</f>
        <v/>
      </c>
      <c r="E865" s="140"/>
      <c r="F865" s="257">
        <f>IFERROR('Input| Projects'!I865*'Input| Escalations'!$K$19,"")</f>
        <v>0</v>
      </c>
      <c r="G865" s="257">
        <f>IFERROR('Input| Projects'!J865*'Input| Escalations'!$K$19,"")</f>
        <v>0</v>
      </c>
      <c r="H865" s="257">
        <f>IFERROR('Input| Projects'!K865*'Input| Escalations'!$K$19,"")</f>
        <v>0</v>
      </c>
      <c r="I865" s="257">
        <f>IFERROR('Input| Projects'!L865*'Input| Escalations'!$K$19,"")</f>
        <v>0</v>
      </c>
      <c r="J865" s="257">
        <f>IFERROR('Input| Projects'!M865*'Input| Escalations'!$K$19,"")</f>
        <v>0</v>
      </c>
      <c r="K865" s="257">
        <f>IFERROR('Input| Projects'!N865*'Input| Escalations'!$K$19,"")</f>
        <v>0</v>
      </c>
      <c r="L865" s="257">
        <f>IFERROR('Input| Projects'!O865*'Input| Escalations'!$K$19,"")</f>
        <v>0</v>
      </c>
      <c r="M865" s="206" t="str">
        <f>IF(ABS(SUM(F865:L865)-(SUM('Input| Projects'!I865:O865)*'Input| Escalations'!$K$19))&lt;0.0000001,"",1)</f>
        <v/>
      </c>
      <c r="N865" s="259">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259">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259">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259">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259">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259">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259">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42"/>
      <c r="V865" s="253">
        <f t="shared" si="313"/>
        <v>0</v>
      </c>
      <c r="W865" s="253">
        <f t="shared" si="314"/>
        <v>0</v>
      </c>
      <c r="X865" s="253">
        <f t="shared" si="315"/>
        <v>0</v>
      </c>
      <c r="Y865" s="253">
        <f t="shared" si="298"/>
        <v>0</v>
      </c>
      <c r="Z865" s="253">
        <f t="shared" si="299"/>
        <v>0</v>
      </c>
      <c r="AA865" s="253">
        <f t="shared" si="300"/>
        <v>0</v>
      </c>
      <c r="AB865" s="253">
        <f t="shared" si="301"/>
        <v>0</v>
      </c>
      <c r="AC865" s="142"/>
      <c r="AD865" s="253">
        <f>'Input| Projects'!Q865*N865*'Input| Escalations'!$K$19</f>
        <v>0</v>
      </c>
      <c r="AE865" s="253">
        <f>'Input| Projects'!R865*O865*'Input| Escalations'!$K$19</f>
        <v>0</v>
      </c>
      <c r="AF865" s="253">
        <f>'Input| Projects'!S865*P865*'Input| Escalations'!$K$19</f>
        <v>0</v>
      </c>
      <c r="AG865" s="253">
        <f>'Input| Projects'!T865*Q865*'Input| Escalations'!$K$19</f>
        <v>0</v>
      </c>
      <c r="AH865" s="253">
        <f>'Input| Projects'!U865*R865*'Input| Escalations'!$K$19</f>
        <v>0</v>
      </c>
      <c r="AI865" s="253">
        <f>'Input| Projects'!V865*S865*'Input| Escalations'!$K$19</f>
        <v>0</v>
      </c>
      <c r="AJ865" s="253">
        <f>'Input| Projects'!W865*T865*'Input| Escalations'!$K$19</f>
        <v>0</v>
      </c>
      <c r="AK865" s="142"/>
      <c r="AL865" s="253">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253">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253">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253">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253">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253">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253">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42"/>
      <c r="AT865" s="253">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253">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253">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253">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253">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253">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253">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42"/>
      <c r="BB865" s="253">
        <f t="shared" si="316"/>
        <v>0</v>
      </c>
      <c r="BC865" s="253">
        <f t="shared" si="317"/>
        <v>0</v>
      </c>
      <c r="BD865" s="253">
        <f t="shared" si="318"/>
        <v>0</v>
      </c>
      <c r="BE865" s="253">
        <f t="shared" si="302"/>
        <v>0</v>
      </c>
      <c r="BF865" s="253">
        <f t="shared" si="303"/>
        <v>0</v>
      </c>
      <c r="BG865" s="253">
        <f t="shared" si="304"/>
        <v>0</v>
      </c>
      <c r="BH865" s="253">
        <f t="shared" si="305"/>
        <v>0</v>
      </c>
      <c r="BI865" s="144"/>
      <c r="BJ865" s="253"/>
      <c r="BK865" s="253"/>
      <c r="BL865" s="253"/>
      <c r="BM865" s="253"/>
      <c r="BN865" s="253"/>
      <c r="BO865" s="253"/>
      <c r="BP865" s="253"/>
      <c r="BQ865" s="144"/>
      <c r="BR865" s="253">
        <f t="shared" si="306"/>
        <v>0</v>
      </c>
      <c r="BS865" s="253">
        <f t="shared" si="307"/>
        <v>0</v>
      </c>
      <c r="BT865" s="253">
        <f t="shared" si="308"/>
        <v>0</v>
      </c>
      <c r="BU865" s="253">
        <f t="shared" si="309"/>
        <v>0</v>
      </c>
      <c r="BV865" s="253">
        <f t="shared" si="310"/>
        <v>0</v>
      </c>
      <c r="BW865" s="253">
        <f t="shared" si="311"/>
        <v>0</v>
      </c>
      <c r="BX865" s="253">
        <f t="shared" si="312"/>
        <v>0</v>
      </c>
      <c r="BY865" s="142"/>
      <c r="BZ865" s="264" t="str">
        <f>IF(SUMIF('Input| Projects'!$AR$8:$CO$8,"Dx",'Input| Projects'!$AR865:$CO865)=0,"",SUMIF('Input| Projects'!$AR$8:$CO$8,"Dx",'Input| Projects'!$AR865:$CO865))</f>
        <v/>
      </c>
      <c r="CA865" s="264" t="str">
        <f>IF(SUMIF('Input| Projects'!$AR$8:$CO$8,"Tx",'Input| Projects'!$AR865:$CO865)=0,"",SUMIF('Input| Projects'!$AR$8:$CO$8,"Tx",'Input| Projects'!$AR865:$CO865))</f>
        <v/>
      </c>
      <c r="CB865" s="206" t="str">
        <f t="shared" si="319"/>
        <v/>
      </c>
    </row>
    <row r="866" spans="2:80" x14ac:dyDescent="0.3">
      <c r="B866" s="268">
        <f>IFERROR('Input| Projects'!B866,"")</f>
        <v>857</v>
      </c>
      <c r="C866" s="57" t="str">
        <f>IFERROR(IF('Input| Projects'!C866="","",'Input| Projects'!C866),"")</f>
        <v/>
      </c>
      <c r="D866" s="57" t="str">
        <f>IFERROR(IF('Input| Projects'!D866="","",'Input| Projects'!D866),"")</f>
        <v/>
      </c>
      <c r="E866" s="140"/>
      <c r="F866" s="257">
        <f>IFERROR('Input| Projects'!I866*'Input| Escalations'!$K$19,"")</f>
        <v>0</v>
      </c>
      <c r="G866" s="257">
        <f>IFERROR('Input| Projects'!J866*'Input| Escalations'!$K$19,"")</f>
        <v>0</v>
      </c>
      <c r="H866" s="257">
        <f>IFERROR('Input| Projects'!K866*'Input| Escalations'!$K$19,"")</f>
        <v>0</v>
      </c>
      <c r="I866" s="257">
        <f>IFERROR('Input| Projects'!L866*'Input| Escalations'!$K$19,"")</f>
        <v>0</v>
      </c>
      <c r="J866" s="257">
        <f>IFERROR('Input| Projects'!M866*'Input| Escalations'!$K$19,"")</f>
        <v>0</v>
      </c>
      <c r="K866" s="257">
        <f>IFERROR('Input| Projects'!N866*'Input| Escalations'!$K$19,"")</f>
        <v>0</v>
      </c>
      <c r="L866" s="257">
        <f>IFERROR('Input| Projects'!O866*'Input| Escalations'!$K$19,"")</f>
        <v>0</v>
      </c>
      <c r="M866" s="206" t="str">
        <f>IF(ABS(SUM(F866:L866)-(SUM('Input| Projects'!I866:O866)*'Input| Escalations'!$K$19))&lt;0.0000001,"",1)</f>
        <v/>
      </c>
      <c r="N866" s="259">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259">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259">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259">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259">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259">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259">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42"/>
      <c r="V866" s="253">
        <f t="shared" si="313"/>
        <v>0</v>
      </c>
      <c r="W866" s="253">
        <f t="shared" si="314"/>
        <v>0</v>
      </c>
      <c r="X866" s="253">
        <f t="shared" si="315"/>
        <v>0</v>
      </c>
      <c r="Y866" s="253">
        <f t="shared" si="298"/>
        <v>0</v>
      </c>
      <c r="Z866" s="253">
        <f t="shared" si="299"/>
        <v>0</v>
      </c>
      <c r="AA866" s="253">
        <f t="shared" si="300"/>
        <v>0</v>
      </c>
      <c r="AB866" s="253">
        <f t="shared" si="301"/>
        <v>0</v>
      </c>
      <c r="AC866" s="142"/>
      <c r="AD866" s="253">
        <f>'Input| Projects'!Q866*N866*'Input| Escalations'!$K$19</f>
        <v>0</v>
      </c>
      <c r="AE866" s="253">
        <f>'Input| Projects'!R866*O866*'Input| Escalations'!$K$19</f>
        <v>0</v>
      </c>
      <c r="AF866" s="253">
        <f>'Input| Projects'!S866*P866*'Input| Escalations'!$K$19</f>
        <v>0</v>
      </c>
      <c r="AG866" s="253">
        <f>'Input| Projects'!T866*Q866*'Input| Escalations'!$K$19</f>
        <v>0</v>
      </c>
      <c r="AH866" s="253">
        <f>'Input| Projects'!U866*R866*'Input| Escalations'!$K$19</f>
        <v>0</v>
      </c>
      <c r="AI866" s="253">
        <f>'Input| Projects'!V866*S866*'Input| Escalations'!$K$19</f>
        <v>0</v>
      </c>
      <c r="AJ866" s="253">
        <f>'Input| Projects'!W866*T866*'Input| Escalations'!$K$19</f>
        <v>0</v>
      </c>
      <c r="AK866" s="142"/>
      <c r="AL866" s="253">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253">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253">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253">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253">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253">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253">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42"/>
      <c r="AT866" s="253">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253">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253">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253">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253">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253">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253">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42"/>
      <c r="BB866" s="253">
        <f t="shared" si="316"/>
        <v>0</v>
      </c>
      <c r="BC866" s="253">
        <f t="shared" si="317"/>
        <v>0</v>
      </c>
      <c r="BD866" s="253">
        <f t="shared" si="318"/>
        <v>0</v>
      </c>
      <c r="BE866" s="253">
        <f t="shared" si="302"/>
        <v>0</v>
      </c>
      <c r="BF866" s="253">
        <f t="shared" si="303"/>
        <v>0</v>
      </c>
      <c r="BG866" s="253">
        <f t="shared" si="304"/>
        <v>0</v>
      </c>
      <c r="BH866" s="253">
        <f t="shared" si="305"/>
        <v>0</v>
      </c>
      <c r="BI866" s="144"/>
      <c r="BJ866" s="253"/>
      <c r="BK866" s="253"/>
      <c r="BL866" s="253"/>
      <c r="BM866" s="253"/>
      <c r="BN866" s="253"/>
      <c r="BO866" s="253"/>
      <c r="BP866" s="253"/>
      <c r="BQ866" s="144"/>
      <c r="BR866" s="253">
        <f t="shared" si="306"/>
        <v>0</v>
      </c>
      <c r="BS866" s="253">
        <f t="shared" si="307"/>
        <v>0</v>
      </c>
      <c r="BT866" s="253">
        <f t="shared" si="308"/>
        <v>0</v>
      </c>
      <c r="BU866" s="253">
        <f t="shared" si="309"/>
        <v>0</v>
      </c>
      <c r="BV866" s="253">
        <f t="shared" si="310"/>
        <v>0</v>
      </c>
      <c r="BW866" s="253">
        <f t="shared" si="311"/>
        <v>0</v>
      </c>
      <c r="BX866" s="253">
        <f t="shared" si="312"/>
        <v>0</v>
      </c>
      <c r="BY866" s="142"/>
      <c r="BZ866" s="264" t="str">
        <f>IF(SUMIF('Input| Projects'!$AR$8:$CO$8,"Dx",'Input| Projects'!$AR866:$CO866)=0,"",SUMIF('Input| Projects'!$AR$8:$CO$8,"Dx",'Input| Projects'!$AR866:$CO866))</f>
        <v/>
      </c>
      <c r="CA866" s="264" t="str">
        <f>IF(SUMIF('Input| Projects'!$AR$8:$CO$8,"Tx",'Input| Projects'!$AR866:$CO866)=0,"",SUMIF('Input| Projects'!$AR$8:$CO$8,"Tx",'Input| Projects'!$AR866:$CO866))</f>
        <v/>
      </c>
      <c r="CB866" s="206" t="str">
        <f t="shared" si="319"/>
        <v/>
      </c>
    </row>
    <row r="867" spans="2:80" x14ac:dyDescent="0.3">
      <c r="B867" s="268">
        <f>IFERROR('Input| Projects'!B867,"")</f>
        <v>858</v>
      </c>
      <c r="C867" s="57" t="str">
        <f>IFERROR(IF('Input| Projects'!C867="","",'Input| Projects'!C867),"")</f>
        <v/>
      </c>
      <c r="D867" s="57" t="str">
        <f>IFERROR(IF('Input| Projects'!D867="","",'Input| Projects'!D867),"")</f>
        <v/>
      </c>
      <c r="E867" s="140"/>
      <c r="F867" s="257">
        <f>IFERROR('Input| Projects'!I867*'Input| Escalations'!$K$19,"")</f>
        <v>0</v>
      </c>
      <c r="G867" s="257">
        <f>IFERROR('Input| Projects'!J867*'Input| Escalations'!$K$19,"")</f>
        <v>0</v>
      </c>
      <c r="H867" s="257">
        <f>IFERROR('Input| Projects'!K867*'Input| Escalations'!$K$19,"")</f>
        <v>0</v>
      </c>
      <c r="I867" s="257">
        <f>IFERROR('Input| Projects'!L867*'Input| Escalations'!$K$19,"")</f>
        <v>0</v>
      </c>
      <c r="J867" s="257">
        <f>IFERROR('Input| Projects'!M867*'Input| Escalations'!$K$19,"")</f>
        <v>0</v>
      </c>
      <c r="K867" s="257">
        <f>IFERROR('Input| Projects'!N867*'Input| Escalations'!$K$19,"")</f>
        <v>0</v>
      </c>
      <c r="L867" s="257">
        <f>IFERROR('Input| Projects'!O867*'Input| Escalations'!$K$19,"")</f>
        <v>0</v>
      </c>
      <c r="M867" s="206" t="str">
        <f>IF(ABS(SUM(F867:L867)-(SUM('Input| Projects'!I867:O867)*'Input| Escalations'!$K$19))&lt;0.0000001,"",1)</f>
        <v/>
      </c>
      <c r="N867" s="259">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259">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259">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259">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259">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259">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259">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42"/>
      <c r="V867" s="253">
        <f t="shared" si="313"/>
        <v>0</v>
      </c>
      <c r="W867" s="253">
        <f t="shared" si="314"/>
        <v>0</v>
      </c>
      <c r="X867" s="253">
        <f t="shared" si="315"/>
        <v>0</v>
      </c>
      <c r="Y867" s="253">
        <f t="shared" si="298"/>
        <v>0</v>
      </c>
      <c r="Z867" s="253">
        <f t="shared" si="299"/>
        <v>0</v>
      </c>
      <c r="AA867" s="253">
        <f t="shared" si="300"/>
        <v>0</v>
      </c>
      <c r="AB867" s="253">
        <f t="shared" si="301"/>
        <v>0</v>
      </c>
      <c r="AC867" s="142"/>
      <c r="AD867" s="253">
        <f>'Input| Projects'!Q867*N867*'Input| Escalations'!$K$19</f>
        <v>0</v>
      </c>
      <c r="AE867" s="253">
        <f>'Input| Projects'!R867*O867*'Input| Escalations'!$K$19</f>
        <v>0</v>
      </c>
      <c r="AF867" s="253">
        <f>'Input| Projects'!S867*P867*'Input| Escalations'!$K$19</f>
        <v>0</v>
      </c>
      <c r="AG867" s="253">
        <f>'Input| Projects'!T867*Q867*'Input| Escalations'!$K$19</f>
        <v>0</v>
      </c>
      <c r="AH867" s="253">
        <f>'Input| Projects'!U867*R867*'Input| Escalations'!$K$19</f>
        <v>0</v>
      </c>
      <c r="AI867" s="253">
        <f>'Input| Projects'!V867*S867*'Input| Escalations'!$K$19</f>
        <v>0</v>
      </c>
      <c r="AJ867" s="253">
        <f>'Input| Projects'!W867*T867*'Input| Escalations'!$K$19</f>
        <v>0</v>
      </c>
      <c r="AK867" s="142"/>
      <c r="AL867" s="253">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253">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253">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253">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253">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253">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253">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42"/>
      <c r="AT867" s="253">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253">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253">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253">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253">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253">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253">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42"/>
      <c r="BB867" s="253">
        <f t="shared" si="316"/>
        <v>0</v>
      </c>
      <c r="BC867" s="253">
        <f t="shared" si="317"/>
        <v>0</v>
      </c>
      <c r="BD867" s="253">
        <f t="shared" si="318"/>
        <v>0</v>
      </c>
      <c r="BE867" s="253">
        <f t="shared" si="302"/>
        <v>0</v>
      </c>
      <c r="BF867" s="253">
        <f t="shared" si="303"/>
        <v>0</v>
      </c>
      <c r="BG867" s="253">
        <f t="shared" si="304"/>
        <v>0</v>
      </c>
      <c r="BH867" s="253">
        <f t="shared" si="305"/>
        <v>0</v>
      </c>
      <c r="BI867" s="144"/>
      <c r="BJ867" s="253"/>
      <c r="BK867" s="253"/>
      <c r="BL867" s="253"/>
      <c r="BM867" s="253"/>
      <c r="BN867" s="253"/>
      <c r="BO867" s="253"/>
      <c r="BP867" s="253"/>
      <c r="BQ867" s="144"/>
      <c r="BR867" s="253">
        <f t="shared" si="306"/>
        <v>0</v>
      </c>
      <c r="BS867" s="253">
        <f t="shared" si="307"/>
        <v>0</v>
      </c>
      <c r="BT867" s="253">
        <f t="shared" si="308"/>
        <v>0</v>
      </c>
      <c r="BU867" s="253">
        <f t="shared" si="309"/>
        <v>0</v>
      </c>
      <c r="BV867" s="253">
        <f t="shared" si="310"/>
        <v>0</v>
      </c>
      <c r="BW867" s="253">
        <f t="shared" si="311"/>
        <v>0</v>
      </c>
      <c r="BX867" s="253">
        <f t="shared" si="312"/>
        <v>0</v>
      </c>
      <c r="BY867" s="142"/>
      <c r="BZ867" s="264" t="str">
        <f>IF(SUMIF('Input| Projects'!$AR$8:$CO$8,"Dx",'Input| Projects'!$AR867:$CO867)=0,"",SUMIF('Input| Projects'!$AR$8:$CO$8,"Dx",'Input| Projects'!$AR867:$CO867))</f>
        <v/>
      </c>
      <c r="CA867" s="264" t="str">
        <f>IF(SUMIF('Input| Projects'!$AR$8:$CO$8,"Tx",'Input| Projects'!$AR867:$CO867)=0,"",SUMIF('Input| Projects'!$AR$8:$CO$8,"Tx",'Input| Projects'!$AR867:$CO867))</f>
        <v/>
      </c>
      <c r="CB867" s="206" t="str">
        <f t="shared" si="319"/>
        <v/>
      </c>
    </row>
    <row r="868" spans="2:80" x14ac:dyDescent="0.3">
      <c r="B868" s="268">
        <f>IFERROR('Input| Projects'!B868,"")</f>
        <v>859</v>
      </c>
      <c r="C868" s="57" t="str">
        <f>IFERROR(IF('Input| Projects'!C868="","",'Input| Projects'!C868),"")</f>
        <v/>
      </c>
      <c r="D868" s="57" t="str">
        <f>IFERROR(IF('Input| Projects'!D868="","",'Input| Projects'!D868),"")</f>
        <v/>
      </c>
      <c r="E868" s="140"/>
      <c r="F868" s="257">
        <f>IFERROR('Input| Projects'!I868*'Input| Escalations'!$K$19,"")</f>
        <v>0</v>
      </c>
      <c r="G868" s="257">
        <f>IFERROR('Input| Projects'!J868*'Input| Escalations'!$K$19,"")</f>
        <v>0</v>
      </c>
      <c r="H868" s="257">
        <f>IFERROR('Input| Projects'!K868*'Input| Escalations'!$K$19,"")</f>
        <v>0</v>
      </c>
      <c r="I868" s="257">
        <f>IFERROR('Input| Projects'!L868*'Input| Escalations'!$K$19,"")</f>
        <v>0</v>
      </c>
      <c r="J868" s="257">
        <f>IFERROR('Input| Projects'!M868*'Input| Escalations'!$K$19,"")</f>
        <v>0</v>
      </c>
      <c r="K868" s="257">
        <f>IFERROR('Input| Projects'!N868*'Input| Escalations'!$K$19,"")</f>
        <v>0</v>
      </c>
      <c r="L868" s="257">
        <f>IFERROR('Input| Projects'!O868*'Input| Escalations'!$K$19,"")</f>
        <v>0</v>
      </c>
      <c r="M868" s="206" t="str">
        <f>IF(ABS(SUM(F868:L868)-(SUM('Input| Projects'!I868:O868)*'Input| Escalations'!$K$19))&lt;0.0000001,"",1)</f>
        <v/>
      </c>
      <c r="N868" s="259">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259">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259">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259">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259">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259">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259">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42"/>
      <c r="V868" s="253">
        <f t="shared" si="313"/>
        <v>0</v>
      </c>
      <c r="W868" s="253">
        <f t="shared" si="314"/>
        <v>0</v>
      </c>
      <c r="X868" s="253">
        <f t="shared" si="315"/>
        <v>0</v>
      </c>
      <c r="Y868" s="253">
        <f t="shared" si="298"/>
        <v>0</v>
      </c>
      <c r="Z868" s="253">
        <f t="shared" si="299"/>
        <v>0</v>
      </c>
      <c r="AA868" s="253">
        <f t="shared" si="300"/>
        <v>0</v>
      </c>
      <c r="AB868" s="253">
        <f t="shared" si="301"/>
        <v>0</v>
      </c>
      <c r="AC868" s="142"/>
      <c r="AD868" s="253">
        <f>'Input| Projects'!Q868*N868*'Input| Escalations'!$K$19</f>
        <v>0</v>
      </c>
      <c r="AE868" s="253">
        <f>'Input| Projects'!R868*O868*'Input| Escalations'!$K$19</f>
        <v>0</v>
      </c>
      <c r="AF868" s="253">
        <f>'Input| Projects'!S868*P868*'Input| Escalations'!$K$19</f>
        <v>0</v>
      </c>
      <c r="AG868" s="253">
        <f>'Input| Projects'!T868*Q868*'Input| Escalations'!$K$19</f>
        <v>0</v>
      </c>
      <c r="AH868" s="253">
        <f>'Input| Projects'!U868*R868*'Input| Escalations'!$K$19</f>
        <v>0</v>
      </c>
      <c r="AI868" s="253">
        <f>'Input| Projects'!V868*S868*'Input| Escalations'!$K$19</f>
        <v>0</v>
      </c>
      <c r="AJ868" s="253">
        <f>'Input| Projects'!W868*T868*'Input| Escalations'!$K$19</f>
        <v>0</v>
      </c>
      <c r="AK868" s="142"/>
      <c r="AL868" s="253">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253">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253">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253">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253">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253">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253">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42"/>
      <c r="AT868" s="253">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253">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253">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253">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253">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253">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253">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42"/>
      <c r="BB868" s="253">
        <f t="shared" si="316"/>
        <v>0</v>
      </c>
      <c r="BC868" s="253">
        <f t="shared" si="317"/>
        <v>0</v>
      </c>
      <c r="BD868" s="253">
        <f t="shared" si="318"/>
        <v>0</v>
      </c>
      <c r="BE868" s="253">
        <f t="shared" si="302"/>
        <v>0</v>
      </c>
      <c r="BF868" s="253">
        <f t="shared" si="303"/>
        <v>0</v>
      </c>
      <c r="BG868" s="253">
        <f t="shared" si="304"/>
        <v>0</v>
      </c>
      <c r="BH868" s="253">
        <f t="shared" si="305"/>
        <v>0</v>
      </c>
      <c r="BI868" s="144"/>
      <c r="BJ868" s="253"/>
      <c r="BK868" s="253"/>
      <c r="BL868" s="253"/>
      <c r="BM868" s="253"/>
      <c r="BN868" s="253"/>
      <c r="BO868" s="253"/>
      <c r="BP868" s="253"/>
      <c r="BQ868" s="144"/>
      <c r="BR868" s="253">
        <f t="shared" si="306"/>
        <v>0</v>
      </c>
      <c r="BS868" s="253">
        <f t="shared" si="307"/>
        <v>0</v>
      </c>
      <c r="BT868" s="253">
        <f t="shared" si="308"/>
        <v>0</v>
      </c>
      <c r="BU868" s="253">
        <f t="shared" si="309"/>
        <v>0</v>
      </c>
      <c r="BV868" s="253">
        <f t="shared" si="310"/>
        <v>0</v>
      </c>
      <c r="BW868" s="253">
        <f t="shared" si="311"/>
        <v>0</v>
      </c>
      <c r="BX868" s="253">
        <f t="shared" si="312"/>
        <v>0</v>
      </c>
      <c r="BY868" s="142"/>
      <c r="BZ868" s="264" t="str">
        <f>IF(SUMIF('Input| Projects'!$AR$8:$CO$8,"Dx",'Input| Projects'!$AR868:$CO868)=0,"",SUMIF('Input| Projects'!$AR$8:$CO$8,"Dx",'Input| Projects'!$AR868:$CO868))</f>
        <v/>
      </c>
      <c r="CA868" s="264" t="str">
        <f>IF(SUMIF('Input| Projects'!$AR$8:$CO$8,"Tx",'Input| Projects'!$AR868:$CO868)=0,"",SUMIF('Input| Projects'!$AR$8:$CO$8,"Tx",'Input| Projects'!$AR868:$CO868))</f>
        <v/>
      </c>
      <c r="CB868" s="206" t="str">
        <f t="shared" si="319"/>
        <v/>
      </c>
    </row>
    <row r="869" spans="2:80" x14ac:dyDescent="0.3">
      <c r="B869" s="268">
        <f>IFERROR('Input| Projects'!B869,"")</f>
        <v>860</v>
      </c>
      <c r="C869" s="57" t="str">
        <f>IFERROR(IF('Input| Projects'!C869="","",'Input| Projects'!C869),"")</f>
        <v/>
      </c>
      <c r="D869" s="57" t="str">
        <f>IFERROR(IF('Input| Projects'!D869="","",'Input| Projects'!D869),"")</f>
        <v/>
      </c>
      <c r="E869" s="140"/>
      <c r="F869" s="257">
        <f>IFERROR('Input| Projects'!I869*'Input| Escalations'!$K$19,"")</f>
        <v>0</v>
      </c>
      <c r="G869" s="257">
        <f>IFERROR('Input| Projects'!J869*'Input| Escalations'!$K$19,"")</f>
        <v>0</v>
      </c>
      <c r="H869" s="257">
        <f>IFERROR('Input| Projects'!K869*'Input| Escalations'!$K$19,"")</f>
        <v>0</v>
      </c>
      <c r="I869" s="257">
        <f>IFERROR('Input| Projects'!L869*'Input| Escalations'!$K$19,"")</f>
        <v>0</v>
      </c>
      <c r="J869" s="257">
        <f>IFERROR('Input| Projects'!M869*'Input| Escalations'!$K$19,"")</f>
        <v>0</v>
      </c>
      <c r="K869" s="257">
        <f>IFERROR('Input| Projects'!N869*'Input| Escalations'!$K$19,"")</f>
        <v>0</v>
      </c>
      <c r="L869" s="257">
        <f>IFERROR('Input| Projects'!O869*'Input| Escalations'!$K$19,"")</f>
        <v>0</v>
      </c>
      <c r="M869" s="206" t="str">
        <f>IF(ABS(SUM(F869:L869)-(SUM('Input| Projects'!I869:O869)*'Input| Escalations'!$K$19))&lt;0.0000001,"",1)</f>
        <v/>
      </c>
      <c r="N869" s="259">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259">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259">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259">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259">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259">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259">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42"/>
      <c r="V869" s="253">
        <f t="shared" si="313"/>
        <v>0</v>
      </c>
      <c r="W869" s="253">
        <f t="shared" si="314"/>
        <v>0</v>
      </c>
      <c r="X869" s="253">
        <f t="shared" si="315"/>
        <v>0</v>
      </c>
      <c r="Y869" s="253">
        <f t="shared" si="298"/>
        <v>0</v>
      </c>
      <c r="Z869" s="253">
        <f t="shared" si="299"/>
        <v>0</v>
      </c>
      <c r="AA869" s="253">
        <f t="shared" si="300"/>
        <v>0</v>
      </c>
      <c r="AB869" s="253">
        <f t="shared" si="301"/>
        <v>0</v>
      </c>
      <c r="AC869" s="142"/>
      <c r="AD869" s="253">
        <f>'Input| Projects'!Q869*N869*'Input| Escalations'!$K$19</f>
        <v>0</v>
      </c>
      <c r="AE869" s="253">
        <f>'Input| Projects'!R869*O869*'Input| Escalations'!$K$19</f>
        <v>0</v>
      </c>
      <c r="AF869" s="253">
        <f>'Input| Projects'!S869*P869*'Input| Escalations'!$K$19</f>
        <v>0</v>
      </c>
      <c r="AG869" s="253">
        <f>'Input| Projects'!T869*Q869*'Input| Escalations'!$K$19</f>
        <v>0</v>
      </c>
      <c r="AH869" s="253">
        <f>'Input| Projects'!U869*R869*'Input| Escalations'!$K$19</f>
        <v>0</v>
      </c>
      <c r="AI869" s="253">
        <f>'Input| Projects'!V869*S869*'Input| Escalations'!$K$19</f>
        <v>0</v>
      </c>
      <c r="AJ869" s="253">
        <f>'Input| Projects'!W869*T869*'Input| Escalations'!$K$19</f>
        <v>0</v>
      </c>
      <c r="AK869" s="142"/>
      <c r="AL869" s="253">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253">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253">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253">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253">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253">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253">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42"/>
      <c r="AT869" s="253">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253">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253">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253">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253">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253">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253">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42"/>
      <c r="BB869" s="253">
        <f t="shared" si="316"/>
        <v>0</v>
      </c>
      <c r="BC869" s="253">
        <f t="shared" si="317"/>
        <v>0</v>
      </c>
      <c r="BD869" s="253">
        <f t="shared" si="318"/>
        <v>0</v>
      </c>
      <c r="BE869" s="253">
        <f t="shared" si="302"/>
        <v>0</v>
      </c>
      <c r="BF869" s="253">
        <f t="shared" si="303"/>
        <v>0</v>
      </c>
      <c r="BG869" s="253">
        <f t="shared" si="304"/>
        <v>0</v>
      </c>
      <c r="BH869" s="253">
        <f t="shared" si="305"/>
        <v>0</v>
      </c>
      <c r="BI869" s="144"/>
      <c r="BJ869" s="253"/>
      <c r="BK869" s="253"/>
      <c r="BL869" s="253"/>
      <c r="BM869" s="253"/>
      <c r="BN869" s="253"/>
      <c r="BO869" s="253"/>
      <c r="BP869" s="253"/>
      <c r="BQ869" s="144"/>
      <c r="BR869" s="253">
        <f t="shared" si="306"/>
        <v>0</v>
      </c>
      <c r="BS869" s="253">
        <f t="shared" si="307"/>
        <v>0</v>
      </c>
      <c r="BT869" s="253">
        <f t="shared" si="308"/>
        <v>0</v>
      </c>
      <c r="BU869" s="253">
        <f t="shared" si="309"/>
        <v>0</v>
      </c>
      <c r="BV869" s="253">
        <f t="shared" si="310"/>
        <v>0</v>
      </c>
      <c r="BW869" s="253">
        <f t="shared" si="311"/>
        <v>0</v>
      </c>
      <c r="BX869" s="253">
        <f t="shared" si="312"/>
        <v>0</v>
      </c>
      <c r="BY869" s="142"/>
      <c r="BZ869" s="264" t="str">
        <f>IF(SUMIF('Input| Projects'!$AR$8:$CO$8,"Dx",'Input| Projects'!$AR869:$CO869)=0,"",SUMIF('Input| Projects'!$AR$8:$CO$8,"Dx",'Input| Projects'!$AR869:$CO869))</f>
        <v/>
      </c>
      <c r="CA869" s="264" t="str">
        <f>IF(SUMIF('Input| Projects'!$AR$8:$CO$8,"Tx",'Input| Projects'!$AR869:$CO869)=0,"",SUMIF('Input| Projects'!$AR$8:$CO$8,"Tx",'Input| Projects'!$AR869:$CO869))</f>
        <v/>
      </c>
      <c r="CB869" s="206" t="str">
        <f t="shared" si="319"/>
        <v/>
      </c>
    </row>
    <row r="870" spans="2:80" x14ac:dyDescent="0.3">
      <c r="B870" s="268">
        <f>IFERROR('Input| Projects'!B870,"")</f>
        <v>861</v>
      </c>
      <c r="C870" s="57" t="str">
        <f>IFERROR(IF('Input| Projects'!C870="","",'Input| Projects'!C870),"")</f>
        <v/>
      </c>
      <c r="D870" s="57" t="str">
        <f>IFERROR(IF('Input| Projects'!D870="","",'Input| Projects'!D870),"")</f>
        <v/>
      </c>
      <c r="E870" s="140"/>
      <c r="F870" s="257">
        <f>IFERROR('Input| Projects'!I870*'Input| Escalations'!$K$19,"")</f>
        <v>0</v>
      </c>
      <c r="G870" s="257">
        <f>IFERROR('Input| Projects'!J870*'Input| Escalations'!$K$19,"")</f>
        <v>0</v>
      </c>
      <c r="H870" s="257">
        <f>IFERROR('Input| Projects'!K870*'Input| Escalations'!$K$19,"")</f>
        <v>0</v>
      </c>
      <c r="I870" s="257">
        <f>IFERROR('Input| Projects'!L870*'Input| Escalations'!$K$19,"")</f>
        <v>0</v>
      </c>
      <c r="J870" s="257">
        <f>IFERROR('Input| Projects'!M870*'Input| Escalations'!$K$19,"")</f>
        <v>0</v>
      </c>
      <c r="K870" s="257">
        <f>IFERROR('Input| Projects'!N870*'Input| Escalations'!$K$19,"")</f>
        <v>0</v>
      </c>
      <c r="L870" s="257">
        <f>IFERROR('Input| Projects'!O870*'Input| Escalations'!$K$19,"")</f>
        <v>0</v>
      </c>
      <c r="M870" s="206" t="str">
        <f>IF(ABS(SUM(F870:L870)-(SUM('Input| Projects'!I870:O870)*'Input| Escalations'!$K$19))&lt;0.0000001,"",1)</f>
        <v/>
      </c>
      <c r="N870" s="259">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259">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259">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259">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259">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259">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259">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42"/>
      <c r="V870" s="253">
        <f t="shared" si="313"/>
        <v>0</v>
      </c>
      <c r="W870" s="253">
        <f t="shared" si="314"/>
        <v>0</v>
      </c>
      <c r="X870" s="253">
        <f t="shared" si="315"/>
        <v>0</v>
      </c>
      <c r="Y870" s="253">
        <f t="shared" si="298"/>
        <v>0</v>
      </c>
      <c r="Z870" s="253">
        <f t="shared" si="299"/>
        <v>0</v>
      </c>
      <c r="AA870" s="253">
        <f t="shared" si="300"/>
        <v>0</v>
      </c>
      <c r="AB870" s="253">
        <f t="shared" si="301"/>
        <v>0</v>
      </c>
      <c r="AC870" s="142"/>
      <c r="AD870" s="253">
        <f>'Input| Projects'!Q870*N870*'Input| Escalations'!$K$19</f>
        <v>0</v>
      </c>
      <c r="AE870" s="253">
        <f>'Input| Projects'!R870*O870*'Input| Escalations'!$K$19</f>
        <v>0</v>
      </c>
      <c r="AF870" s="253">
        <f>'Input| Projects'!S870*P870*'Input| Escalations'!$K$19</f>
        <v>0</v>
      </c>
      <c r="AG870" s="253">
        <f>'Input| Projects'!T870*Q870*'Input| Escalations'!$K$19</f>
        <v>0</v>
      </c>
      <c r="AH870" s="253">
        <f>'Input| Projects'!U870*R870*'Input| Escalations'!$K$19</f>
        <v>0</v>
      </c>
      <c r="AI870" s="253">
        <f>'Input| Projects'!V870*S870*'Input| Escalations'!$K$19</f>
        <v>0</v>
      </c>
      <c r="AJ870" s="253">
        <f>'Input| Projects'!W870*T870*'Input| Escalations'!$K$19</f>
        <v>0</v>
      </c>
      <c r="AK870" s="142"/>
      <c r="AL870" s="253">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253">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253">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253">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253">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253">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253">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42"/>
      <c r="AT870" s="253">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253">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253">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253">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253">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253">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253">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42"/>
      <c r="BB870" s="253">
        <f t="shared" si="316"/>
        <v>0</v>
      </c>
      <c r="BC870" s="253">
        <f t="shared" si="317"/>
        <v>0</v>
      </c>
      <c r="BD870" s="253">
        <f t="shared" si="318"/>
        <v>0</v>
      </c>
      <c r="BE870" s="253">
        <f t="shared" si="302"/>
        <v>0</v>
      </c>
      <c r="BF870" s="253">
        <f t="shared" si="303"/>
        <v>0</v>
      </c>
      <c r="BG870" s="253">
        <f t="shared" si="304"/>
        <v>0</v>
      </c>
      <c r="BH870" s="253">
        <f t="shared" si="305"/>
        <v>0</v>
      </c>
      <c r="BI870" s="144"/>
      <c r="BJ870" s="253"/>
      <c r="BK870" s="253"/>
      <c r="BL870" s="253"/>
      <c r="BM870" s="253"/>
      <c r="BN870" s="253"/>
      <c r="BO870" s="253"/>
      <c r="BP870" s="253"/>
      <c r="BQ870" s="144"/>
      <c r="BR870" s="253">
        <f t="shared" si="306"/>
        <v>0</v>
      </c>
      <c r="BS870" s="253">
        <f t="shared" si="307"/>
        <v>0</v>
      </c>
      <c r="BT870" s="253">
        <f t="shared" si="308"/>
        <v>0</v>
      </c>
      <c r="BU870" s="253">
        <f t="shared" si="309"/>
        <v>0</v>
      </c>
      <c r="BV870" s="253">
        <f t="shared" si="310"/>
        <v>0</v>
      </c>
      <c r="BW870" s="253">
        <f t="shared" si="311"/>
        <v>0</v>
      </c>
      <c r="BX870" s="253">
        <f t="shared" si="312"/>
        <v>0</v>
      </c>
      <c r="BY870" s="142"/>
      <c r="BZ870" s="264" t="str">
        <f>IF(SUMIF('Input| Projects'!$AR$8:$CO$8,"Dx",'Input| Projects'!$AR870:$CO870)=0,"",SUMIF('Input| Projects'!$AR$8:$CO$8,"Dx",'Input| Projects'!$AR870:$CO870))</f>
        <v/>
      </c>
      <c r="CA870" s="264" t="str">
        <f>IF(SUMIF('Input| Projects'!$AR$8:$CO$8,"Tx",'Input| Projects'!$AR870:$CO870)=0,"",SUMIF('Input| Projects'!$AR$8:$CO$8,"Tx",'Input| Projects'!$AR870:$CO870))</f>
        <v/>
      </c>
      <c r="CB870" s="206" t="str">
        <f t="shared" si="319"/>
        <v/>
      </c>
    </row>
    <row r="871" spans="2:80" x14ac:dyDescent="0.3">
      <c r="B871" s="268">
        <f>IFERROR('Input| Projects'!B871,"")</f>
        <v>862</v>
      </c>
      <c r="C871" s="57" t="str">
        <f>IFERROR(IF('Input| Projects'!C871="","",'Input| Projects'!C871),"")</f>
        <v/>
      </c>
      <c r="D871" s="57" t="str">
        <f>IFERROR(IF('Input| Projects'!D871="","",'Input| Projects'!D871),"")</f>
        <v/>
      </c>
      <c r="E871" s="140"/>
      <c r="F871" s="257">
        <f>IFERROR('Input| Projects'!I871*'Input| Escalations'!$K$19,"")</f>
        <v>0</v>
      </c>
      <c r="G871" s="257">
        <f>IFERROR('Input| Projects'!J871*'Input| Escalations'!$K$19,"")</f>
        <v>0</v>
      </c>
      <c r="H871" s="257">
        <f>IFERROR('Input| Projects'!K871*'Input| Escalations'!$K$19,"")</f>
        <v>0</v>
      </c>
      <c r="I871" s="257">
        <f>IFERROR('Input| Projects'!L871*'Input| Escalations'!$K$19,"")</f>
        <v>0</v>
      </c>
      <c r="J871" s="257">
        <f>IFERROR('Input| Projects'!M871*'Input| Escalations'!$K$19,"")</f>
        <v>0</v>
      </c>
      <c r="K871" s="257">
        <f>IFERROR('Input| Projects'!N871*'Input| Escalations'!$K$19,"")</f>
        <v>0</v>
      </c>
      <c r="L871" s="257">
        <f>IFERROR('Input| Projects'!O871*'Input| Escalations'!$K$19,"")</f>
        <v>0</v>
      </c>
      <c r="M871" s="206" t="str">
        <f>IF(ABS(SUM(F871:L871)-(SUM('Input| Projects'!I871:O871)*'Input| Escalations'!$K$19))&lt;0.0000001,"",1)</f>
        <v/>
      </c>
      <c r="N871" s="259">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259">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259">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259">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259">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259">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259">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42"/>
      <c r="V871" s="253">
        <f t="shared" si="313"/>
        <v>0</v>
      </c>
      <c r="W871" s="253">
        <f t="shared" si="314"/>
        <v>0</v>
      </c>
      <c r="X871" s="253">
        <f t="shared" si="315"/>
        <v>0</v>
      </c>
      <c r="Y871" s="253">
        <f t="shared" si="298"/>
        <v>0</v>
      </c>
      <c r="Z871" s="253">
        <f t="shared" si="299"/>
        <v>0</v>
      </c>
      <c r="AA871" s="253">
        <f t="shared" si="300"/>
        <v>0</v>
      </c>
      <c r="AB871" s="253">
        <f t="shared" si="301"/>
        <v>0</v>
      </c>
      <c r="AC871" s="142"/>
      <c r="AD871" s="253">
        <f>'Input| Projects'!Q871*N871*'Input| Escalations'!$K$19</f>
        <v>0</v>
      </c>
      <c r="AE871" s="253">
        <f>'Input| Projects'!R871*O871*'Input| Escalations'!$K$19</f>
        <v>0</v>
      </c>
      <c r="AF871" s="253">
        <f>'Input| Projects'!S871*P871*'Input| Escalations'!$K$19</f>
        <v>0</v>
      </c>
      <c r="AG871" s="253">
        <f>'Input| Projects'!T871*Q871*'Input| Escalations'!$K$19</f>
        <v>0</v>
      </c>
      <c r="AH871" s="253">
        <f>'Input| Projects'!U871*R871*'Input| Escalations'!$K$19</f>
        <v>0</v>
      </c>
      <c r="AI871" s="253">
        <f>'Input| Projects'!V871*S871*'Input| Escalations'!$K$19</f>
        <v>0</v>
      </c>
      <c r="AJ871" s="253">
        <f>'Input| Projects'!W871*T871*'Input| Escalations'!$K$19</f>
        <v>0</v>
      </c>
      <c r="AK871" s="142"/>
      <c r="AL871" s="253">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253">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253">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253">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253">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253">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253">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42"/>
      <c r="AT871" s="253">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253">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253">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253">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253">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253">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253">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42"/>
      <c r="BB871" s="253">
        <f t="shared" si="316"/>
        <v>0</v>
      </c>
      <c r="BC871" s="253">
        <f t="shared" si="317"/>
        <v>0</v>
      </c>
      <c r="BD871" s="253">
        <f t="shared" si="318"/>
        <v>0</v>
      </c>
      <c r="BE871" s="253">
        <f t="shared" si="302"/>
        <v>0</v>
      </c>
      <c r="BF871" s="253">
        <f t="shared" si="303"/>
        <v>0</v>
      </c>
      <c r="BG871" s="253">
        <f t="shared" si="304"/>
        <v>0</v>
      </c>
      <c r="BH871" s="253">
        <f t="shared" si="305"/>
        <v>0</v>
      </c>
      <c r="BI871" s="144"/>
      <c r="BJ871" s="253"/>
      <c r="BK871" s="253"/>
      <c r="BL871" s="253"/>
      <c r="BM871" s="253"/>
      <c r="BN871" s="253"/>
      <c r="BO871" s="253"/>
      <c r="BP871" s="253"/>
      <c r="BQ871" s="144"/>
      <c r="BR871" s="253">
        <f t="shared" si="306"/>
        <v>0</v>
      </c>
      <c r="BS871" s="253">
        <f t="shared" si="307"/>
        <v>0</v>
      </c>
      <c r="BT871" s="253">
        <f t="shared" si="308"/>
        <v>0</v>
      </c>
      <c r="BU871" s="253">
        <f t="shared" si="309"/>
        <v>0</v>
      </c>
      <c r="BV871" s="253">
        <f t="shared" si="310"/>
        <v>0</v>
      </c>
      <c r="BW871" s="253">
        <f t="shared" si="311"/>
        <v>0</v>
      </c>
      <c r="BX871" s="253">
        <f t="shared" si="312"/>
        <v>0</v>
      </c>
      <c r="BY871" s="142"/>
      <c r="BZ871" s="264" t="str">
        <f>IF(SUMIF('Input| Projects'!$AR$8:$CO$8,"Dx",'Input| Projects'!$AR871:$CO871)=0,"",SUMIF('Input| Projects'!$AR$8:$CO$8,"Dx",'Input| Projects'!$AR871:$CO871))</f>
        <v/>
      </c>
      <c r="CA871" s="264" t="str">
        <f>IF(SUMIF('Input| Projects'!$AR$8:$CO$8,"Tx",'Input| Projects'!$AR871:$CO871)=0,"",SUMIF('Input| Projects'!$AR$8:$CO$8,"Tx",'Input| Projects'!$AR871:$CO871))</f>
        <v/>
      </c>
      <c r="CB871" s="206" t="str">
        <f t="shared" si="319"/>
        <v/>
      </c>
    </row>
    <row r="872" spans="2:80" x14ac:dyDescent="0.3">
      <c r="B872" s="268">
        <f>IFERROR('Input| Projects'!B872,"")</f>
        <v>863</v>
      </c>
      <c r="C872" s="57" t="str">
        <f>IFERROR(IF('Input| Projects'!C872="","",'Input| Projects'!C872),"")</f>
        <v/>
      </c>
      <c r="D872" s="57" t="str">
        <f>IFERROR(IF('Input| Projects'!D872="","",'Input| Projects'!D872),"")</f>
        <v/>
      </c>
      <c r="E872" s="140"/>
      <c r="F872" s="257">
        <f>IFERROR('Input| Projects'!I872*'Input| Escalations'!$K$19,"")</f>
        <v>0</v>
      </c>
      <c r="G872" s="257">
        <f>IFERROR('Input| Projects'!J872*'Input| Escalations'!$K$19,"")</f>
        <v>0</v>
      </c>
      <c r="H872" s="257">
        <f>IFERROR('Input| Projects'!K872*'Input| Escalations'!$K$19,"")</f>
        <v>0</v>
      </c>
      <c r="I872" s="257">
        <f>IFERROR('Input| Projects'!L872*'Input| Escalations'!$K$19,"")</f>
        <v>0</v>
      </c>
      <c r="J872" s="257">
        <f>IFERROR('Input| Projects'!M872*'Input| Escalations'!$K$19,"")</f>
        <v>0</v>
      </c>
      <c r="K872" s="257">
        <f>IFERROR('Input| Projects'!N872*'Input| Escalations'!$K$19,"")</f>
        <v>0</v>
      </c>
      <c r="L872" s="257">
        <f>IFERROR('Input| Projects'!O872*'Input| Escalations'!$K$19,"")</f>
        <v>0</v>
      </c>
      <c r="M872" s="206" t="str">
        <f>IF(ABS(SUM(F872:L872)-(SUM('Input| Projects'!I872:O872)*'Input| Escalations'!$K$19))&lt;0.0000001,"",1)</f>
        <v/>
      </c>
      <c r="N872" s="259">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259">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259">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259">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259">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259">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259">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42"/>
      <c r="V872" s="253">
        <f t="shared" si="313"/>
        <v>0</v>
      </c>
      <c r="W872" s="253">
        <f t="shared" si="314"/>
        <v>0</v>
      </c>
      <c r="X872" s="253">
        <f t="shared" si="315"/>
        <v>0</v>
      </c>
      <c r="Y872" s="253">
        <f t="shared" si="298"/>
        <v>0</v>
      </c>
      <c r="Z872" s="253">
        <f t="shared" si="299"/>
        <v>0</v>
      </c>
      <c r="AA872" s="253">
        <f t="shared" si="300"/>
        <v>0</v>
      </c>
      <c r="AB872" s="253">
        <f t="shared" si="301"/>
        <v>0</v>
      </c>
      <c r="AC872" s="142"/>
      <c r="AD872" s="253">
        <f>'Input| Projects'!Q872*N872*'Input| Escalations'!$K$19</f>
        <v>0</v>
      </c>
      <c r="AE872" s="253">
        <f>'Input| Projects'!R872*O872*'Input| Escalations'!$K$19</f>
        <v>0</v>
      </c>
      <c r="AF872" s="253">
        <f>'Input| Projects'!S872*P872*'Input| Escalations'!$K$19</f>
        <v>0</v>
      </c>
      <c r="AG872" s="253">
        <f>'Input| Projects'!T872*Q872*'Input| Escalations'!$K$19</f>
        <v>0</v>
      </c>
      <c r="AH872" s="253">
        <f>'Input| Projects'!U872*R872*'Input| Escalations'!$K$19</f>
        <v>0</v>
      </c>
      <c r="AI872" s="253">
        <f>'Input| Projects'!V872*S872*'Input| Escalations'!$K$19</f>
        <v>0</v>
      </c>
      <c r="AJ872" s="253">
        <f>'Input| Projects'!W872*T872*'Input| Escalations'!$K$19</f>
        <v>0</v>
      </c>
      <c r="AK872" s="142"/>
      <c r="AL872" s="253">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253">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253">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253">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253">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253">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253">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42"/>
      <c r="AT872" s="253">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253">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253">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253">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253">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253">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253">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42"/>
      <c r="BB872" s="253">
        <f t="shared" si="316"/>
        <v>0</v>
      </c>
      <c r="BC872" s="253">
        <f t="shared" si="317"/>
        <v>0</v>
      </c>
      <c r="BD872" s="253">
        <f t="shared" si="318"/>
        <v>0</v>
      </c>
      <c r="BE872" s="253">
        <f t="shared" si="302"/>
        <v>0</v>
      </c>
      <c r="BF872" s="253">
        <f t="shared" si="303"/>
        <v>0</v>
      </c>
      <c r="BG872" s="253">
        <f t="shared" si="304"/>
        <v>0</v>
      </c>
      <c r="BH872" s="253">
        <f t="shared" si="305"/>
        <v>0</v>
      </c>
      <c r="BI872" s="144"/>
      <c r="BJ872" s="253"/>
      <c r="BK872" s="253"/>
      <c r="BL872" s="253"/>
      <c r="BM872" s="253"/>
      <c r="BN872" s="253"/>
      <c r="BO872" s="253"/>
      <c r="BP872" s="253"/>
      <c r="BQ872" s="144"/>
      <c r="BR872" s="253">
        <f t="shared" si="306"/>
        <v>0</v>
      </c>
      <c r="BS872" s="253">
        <f t="shared" si="307"/>
        <v>0</v>
      </c>
      <c r="BT872" s="253">
        <f t="shared" si="308"/>
        <v>0</v>
      </c>
      <c r="BU872" s="253">
        <f t="shared" si="309"/>
        <v>0</v>
      </c>
      <c r="BV872" s="253">
        <f t="shared" si="310"/>
        <v>0</v>
      </c>
      <c r="BW872" s="253">
        <f t="shared" si="311"/>
        <v>0</v>
      </c>
      <c r="BX872" s="253">
        <f t="shared" si="312"/>
        <v>0</v>
      </c>
      <c r="BY872" s="142"/>
      <c r="BZ872" s="264" t="str">
        <f>IF(SUMIF('Input| Projects'!$AR$8:$CO$8,"Dx",'Input| Projects'!$AR872:$CO872)=0,"",SUMIF('Input| Projects'!$AR$8:$CO$8,"Dx",'Input| Projects'!$AR872:$CO872))</f>
        <v/>
      </c>
      <c r="CA872" s="264" t="str">
        <f>IF(SUMIF('Input| Projects'!$AR$8:$CO$8,"Tx",'Input| Projects'!$AR872:$CO872)=0,"",SUMIF('Input| Projects'!$AR$8:$CO$8,"Tx",'Input| Projects'!$AR872:$CO872))</f>
        <v/>
      </c>
      <c r="CB872" s="206" t="str">
        <f t="shared" si="319"/>
        <v/>
      </c>
    </row>
    <row r="873" spans="2:80" x14ac:dyDescent="0.3">
      <c r="B873" s="268">
        <f>IFERROR('Input| Projects'!B873,"")</f>
        <v>864</v>
      </c>
      <c r="C873" s="57" t="str">
        <f>IFERROR(IF('Input| Projects'!C873="","",'Input| Projects'!C873),"")</f>
        <v/>
      </c>
      <c r="D873" s="57" t="str">
        <f>IFERROR(IF('Input| Projects'!D873="","",'Input| Projects'!D873),"")</f>
        <v/>
      </c>
      <c r="E873" s="140"/>
      <c r="F873" s="257">
        <f>IFERROR('Input| Projects'!I873*'Input| Escalations'!$K$19,"")</f>
        <v>0</v>
      </c>
      <c r="G873" s="257">
        <f>IFERROR('Input| Projects'!J873*'Input| Escalations'!$K$19,"")</f>
        <v>0</v>
      </c>
      <c r="H873" s="257">
        <f>IFERROR('Input| Projects'!K873*'Input| Escalations'!$K$19,"")</f>
        <v>0</v>
      </c>
      <c r="I873" s="257">
        <f>IFERROR('Input| Projects'!L873*'Input| Escalations'!$K$19,"")</f>
        <v>0</v>
      </c>
      <c r="J873" s="257">
        <f>IFERROR('Input| Projects'!M873*'Input| Escalations'!$K$19,"")</f>
        <v>0</v>
      </c>
      <c r="K873" s="257">
        <f>IFERROR('Input| Projects'!N873*'Input| Escalations'!$K$19,"")</f>
        <v>0</v>
      </c>
      <c r="L873" s="257">
        <f>IFERROR('Input| Projects'!O873*'Input| Escalations'!$K$19,"")</f>
        <v>0</v>
      </c>
      <c r="M873" s="206" t="str">
        <f>IF(ABS(SUM(F873:L873)-(SUM('Input| Projects'!I873:O873)*'Input| Escalations'!$K$19))&lt;0.0000001,"",1)</f>
        <v/>
      </c>
      <c r="N873" s="259">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259">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259">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259">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259">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259">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259">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42"/>
      <c r="V873" s="253">
        <f t="shared" si="313"/>
        <v>0</v>
      </c>
      <c r="W873" s="253">
        <f t="shared" si="314"/>
        <v>0</v>
      </c>
      <c r="X873" s="253">
        <f t="shared" si="315"/>
        <v>0</v>
      </c>
      <c r="Y873" s="253">
        <f t="shared" si="298"/>
        <v>0</v>
      </c>
      <c r="Z873" s="253">
        <f t="shared" si="299"/>
        <v>0</v>
      </c>
      <c r="AA873" s="253">
        <f t="shared" si="300"/>
        <v>0</v>
      </c>
      <c r="AB873" s="253">
        <f t="shared" si="301"/>
        <v>0</v>
      </c>
      <c r="AC873" s="142"/>
      <c r="AD873" s="253">
        <f>'Input| Projects'!Q873*N873*'Input| Escalations'!$K$19</f>
        <v>0</v>
      </c>
      <c r="AE873" s="253">
        <f>'Input| Projects'!R873*O873*'Input| Escalations'!$K$19</f>
        <v>0</v>
      </c>
      <c r="AF873" s="253">
        <f>'Input| Projects'!S873*P873*'Input| Escalations'!$K$19</f>
        <v>0</v>
      </c>
      <c r="AG873" s="253">
        <f>'Input| Projects'!T873*Q873*'Input| Escalations'!$K$19</f>
        <v>0</v>
      </c>
      <c r="AH873" s="253">
        <f>'Input| Projects'!U873*R873*'Input| Escalations'!$K$19</f>
        <v>0</v>
      </c>
      <c r="AI873" s="253">
        <f>'Input| Projects'!V873*S873*'Input| Escalations'!$K$19</f>
        <v>0</v>
      </c>
      <c r="AJ873" s="253">
        <f>'Input| Projects'!W873*T873*'Input| Escalations'!$K$19</f>
        <v>0</v>
      </c>
      <c r="AK873" s="142"/>
      <c r="AL873" s="253">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253">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253">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253">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253">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253">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253">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42"/>
      <c r="AT873" s="253">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253">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253">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253">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253">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253">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253">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42"/>
      <c r="BB873" s="253">
        <f t="shared" si="316"/>
        <v>0</v>
      </c>
      <c r="BC873" s="253">
        <f t="shared" si="317"/>
        <v>0</v>
      </c>
      <c r="BD873" s="253">
        <f t="shared" si="318"/>
        <v>0</v>
      </c>
      <c r="BE873" s="253">
        <f t="shared" si="302"/>
        <v>0</v>
      </c>
      <c r="BF873" s="253">
        <f t="shared" si="303"/>
        <v>0</v>
      </c>
      <c r="BG873" s="253">
        <f t="shared" si="304"/>
        <v>0</v>
      </c>
      <c r="BH873" s="253">
        <f t="shared" si="305"/>
        <v>0</v>
      </c>
      <c r="BI873" s="144"/>
      <c r="BJ873" s="253"/>
      <c r="BK873" s="253"/>
      <c r="BL873" s="253"/>
      <c r="BM873" s="253"/>
      <c r="BN873" s="253"/>
      <c r="BO873" s="253"/>
      <c r="BP873" s="253"/>
      <c r="BQ873" s="144"/>
      <c r="BR873" s="253">
        <f t="shared" si="306"/>
        <v>0</v>
      </c>
      <c r="BS873" s="253">
        <f t="shared" si="307"/>
        <v>0</v>
      </c>
      <c r="BT873" s="253">
        <f t="shared" si="308"/>
        <v>0</v>
      </c>
      <c r="BU873" s="253">
        <f t="shared" si="309"/>
        <v>0</v>
      </c>
      <c r="BV873" s="253">
        <f t="shared" si="310"/>
        <v>0</v>
      </c>
      <c r="BW873" s="253">
        <f t="shared" si="311"/>
        <v>0</v>
      </c>
      <c r="BX873" s="253">
        <f t="shared" si="312"/>
        <v>0</v>
      </c>
      <c r="BY873" s="142"/>
      <c r="BZ873" s="264" t="str">
        <f>IF(SUMIF('Input| Projects'!$AR$8:$CO$8,"Dx",'Input| Projects'!$AR873:$CO873)=0,"",SUMIF('Input| Projects'!$AR$8:$CO$8,"Dx",'Input| Projects'!$AR873:$CO873))</f>
        <v/>
      </c>
      <c r="CA873" s="264" t="str">
        <f>IF(SUMIF('Input| Projects'!$AR$8:$CO$8,"Tx",'Input| Projects'!$AR873:$CO873)=0,"",SUMIF('Input| Projects'!$AR$8:$CO$8,"Tx",'Input| Projects'!$AR873:$CO873))</f>
        <v/>
      </c>
      <c r="CB873" s="206" t="str">
        <f t="shared" si="319"/>
        <v/>
      </c>
    </row>
    <row r="874" spans="2:80" x14ac:dyDescent="0.3">
      <c r="B874" s="268">
        <f>IFERROR('Input| Projects'!B874,"")</f>
        <v>865</v>
      </c>
      <c r="C874" s="57" t="str">
        <f>IFERROR(IF('Input| Projects'!C874="","",'Input| Projects'!C874),"")</f>
        <v/>
      </c>
      <c r="D874" s="57" t="str">
        <f>IFERROR(IF('Input| Projects'!D874="","",'Input| Projects'!D874),"")</f>
        <v/>
      </c>
      <c r="E874" s="140"/>
      <c r="F874" s="257">
        <f>IFERROR('Input| Projects'!I874*'Input| Escalations'!$K$19,"")</f>
        <v>0</v>
      </c>
      <c r="G874" s="257">
        <f>IFERROR('Input| Projects'!J874*'Input| Escalations'!$K$19,"")</f>
        <v>0</v>
      </c>
      <c r="H874" s="257">
        <f>IFERROR('Input| Projects'!K874*'Input| Escalations'!$K$19,"")</f>
        <v>0</v>
      </c>
      <c r="I874" s="257">
        <f>IFERROR('Input| Projects'!L874*'Input| Escalations'!$K$19,"")</f>
        <v>0</v>
      </c>
      <c r="J874" s="257">
        <f>IFERROR('Input| Projects'!M874*'Input| Escalations'!$K$19,"")</f>
        <v>0</v>
      </c>
      <c r="K874" s="257">
        <f>IFERROR('Input| Projects'!N874*'Input| Escalations'!$K$19,"")</f>
        <v>0</v>
      </c>
      <c r="L874" s="257">
        <f>IFERROR('Input| Projects'!O874*'Input| Escalations'!$K$19,"")</f>
        <v>0</v>
      </c>
      <c r="M874" s="206" t="str">
        <f>IF(ABS(SUM(F874:L874)-(SUM('Input| Projects'!I874:O874)*'Input| Escalations'!$K$19))&lt;0.0000001,"",1)</f>
        <v/>
      </c>
      <c r="N874" s="259">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259">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259">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259">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259">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259">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259">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42"/>
      <c r="V874" s="253">
        <f t="shared" si="313"/>
        <v>0</v>
      </c>
      <c r="W874" s="253">
        <f t="shared" si="314"/>
        <v>0</v>
      </c>
      <c r="X874" s="253">
        <f t="shared" si="315"/>
        <v>0</v>
      </c>
      <c r="Y874" s="253">
        <f t="shared" si="298"/>
        <v>0</v>
      </c>
      <c r="Z874" s="253">
        <f t="shared" si="299"/>
        <v>0</v>
      </c>
      <c r="AA874" s="253">
        <f t="shared" si="300"/>
        <v>0</v>
      </c>
      <c r="AB874" s="253">
        <f t="shared" si="301"/>
        <v>0</v>
      </c>
      <c r="AC874" s="142"/>
      <c r="AD874" s="253">
        <f>'Input| Projects'!Q874*N874*'Input| Escalations'!$K$19</f>
        <v>0</v>
      </c>
      <c r="AE874" s="253">
        <f>'Input| Projects'!R874*O874*'Input| Escalations'!$K$19</f>
        <v>0</v>
      </c>
      <c r="AF874" s="253">
        <f>'Input| Projects'!S874*P874*'Input| Escalations'!$K$19</f>
        <v>0</v>
      </c>
      <c r="AG874" s="253">
        <f>'Input| Projects'!T874*Q874*'Input| Escalations'!$K$19</f>
        <v>0</v>
      </c>
      <c r="AH874" s="253">
        <f>'Input| Projects'!U874*R874*'Input| Escalations'!$K$19</f>
        <v>0</v>
      </c>
      <c r="AI874" s="253">
        <f>'Input| Projects'!V874*S874*'Input| Escalations'!$K$19</f>
        <v>0</v>
      </c>
      <c r="AJ874" s="253">
        <f>'Input| Projects'!W874*T874*'Input| Escalations'!$K$19</f>
        <v>0</v>
      </c>
      <c r="AK874" s="142"/>
      <c r="AL874" s="253">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253">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253">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253">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253">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253">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253">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42"/>
      <c r="AT874" s="253">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253">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253">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253">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253">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253">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253">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42"/>
      <c r="BB874" s="253">
        <f t="shared" si="316"/>
        <v>0</v>
      </c>
      <c r="BC874" s="253">
        <f t="shared" si="317"/>
        <v>0</v>
      </c>
      <c r="BD874" s="253">
        <f t="shared" si="318"/>
        <v>0</v>
      </c>
      <c r="BE874" s="253">
        <f t="shared" si="302"/>
        <v>0</v>
      </c>
      <c r="BF874" s="253">
        <f t="shared" si="303"/>
        <v>0</v>
      </c>
      <c r="BG874" s="253">
        <f t="shared" si="304"/>
        <v>0</v>
      </c>
      <c r="BH874" s="253">
        <f t="shared" si="305"/>
        <v>0</v>
      </c>
      <c r="BI874" s="144"/>
      <c r="BJ874" s="253"/>
      <c r="BK874" s="253"/>
      <c r="BL874" s="253"/>
      <c r="BM874" s="253"/>
      <c r="BN874" s="253"/>
      <c r="BO874" s="253"/>
      <c r="BP874" s="253"/>
      <c r="BQ874" s="144"/>
      <c r="BR874" s="253">
        <f t="shared" si="306"/>
        <v>0</v>
      </c>
      <c r="BS874" s="253">
        <f t="shared" si="307"/>
        <v>0</v>
      </c>
      <c r="BT874" s="253">
        <f t="shared" si="308"/>
        <v>0</v>
      </c>
      <c r="BU874" s="253">
        <f t="shared" si="309"/>
        <v>0</v>
      </c>
      <c r="BV874" s="253">
        <f t="shared" si="310"/>
        <v>0</v>
      </c>
      <c r="BW874" s="253">
        <f t="shared" si="311"/>
        <v>0</v>
      </c>
      <c r="BX874" s="253">
        <f t="shared" si="312"/>
        <v>0</v>
      </c>
      <c r="BY874" s="142"/>
      <c r="BZ874" s="264" t="str">
        <f>IF(SUMIF('Input| Projects'!$AR$8:$CO$8,"Dx",'Input| Projects'!$AR874:$CO874)=0,"",SUMIF('Input| Projects'!$AR$8:$CO$8,"Dx",'Input| Projects'!$AR874:$CO874))</f>
        <v/>
      </c>
      <c r="CA874" s="264" t="str">
        <f>IF(SUMIF('Input| Projects'!$AR$8:$CO$8,"Tx",'Input| Projects'!$AR874:$CO874)=0,"",SUMIF('Input| Projects'!$AR$8:$CO$8,"Tx",'Input| Projects'!$AR874:$CO874))</f>
        <v/>
      </c>
      <c r="CB874" s="206" t="str">
        <f t="shared" si="319"/>
        <v/>
      </c>
    </row>
    <row r="875" spans="2:80" x14ac:dyDescent="0.3">
      <c r="B875" s="268">
        <f>IFERROR('Input| Projects'!B875,"")</f>
        <v>866</v>
      </c>
      <c r="C875" s="57" t="str">
        <f>IFERROR(IF('Input| Projects'!C875="","",'Input| Projects'!C875),"")</f>
        <v/>
      </c>
      <c r="D875" s="57" t="str">
        <f>IFERROR(IF('Input| Projects'!D875="","",'Input| Projects'!D875),"")</f>
        <v/>
      </c>
      <c r="E875" s="140"/>
      <c r="F875" s="257">
        <f>IFERROR('Input| Projects'!I875*'Input| Escalations'!$K$19,"")</f>
        <v>0</v>
      </c>
      <c r="G875" s="257">
        <f>IFERROR('Input| Projects'!J875*'Input| Escalations'!$K$19,"")</f>
        <v>0</v>
      </c>
      <c r="H875" s="257">
        <f>IFERROR('Input| Projects'!K875*'Input| Escalations'!$K$19,"")</f>
        <v>0</v>
      </c>
      <c r="I875" s="257">
        <f>IFERROR('Input| Projects'!L875*'Input| Escalations'!$K$19,"")</f>
        <v>0</v>
      </c>
      <c r="J875" s="257">
        <f>IFERROR('Input| Projects'!M875*'Input| Escalations'!$K$19,"")</f>
        <v>0</v>
      </c>
      <c r="K875" s="257">
        <f>IFERROR('Input| Projects'!N875*'Input| Escalations'!$K$19,"")</f>
        <v>0</v>
      </c>
      <c r="L875" s="257">
        <f>IFERROR('Input| Projects'!O875*'Input| Escalations'!$K$19,"")</f>
        <v>0</v>
      </c>
      <c r="M875" s="206" t="str">
        <f>IF(ABS(SUM(F875:L875)-(SUM('Input| Projects'!I875:O875)*'Input| Escalations'!$K$19))&lt;0.0000001,"",1)</f>
        <v/>
      </c>
      <c r="N875" s="259">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259">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259">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259">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259">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259">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259">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42"/>
      <c r="V875" s="253">
        <f t="shared" si="313"/>
        <v>0</v>
      </c>
      <c r="W875" s="253">
        <f t="shared" si="314"/>
        <v>0</v>
      </c>
      <c r="X875" s="253">
        <f t="shared" si="315"/>
        <v>0</v>
      </c>
      <c r="Y875" s="253">
        <f t="shared" si="298"/>
        <v>0</v>
      </c>
      <c r="Z875" s="253">
        <f t="shared" si="299"/>
        <v>0</v>
      </c>
      <c r="AA875" s="253">
        <f t="shared" si="300"/>
        <v>0</v>
      </c>
      <c r="AB875" s="253">
        <f t="shared" si="301"/>
        <v>0</v>
      </c>
      <c r="AC875" s="142"/>
      <c r="AD875" s="253">
        <f>'Input| Projects'!Q875*N875*'Input| Escalations'!$K$19</f>
        <v>0</v>
      </c>
      <c r="AE875" s="253">
        <f>'Input| Projects'!R875*O875*'Input| Escalations'!$K$19</f>
        <v>0</v>
      </c>
      <c r="AF875" s="253">
        <f>'Input| Projects'!S875*P875*'Input| Escalations'!$K$19</f>
        <v>0</v>
      </c>
      <c r="AG875" s="253">
        <f>'Input| Projects'!T875*Q875*'Input| Escalations'!$K$19</f>
        <v>0</v>
      </c>
      <c r="AH875" s="253">
        <f>'Input| Projects'!U875*R875*'Input| Escalations'!$K$19</f>
        <v>0</v>
      </c>
      <c r="AI875" s="253">
        <f>'Input| Projects'!V875*S875*'Input| Escalations'!$K$19</f>
        <v>0</v>
      </c>
      <c r="AJ875" s="253">
        <f>'Input| Projects'!W875*T875*'Input| Escalations'!$K$19</f>
        <v>0</v>
      </c>
      <c r="AK875" s="142"/>
      <c r="AL875" s="253">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253">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253">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253">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253">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253">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253">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42"/>
      <c r="AT875" s="253">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253">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253">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253">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253">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253">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253">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42"/>
      <c r="BB875" s="253">
        <f t="shared" si="316"/>
        <v>0</v>
      </c>
      <c r="BC875" s="253">
        <f t="shared" si="317"/>
        <v>0</v>
      </c>
      <c r="BD875" s="253">
        <f t="shared" si="318"/>
        <v>0</v>
      </c>
      <c r="BE875" s="253">
        <f t="shared" si="302"/>
        <v>0</v>
      </c>
      <c r="BF875" s="253">
        <f t="shared" si="303"/>
        <v>0</v>
      </c>
      <c r="BG875" s="253">
        <f t="shared" si="304"/>
        <v>0</v>
      </c>
      <c r="BH875" s="253">
        <f t="shared" si="305"/>
        <v>0</v>
      </c>
      <c r="BI875" s="144"/>
      <c r="BJ875" s="253"/>
      <c r="BK875" s="253"/>
      <c r="BL875" s="253"/>
      <c r="BM875" s="253"/>
      <c r="BN875" s="253"/>
      <c r="BO875" s="253"/>
      <c r="BP875" s="253"/>
      <c r="BQ875" s="144"/>
      <c r="BR875" s="253">
        <f t="shared" si="306"/>
        <v>0</v>
      </c>
      <c r="BS875" s="253">
        <f t="shared" si="307"/>
        <v>0</v>
      </c>
      <c r="BT875" s="253">
        <f t="shared" si="308"/>
        <v>0</v>
      </c>
      <c r="BU875" s="253">
        <f t="shared" si="309"/>
        <v>0</v>
      </c>
      <c r="BV875" s="253">
        <f t="shared" si="310"/>
        <v>0</v>
      </c>
      <c r="BW875" s="253">
        <f t="shared" si="311"/>
        <v>0</v>
      </c>
      <c r="BX875" s="253">
        <f t="shared" si="312"/>
        <v>0</v>
      </c>
      <c r="BY875" s="142"/>
      <c r="BZ875" s="264" t="str">
        <f>IF(SUMIF('Input| Projects'!$AR$8:$CO$8,"Dx",'Input| Projects'!$AR875:$CO875)=0,"",SUMIF('Input| Projects'!$AR$8:$CO$8,"Dx",'Input| Projects'!$AR875:$CO875))</f>
        <v/>
      </c>
      <c r="CA875" s="264" t="str">
        <f>IF(SUMIF('Input| Projects'!$AR$8:$CO$8,"Tx",'Input| Projects'!$AR875:$CO875)=0,"",SUMIF('Input| Projects'!$AR$8:$CO$8,"Tx",'Input| Projects'!$AR875:$CO875))</f>
        <v/>
      </c>
      <c r="CB875" s="206" t="str">
        <f t="shared" si="319"/>
        <v/>
      </c>
    </row>
    <row r="876" spans="2:80" x14ac:dyDescent="0.3">
      <c r="B876" s="268">
        <f>IFERROR('Input| Projects'!B876,"")</f>
        <v>867</v>
      </c>
      <c r="C876" s="57" t="str">
        <f>IFERROR(IF('Input| Projects'!C876="","",'Input| Projects'!C876),"")</f>
        <v/>
      </c>
      <c r="D876" s="57" t="str">
        <f>IFERROR(IF('Input| Projects'!D876="","",'Input| Projects'!D876),"")</f>
        <v/>
      </c>
      <c r="E876" s="140"/>
      <c r="F876" s="257">
        <f>IFERROR('Input| Projects'!I876*'Input| Escalations'!$K$19,"")</f>
        <v>0</v>
      </c>
      <c r="G876" s="257">
        <f>IFERROR('Input| Projects'!J876*'Input| Escalations'!$K$19,"")</f>
        <v>0</v>
      </c>
      <c r="H876" s="257">
        <f>IFERROR('Input| Projects'!K876*'Input| Escalations'!$K$19,"")</f>
        <v>0</v>
      </c>
      <c r="I876" s="257">
        <f>IFERROR('Input| Projects'!L876*'Input| Escalations'!$K$19,"")</f>
        <v>0</v>
      </c>
      <c r="J876" s="257">
        <f>IFERROR('Input| Projects'!M876*'Input| Escalations'!$K$19,"")</f>
        <v>0</v>
      </c>
      <c r="K876" s="257">
        <f>IFERROR('Input| Projects'!N876*'Input| Escalations'!$K$19,"")</f>
        <v>0</v>
      </c>
      <c r="L876" s="257">
        <f>IFERROR('Input| Projects'!O876*'Input| Escalations'!$K$19,"")</f>
        <v>0</v>
      </c>
      <c r="M876" s="206" t="str">
        <f>IF(ABS(SUM(F876:L876)-(SUM('Input| Projects'!I876:O876)*'Input| Escalations'!$K$19))&lt;0.0000001,"",1)</f>
        <v/>
      </c>
      <c r="N876" s="259">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259">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259">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259">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259">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259">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259">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42"/>
      <c r="V876" s="253">
        <f t="shared" si="313"/>
        <v>0</v>
      </c>
      <c r="W876" s="253">
        <f t="shared" si="314"/>
        <v>0</v>
      </c>
      <c r="X876" s="253">
        <f t="shared" si="315"/>
        <v>0</v>
      </c>
      <c r="Y876" s="253">
        <f t="shared" si="298"/>
        <v>0</v>
      </c>
      <c r="Z876" s="253">
        <f t="shared" si="299"/>
        <v>0</v>
      </c>
      <c r="AA876" s="253">
        <f t="shared" si="300"/>
        <v>0</v>
      </c>
      <c r="AB876" s="253">
        <f t="shared" si="301"/>
        <v>0</v>
      </c>
      <c r="AC876" s="142"/>
      <c r="AD876" s="253">
        <f>'Input| Projects'!Q876*N876*'Input| Escalations'!$K$19</f>
        <v>0</v>
      </c>
      <c r="AE876" s="253">
        <f>'Input| Projects'!R876*O876*'Input| Escalations'!$K$19</f>
        <v>0</v>
      </c>
      <c r="AF876" s="253">
        <f>'Input| Projects'!S876*P876*'Input| Escalations'!$K$19</f>
        <v>0</v>
      </c>
      <c r="AG876" s="253">
        <f>'Input| Projects'!T876*Q876*'Input| Escalations'!$K$19</f>
        <v>0</v>
      </c>
      <c r="AH876" s="253">
        <f>'Input| Projects'!U876*R876*'Input| Escalations'!$K$19</f>
        <v>0</v>
      </c>
      <c r="AI876" s="253">
        <f>'Input| Projects'!V876*S876*'Input| Escalations'!$K$19</f>
        <v>0</v>
      </c>
      <c r="AJ876" s="253">
        <f>'Input| Projects'!W876*T876*'Input| Escalations'!$K$19</f>
        <v>0</v>
      </c>
      <c r="AK876" s="142"/>
      <c r="AL876" s="253">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253">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253">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253">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253">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253">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253">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42"/>
      <c r="AT876" s="253">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253">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253">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253">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253">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253">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253">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42"/>
      <c r="BB876" s="253">
        <f t="shared" si="316"/>
        <v>0</v>
      </c>
      <c r="BC876" s="253">
        <f t="shared" si="317"/>
        <v>0</v>
      </c>
      <c r="BD876" s="253">
        <f t="shared" si="318"/>
        <v>0</v>
      </c>
      <c r="BE876" s="253">
        <f t="shared" si="302"/>
        <v>0</v>
      </c>
      <c r="BF876" s="253">
        <f t="shared" si="303"/>
        <v>0</v>
      </c>
      <c r="BG876" s="253">
        <f t="shared" si="304"/>
        <v>0</v>
      </c>
      <c r="BH876" s="253">
        <f t="shared" si="305"/>
        <v>0</v>
      </c>
      <c r="BI876" s="144"/>
      <c r="BJ876" s="253"/>
      <c r="BK876" s="253"/>
      <c r="BL876" s="253"/>
      <c r="BM876" s="253"/>
      <c r="BN876" s="253"/>
      <c r="BO876" s="253"/>
      <c r="BP876" s="253"/>
      <c r="BQ876" s="144"/>
      <c r="BR876" s="253">
        <f t="shared" si="306"/>
        <v>0</v>
      </c>
      <c r="BS876" s="253">
        <f t="shared" si="307"/>
        <v>0</v>
      </c>
      <c r="BT876" s="253">
        <f t="shared" si="308"/>
        <v>0</v>
      </c>
      <c r="BU876" s="253">
        <f t="shared" si="309"/>
        <v>0</v>
      </c>
      <c r="BV876" s="253">
        <f t="shared" si="310"/>
        <v>0</v>
      </c>
      <c r="BW876" s="253">
        <f t="shared" si="311"/>
        <v>0</v>
      </c>
      <c r="BX876" s="253">
        <f t="shared" si="312"/>
        <v>0</v>
      </c>
      <c r="BY876" s="142"/>
      <c r="BZ876" s="264" t="str">
        <f>IF(SUMIF('Input| Projects'!$AR$8:$CO$8,"Dx",'Input| Projects'!$AR876:$CO876)=0,"",SUMIF('Input| Projects'!$AR$8:$CO$8,"Dx",'Input| Projects'!$AR876:$CO876))</f>
        <v/>
      </c>
      <c r="CA876" s="264" t="str">
        <f>IF(SUMIF('Input| Projects'!$AR$8:$CO$8,"Tx",'Input| Projects'!$AR876:$CO876)=0,"",SUMIF('Input| Projects'!$AR$8:$CO$8,"Tx",'Input| Projects'!$AR876:$CO876))</f>
        <v/>
      </c>
      <c r="CB876" s="206" t="str">
        <f t="shared" si="319"/>
        <v/>
      </c>
    </row>
    <row r="877" spans="2:80" x14ac:dyDescent="0.3">
      <c r="B877" s="268">
        <f>IFERROR('Input| Projects'!B877,"")</f>
        <v>868</v>
      </c>
      <c r="C877" s="57" t="str">
        <f>IFERROR(IF('Input| Projects'!C877="","",'Input| Projects'!C877),"")</f>
        <v/>
      </c>
      <c r="D877" s="57" t="str">
        <f>IFERROR(IF('Input| Projects'!D877="","",'Input| Projects'!D877),"")</f>
        <v/>
      </c>
      <c r="E877" s="140"/>
      <c r="F877" s="257">
        <f>IFERROR('Input| Projects'!I877*'Input| Escalations'!$K$19,"")</f>
        <v>0</v>
      </c>
      <c r="G877" s="257">
        <f>IFERROR('Input| Projects'!J877*'Input| Escalations'!$K$19,"")</f>
        <v>0</v>
      </c>
      <c r="H877" s="257">
        <f>IFERROR('Input| Projects'!K877*'Input| Escalations'!$K$19,"")</f>
        <v>0</v>
      </c>
      <c r="I877" s="257">
        <f>IFERROR('Input| Projects'!L877*'Input| Escalations'!$K$19,"")</f>
        <v>0</v>
      </c>
      <c r="J877" s="257">
        <f>IFERROR('Input| Projects'!M877*'Input| Escalations'!$K$19,"")</f>
        <v>0</v>
      </c>
      <c r="K877" s="257">
        <f>IFERROR('Input| Projects'!N877*'Input| Escalations'!$K$19,"")</f>
        <v>0</v>
      </c>
      <c r="L877" s="257">
        <f>IFERROR('Input| Projects'!O877*'Input| Escalations'!$K$19,"")</f>
        <v>0</v>
      </c>
      <c r="M877" s="206" t="str">
        <f>IF(ABS(SUM(F877:L877)-(SUM('Input| Projects'!I877:O877)*'Input| Escalations'!$K$19))&lt;0.0000001,"",1)</f>
        <v/>
      </c>
      <c r="N877" s="259">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259">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259">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259">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259">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259">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259">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42"/>
      <c r="V877" s="253">
        <f t="shared" si="313"/>
        <v>0</v>
      </c>
      <c r="W877" s="253">
        <f t="shared" si="314"/>
        <v>0</v>
      </c>
      <c r="X877" s="253">
        <f t="shared" si="315"/>
        <v>0</v>
      </c>
      <c r="Y877" s="253">
        <f t="shared" si="298"/>
        <v>0</v>
      </c>
      <c r="Z877" s="253">
        <f t="shared" si="299"/>
        <v>0</v>
      </c>
      <c r="AA877" s="253">
        <f t="shared" si="300"/>
        <v>0</v>
      </c>
      <c r="AB877" s="253">
        <f t="shared" si="301"/>
        <v>0</v>
      </c>
      <c r="AC877" s="142"/>
      <c r="AD877" s="253">
        <f>'Input| Projects'!Q877*N877*'Input| Escalations'!$K$19</f>
        <v>0</v>
      </c>
      <c r="AE877" s="253">
        <f>'Input| Projects'!R877*O877*'Input| Escalations'!$K$19</f>
        <v>0</v>
      </c>
      <c r="AF877" s="253">
        <f>'Input| Projects'!S877*P877*'Input| Escalations'!$K$19</f>
        <v>0</v>
      </c>
      <c r="AG877" s="253">
        <f>'Input| Projects'!T877*Q877*'Input| Escalations'!$K$19</f>
        <v>0</v>
      </c>
      <c r="AH877" s="253">
        <f>'Input| Projects'!U877*R877*'Input| Escalations'!$K$19</f>
        <v>0</v>
      </c>
      <c r="AI877" s="253">
        <f>'Input| Projects'!V877*S877*'Input| Escalations'!$K$19</f>
        <v>0</v>
      </c>
      <c r="AJ877" s="253">
        <f>'Input| Projects'!W877*T877*'Input| Escalations'!$K$19</f>
        <v>0</v>
      </c>
      <c r="AK877" s="142"/>
      <c r="AL877" s="253">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253">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253">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253">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253">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253">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253">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42"/>
      <c r="AT877" s="253">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253">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253">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253">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253">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253">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253">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42"/>
      <c r="BB877" s="253">
        <f t="shared" si="316"/>
        <v>0</v>
      </c>
      <c r="BC877" s="253">
        <f t="shared" si="317"/>
        <v>0</v>
      </c>
      <c r="BD877" s="253">
        <f t="shared" si="318"/>
        <v>0</v>
      </c>
      <c r="BE877" s="253">
        <f t="shared" si="302"/>
        <v>0</v>
      </c>
      <c r="BF877" s="253">
        <f t="shared" si="303"/>
        <v>0</v>
      </c>
      <c r="BG877" s="253">
        <f t="shared" si="304"/>
        <v>0</v>
      </c>
      <c r="BH877" s="253">
        <f t="shared" si="305"/>
        <v>0</v>
      </c>
      <c r="BI877" s="144"/>
      <c r="BJ877" s="253"/>
      <c r="BK877" s="253"/>
      <c r="BL877" s="253"/>
      <c r="BM877" s="253"/>
      <c r="BN877" s="253"/>
      <c r="BO877" s="253"/>
      <c r="BP877" s="253"/>
      <c r="BQ877" s="144"/>
      <c r="BR877" s="253">
        <f t="shared" si="306"/>
        <v>0</v>
      </c>
      <c r="BS877" s="253">
        <f t="shared" si="307"/>
        <v>0</v>
      </c>
      <c r="BT877" s="253">
        <f t="shared" si="308"/>
        <v>0</v>
      </c>
      <c r="BU877" s="253">
        <f t="shared" si="309"/>
        <v>0</v>
      </c>
      <c r="BV877" s="253">
        <f t="shared" si="310"/>
        <v>0</v>
      </c>
      <c r="BW877" s="253">
        <f t="shared" si="311"/>
        <v>0</v>
      </c>
      <c r="BX877" s="253">
        <f t="shared" si="312"/>
        <v>0</v>
      </c>
      <c r="BY877" s="142"/>
      <c r="BZ877" s="264" t="str">
        <f>IF(SUMIF('Input| Projects'!$AR$8:$CO$8,"Dx",'Input| Projects'!$AR877:$CO877)=0,"",SUMIF('Input| Projects'!$AR$8:$CO$8,"Dx",'Input| Projects'!$AR877:$CO877))</f>
        <v/>
      </c>
      <c r="CA877" s="264" t="str">
        <f>IF(SUMIF('Input| Projects'!$AR$8:$CO$8,"Tx",'Input| Projects'!$AR877:$CO877)=0,"",SUMIF('Input| Projects'!$AR$8:$CO$8,"Tx",'Input| Projects'!$AR877:$CO877))</f>
        <v/>
      </c>
      <c r="CB877" s="206" t="str">
        <f t="shared" si="319"/>
        <v/>
      </c>
    </row>
    <row r="878" spans="2:80" x14ac:dyDescent="0.3">
      <c r="B878" s="268">
        <f>IFERROR('Input| Projects'!B878,"")</f>
        <v>869</v>
      </c>
      <c r="C878" s="57" t="str">
        <f>IFERROR(IF('Input| Projects'!C878="","",'Input| Projects'!C878),"")</f>
        <v/>
      </c>
      <c r="D878" s="57" t="str">
        <f>IFERROR(IF('Input| Projects'!D878="","",'Input| Projects'!D878),"")</f>
        <v/>
      </c>
      <c r="E878" s="140"/>
      <c r="F878" s="257">
        <f>IFERROR('Input| Projects'!I878*'Input| Escalations'!$K$19,"")</f>
        <v>0</v>
      </c>
      <c r="G878" s="257">
        <f>IFERROR('Input| Projects'!J878*'Input| Escalations'!$K$19,"")</f>
        <v>0</v>
      </c>
      <c r="H878" s="257">
        <f>IFERROR('Input| Projects'!K878*'Input| Escalations'!$K$19,"")</f>
        <v>0</v>
      </c>
      <c r="I878" s="257">
        <f>IFERROR('Input| Projects'!L878*'Input| Escalations'!$K$19,"")</f>
        <v>0</v>
      </c>
      <c r="J878" s="257">
        <f>IFERROR('Input| Projects'!M878*'Input| Escalations'!$K$19,"")</f>
        <v>0</v>
      </c>
      <c r="K878" s="257">
        <f>IFERROR('Input| Projects'!N878*'Input| Escalations'!$K$19,"")</f>
        <v>0</v>
      </c>
      <c r="L878" s="257">
        <f>IFERROR('Input| Projects'!O878*'Input| Escalations'!$K$19,"")</f>
        <v>0</v>
      </c>
      <c r="M878" s="206" t="str">
        <f>IF(ABS(SUM(F878:L878)-(SUM('Input| Projects'!I878:O878)*'Input| Escalations'!$K$19))&lt;0.0000001,"",1)</f>
        <v/>
      </c>
      <c r="N878" s="259">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259">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259">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259">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259">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259">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259">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42"/>
      <c r="V878" s="253">
        <f t="shared" si="313"/>
        <v>0</v>
      </c>
      <c r="W878" s="253">
        <f t="shared" si="314"/>
        <v>0</v>
      </c>
      <c r="X878" s="253">
        <f t="shared" si="315"/>
        <v>0</v>
      </c>
      <c r="Y878" s="253">
        <f t="shared" si="298"/>
        <v>0</v>
      </c>
      <c r="Z878" s="253">
        <f t="shared" si="299"/>
        <v>0</v>
      </c>
      <c r="AA878" s="253">
        <f t="shared" si="300"/>
        <v>0</v>
      </c>
      <c r="AB878" s="253">
        <f t="shared" si="301"/>
        <v>0</v>
      </c>
      <c r="AC878" s="142"/>
      <c r="AD878" s="253">
        <f>'Input| Projects'!Q878*N878*'Input| Escalations'!$K$19</f>
        <v>0</v>
      </c>
      <c r="AE878" s="253">
        <f>'Input| Projects'!R878*O878*'Input| Escalations'!$K$19</f>
        <v>0</v>
      </c>
      <c r="AF878" s="253">
        <f>'Input| Projects'!S878*P878*'Input| Escalations'!$K$19</f>
        <v>0</v>
      </c>
      <c r="AG878" s="253">
        <f>'Input| Projects'!T878*Q878*'Input| Escalations'!$K$19</f>
        <v>0</v>
      </c>
      <c r="AH878" s="253">
        <f>'Input| Projects'!U878*R878*'Input| Escalations'!$K$19</f>
        <v>0</v>
      </c>
      <c r="AI878" s="253">
        <f>'Input| Projects'!V878*S878*'Input| Escalations'!$K$19</f>
        <v>0</v>
      </c>
      <c r="AJ878" s="253">
        <f>'Input| Projects'!W878*T878*'Input| Escalations'!$K$19</f>
        <v>0</v>
      </c>
      <c r="AK878" s="142"/>
      <c r="AL878" s="253">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253">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253">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253">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253">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253">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253">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42"/>
      <c r="AT878" s="253">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253">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253">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253">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253">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253">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253">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42"/>
      <c r="BB878" s="253">
        <f t="shared" si="316"/>
        <v>0</v>
      </c>
      <c r="BC878" s="253">
        <f t="shared" si="317"/>
        <v>0</v>
      </c>
      <c r="BD878" s="253">
        <f t="shared" si="318"/>
        <v>0</v>
      </c>
      <c r="BE878" s="253">
        <f t="shared" si="302"/>
        <v>0</v>
      </c>
      <c r="BF878" s="253">
        <f t="shared" si="303"/>
        <v>0</v>
      </c>
      <c r="BG878" s="253">
        <f t="shared" si="304"/>
        <v>0</v>
      </c>
      <c r="BH878" s="253">
        <f t="shared" si="305"/>
        <v>0</v>
      </c>
      <c r="BI878" s="144"/>
      <c r="BJ878" s="253"/>
      <c r="BK878" s="253"/>
      <c r="BL878" s="253"/>
      <c r="BM878" s="253"/>
      <c r="BN878" s="253"/>
      <c r="BO878" s="253"/>
      <c r="BP878" s="253"/>
      <c r="BQ878" s="144"/>
      <c r="BR878" s="253">
        <f t="shared" si="306"/>
        <v>0</v>
      </c>
      <c r="BS878" s="253">
        <f t="shared" si="307"/>
        <v>0</v>
      </c>
      <c r="BT878" s="253">
        <f t="shared" si="308"/>
        <v>0</v>
      </c>
      <c r="BU878" s="253">
        <f t="shared" si="309"/>
        <v>0</v>
      </c>
      <c r="BV878" s="253">
        <f t="shared" si="310"/>
        <v>0</v>
      </c>
      <c r="BW878" s="253">
        <f t="shared" si="311"/>
        <v>0</v>
      </c>
      <c r="BX878" s="253">
        <f t="shared" si="312"/>
        <v>0</v>
      </c>
      <c r="BY878" s="142"/>
      <c r="BZ878" s="264" t="str">
        <f>IF(SUMIF('Input| Projects'!$AR$8:$CO$8,"Dx",'Input| Projects'!$AR878:$CO878)=0,"",SUMIF('Input| Projects'!$AR$8:$CO$8,"Dx",'Input| Projects'!$AR878:$CO878))</f>
        <v/>
      </c>
      <c r="CA878" s="264" t="str">
        <f>IF(SUMIF('Input| Projects'!$AR$8:$CO$8,"Tx",'Input| Projects'!$AR878:$CO878)=0,"",SUMIF('Input| Projects'!$AR$8:$CO$8,"Tx",'Input| Projects'!$AR878:$CO878))</f>
        <v/>
      </c>
      <c r="CB878" s="206" t="str">
        <f t="shared" si="319"/>
        <v/>
      </c>
    </row>
    <row r="879" spans="2:80" x14ac:dyDescent="0.3">
      <c r="B879" s="268">
        <f>IFERROR('Input| Projects'!B879,"")</f>
        <v>870</v>
      </c>
      <c r="C879" s="57" t="str">
        <f>IFERROR(IF('Input| Projects'!C879="","",'Input| Projects'!C879),"")</f>
        <v/>
      </c>
      <c r="D879" s="57" t="str">
        <f>IFERROR(IF('Input| Projects'!D879="","",'Input| Projects'!D879),"")</f>
        <v/>
      </c>
      <c r="E879" s="140"/>
      <c r="F879" s="257">
        <f>IFERROR('Input| Projects'!I879*'Input| Escalations'!$K$19,"")</f>
        <v>0</v>
      </c>
      <c r="G879" s="257">
        <f>IFERROR('Input| Projects'!J879*'Input| Escalations'!$K$19,"")</f>
        <v>0</v>
      </c>
      <c r="H879" s="257">
        <f>IFERROR('Input| Projects'!K879*'Input| Escalations'!$K$19,"")</f>
        <v>0</v>
      </c>
      <c r="I879" s="257">
        <f>IFERROR('Input| Projects'!L879*'Input| Escalations'!$K$19,"")</f>
        <v>0</v>
      </c>
      <c r="J879" s="257">
        <f>IFERROR('Input| Projects'!M879*'Input| Escalations'!$K$19,"")</f>
        <v>0</v>
      </c>
      <c r="K879" s="257">
        <f>IFERROR('Input| Projects'!N879*'Input| Escalations'!$K$19,"")</f>
        <v>0</v>
      </c>
      <c r="L879" s="257">
        <f>IFERROR('Input| Projects'!O879*'Input| Escalations'!$K$19,"")</f>
        <v>0</v>
      </c>
      <c r="M879" s="206" t="str">
        <f>IF(ABS(SUM(F879:L879)-(SUM('Input| Projects'!I879:O879)*'Input| Escalations'!$K$19))&lt;0.0000001,"",1)</f>
        <v/>
      </c>
      <c r="N879" s="259">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259">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259">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259">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259">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259">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259">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42"/>
      <c r="V879" s="253">
        <f t="shared" si="313"/>
        <v>0</v>
      </c>
      <c r="W879" s="253">
        <f t="shared" si="314"/>
        <v>0</v>
      </c>
      <c r="X879" s="253">
        <f t="shared" si="315"/>
        <v>0</v>
      </c>
      <c r="Y879" s="253">
        <f t="shared" si="298"/>
        <v>0</v>
      </c>
      <c r="Z879" s="253">
        <f t="shared" si="299"/>
        <v>0</v>
      </c>
      <c r="AA879" s="253">
        <f t="shared" si="300"/>
        <v>0</v>
      </c>
      <c r="AB879" s="253">
        <f t="shared" si="301"/>
        <v>0</v>
      </c>
      <c r="AC879" s="142"/>
      <c r="AD879" s="253">
        <f>'Input| Projects'!Q879*N879*'Input| Escalations'!$K$19</f>
        <v>0</v>
      </c>
      <c r="AE879" s="253">
        <f>'Input| Projects'!R879*O879*'Input| Escalations'!$K$19</f>
        <v>0</v>
      </c>
      <c r="AF879" s="253">
        <f>'Input| Projects'!S879*P879*'Input| Escalations'!$K$19</f>
        <v>0</v>
      </c>
      <c r="AG879" s="253">
        <f>'Input| Projects'!T879*Q879*'Input| Escalations'!$K$19</f>
        <v>0</v>
      </c>
      <c r="AH879" s="253">
        <f>'Input| Projects'!U879*R879*'Input| Escalations'!$K$19</f>
        <v>0</v>
      </c>
      <c r="AI879" s="253">
        <f>'Input| Projects'!V879*S879*'Input| Escalations'!$K$19</f>
        <v>0</v>
      </c>
      <c r="AJ879" s="253">
        <f>'Input| Projects'!W879*T879*'Input| Escalations'!$K$19</f>
        <v>0</v>
      </c>
      <c r="AK879" s="142"/>
      <c r="AL879" s="253">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253">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253">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253">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253">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253">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253">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42"/>
      <c r="AT879" s="253">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253">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253">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253">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253">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253">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253">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42"/>
      <c r="BB879" s="253">
        <f t="shared" si="316"/>
        <v>0</v>
      </c>
      <c r="BC879" s="253">
        <f t="shared" si="317"/>
        <v>0</v>
      </c>
      <c r="BD879" s="253">
        <f t="shared" si="318"/>
        <v>0</v>
      </c>
      <c r="BE879" s="253">
        <f t="shared" si="302"/>
        <v>0</v>
      </c>
      <c r="BF879" s="253">
        <f t="shared" si="303"/>
        <v>0</v>
      </c>
      <c r="BG879" s="253">
        <f t="shared" si="304"/>
        <v>0</v>
      </c>
      <c r="BH879" s="253">
        <f t="shared" si="305"/>
        <v>0</v>
      </c>
      <c r="BI879" s="144"/>
      <c r="BJ879" s="253"/>
      <c r="BK879" s="253"/>
      <c r="BL879" s="253"/>
      <c r="BM879" s="253"/>
      <c r="BN879" s="253"/>
      <c r="BO879" s="253"/>
      <c r="BP879" s="253"/>
      <c r="BQ879" s="144"/>
      <c r="BR879" s="253">
        <f t="shared" si="306"/>
        <v>0</v>
      </c>
      <c r="BS879" s="253">
        <f t="shared" si="307"/>
        <v>0</v>
      </c>
      <c r="BT879" s="253">
        <f t="shared" si="308"/>
        <v>0</v>
      </c>
      <c r="BU879" s="253">
        <f t="shared" si="309"/>
        <v>0</v>
      </c>
      <c r="BV879" s="253">
        <f t="shared" si="310"/>
        <v>0</v>
      </c>
      <c r="BW879" s="253">
        <f t="shared" si="311"/>
        <v>0</v>
      </c>
      <c r="BX879" s="253">
        <f t="shared" si="312"/>
        <v>0</v>
      </c>
      <c r="BY879" s="142"/>
      <c r="BZ879" s="264" t="str">
        <f>IF(SUMIF('Input| Projects'!$AR$8:$CO$8,"Dx",'Input| Projects'!$AR879:$CO879)=0,"",SUMIF('Input| Projects'!$AR$8:$CO$8,"Dx",'Input| Projects'!$AR879:$CO879))</f>
        <v/>
      </c>
      <c r="CA879" s="264" t="str">
        <f>IF(SUMIF('Input| Projects'!$AR$8:$CO$8,"Tx",'Input| Projects'!$AR879:$CO879)=0,"",SUMIF('Input| Projects'!$AR$8:$CO$8,"Tx",'Input| Projects'!$AR879:$CO879))</f>
        <v/>
      </c>
      <c r="CB879" s="206" t="str">
        <f t="shared" si="319"/>
        <v/>
      </c>
    </row>
    <row r="880" spans="2:80" x14ac:dyDescent="0.3">
      <c r="B880" s="268">
        <f>IFERROR('Input| Projects'!B880,"")</f>
        <v>871</v>
      </c>
      <c r="C880" s="57" t="str">
        <f>IFERROR(IF('Input| Projects'!C880="","",'Input| Projects'!C880),"")</f>
        <v/>
      </c>
      <c r="D880" s="57" t="str">
        <f>IFERROR(IF('Input| Projects'!D880="","",'Input| Projects'!D880),"")</f>
        <v/>
      </c>
      <c r="E880" s="140"/>
      <c r="F880" s="257">
        <f>IFERROR('Input| Projects'!I880*'Input| Escalations'!$K$19,"")</f>
        <v>0</v>
      </c>
      <c r="G880" s="257">
        <f>IFERROR('Input| Projects'!J880*'Input| Escalations'!$K$19,"")</f>
        <v>0</v>
      </c>
      <c r="H880" s="257">
        <f>IFERROR('Input| Projects'!K880*'Input| Escalations'!$K$19,"")</f>
        <v>0</v>
      </c>
      <c r="I880" s="257">
        <f>IFERROR('Input| Projects'!L880*'Input| Escalations'!$K$19,"")</f>
        <v>0</v>
      </c>
      <c r="J880" s="257">
        <f>IFERROR('Input| Projects'!M880*'Input| Escalations'!$K$19,"")</f>
        <v>0</v>
      </c>
      <c r="K880" s="257">
        <f>IFERROR('Input| Projects'!N880*'Input| Escalations'!$K$19,"")</f>
        <v>0</v>
      </c>
      <c r="L880" s="257">
        <f>IFERROR('Input| Projects'!O880*'Input| Escalations'!$K$19,"")</f>
        <v>0</v>
      </c>
      <c r="M880" s="206" t="str">
        <f>IF(ABS(SUM(F880:L880)-(SUM('Input| Projects'!I880:O880)*'Input| Escalations'!$K$19))&lt;0.0000001,"",1)</f>
        <v/>
      </c>
      <c r="N880" s="259">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259">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259">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259">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259">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259">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259">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42"/>
      <c r="V880" s="253">
        <f t="shared" si="313"/>
        <v>0</v>
      </c>
      <c r="W880" s="253">
        <f t="shared" si="314"/>
        <v>0</v>
      </c>
      <c r="X880" s="253">
        <f t="shared" si="315"/>
        <v>0</v>
      </c>
      <c r="Y880" s="253">
        <f t="shared" si="298"/>
        <v>0</v>
      </c>
      <c r="Z880" s="253">
        <f t="shared" si="299"/>
        <v>0</v>
      </c>
      <c r="AA880" s="253">
        <f t="shared" si="300"/>
        <v>0</v>
      </c>
      <c r="AB880" s="253">
        <f t="shared" si="301"/>
        <v>0</v>
      </c>
      <c r="AC880" s="142"/>
      <c r="AD880" s="253">
        <f>'Input| Projects'!Q880*N880*'Input| Escalations'!$K$19</f>
        <v>0</v>
      </c>
      <c r="AE880" s="253">
        <f>'Input| Projects'!R880*O880*'Input| Escalations'!$K$19</f>
        <v>0</v>
      </c>
      <c r="AF880" s="253">
        <f>'Input| Projects'!S880*P880*'Input| Escalations'!$K$19</f>
        <v>0</v>
      </c>
      <c r="AG880" s="253">
        <f>'Input| Projects'!T880*Q880*'Input| Escalations'!$K$19</f>
        <v>0</v>
      </c>
      <c r="AH880" s="253">
        <f>'Input| Projects'!U880*R880*'Input| Escalations'!$K$19</f>
        <v>0</v>
      </c>
      <c r="AI880" s="253">
        <f>'Input| Projects'!V880*S880*'Input| Escalations'!$K$19</f>
        <v>0</v>
      </c>
      <c r="AJ880" s="253">
        <f>'Input| Projects'!W880*T880*'Input| Escalations'!$K$19</f>
        <v>0</v>
      </c>
      <c r="AK880" s="142"/>
      <c r="AL880" s="253">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253">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253">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253">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253">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253">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253">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42"/>
      <c r="AT880" s="253">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253">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253">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253">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253">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253">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253">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42"/>
      <c r="BB880" s="253">
        <f t="shared" si="316"/>
        <v>0</v>
      </c>
      <c r="BC880" s="253">
        <f t="shared" si="317"/>
        <v>0</v>
      </c>
      <c r="BD880" s="253">
        <f t="shared" si="318"/>
        <v>0</v>
      </c>
      <c r="BE880" s="253">
        <f t="shared" si="302"/>
        <v>0</v>
      </c>
      <c r="BF880" s="253">
        <f t="shared" si="303"/>
        <v>0</v>
      </c>
      <c r="BG880" s="253">
        <f t="shared" si="304"/>
        <v>0</v>
      </c>
      <c r="BH880" s="253">
        <f t="shared" si="305"/>
        <v>0</v>
      </c>
      <c r="BI880" s="144"/>
      <c r="BJ880" s="253"/>
      <c r="BK880" s="253"/>
      <c r="BL880" s="253"/>
      <c r="BM880" s="253"/>
      <c r="BN880" s="253"/>
      <c r="BO880" s="253"/>
      <c r="BP880" s="253"/>
      <c r="BQ880" s="144"/>
      <c r="BR880" s="253">
        <f t="shared" si="306"/>
        <v>0</v>
      </c>
      <c r="BS880" s="253">
        <f t="shared" si="307"/>
        <v>0</v>
      </c>
      <c r="BT880" s="253">
        <f t="shared" si="308"/>
        <v>0</v>
      </c>
      <c r="BU880" s="253">
        <f t="shared" si="309"/>
        <v>0</v>
      </c>
      <c r="BV880" s="253">
        <f t="shared" si="310"/>
        <v>0</v>
      </c>
      <c r="BW880" s="253">
        <f t="shared" si="311"/>
        <v>0</v>
      </c>
      <c r="BX880" s="253">
        <f t="shared" si="312"/>
        <v>0</v>
      </c>
      <c r="BY880" s="142"/>
      <c r="BZ880" s="264" t="str">
        <f>IF(SUMIF('Input| Projects'!$AR$8:$CO$8,"Dx",'Input| Projects'!$AR880:$CO880)=0,"",SUMIF('Input| Projects'!$AR$8:$CO$8,"Dx",'Input| Projects'!$AR880:$CO880))</f>
        <v/>
      </c>
      <c r="CA880" s="264" t="str">
        <f>IF(SUMIF('Input| Projects'!$AR$8:$CO$8,"Tx",'Input| Projects'!$AR880:$CO880)=0,"",SUMIF('Input| Projects'!$AR$8:$CO$8,"Tx",'Input| Projects'!$AR880:$CO880))</f>
        <v/>
      </c>
      <c r="CB880" s="206" t="str">
        <f t="shared" si="319"/>
        <v/>
      </c>
    </row>
    <row r="881" spans="2:80" x14ac:dyDescent="0.3">
      <c r="B881" s="268">
        <f>IFERROR('Input| Projects'!B881,"")</f>
        <v>872</v>
      </c>
      <c r="C881" s="57" t="str">
        <f>IFERROR(IF('Input| Projects'!C881="","",'Input| Projects'!C881),"")</f>
        <v/>
      </c>
      <c r="D881" s="57" t="str">
        <f>IFERROR(IF('Input| Projects'!D881="","",'Input| Projects'!D881),"")</f>
        <v/>
      </c>
      <c r="E881" s="140"/>
      <c r="F881" s="257">
        <f>IFERROR('Input| Projects'!I881*'Input| Escalations'!$K$19,"")</f>
        <v>0</v>
      </c>
      <c r="G881" s="257">
        <f>IFERROR('Input| Projects'!J881*'Input| Escalations'!$K$19,"")</f>
        <v>0</v>
      </c>
      <c r="H881" s="257">
        <f>IFERROR('Input| Projects'!K881*'Input| Escalations'!$K$19,"")</f>
        <v>0</v>
      </c>
      <c r="I881" s="257">
        <f>IFERROR('Input| Projects'!L881*'Input| Escalations'!$K$19,"")</f>
        <v>0</v>
      </c>
      <c r="J881" s="257">
        <f>IFERROR('Input| Projects'!M881*'Input| Escalations'!$K$19,"")</f>
        <v>0</v>
      </c>
      <c r="K881" s="257">
        <f>IFERROR('Input| Projects'!N881*'Input| Escalations'!$K$19,"")</f>
        <v>0</v>
      </c>
      <c r="L881" s="257">
        <f>IFERROR('Input| Projects'!O881*'Input| Escalations'!$K$19,"")</f>
        <v>0</v>
      </c>
      <c r="M881" s="206" t="str">
        <f>IF(ABS(SUM(F881:L881)-(SUM('Input| Projects'!I881:O881)*'Input| Escalations'!$K$19))&lt;0.0000001,"",1)</f>
        <v/>
      </c>
      <c r="N881" s="259">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259">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259">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259">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259">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259">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259">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42"/>
      <c r="V881" s="253">
        <f t="shared" si="313"/>
        <v>0</v>
      </c>
      <c r="W881" s="253">
        <f t="shared" si="314"/>
        <v>0</v>
      </c>
      <c r="X881" s="253">
        <f t="shared" si="315"/>
        <v>0</v>
      </c>
      <c r="Y881" s="253">
        <f t="shared" si="298"/>
        <v>0</v>
      </c>
      <c r="Z881" s="253">
        <f t="shared" si="299"/>
        <v>0</v>
      </c>
      <c r="AA881" s="253">
        <f t="shared" si="300"/>
        <v>0</v>
      </c>
      <c r="AB881" s="253">
        <f t="shared" si="301"/>
        <v>0</v>
      </c>
      <c r="AC881" s="142"/>
      <c r="AD881" s="253">
        <f>'Input| Projects'!Q881*N881*'Input| Escalations'!$K$19</f>
        <v>0</v>
      </c>
      <c r="AE881" s="253">
        <f>'Input| Projects'!R881*O881*'Input| Escalations'!$K$19</f>
        <v>0</v>
      </c>
      <c r="AF881" s="253">
        <f>'Input| Projects'!S881*P881*'Input| Escalations'!$K$19</f>
        <v>0</v>
      </c>
      <c r="AG881" s="253">
        <f>'Input| Projects'!T881*Q881*'Input| Escalations'!$K$19</f>
        <v>0</v>
      </c>
      <c r="AH881" s="253">
        <f>'Input| Projects'!U881*R881*'Input| Escalations'!$K$19</f>
        <v>0</v>
      </c>
      <c r="AI881" s="253">
        <f>'Input| Projects'!V881*S881*'Input| Escalations'!$K$19</f>
        <v>0</v>
      </c>
      <c r="AJ881" s="253">
        <f>'Input| Projects'!W881*T881*'Input| Escalations'!$K$19</f>
        <v>0</v>
      </c>
      <c r="AK881" s="142"/>
      <c r="AL881" s="253">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253">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253">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253">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253">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253">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253">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42"/>
      <c r="AT881" s="253">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253">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253">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253">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253">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253">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253">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42"/>
      <c r="BB881" s="253">
        <f t="shared" si="316"/>
        <v>0</v>
      </c>
      <c r="BC881" s="253">
        <f t="shared" si="317"/>
        <v>0</v>
      </c>
      <c r="BD881" s="253">
        <f t="shared" si="318"/>
        <v>0</v>
      </c>
      <c r="BE881" s="253">
        <f t="shared" si="302"/>
        <v>0</v>
      </c>
      <c r="BF881" s="253">
        <f t="shared" si="303"/>
        <v>0</v>
      </c>
      <c r="BG881" s="253">
        <f t="shared" si="304"/>
        <v>0</v>
      </c>
      <c r="BH881" s="253">
        <f t="shared" si="305"/>
        <v>0</v>
      </c>
      <c r="BI881" s="144"/>
      <c r="BJ881" s="253"/>
      <c r="BK881" s="253"/>
      <c r="BL881" s="253"/>
      <c r="BM881" s="253"/>
      <c r="BN881" s="253"/>
      <c r="BO881" s="253"/>
      <c r="BP881" s="253"/>
      <c r="BQ881" s="144"/>
      <c r="BR881" s="253">
        <f t="shared" si="306"/>
        <v>0</v>
      </c>
      <c r="BS881" s="253">
        <f t="shared" si="307"/>
        <v>0</v>
      </c>
      <c r="BT881" s="253">
        <f t="shared" si="308"/>
        <v>0</v>
      </c>
      <c r="BU881" s="253">
        <f t="shared" si="309"/>
        <v>0</v>
      </c>
      <c r="BV881" s="253">
        <f t="shared" si="310"/>
        <v>0</v>
      </c>
      <c r="BW881" s="253">
        <f t="shared" si="311"/>
        <v>0</v>
      </c>
      <c r="BX881" s="253">
        <f t="shared" si="312"/>
        <v>0</v>
      </c>
      <c r="BY881" s="142"/>
      <c r="BZ881" s="264" t="str">
        <f>IF(SUMIF('Input| Projects'!$AR$8:$CO$8,"Dx",'Input| Projects'!$AR881:$CO881)=0,"",SUMIF('Input| Projects'!$AR$8:$CO$8,"Dx",'Input| Projects'!$AR881:$CO881))</f>
        <v/>
      </c>
      <c r="CA881" s="264" t="str">
        <f>IF(SUMIF('Input| Projects'!$AR$8:$CO$8,"Tx",'Input| Projects'!$AR881:$CO881)=0,"",SUMIF('Input| Projects'!$AR$8:$CO$8,"Tx",'Input| Projects'!$AR881:$CO881))</f>
        <v/>
      </c>
      <c r="CB881" s="206" t="str">
        <f t="shared" si="319"/>
        <v/>
      </c>
    </row>
    <row r="882" spans="2:80" x14ac:dyDescent="0.3">
      <c r="B882" s="268">
        <f>IFERROR('Input| Projects'!B882,"")</f>
        <v>873</v>
      </c>
      <c r="C882" s="57" t="str">
        <f>IFERROR(IF('Input| Projects'!C882="","",'Input| Projects'!C882),"")</f>
        <v/>
      </c>
      <c r="D882" s="57" t="str">
        <f>IFERROR(IF('Input| Projects'!D882="","",'Input| Projects'!D882),"")</f>
        <v/>
      </c>
      <c r="E882" s="140"/>
      <c r="F882" s="257">
        <f>IFERROR('Input| Projects'!I882*'Input| Escalations'!$K$19,"")</f>
        <v>0</v>
      </c>
      <c r="G882" s="257">
        <f>IFERROR('Input| Projects'!J882*'Input| Escalations'!$K$19,"")</f>
        <v>0</v>
      </c>
      <c r="H882" s="257">
        <f>IFERROR('Input| Projects'!K882*'Input| Escalations'!$K$19,"")</f>
        <v>0</v>
      </c>
      <c r="I882" s="257">
        <f>IFERROR('Input| Projects'!L882*'Input| Escalations'!$K$19,"")</f>
        <v>0</v>
      </c>
      <c r="J882" s="257">
        <f>IFERROR('Input| Projects'!M882*'Input| Escalations'!$K$19,"")</f>
        <v>0</v>
      </c>
      <c r="K882" s="257">
        <f>IFERROR('Input| Projects'!N882*'Input| Escalations'!$K$19,"")</f>
        <v>0</v>
      </c>
      <c r="L882" s="257">
        <f>IFERROR('Input| Projects'!O882*'Input| Escalations'!$K$19,"")</f>
        <v>0</v>
      </c>
      <c r="M882" s="206" t="str">
        <f>IF(ABS(SUM(F882:L882)-(SUM('Input| Projects'!I882:O882)*'Input| Escalations'!$K$19))&lt;0.0000001,"",1)</f>
        <v/>
      </c>
      <c r="N882" s="259">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259">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259">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259">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259">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259">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259">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42"/>
      <c r="V882" s="253">
        <f t="shared" si="313"/>
        <v>0</v>
      </c>
      <c r="W882" s="253">
        <f t="shared" si="314"/>
        <v>0</v>
      </c>
      <c r="X882" s="253">
        <f t="shared" si="315"/>
        <v>0</v>
      </c>
      <c r="Y882" s="253">
        <f t="shared" si="298"/>
        <v>0</v>
      </c>
      <c r="Z882" s="253">
        <f t="shared" si="299"/>
        <v>0</v>
      </c>
      <c r="AA882" s="253">
        <f t="shared" si="300"/>
        <v>0</v>
      </c>
      <c r="AB882" s="253">
        <f t="shared" si="301"/>
        <v>0</v>
      </c>
      <c r="AC882" s="142"/>
      <c r="AD882" s="253">
        <f>'Input| Projects'!Q882*N882*'Input| Escalations'!$K$19</f>
        <v>0</v>
      </c>
      <c r="AE882" s="253">
        <f>'Input| Projects'!R882*O882*'Input| Escalations'!$K$19</f>
        <v>0</v>
      </c>
      <c r="AF882" s="253">
        <f>'Input| Projects'!S882*P882*'Input| Escalations'!$K$19</f>
        <v>0</v>
      </c>
      <c r="AG882" s="253">
        <f>'Input| Projects'!T882*Q882*'Input| Escalations'!$K$19</f>
        <v>0</v>
      </c>
      <c r="AH882" s="253">
        <f>'Input| Projects'!U882*R882*'Input| Escalations'!$K$19</f>
        <v>0</v>
      </c>
      <c r="AI882" s="253">
        <f>'Input| Projects'!V882*S882*'Input| Escalations'!$K$19</f>
        <v>0</v>
      </c>
      <c r="AJ882" s="253">
        <f>'Input| Projects'!W882*T882*'Input| Escalations'!$K$19</f>
        <v>0</v>
      </c>
      <c r="AK882" s="142"/>
      <c r="AL882" s="253">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253">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253">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253">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253">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253">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253">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42"/>
      <c r="AT882" s="253">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253">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253">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253">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253">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253">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253">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42"/>
      <c r="BB882" s="253">
        <f t="shared" si="316"/>
        <v>0</v>
      </c>
      <c r="BC882" s="253">
        <f t="shared" si="317"/>
        <v>0</v>
      </c>
      <c r="BD882" s="253">
        <f t="shared" si="318"/>
        <v>0</v>
      </c>
      <c r="BE882" s="253">
        <f t="shared" si="302"/>
        <v>0</v>
      </c>
      <c r="BF882" s="253">
        <f t="shared" si="303"/>
        <v>0</v>
      </c>
      <c r="BG882" s="253">
        <f t="shared" si="304"/>
        <v>0</v>
      </c>
      <c r="BH882" s="253">
        <f t="shared" si="305"/>
        <v>0</v>
      </c>
      <c r="BI882" s="144"/>
      <c r="BJ882" s="253"/>
      <c r="BK882" s="253"/>
      <c r="BL882" s="253"/>
      <c r="BM882" s="253"/>
      <c r="BN882" s="253"/>
      <c r="BO882" s="253"/>
      <c r="BP882" s="253"/>
      <c r="BQ882" s="144"/>
      <c r="BR882" s="253">
        <f t="shared" si="306"/>
        <v>0</v>
      </c>
      <c r="BS882" s="253">
        <f t="shared" si="307"/>
        <v>0</v>
      </c>
      <c r="BT882" s="253">
        <f t="shared" si="308"/>
        <v>0</v>
      </c>
      <c r="BU882" s="253">
        <f t="shared" si="309"/>
        <v>0</v>
      </c>
      <c r="BV882" s="253">
        <f t="shared" si="310"/>
        <v>0</v>
      </c>
      <c r="BW882" s="253">
        <f t="shared" si="311"/>
        <v>0</v>
      </c>
      <c r="BX882" s="253">
        <f t="shared" si="312"/>
        <v>0</v>
      </c>
      <c r="BY882" s="142"/>
      <c r="BZ882" s="264" t="str">
        <f>IF(SUMIF('Input| Projects'!$AR$8:$CO$8,"Dx",'Input| Projects'!$AR882:$CO882)=0,"",SUMIF('Input| Projects'!$AR$8:$CO$8,"Dx",'Input| Projects'!$AR882:$CO882))</f>
        <v/>
      </c>
      <c r="CA882" s="264" t="str">
        <f>IF(SUMIF('Input| Projects'!$AR$8:$CO$8,"Tx",'Input| Projects'!$AR882:$CO882)=0,"",SUMIF('Input| Projects'!$AR$8:$CO$8,"Tx",'Input| Projects'!$AR882:$CO882))</f>
        <v/>
      </c>
      <c r="CB882" s="206" t="str">
        <f t="shared" si="319"/>
        <v/>
      </c>
    </row>
    <row r="883" spans="2:80" x14ac:dyDescent="0.3">
      <c r="B883" s="268">
        <f>IFERROR('Input| Projects'!B883,"")</f>
        <v>874</v>
      </c>
      <c r="C883" s="57" t="str">
        <f>IFERROR(IF('Input| Projects'!C883="","",'Input| Projects'!C883),"")</f>
        <v/>
      </c>
      <c r="D883" s="57" t="str">
        <f>IFERROR(IF('Input| Projects'!D883="","",'Input| Projects'!D883),"")</f>
        <v/>
      </c>
      <c r="E883" s="140"/>
      <c r="F883" s="257">
        <f>IFERROR('Input| Projects'!I883*'Input| Escalations'!$K$19,"")</f>
        <v>0</v>
      </c>
      <c r="G883" s="257">
        <f>IFERROR('Input| Projects'!J883*'Input| Escalations'!$K$19,"")</f>
        <v>0</v>
      </c>
      <c r="H883" s="257">
        <f>IFERROR('Input| Projects'!K883*'Input| Escalations'!$K$19,"")</f>
        <v>0</v>
      </c>
      <c r="I883" s="257">
        <f>IFERROR('Input| Projects'!L883*'Input| Escalations'!$K$19,"")</f>
        <v>0</v>
      </c>
      <c r="J883" s="257">
        <f>IFERROR('Input| Projects'!M883*'Input| Escalations'!$K$19,"")</f>
        <v>0</v>
      </c>
      <c r="K883" s="257">
        <f>IFERROR('Input| Projects'!N883*'Input| Escalations'!$K$19,"")</f>
        <v>0</v>
      </c>
      <c r="L883" s="257">
        <f>IFERROR('Input| Projects'!O883*'Input| Escalations'!$K$19,"")</f>
        <v>0</v>
      </c>
      <c r="M883" s="206" t="str">
        <f>IF(ABS(SUM(F883:L883)-(SUM('Input| Projects'!I883:O883)*'Input| Escalations'!$K$19))&lt;0.0000001,"",1)</f>
        <v/>
      </c>
      <c r="N883" s="259">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259">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259">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259">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259">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259">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259">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42"/>
      <c r="V883" s="253">
        <f t="shared" si="313"/>
        <v>0</v>
      </c>
      <c r="W883" s="253">
        <f t="shared" si="314"/>
        <v>0</v>
      </c>
      <c r="X883" s="253">
        <f t="shared" si="315"/>
        <v>0</v>
      </c>
      <c r="Y883" s="253">
        <f t="shared" si="298"/>
        <v>0</v>
      </c>
      <c r="Z883" s="253">
        <f t="shared" si="299"/>
        <v>0</v>
      </c>
      <c r="AA883" s="253">
        <f t="shared" si="300"/>
        <v>0</v>
      </c>
      <c r="AB883" s="253">
        <f t="shared" si="301"/>
        <v>0</v>
      </c>
      <c r="AC883" s="142"/>
      <c r="AD883" s="253">
        <f>'Input| Projects'!Q883*N883*'Input| Escalations'!$K$19</f>
        <v>0</v>
      </c>
      <c r="AE883" s="253">
        <f>'Input| Projects'!R883*O883*'Input| Escalations'!$K$19</f>
        <v>0</v>
      </c>
      <c r="AF883" s="253">
        <f>'Input| Projects'!S883*P883*'Input| Escalations'!$K$19</f>
        <v>0</v>
      </c>
      <c r="AG883" s="253">
        <f>'Input| Projects'!T883*Q883*'Input| Escalations'!$K$19</f>
        <v>0</v>
      </c>
      <c r="AH883" s="253">
        <f>'Input| Projects'!U883*R883*'Input| Escalations'!$K$19</f>
        <v>0</v>
      </c>
      <c r="AI883" s="253">
        <f>'Input| Projects'!V883*S883*'Input| Escalations'!$K$19</f>
        <v>0</v>
      </c>
      <c r="AJ883" s="253">
        <f>'Input| Projects'!W883*T883*'Input| Escalations'!$K$19</f>
        <v>0</v>
      </c>
      <c r="AK883" s="142"/>
      <c r="AL883" s="253">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253">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253">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253">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253">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253">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253">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42"/>
      <c r="AT883" s="253">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253">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253">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253">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253">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253">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253">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42"/>
      <c r="BB883" s="253">
        <f t="shared" si="316"/>
        <v>0</v>
      </c>
      <c r="BC883" s="253">
        <f t="shared" si="317"/>
        <v>0</v>
      </c>
      <c r="BD883" s="253">
        <f t="shared" si="318"/>
        <v>0</v>
      </c>
      <c r="BE883" s="253">
        <f t="shared" si="302"/>
        <v>0</v>
      </c>
      <c r="BF883" s="253">
        <f t="shared" si="303"/>
        <v>0</v>
      </c>
      <c r="BG883" s="253">
        <f t="shared" si="304"/>
        <v>0</v>
      </c>
      <c r="BH883" s="253">
        <f t="shared" si="305"/>
        <v>0</v>
      </c>
      <c r="BI883" s="144"/>
      <c r="BJ883" s="253"/>
      <c r="BK883" s="253"/>
      <c r="BL883" s="253"/>
      <c r="BM883" s="253"/>
      <c r="BN883" s="253"/>
      <c r="BO883" s="253"/>
      <c r="BP883" s="253"/>
      <c r="BQ883" s="144"/>
      <c r="BR883" s="253">
        <f t="shared" si="306"/>
        <v>0</v>
      </c>
      <c r="BS883" s="253">
        <f t="shared" si="307"/>
        <v>0</v>
      </c>
      <c r="BT883" s="253">
        <f t="shared" si="308"/>
        <v>0</v>
      </c>
      <c r="BU883" s="253">
        <f t="shared" si="309"/>
        <v>0</v>
      </c>
      <c r="BV883" s="253">
        <f t="shared" si="310"/>
        <v>0</v>
      </c>
      <c r="BW883" s="253">
        <f t="shared" si="311"/>
        <v>0</v>
      </c>
      <c r="BX883" s="253">
        <f t="shared" si="312"/>
        <v>0</v>
      </c>
      <c r="BY883" s="142"/>
      <c r="BZ883" s="264" t="str">
        <f>IF(SUMIF('Input| Projects'!$AR$8:$CO$8,"Dx",'Input| Projects'!$AR883:$CO883)=0,"",SUMIF('Input| Projects'!$AR$8:$CO$8,"Dx",'Input| Projects'!$AR883:$CO883))</f>
        <v/>
      </c>
      <c r="CA883" s="264" t="str">
        <f>IF(SUMIF('Input| Projects'!$AR$8:$CO$8,"Tx",'Input| Projects'!$AR883:$CO883)=0,"",SUMIF('Input| Projects'!$AR$8:$CO$8,"Tx",'Input| Projects'!$AR883:$CO883))</f>
        <v/>
      </c>
      <c r="CB883" s="206" t="str">
        <f t="shared" si="319"/>
        <v/>
      </c>
    </row>
    <row r="884" spans="2:80" x14ac:dyDescent="0.3">
      <c r="B884" s="268">
        <f>IFERROR('Input| Projects'!B884,"")</f>
        <v>875</v>
      </c>
      <c r="C884" s="57" t="str">
        <f>IFERROR(IF('Input| Projects'!C884="","",'Input| Projects'!C884),"")</f>
        <v/>
      </c>
      <c r="D884" s="57" t="str">
        <f>IFERROR(IF('Input| Projects'!D884="","",'Input| Projects'!D884),"")</f>
        <v/>
      </c>
      <c r="E884" s="140"/>
      <c r="F884" s="257">
        <f>IFERROR('Input| Projects'!I884*'Input| Escalations'!$K$19,"")</f>
        <v>0</v>
      </c>
      <c r="G884" s="257">
        <f>IFERROR('Input| Projects'!J884*'Input| Escalations'!$K$19,"")</f>
        <v>0</v>
      </c>
      <c r="H884" s="257">
        <f>IFERROR('Input| Projects'!K884*'Input| Escalations'!$K$19,"")</f>
        <v>0</v>
      </c>
      <c r="I884" s="257">
        <f>IFERROR('Input| Projects'!L884*'Input| Escalations'!$K$19,"")</f>
        <v>0</v>
      </c>
      <c r="J884" s="257">
        <f>IFERROR('Input| Projects'!M884*'Input| Escalations'!$K$19,"")</f>
        <v>0</v>
      </c>
      <c r="K884" s="257">
        <f>IFERROR('Input| Projects'!N884*'Input| Escalations'!$K$19,"")</f>
        <v>0</v>
      </c>
      <c r="L884" s="257">
        <f>IFERROR('Input| Projects'!O884*'Input| Escalations'!$K$19,"")</f>
        <v>0</v>
      </c>
      <c r="M884" s="206" t="str">
        <f>IF(ABS(SUM(F884:L884)-(SUM('Input| Projects'!I884:O884)*'Input| Escalations'!$K$19))&lt;0.0000001,"",1)</f>
        <v/>
      </c>
      <c r="N884" s="259">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259">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259">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259">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259">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259">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259">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42"/>
      <c r="V884" s="253">
        <f t="shared" si="313"/>
        <v>0</v>
      </c>
      <c r="W884" s="253">
        <f t="shared" si="314"/>
        <v>0</v>
      </c>
      <c r="X884" s="253">
        <f t="shared" si="315"/>
        <v>0</v>
      </c>
      <c r="Y884" s="253">
        <f t="shared" si="298"/>
        <v>0</v>
      </c>
      <c r="Z884" s="253">
        <f t="shared" si="299"/>
        <v>0</v>
      </c>
      <c r="AA884" s="253">
        <f t="shared" si="300"/>
        <v>0</v>
      </c>
      <c r="AB884" s="253">
        <f t="shared" si="301"/>
        <v>0</v>
      </c>
      <c r="AC884" s="142"/>
      <c r="AD884" s="253">
        <f>'Input| Projects'!Q884*N884*'Input| Escalations'!$K$19</f>
        <v>0</v>
      </c>
      <c r="AE884" s="253">
        <f>'Input| Projects'!R884*O884*'Input| Escalations'!$K$19</f>
        <v>0</v>
      </c>
      <c r="AF884" s="253">
        <f>'Input| Projects'!S884*P884*'Input| Escalations'!$K$19</f>
        <v>0</v>
      </c>
      <c r="AG884" s="253">
        <f>'Input| Projects'!T884*Q884*'Input| Escalations'!$K$19</f>
        <v>0</v>
      </c>
      <c r="AH884" s="253">
        <f>'Input| Projects'!U884*R884*'Input| Escalations'!$K$19</f>
        <v>0</v>
      </c>
      <c r="AI884" s="253">
        <f>'Input| Projects'!V884*S884*'Input| Escalations'!$K$19</f>
        <v>0</v>
      </c>
      <c r="AJ884" s="253">
        <f>'Input| Projects'!W884*T884*'Input| Escalations'!$K$19</f>
        <v>0</v>
      </c>
      <c r="AK884" s="142"/>
      <c r="AL884" s="253">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253">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253">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253">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253">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253">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253">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42"/>
      <c r="AT884" s="253">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253">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253">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253">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253">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253">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253">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42"/>
      <c r="BB884" s="253">
        <f t="shared" si="316"/>
        <v>0</v>
      </c>
      <c r="BC884" s="253">
        <f t="shared" si="317"/>
        <v>0</v>
      </c>
      <c r="BD884" s="253">
        <f t="shared" si="318"/>
        <v>0</v>
      </c>
      <c r="BE884" s="253">
        <f t="shared" si="302"/>
        <v>0</v>
      </c>
      <c r="BF884" s="253">
        <f t="shared" si="303"/>
        <v>0</v>
      </c>
      <c r="BG884" s="253">
        <f t="shared" si="304"/>
        <v>0</v>
      </c>
      <c r="BH884" s="253">
        <f t="shared" si="305"/>
        <v>0</v>
      </c>
      <c r="BI884" s="144"/>
      <c r="BJ884" s="253"/>
      <c r="BK884" s="253"/>
      <c r="BL884" s="253"/>
      <c r="BM884" s="253"/>
      <c r="BN884" s="253"/>
      <c r="BO884" s="253"/>
      <c r="BP884" s="253"/>
      <c r="BQ884" s="144"/>
      <c r="BR884" s="253">
        <f t="shared" si="306"/>
        <v>0</v>
      </c>
      <c r="BS884" s="253">
        <f t="shared" si="307"/>
        <v>0</v>
      </c>
      <c r="BT884" s="253">
        <f t="shared" si="308"/>
        <v>0</v>
      </c>
      <c r="BU884" s="253">
        <f t="shared" si="309"/>
        <v>0</v>
      </c>
      <c r="BV884" s="253">
        <f t="shared" si="310"/>
        <v>0</v>
      </c>
      <c r="BW884" s="253">
        <f t="shared" si="311"/>
        <v>0</v>
      </c>
      <c r="BX884" s="253">
        <f t="shared" si="312"/>
        <v>0</v>
      </c>
      <c r="BY884" s="142"/>
      <c r="BZ884" s="264" t="str">
        <f>IF(SUMIF('Input| Projects'!$AR$8:$CO$8,"Dx",'Input| Projects'!$AR884:$CO884)=0,"",SUMIF('Input| Projects'!$AR$8:$CO$8,"Dx",'Input| Projects'!$AR884:$CO884))</f>
        <v/>
      </c>
      <c r="CA884" s="264" t="str">
        <f>IF(SUMIF('Input| Projects'!$AR$8:$CO$8,"Tx",'Input| Projects'!$AR884:$CO884)=0,"",SUMIF('Input| Projects'!$AR$8:$CO$8,"Tx",'Input| Projects'!$AR884:$CO884))</f>
        <v/>
      </c>
      <c r="CB884" s="206" t="str">
        <f t="shared" si="319"/>
        <v/>
      </c>
    </row>
    <row r="885" spans="2:80" x14ac:dyDescent="0.3">
      <c r="B885" s="268">
        <f>IFERROR('Input| Projects'!B885,"")</f>
        <v>876</v>
      </c>
      <c r="C885" s="57" t="str">
        <f>IFERROR(IF('Input| Projects'!C885="","",'Input| Projects'!C885),"")</f>
        <v/>
      </c>
      <c r="D885" s="57" t="str">
        <f>IFERROR(IF('Input| Projects'!D885="","",'Input| Projects'!D885),"")</f>
        <v/>
      </c>
      <c r="E885" s="140"/>
      <c r="F885" s="257">
        <f>IFERROR('Input| Projects'!I885*'Input| Escalations'!$K$19,"")</f>
        <v>0</v>
      </c>
      <c r="G885" s="257">
        <f>IFERROR('Input| Projects'!J885*'Input| Escalations'!$K$19,"")</f>
        <v>0</v>
      </c>
      <c r="H885" s="257">
        <f>IFERROR('Input| Projects'!K885*'Input| Escalations'!$K$19,"")</f>
        <v>0</v>
      </c>
      <c r="I885" s="257">
        <f>IFERROR('Input| Projects'!L885*'Input| Escalations'!$K$19,"")</f>
        <v>0</v>
      </c>
      <c r="J885" s="257">
        <f>IFERROR('Input| Projects'!M885*'Input| Escalations'!$K$19,"")</f>
        <v>0</v>
      </c>
      <c r="K885" s="257">
        <f>IFERROR('Input| Projects'!N885*'Input| Escalations'!$K$19,"")</f>
        <v>0</v>
      </c>
      <c r="L885" s="257">
        <f>IFERROR('Input| Projects'!O885*'Input| Escalations'!$K$19,"")</f>
        <v>0</v>
      </c>
      <c r="M885" s="206" t="str">
        <f>IF(ABS(SUM(F885:L885)-(SUM('Input| Projects'!I885:O885)*'Input| Escalations'!$K$19))&lt;0.0000001,"",1)</f>
        <v/>
      </c>
      <c r="N885" s="259">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259">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259">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259">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259">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259">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259">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42"/>
      <c r="V885" s="253">
        <f t="shared" si="313"/>
        <v>0</v>
      </c>
      <c r="W885" s="253">
        <f t="shared" si="314"/>
        <v>0</v>
      </c>
      <c r="X885" s="253">
        <f t="shared" si="315"/>
        <v>0</v>
      </c>
      <c r="Y885" s="253">
        <f t="shared" si="298"/>
        <v>0</v>
      </c>
      <c r="Z885" s="253">
        <f t="shared" si="299"/>
        <v>0</v>
      </c>
      <c r="AA885" s="253">
        <f t="shared" si="300"/>
        <v>0</v>
      </c>
      <c r="AB885" s="253">
        <f t="shared" si="301"/>
        <v>0</v>
      </c>
      <c r="AC885" s="142"/>
      <c r="AD885" s="253">
        <f>'Input| Projects'!Q885*N885*'Input| Escalations'!$K$19</f>
        <v>0</v>
      </c>
      <c r="AE885" s="253">
        <f>'Input| Projects'!R885*O885*'Input| Escalations'!$K$19</f>
        <v>0</v>
      </c>
      <c r="AF885" s="253">
        <f>'Input| Projects'!S885*P885*'Input| Escalations'!$K$19</f>
        <v>0</v>
      </c>
      <c r="AG885" s="253">
        <f>'Input| Projects'!T885*Q885*'Input| Escalations'!$K$19</f>
        <v>0</v>
      </c>
      <c r="AH885" s="253">
        <f>'Input| Projects'!U885*R885*'Input| Escalations'!$K$19</f>
        <v>0</v>
      </c>
      <c r="AI885" s="253">
        <f>'Input| Projects'!V885*S885*'Input| Escalations'!$K$19</f>
        <v>0</v>
      </c>
      <c r="AJ885" s="253">
        <f>'Input| Projects'!W885*T885*'Input| Escalations'!$K$19</f>
        <v>0</v>
      </c>
      <c r="AK885" s="142"/>
      <c r="AL885" s="253">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253">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253">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253">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253">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253">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253">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42"/>
      <c r="AT885" s="253">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253">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253">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253">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253">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253">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253">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42"/>
      <c r="BB885" s="253">
        <f t="shared" si="316"/>
        <v>0</v>
      </c>
      <c r="BC885" s="253">
        <f t="shared" si="317"/>
        <v>0</v>
      </c>
      <c r="BD885" s="253">
        <f t="shared" si="318"/>
        <v>0</v>
      </c>
      <c r="BE885" s="253">
        <f t="shared" si="302"/>
        <v>0</v>
      </c>
      <c r="BF885" s="253">
        <f t="shared" si="303"/>
        <v>0</v>
      </c>
      <c r="BG885" s="253">
        <f t="shared" si="304"/>
        <v>0</v>
      </c>
      <c r="BH885" s="253">
        <f t="shared" si="305"/>
        <v>0</v>
      </c>
      <c r="BI885" s="144"/>
      <c r="BJ885" s="253"/>
      <c r="BK885" s="253"/>
      <c r="BL885" s="253"/>
      <c r="BM885" s="253"/>
      <c r="BN885" s="253"/>
      <c r="BO885" s="253"/>
      <c r="BP885" s="253"/>
      <c r="BQ885" s="144"/>
      <c r="BR885" s="253">
        <f t="shared" si="306"/>
        <v>0</v>
      </c>
      <c r="BS885" s="253">
        <f t="shared" si="307"/>
        <v>0</v>
      </c>
      <c r="BT885" s="253">
        <f t="shared" si="308"/>
        <v>0</v>
      </c>
      <c r="BU885" s="253">
        <f t="shared" si="309"/>
        <v>0</v>
      </c>
      <c r="BV885" s="253">
        <f t="shared" si="310"/>
        <v>0</v>
      </c>
      <c r="BW885" s="253">
        <f t="shared" si="311"/>
        <v>0</v>
      </c>
      <c r="BX885" s="253">
        <f t="shared" si="312"/>
        <v>0</v>
      </c>
      <c r="BY885" s="142"/>
      <c r="BZ885" s="264" t="str">
        <f>IF(SUMIF('Input| Projects'!$AR$8:$CO$8,"Dx",'Input| Projects'!$AR885:$CO885)=0,"",SUMIF('Input| Projects'!$AR$8:$CO$8,"Dx",'Input| Projects'!$AR885:$CO885))</f>
        <v/>
      </c>
      <c r="CA885" s="264" t="str">
        <f>IF(SUMIF('Input| Projects'!$AR$8:$CO$8,"Tx",'Input| Projects'!$AR885:$CO885)=0,"",SUMIF('Input| Projects'!$AR$8:$CO$8,"Tx",'Input| Projects'!$AR885:$CO885))</f>
        <v/>
      </c>
      <c r="CB885" s="206" t="str">
        <f t="shared" si="319"/>
        <v/>
      </c>
    </row>
    <row r="886" spans="2:80" x14ac:dyDescent="0.3">
      <c r="B886" s="268">
        <f>IFERROR('Input| Projects'!B886,"")</f>
        <v>877</v>
      </c>
      <c r="C886" s="57" t="str">
        <f>IFERROR(IF('Input| Projects'!C886="","",'Input| Projects'!C886),"")</f>
        <v/>
      </c>
      <c r="D886" s="57" t="str">
        <f>IFERROR(IF('Input| Projects'!D886="","",'Input| Projects'!D886),"")</f>
        <v/>
      </c>
      <c r="E886" s="140"/>
      <c r="F886" s="257">
        <f>IFERROR('Input| Projects'!I886*'Input| Escalations'!$K$19,"")</f>
        <v>0</v>
      </c>
      <c r="G886" s="257">
        <f>IFERROR('Input| Projects'!J886*'Input| Escalations'!$K$19,"")</f>
        <v>0</v>
      </c>
      <c r="H886" s="257">
        <f>IFERROR('Input| Projects'!K886*'Input| Escalations'!$K$19,"")</f>
        <v>0</v>
      </c>
      <c r="I886" s="257">
        <f>IFERROR('Input| Projects'!L886*'Input| Escalations'!$K$19,"")</f>
        <v>0</v>
      </c>
      <c r="J886" s="257">
        <f>IFERROR('Input| Projects'!M886*'Input| Escalations'!$K$19,"")</f>
        <v>0</v>
      </c>
      <c r="K886" s="257">
        <f>IFERROR('Input| Projects'!N886*'Input| Escalations'!$K$19,"")</f>
        <v>0</v>
      </c>
      <c r="L886" s="257">
        <f>IFERROR('Input| Projects'!O886*'Input| Escalations'!$K$19,"")</f>
        <v>0</v>
      </c>
      <c r="M886" s="206" t="str">
        <f>IF(ABS(SUM(F886:L886)-(SUM('Input| Projects'!I886:O886)*'Input| Escalations'!$K$19))&lt;0.0000001,"",1)</f>
        <v/>
      </c>
      <c r="N886" s="259">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259">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259">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259">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259">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259">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259">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42"/>
      <c r="V886" s="253">
        <f t="shared" si="313"/>
        <v>0</v>
      </c>
      <c r="W886" s="253">
        <f t="shared" si="314"/>
        <v>0</v>
      </c>
      <c r="X886" s="253">
        <f t="shared" si="315"/>
        <v>0</v>
      </c>
      <c r="Y886" s="253">
        <f t="shared" si="298"/>
        <v>0</v>
      </c>
      <c r="Z886" s="253">
        <f t="shared" si="299"/>
        <v>0</v>
      </c>
      <c r="AA886" s="253">
        <f t="shared" si="300"/>
        <v>0</v>
      </c>
      <c r="AB886" s="253">
        <f t="shared" si="301"/>
        <v>0</v>
      </c>
      <c r="AC886" s="142"/>
      <c r="AD886" s="253">
        <f>'Input| Projects'!Q886*N886*'Input| Escalations'!$K$19</f>
        <v>0</v>
      </c>
      <c r="AE886" s="253">
        <f>'Input| Projects'!R886*O886*'Input| Escalations'!$K$19</f>
        <v>0</v>
      </c>
      <c r="AF886" s="253">
        <f>'Input| Projects'!S886*P886*'Input| Escalations'!$K$19</f>
        <v>0</v>
      </c>
      <c r="AG886" s="253">
        <f>'Input| Projects'!T886*Q886*'Input| Escalations'!$K$19</f>
        <v>0</v>
      </c>
      <c r="AH886" s="253">
        <f>'Input| Projects'!U886*R886*'Input| Escalations'!$K$19</f>
        <v>0</v>
      </c>
      <c r="AI886" s="253">
        <f>'Input| Projects'!V886*S886*'Input| Escalations'!$K$19</f>
        <v>0</v>
      </c>
      <c r="AJ886" s="253">
        <f>'Input| Projects'!W886*T886*'Input| Escalations'!$K$19</f>
        <v>0</v>
      </c>
      <c r="AK886" s="142"/>
      <c r="AL886" s="253">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253">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253">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253">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253">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253">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253">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42"/>
      <c r="AT886" s="253">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253">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253">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253">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253">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253">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253">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42"/>
      <c r="BB886" s="253">
        <f t="shared" si="316"/>
        <v>0</v>
      </c>
      <c r="BC886" s="253">
        <f t="shared" si="317"/>
        <v>0</v>
      </c>
      <c r="BD886" s="253">
        <f t="shared" si="318"/>
        <v>0</v>
      </c>
      <c r="BE886" s="253">
        <f t="shared" si="302"/>
        <v>0</v>
      </c>
      <c r="BF886" s="253">
        <f t="shared" si="303"/>
        <v>0</v>
      </c>
      <c r="BG886" s="253">
        <f t="shared" si="304"/>
        <v>0</v>
      </c>
      <c r="BH886" s="253">
        <f t="shared" si="305"/>
        <v>0</v>
      </c>
      <c r="BI886" s="144"/>
      <c r="BJ886" s="253"/>
      <c r="BK886" s="253"/>
      <c r="BL886" s="253"/>
      <c r="BM886" s="253"/>
      <c r="BN886" s="253"/>
      <c r="BO886" s="253"/>
      <c r="BP886" s="253"/>
      <c r="BQ886" s="144"/>
      <c r="BR886" s="253">
        <f t="shared" si="306"/>
        <v>0</v>
      </c>
      <c r="BS886" s="253">
        <f t="shared" si="307"/>
        <v>0</v>
      </c>
      <c r="BT886" s="253">
        <f t="shared" si="308"/>
        <v>0</v>
      </c>
      <c r="BU886" s="253">
        <f t="shared" si="309"/>
        <v>0</v>
      </c>
      <c r="BV886" s="253">
        <f t="shared" si="310"/>
        <v>0</v>
      </c>
      <c r="BW886" s="253">
        <f t="shared" si="311"/>
        <v>0</v>
      </c>
      <c r="BX886" s="253">
        <f t="shared" si="312"/>
        <v>0</v>
      </c>
      <c r="BY886" s="142"/>
      <c r="BZ886" s="264" t="str">
        <f>IF(SUMIF('Input| Projects'!$AR$8:$CO$8,"Dx",'Input| Projects'!$AR886:$CO886)=0,"",SUMIF('Input| Projects'!$AR$8:$CO$8,"Dx",'Input| Projects'!$AR886:$CO886))</f>
        <v/>
      </c>
      <c r="CA886" s="264" t="str">
        <f>IF(SUMIF('Input| Projects'!$AR$8:$CO$8,"Tx",'Input| Projects'!$AR886:$CO886)=0,"",SUMIF('Input| Projects'!$AR$8:$CO$8,"Tx",'Input| Projects'!$AR886:$CO886))</f>
        <v/>
      </c>
      <c r="CB886" s="206" t="str">
        <f t="shared" si="319"/>
        <v/>
      </c>
    </row>
    <row r="887" spans="2:80" x14ac:dyDescent="0.3">
      <c r="B887" s="268">
        <f>IFERROR('Input| Projects'!B887,"")</f>
        <v>878</v>
      </c>
      <c r="C887" s="57" t="str">
        <f>IFERROR(IF('Input| Projects'!C887="","",'Input| Projects'!C887),"")</f>
        <v/>
      </c>
      <c r="D887" s="57" t="str">
        <f>IFERROR(IF('Input| Projects'!D887="","",'Input| Projects'!D887),"")</f>
        <v/>
      </c>
      <c r="E887" s="140"/>
      <c r="F887" s="257">
        <f>IFERROR('Input| Projects'!I887*'Input| Escalations'!$K$19,"")</f>
        <v>0</v>
      </c>
      <c r="G887" s="257">
        <f>IFERROR('Input| Projects'!J887*'Input| Escalations'!$K$19,"")</f>
        <v>0</v>
      </c>
      <c r="H887" s="257">
        <f>IFERROR('Input| Projects'!K887*'Input| Escalations'!$K$19,"")</f>
        <v>0</v>
      </c>
      <c r="I887" s="257">
        <f>IFERROR('Input| Projects'!L887*'Input| Escalations'!$K$19,"")</f>
        <v>0</v>
      </c>
      <c r="J887" s="257">
        <f>IFERROR('Input| Projects'!M887*'Input| Escalations'!$K$19,"")</f>
        <v>0</v>
      </c>
      <c r="K887" s="257">
        <f>IFERROR('Input| Projects'!N887*'Input| Escalations'!$K$19,"")</f>
        <v>0</v>
      </c>
      <c r="L887" s="257">
        <f>IFERROR('Input| Projects'!O887*'Input| Escalations'!$K$19,"")</f>
        <v>0</v>
      </c>
      <c r="M887" s="206" t="str">
        <f>IF(ABS(SUM(F887:L887)-(SUM('Input| Projects'!I887:O887)*'Input| Escalations'!$K$19))&lt;0.0000001,"",1)</f>
        <v/>
      </c>
      <c r="N887" s="259">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259">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259">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259">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259">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259">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259">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42"/>
      <c r="V887" s="253">
        <f t="shared" si="313"/>
        <v>0</v>
      </c>
      <c r="W887" s="253">
        <f t="shared" si="314"/>
        <v>0</v>
      </c>
      <c r="X887" s="253">
        <f t="shared" si="315"/>
        <v>0</v>
      </c>
      <c r="Y887" s="253">
        <f t="shared" si="298"/>
        <v>0</v>
      </c>
      <c r="Z887" s="253">
        <f t="shared" si="299"/>
        <v>0</v>
      </c>
      <c r="AA887" s="253">
        <f t="shared" si="300"/>
        <v>0</v>
      </c>
      <c r="AB887" s="253">
        <f t="shared" si="301"/>
        <v>0</v>
      </c>
      <c r="AC887" s="142"/>
      <c r="AD887" s="253">
        <f>'Input| Projects'!Q887*N887*'Input| Escalations'!$K$19</f>
        <v>0</v>
      </c>
      <c r="AE887" s="253">
        <f>'Input| Projects'!R887*O887*'Input| Escalations'!$K$19</f>
        <v>0</v>
      </c>
      <c r="AF887" s="253">
        <f>'Input| Projects'!S887*P887*'Input| Escalations'!$K$19</f>
        <v>0</v>
      </c>
      <c r="AG887" s="253">
        <f>'Input| Projects'!T887*Q887*'Input| Escalations'!$K$19</f>
        <v>0</v>
      </c>
      <c r="AH887" s="253">
        <f>'Input| Projects'!U887*R887*'Input| Escalations'!$K$19</f>
        <v>0</v>
      </c>
      <c r="AI887" s="253">
        <f>'Input| Projects'!V887*S887*'Input| Escalations'!$K$19</f>
        <v>0</v>
      </c>
      <c r="AJ887" s="253">
        <f>'Input| Projects'!W887*T887*'Input| Escalations'!$K$19</f>
        <v>0</v>
      </c>
      <c r="AK887" s="142"/>
      <c r="AL887" s="253">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253">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253">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253">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253">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253">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253">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42"/>
      <c r="AT887" s="253">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253">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253">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253">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253">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253">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253">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42"/>
      <c r="BB887" s="253">
        <f t="shared" si="316"/>
        <v>0</v>
      </c>
      <c r="BC887" s="253">
        <f t="shared" si="317"/>
        <v>0</v>
      </c>
      <c r="BD887" s="253">
        <f t="shared" si="318"/>
        <v>0</v>
      </c>
      <c r="BE887" s="253">
        <f t="shared" si="302"/>
        <v>0</v>
      </c>
      <c r="BF887" s="253">
        <f t="shared" si="303"/>
        <v>0</v>
      </c>
      <c r="BG887" s="253">
        <f t="shared" si="304"/>
        <v>0</v>
      </c>
      <c r="BH887" s="253">
        <f t="shared" si="305"/>
        <v>0</v>
      </c>
      <c r="BI887" s="144"/>
      <c r="BJ887" s="253"/>
      <c r="BK887" s="253"/>
      <c r="BL887" s="253"/>
      <c r="BM887" s="253"/>
      <c r="BN887" s="253"/>
      <c r="BO887" s="253"/>
      <c r="BP887" s="253"/>
      <c r="BQ887" s="144"/>
      <c r="BR887" s="253">
        <f t="shared" si="306"/>
        <v>0</v>
      </c>
      <c r="BS887" s="253">
        <f t="shared" si="307"/>
        <v>0</v>
      </c>
      <c r="BT887" s="253">
        <f t="shared" si="308"/>
        <v>0</v>
      </c>
      <c r="BU887" s="253">
        <f t="shared" si="309"/>
        <v>0</v>
      </c>
      <c r="BV887" s="253">
        <f t="shared" si="310"/>
        <v>0</v>
      </c>
      <c r="BW887" s="253">
        <f t="shared" si="311"/>
        <v>0</v>
      </c>
      <c r="BX887" s="253">
        <f t="shared" si="312"/>
        <v>0</v>
      </c>
      <c r="BY887" s="142"/>
      <c r="BZ887" s="264" t="str">
        <f>IF(SUMIF('Input| Projects'!$AR$8:$CO$8,"Dx",'Input| Projects'!$AR887:$CO887)=0,"",SUMIF('Input| Projects'!$AR$8:$CO$8,"Dx",'Input| Projects'!$AR887:$CO887))</f>
        <v/>
      </c>
      <c r="CA887" s="264" t="str">
        <f>IF(SUMIF('Input| Projects'!$AR$8:$CO$8,"Tx",'Input| Projects'!$AR887:$CO887)=0,"",SUMIF('Input| Projects'!$AR$8:$CO$8,"Tx",'Input| Projects'!$AR887:$CO887))</f>
        <v/>
      </c>
      <c r="CB887" s="206" t="str">
        <f t="shared" si="319"/>
        <v/>
      </c>
    </row>
    <row r="888" spans="2:80" x14ac:dyDescent="0.3">
      <c r="B888" s="268">
        <f>IFERROR('Input| Projects'!B888,"")</f>
        <v>879</v>
      </c>
      <c r="C888" s="57" t="str">
        <f>IFERROR(IF('Input| Projects'!C888="","",'Input| Projects'!C888),"")</f>
        <v/>
      </c>
      <c r="D888" s="57" t="str">
        <f>IFERROR(IF('Input| Projects'!D888="","",'Input| Projects'!D888),"")</f>
        <v/>
      </c>
      <c r="E888" s="140"/>
      <c r="F888" s="257">
        <f>IFERROR('Input| Projects'!I888*'Input| Escalations'!$K$19,"")</f>
        <v>0</v>
      </c>
      <c r="G888" s="257">
        <f>IFERROR('Input| Projects'!J888*'Input| Escalations'!$K$19,"")</f>
        <v>0</v>
      </c>
      <c r="H888" s="257">
        <f>IFERROR('Input| Projects'!K888*'Input| Escalations'!$K$19,"")</f>
        <v>0</v>
      </c>
      <c r="I888" s="257">
        <f>IFERROR('Input| Projects'!L888*'Input| Escalations'!$K$19,"")</f>
        <v>0</v>
      </c>
      <c r="J888" s="257">
        <f>IFERROR('Input| Projects'!M888*'Input| Escalations'!$K$19,"")</f>
        <v>0</v>
      </c>
      <c r="K888" s="257">
        <f>IFERROR('Input| Projects'!N888*'Input| Escalations'!$K$19,"")</f>
        <v>0</v>
      </c>
      <c r="L888" s="257">
        <f>IFERROR('Input| Projects'!O888*'Input| Escalations'!$K$19,"")</f>
        <v>0</v>
      </c>
      <c r="M888" s="206" t="str">
        <f>IF(ABS(SUM(F888:L888)-(SUM('Input| Projects'!I888:O888)*'Input| Escalations'!$K$19))&lt;0.0000001,"",1)</f>
        <v/>
      </c>
      <c r="N888" s="259">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259">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259">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259">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259">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259">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259">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42"/>
      <c r="V888" s="253">
        <f t="shared" si="313"/>
        <v>0</v>
      </c>
      <c r="W888" s="253">
        <f t="shared" si="314"/>
        <v>0</v>
      </c>
      <c r="X888" s="253">
        <f t="shared" si="315"/>
        <v>0</v>
      </c>
      <c r="Y888" s="253">
        <f t="shared" si="298"/>
        <v>0</v>
      </c>
      <c r="Z888" s="253">
        <f t="shared" si="299"/>
        <v>0</v>
      </c>
      <c r="AA888" s="253">
        <f t="shared" si="300"/>
        <v>0</v>
      </c>
      <c r="AB888" s="253">
        <f t="shared" si="301"/>
        <v>0</v>
      </c>
      <c r="AC888" s="142"/>
      <c r="AD888" s="253">
        <f>'Input| Projects'!Q888*N888*'Input| Escalations'!$K$19</f>
        <v>0</v>
      </c>
      <c r="AE888" s="253">
        <f>'Input| Projects'!R888*O888*'Input| Escalations'!$K$19</f>
        <v>0</v>
      </c>
      <c r="AF888" s="253">
        <f>'Input| Projects'!S888*P888*'Input| Escalations'!$K$19</f>
        <v>0</v>
      </c>
      <c r="AG888" s="253">
        <f>'Input| Projects'!T888*Q888*'Input| Escalations'!$K$19</f>
        <v>0</v>
      </c>
      <c r="AH888" s="253">
        <f>'Input| Projects'!U888*R888*'Input| Escalations'!$K$19</f>
        <v>0</v>
      </c>
      <c r="AI888" s="253">
        <f>'Input| Projects'!V888*S888*'Input| Escalations'!$K$19</f>
        <v>0</v>
      </c>
      <c r="AJ888" s="253">
        <f>'Input| Projects'!W888*T888*'Input| Escalations'!$K$19</f>
        <v>0</v>
      </c>
      <c r="AK888" s="142"/>
      <c r="AL888" s="253">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253">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253">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253">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253">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253">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253">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42"/>
      <c r="AT888" s="253">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253">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253">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253">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253">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253">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253">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42"/>
      <c r="BB888" s="253">
        <f t="shared" si="316"/>
        <v>0</v>
      </c>
      <c r="BC888" s="253">
        <f t="shared" si="317"/>
        <v>0</v>
      </c>
      <c r="BD888" s="253">
        <f t="shared" si="318"/>
        <v>0</v>
      </c>
      <c r="BE888" s="253">
        <f t="shared" si="302"/>
        <v>0</v>
      </c>
      <c r="BF888" s="253">
        <f t="shared" si="303"/>
        <v>0</v>
      </c>
      <c r="BG888" s="253">
        <f t="shared" si="304"/>
        <v>0</v>
      </c>
      <c r="BH888" s="253">
        <f t="shared" si="305"/>
        <v>0</v>
      </c>
      <c r="BI888" s="144"/>
      <c r="BJ888" s="253"/>
      <c r="BK888" s="253"/>
      <c r="BL888" s="253"/>
      <c r="BM888" s="253"/>
      <c r="BN888" s="253"/>
      <c r="BO888" s="253"/>
      <c r="BP888" s="253"/>
      <c r="BQ888" s="144"/>
      <c r="BR888" s="253">
        <f t="shared" si="306"/>
        <v>0</v>
      </c>
      <c r="BS888" s="253">
        <f t="shared" si="307"/>
        <v>0</v>
      </c>
      <c r="BT888" s="253">
        <f t="shared" si="308"/>
        <v>0</v>
      </c>
      <c r="BU888" s="253">
        <f t="shared" si="309"/>
        <v>0</v>
      </c>
      <c r="BV888" s="253">
        <f t="shared" si="310"/>
        <v>0</v>
      </c>
      <c r="BW888" s="253">
        <f t="shared" si="311"/>
        <v>0</v>
      </c>
      <c r="BX888" s="253">
        <f t="shared" si="312"/>
        <v>0</v>
      </c>
      <c r="BY888" s="142"/>
      <c r="BZ888" s="264" t="str">
        <f>IF(SUMIF('Input| Projects'!$AR$8:$CO$8,"Dx",'Input| Projects'!$AR888:$CO888)=0,"",SUMIF('Input| Projects'!$AR$8:$CO$8,"Dx",'Input| Projects'!$AR888:$CO888))</f>
        <v/>
      </c>
      <c r="CA888" s="264" t="str">
        <f>IF(SUMIF('Input| Projects'!$AR$8:$CO$8,"Tx",'Input| Projects'!$AR888:$CO888)=0,"",SUMIF('Input| Projects'!$AR$8:$CO$8,"Tx",'Input| Projects'!$AR888:$CO888))</f>
        <v/>
      </c>
      <c r="CB888" s="206" t="str">
        <f t="shared" si="319"/>
        <v/>
      </c>
    </row>
    <row r="889" spans="2:80" x14ac:dyDescent="0.3">
      <c r="B889" s="268">
        <f>IFERROR('Input| Projects'!B889,"")</f>
        <v>880</v>
      </c>
      <c r="C889" s="57" t="str">
        <f>IFERROR(IF('Input| Projects'!C889="","",'Input| Projects'!C889),"")</f>
        <v/>
      </c>
      <c r="D889" s="57" t="str">
        <f>IFERROR(IF('Input| Projects'!D889="","",'Input| Projects'!D889),"")</f>
        <v/>
      </c>
      <c r="E889" s="140"/>
      <c r="F889" s="257">
        <f>IFERROR('Input| Projects'!I889*'Input| Escalations'!$K$19,"")</f>
        <v>0</v>
      </c>
      <c r="G889" s="257">
        <f>IFERROR('Input| Projects'!J889*'Input| Escalations'!$K$19,"")</f>
        <v>0</v>
      </c>
      <c r="H889" s="257">
        <f>IFERROR('Input| Projects'!K889*'Input| Escalations'!$K$19,"")</f>
        <v>0</v>
      </c>
      <c r="I889" s="257">
        <f>IFERROR('Input| Projects'!L889*'Input| Escalations'!$K$19,"")</f>
        <v>0</v>
      </c>
      <c r="J889" s="257">
        <f>IFERROR('Input| Projects'!M889*'Input| Escalations'!$K$19,"")</f>
        <v>0</v>
      </c>
      <c r="K889" s="257">
        <f>IFERROR('Input| Projects'!N889*'Input| Escalations'!$K$19,"")</f>
        <v>0</v>
      </c>
      <c r="L889" s="257">
        <f>IFERROR('Input| Projects'!O889*'Input| Escalations'!$K$19,"")</f>
        <v>0</v>
      </c>
      <c r="M889" s="206" t="str">
        <f>IF(ABS(SUM(F889:L889)-(SUM('Input| Projects'!I889:O889)*'Input| Escalations'!$K$19))&lt;0.0000001,"",1)</f>
        <v/>
      </c>
      <c r="N889" s="259">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259">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259">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259">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259">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259">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259">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42"/>
      <c r="V889" s="253">
        <f t="shared" si="313"/>
        <v>0</v>
      </c>
      <c r="W889" s="253">
        <f t="shared" si="314"/>
        <v>0</v>
      </c>
      <c r="X889" s="253">
        <f t="shared" si="315"/>
        <v>0</v>
      </c>
      <c r="Y889" s="253">
        <f t="shared" si="298"/>
        <v>0</v>
      </c>
      <c r="Z889" s="253">
        <f t="shared" si="299"/>
        <v>0</v>
      </c>
      <c r="AA889" s="253">
        <f t="shared" si="300"/>
        <v>0</v>
      </c>
      <c r="AB889" s="253">
        <f t="shared" si="301"/>
        <v>0</v>
      </c>
      <c r="AC889" s="142"/>
      <c r="AD889" s="253">
        <f>'Input| Projects'!Q889*N889*'Input| Escalations'!$K$19</f>
        <v>0</v>
      </c>
      <c r="AE889" s="253">
        <f>'Input| Projects'!R889*O889*'Input| Escalations'!$K$19</f>
        <v>0</v>
      </c>
      <c r="AF889" s="253">
        <f>'Input| Projects'!S889*P889*'Input| Escalations'!$K$19</f>
        <v>0</v>
      </c>
      <c r="AG889" s="253">
        <f>'Input| Projects'!T889*Q889*'Input| Escalations'!$K$19</f>
        <v>0</v>
      </c>
      <c r="AH889" s="253">
        <f>'Input| Projects'!U889*R889*'Input| Escalations'!$K$19</f>
        <v>0</v>
      </c>
      <c r="AI889" s="253">
        <f>'Input| Projects'!V889*S889*'Input| Escalations'!$K$19</f>
        <v>0</v>
      </c>
      <c r="AJ889" s="253">
        <f>'Input| Projects'!W889*T889*'Input| Escalations'!$K$19</f>
        <v>0</v>
      </c>
      <c r="AK889" s="142"/>
      <c r="AL889" s="253">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253">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253">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253">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253">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253">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253">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42"/>
      <c r="AT889" s="253">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253">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253">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253">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253">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253">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253">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42"/>
      <c r="BB889" s="253">
        <f t="shared" si="316"/>
        <v>0</v>
      </c>
      <c r="BC889" s="253">
        <f t="shared" si="317"/>
        <v>0</v>
      </c>
      <c r="BD889" s="253">
        <f t="shared" si="318"/>
        <v>0</v>
      </c>
      <c r="BE889" s="253">
        <f t="shared" si="302"/>
        <v>0</v>
      </c>
      <c r="BF889" s="253">
        <f t="shared" si="303"/>
        <v>0</v>
      </c>
      <c r="BG889" s="253">
        <f t="shared" si="304"/>
        <v>0</v>
      </c>
      <c r="BH889" s="253">
        <f t="shared" si="305"/>
        <v>0</v>
      </c>
      <c r="BI889" s="144"/>
      <c r="BJ889" s="253"/>
      <c r="BK889" s="253"/>
      <c r="BL889" s="253"/>
      <c r="BM889" s="253"/>
      <c r="BN889" s="253"/>
      <c r="BO889" s="253"/>
      <c r="BP889" s="253"/>
      <c r="BQ889" s="144"/>
      <c r="BR889" s="253">
        <f t="shared" si="306"/>
        <v>0</v>
      </c>
      <c r="BS889" s="253">
        <f t="shared" si="307"/>
        <v>0</v>
      </c>
      <c r="BT889" s="253">
        <f t="shared" si="308"/>
        <v>0</v>
      </c>
      <c r="BU889" s="253">
        <f t="shared" si="309"/>
        <v>0</v>
      </c>
      <c r="BV889" s="253">
        <f t="shared" si="310"/>
        <v>0</v>
      </c>
      <c r="BW889" s="253">
        <f t="shared" si="311"/>
        <v>0</v>
      </c>
      <c r="BX889" s="253">
        <f t="shared" si="312"/>
        <v>0</v>
      </c>
      <c r="BY889" s="142"/>
      <c r="BZ889" s="264" t="str">
        <f>IF(SUMIF('Input| Projects'!$AR$8:$CO$8,"Dx",'Input| Projects'!$AR889:$CO889)=0,"",SUMIF('Input| Projects'!$AR$8:$CO$8,"Dx",'Input| Projects'!$AR889:$CO889))</f>
        <v/>
      </c>
      <c r="CA889" s="264" t="str">
        <f>IF(SUMIF('Input| Projects'!$AR$8:$CO$8,"Tx",'Input| Projects'!$AR889:$CO889)=0,"",SUMIF('Input| Projects'!$AR$8:$CO$8,"Tx",'Input| Projects'!$AR889:$CO889))</f>
        <v/>
      </c>
      <c r="CB889" s="206" t="str">
        <f t="shared" si="319"/>
        <v/>
      </c>
    </row>
    <row r="890" spans="2:80" x14ac:dyDescent="0.3">
      <c r="B890" s="268">
        <f>IFERROR('Input| Projects'!B890,"")</f>
        <v>881</v>
      </c>
      <c r="C890" s="57" t="str">
        <f>IFERROR(IF('Input| Projects'!C890="","",'Input| Projects'!C890),"")</f>
        <v/>
      </c>
      <c r="D890" s="57" t="str">
        <f>IFERROR(IF('Input| Projects'!D890="","",'Input| Projects'!D890),"")</f>
        <v/>
      </c>
      <c r="E890" s="140"/>
      <c r="F890" s="257">
        <f>IFERROR('Input| Projects'!I890*'Input| Escalations'!$K$19,"")</f>
        <v>0</v>
      </c>
      <c r="G890" s="257">
        <f>IFERROR('Input| Projects'!J890*'Input| Escalations'!$K$19,"")</f>
        <v>0</v>
      </c>
      <c r="H890" s="257">
        <f>IFERROR('Input| Projects'!K890*'Input| Escalations'!$K$19,"")</f>
        <v>0</v>
      </c>
      <c r="I890" s="257">
        <f>IFERROR('Input| Projects'!L890*'Input| Escalations'!$K$19,"")</f>
        <v>0</v>
      </c>
      <c r="J890" s="257">
        <f>IFERROR('Input| Projects'!M890*'Input| Escalations'!$K$19,"")</f>
        <v>0</v>
      </c>
      <c r="K890" s="257">
        <f>IFERROR('Input| Projects'!N890*'Input| Escalations'!$K$19,"")</f>
        <v>0</v>
      </c>
      <c r="L890" s="257">
        <f>IFERROR('Input| Projects'!O890*'Input| Escalations'!$K$19,"")</f>
        <v>0</v>
      </c>
      <c r="M890" s="206" t="str">
        <f>IF(ABS(SUM(F890:L890)-(SUM('Input| Projects'!I890:O890)*'Input| Escalations'!$K$19))&lt;0.0000001,"",1)</f>
        <v/>
      </c>
      <c r="N890" s="259">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259">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259">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259">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259">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259">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259">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42"/>
      <c r="V890" s="253">
        <f t="shared" si="313"/>
        <v>0</v>
      </c>
      <c r="W890" s="253">
        <f t="shared" si="314"/>
        <v>0</v>
      </c>
      <c r="X890" s="253">
        <f t="shared" si="315"/>
        <v>0</v>
      </c>
      <c r="Y890" s="253">
        <f t="shared" si="298"/>
        <v>0</v>
      </c>
      <c r="Z890" s="253">
        <f t="shared" si="299"/>
        <v>0</v>
      </c>
      <c r="AA890" s="253">
        <f t="shared" si="300"/>
        <v>0</v>
      </c>
      <c r="AB890" s="253">
        <f t="shared" si="301"/>
        <v>0</v>
      </c>
      <c r="AC890" s="142"/>
      <c r="AD890" s="253">
        <f>'Input| Projects'!Q890*N890*'Input| Escalations'!$K$19</f>
        <v>0</v>
      </c>
      <c r="AE890" s="253">
        <f>'Input| Projects'!R890*O890*'Input| Escalations'!$K$19</f>
        <v>0</v>
      </c>
      <c r="AF890" s="253">
        <f>'Input| Projects'!S890*P890*'Input| Escalations'!$K$19</f>
        <v>0</v>
      </c>
      <c r="AG890" s="253">
        <f>'Input| Projects'!T890*Q890*'Input| Escalations'!$K$19</f>
        <v>0</v>
      </c>
      <c r="AH890" s="253">
        <f>'Input| Projects'!U890*R890*'Input| Escalations'!$K$19</f>
        <v>0</v>
      </c>
      <c r="AI890" s="253">
        <f>'Input| Projects'!V890*S890*'Input| Escalations'!$K$19</f>
        <v>0</v>
      </c>
      <c r="AJ890" s="253">
        <f>'Input| Projects'!W890*T890*'Input| Escalations'!$K$19</f>
        <v>0</v>
      </c>
      <c r="AK890" s="142"/>
      <c r="AL890" s="253">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253">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253">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253">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253">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253">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253">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42"/>
      <c r="AT890" s="253">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253">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253">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253">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253">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253">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253">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42"/>
      <c r="BB890" s="253">
        <f t="shared" si="316"/>
        <v>0</v>
      </c>
      <c r="BC890" s="253">
        <f t="shared" si="317"/>
        <v>0</v>
      </c>
      <c r="BD890" s="253">
        <f t="shared" si="318"/>
        <v>0</v>
      </c>
      <c r="BE890" s="253">
        <f t="shared" si="302"/>
        <v>0</v>
      </c>
      <c r="BF890" s="253">
        <f t="shared" si="303"/>
        <v>0</v>
      </c>
      <c r="BG890" s="253">
        <f t="shared" si="304"/>
        <v>0</v>
      </c>
      <c r="BH890" s="253">
        <f t="shared" si="305"/>
        <v>0</v>
      </c>
      <c r="BI890" s="144"/>
      <c r="BJ890" s="253"/>
      <c r="BK890" s="253"/>
      <c r="BL890" s="253"/>
      <c r="BM890" s="253"/>
      <c r="BN890" s="253"/>
      <c r="BO890" s="253"/>
      <c r="BP890" s="253"/>
      <c r="BQ890" s="144"/>
      <c r="BR890" s="253">
        <f t="shared" si="306"/>
        <v>0</v>
      </c>
      <c r="BS890" s="253">
        <f t="shared" si="307"/>
        <v>0</v>
      </c>
      <c r="BT890" s="253">
        <f t="shared" si="308"/>
        <v>0</v>
      </c>
      <c r="BU890" s="253">
        <f t="shared" si="309"/>
        <v>0</v>
      </c>
      <c r="BV890" s="253">
        <f t="shared" si="310"/>
        <v>0</v>
      </c>
      <c r="BW890" s="253">
        <f t="shared" si="311"/>
        <v>0</v>
      </c>
      <c r="BX890" s="253">
        <f t="shared" si="312"/>
        <v>0</v>
      </c>
      <c r="BY890" s="142"/>
      <c r="BZ890" s="264" t="str">
        <f>IF(SUMIF('Input| Projects'!$AR$8:$CO$8,"Dx",'Input| Projects'!$AR890:$CO890)=0,"",SUMIF('Input| Projects'!$AR$8:$CO$8,"Dx",'Input| Projects'!$AR890:$CO890))</f>
        <v/>
      </c>
      <c r="CA890" s="264" t="str">
        <f>IF(SUMIF('Input| Projects'!$AR$8:$CO$8,"Tx",'Input| Projects'!$AR890:$CO890)=0,"",SUMIF('Input| Projects'!$AR$8:$CO$8,"Tx",'Input| Projects'!$AR890:$CO890))</f>
        <v/>
      </c>
      <c r="CB890" s="206" t="str">
        <f t="shared" si="319"/>
        <v/>
      </c>
    </row>
    <row r="891" spans="2:80" x14ac:dyDescent="0.3">
      <c r="B891" s="268">
        <f>IFERROR('Input| Projects'!B891,"")</f>
        <v>882</v>
      </c>
      <c r="C891" s="57" t="str">
        <f>IFERROR(IF('Input| Projects'!C891="","",'Input| Projects'!C891),"")</f>
        <v/>
      </c>
      <c r="D891" s="57" t="str">
        <f>IFERROR(IF('Input| Projects'!D891="","",'Input| Projects'!D891),"")</f>
        <v/>
      </c>
      <c r="E891" s="140"/>
      <c r="F891" s="257">
        <f>IFERROR('Input| Projects'!I891*'Input| Escalations'!$K$19,"")</f>
        <v>0</v>
      </c>
      <c r="G891" s="257">
        <f>IFERROR('Input| Projects'!J891*'Input| Escalations'!$K$19,"")</f>
        <v>0</v>
      </c>
      <c r="H891" s="257">
        <f>IFERROR('Input| Projects'!K891*'Input| Escalations'!$K$19,"")</f>
        <v>0</v>
      </c>
      <c r="I891" s="257">
        <f>IFERROR('Input| Projects'!L891*'Input| Escalations'!$K$19,"")</f>
        <v>0</v>
      </c>
      <c r="J891" s="257">
        <f>IFERROR('Input| Projects'!M891*'Input| Escalations'!$K$19,"")</f>
        <v>0</v>
      </c>
      <c r="K891" s="257">
        <f>IFERROR('Input| Projects'!N891*'Input| Escalations'!$K$19,"")</f>
        <v>0</v>
      </c>
      <c r="L891" s="257">
        <f>IFERROR('Input| Projects'!O891*'Input| Escalations'!$K$19,"")</f>
        <v>0</v>
      </c>
      <c r="M891" s="206" t="str">
        <f>IF(ABS(SUM(F891:L891)-(SUM('Input| Projects'!I891:O891)*'Input| Escalations'!$K$19))&lt;0.0000001,"",1)</f>
        <v/>
      </c>
      <c r="N891" s="259">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259">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259">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259">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259">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259">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259">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42"/>
      <c r="V891" s="253">
        <f t="shared" si="313"/>
        <v>0</v>
      </c>
      <c r="W891" s="253">
        <f t="shared" si="314"/>
        <v>0</v>
      </c>
      <c r="X891" s="253">
        <f t="shared" si="315"/>
        <v>0</v>
      </c>
      <c r="Y891" s="253">
        <f t="shared" si="298"/>
        <v>0</v>
      </c>
      <c r="Z891" s="253">
        <f t="shared" si="299"/>
        <v>0</v>
      </c>
      <c r="AA891" s="253">
        <f t="shared" si="300"/>
        <v>0</v>
      </c>
      <c r="AB891" s="253">
        <f t="shared" si="301"/>
        <v>0</v>
      </c>
      <c r="AC891" s="142"/>
      <c r="AD891" s="253">
        <f>'Input| Projects'!Q891*N891*'Input| Escalations'!$K$19</f>
        <v>0</v>
      </c>
      <c r="AE891" s="253">
        <f>'Input| Projects'!R891*O891*'Input| Escalations'!$K$19</f>
        <v>0</v>
      </c>
      <c r="AF891" s="253">
        <f>'Input| Projects'!S891*P891*'Input| Escalations'!$K$19</f>
        <v>0</v>
      </c>
      <c r="AG891" s="253">
        <f>'Input| Projects'!T891*Q891*'Input| Escalations'!$K$19</f>
        <v>0</v>
      </c>
      <c r="AH891" s="253">
        <f>'Input| Projects'!U891*R891*'Input| Escalations'!$K$19</f>
        <v>0</v>
      </c>
      <c r="AI891" s="253">
        <f>'Input| Projects'!V891*S891*'Input| Escalations'!$K$19</f>
        <v>0</v>
      </c>
      <c r="AJ891" s="253">
        <f>'Input| Projects'!W891*T891*'Input| Escalations'!$K$19</f>
        <v>0</v>
      </c>
      <c r="AK891" s="142"/>
      <c r="AL891" s="253">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253">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253">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253">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253">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253">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253">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42"/>
      <c r="AT891" s="253">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253">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253">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253">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253">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253">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253">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42"/>
      <c r="BB891" s="253">
        <f t="shared" si="316"/>
        <v>0</v>
      </c>
      <c r="BC891" s="253">
        <f t="shared" si="317"/>
        <v>0</v>
      </c>
      <c r="BD891" s="253">
        <f t="shared" si="318"/>
        <v>0</v>
      </c>
      <c r="BE891" s="253">
        <f t="shared" si="302"/>
        <v>0</v>
      </c>
      <c r="BF891" s="253">
        <f t="shared" si="303"/>
        <v>0</v>
      </c>
      <c r="BG891" s="253">
        <f t="shared" si="304"/>
        <v>0</v>
      </c>
      <c r="BH891" s="253">
        <f t="shared" si="305"/>
        <v>0</v>
      </c>
      <c r="BI891" s="144"/>
      <c r="BJ891" s="253"/>
      <c r="BK891" s="253"/>
      <c r="BL891" s="253"/>
      <c r="BM891" s="253"/>
      <c r="BN891" s="253"/>
      <c r="BO891" s="253"/>
      <c r="BP891" s="253"/>
      <c r="BQ891" s="144"/>
      <c r="BR891" s="253">
        <f t="shared" si="306"/>
        <v>0</v>
      </c>
      <c r="BS891" s="253">
        <f t="shared" si="307"/>
        <v>0</v>
      </c>
      <c r="BT891" s="253">
        <f t="shared" si="308"/>
        <v>0</v>
      </c>
      <c r="BU891" s="253">
        <f t="shared" si="309"/>
        <v>0</v>
      </c>
      <c r="BV891" s="253">
        <f t="shared" si="310"/>
        <v>0</v>
      </c>
      <c r="BW891" s="253">
        <f t="shared" si="311"/>
        <v>0</v>
      </c>
      <c r="BX891" s="253">
        <f t="shared" si="312"/>
        <v>0</v>
      </c>
      <c r="BY891" s="142"/>
      <c r="BZ891" s="264" t="str">
        <f>IF(SUMIF('Input| Projects'!$AR$8:$CO$8,"Dx",'Input| Projects'!$AR891:$CO891)=0,"",SUMIF('Input| Projects'!$AR$8:$CO$8,"Dx",'Input| Projects'!$AR891:$CO891))</f>
        <v/>
      </c>
      <c r="CA891" s="264" t="str">
        <f>IF(SUMIF('Input| Projects'!$AR$8:$CO$8,"Tx",'Input| Projects'!$AR891:$CO891)=0,"",SUMIF('Input| Projects'!$AR$8:$CO$8,"Tx",'Input| Projects'!$AR891:$CO891))</f>
        <v/>
      </c>
      <c r="CB891" s="206" t="str">
        <f t="shared" si="319"/>
        <v/>
      </c>
    </row>
    <row r="892" spans="2:80" x14ac:dyDescent="0.3">
      <c r="B892" s="268">
        <f>IFERROR('Input| Projects'!B892,"")</f>
        <v>883</v>
      </c>
      <c r="C892" s="57" t="str">
        <f>IFERROR(IF('Input| Projects'!C892="","",'Input| Projects'!C892),"")</f>
        <v/>
      </c>
      <c r="D892" s="57" t="str">
        <f>IFERROR(IF('Input| Projects'!D892="","",'Input| Projects'!D892),"")</f>
        <v/>
      </c>
      <c r="E892" s="140"/>
      <c r="F892" s="257">
        <f>IFERROR('Input| Projects'!I892*'Input| Escalations'!$K$19,"")</f>
        <v>0</v>
      </c>
      <c r="G892" s="257">
        <f>IFERROR('Input| Projects'!J892*'Input| Escalations'!$K$19,"")</f>
        <v>0</v>
      </c>
      <c r="H892" s="257">
        <f>IFERROR('Input| Projects'!K892*'Input| Escalations'!$K$19,"")</f>
        <v>0</v>
      </c>
      <c r="I892" s="257">
        <f>IFERROR('Input| Projects'!L892*'Input| Escalations'!$K$19,"")</f>
        <v>0</v>
      </c>
      <c r="J892" s="257">
        <f>IFERROR('Input| Projects'!M892*'Input| Escalations'!$K$19,"")</f>
        <v>0</v>
      </c>
      <c r="K892" s="257">
        <f>IFERROR('Input| Projects'!N892*'Input| Escalations'!$K$19,"")</f>
        <v>0</v>
      </c>
      <c r="L892" s="257">
        <f>IFERROR('Input| Projects'!O892*'Input| Escalations'!$K$19,"")</f>
        <v>0</v>
      </c>
      <c r="M892" s="206" t="str">
        <f>IF(ABS(SUM(F892:L892)-(SUM('Input| Projects'!I892:O892)*'Input| Escalations'!$K$19))&lt;0.0000001,"",1)</f>
        <v/>
      </c>
      <c r="N892" s="259">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259">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259">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259">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259">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259">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259">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42"/>
      <c r="V892" s="253">
        <f t="shared" si="313"/>
        <v>0</v>
      </c>
      <c r="W892" s="253">
        <f t="shared" si="314"/>
        <v>0</v>
      </c>
      <c r="X892" s="253">
        <f t="shared" si="315"/>
        <v>0</v>
      </c>
      <c r="Y892" s="253">
        <f t="shared" si="298"/>
        <v>0</v>
      </c>
      <c r="Z892" s="253">
        <f t="shared" si="299"/>
        <v>0</v>
      </c>
      <c r="AA892" s="253">
        <f t="shared" si="300"/>
        <v>0</v>
      </c>
      <c r="AB892" s="253">
        <f t="shared" si="301"/>
        <v>0</v>
      </c>
      <c r="AC892" s="142"/>
      <c r="AD892" s="253">
        <f>'Input| Projects'!Q892*N892*'Input| Escalations'!$K$19</f>
        <v>0</v>
      </c>
      <c r="AE892" s="253">
        <f>'Input| Projects'!R892*O892*'Input| Escalations'!$K$19</f>
        <v>0</v>
      </c>
      <c r="AF892" s="253">
        <f>'Input| Projects'!S892*P892*'Input| Escalations'!$K$19</f>
        <v>0</v>
      </c>
      <c r="AG892" s="253">
        <f>'Input| Projects'!T892*Q892*'Input| Escalations'!$K$19</f>
        <v>0</v>
      </c>
      <c r="AH892" s="253">
        <f>'Input| Projects'!U892*R892*'Input| Escalations'!$K$19</f>
        <v>0</v>
      </c>
      <c r="AI892" s="253">
        <f>'Input| Projects'!V892*S892*'Input| Escalations'!$K$19</f>
        <v>0</v>
      </c>
      <c r="AJ892" s="253">
        <f>'Input| Projects'!W892*T892*'Input| Escalations'!$K$19</f>
        <v>0</v>
      </c>
      <c r="AK892" s="142"/>
      <c r="AL892" s="253">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253">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253">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253">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253">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253">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253">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42"/>
      <c r="AT892" s="253">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253">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253">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253">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253">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253">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253">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42"/>
      <c r="BB892" s="253">
        <f t="shared" si="316"/>
        <v>0</v>
      </c>
      <c r="BC892" s="253">
        <f t="shared" si="317"/>
        <v>0</v>
      </c>
      <c r="BD892" s="253">
        <f t="shared" si="318"/>
        <v>0</v>
      </c>
      <c r="BE892" s="253">
        <f t="shared" si="302"/>
        <v>0</v>
      </c>
      <c r="BF892" s="253">
        <f t="shared" si="303"/>
        <v>0</v>
      </c>
      <c r="BG892" s="253">
        <f t="shared" si="304"/>
        <v>0</v>
      </c>
      <c r="BH892" s="253">
        <f t="shared" si="305"/>
        <v>0</v>
      </c>
      <c r="BI892" s="144"/>
      <c r="BJ892" s="253"/>
      <c r="BK892" s="253"/>
      <c r="BL892" s="253"/>
      <c r="BM892" s="253"/>
      <c r="BN892" s="253"/>
      <c r="BO892" s="253"/>
      <c r="BP892" s="253"/>
      <c r="BQ892" s="144"/>
      <c r="BR892" s="253">
        <f t="shared" si="306"/>
        <v>0</v>
      </c>
      <c r="BS892" s="253">
        <f t="shared" si="307"/>
        <v>0</v>
      </c>
      <c r="BT892" s="253">
        <f t="shared" si="308"/>
        <v>0</v>
      </c>
      <c r="BU892" s="253">
        <f t="shared" si="309"/>
        <v>0</v>
      </c>
      <c r="BV892" s="253">
        <f t="shared" si="310"/>
        <v>0</v>
      </c>
      <c r="BW892" s="253">
        <f t="shared" si="311"/>
        <v>0</v>
      </c>
      <c r="BX892" s="253">
        <f t="shared" si="312"/>
        <v>0</v>
      </c>
      <c r="BY892" s="142"/>
      <c r="BZ892" s="264" t="str">
        <f>IF(SUMIF('Input| Projects'!$AR$8:$CO$8,"Dx",'Input| Projects'!$AR892:$CO892)=0,"",SUMIF('Input| Projects'!$AR$8:$CO$8,"Dx",'Input| Projects'!$AR892:$CO892))</f>
        <v/>
      </c>
      <c r="CA892" s="264" t="str">
        <f>IF(SUMIF('Input| Projects'!$AR$8:$CO$8,"Tx",'Input| Projects'!$AR892:$CO892)=0,"",SUMIF('Input| Projects'!$AR$8:$CO$8,"Tx",'Input| Projects'!$AR892:$CO892))</f>
        <v/>
      </c>
      <c r="CB892" s="206" t="str">
        <f t="shared" si="319"/>
        <v/>
      </c>
    </row>
    <row r="893" spans="2:80" x14ac:dyDescent="0.3">
      <c r="B893" s="268">
        <f>IFERROR('Input| Projects'!B893,"")</f>
        <v>884</v>
      </c>
      <c r="C893" s="57" t="str">
        <f>IFERROR(IF('Input| Projects'!C893="","",'Input| Projects'!C893),"")</f>
        <v/>
      </c>
      <c r="D893" s="57" t="str">
        <f>IFERROR(IF('Input| Projects'!D893="","",'Input| Projects'!D893),"")</f>
        <v/>
      </c>
      <c r="E893" s="140"/>
      <c r="F893" s="257">
        <f>IFERROR('Input| Projects'!I893*'Input| Escalations'!$K$19,"")</f>
        <v>0</v>
      </c>
      <c r="G893" s="257">
        <f>IFERROR('Input| Projects'!J893*'Input| Escalations'!$K$19,"")</f>
        <v>0</v>
      </c>
      <c r="H893" s="257">
        <f>IFERROR('Input| Projects'!K893*'Input| Escalations'!$K$19,"")</f>
        <v>0</v>
      </c>
      <c r="I893" s="257">
        <f>IFERROR('Input| Projects'!L893*'Input| Escalations'!$K$19,"")</f>
        <v>0</v>
      </c>
      <c r="J893" s="257">
        <f>IFERROR('Input| Projects'!M893*'Input| Escalations'!$K$19,"")</f>
        <v>0</v>
      </c>
      <c r="K893" s="257">
        <f>IFERROR('Input| Projects'!N893*'Input| Escalations'!$K$19,"")</f>
        <v>0</v>
      </c>
      <c r="L893" s="257">
        <f>IFERROR('Input| Projects'!O893*'Input| Escalations'!$K$19,"")</f>
        <v>0</v>
      </c>
      <c r="M893" s="206" t="str">
        <f>IF(ABS(SUM(F893:L893)-(SUM('Input| Projects'!I893:O893)*'Input| Escalations'!$K$19))&lt;0.0000001,"",1)</f>
        <v/>
      </c>
      <c r="N893" s="259">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259">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259">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259">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259">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259">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259">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42"/>
      <c r="V893" s="253">
        <f t="shared" si="313"/>
        <v>0</v>
      </c>
      <c r="W893" s="253">
        <f t="shared" si="314"/>
        <v>0</v>
      </c>
      <c r="X893" s="253">
        <f t="shared" si="315"/>
        <v>0</v>
      </c>
      <c r="Y893" s="253">
        <f t="shared" si="298"/>
        <v>0</v>
      </c>
      <c r="Z893" s="253">
        <f t="shared" si="299"/>
        <v>0</v>
      </c>
      <c r="AA893" s="253">
        <f t="shared" si="300"/>
        <v>0</v>
      </c>
      <c r="AB893" s="253">
        <f t="shared" si="301"/>
        <v>0</v>
      </c>
      <c r="AC893" s="142"/>
      <c r="AD893" s="253">
        <f>'Input| Projects'!Q893*N893*'Input| Escalations'!$K$19</f>
        <v>0</v>
      </c>
      <c r="AE893" s="253">
        <f>'Input| Projects'!R893*O893*'Input| Escalations'!$K$19</f>
        <v>0</v>
      </c>
      <c r="AF893" s="253">
        <f>'Input| Projects'!S893*P893*'Input| Escalations'!$K$19</f>
        <v>0</v>
      </c>
      <c r="AG893" s="253">
        <f>'Input| Projects'!T893*Q893*'Input| Escalations'!$K$19</f>
        <v>0</v>
      </c>
      <c r="AH893" s="253">
        <f>'Input| Projects'!U893*R893*'Input| Escalations'!$K$19</f>
        <v>0</v>
      </c>
      <c r="AI893" s="253">
        <f>'Input| Projects'!V893*S893*'Input| Escalations'!$K$19</f>
        <v>0</v>
      </c>
      <c r="AJ893" s="253">
        <f>'Input| Projects'!W893*T893*'Input| Escalations'!$K$19</f>
        <v>0</v>
      </c>
      <c r="AK893" s="142"/>
      <c r="AL893" s="253">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253">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253">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253">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253">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253">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253">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42"/>
      <c r="AT893" s="253">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253">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253">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253">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253">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253">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253">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42"/>
      <c r="BB893" s="253">
        <f t="shared" si="316"/>
        <v>0</v>
      </c>
      <c r="BC893" s="253">
        <f t="shared" si="317"/>
        <v>0</v>
      </c>
      <c r="BD893" s="253">
        <f t="shared" si="318"/>
        <v>0</v>
      </c>
      <c r="BE893" s="253">
        <f t="shared" si="302"/>
        <v>0</v>
      </c>
      <c r="BF893" s="253">
        <f t="shared" si="303"/>
        <v>0</v>
      </c>
      <c r="BG893" s="253">
        <f t="shared" si="304"/>
        <v>0</v>
      </c>
      <c r="BH893" s="253">
        <f t="shared" si="305"/>
        <v>0</v>
      </c>
      <c r="BI893" s="144"/>
      <c r="BJ893" s="253"/>
      <c r="BK893" s="253"/>
      <c r="BL893" s="253"/>
      <c r="BM893" s="253"/>
      <c r="BN893" s="253"/>
      <c r="BO893" s="253"/>
      <c r="BP893" s="253"/>
      <c r="BQ893" s="144"/>
      <c r="BR893" s="253">
        <f t="shared" si="306"/>
        <v>0</v>
      </c>
      <c r="BS893" s="253">
        <f t="shared" si="307"/>
        <v>0</v>
      </c>
      <c r="BT893" s="253">
        <f t="shared" si="308"/>
        <v>0</v>
      </c>
      <c r="BU893" s="253">
        <f t="shared" si="309"/>
        <v>0</v>
      </c>
      <c r="BV893" s="253">
        <f t="shared" si="310"/>
        <v>0</v>
      </c>
      <c r="BW893" s="253">
        <f t="shared" si="311"/>
        <v>0</v>
      </c>
      <c r="BX893" s="253">
        <f t="shared" si="312"/>
        <v>0</v>
      </c>
      <c r="BY893" s="142"/>
      <c r="BZ893" s="264" t="str">
        <f>IF(SUMIF('Input| Projects'!$AR$8:$CO$8,"Dx",'Input| Projects'!$AR893:$CO893)=0,"",SUMIF('Input| Projects'!$AR$8:$CO$8,"Dx",'Input| Projects'!$AR893:$CO893))</f>
        <v/>
      </c>
      <c r="CA893" s="264" t="str">
        <f>IF(SUMIF('Input| Projects'!$AR$8:$CO$8,"Tx",'Input| Projects'!$AR893:$CO893)=0,"",SUMIF('Input| Projects'!$AR$8:$CO$8,"Tx",'Input| Projects'!$AR893:$CO893))</f>
        <v/>
      </c>
      <c r="CB893" s="206" t="str">
        <f t="shared" si="319"/>
        <v/>
      </c>
    </row>
    <row r="894" spans="2:80" x14ac:dyDescent="0.3">
      <c r="B894" s="268">
        <f>IFERROR('Input| Projects'!B894,"")</f>
        <v>885</v>
      </c>
      <c r="C894" s="57" t="str">
        <f>IFERROR(IF('Input| Projects'!C894="","",'Input| Projects'!C894),"")</f>
        <v/>
      </c>
      <c r="D894" s="57" t="str">
        <f>IFERROR(IF('Input| Projects'!D894="","",'Input| Projects'!D894),"")</f>
        <v/>
      </c>
      <c r="E894" s="140"/>
      <c r="F894" s="257">
        <f>IFERROR('Input| Projects'!I894*'Input| Escalations'!$K$19,"")</f>
        <v>0</v>
      </c>
      <c r="G894" s="257">
        <f>IFERROR('Input| Projects'!J894*'Input| Escalations'!$K$19,"")</f>
        <v>0</v>
      </c>
      <c r="H894" s="257">
        <f>IFERROR('Input| Projects'!K894*'Input| Escalations'!$K$19,"")</f>
        <v>0</v>
      </c>
      <c r="I894" s="257">
        <f>IFERROR('Input| Projects'!L894*'Input| Escalations'!$K$19,"")</f>
        <v>0</v>
      </c>
      <c r="J894" s="257">
        <f>IFERROR('Input| Projects'!M894*'Input| Escalations'!$K$19,"")</f>
        <v>0</v>
      </c>
      <c r="K894" s="257">
        <f>IFERROR('Input| Projects'!N894*'Input| Escalations'!$K$19,"")</f>
        <v>0</v>
      </c>
      <c r="L894" s="257">
        <f>IFERROR('Input| Projects'!O894*'Input| Escalations'!$K$19,"")</f>
        <v>0</v>
      </c>
      <c r="M894" s="206" t="str">
        <f>IF(ABS(SUM(F894:L894)-(SUM('Input| Projects'!I894:O894)*'Input| Escalations'!$K$19))&lt;0.0000001,"",1)</f>
        <v/>
      </c>
      <c r="N894" s="259">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259">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259">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259">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259">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259">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259">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42"/>
      <c r="V894" s="253">
        <f t="shared" si="313"/>
        <v>0</v>
      </c>
      <c r="W894" s="253">
        <f t="shared" si="314"/>
        <v>0</v>
      </c>
      <c r="X894" s="253">
        <f t="shared" si="315"/>
        <v>0</v>
      </c>
      <c r="Y894" s="253">
        <f t="shared" si="298"/>
        <v>0</v>
      </c>
      <c r="Z894" s="253">
        <f t="shared" si="299"/>
        <v>0</v>
      </c>
      <c r="AA894" s="253">
        <f t="shared" si="300"/>
        <v>0</v>
      </c>
      <c r="AB894" s="253">
        <f t="shared" si="301"/>
        <v>0</v>
      </c>
      <c r="AC894" s="142"/>
      <c r="AD894" s="253">
        <f>'Input| Projects'!Q894*N894*'Input| Escalations'!$K$19</f>
        <v>0</v>
      </c>
      <c r="AE894" s="253">
        <f>'Input| Projects'!R894*O894*'Input| Escalations'!$K$19</f>
        <v>0</v>
      </c>
      <c r="AF894" s="253">
        <f>'Input| Projects'!S894*P894*'Input| Escalations'!$K$19</f>
        <v>0</v>
      </c>
      <c r="AG894" s="253">
        <f>'Input| Projects'!T894*Q894*'Input| Escalations'!$K$19</f>
        <v>0</v>
      </c>
      <c r="AH894" s="253">
        <f>'Input| Projects'!U894*R894*'Input| Escalations'!$K$19</f>
        <v>0</v>
      </c>
      <c r="AI894" s="253">
        <f>'Input| Projects'!V894*S894*'Input| Escalations'!$K$19</f>
        <v>0</v>
      </c>
      <c r="AJ894" s="253">
        <f>'Input| Projects'!W894*T894*'Input| Escalations'!$K$19</f>
        <v>0</v>
      </c>
      <c r="AK894" s="142"/>
      <c r="AL894" s="253">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253">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253">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253">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253">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253">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253">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42"/>
      <c r="AT894" s="253">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253">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253">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253">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253">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253">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253">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42"/>
      <c r="BB894" s="253">
        <f t="shared" si="316"/>
        <v>0</v>
      </c>
      <c r="BC894" s="253">
        <f t="shared" si="317"/>
        <v>0</v>
      </c>
      <c r="BD894" s="253">
        <f t="shared" si="318"/>
        <v>0</v>
      </c>
      <c r="BE894" s="253">
        <f t="shared" si="302"/>
        <v>0</v>
      </c>
      <c r="BF894" s="253">
        <f t="shared" si="303"/>
        <v>0</v>
      </c>
      <c r="BG894" s="253">
        <f t="shared" si="304"/>
        <v>0</v>
      </c>
      <c r="BH894" s="253">
        <f t="shared" si="305"/>
        <v>0</v>
      </c>
      <c r="BI894" s="144"/>
      <c r="BJ894" s="253"/>
      <c r="BK894" s="253"/>
      <c r="BL894" s="253"/>
      <c r="BM894" s="253"/>
      <c r="BN894" s="253"/>
      <c r="BO894" s="253"/>
      <c r="BP894" s="253"/>
      <c r="BQ894" s="144"/>
      <c r="BR894" s="253">
        <f t="shared" si="306"/>
        <v>0</v>
      </c>
      <c r="BS894" s="253">
        <f t="shared" si="307"/>
        <v>0</v>
      </c>
      <c r="BT894" s="253">
        <f t="shared" si="308"/>
        <v>0</v>
      </c>
      <c r="BU894" s="253">
        <f t="shared" si="309"/>
        <v>0</v>
      </c>
      <c r="BV894" s="253">
        <f t="shared" si="310"/>
        <v>0</v>
      </c>
      <c r="BW894" s="253">
        <f t="shared" si="311"/>
        <v>0</v>
      </c>
      <c r="BX894" s="253">
        <f t="shared" si="312"/>
        <v>0</v>
      </c>
      <c r="BY894" s="142"/>
      <c r="BZ894" s="264" t="str">
        <f>IF(SUMIF('Input| Projects'!$AR$8:$CO$8,"Dx",'Input| Projects'!$AR894:$CO894)=0,"",SUMIF('Input| Projects'!$AR$8:$CO$8,"Dx",'Input| Projects'!$AR894:$CO894))</f>
        <v/>
      </c>
      <c r="CA894" s="264" t="str">
        <f>IF(SUMIF('Input| Projects'!$AR$8:$CO$8,"Tx",'Input| Projects'!$AR894:$CO894)=0,"",SUMIF('Input| Projects'!$AR$8:$CO$8,"Tx",'Input| Projects'!$AR894:$CO894))</f>
        <v/>
      </c>
      <c r="CB894" s="206" t="str">
        <f t="shared" si="319"/>
        <v/>
      </c>
    </row>
    <row r="895" spans="2:80" x14ac:dyDescent="0.3">
      <c r="B895" s="268">
        <f>IFERROR('Input| Projects'!B895,"")</f>
        <v>886</v>
      </c>
      <c r="C895" s="57" t="str">
        <f>IFERROR(IF('Input| Projects'!C895="","",'Input| Projects'!C895),"")</f>
        <v/>
      </c>
      <c r="D895" s="57" t="str">
        <f>IFERROR(IF('Input| Projects'!D895="","",'Input| Projects'!D895),"")</f>
        <v/>
      </c>
      <c r="E895" s="140"/>
      <c r="F895" s="257">
        <f>IFERROR('Input| Projects'!I895*'Input| Escalations'!$K$19,"")</f>
        <v>0</v>
      </c>
      <c r="G895" s="257">
        <f>IFERROR('Input| Projects'!J895*'Input| Escalations'!$K$19,"")</f>
        <v>0</v>
      </c>
      <c r="H895" s="257">
        <f>IFERROR('Input| Projects'!K895*'Input| Escalations'!$K$19,"")</f>
        <v>0</v>
      </c>
      <c r="I895" s="257">
        <f>IFERROR('Input| Projects'!L895*'Input| Escalations'!$K$19,"")</f>
        <v>0</v>
      </c>
      <c r="J895" s="257">
        <f>IFERROR('Input| Projects'!M895*'Input| Escalations'!$K$19,"")</f>
        <v>0</v>
      </c>
      <c r="K895" s="257">
        <f>IFERROR('Input| Projects'!N895*'Input| Escalations'!$K$19,"")</f>
        <v>0</v>
      </c>
      <c r="L895" s="257">
        <f>IFERROR('Input| Projects'!O895*'Input| Escalations'!$K$19,"")</f>
        <v>0</v>
      </c>
      <c r="M895" s="206" t="str">
        <f>IF(ABS(SUM(F895:L895)-(SUM('Input| Projects'!I895:O895)*'Input| Escalations'!$K$19))&lt;0.0000001,"",1)</f>
        <v/>
      </c>
      <c r="N895" s="259">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259">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259">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259">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259">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259">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259">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42"/>
      <c r="V895" s="253">
        <f t="shared" si="313"/>
        <v>0</v>
      </c>
      <c r="W895" s="253">
        <f t="shared" si="314"/>
        <v>0</v>
      </c>
      <c r="X895" s="253">
        <f t="shared" si="315"/>
        <v>0</v>
      </c>
      <c r="Y895" s="253">
        <f t="shared" si="298"/>
        <v>0</v>
      </c>
      <c r="Z895" s="253">
        <f t="shared" si="299"/>
        <v>0</v>
      </c>
      <c r="AA895" s="253">
        <f t="shared" si="300"/>
        <v>0</v>
      </c>
      <c r="AB895" s="253">
        <f t="shared" si="301"/>
        <v>0</v>
      </c>
      <c r="AC895" s="142"/>
      <c r="AD895" s="253">
        <f>'Input| Projects'!Q895*N895*'Input| Escalations'!$K$19</f>
        <v>0</v>
      </c>
      <c r="AE895" s="253">
        <f>'Input| Projects'!R895*O895*'Input| Escalations'!$K$19</f>
        <v>0</v>
      </c>
      <c r="AF895" s="253">
        <f>'Input| Projects'!S895*P895*'Input| Escalations'!$K$19</f>
        <v>0</v>
      </c>
      <c r="AG895" s="253">
        <f>'Input| Projects'!T895*Q895*'Input| Escalations'!$K$19</f>
        <v>0</v>
      </c>
      <c r="AH895" s="253">
        <f>'Input| Projects'!U895*R895*'Input| Escalations'!$K$19</f>
        <v>0</v>
      </c>
      <c r="AI895" s="253">
        <f>'Input| Projects'!V895*S895*'Input| Escalations'!$K$19</f>
        <v>0</v>
      </c>
      <c r="AJ895" s="253">
        <f>'Input| Projects'!W895*T895*'Input| Escalations'!$K$19</f>
        <v>0</v>
      </c>
      <c r="AK895" s="142"/>
      <c r="AL895" s="253">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253">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253">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253">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253">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253">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253">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42"/>
      <c r="AT895" s="253">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253">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253">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253">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253">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253">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253">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42"/>
      <c r="BB895" s="253">
        <f t="shared" si="316"/>
        <v>0</v>
      </c>
      <c r="BC895" s="253">
        <f t="shared" si="317"/>
        <v>0</v>
      </c>
      <c r="BD895" s="253">
        <f t="shared" si="318"/>
        <v>0</v>
      </c>
      <c r="BE895" s="253">
        <f t="shared" si="302"/>
        <v>0</v>
      </c>
      <c r="BF895" s="253">
        <f t="shared" si="303"/>
        <v>0</v>
      </c>
      <c r="BG895" s="253">
        <f t="shared" si="304"/>
        <v>0</v>
      </c>
      <c r="BH895" s="253">
        <f t="shared" si="305"/>
        <v>0</v>
      </c>
      <c r="BI895" s="144"/>
      <c r="BJ895" s="253"/>
      <c r="BK895" s="253"/>
      <c r="BL895" s="253"/>
      <c r="BM895" s="253"/>
      <c r="BN895" s="253"/>
      <c r="BO895" s="253"/>
      <c r="BP895" s="253"/>
      <c r="BQ895" s="144"/>
      <c r="BR895" s="253">
        <f t="shared" si="306"/>
        <v>0</v>
      </c>
      <c r="BS895" s="253">
        <f t="shared" si="307"/>
        <v>0</v>
      </c>
      <c r="BT895" s="253">
        <f t="shared" si="308"/>
        <v>0</v>
      </c>
      <c r="BU895" s="253">
        <f t="shared" si="309"/>
        <v>0</v>
      </c>
      <c r="BV895" s="253">
        <f t="shared" si="310"/>
        <v>0</v>
      </c>
      <c r="BW895" s="253">
        <f t="shared" si="311"/>
        <v>0</v>
      </c>
      <c r="BX895" s="253">
        <f t="shared" si="312"/>
        <v>0</v>
      </c>
      <c r="BY895" s="142"/>
      <c r="BZ895" s="264" t="str">
        <f>IF(SUMIF('Input| Projects'!$AR$8:$CO$8,"Dx",'Input| Projects'!$AR895:$CO895)=0,"",SUMIF('Input| Projects'!$AR$8:$CO$8,"Dx",'Input| Projects'!$AR895:$CO895))</f>
        <v/>
      </c>
      <c r="CA895" s="264" t="str">
        <f>IF(SUMIF('Input| Projects'!$AR$8:$CO$8,"Tx",'Input| Projects'!$AR895:$CO895)=0,"",SUMIF('Input| Projects'!$AR$8:$CO$8,"Tx",'Input| Projects'!$AR895:$CO895))</f>
        <v/>
      </c>
      <c r="CB895" s="206" t="str">
        <f t="shared" si="319"/>
        <v/>
      </c>
    </row>
    <row r="896" spans="2:80" x14ac:dyDescent="0.3">
      <c r="B896" s="268">
        <f>IFERROR('Input| Projects'!B896,"")</f>
        <v>887</v>
      </c>
      <c r="C896" s="57" t="str">
        <f>IFERROR(IF('Input| Projects'!C896="","",'Input| Projects'!C896),"")</f>
        <v/>
      </c>
      <c r="D896" s="57" t="str">
        <f>IFERROR(IF('Input| Projects'!D896="","",'Input| Projects'!D896),"")</f>
        <v/>
      </c>
      <c r="E896" s="140"/>
      <c r="F896" s="257">
        <f>IFERROR('Input| Projects'!I896*'Input| Escalations'!$K$19,"")</f>
        <v>0</v>
      </c>
      <c r="G896" s="257">
        <f>IFERROR('Input| Projects'!J896*'Input| Escalations'!$K$19,"")</f>
        <v>0</v>
      </c>
      <c r="H896" s="257">
        <f>IFERROR('Input| Projects'!K896*'Input| Escalations'!$K$19,"")</f>
        <v>0</v>
      </c>
      <c r="I896" s="257">
        <f>IFERROR('Input| Projects'!L896*'Input| Escalations'!$K$19,"")</f>
        <v>0</v>
      </c>
      <c r="J896" s="257">
        <f>IFERROR('Input| Projects'!M896*'Input| Escalations'!$K$19,"")</f>
        <v>0</v>
      </c>
      <c r="K896" s="257">
        <f>IFERROR('Input| Projects'!N896*'Input| Escalations'!$K$19,"")</f>
        <v>0</v>
      </c>
      <c r="L896" s="257">
        <f>IFERROR('Input| Projects'!O896*'Input| Escalations'!$K$19,"")</f>
        <v>0</v>
      </c>
      <c r="M896" s="206" t="str">
        <f>IF(ABS(SUM(F896:L896)-(SUM('Input| Projects'!I896:O896)*'Input| Escalations'!$K$19))&lt;0.0000001,"",1)</f>
        <v/>
      </c>
      <c r="N896" s="259">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259">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259">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259">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259">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259">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259">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42"/>
      <c r="V896" s="253">
        <f t="shared" si="313"/>
        <v>0</v>
      </c>
      <c r="W896" s="253">
        <f t="shared" si="314"/>
        <v>0</v>
      </c>
      <c r="X896" s="253">
        <f t="shared" si="315"/>
        <v>0</v>
      </c>
      <c r="Y896" s="253">
        <f t="shared" si="298"/>
        <v>0</v>
      </c>
      <c r="Z896" s="253">
        <f t="shared" si="299"/>
        <v>0</v>
      </c>
      <c r="AA896" s="253">
        <f t="shared" si="300"/>
        <v>0</v>
      </c>
      <c r="AB896" s="253">
        <f t="shared" si="301"/>
        <v>0</v>
      </c>
      <c r="AC896" s="142"/>
      <c r="AD896" s="253">
        <f>'Input| Projects'!Q896*N896*'Input| Escalations'!$K$19</f>
        <v>0</v>
      </c>
      <c r="AE896" s="253">
        <f>'Input| Projects'!R896*O896*'Input| Escalations'!$K$19</f>
        <v>0</v>
      </c>
      <c r="AF896" s="253">
        <f>'Input| Projects'!S896*P896*'Input| Escalations'!$K$19</f>
        <v>0</v>
      </c>
      <c r="AG896" s="253">
        <f>'Input| Projects'!T896*Q896*'Input| Escalations'!$K$19</f>
        <v>0</v>
      </c>
      <c r="AH896" s="253">
        <f>'Input| Projects'!U896*R896*'Input| Escalations'!$K$19</f>
        <v>0</v>
      </c>
      <c r="AI896" s="253">
        <f>'Input| Projects'!V896*S896*'Input| Escalations'!$K$19</f>
        <v>0</v>
      </c>
      <c r="AJ896" s="253">
        <f>'Input| Projects'!W896*T896*'Input| Escalations'!$K$19</f>
        <v>0</v>
      </c>
      <c r="AK896" s="142"/>
      <c r="AL896" s="253">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253">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253">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253">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253">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253">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253">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42"/>
      <c r="AT896" s="253">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253">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253">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253">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253">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253">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253">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42"/>
      <c r="BB896" s="253">
        <f t="shared" si="316"/>
        <v>0</v>
      </c>
      <c r="BC896" s="253">
        <f t="shared" si="317"/>
        <v>0</v>
      </c>
      <c r="BD896" s="253">
        <f t="shared" si="318"/>
        <v>0</v>
      </c>
      <c r="BE896" s="253">
        <f t="shared" si="302"/>
        <v>0</v>
      </c>
      <c r="BF896" s="253">
        <f t="shared" si="303"/>
        <v>0</v>
      </c>
      <c r="BG896" s="253">
        <f t="shared" si="304"/>
        <v>0</v>
      </c>
      <c r="BH896" s="253">
        <f t="shared" si="305"/>
        <v>0</v>
      </c>
      <c r="BI896" s="144"/>
      <c r="BJ896" s="253"/>
      <c r="BK896" s="253"/>
      <c r="BL896" s="253"/>
      <c r="BM896" s="253"/>
      <c r="BN896" s="253"/>
      <c r="BO896" s="253"/>
      <c r="BP896" s="253"/>
      <c r="BQ896" s="144"/>
      <c r="BR896" s="253">
        <f t="shared" si="306"/>
        <v>0</v>
      </c>
      <c r="BS896" s="253">
        <f t="shared" si="307"/>
        <v>0</v>
      </c>
      <c r="BT896" s="253">
        <f t="shared" si="308"/>
        <v>0</v>
      </c>
      <c r="BU896" s="253">
        <f t="shared" si="309"/>
        <v>0</v>
      </c>
      <c r="BV896" s="253">
        <f t="shared" si="310"/>
        <v>0</v>
      </c>
      <c r="BW896" s="253">
        <f t="shared" si="311"/>
        <v>0</v>
      </c>
      <c r="BX896" s="253">
        <f t="shared" si="312"/>
        <v>0</v>
      </c>
      <c r="BY896" s="142"/>
      <c r="BZ896" s="264" t="str">
        <f>IF(SUMIF('Input| Projects'!$AR$8:$CO$8,"Dx",'Input| Projects'!$AR896:$CO896)=0,"",SUMIF('Input| Projects'!$AR$8:$CO$8,"Dx",'Input| Projects'!$AR896:$CO896))</f>
        <v/>
      </c>
      <c r="CA896" s="264" t="str">
        <f>IF(SUMIF('Input| Projects'!$AR$8:$CO$8,"Tx",'Input| Projects'!$AR896:$CO896)=0,"",SUMIF('Input| Projects'!$AR$8:$CO$8,"Tx",'Input| Projects'!$AR896:$CO896))</f>
        <v/>
      </c>
      <c r="CB896" s="206" t="str">
        <f t="shared" si="319"/>
        <v/>
      </c>
    </row>
    <row r="897" spans="2:80" x14ac:dyDescent="0.3">
      <c r="B897" s="268">
        <f>IFERROR('Input| Projects'!B897,"")</f>
        <v>888</v>
      </c>
      <c r="C897" s="57" t="str">
        <f>IFERROR(IF('Input| Projects'!C897="","",'Input| Projects'!C897),"")</f>
        <v/>
      </c>
      <c r="D897" s="57" t="str">
        <f>IFERROR(IF('Input| Projects'!D897="","",'Input| Projects'!D897),"")</f>
        <v/>
      </c>
      <c r="E897" s="140"/>
      <c r="F897" s="257">
        <f>IFERROR('Input| Projects'!I897*'Input| Escalations'!$K$19,"")</f>
        <v>0</v>
      </c>
      <c r="G897" s="257">
        <f>IFERROR('Input| Projects'!J897*'Input| Escalations'!$K$19,"")</f>
        <v>0</v>
      </c>
      <c r="H897" s="257">
        <f>IFERROR('Input| Projects'!K897*'Input| Escalations'!$K$19,"")</f>
        <v>0</v>
      </c>
      <c r="I897" s="257">
        <f>IFERROR('Input| Projects'!L897*'Input| Escalations'!$K$19,"")</f>
        <v>0</v>
      </c>
      <c r="J897" s="257">
        <f>IFERROR('Input| Projects'!M897*'Input| Escalations'!$K$19,"")</f>
        <v>0</v>
      </c>
      <c r="K897" s="257">
        <f>IFERROR('Input| Projects'!N897*'Input| Escalations'!$K$19,"")</f>
        <v>0</v>
      </c>
      <c r="L897" s="257">
        <f>IFERROR('Input| Projects'!O897*'Input| Escalations'!$K$19,"")</f>
        <v>0</v>
      </c>
      <c r="M897" s="206" t="str">
        <f>IF(ABS(SUM(F897:L897)-(SUM('Input| Projects'!I897:O897)*'Input| Escalations'!$K$19))&lt;0.0000001,"",1)</f>
        <v/>
      </c>
      <c r="N897" s="259">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259">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259">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259">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259">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259">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259">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42"/>
      <c r="V897" s="253">
        <f t="shared" si="313"/>
        <v>0</v>
      </c>
      <c r="W897" s="253">
        <f t="shared" si="314"/>
        <v>0</v>
      </c>
      <c r="X897" s="253">
        <f t="shared" si="315"/>
        <v>0</v>
      </c>
      <c r="Y897" s="253">
        <f t="shared" si="298"/>
        <v>0</v>
      </c>
      <c r="Z897" s="253">
        <f t="shared" si="299"/>
        <v>0</v>
      </c>
      <c r="AA897" s="253">
        <f t="shared" si="300"/>
        <v>0</v>
      </c>
      <c r="AB897" s="253">
        <f t="shared" si="301"/>
        <v>0</v>
      </c>
      <c r="AC897" s="142"/>
      <c r="AD897" s="253">
        <f>'Input| Projects'!Q897*N897*'Input| Escalations'!$K$19</f>
        <v>0</v>
      </c>
      <c r="AE897" s="253">
        <f>'Input| Projects'!R897*O897*'Input| Escalations'!$K$19</f>
        <v>0</v>
      </c>
      <c r="AF897" s="253">
        <f>'Input| Projects'!S897*P897*'Input| Escalations'!$K$19</f>
        <v>0</v>
      </c>
      <c r="AG897" s="253">
        <f>'Input| Projects'!T897*Q897*'Input| Escalations'!$K$19</f>
        <v>0</v>
      </c>
      <c r="AH897" s="253">
        <f>'Input| Projects'!U897*R897*'Input| Escalations'!$K$19</f>
        <v>0</v>
      </c>
      <c r="AI897" s="253">
        <f>'Input| Projects'!V897*S897*'Input| Escalations'!$K$19</f>
        <v>0</v>
      </c>
      <c r="AJ897" s="253">
        <f>'Input| Projects'!W897*T897*'Input| Escalations'!$K$19</f>
        <v>0</v>
      </c>
      <c r="AK897" s="142"/>
      <c r="AL897" s="253">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253">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253">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253">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253">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253">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253">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42"/>
      <c r="AT897" s="253">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253">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253">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253">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253">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253">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253">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42"/>
      <c r="BB897" s="253">
        <f t="shared" si="316"/>
        <v>0</v>
      </c>
      <c r="BC897" s="253">
        <f t="shared" si="317"/>
        <v>0</v>
      </c>
      <c r="BD897" s="253">
        <f t="shared" si="318"/>
        <v>0</v>
      </c>
      <c r="BE897" s="253">
        <f t="shared" si="302"/>
        <v>0</v>
      </c>
      <c r="BF897" s="253">
        <f t="shared" si="303"/>
        <v>0</v>
      </c>
      <c r="BG897" s="253">
        <f t="shared" si="304"/>
        <v>0</v>
      </c>
      <c r="BH897" s="253">
        <f t="shared" si="305"/>
        <v>0</v>
      </c>
      <c r="BI897" s="144"/>
      <c r="BJ897" s="253"/>
      <c r="BK897" s="253"/>
      <c r="BL897" s="253"/>
      <c r="BM897" s="253"/>
      <c r="BN897" s="253"/>
      <c r="BO897" s="253"/>
      <c r="BP897" s="253"/>
      <c r="BQ897" s="144"/>
      <c r="BR897" s="253">
        <f t="shared" si="306"/>
        <v>0</v>
      </c>
      <c r="BS897" s="253">
        <f t="shared" si="307"/>
        <v>0</v>
      </c>
      <c r="BT897" s="253">
        <f t="shared" si="308"/>
        <v>0</v>
      </c>
      <c r="BU897" s="253">
        <f t="shared" si="309"/>
        <v>0</v>
      </c>
      <c r="BV897" s="253">
        <f t="shared" si="310"/>
        <v>0</v>
      </c>
      <c r="BW897" s="253">
        <f t="shared" si="311"/>
        <v>0</v>
      </c>
      <c r="BX897" s="253">
        <f t="shared" si="312"/>
        <v>0</v>
      </c>
      <c r="BY897" s="142"/>
      <c r="BZ897" s="264" t="str">
        <f>IF(SUMIF('Input| Projects'!$AR$8:$CO$8,"Dx",'Input| Projects'!$AR897:$CO897)=0,"",SUMIF('Input| Projects'!$AR$8:$CO$8,"Dx",'Input| Projects'!$AR897:$CO897))</f>
        <v/>
      </c>
      <c r="CA897" s="264" t="str">
        <f>IF(SUMIF('Input| Projects'!$AR$8:$CO$8,"Tx",'Input| Projects'!$AR897:$CO897)=0,"",SUMIF('Input| Projects'!$AR$8:$CO$8,"Tx",'Input| Projects'!$AR897:$CO897))</f>
        <v/>
      </c>
      <c r="CB897" s="206" t="str">
        <f t="shared" si="319"/>
        <v/>
      </c>
    </row>
    <row r="898" spans="2:80" x14ac:dyDescent="0.3">
      <c r="B898" s="268">
        <f>IFERROR('Input| Projects'!B898,"")</f>
        <v>889</v>
      </c>
      <c r="C898" s="57" t="str">
        <f>IFERROR(IF('Input| Projects'!C898="","",'Input| Projects'!C898),"")</f>
        <v/>
      </c>
      <c r="D898" s="57" t="str">
        <f>IFERROR(IF('Input| Projects'!D898="","",'Input| Projects'!D898),"")</f>
        <v/>
      </c>
      <c r="E898" s="140"/>
      <c r="F898" s="257">
        <f>IFERROR('Input| Projects'!I898*'Input| Escalations'!$K$19,"")</f>
        <v>0</v>
      </c>
      <c r="G898" s="257">
        <f>IFERROR('Input| Projects'!J898*'Input| Escalations'!$K$19,"")</f>
        <v>0</v>
      </c>
      <c r="H898" s="257">
        <f>IFERROR('Input| Projects'!K898*'Input| Escalations'!$K$19,"")</f>
        <v>0</v>
      </c>
      <c r="I898" s="257">
        <f>IFERROR('Input| Projects'!L898*'Input| Escalations'!$K$19,"")</f>
        <v>0</v>
      </c>
      <c r="J898" s="257">
        <f>IFERROR('Input| Projects'!M898*'Input| Escalations'!$K$19,"")</f>
        <v>0</v>
      </c>
      <c r="K898" s="257">
        <f>IFERROR('Input| Projects'!N898*'Input| Escalations'!$K$19,"")</f>
        <v>0</v>
      </c>
      <c r="L898" s="257">
        <f>IFERROR('Input| Projects'!O898*'Input| Escalations'!$K$19,"")</f>
        <v>0</v>
      </c>
      <c r="M898" s="206" t="str">
        <f>IF(ABS(SUM(F898:L898)-(SUM('Input| Projects'!I898:O898)*'Input| Escalations'!$K$19))&lt;0.0000001,"",1)</f>
        <v/>
      </c>
      <c r="N898" s="259">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259">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259">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259">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259">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259">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259">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42"/>
      <c r="V898" s="253">
        <f t="shared" si="313"/>
        <v>0</v>
      </c>
      <c r="W898" s="253">
        <f t="shared" si="314"/>
        <v>0</v>
      </c>
      <c r="X898" s="253">
        <f t="shared" si="315"/>
        <v>0</v>
      </c>
      <c r="Y898" s="253">
        <f t="shared" si="298"/>
        <v>0</v>
      </c>
      <c r="Z898" s="253">
        <f t="shared" si="299"/>
        <v>0</v>
      </c>
      <c r="AA898" s="253">
        <f t="shared" si="300"/>
        <v>0</v>
      </c>
      <c r="AB898" s="253">
        <f t="shared" si="301"/>
        <v>0</v>
      </c>
      <c r="AC898" s="142"/>
      <c r="AD898" s="253">
        <f>'Input| Projects'!Q898*N898*'Input| Escalations'!$K$19</f>
        <v>0</v>
      </c>
      <c r="AE898" s="253">
        <f>'Input| Projects'!R898*O898*'Input| Escalations'!$K$19</f>
        <v>0</v>
      </c>
      <c r="AF898" s="253">
        <f>'Input| Projects'!S898*P898*'Input| Escalations'!$K$19</f>
        <v>0</v>
      </c>
      <c r="AG898" s="253">
        <f>'Input| Projects'!T898*Q898*'Input| Escalations'!$K$19</f>
        <v>0</v>
      </c>
      <c r="AH898" s="253">
        <f>'Input| Projects'!U898*R898*'Input| Escalations'!$K$19</f>
        <v>0</v>
      </c>
      <c r="AI898" s="253">
        <f>'Input| Projects'!V898*S898*'Input| Escalations'!$K$19</f>
        <v>0</v>
      </c>
      <c r="AJ898" s="253">
        <f>'Input| Projects'!W898*T898*'Input| Escalations'!$K$19</f>
        <v>0</v>
      </c>
      <c r="AK898" s="142"/>
      <c r="AL898" s="253">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253">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253">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253">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253">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253">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253">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42"/>
      <c r="AT898" s="253">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253">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253">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253">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253">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253">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253">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42"/>
      <c r="BB898" s="253">
        <f t="shared" si="316"/>
        <v>0</v>
      </c>
      <c r="BC898" s="253">
        <f t="shared" si="317"/>
        <v>0</v>
      </c>
      <c r="BD898" s="253">
        <f t="shared" si="318"/>
        <v>0</v>
      </c>
      <c r="BE898" s="253">
        <f t="shared" si="302"/>
        <v>0</v>
      </c>
      <c r="BF898" s="253">
        <f t="shared" si="303"/>
        <v>0</v>
      </c>
      <c r="BG898" s="253">
        <f t="shared" si="304"/>
        <v>0</v>
      </c>
      <c r="BH898" s="253">
        <f t="shared" si="305"/>
        <v>0</v>
      </c>
      <c r="BI898" s="144"/>
      <c r="BJ898" s="253"/>
      <c r="BK898" s="253"/>
      <c r="BL898" s="253"/>
      <c r="BM898" s="253"/>
      <c r="BN898" s="253"/>
      <c r="BO898" s="253"/>
      <c r="BP898" s="253"/>
      <c r="BQ898" s="144"/>
      <c r="BR898" s="253">
        <f t="shared" si="306"/>
        <v>0</v>
      </c>
      <c r="BS898" s="253">
        <f t="shared" si="307"/>
        <v>0</v>
      </c>
      <c r="BT898" s="253">
        <f t="shared" si="308"/>
        <v>0</v>
      </c>
      <c r="BU898" s="253">
        <f t="shared" si="309"/>
        <v>0</v>
      </c>
      <c r="BV898" s="253">
        <f t="shared" si="310"/>
        <v>0</v>
      </c>
      <c r="BW898" s="253">
        <f t="shared" si="311"/>
        <v>0</v>
      </c>
      <c r="BX898" s="253">
        <f t="shared" si="312"/>
        <v>0</v>
      </c>
      <c r="BY898" s="142"/>
      <c r="BZ898" s="264" t="str">
        <f>IF(SUMIF('Input| Projects'!$AR$8:$CO$8,"Dx",'Input| Projects'!$AR898:$CO898)=0,"",SUMIF('Input| Projects'!$AR$8:$CO$8,"Dx",'Input| Projects'!$AR898:$CO898))</f>
        <v/>
      </c>
      <c r="CA898" s="264" t="str">
        <f>IF(SUMIF('Input| Projects'!$AR$8:$CO$8,"Tx",'Input| Projects'!$AR898:$CO898)=0,"",SUMIF('Input| Projects'!$AR$8:$CO$8,"Tx",'Input| Projects'!$AR898:$CO898))</f>
        <v/>
      </c>
      <c r="CB898" s="206" t="str">
        <f t="shared" si="319"/>
        <v/>
      </c>
    </row>
    <row r="899" spans="2:80" x14ac:dyDescent="0.3">
      <c r="B899" s="268">
        <f>IFERROR('Input| Projects'!B899,"")</f>
        <v>890</v>
      </c>
      <c r="C899" s="57" t="str">
        <f>IFERROR(IF('Input| Projects'!C899="","",'Input| Projects'!C899),"")</f>
        <v/>
      </c>
      <c r="D899" s="57" t="str">
        <f>IFERROR(IF('Input| Projects'!D899="","",'Input| Projects'!D899),"")</f>
        <v/>
      </c>
      <c r="E899" s="140"/>
      <c r="F899" s="257">
        <f>IFERROR('Input| Projects'!I899*'Input| Escalations'!$K$19,"")</f>
        <v>0</v>
      </c>
      <c r="G899" s="257">
        <f>IFERROR('Input| Projects'!J899*'Input| Escalations'!$K$19,"")</f>
        <v>0</v>
      </c>
      <c r="H899" s="257">
        <f>IFERROR('Input| Projects'!K899*'Input| Escalations'!$K$19,"")</f>
        <v>0</v>
      </c>
      <c r="I899" s="257">
        <f>IFERROR('Input| Projects'!L899*'Input| Escalations'!$K$19,"")</f>
        <v>0</v>
      </c>
      <c r="J899" s="257">
        <f>IFERROR('Input| Projects'!M899*'Input| Escalations'!$K$19,"")</f>
        <v>0</v>
      </c>
      <c r="K899" s="257">
        <f>IFERROR('Input| Projects'!N899*'Input| Escalations'!$K$19,"")</f>
        <v>0</v>
      </c>
      <c r="L899" s="257">
        <f>IFERROR('Input| Projects'!O899*'Input| Escalations'!$K$19,"")</f>
        <v>0</v>
      </c>
      <c r="M899" s="206" t="str">
        <f>IF(ABS(SUM(F899:L899)-(SUM('Input| Projects'!I899:O899)*'Input| Escalations'!$K$19))&lt;0.0000001,"",1)</f>
        <v/>
      </c>
      <c r="N899" s="259">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259">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259">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259">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259">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259">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259">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42"/>
      <c r="V899" s="253">
        <f t="shared" si="313"/>
        <v>0</v>
      </c>
      <c r="W899" s="253">
        <f t="shared" si="314"/>
        <v>0</v>
      </c>
      <c r="X899" s="253">
        <f t="shared" si="315"/>
        <v>0</v>
      </c>
      <c r="Y899" s="253">
        <f t="shared" si="298"/>
        <v>0</v>
      </c>
      <c r="Z899" s="253">
        <f t="shared" si="299"/>
        <v>0</v>
      </c>
      <c r="AA899" s="253">
        <f t="shared" si="300"/>
        <v>0</v>
      </c>
      <c r="AB899" s="253">
        <f t="shared" si="301"/>
        <v>0</v>
      </c>
      <c r="AC899" s="142"/>
      <c r="AD899" s="253">
        <f>'Input| Projects'!Q899*N899*'Input| Escalations'!$K$19</f>
        <v>0</v>
      </c>
      <c r="AE899" s="253">
        <f>'Input| Projects'!R899*O899*'Input| Escalations'!$K$19</f>
        <v>0</v>
      </c>
      <c r="AF899" s="253">
        <f>'Input| Projects'!S899*P899*'Input| Escalations'!$K$19</f>
        <v>0</v>
      </c>
      <c r="AG899" s="253">
        <f>'Input| Projects'!T899*Q899*'Input| Escalations'!$K$19</f>
        <v>0</v>
      </c>
      <c r="AH899" s="253">
        <f>'Input| Projects'!U899*R899*'Input| Escalations'!$K$19</f>
        <v>0</v>
      </c>
      <c r="AI899" s="253">
        <f>'Input| Projects'!V899*S899*'Input| Escalations'!$K$19</f>
        <v>0</v>
      </c>
      <c r="AJ899" s="253">
        <f>'Input| Projects'!W899*T899*'Input| Escalations'!$K$19</f>
        <v>0</v>
      </c>
      <c r="AK899" s="142"/>
      <c r="AL899" s="253">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253">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253">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253">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253">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253">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253">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42"/>
      <c r="AT899" s="253">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253">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253">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253">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253">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253">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253">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42"/>
      <c r="BB899" s="253">
        <f t="shared" si="316"/>
        <v>0</v>
      </c>
      <c r="BC899" s="253">
        <f t="shared" si="317"/>
        <v>0</v>
      </c>
      <c r="BD899" s="253">
        <f t="shared" si="318"/>
        <v>0</v>
      </c>
      <c r="BE899" s="253">
        <f t="shared" si="302"/>
        <v>0</v>
      </c>
      <c r="BF899" s="253">
        <f t="shared" si="303"/>
        <v>0</v>
      </c>
      <c r="BG899" s="253">
        <f t="shared" si="304"/>
        <v>0</v>
      </c>
      <c r="BH899" s="253">
        <f t="shared" si="305"/>
        <v>0</v>
      </c>
      <c r="BI899" s="144"/>
      <c r="BJ899" s="253"/>
      <c r="BK899" s="253"/>
      <c r="BL899" s="253"/>
      <c r="BM899" s="253"/>
      <c r="BN899" s="253"/>
      <c r="BO899" s="253"/>
      <c r="BP899" s="253"/>
      <c r="BQ899" s="144"/>
      <c r="BR899" s="253">
        <f t="shared" si="306"/>
        <v>0</v>
      </c>
      <c r="BS899" s="253">
        <f t="shared" si="307"/>
        <v>0</v>
      </c>
      <c r="BT899" s="253">
        <f t="shared" si="308"/>
        <v>0</v>
      </c>
      <c r="BU899" s="253">
        <f t="shared" si="309"/>
        <v>0</v>
      </c>
      <c r="BV899" s="253">
        <f t="shared" si="310"/>
        <v>0</v>
      </c>
      <c r="BW899" s="253">
        <f t="shared" si="311"/>
        <v>0</v>
      </c>
      <c r="BX899" s="253">
        <f t="shared" si="312"/>
        <v>0</v>
      </c>
      <c r="BY899" s="142"/>
      <c r="BZ899" s="264" t="str">
        <f>IF(SUMIF('Input| Projects'!$AR$8:$CO$8,"Dx",'Input| Projects'!$AR899:$CO899)=0,"",SUMIF('Input| Projects'!$AR$8:$CO$8,"Dx",'Input| Projects'!$AR899:$CO899))</f>
        <v/>
      </c>
      <c r="CA899" s="264" t="str">
        <f>IF(SUMIF('Input| Projects'!$AR$8:$CO$8,"Tx",'Input| Projects'!$AR899:$CO899)=0,"",SUMIF('Input| Projects'!$AR$8:$CO$8,"Tx",'Input| Projects'!$AR899:$CO899))</f>
        <v/>
      </c>
      <c r="CB899" s="206" t="str">
        <f t="shared" si="319"/>
        <v/>
      </c>
    </row>
    <row r="900" spans="2:80" x14ac:dyDescent="0.3">
      <c r="B900" s="268">
        <f>IFERROR('Input| Projects'!B900,"")</f>
        <v>891</v>
      </c>
      <c r="C900" s="57" t="str">
        <f>IFERROR(IF('Input| Projects'!C900="","",'Input| Projects'!C900),"")</f>
        <v/>
      </c>
      <c r="D900" s="57" t="str">
        <f>IFERROR(IF('Input| Projects'!D900="","",'Input| Projects'!D900),"")</f>
        <v/>
      </c>
      <c r="E900" s="140"/>
      <c r="F900" s="257">
        <f>IFERROR('Input| Projects'!I900*'Input| Escalations'!$K$19,"")</f>
        <v>0</v>
      </c>
      <c r="G900" s="257">
        <f>IFERROR('Input| Projects'!J900*'Input| Escalations'!$K$19,"")</f>
        <v>0</v>
      </c>
      <c r="H900" s="257">
        <f>IFERROR('Input| Projects'!K900*'Input| Escalations'!$K$19,"")</f>
        <v>0</v>
      </c>
      <c r="I900" s="257">
        <f>IFERROR('Input| Projects'!L900*'Input| Escalations'!$K$19,"")</f>
        <v>0</v>
      </c>
      <c r="J900" s="257">
        <f>IFERROR('Input| Projects'!M900*'Input| Escalations'!$K$19,"")</f>
        <v>0</v>
      </c>
      <c r="K900" s="257">
        <f>IFERROR('Input| Projects'!N900*'Input| Escalations'!$K$19,"")</f>
        <v>0</v>
      </c>
      <c r="L900" s="257">
        <f>IFERROR('Input| Projects'!O900*'Input| Escalations'!$K$19,"")</f>
        <v>0</v>
      </c>
      <c r="M900" s="206" t="str">
        <f>IF(ABS(SUM(F900:L900)-(SUM('Input| Projects'!I900:O900)*'Input| Escalations'!$K$19))&lt;0.0000001,"",1)</f>
        <v/>
      </c>
      <c r="N900" s="259">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259">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259">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259">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259">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259">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259">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42"/>
      <c r="V900" s="253">
        <f t="shared" si="313"/>
        <v>0</v>
      </c>
      <c r="W900" s="253">
        <f t="shared" si="314"/>
        <v>0</v>
      </c>
      <c r="X900" s="253">
        <f t="shared" si="315"/>
        <v>0</v>
      </c>
      <c r="Y900" s="253">
        <f t="shared" si="298"/>
        <v>0</v>
      </c>
      <c r="Z900" s="253">
        <f t="shared" si="299"/>
        <v>0</v>
      </c>
      <c r="AA900" s="253">
        <f t="shared" si="300"/>
        <v>0</v>
      </c>
      <c r="AB900" s="253">
        <f t="shared" si="301"/>
        <v>0</v>
      </c>
      <c r="AC900" s="142"/>
      <c r="AD900" s="253">
        <f>'Input| Projects'!Q900*N900*'Input| Escalations'!$K$19</f>
        <v>0</v>
      </c>
      <c r="AE900" s="253">
        <f>'Input| Projects'!R900*O900*'Input| Escalations'!$K$19</f>
        <v>0</v>
      </c>
      <c r="AF900" s="253">
        <f>'Input| Projects'!S900*P900*'Input| Escalations'!$K$19</f>
        <v>0</v>
      </c>
      <c r="AG900" s="253">
        <f>'Input| Projects'!T900*Q900*'Input| Escalations'!$K$19</f>
        <v>0</v>
      </c>
      <c r="AH900" s="253">
        <f>'Input| Projects'!U900*R900*'Input| Escalations'!$K$19</f>
        <v>0</v>
      </c>
      <c r="AI900" s="253">
        <f>'Input| Projects'!V900*S900*'Input| Escalations'!$K$19</f>
        <v>0</v>
      </c>
      <c r="AJ900" s="253">
        <f>'Input| Projects'!W900*T900*'Input| Escalations'!$K$19</f>
        <v>0</v>
      </c>
      <c r="AK900" s="142"/>
      <c r="AL900" s="253">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253">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253">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253">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253">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253">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253">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42"/>
      <c r="AT900" s="253">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253">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253">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253">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253">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253">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253">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42"/>
      <c r="BB900" s="253">
        <f t="shared" si="316"/>
        <v>0</v>
      </c>
      <c r="BC900" s="253">
        <f t="shared" si="317"/>
        <v>0</v>
      </c>
      <c r="BD900" s="253">
        <f t="shared" si="318"/>
        <v>0</v>
      </c>
      <c r="BE900" s="253">
        <f t="shared" si="302"/>
        <v>0</v>
      </c>
      <c r="BF900" s="253">
        <f t="shared" si="303"/>
        <v>0</v>
      </c>
      <c r="BG900" s="253">
        <f t="shared" si="304"/>
        <v>0</v>
      </c>
      <c r="BH900" s="253">
        <f t="shared" si="305"/>
        <v>0</v>
      </c>
      <c r="BI900" s="144"/>
      <c r="BJ900" s="253"/>
      <c r="BK900" s="253"/>
      <c r="BL900" s="253"/>
      <c r="BM900" s="253"/>
      <c r="BN900" s="253"/>
      <c r="BO900" s="253"/>
      <c r="BP900" s="253"/>
      <c r="BQ900" s="144"/>
      <c r="BR900" s="253">
        <f t="shared" si="306"/>
        <v>0</v>
      </c>
      <c r="BS900" s="253">
        <f t="shared" si="307"/>
        <v>0</v>
      </c>
      <c r="BT900" s="253">
        <f t="shared" si="308"/>
        <v>0</v>
      </c>
      <c r="BU900" s="253">
        <f t="shared" si="309"/>
        <v>0</v>
      </c>
      <c r="BV900" s="253">
        <f t="shared" si="310"/>
        <v>0</v>
      </c>
      <c r="BW900" s="253">
        <f t="shared" si="311"/>
        <v>0</v>
      </c>
      <c r="BX900" s="253">
        <f t="shared" si="312"/>
        <v>0</v>
      </c>
      <c r="BY900" s="142"/>
      <c r="BZ900" s="264" t="str">
        <f>IF(SUMIF('Input| Projects'!$AR$8:$CO$8,"Dx",'Input| Projects'!$AR900:$CO900)=0,"",SUMIF('Input| Projects'!$AR$8:$CO$8,"Dx",'Input| Projects'!$AR900:$CO900))</f>
        <v/>
      </c>
      <c r="CA900" s="264" t="str">
        <f>IF(SUMIF('Input| Projects'!$AR$8:$CO$8,"Tx",'Input| Projects'!$AR900:$CO900)=0,"",SUMIF('Input| Projects'!$AR$8:$CO$8,"Tx",'Input| Projects'!$AR900:$CO900))</f>
        <v/>
      </c>
      <c r="CB900" s="206" t="str">
        <f t="shared" si="319"/>
        <v/>
      </c>
    </row>
    <row r="901" spans="2:80" x14ac:dyDescent="0.3">
      <c r="B901" s="268">
        <f>IFERROR('Input| Projects'!B901,"")</f>
        <v>892</v>
      </c>
      <c r="C901" s="57" t="str">
        <f>IFERROR(IF('Input| Projects'!C901="","",'Input| Projects'!C901),"")</f>
        <v/>
      </c>
      <c r="D901" s="57" t="str">
        <f>IFERROR(IF('Input| Projects'!D901="","",'Input| Projects'!D901),"")</f>
        <v/>
      </c>
      <c r="E901" s="140"/>
      <c r="F901" s="257">
        <f>IFERROR('Input| Projects'!I901*'Input| Escalations'!$K$19,"")</f>
        <v>0</v>
      </c>
      <c r="G901" s="257">
        <f>IFERROR('Input| Projects'!J901*'Input| Escalations'!$K$19,"")</f>
        <v>0</v>
      </c>
      <c r="H901" s="257">
        <f>IFERROR('Input| Projects'!K901*'Input| Escalations'!$K$19,"")</f>
        <v>0</v>
      </c>
      <c r="I901" s="257">
        <f>IFERROR('Input| Projects'!L901*'Input| Escalations'!$K$19,"")</f>
        <v>0</v>
      </c>
      <c r="J901" s="257">
        <f>IFERROR('Input| Projects'!M901*'Input| Escalations'!$K$19,"")</f>
        <v>0</v>
      </c>
      <c r="K901" s="257">
        <f>IFERROR('Input| Projects'!N901*'Input| Escalations'!$K$19,"")</f>
        <v>0</v>
      </c>
      <c r="L901" s="257">
        <f>IFERROR('Input| Projects'!O901*'Input| Escalations'!$K$19,"")</f>
        <v>0</v>
      </c>
      <c r="M901" s="206" t="str">
        <f>IF(ABS(SUM(F901:L901)-(SUM('Input| Projects'!I901:O901)*'Input| Escalations'!$K$19))&lt;0.0000001,"",1)</f>
        <v/>
      </c>
      <c r="N901" s="259">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259">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259">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259">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259">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259">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259">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42"/>
      <c r="V901" s="253">
        <f t="shared" si="313"/>
        <v>0</v>
      </c>
      <c r="W901" s="253">
        <f t="shared" si="314"/>
        <v>0</v>
      </c>
      <c r="X901" s="253">
        <f t="shared" si="315"/>
        <v>0</v>
      </c>
      <c r="Y901" s="253">
        <f t="shared" si="298"/>
        <v>0</v>
      </c>
      <c r="Z901" s="253">
        <f t="shared" si="299"/>
        <v>0</v>
      </c>
      <c r="AA901" s="253">
        <f t="shared" si="300"/>
        <v>0</v>
      </c>
      <c r="AB901" s="253">
        <f t="shared" si="301"/>
        <v>0</v>
      </c>
      <c r="AC901" s="142"/>
      <c r="AD901" s="253">
        <f>'Input| Projects'!Q901*N901*'Input| Escalations'!$K$19</f>
        <v>0</v>
      </c>
      <c r="AE901" s="253">
        <f>'Input| Projects'!R901*O901*'Input| Escalations'!$K$19</f>
        <v>0</v>
      </c>
      <c r="AF901" s="253">
        <f>'Input| Projects'!S901*P901*'Input| Escalations'!$K$19</f>
        <v>0</v>
      </c>
      <c r="AG901" s="253">
        <f>'Input| Projects'!T901*Q901*'Input| Escalations'!$K$19</f>
        <v>0</v>
      </c>
      <c r="AH901" s="253">
        <f>'Input| Projects'!U901*R901*'Input| Escalations'!$K$19</f>
        <v>0</v>
      </c>
      <c r="AI901" s="253">
        <f>'Input| Projects'!V901*S901*'Input| Escalations'!$K$19</f>
        <v>0</v>
      </c>
      <c r="AJ901" s="253">
        <f>'Input| Projects'!W901*T901*'Input| Escalations'!$K$19</f>
        <v>0</v>
      </c>
      <c r="AK901" s="142"/>
      <c r="AL901" s="253">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253">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253">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253">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253">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253">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253">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42"/>
      <c r="AT901" s="253">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253">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253">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253">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253">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253">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253">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42"/>
      <c r="BB901" s="253">
        <f t="shared" si="316"/>
        <v>0</v>
      </c>
      <c r="BC901" s="253">
        <f t="shared" si="317"/>
        <v>0</v>
      </c>
      <c r="BD901" s="253">
        <f t="shared" si="318"/>
        <v>0</v>
      </c>
      <c r="BE901" s="253">
        <f t="shared" si="302"/>
        <v>0</v>
      </c>
      <c r="BF901" s="253">
        <f t="shared" si="303"/>
        <v>0</v>
      </c>
      <c r="BG901" s="253">
        <f t="shared" si="304"/>
        <v>0</v>
      </c>
      <c r="BH901" s="253">
        <f t="shared" si="305"/>
        <v>0</v>
      </c>
      <c r="BI901" s="144"/>
      <c r="BJ901" s="253"/>
      <c r="BK901" s="253"/>
      <c r="BL901" s="253"/>
      <c r="BM901" s="253"/>
      <c r="BN901" s="253"/>
      <c r="BO901" s="253"/>
      <c r="BP901" s="253"/>
      <c r="BQ901" s="144"/>
      <c r="BR901" s="253">
        <f t="shared" si="306"/>
        <v>0</v>
      </c>
      <c r="BS901" s="253">
        <f t="shared" si="307"/>
        <v>0</v>
      </c>
      <c r="BT901" s="253">
        <f t="shared" si="308"/>
        <v>0</v>
      </c>
      <c r="BU901" s="253">
        <f t="shared" si="309"/>
        <v>0</v>
      </c>
      <c r="BV901" s="253">
        <f t="shared" si="310"/>
        <v>0</v>
      </c>
      <c r="BW901" s="253">
        <f t="shared" si="311"/>
        <v>0</v>
      </c>
      <c r="BX901" s="253">
        <f t="shared" si="312"/>
        <v>0</v>
      </c>
      <c r="BY901" s="142"/>
      <c r="BZ901" s="264" t="str">
        <f>IF(SUMIF('Input| Projects'!$AR$8:$CO$8,"Dx",'Input| Projects'!$AR901:$CO901)=0,"",SUMIF('Input| Projects'!$AR$8:$CO$8,"Dx",'Input| Projects'!$AR901:$CO901))</f>
        <v/>
      </c>
      <c r="CA901" s="264" t="str">
        <f>IF(SUMIF('Input| Projects'!$AR$8:$CO$8,"Tx",'Input| Projects'!$AR901:$CO901)=0,"",SUMIF('Input| Projects'!$AR$8:$CO$8,"Tx",'Input| Projects'!$AR901:$CO901))</f>
        <v/>
      </c>
      <c r="CB901" s="206" t="str">
        <f t="shared" si="319"/>
        <v/>
      </c>
    </row>
    <row r="902" spans="2:80" x14ac:dyDescent="0.3">
      <c r="B902" s="268">
        <f>IFERROR('Input| Projects'!B902,"")</f>
        <v>893</v>
      </c>
      <c r="C902" s="57" t="str">
        <f>IFERROR(IF('Input| Projects'!C902="","",'Input| Projects'!C902),"")</f>
        <v/>
      </c>
      <c r="D902" s="57" t="str">
        <f>IFERROR(IF('Input| Projects'!D902="","",'Input| Projects'!D902),"")</f>
        <v/>
      </c>
      <c r="E902" s="140"/>
      <c r="F902" s="257">
        <f>IFERROR('Input| Projects'!I902*'Input| Escalations'!$K$19,"")</f>
        <v>0</v>
      </c>
      <c r="G902" s="257">
        <f>IFERROR('Input| Projects'!J902*'Input| Escalations'!$K$19,"")</f>
        <v>0</v>
      </c>
      <c r="H902" s="257">
        <f>IFERROR('Input| Projects'!K902*'Input| Escalations'!$K$19,"")</f>
        <v>0</v>
      </c>
      <c r="I902" s="257">
        <f>IFERROR('Input| Projects'!L902*'Input| Escalations'!$K$19,"")</f>
        <v>0</v>
      </c>
      <c r="J902" s="257">
        <f>IFERROR('Input| Projects'!M902*'Input| Escalations'!$K$19,"")</f>
        <v>0</v>
      </c>
      <c r="K902" s="257">
        <f>IFERROR('Input| Projects'!N902*'Input| Escalations'!$K$19,"")</f>
        <v>0</v>
      </c>
      <c r="L902" s="257">
        <f>IFERROR('Input| Projects'!O902*'Input| Escalations'!$K$19,"")</f>
        <v>0</v>
      </c>
      <c r="M902" s="206" t="str">
        <f>IF(ABS(SUM(F902:L902)-(SUM('Input| Projects'!I902:O902)*'Input| Escalations'!$K$19))&lt;0.0000001,"",1)</f>
        <v/>
      </c>
      <c r="N902" s="259">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259">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259">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259">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259">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259">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259">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42"/>
      <c r="V902" s="253">
        <f t="shared" si="313"/>
        <v>0</v>
      </c>
      <c r="W902" s="253">
        <f t="shared" si="314"/>
        <v>0</v>
      </c>
      <c r="X902" s="253">
        <f t="shared" si="315"/>
        <v>0</v>
      </c>
      <c r="Y902" s="253">
        <f t="shared" si="298"/>
        <v>0</v>
      </c>
      <c r="Z902" s="253">
        <f t="shared" si="299"/>
        <v>0</v>
      </c>
      <c r="AA902" s="253">
        <f t="shared" si="300"/>
        <v>0</v>
      </c>
      <c r="AB902" s="253">
        <f t="shared" si="301"/>
        <v>0</v>
      </c>
      <c r="AC902" s="142"/>
      <c r="AD902" s="253">
        <f>'Input| Projects'!Q902*N902*'Input| Escalations'!$K$19</f>
        <v>0</v>
      </c>
      <c r="AE902" s="253">
        <f>'Input| Projects'!R902*O902*'Input| Escalations'!$K$19</f>
        <v>0</v>
      </c>
      <c r="AF902" s="253">
        <f>'Input| Projects'!S902*P902*'Input| Escalations'!$K$19</f>
        <v>0</v>
      </c>
      <c r="AG902" s="253">
        <f>'Input| Projects'!T902*Q902*'Input| Escalations'!$K$19</f>
        <v>0</v>
      </c>
      <c r="AH902" s="253">
        <f>'Input| Projects'!U902*R902*'Input| Escalations'!$K$19</f>
        <v>0</v>
      </c>
      <c r="AI902" s="253">
        <f>'Input| Projects'!V902*S902*'Input| Escalations'!$K$19</f>
        <v>0</v>
      </c>
      <c r="AJ902" s="253">
        <f>'Input| Projects'!W902*T902*'Input| Escalations'!$K$19</f>
        <v>0</v>
      </c>
      <c r="AK902" s="142"/>
      <c r="AL902" s="253">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253">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253">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253">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253">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253">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253">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42"/>
      <c r="AT902" s="253">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253">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253">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253">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253">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253">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253">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42"/>
      <c r="BB902" s="253">
        <f t="shared" si="316"/>
        <v>0</v>
      </c>
      <c r="BC902" s="253">
        <f t="shared" si="317"/>
        <v>0</v>
      </c>
      <c r="BD902" s="253">
        <f t="shared" si="318"/>
        <v>0</v>
      </c>
      <c r="BE902" s="253">
        <f t="shared" si="302"/>
        <v>0</v>
      </c>
      <c r="BF902" s="253">
        <f t="shared" si="303"/>
        <v>0</v>
      </c>
      <c r="BG902" s="253">
        <f t="shared" si="304"/>
        <v>0</v>
      </c>
      <c r="BH902" s="253">
        <f t="shared" si="305"/>
        <v>0</v>
      </c>
      <c r="BI902" s="144"/>
      <c r="BJ902" s="253"/>
      <c r="BK902" s="253"/>
      <c r="BL902" s="253"/>
      <c r="BM902" s="253"/>
      <c r="BN902" s="253"/>
      <c r="BO902" s="253"/>
      <c r="BP902" s="253"/>
      <c r="BQ902" s="144"/>
      <c r="BR902" s="253">
        <f t="shared" si="306"/>
        <v>0</v>
      </c>
      <c r="BS902" s="253">
        <f t="shared" si="307"/>
        <v>0</v>
      </c>
      <c r="BT902" s="253">
        <f t="shared" si="308"/>
        <v>0</v>
      </c>
      <c r="BU902" s="253">
        <f t="shared" si="309"/>
        <v>0</v>
      </c>
      <c r="BV902" s="253">
        <f t="shared" si="310"/>
        <v>0</v>
      </c>
      <c r="BW902" s="253">
        <f t="shared" si="311"/>
        <v>0</v>
      </c>
      <c r="BX902" s="253">
        <f t="shared" si="312"/>
        <v>0</v>
      </c>
      <c r="BY902" s="142"/>
      <c r="BZ902" s="264" t="str">
        <f>IF(SUMIF('Input| Projects'!$AR$8:$CO$8,"Dx",'Input| Projects'!$AR902:$CO902)=0,"",SUMIF('Input| Projects'!$AR$8:$CO$8,"Dx",'Input| Projects'!$AR902:$CO902))</f>
        <v/>
      </c>
      <c r="CA902" s="264" t="str">
        <f>IF(SUMIF('Input| Projects'!$AR$8:$CO$8,"Tx",'Input| Projects'!$AR902:$CO902)=0,"",SUMIF('Input| Projects'!$AR$8:$CO$8,"Tx",'Input| Projects'!$AR902:$CO902))</f>
        <v/>
      </c>
      <c r="CB902" s="206" t="str">
        <f t="shared" si="319"/>
        <v/>
      </c>
    </row>
    <row r="903" spans="2:80" x14ac:dyDescent="0.3">
      <c r="B903" s="268">
        <f>IFERROR('Input| Projects'!B903,"")</f>
        <v>894</v>
      </c>
      <c r="C903" s="57" t="str">
        <f>IFERROR(IF('Input| Projects'!C903="","",'Input| Projects'!C903),"")</f>
        <v/>
      </c>
      <c r="D903" s="57" t="str">
        <f>IFERROR(IF('Input| Projects'!D903="","",'Input| Projects'!D903),"")</f>
        <v/>
      </c>
      <c r="E903" s="140"/>
      <c r="F903" s="257">
        <f>IFERROR('Input| Projects'!I903*'Input| Escalations'!$K$19,"")</f>
        <v>0</v>
      </c>
      <c r="G903" s="257">
        <f>IFERROR('Input| Projects'!J903*'Input| Escalations'!$K$19,"")</f>
        <v>0</v>
      </c>
      <c r="H903" s="257">
        <f>IFERROR('Input| Projects'!K903*'Input| Escalations'!$K$19,"")</f>
        <v>0</v>
      </c>
      <c r="I903" s="257">
        <f>IFERROR('Input| Projects'!L903*'Input| Escalations'!$K$19,"")</f>
        <v>0</v>
      </c>
      <c r="J903" s="257">
        <f>IFERROR('Input| Projects'!M903*'Input| Escalations'!$K$19,"")</f>
        <v>0</v>
      </c>
      <c r="K903" s="257">
        <f>IFERROR('Input| Projects'!N903*'Input| Escalations'!$K$19,"")</f>
        <v>0</v>
      </c>
      <c r="L903" s="257">
        <f>IFERROR('Input| Projects'!O903*'Input| Escalations'!$K$19,"")</f>
        <v>0</v>
      </c>
      <c r="M903" s="206" t="str">
        <f>IF(ABS(SUM(F903:L903)-(SUM('Input| Projects'!I903:O903)*'Input| Escalations'!$K$19))&lt;0.0000001,"",1)</f>
        <v/>
      </c>
      <c r="N903" s="259">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259">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259">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259">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259">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259">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259">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42"/>
      <c r="V903" s="253">
        <f t="shared" si="313"/>
        <v>0</v>
      </c>
      <c r="W903" s="253">
        <f t="shared" si="314"/>
        <v>0</v>
      </c>
      <c r="X903" s="253">
        <f t="shared" si="315"/>
        <v>0</v>
      </c>
      <c r="Y903" s="253">
        <f t="shared" si="298"/>
        <v>0</v>
      </c>
      <c r="Z903" s="253">
        <f t="shared" si="299"/>
        <v>0</v>
      </c>
      <c r="AA903" s="253">
        <f t="shared" si="300"/>
        <v>0</v>
      </c>
      <c r="AB903" s="253">
        <f t="shared" si="301"/>
        <v>0</v>
      </c>
      <c r="AC903" s="142"/>
      <c r="AD903" s="253">
        <f>'Input| Projects'!Q903*N903*'Input| Escalations'!$K$19</f>
        <v>0</v>
      </c>
      <c r="AE903" s="253">
        <f>'Input| Projects'!R903*O903*'Input| Escalations'!$K$19</f>
        <v>0</v>
      </c>
      <c r="AF903" s="253">
        <f>'Input| Projects'!S903*P903*'Input| Escalations'!$K$19</f>
        <v>0</v>
      </c>
      <c r="AG903" s="253">
        <f>'Input| Projects'!T903*Q903*'Input| Escalations'!$K$19</f>
        <v>0</v>
      </c>
      <c r="AH903" s="253">
        <f>'Input| Projects'!U903*R903*'Input| Escalations'!$K$19</f>
        <v>0</v>
      </c>
      <c r="AI903" s="253">
        <f>'Input| Projects'!V903*S903*'Input| Escalations'!$K$19</f>
        <v>0</v>
      </c>
      <c r="AJ903" s="253">
        <f>'Input| Projects'!W903*T903*'Input| Escalations'!$K$19</f>
        <v>0</v>
      </c>
      <c r="AK903" s="142"/>
      <c r="AL903" s="253">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253">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253">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253">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253">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253">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253">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42"/>
      <c r="AT903" s="253">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253">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253">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253">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253">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253">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253">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42"/>
      <c r="BB903" s="253">
        <f t="shared" si="316"/>
        <v>0</v>
      </c>
      <c r="BC903" s="253">
        <f t="shared" si="317"/>
        <v>0</v>
      </c>
      <c r="BD903" s="253">
        <f t="shared" si="318"/>
        <v>0</v>
      </c>
      <c r="BE903" s="253">
        <f t="shared" si="302"/>
        <v>0</v>
      </c>
      <c r="BF903" s="253">
        <f t="shared" si="303"/>
        <v>0</v>
      </c>
      <c r="BG903" s="253">
        <f t="shared" si="304"/>
        <v>0</v>
      </c>
      <c r="BH903" s="253">
        <f t="shared" si="305"/>
        <v>0</v>
      </c>
      <c r="BI903" s="144"/>
      <c r="BJ903" s="253"/>
      <c r="BK903" s="253"/>
      <c r="BL903" s="253"/>
      <c r="BM903" s="253"/>
      <c r="BN903" s="253"/>
      <c r="BO903" s="253"/>
      <c r="BP903" s="253"/>
      <c r="BQ903" s="144"/>
      <c r="BR903" s="253">
        <f t="shared" si="306"/>
        <v>0</v>
      </c>
      <c r="BS903" s="253">
        <f t="shared" si="307"/>
        <v>0</v>
      </c>
      <c r="BT903" s="253">
        <f t="shared" si="308"/>
        <v>0</v>
      </c>
      <c r="BU903" s="253">
        <f t="shared" si="309"/>
        <v>0</v>
      </c>
      <c r="BV903" s="253">
        <f t="shared" si="310"/>
        <v>0</v>
      </c>
      <c r="BW903" s="253">
        <f t="shared" si="311"/>
        <v>0</v>
      </c>
      <c r="BX903" s="253">
        <f t="shared" si="312"/>
        <v>0</v>
      </c>
      <c r="BY903" s="142"/>
      <c r="BZ903" s="264" t="str">
        <f>IF(SUMIF('Input| Projects'!$AR$8:$CO$8,"Dx",'Input| Projects'!$AR903:$CO903)=0,"",SUMIF('Input| Projects'!$AR$8:$CO$8,"Dx",'Input| Projects'!$AR903:$CO903))</f>
        <v/>
      </c>
      <c r="CA903" s="264" t="str">
        <f>IF(SUMIF('Input| Projects'!$AR$8:$CO$8,"Tx",'Input| Projects'!$AR903:$CO903)=0,"",SUMIF('Input| Projects'!$AR$8:$CO$8,"Tx",'Input| Projects'!$AR903:$CO903))</f>
        <v/>
      </c>
      <c r="CB903" s="206" t="str">
        <f t="shared" si="319"/>
        <v/>
      </c>
    </row>
    <row r="904" spans="2:80" x14ac:dyDescent="0.3">
      <c r="B904" s="268">
        <f>IFERROR('Input| Projects'!B904,"")</f>
        <v>895</v>
      </c>
      <c r="C904" s="57" t="str">
        <f>IFERROR(IF('Input| Projects'!C904="","",'Input| Projects'!C904),"")</f>
        <v/>
      </c>
      <c r="D904" s="57" t="str">
        <f>IFERROR(IF('Input| Projects'!D904="","",'Input| Projects'!D904),"")</f>
        <v/>
      </c>
      <c r="E904" s="140"/>
      <c r="F904" s="257">
        <f>IFERROR('Input| Projects'!I904*'Input| Escalations'!$K$19,"")</f>
        <v>0</v>
      </c>
      <c r="G904" s="257">
        <f>IFERROR('Input| Projects'!J904*'Input| Escalations'!$K$19,"")</f>
        <v>0</v>
      </c>
      <c r="H904" s="257">
        <f>IFERROR('Input| Projects'!K904*'Input| Escalations'!$K$19,"")</f>
        <v>0</v>
      </c>
      <c r="I904" s="257">
        <f>IFERROR('Input| Projects'!L904*'Input| Escalations'!$K$19,"")</f>
        <v>0</v>
      </c>
      <c r="J904" s="257">
        <f>IFERROR('Input| Projects'!M904*'Input| Escalations'!$K$19,"")</f>
        <v>0</v>
      </c>
      <c r="K904" s="257">
        <f>IFERROR('Input| Projects'!N904*'Input| Escalations'!$K$19,"")</f>
        <v>0</v>
      </c>
      <c r="L904" s="257">
        <f>IFERROR('Input| Projects'!O904*'Input| Escalations'!$K$19,"")</f>
        <v>0</v>
      </c>
      <c r="M904" s="206" t="str">
        <f>IF(ABS(SUM(F904:L904)-(SUM('Input| Projects'!I904:O904)*'Input| Escalations'!$K$19))&lt;0.0000001,"",1)</f>
        <v/>
      </c>
      <c r="N904" s="259">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259">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259">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259">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259">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259">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259">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42"/>
      <c r="V904" s="253">
        <f t="shared" si="313"/>
        <v>0</v>
      </c>
      <c r="W904" s="253">
        <f t="shared" si="314"/>
        <v>0</v>
      </c>
      <c r="X904" s="253">
        <f t="shared" si="315"/>
        <v>0</v>
      </c>
      <c r="Y904" s="253">
        <f t="shared" si="298"/>
        <v>0</v>
      </c>
      <c r="Z904" s="253">
        <f t="shared" si="299"/>
        <v>0</v>
      </c>
      <c r="AA904" s="253">
        <f t="shared" si="300"/>
        <v>0</v>
      </c>
      <c r="AB904" s="253">
        <f t="shared" si="301"/>
        <v>0</v>
      </c>
      <c r="AC904" s="142"/>
      <c r="AD904" s="253">
        <f>'Input| Projects'!Q904*N904*'Input| Escalations'!$K$19</f>
        <v>0</v>
      </c>
      <c r="AE904" s="253">
        <f>'Input| Projects'!R904*O904*'Input| Escalations'!$K$19</f>
        <v>0</v>
      </c>
      <c r="AF904" s="253">
        <f>'Input| Projects'!S904*P904*'Input| Escalations'!$K$19</f>
        <v>0</v>
      </c>
      <c r="AG904" s="253">
        <f>'Input| Projects'!T904*Q904*'Input| Escalations'!$K$19</f>
        <v>0</v>
      </c>
      <c r="AH904" s="253">
        <f>'Input| Projects'!U904*R904*'Input| Escalations'!$K$19</f>
        <v>0</v>
      </c>
      <c r="AI904" s="253">
        <f>'Input| Projects'!V904*S904*'Input| Escalations'!$K$19</f>
        <v>0</v>
      </c>
      <c r="AJ904" s="253">
        <f>'Input| Projects'!W904*T904*'Input| Escalations'!$K$19</f>
        <v>0</v>
      </c>
      <c r="AK904" s="142"/>
      <c r="AL904" s="253">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253">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253">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253">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253">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253">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253">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42"/>
      <c r="AT904" s="253">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253">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253">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253">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253">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253">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253">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42"/>
      <c r="BB904" s="253">
        <f t="shared" si="316"/>
        <v>0</v>
      </c>
      <c r="BC904" s="253">
        <f t="shared" si="317"/>
        <v>0</v>
      </c>
      <c r="BD904" s="253">
        <f t="shared" si="318"/>
        <v>0</v>
      </c>
      <c r="BE904" s="253">
        <f t="shared" si="302"/>
        <v>0</v>
      </c>
      <c r="BF904" s="253">
        <f t="shared" si="303"/>
        <v>0</v>
      </c>
      <c r="BG904" s="253">
        <f t="shared" si="304"/>
        <v>0</v>
      </c>
      <c r="BH904" s="253">
        <f t="shared" si="305"/>
        <v>0</v>
      </c>
      <c r="BI904" s="144"/>
      <c r="BJ904" s="253"/>
      <c r="BK904" s="253"/>
      <c r="BL904" s="253"/>
      <c r="BM904" s="253"/>
      <c r="BN904" s="253"/>
      <c r="BO904" s="253"/>
      <c r="BP904" s="253"/>
      <c r="BQ904" s="144"/>
      <c r="BR904" s="253">
        <f t="shared" si="306"/>
        <v>0</v>
      </c>
      <c r="BS904" s="253">
        <f t="shared" si="307"/>
        <v>0</v>
      </c>
      <c r="BT904" s="253">
        <f t="shared" si="308"/>
        <v>0</v>
      </c>
      <c r="BU904" s="253">
        <f t="shared" si="309"/>
        <v>0</v>
      </c>
      <c r="BV904" s="253">
        <f t="shared" si="310"/>
        <v>0</v>
      </c>
      <c r="BW904" s="253">
        <f t="shared" si="311"/>
        <v>0</v>
      </c>
      <c r="BX904" s="253">
        <f t="shared" si="312"/>
        <v>0</v>
      </c>
      <c r="BY904" s="142"/>
      <c r="BZ904" s="264" t="str">
        <f>IF(SUMIF('Input| Projects'!$AR$8:$CO$8,"Dx",'Input| Projects'!$AR904:$CO904)=0,"",SUMIF('Input| Projects'!$AR$8:$CO$8,"Dx",'Input| Projects'!$AR904:$CO904))</f>
        <v/>
      </c>
      <c r="CA904" s="264" t="str">
        <f>IF(SUMIF('Input| Projects'!$AR$8:$CO$8,"Tx",'Input| Projects'!$AR904:$CO904)=0,"",SUMIF('Input| Projects'!$AR$8:$CO$8,"Tx",'Input| Projects'!$AR904:$CO904))</f>
        <v/>
      </c>
      <c r="CB904" s="206" t="str">
        <f t="shared" si="319"/>
        <v/>
      </c>
    </row>
    <row r="905" spans="2:80" x14ac:dyDescent="0.3">
      <c r="B905" s="268">
        <f>IFERROR('Input| Projects'!B905,"")</f>
        <v>896</v>
      </c>
      <c r="C905" s="57" t="str">
        <f>IFERROR(IF('Input| Projects'!C905="","",'Input| Projects'!C905),"")</f>
        <v/>
      </c>
      <c r="D905" s="57" t="str">
        <f>IFERROR(IF('Input| Projects'!D905="","",'Input| Projects'!D905),"")</f>
        <v/>
      </c>
      <c r="E905" s="140"/>
      <c r="F905" s="257">
        <f>IFERROR('Input| Projects'!I905*'Input| Escalations'!$K$19,"")</f>
        <v>0</v>
      </c>
      <c r="G905" s="257">
        <f>IFERROR('Input| Projects'!J905*'Input| Escalations'!$K$19,"")</f>
        <v>0</v>
      </c>
      <c r="H905" s="257">
        <f>IFERROR('Input| Projects'!K905*'Input| Escalations'!$K$19,"")</f>
        <v>0</v>
      </c>
      <c r="I905" s="257">
        <f>IFERROR('Input| Projects'!L905*'Input| Escalations'!$K$19,"")</f>
        <v>0</v>
      </c>
      <c r="J905" s="257">
        <f>IFERROR('Input| Projects'!M905*'Input| Escalations'!$K$19,"")</f>
        <v>0</v>
      </c>
      <c r="K905" s="257">
        <f>IFERROR('Input| Projects'!N905*'Input| Escalations'!$K$19,"")</f>
        <v>0</v>
      </c>
      <c r="L905" s="257">
        <f>IFERROR('Input| Projects'!O905*'Input| Escalations'!$K$19,"")</f>
        <v>0</v>
      </c>
      <c r="M905" s="206" t="str">
        <f>IF(ABS(SUM(F905:L905)-(SUM('Input| Projects'!I905:O905)*'Input| Escalations'!$K$19))&lt;0.0000001,"",1)</f>
        <v/>
      </c>
      <c r="N905" s="259">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259">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259">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259">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259">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259">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259">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42"/>
      <c r="V905" s="253">
        <f t="shared" si="313"/>
        <v>0</v>
      </c>
      <c r="W905" s="253">
        <f t="shared" si="314"/>
        <v>0</v>
      </c>
      <c r="X905" s="253">
        <f t="shared" si="315"/>
        <v>0</v>
      </c>
      <c r="Y905" s="253">
        <f t="shared" si="298"/>
        <v>0</v>
      </c>
      <c r="Z905" s="253">
        <f t="shared" si="299"/>
        <v>0</v>
      </c>
      <c r="AA905" s="253">
        <f t="shared" si="300"/>
        <v>0</v>
      </c>
      <c r="AB905" s="253">
        <f t="shared" si="301"/>
        <v>0</v>
      </c>
      <c r="AC905" s="142"/>
      <c r="AD905" s="253">
        <f>'Input| Projects'!Q905*N905*'Input| Escalations'!$K$19</f>
        <v>0</v>
      </c>
      <c r="AE905" s="253">
        <f>'Input| Projects'!R905*O905*'Input| Escalations'!$K$19</f>
        <v>0</v>
      </c>
      <c r="AF905" s="253">
        <f>'Input| Projects'!S905*P905*'Input| Escalations'!$K$19</f>
        <v>0</v>
      </c>
      <c r="AG905" s="253">
        <f>'Input| Projects'!T905*Q905*'Input| Escalations'!$K$19</f>
        <v>0</v>
      </c>
      <c r="AH905" s="253">
        <f>'Input| Projects'!U905*R905*'Input| Escalations'!$K$19</f>
        <v>0</v>
      </c>
      <c r="AI905" s="253">
        <f>'Input| Projects'!V905*S905*'Input| Escalations'!$K$19</f>
        <v>0</v>
      </c>
      <c r="AJ905" s="253">
        <f>'Input| Projects'!W905*T905*'Input| Escalations'!$K$19</f>
        <v>0</v>
      </c>
      <c r="AK905" s="142"/>
      <c r="AL905" s="253">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253">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253">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253">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253">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253">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253">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42"/>
      <c r="AT905" s="253">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253">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253">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253">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253">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253">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253">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42"/>
      <c r="BB905" s="253">
        <f t="shared" si="316"/>
        <v>0</v>
      </c>
      <c r="BC905" s="253">
        <f t="shared" si="317"/>
        <v>0</v>
      </c>
      <c r="BD905" s="253">
        <f t="shared" si="318"/>
        <v>0</v>
      </c>
      <c r="BE905" s="253">
        <f t="shared" si="302"/>
        <v>0</v>
      </c>
      <c r="BF905" s="253">
        <f t="shared" si="303"/>
        <v>0</v>
      </c>
      <c r="BG905" s="253">
        <f t="shared" si="304"/>
        <v>0</v>
      </c>
      <c r="BH905" s="253">
        <f t="shared" si="305"/>
        <v>0</v>
      </c>
      <c r="BI905" s="144"/>
      <c r="BJ905" s="253"/>
      <c r="BK905" s="253"/>
      <c r="BL905" s="253"/>
      <c r="BM905" s="253"/>
      <c r="BN905" s="253"/>
      <c r="BO905" s="253"/>
      <c r="BP905" s="253"/>
      <c r="BQ905" s="144"/>
      <c r="BR905" s="253">
        <f t="shared" si="306"/>
        <v>0</v>
      </c>
      <c r="BS905" s="253">
        <f t="shared" si="307"/>
        <v>0</v>
      </c>
      <c r="BT905" s="253">
        <f t="shared" si="308"/>
        <v>0</v>
      </c>
      <c r="BU905" s="253">
        <f t="shared" si="309"/>
        <v>0</v>
      </c>
      <c r="BV905" s="253">
        <f t="shared" si="310"/>
        <v>0</v>
      </c>
      <c r="BW905" s="253">
        <f t="shared" si="311"/>
        <v>0</v>
      </c>
      <c r="BX905" s="253">
        <f t="shared" si="312"/>
        <v>0</v>
      </c>
      <c r="BY905" s="142"/>
      <c r="BZ905" s="264" t="str">
        <f>IF(SUMIF('Input| Projects'!$AR$8:$CO$8,"Dx",'Input| Projects'!$AR905:$CO905)=0,"",SUMIF('Input| Projects'!$AR$8:$CO$8,"Dx",'Input| Projects'!$AR905:$CO905))</f>
        <v/>
      </c>
      <c r="CA905" s="264" t="str">
        <f>IF(SUMIF('Input| Projects'!$AR$8:$CO$8,"Tx",'Input| Projects'!$AR905:$CO905)=0,"",SUMIF('Input| Projects'!$AR$8:$CO$8,"Tx",'Input| Projects'!$AR905:$CO905))</f>
        <v/>
      </c>
      <c r="CB905" s="206" t="str">
        <f t="shared" si="319"/>
        <v/>
      </c>
    </row>
    <row r="906" spans="2:80" x14ac:dyDescent="0.3">
      <c r="B906" s="268">
        <f>IFERROR('Input| Projects'!B906,"")</f>
        <v>897</v>
      </c>
      <c r="C906" s="57" t="str">
        <f>IFERROR(IF('Input| Projects'!C906="","",'Input| Projects'!C906),"")</f>
        <v/>
      </c>
      <c r="D906" s="57" t="str">
        <f>IFERROR(IF('Input| Projects'!D906="","",'Input| Projects'!D906),"")</f>
        <v/>
      </c>
      <c r="E906" s="140"/>
      <c r="F906" s="257">
        <f>IFERROR('Input| Projects'!I906*'Input| Escalations'!$K$19,"")</f>
        <v>0</v>
      </c>
      <c r="G906" s="257">
        <f>IFERROR('Input| Projects'!J906*'Input| Escalations'!$K$19,"")</f>
        <v>0</v>
      </c>
      <c r="H906" s="257">
        <f>IFERROR('Input| Projects'!K906*'Input| Escalations'!$K$19,"")</f>
        <v>0</v>
      </c>
      <c r="I906" s="257">
        <f>IFERROR('Input| Projects'!L906*'Input| Escalations'!$K$19,"")</f>
        <v>0</v>
      </c>
      <c r="J906" s="257">
        <f>IFERROR('Input| Projects'!M906*'Input| Escalations'!$K$19,"")</f>
        <v>0</v>
      </c>
      <c r="K906" s="257">
        <f>IFERROR('Input| Projects'!N906*'Input| Escalations'!$K$19,"")</f>
        <v>0</v>
      </c>
      <c r="L906" s="257">
        <f>IFERROR('Input| Projects'!O906*'Input| Escalations'!$K$19,"")</f>
        <v>0</v>
      </c>
      <c r="M906" s="206" t="str">
        <f>IF(ABS(SUM(F906:L906)-(SUM('Input| Projects'!I906:O906)*'Input| Escalations'!$K$19))&lt;0.0000001,"",1)</f>
        <v/>
      </c>
      <c r="N906" s="259">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259">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259">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259">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259">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259">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259">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42"/>
      <c r="V906" s="253">
        <f t="shared" si="313"/>
        <v>0</v>
      </c>
      <c r="W906" s="253">
        <f t="shared" si="314"/>
        <v>0</v>
      </c>
      <c r="X906" s="253">
        <f t="shared" si="315"/>
        <v>0</v>
      </c>
      <c r="Y906" s="253">
        <f t="shared" ref="Y906:Y969" si="320">IFERROR(I906*Q906,"")</f>
        <v>0</v>
      </c>
      <c r="Z906" s="253">
        <f t="shared" ref="Z906:Z969" si="321">IFERROR(J906*R906,"")</f>
        <v>0</v>
      </c>
      <c r="AA906" s="253">
        <f t="shared" ref="AA906:AA969" si="322">IFERROR(K906*S906,"")</f>
        <v>0</v>
      </c>
      <c r="AB906" s="253">
        <f t="shared" ref="AB906:AB969" si="323">IFERROR(L906*T906,"")</f>
        <v>0</v>
      </c>
      <c r="AC906" s="142"/>
      <c r="AD906" s="253">
        <f>'Input| Projects'!Q906*N906*'Input| Escalations'!$K$19</f>
        <v>0</v>
      </c>
      <c r="AE906" s="253">
        <f>'Input| Projects'!R906*O906*'Input| Escalations'!$K$19</f>
        <v>0</v>
      </c>
      <c r="AF906" s="253">
        <f>'Input| Projects'!S906*P906*'Input| Escalations'!$K$19</f>
        <v>0</v>
      </c>
      <c r="AG906" s="253">
        <f>'Input| Projects'!T906*Q906*'Input| Escalations'!$K$19</f>
        <v>0</v>
      </c>
      <c r="AH906" s="253">
        <f>'Input| Projects'!U906*R906*'Input| Escalations'!$K$19</f>
        <v>0</v>
      </c>
      <c r="AI906" s="253">
        <f>'Input| Projects'!V906*S906*'Input| Escalations'!$K$19</f>
        <v>0</v>
      </c>
      <c r="AJ906" s="253">
        <f>'Input| Projects'!W906*T906*'Input| Escalations'!$K$19</f>
        <v>0</v>
      </c>
      <c r="AK906" s="142"/>
      <c r="AL906" s="253">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253">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253">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253">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253">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253">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253">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42"/>
      <c r="AT906" s="253">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253">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253">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253">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253">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253">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253">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42"/>
      <c r="BB906" s="253">
        <f t="shared" si="316"/>
        <v>0</v>
      </c>
      <c r="BC906" s="253">
        <f t="shared" si="317"/>
        <v>0</v>
      </c>
      <c r="BD906" s="253">
        <f t="shared" si="318"/>
        <v>0</v>
      </c>
      <c r="BE906" s="253">
        <f t="shared" ref="BE906:BE969" si="324">IFERROR(SUM(AO906,AW906),"")</f>
        <v>0</v>
      </c>
      <c r="BF906" s="253">
        <f t="shared" ref="BF906:BF969" si="325">IFERROR(SUM(AP906,AX906),"")</f>
        <v>0</v>
      </c>
      <c r="BG906" s="253">
        <f t="shared" ref="BG906:BG969" si="326">IFERROR(SUM(AQ906,AY906),"")</f>
        <v>0</v>
      </c>
      <c r="BH906" s="253">
        <f t="shared" ref="BH906:BH969" si="327">IFERROR(SUM(AR906,AZ906),"")</f>
        <v>0</v>
      </c>
      <c r="BI906" s="144"/>
      <c r="BJ906" s="253"/>
      <c r="BK906" s="253"/>
      <c r="BL906" s="253"/>
      <c r="BM906" s="253"/>
      <c r="BN906" s="253"/>
      <c r="BO906" s="253"/>
      <c r="BP906" s="253"/>
      <c r="BQ906" s="144"/>
      <c r="BR906" s="253">
        <f t="shared" ref="BR906:BR969" si="328">IFERROR(V906+BB906,"")</f>
        <v>0</v>
      </c>
      <c r="BS906" s="253">
        <f t="shared" ref="BS906:BS969" si="329">IFERROR(W906+BC906,"")</f>
        <v>0</v>
      </c>
      <c r="BT906" s="253">
        <f t="shared" ref="BT906:BT969" si="330">IFERROR(X906+BD906,"")</f>
        <v>0</v>
      </c>
      <c r="BU906" s="253">
        <f t="shared" ref="BU906:BU969" si="331">IFERROR(Y906+BE906,"")</f>
        <v>0</v>
      </c>
      <c r="BV906" s="253">
        <f t="shared" ref="BV906:BV969" si="332">IFERROR(Z906+BF906,"")</f>
        <v>0</v>
      </c>
      <c r="BW906" s="253">
        <f t="shared" ref="BW906:BW969" si="333">IFERROR(AA906+BG906,"")</f>
        <v>0</v>
      </c>
      <c r="BX906" s="253">
        <f t="shared" ref="BX906:BX969" si="334">IFERROR(AB906+BH906,"")</f>
        <v>0</v>
      </c>
      <c r="BY906" s="142"/>
      <c r="BZ906" s="264" t="str">
        <f>IF(SUMIF('Input| Projects'!$AR$8:$CO$8,"Dx",'Input| Projects'!$AR906:$CO906)=0,"",SUMIF('Input| Projects'!$AR$8:$CO$8,"Dx",'Input| Projects'!$AR906:$CO906))</f>
        <v/>
      </c>
      <c r="CA906" s="264" t="str">
        <f>IF(SUMIF('Input| Projects'!$AR$8:$CO$8,"Tx",'Input| Projects'!$AR906:$CO906)=0,"",SUMIF('Input| Projects'!$AR$8:$CO$8,"Tx",'Input| Projects'!$AR906:$CO906))</f>
        <v/>
      </c>
      <c r="CB906" s="206" t="str">
        <f t="shared" si="319"/>
        <v/>
      </c>
    </row>
    <row r="907" spans="2:80" x14ac:dyDescent="0.3">
      <c r="B907" s="268">
        <f>IFERROR('Input| Projects'!B907,"")</f>
        <v>898</v>
      </c>
      <c r="C907" s="57" t="str">
        <f>IFERROR(IF('Input| Projects'!C907="","",'Input| Projects'!C907),"")</f>
        <v/>
      </c>
      <c r="D907" s="57" t="str">
        <f>IFERROR(IF('Input| Projects'!D907="","",'Input| Projects'!D907),"")</f>
        <v/>
      </c>
      <c r="E907" s="140"/>
      <c r="F907" s="257">
        <f>IFERROR('Input| Projects'!I907*'Input| Escalations'!$K$19,"")</f>
        <v>0</v>
      </c>
      <c r="G907" s="257">
        <f>IFERROR('Input| Projects'!J907*'Input| Escalations'!$K$19,"")</f>
        <v>0</v>
      </c>
      <c r="H907" s="257">
        <f>IFERROR('Input| Projects'!K907*'Input| Escalations'!$K$19,"")</f>
        <v>0</v>
      </c>
      <c r="I907" s="257">
        <f>IFERROR('Input| Projects'!L907*'Input| Escalations'!$K$19,"")</f>
        <v>0</v>
      </c>
      <c r="J907" s="257">
        <f>IFERROR('Input| Projects'!M907*'Input| Escalations'!$K$19,"")</f>
        <v>0</v>
      </c>
      <c r="K907" s="257">
        <f>IFERROR('Input| Projects'!N907*'Input| Escalations'!$K$19,"")</f>
        <v>0</v>
      </c>
      <c r="L907" s="257">
        <f>IFERROR('Input| Projects'!O907*'Input| Escalations'!$K$19,"")</f>
        <v>0</v>
      </c>
      <c r="M907" s="206" t="str">
        <f>IF(ABS(SUM(F907:L907)-(SUM('Input| Projects'!I907:O907)*'Input| Escalations'!$K$19))&lt;0.0000001,"",1)</f>
        <v/>
      </c>
      <c r="N907" s="259">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259">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259">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259">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259">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259">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259">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42"/>
      <c r="V907" s="253">
        <f t="shared" ref="V907:V970" si="335">IFERROR(F907*N907,"")</f>
        <v>0</v>
      </c>
      <c r="W907" s="253">
        <f t="shared" ref="W907:W970" si="336">IFERROR(G907*O907,"")</f>
        <v>0</v>
      </c>
      <c r="X907" s="253">
        <f t="shared" ref="X907:X970" si="337">IFERROR(H907*P907,"")</f>
        <v>0</v>
      </c>
      <c r="Y907" s="253">
        <f t="shared" si="320"/>
        <v>0</v>
      </c>
      <c r="Z907" s="253">
        <f t="shared" si="321"/>
        <v>0</v>
      </c>
      <c r="AA907" s="253">
        <f t="shared" si="322"/>
        <v>0</v>
      </c>
      <c r="AB907" s="253">
        <f t="shared" si="323"/>
        <v>0</v>
      </c>
      <c r="AC907" s="142"/>
      <c r="AD907" s="253">
        <f>'Input| Projects'!Q907*N907*'Input| Escalations'!$K$19</f>
        <v>0</v>
      </c>
      <c r="AE907" s="253">
        <f>'Input| Projects'!R907*O907*'Input| Escalations'!$K$19</f>
        <v>0</v>
      </c>
      <c r="AF907" s="253">
        <f>'Input| Projects'!S907*P907*'Input| Escalations'!$K$19</f>
        <v>0</v>
      </c>
      <c r="AG907" s="253">
        <f>'Input| Projects'!T907*Q907*'Input| Escalations'!$K$19</f>
        <v>0</v>
      </c>
      <c r="AH907" s="253">
        <f>'Input| Projects'!U907*R907*'Input| Escalations'!$K$19</f>
        <v>0</v>
      </c>
      <c r="AI907" s="253">
        <f>'Input| Projects'!V907*S907*'Input| Escalations'!$K$19</f>
        <v>0</v>
      </c>
      <c r="AJ907" s="253">
        <f>'Input| Projects'!W907*T907*'Input| Escalations'!$K$19</f>
        <v>0</v>
      </c>
      <c r="AK907" s="142"/>
      <c r="AL907" s="253">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253">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253">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253">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253">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253">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253">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42"/>
      <c r="AT907" s="253">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253">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253">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253">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253">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253">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253">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42"/>
      <c r="BB907" s="253">
        <f t="shared" ref="BB907:BB970" si="338">IFERROR(SUM(AL907,AT907),"")</f>
        <v>0</v>
      </c>
      <c r="BC907" s="253">
        <f t="shared" ref="BC907:BC970" si="339">IFERROR(SUM(AM907,AU907),"")</f>
        <v>0</v>
      </c>
      <c r="BD907" s="253">
        <f t="shared" ref="BD907:BD970" si="340">IFERROR(SUM(AN907,AV907),"")</f>
        <v>0</v>
      </c>
      <c r="BE907" s="253">
        <f t="shared" si="324"/>
        <v>0</v>
      </c>
      <c r="BF907" s="253">
        <f t="shared" si="325"/>
        <v>0</v>
      </c>
      <c r="BG907" s="253">
        <f t="shared" si="326"/>
        <v>0</v>
      </c>
      <c r="BH907" s="253">
        <f t="shared" si="327"/>
        <v>0</v>
      </c>
      <c r="BI907" s="144"/>
      <c r="BJ907" s="253"/>
      <c r="BK907" s="253"/>
      <c r="BL907" s="253"/>
      <c r="BM907" s="253"/>
      <c r="BN907" s="253"/>
      <c r="BO907" s="253"/>
      <c r="BP907" s="253"/>
      <c r="BQ907" s="144"/>
      <c r="BR907" s="253">
        <f t="shared" si="328"/>
        <v>0</v>
      </c>
      <c r="BS907" s="253">
        <f t="shared" si="329"/>
        <v>0</v>
      </c>
      <c r="BT907" s="253">
        <f t="shared" si="330"/>
        <v>0</v>
      </c>
      <c r="BU907" s="253">
        <f t="shared" si="331"/>
        <v>0</v>
      </c>
      <c r="BV907" s="253">
        <f t="shared" si="332"/>
        <v>0</v>
      </c>
      <c r="BW907" s="253">
        <f t="shared" si="333"/>
        <v>0</v>
      </c>
      <c r="BX907" s="253">
        <f t="shared" si="334"/>
        <v>0</v>
      </c>
      <c r="BY907" s="142"/>
      <c r="BZ907" s="264" t="str">
        <f>IF(SUMIF('Input| Projects'!$AR$8:$CO$8,"Dx",'Input| Projects'!$AR907:$CO907)=0,"",SUMIF('Input| Projects'!$AR$8:$CO$8,"Dx",'Input| Projects'!$AR907:$CO907))</f>
        <v/>
      </c>
      <c r="CA907" s="264" t="str">
        <f>IF(SUMIF('Input| Projects'!$AR$8:$CO$8,"Tx",'Input| Projects'!$AR907:$CO907)=0,"",SUMIF('Input| Projects'!$AR$8:$CO$8,"Tx",'Input| Projects'!$AR907:$CO907))</f>
        <v/>
      </c>
      <c r="CB907" s="206" t="str">
        <f t="shared" ref="CB907:CB970" si="341">IF(SUM(BZ907:CA907,F907:L907)=0,"",IF(SUM(BZ907:CA907)=1,"",1))</f>
        <v/>
      </c>
    </row>
    <row r="908" spans="2:80" x14ac:dyDescent="0.3">
      <c r="B908" s="268">
        <f>IFERROR('Input| Projects'!B908,"")</f>
        <v>899</v>
      </c>
      <c r="C908" s="57" t="str">
        <f>IFERROR(IF('Input| Projects'!C908="","",'Input| Projects'!C908),"")</f>
        <v/>
      </c>
      <c r="D908" s="57" t="str">
        <f>IFERROR(IF('Input| Projects'!D908="","",'Input| Projects'!D908),"")</f>
        <v/>
      </c>
      <c r="E908" s="140"/>
      <c r="F908" s="257">
        <f>IFERROR('Input| Projects'!I908*'Input| Escalations'!$K$19,"")</f>
        <v>0</v>
      </c>
      <c r="G908" s="257">
        <f>IFERROR('Input| Projects'!J908*'Input| Escalations'!$K$19,"")</f>
        <v>0</v>
      </c>
      <c r="H908" s="257">
        <f>IFERROR('Input| Projects'!K908*'Input| Escalations'!$K$19,"")</f>
        <v>0</v>
      </c>
      <c r="I908" s="257">
        <f>IFERROR('Input| Projects'!L908*'Input| Escalations'!$K$19,"")</f>
        <v>0</v>
      </c>
      <c r="J908" s="257">
        <f>IFERROR('Input| Projects'!M908*'Input| Escalations'!$K$19,"")</f>
        <v>0</v>
      </c>
      <c r="K908" s="257">
        <f>IFERROR('Input| Projects'!N908*'Input| Escalations'!$K$19,"")</f>
        <v>0</v>
      </c>
      <c r="L908" s="257">
        <f>IFERROR('Input| Projects'!O908*'Input| Escalations'!$K$19,"")</f>
        <v>0</v>
      </c>
      <c r="M908" s="206" t="str">
        <f>IF(ABS(SUM(F908:L908)-(SUM('Input| Projects'!I908:O908)*'Input| Escalations'!$K$19))&lt;0.0000001,"",1)</f>
        <v/>
      </c>
      <c r="N908" s="259">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259">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259">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259">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259">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259">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259">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42"/>
      <c r="V908" s="253">
        <f t="shared" si="335"/>
        <v>0</v>
      </c>
      <c r="W908" s="253">
        <f t="shared" si="336"/>
        <v>0</v>
      </c>
      <c r="X908" s="253">
        <f t="shared" si="337"/>
        <v>0</v>
      </c>
      <c r="Y908" s="253">
        <f t="shared" si="320"/>
        <v>0</v>
      </c>
      <c r="Z908" s="253">
        <f t="shared" si="321"/>
        <v>0</v>
      </c>
      <c r="AA908" s="253">
        <f t="shared" si="322"/>
        <v>0</v>
      </c>
      <c r="AB908" s="253">
        <f t="shared" si="323"/>
        <v>0</v>
      </c>
      <c r="AC908" s="142"/>
      <c r="AD908" s="253">
        <f>'Input| Projects'!Q908*N908*'Input| Escalations'!$K$19</f>
        <v>0</v>
      </c>
      <c r="AE908" s="253">
        <f>'Input| Projects'!R908*O908*'Input| Escalations'!$K$19</f>
        <v>0</v>
      </c>
      <c r="AF908" s="253">
        <f>'Input| Projects'!S908*P908*'Input| Escalations'!$K$19</f>
        <v>0</v>
      </c>
      <c r="AG908" s="253">
        <f>'Input| Projects'!T908*Q908*'Input| Escalations'!$K$19</f>
        <v>0</v>
      </c>
      <c r="AH908" s="253">
        <f>'Input| Projects'!U908*R908*'Input| Escalations'!$K$19</f>
        <v>0</v>
      </c>
      <c r="AI908" s="253">
        <f>'Input| Projects'!V908*S908*'Input| Escalations'!$K$19</f>
        <v>0</v>
      </c>
      <c r="AJ908" s="253">
        <f>'Input| Projects'!W908*T908*'Input| Escalations'!$K$19</f>
        <v>0</v>
      </c>
      <c r="AK908" s="142"/>
      <c r="AL908" s="253">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253">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253">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253">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253">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253">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253">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42"/>
      <c r="AT908" s="253">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253">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253">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253">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253">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253">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253">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42"/>
      <c r="BB908" s="253">
        <f t="shared" si="338"/>
        <v>0</v>
      </c>
      <c r="BC908" s="253">
        <f t="shared" si="339"/>
        <v>0</v>
      </c>
      <c r="BD908" s="253">
        <f t="shared" si="340"/>
        <v>0</v>
      </c>
      <c r="BE908" s="253">
        <f t="shared" si="324"/>
        <v>0</v>
      </c>
      <c r="BF908" s="253">
        <f t="shared" si="325"/>
        <v>0</v>
      </c>
      <c r="BG908" s="253">
        <f t="shared" si="326"/>
        <v>0</v>
      </c>
      <c r="BH908" s="253">
        <f t="shared" si="327"/>
        <v>0</v>
      </c>
      <c r="BI908" s="144"/>
      <c r="BJ908" s="253"/>
      <c r="BK908" s="253"/>
      <c r="BL908" s="253"/>
      <c r="BM908" s="253"/>
      <c r="BN908" s="253"/>
      <c r="BO908" s="253"/>
      <c r="BP908" s="253"/>
      <c r="BQ908" s="144"/>
      <c r="BR908" s="253">
        <f t="shared" si="328"/>
        <v>0</v>
      </c>
      <c r="BS908" s="253">
        <f t="shared" si="329"/>
        <v>0</v>
      </c>
      <c r="BT908" s="253">
        <f t="shared" si="330"/>
        <v>0</v>
      </c>
      <c r="BU908" s="253">
        <f t="shared" si="331"/>
        <v>0</v>
      </c>
      <c r="BV908" s="253">
        <f t="shared" si="332"/>
        <v>0</v>
      </c>
      <c r="BW908" s="253">
        <f t="shared" si="333"/>
        <v>0</v>
      </c>
      <c r="BX908" s="253">
        <f t="shared" si="334"/>
        <v>0</v>
      </c>
      <c r="BY908" s="142"/>
      <c r="BZ908" s="264" t="str">
        <f>IF(SUMIF('Input| Projects'!$AR$8:$CO$8,"Dx",'Input| Projects'!$AR908:$CO908)=0,"",SUMIF('Input| Projects'!$AR$8:$CO$8,"Dx",'Input| Projects'!$AR908:$CO908))</f>
        <v/>
      </c>
      <c r="CA908" s="264" t="str">
        <f>IF(SUMIF('Input| Projects'!$AR$8:$CO$8,"Tx",'Input| Projects'!$AR908:$CO908)=0,"",SUMIF('Input| Projects'!$AR$8:$CO$8,"Tx",'Input| Projects'!$AR908:$CO908))</f>
        <v/>
      </c>
      <c r="CB908" s="206" t="str">
        <f t="shared" si="341"/>
        <v/>
      </c>
    </row>
    <row r="909" spans="2:80" x14ac:dyDescent="0.3">
      <c r="B909" s="268">
        <f>IFERROR('Input| Projects'!B909,"")</f>
        <v>900</v>
      </c>
      <c r="C909" s="57" t="str">
        <f>IFERROR(IF('Input| Projects'!C909="","",'Input| Projects'!C909),"")</f>
        <v/>
      </c>
      <c r="D909" s="57" t="str">
        <f>IFERROR(IF('Input| Projects'!D909="","",'Input| Projects'!D909),"")</f>
        <v/>
      </c>
      <c r="E909" s="140"/>
      <c r="F909" s="257">
        <f>IFERROR('Input| Projects'!I909*'Input| Escalations'!$K$19,"")</f>
        <v>0</v>
      </c>
      <c r="G909" s="257">
        <f>IFERROR('Input| Projects'!J909*'Input| Escalations'!$K$19,"")</f>
        <v>0</v>
      </c>
      <c r="H909" s="257">
        <f>IFERROR('Input| Projects'!K909*'Input| Escalations'!$K$19,"")</f>
        <v>0</v>
      </c>
      <c r="I909" s="257">
        <f>IFERROR('Input| Projects'!L909*'Input| Escalations'!$K$19,"")</f>
        <v>0</v>
      </c>
      <c r="J909" s="257">
        <f>IFERROR('Input| Projects'!M909*'Input| Escalations'!$K$19,"")</f>
        <v>0</v>
      </c>
      <c r="K909" s="257">
        <f>IFERROR('Input| Projects'!N909*'Input| Escalations'!$K$19,"")</f>
        <v>0</v>
      </c>
      <c r="L909" s="257">
        <f>IFERROR('Input| Projects'!O909*'Input| Escalations'!$K$19,"")</f>
        <v>0</v>
      </c>
      <c r="M909" s="206" t="str">
        <f>IF(ABS(SUM(F909:L909)-(SUM('Input| Projects'!I909:O909)*'Input| Escalations'!$K$19))&lt;0.0000001,"",1)</f>
        <v/>
      </c>
      <c r="N909" s="259">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259">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259">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259">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259">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259">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259">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42"/>
      <c r="V909" s="253">
        <f t="shared" si="335"/>
        <v>0</v>
      </c>
      <c r="W909" s="253">
        <f t="shared" si="336"/>
        <v>0</v>
      </c>
      <c r="X909" s="253">
        <f t="shared" si="337"/>
        <v>0</v>
      </c>
      <c r="Y909" s="253">
        <f t="shared" si="320"/>
        <v>0</v>
      </c>
      <c r="Z909" s="253">
        <f t="shared" si="321"/>
        <v>0</v>
      </c>
      <c r="AA909" s="253">
        <f t="shared" si="322"/>
        <v>0</v>
      </c>
      <c r="AB909" s="253">
        <f t="shared" si="323"/>
        <v>0</v>
      </c>
      <c r="AC909" s="142"/>
      <c r="AD909" s="253">
        <f>'Input| Projects'!Q909*N909*'Input| Escalations'!$K$19</f>
        <v>0</v>
      </c>
      <c r="AE909" s="253">
        <f>'Input| Projects'!R909*O909*'Input| Escalations'!$K$19</f>
        <v>0</v>
      </c>
      <c r="AF909" s="253">
        <f>'Input| Projects'!S909*P909*'Input| Escalations'!$K$19</f>
        <v>0</v>
      </c>
      <c r="AG909" s="253">
        <f>'Input| Projects'!T909*Q909*'Input| Escalations'!$K$19</f>
        <v>0</v>
      </c>
      <c r="AH909" s="253">
        <f>'Input| Projects'!U909*R909*'Input| Escalations'!$K$19</f>
        <v>0</v>
      </c>
      <c r="AI909" s="253">
        <f>'Input| Projects'!V909*S909*'Input| Escalations'!$K$19</f>
        <v>0</v>
      </c>
      <c r="AJ909" s="253">
        <f>'Input| Projects'!W909*T909*'Input| Escalations'!$K$19</f>
        <v>0</v>
      </c>
      <c r="AK909" s="142"/>
      <c r="AL909" s="253">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253">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253">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253">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253">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253">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253">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42"/>
      <c r="AT909" s="253">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253">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253">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253">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253">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253">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253">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42"/>
      <c r="BB909" s="253">
        <f t="shared" si="338"/>
        <v>0</v>
      </c>
      <c r="BC909" s="253">
        <f t="shared" si="339"/>
        <v>0</v>
      </c>
      <c r="BD909" s="253">
        <f t="shared" si="340"/>
        <v>0</v>
      </c>
      <c r="BE909" s="253">
        <f t="shared" si="324"/>
        <v>0</v>
      </c>
      <c r="BF909" s="253">
        <f t="shared" si="325"/>
        <v>0</v>
      </c>
      <c r="BG909" s="253">
        <f t="shared" si="326"/>
        <v>0</v>
      </c>
      <c r="BH909" s="253">
        <f t="shared" si="327"/>
        <v>0</v>
      </c>
      <c r="BI909" s="144"/>
      <c r="BJ909" s="253"/>
      <c r="BK909" s="253"/>
      <c r="BL909" s="253"/>
      <c r="BM909" s="253"/>
      <c r="BN909" s="253"/>
      <c r="BO909" s="253"/>
      <c r="BP909" s="253"/>
      <c r="BQ909" s="144"/>
      <c r="BR909" s="253">
        <f t="shared" si="328"/>
        <v>0</v>
      </c>
      <c r="BS909" s="253">
        <f t="shared" si="329"/>
        <v>0</v>
      </c>
      <c r="BT909" s="253">
        <f t="shared" si="330"/>
        <v>0</v>
      </c>
      <c r="BU909" s="253">
        <f t="shared" si="331"/>
        <v>0</v>
      </c>
      <c r="BV909" s="253">
        <f t="shared" si="332"/>
        <v>0</v>
      </c>
      <c r="BW909" s="253">
        <f t="shared" si="333"/>
        <v>0</v>
      </c>
      <c r="BX909" s="253">
        <f t="shared" si="334"/>
        <v>0</v>
      </c>
      <c r="BY909" s="142"/>
      <c r="BZ909" s="264" t="str">
        <f>IF(SUMIF('Input| Projects'!$AR$8:$CO$8,"Dx",'Input| Projects'!$AR909:$CO909)=0,"",SUMIF('Input| Projects'!$AR$8:$CO$8,"Dx",'Input| Projects'!$AR909:$CO909))</f>
        <v/>
      </c>
      <c r="CA909" s="264" t="str">
        <f>IF(SUMIF('Input| Projects'!$AR$8:$CO$8,"Tx",'Input| Projects'!$AR909:$CO909)=0,"",SUMIF('Input| Projects'!$AR$8:$CO$8,"Tx",'Input| Projects'!$AR909:$CO909))</f>
        <v/>
      </c>
      <c r="CB909" s="206" t="str">
        <f t="shared" si="341"/>
        <v/>
      </c>
    </row>
    <row r="910" spans="2:80" x14ac:dyDescent="0.3">
      <c r="B910" s="268">
        <f>IFERROR('Input| Projects'!B910,"")</f>
        <v>901</v>
      </c>
      <c r="C910" s="57" t="str">
        <f>IFERROR(IF('Input| Projects'!C910="","",'Input| Projects'!C910),"")</f>
        <v/>
      </c>
      <c r="D910" s="57" t="str">
        <f>IFERROR(IF('Input| Projects'!D910="","",'Input| Projects'!D910),"")</f>
        <v/>
      </c>
      <c r="E910" s="140"/>
      <c r="F910" s="257">
        <f>IFERROR('Input| Projects'!I910*'Input| Escalations'!$K$19,"")</f>
        <v>0</v>
      </c>
      <c r="G910" s="257">
        <f>IFERROR('Input| Projects'!J910*'Input| Escalations'!$K$19,"")</f>
        <v>0</v>
      </c>
      <c r="H910" s="257">
        <f>IFERROR('Input| Projects'!K910*'Input| Escalations'!$K$19,"")</f>
        <v>0</v>
      </c>
      <c r="I910" s="257">
        <f>IFERROR('Input| Projects'!L910*'Input| Escalations'!$K$19,"")</f>
        <v>0</v>
      </c>
      <c r="J910" s="257">
        <f>IFERROR('Input| Projects'!M910*'Input| Escalations'!$K$19,"")</f>
        <v>0</v>
      </c>
      <c r="K910" s="257">
        <f>IFERROR('Input| Projects'!N910*'Input| Escalations'!$K$19,"")</f>
        <v>0</v>
      </c>
      <c r="L910" s="257">
        <f>IFERROR('Input| Projects'!O910*'Input| Escalations'!$K$19,"")</f>
        <v>0</v>
      </c>
      <c r="M910" s="206" t="str">
        <f>IF(ABS(SUM(F910:L910)-(SUM('Input| Projects'!I910:O910)*'Input| Escalations'!$K$19))&lt;0.0000001,"",1)</f>
        <v/>
      </c>
      <c r="N910" s="259">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259">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259">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259">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259">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259">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259">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42"/>
      <c r="V910" s="253">
        <f t="shared" si="335"/>
        <v>0</v>
      </c>
      <c r="W910" s="253">
        <f t="shared" si="336"/>
        <v>0</v>
      </c>
      <c r="X910" s="253">
        <f t="shared" si="337"/>
        <v>0</v>
      </c>
      <c r="Y910" s="253">
        <f t="shared" si="320"/>
        <v>0</v>
      </c>
      <c r="Z910" s="253">
        <f t="shared" si="321"/>
        <v>0</v>
      </c>
      <c r="AA910" s="253">
        <f t="shared" si="322"/>
        <v>0</v>
      </c>
      <c r="AB910" s="253">
        <f t="shared" si="323"/>
        <v>0</v>
      </c>
      <c r="AC910" s="142"/>
      <c r="AD910" s="253">
        <f>'Input| Projects'!Q910*N910*'Input| Escalations'!$K$19</f>
        <v>0</v>
      </c>
      <c r="AE910" s="253">
        <f>'Input| Projects'!R910*O910*'Input| Escalations'!$K$19</f>
        <v>0</v>
      </c>
      <c r="AF910" s="253">
        <f>'Input| Projects'!S910*P910*'Input| Escalations'!$K$19</f>
        <v>0</v>
      </c>
      <c r="AG910" s="253">
        <f>'Input| Projects'!T910*Q910*'Input| Escalations'!$K$19</f>
        <v>0</v>
      </c>
      <c r="AH910" s="253">
        <f>'Input| Projects'!U910*R910*'Input| Escalations'!$K$19</f>
        <v>0</v>
      </c>
      <c r="AI910" s="253">
        <f>'Input| Projects'!V910*S910*'Input| Escalations'!$K$19</f>
        <v>0</v>
      </c>
      <c r="AJ910" s="253">
        <f>'Input| Projects'!W910*T910*'Input| Escalations'!$K$19</f>
        <v>0</v>
      </c>
      <c r="AK910" s="142"/>
      <c r="AL910" s="253">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253">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253">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253">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253">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253">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253">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42"/>
      <c r="AT910" s="253">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253">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253">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253">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253">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253">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253">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42"/>
      <c r="BB910" s="253">
        <f t="shared" si="338"/>
        <v>0</v>
      </c>
      <c r="BC910" s="253">
        <f t="shared" si="339"/>
        <v>0</v>
      </c>
      <c r="BD910" s="253">
        <f t="shared" si="340"/>
        <v>0</v>
      </c>
      <c r="BE910" s="253">
        <f t="shared" si="324"/>
        <v>0</v>
      </c>
      <c r="BF910" s="253">
        <f t="shared" si="325"/>
        <v>0</v>
      </c>
      <c r="BG910" s="253">
        <f t="shared" si="326"/>
        <v>0</v>
      </c>
      <c r="BH910" s="253">
        <f t="shared" si="327"/>
        <v>0</v>
      </c>
      <c r="BI910" s="144"/>
      <c r="BJ910" s="253"/>
      <c r="BK910" s="253"/>
      <c r="BL910" s="253"/>
      <c r="BM910" s="253"/>
      <c r="BN910" s="253"/>
      <c r="BO910" s="253"/>
      <c r="BP910" s="253"/>
      <c r="BQ910" s="144"/>
      <c r="BR910" s="253">
        <f t="shared" si="328"/>
        <v>0</v>
      </c>
      <c r="BS910" s="253">
        <f t="shared" si="329"/>
        <v>0</v>
      </c>
      <c r="BT910" s="253">
        <f t="shared" si="330"/>
        <v>0</v>
      </c>
      <c r="BU910" s="253">
        <f t="shared" si="331"/>
        <v>0</v>
      </c>
      <c r="BV910" s="253">
        <f t="shared" si="332"/>
        <v>0</v>
      </c>
      <c r="BW910" s="253">
        <f t="shared" si="333"/>
        <v>0</v>
      </c>
      <c r="BX910" s="253">
        <f t="shared" si="334"/>
        <v>0</v>
      </c>
      <c r="BY910" s="142"/>
      <c r="BZ910" s="264" t="str">
        <f>IF(SUMIF('Input| Projects'!$AR$8:$CO$8,"Dx",'Input| Projects'!$AR910:$CO910)=0,"",SUMIF('Input| Projects'!$AR$8:$CO$8,"Dx",'Input| Projects'!$AR910:$CO910))</f>
        <v/>
      </c>
      <c r="CA910" s="264" t="str">
        <f>IF(SUMIF('Input| Projects'!$AR$8:$CO$8,"Tx",'Input| Projects'!$AR910:$CO910)=0,"",SUMIF('Input| Projects'!$AR$8:$CO$8,"Tx",'Input| Projects'!$AR910:$CO910))</f>
        <v/>
      </c>
      <c r="CB910" s="206" t="str">
        <f t="shared" si="341"/>
        <v/>
      </c>
    </row>
    <row r="911" spans="2:80" x14ac:dyDescent="0.3">
      <c r="B911" s="268">
        <f>IFERROR('Input| Projects'!B911,"")</f>
        <v>902</v>
      </c>
      <c r="C911" s="57" t="str">
        <f>IFERROR(IF('Input| Projects'!C911="","",'Input| Projects'!C911),"")</f>
        <v/>
      </c>
      <c r="D911" s="57" t="str">
        <f>IFERROR(IF('Input| Projects'!D911="","",'Input| Projects'!D911),"")</f>
        <v/>
      </c>
      <c r="E911" s="140"/>
      <c r="F911" s="257">
        <f>IFERROR('Input| Projects'!I911*'Input| Escalations'!$K$19,"")</f>
        <v>0</v>
      </c>
      <c r="G911" s="257">
        <f>IFERROR('Input| Projects'!J911*'Input| Escalations'!$K$19,"")</f>
        <v>0</v>
      </c>
      <c r="H911" s="257">
        <f>IFERROR('Input| Projects'!K911*'Input| Escalations'!$K$19,"")</f>
        <v>0</v>
      </c>
      <c r="I911" s="257">
        <f>IFERROR('Input| Projects'!L911*'Input| Escalations'!$K$19,"")</f>
        <v>0</v>
      </c>
      <c r="J911" s="257">
        <f>IFERROR('Input| Projects'!M911*'Input| Escalations'!$K$19,"")</f>
        <v>0</v>
      </c>
      <c r="K911" s="257">
        <f>IFERROR('Input| Projects'!N911*'Input| Escalations'!$K$19,"")</f>
        <v>0</v>
      </c>
      <c r="L911" s="257">
        <f>IFERROR('Input| Projects'!O911*'Input| Escalations'!$K$19,"")</f>
        <v>0</v>
      </c>
      <c r="M911" s="206" t="str">
        <f>IF(ABS(SUM(F911:L911)-(SUM('Input| Projects'!I911:O911)*'Input| Escalations'!$K$19))&lt;0.0000001,"",1)</f>
        <v/>
      </c>
      <c r="N911" s="259">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259">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259">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259">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259">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259">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259">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42"/>
      <c r="V911" s="253">
        <f t="shared" si="335"/>
        <v>0</v>
      </c>
      <c r="W911" s="253">
        <f t="shared" si="336"/>
        <v>0</v>
      </c>
      <c r="X911" s="253">
        <f t="shared" si="337"/>
        <v>0</v>
      </c>
      <c r="Y911" s="253">
        <f t="shared" si="320"/>
        <v>0</v>
      </c>
      <c r="Z911" s="253">
        <f t="shared" si="321"/>
        <v>0</v>
      </c>
      <c r="AA911" s="253">
        <f t="shared" si="322"/>
        <v>0</v>
      </c>
      <c r="AB911" s="253">
        <f t="shared" si="323"/>
        <v>0</v>
      </c>
      <c r="AC911" s="142"/>
      <c r="AD911" s="253">
        <f>'Input| Projects'!Q911*N911*'Input| Escalations'!$K$19</f>
        <v>0</v>
      </c>
      <c r="AE911" s="253">
        <f>'Input| Projects'!R911*O911*'Input| Escalations'!$K$19</f>
        <v>0</v>
      </c>
      <c r="AF911" s="253">
        <f>'Input| Projects'!S911*P911*'Input| Escalations'!$K$19</f>
        <v>0</v>
      </c>
      <c r="AG911" s="253">
        <f>'Input| Projects'!T911*Q911*'Input| Escalations'!$K$19</f>
        <v>0</v>
      </c>
      <c r="AH911" s="253">
        <f>'Input| Projects'!U911*R911*'Input| Escalations'!$K$19</f>
        <v>0</v>
      </c>
      <c r="AI911" s="253">
        <f>'Input| Projects'!V911*S911*'Input| Escalations'!$K$19</f>
        <v>0</v>
      </c>
      <c r="AJ911" s="253">
        <f>'Input| Projects'!W911*T911*'Input| Escalations'!$K$19</f>
        <v>0</v>
      </c>
      <c r="AK911" s="142"/>
      <c r="AL911" s="253">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253">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253">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253">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253">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253">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253">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42"/>
      <c r="AT911" s="253">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253">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253">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253">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253">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253">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253">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42"/>
      <c r="BB911" s="253">
        <f t="shared" si="338"/>
        <v>0</v>
      </c>
      <c r="BC911" s="253">
        <f t="shared" si="339"/>
        <v>0</v>
      </c>
      <c r="BD911" s="253">
        <f t="shared" si="340"/>
        <v>0</v>
      </c>
      <c r="BE911" s="253">
        <f t="shared" si="324"/>
        <v>0</v>
      </c>
      <c r="BF911" s="253">
        <f t="shared" si="325"/>
        <v>0</v>
      </c>
      <c r="BG911" s="253">
        <f t="shared" si="326"/>
        <v>0</v>
      </c>
      <c r="BH911" s="253">
        <f t="shared" si="327"/>
        <v>0</v>
      </c>
      <c r="BI911" s="144"/>
      <c r="BJ911" s="253"/>
      <c r="BK911" s="253"/>
      <c r="BL911" s="253"/>
      <c r="BM911" s="253"/>
      <c r="BN911" s="253"/>
      <c r="BO911" s="253"/>
      <c r="BP911" s="253"/>
      <c r="BQ911" s="144"/>
      <c r="BR911" s="253">
        <f t="shared" si="328"/>
        <v>0</v>
      </c>
      <c r="BS911" s="253">
        <f t="shared" si="329"/>
        <v>0</v>
      </c>
      <c r="BT911" s="253">
        <f t="shared" si="330"/>
        <v>0</v>
      </c>
      <c r="BU911" s="253">
        <f t="shared" si="331"/>
        <v>0</v>
      </c>
      <c r="BV911" s="253">
        <f t="shared" si="332"/>
        <v>0</v>
      </c>
      <c r="BW911" s="253">
        <f t="shared" si="333"/>
        <v>0</v>
      </c>
      <c r="BX911" s="253">
        <f t="shared" si="334"/>
        <v>0</v>
      </c>
      <c r="BY911" s="142"/>
      <c r="BZ911" s="264" t="str">
        <f>IF(SUMIF('Input| Projects'!$AR$8:$CO$8,"Dx",'Input| Projects'!$AR911:$CO911)=0,"",SUMIF('Input| Projects'!$AR$8:$CO$8,"Dx",'Input| Projects'!$AR911:$CO911))</f>
        <v/>
      </c>
      <c r="CA911" s="264" t="str">
        <f>IF(SUMIF('Input| Projects'!$AR$8:$CO$8,"Tx",'Input| Projects'!$AR911:$CO911)=0,"",SUMIF('Input| Projects'!$AR$8:$CO$8,"Tx",'Input| Projects'!$AR911:$CO911))</f>
        <v/>
      </c>
      <c r="CB911" s="206" t="str">
        <f t="shared" si="341"/>
        <v/>
      </c>
    </row>
    <row r="912" spans="2:80" x14ac:dyDescent="0.3">
      <c r="B912" s="268">
        <f>IFERROR('Input| Projects'!B912,"")</f>
        <v>903</v>
      </c>
      <c r="C912" s="57" t="str">
        <f>IFERROR(IF('Input| Projects'!C912="","",'Input| Projects'!C912),"")</f>
        <v/>
      </c>
      <c r="D912" s="57" t="str">
        <f>IFERROR(IF('Input| Projects'!D912="","",'Input| Projects'!D912),"")</f>
        <v/>
      </c>
      <c r="E912" s="140"/>
      <c r="F912" s="257">
        <f>IFERROR('Input| Projects'!I912*'Input| Escalations'!$K$19,"")</f>
        <v>0</v>
      </c>
      <c r="G912" s="257">
        <f>IFERROR('Input| Projects'!J912*'Input| Escalations'!$K$19,"")</f>
        <v>0</v>
      </c>
      <c r="H912" s="257">
        <f>IFERROR('Input| Projects'!K912*'Input| Escalations'!$K$19,"")</f>
        <v>0</v>
      </c>
      <c r="I912" s="257">
        <f>IFERROR('Input| Projects'!L912*'Input| Escalations'!$K$19,"")</f>
        <v>0</v>
      </c>
      <c r="J912" s="257">
        <f>IFERROR('Input| Projects'!M912*'Input| Escalations'!$K$19,"")</f>
        <v>0</v>
      </c>
      <c r="K912" s="257">
        <f>IFERROR('Input| Projects'!N912*'Input| Escalations'!$K$19,"")</f>
        <v>0</v>
      </c>
      <c r="L912" s="257">
        <f>IFERROR('Input| Projects'!O912*'Input| Escalations'!$K$19,"")</f>
        <v>0</v>
      </c>
      <c r="M912" s="206" t="str">
        <f>IF(ABS(SUM(F912:L912)-(SUM('Input| Projects'!I912:O912)*'Input| Escalations'!$K$19))&lt;0.0000001,"",1)</f>
        <v/>
      </c>
      <c r="N912" s="259">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259">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259">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259">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259">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259">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259">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42"/>
      <c r="V912" s="253">
        <f t="shared" si="335"/>
        <v>0</v>
      </c>
      <c r="W912" s="253">
        <f t="shared" si="336"/>
        <v>0</v>
      </c>
      <c r="X912" s="253">
        <f t="shared" si="337"/>
        <v>0</v>
      </c>
      <c r="Y912" s="253">
        <f t="shared" si="320"/>
        <v>0</v>
      </c>
      <c r="Z912" s="253">
        <f t="shared" si="321"/>
        <v>0</v>
      </c>
      <c r="AA912" s="253">
        <f t="shared" si="322"/>
        <v>0</v>
      </c>
      <c r="AB912" s="253">
        <f t="shared" si="323"/>
        <v>0</v>
      </c>
      <c r="AC912" s="142"/>
      <c r="AD912" s="253">
        <f>'Input| Projects'!Q912*N912*'Input| Escalations'!$K$19</f>
        <v>0</v>
      </c>
      <c r="AE912" s="253">
        <f>'Input| Projects'!R912*O912*'Input| Escalations'!$K$19</f>
        <v>0</v>
      </c>
      <c r="AF912" s="253">
        <f>'Input| Projects'!S912*P912*'Input| Escalations'!$K$19</f>
        <v>0</v>
      </c>
      <c r="AG912" s="253">
        <f>'Input| Projects'!T912*Q912*'Input| Escalations'!$K$19</f>
        <v>0</v>
      </c>
      <c r="AH912" s="253">
        <f>'Input| Projects'!U912*R912*'Input| Escalations'!$K$19</f>
        <v>0</v>
      </c>
      <c r="AI912" s="253">
        <f>'Input| Projects'!V912*S912*'Input| Escalations'!$K$19</f>
        <v>0</v>
      </c>
      <c r="AJ912" s="253">
        <f>'Input| Projects'!W912*T912*'Input| Escalations'!$K$19</f>
        <v>0</v>
      </c>
      <c r="AK912" s="142"/>
      <c r="AL912" s="253">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253">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253">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253">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253">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253">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253">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42"/>
      <c r="AT912" s="253">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253">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253">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253">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253">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253">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253">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42"/>
      <c r="BB912" s="253">
        <f t="shared" si="338"/>
        <v>0</v>
      </c>
      <c r="BC912" s="253">
        <f t="shared" si="339"/>
        <v>0</v>
      </c>
      <c r="BD912" s="253">
        <f t="shared" si="340"/>
        <v>0</v>
      </c>
      <c r="BE912" s="253">
        <f t="shared" si="324"/>
        <v>0</v>
      </c>
      <c r="BF912" s="253">
        <f t="shared" si="325"/>
        <v>0</v>
      </c>
      <c r="BG912" s="253">
        <f t="shared" si="326"/>
        <v>0</v>
      </c>
      <c r="BH912" s="253">
        <f t="shared" si="327"/>
        <v>0</v>
      </c>
      <c r="BI912" s="144"/>
      <c r="BJ912" s="253"/>
      <c r="BK912" s="253"/>
      <c r="BL912" s="253"/>
      <c r="BM912" s="253"/>
      <c r="BN912" s="253"/>
      <c r="BO912" s="253"/>
      <c r="BP912" s="253"/>
      <c r="BQ912" s="144"/>
      <c r="BR912" s="253">
        <f t="shared" si="328"/>
        <v>0</v>
      </c>
      <c r="BS912" s="253">
        <f t="shared" si="329"/>
        <v>0</v>
      </c>
      <c r="BT912" s="253">
        <f t="shared" si="330"/>
        <v>0</v>
      </c>
      <c r="BU912" s="253">
        <f t="shared" si="331"/>
        <v>0</v>
      </c>
      <c r="BV912" s="253">
        <f t="shared" si="332"/>
        <v>0</v>
      </c>
      <c r="BW912" s="253">
        <f t="shared" si="333"/>
        <v>0</v>
      </c>
      <c r="BX912" s="253">
        <f t="shared" si="334"/>
        <v>0</v>
      </c>
      <c r="BY912" s="142"/>
      <c r="BZ912" s="264" t="str">
        <f>IF(SUMIF('Input| Projects'!$AR$8:$CO$8,"Dx",'Input| Projects'!$AR912:$CO912)=0,"",SUMIF('Input| Projects'!$AR$8:$CO$8,"Dx",'Input| Projects'!$AR912:$CO912))</f>
        <v/>
      </c>
      <c r="CA912" s="264" t="str">
        <f>IF(SUMIF('Input| Projects'!$AR$8:$CO$8,"Tx",'Input| Projects'!$AR912:$CO912)=0,"",SUMIF('Input| Projects'!$AR$8:$CO$8,"Tx",'Input| Projects'!$AR912:$CO912))</f>
        <v/>
      </c>
      <c r="CB912" s="206" t="str">
        <f t="shared" si="341"/>
        <v/>
      </c>
    </row>
    <row r="913" spans="2:80" x14ac:dyDescent="0.3">
      <c r="B913" s="268">
        <f>IFERROR('Input| Projects'!B913,"")</f>
        <v>904</v>
      </c>
      <c r="C913" s="57" t="str">
        <f>IFERROR(IF('Input| Projects'!C913="","",'Input| Projects'!C913),"")</f>
        <v/>
      </c>
      <c r="D913" s="57" t="str">
        <f>IFERROR(IF('Input| Projects'!D913="","",'Input| Projects'!D913),"")</f>
        <v/>
      </c>
      <c r="E913" s="140"/>
      <c r="F913" s="257">
        <f>IFERROR('Input| Projects'!I913*'Input| Escalations'!$K$19,"")</f>
        <v>0</v>
      </c>
      <c r="G913" s="257">
        <f>IFERROR('Input| Projects'!J913*'Input| Escalations'!$K$19,"")</f>
        <v>0</v>
      </c>
      <c r="H913" s="257">
        <f>IFERROR('Input| Projects'!K913*'Input| Escalations'!$K$19,"")</f>
        <v>0</v>
      </c>
      <c r="I913" s="257">
        <f>IFERROR('Input| Projects'!L913*'Input| Escalations'!$K$19,"")</f>
        <v>0</v>
      </c>
      <c r="J913" s="257">
        <f>IFERROR('Input| Projects'!M913*'Input| Escalations'!$K$19,"")</f>
        <v>0</v>
      </c>
      <c r="K913" s="257">
        <f>IFERROR('Input| Projects'!N913*'Input| Escalations'!$K$19,"")</f>
        <v>0</v>
      </c>
      <c r="L913" s="257">
        <f>IFERROR('Input| Projects'!O913*'Input| Escalations'!$K$19,"")</f>
        <v>0</v>
      </c>
      <c r="M913" s="206" t="str">
        <f>IF(ABS(SUM(F913:L913)-(SUM('Input| Projects'!I913:O913)*'Input| Escalations'!$K$19))&lt;0.0000001,"",1)</f>
        <v/>
      </c>
      <c r="N913" s="259">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259">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259">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259">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259">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259">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259">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42"/>
      <c r="V913" s="253">
        <f t="shared" si="335"/>
        <v>0</v>
      </c>
      <c r="W913" s="253">
        <f t="shared" si="336"/>
        <v>0</v>
      </c>
      <c r="X913" s="253">
        <f t="shared" si="337"/>
        <v>0</v>
      </c>
      <c r="Y913" s="253">
        <f t="shared" si="320"/>
        <v>0</v>
      </c>
      <c r="Z913" s="253">
        <f t="shared" si="321"/>
        <v>0</v>
      </c>
      <c r="AA913" s="253">
        <f t="shared" si="322"/>
        <v>0</v>
      </c>
      <c r="AB913" s="253">
        <f t="shared" si="323"/>
        <v>0</v>
      </c>
      <c r="AC913" s="142"/>
      <c r="AD913" s="253">
        <f>'Input| Projects'!Q913*N913*'Input| Escalations'!$K$19</f>
        <v>0</v>
      </c>
      <c r="AE913" s="253">
        <f>'Input| Projects'!R913*O913*'Input| Escalations'!$K$19</f>
        <v>0</v>
      </c>
      <c r="AF913" s="253">
        <f>'Input| Projects'!S913*P913*'Input| Escalations'!$K$19</f>
        <v>0</v>
      </c>
      <c r="AG913" s="253">
        <f>'Input| Projects'!T913*Q913*'Input| Escalations'!$K$19</f>
        <v>0</v>
      </c>
      <c r="AH913" s="253">
        <f>'Input| Projects'!U913*R913*'Input| Escalations'!$K$19</f>
        <v>0</v>
      </c>
      <c r="AI913" s="253">
        <f>'Input| Projects'!V913*S913*'Input| Escalations'!$K$19</f>
        <v>0</v>
      </c>
      <c r="AJ913" s="253">
        <f>'Input| Projects'!W913*T913*'Input| Escalations'!$K$19</f>
        <v>0</v>
      </c>
      <c r="AK913" s="142"/>
      <c r="AL913" s="253">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253">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253">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253">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253">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253">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253">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42"/>
      <c r="AT913" s="253">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253">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253">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253">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253">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253">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253">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42"/>
      <c r="BB913" s="253">
        <f t="shared" si="338"/>
        <v>0</v>
      </c>
      <c r="BC913" s="253">
        <f t="shared" si="339"/>
        <v>0</v>
      </c>
      <c r="BD913" s="253">
        <f t="shared" si="340"/>
        <v>0</v>
      </c>
      <c r="BE913" s="253">
        <f t="shared" si="324"/>
        <v>0</v>
      </c>
      <c r="BF913" s="253">
        <f t="shared" si="325"/>
        <v>0</v>
      </c>
      <c r="BG913" s="253">
        <f t="shared" si="326"/>
        <v>0</v>
      </c>
      <c r="BH913" s="253">
        <f t="shared" si="327"/>
        <v>0</v>
      </c>
      <c r="BI913" s="144"/>
      <c r="BJ913" s="253"/>
      <c r="BK913" s="253"/>
      <c r="BL913" s="253"/>
      <c r="BM913" s="253"/>
      <c r="BN913" s="253"/>
      <c r="BO913" s="253"/>
      <c r="BP913" s="253"/>
      <c r="BQ913" s="144"/>
      <c r="BR913" s="253">
        <f t="shared" si="328"/>
        <v>0</v>
      </c>
      <c r="BS913" s="253">
        <f t="shared" si="329"/>
        <v>0</v>
      </c>
      <c r="BT913" s="253">
        <f t="shared" si="330"/>
        <v>0</v>
      </c>
      <c r="BU913" s="253">
        <f t="shared" si="331"/>
        <v>0</v>
      </c>
      <c r="BV913" s="253">
        <f t="shared" si="332"/>
        <v>0</v>
      </c>
      <c r="BW913" s="253">
        <f t="shared" si="333"/>
        <v>0</v>
      </c>
      <c r="BX913" s="253">
        <f t="shared" si="334"/>
        <v>0</v>
      </c>
      <c r="BY913" s="142"/>
      <c r="BZ913" s="264" t="str">
        <f>IF(SUMIF('Input| Projects'!$AR$8:$CO$8,"Dx",'Input| Projects'!$AR913:$CO913)=0,"",SUMIF('Input| Projects'!$AR$8:$CO$8,"Dx",'Input| Projects'!$AR913:$CO913))</f>
        <v/>
      </c>
      <c r="CA913" s="264" t="str">
        <f>IF(SUMIF('Input| Projects'!$AR$8:$CO$8,"Tx",'Input| Projects'!$AR913:$CO913)=0,"",SUMIF('Input| Projects'!$AR$8:$CO$8,"Tx",'Input| Projects'!$AR913:$CO913))</f>
        <v/>
      </c>
      <c r="CB913" s="206" t="str">
        <f t="shared" si="341"/>
        <v/>
      </c>
    </row>
    <row r="914" spans="2:80" x14ac:dyDescent="0.3">
      <c r="B914" s="268">
        <f>IFERROR('Input| Projects'!B914,"")</f>
        <v>905</v>
      </c>
      <c r="C914" s="57" t="str">
        <f>IFERROR(IF('Input| Projects'!C914="","",'Input| Projects'!C914),"")</f>
        <v/>
      </c>
      <c r="D914" s="57" t="str">
        <f>IFERROR(IF('Input| Projects'!D914="","",'Input| Projects'!D914),"")</f>
        <v/>
      </c>
      <c r="E914" s="140"/>
      <c r="F914" s="257">
        <f>IFERROR('Input| Projects'!I914*'Input| Escalations'!$K$19,"")</f>
        <v>0</v>
      </c>
      <c r="G914" s="257">
        <f>IFERROR('Input| Projects'!J914*'Input| Escalations'!$K$19,"")</f>
        <v>0</v>
      </c>
      <c r="H914" s="257">
        <f>IFERROR('Input| Projects'!K914*'Input| Escalations'!$K$19,"")</f>
        <v>0</v>
      </c>
      <c r="I914" s="257">
        <f>IFERROR('Input| Projects'!L914*'Input| Escalations'!$K$19,"")</f>
        <v>0</v>
      </c>
      <c r="J914" s="257">
        <f>IFERROR('Input| Projects'!M914*'Input| Escalations'!$K$19,"")</f>
        <v>0</v>
      </c>
      <c r="K914" s="257">
        <f>IFERROR('Input| Projects'!N914*'Input| Escalations'!$K$19,"")</f>
        <v>0</v>
      </c>
      <c r="L914" s="257">
        <f>IFERROR('Input| Projects'!O914*'Input| Escalations'!$K$19,"")</f>
        <v>0</v>
      </c>
      <c r="M914" s="206" t="str">
        <f>IF(ABS(SUM(F914:L914)-(SUM('Input| Projects'!I914:O914)*'Input| Escalations'!$K$19))&lt;0.0000001,"",1)</f>
        <v/>
      </c>
      <c r="N914" s="259">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259">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259">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259">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259">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259">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259">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42"/>
      <c r="V914" s="253">
        <f t="shared" si="335"/>
        <v>0</v>
      </c>
      <c r="W914" s="253">
        <f t="shared" si="336"/>
        <v>0</v>
      </c>
      <c r="X914" s="253">
        <f t="shared" si="337"/>
        <v>0</v>
      </c>
      <c r="Y914" s="253">
        <f t="shared" si="320"/>
        <v>0</v>
      </c>
      <c r="Z914" s="253">
        <f t="shared" si="321"/>
        <v>0</v>
      </c>
      <c r="AA914" s="253">
        <f t="shared" si="322"/>
        <v>0</v>
      </c>
      <c r="AB914" s="253">
        <f t="shared" si="323"/>
        <v>0</v>
      </c>
      <c r="AC914" s="142"/>
      <c r="AD914" s="253">
        <f>'Input| Projects'!Q914*N914*'Input| Escalations'!$K$19</f>
        <v>0</v>
      </c>
      <c r="AE914" s="253">
        <f>'Input| Projects'!R914*O914*'Input| Escalations'!$K$19</f>
        <v>0</v>
      </c>
      <c r="AF914" s="253">
        <f>'Input| Projects'!S914*P914*'Input| Escalations'!$K$19</f>
        <v>0</v>
      </c>
      <c r="AG914" s="253">
        <f>'Input| Projects'!T914*Q914*'Input| Escalations'!$K$19</f>
        <v>0</v>
      </c>
      <c r="AH914" s="253">
        <f>'Input| Projects'!U914*R914*'Input| Escalations'!$K$19</f>
        <v>0</v>
      </c>
      <c r="AI914" s="253">
        <f>'Input| Projects'!V914*S914*'Input| Escalations'!$K$19</f>
        <v>0</v>
      </c>
      <c r="AJ914" s="253">
        <f>'Input| Projects'!W914*T914*'Input| Escalations'!$K$19</f>
        <v>0</v>
      </c>
      <c r="AK914" s="142"/>
      <c r="AL914" s="253">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253">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253">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253">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253">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253">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253">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42"/>
      <c r="AT914" s="253">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253">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253">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253">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253">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253">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253">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42"/>
      <c r="BB914" s="253">
        <f t="shared" si="338"/>
        <v>0</v>
      </c>
      <c r="BC914" s="253">
        <f t="shared" si="339"/>
        <v>0</v>
      </c>
      <c r="BD914" s="253">
        <f t="shared" si="340"/>
        <v>0</v>
      </c>
      <c r="BE914" s="253">
        <f t="shared" si="324"/>
        <v>0</v>
      </c>
      <c r="BF914" s="253">
        <f t="shared" si="325"/>
        <v>0</v>
      </c>
      <c r="BG914" s="253">
        <f t="shared" si="326"/>
        <v>0</v>
      </c>
      <c r="BH914" s="253">
        <f t="shared" si="327"/>
        <v>0</v>
      </c>
      <c r="BI914" s="144"/>
      <c r="BJ914" s="253"/>
      <c r="BK914" s="253"/>
      <c r="BL914" s="253"/>
      <c r="BM914" s="253"/>
      <c r="BN914" s="253"/>
      <c r="BO914" s="253"/>
      <c r="BP914" s="253"/>
      <c r="BQ914" s="144"/>
      <c r="BR914" s="253">
        <f t="shared" si="328"/>
        <v>0</v>
      </c>
      <c r="BS914" s="253">
        <f t="shared" si="329"/>
        <v>0</v>
      </c>
      <c r="BT914" s="253">
        <f t="shared" si="330"/>
        <v>0</v>
      </c>
      <c r="BU914" s="253">
        <f t="shared" si="331"/>
        <v>0</v>
      </c>
      <c r="BV914" s="253">
        <f t="shared" si="332"/>
        <v>0</v>
      </c>
      <c r="BW914" s="253">
        <f t="shared" si="333"/>
        <v>0</v>
      </c>
      <c r="BX914" s="253">
        <f t="shared" si="334"/>
        <v>0</v>
      </c>
      <c r="BY914" s="142"/>
      <c r="BZ914" s="264" t="str">
        <f>IF(SUMIF('Input| Projects'!$AR$8:$CO$8,"Dx",'Input| Projects'!$AR914:$CO914)=0,"",SUMIF('Input| Projects'!$AR$8:$CO$8,"Dx",'Input| Projects'!$AR914:$CO914))</f>
        <v/>
      </c>
      <c r="CA914" s="264" t="str">
        <f>IF(SUMIF('Input| Projects'!$AR$8:$CO$8,"Tx",'Input| Projects'!$AR914:$CO914)=0,"",SUMIF('Input| Projects'!$AR$8:$CO$8,"Tx",'Input| Projects'!$AR914:$CO914))</f>
        <v/>
      </c>
      <c r="CB914" s="206" t="str">
        <f t="shared" si="341"/>
        <v/>
      </c>
    </row>
    <row r="915" spans="2:80" x14ac:dyDescent="0.3">
      <c r="B915" s="268">
        <f>IFERROR('Input| Projects'!B915,"")</f>
        <v>906</v>
      </c>
      <c r="C915" s="57" t="str">
        <f>IFERROR(IF('Input| Projects'!C915="","",'Input| Projects'!C915),"")</f>
        <v/>
      </c>
      <c r="D915" s="57" t="str">
        <f>IFERROR(IF('Input| Projects'!D915="","",'Input| Projects'!D915),"")</f>
        <v/>
      </c>
      <c r="E915" s="140"/>
      <c r="F915" s="257">
        <f>IFERROR('Input| Projects'!I915*'Input| Escalations'!$K$19,"")</f>
        <v>0</v>
      </c>
      <c r="G915" s="257">
        <f>IFERROR('Input| Projects'!J915*'Input| Escalations'!$K$19,"")</f>
        <v>0</v>
      </c>
      <c r="H915" s="257">
        <f>IFERROR('Input| Projects'!K915*'Input| Escalations'!$K$19,"")</f>
        <v>0</v>
      </c>
      <c r="I915" s="257">
        <f>IFERROR('Input| Projects'!L915*'Input| Escalations'!$K$19,"")</f>
        <v>0</v>
      </c>
      <c r="J915" s="257">
        <f>IFERROR('Input| Projects'!M915*'Input| Escalations'!$K$19,"")</f>
        <v>0</v>
      </c>
      <c r="K915" s="257">
        <f>IFERROR('Input| Projects'!N915*'Input| Escalations'!$K$19,"")</f>
        <v>0</v>
      </c>
      <c r="L915" s="257">
        <f>IFERROR('Input| Projects'!O915*'Input| Escalations'!$K$19,"")</f>
        <v>0</v>
      </c>
      <c r="M915" s="206" t="str">
        <f>IF(ABS(SUM(F915:L915)-(SUM('Input| Projects'!I915:O915)*'Input| Escalations'!$K$19))&lt;0.0000001,"",1)</f>
        <v/>
      </c>
      <c r="N915" s="259">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259">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259">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259">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259">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259">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259">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42"/>
      <c r="V915" s="253">
        <f t="shared" si="335"/>
        <v>0</v>
      </c>
      <c r="W915" s="253">
        <f t="shared" si="336"/>
        <v>0</v>
      </c>
      <c r="X915" s="253">
        <f t="shared" si="337"/>
        <v>0</v>
      </c>
      <c r="Y915" s="253">
        <f t="shared" si="320"/>
        <v>0</v>
      </c>
      <c r="Z915" s="253">
        <f t="shared" si="321"/>
        <v>0</v>
      </c>
      <c r="AA915" s="253">
        <f t="shared" si="322"/>
        <v>0</v>
      </c>
      <c r="AB915" s="253">
        <f t="shared" si="323"/>
        <v>0</v>
      </c>
      <c r="AC915" s="142"/>
      <c r="AD915" s="253">
        <f>'Input| Projects'!Q915*N915*'Input| Escalations'!$K$19</f>
        <v>0</v>
      </c>
      <c r="AE915" s="253">
        <f>'Input| Projects'!R915*O915*'Input| Escalations'!$K$19</f>
        <v>0</v>
      </c>
      <c r="AF915" s="253">
        <f>'Input| Projects'!S915*P915*'Input| Escalations'!$K$19</f>
        <v>0</v>
      </c>
      <c r="AG915" s="253">
        <f>'Input| Projects'!T915*Q915*'Input| Escalations'!$K$19</f>
        <v>0</v>
      </c>
      <c r="AH915" s="253">
        <f>'Input| Projects'!U915*R915*'Input| Escalations'!$K$19</f>
        <v>0</v>
      </c>
      <c r="AI915" s="253">
        <f>'Input| Projects'!V915*S915*'Input| Escalations'!$K$19</f>
        <v>0</v>
      </c>
      <c r="AJ915" s="253">
        <f>'Input| Projects'!W915*T915*'Input| Escalations'!$K$19</f>
        <v>0</v>
      </c>
      <c r="AK915" s="142"/>
      <c r="AL915" s="253">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253">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253">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253">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253">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253">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253">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42"/>
      <c r="AT915" s="253">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253">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253">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253">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253">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253">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253">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42"/>
      <c r="BB915" s="253">
        <f t="shared" si="338"/>
        <v>0</v>
      </c>
      <c r="BC915" s="253">
        <f t="shared" si="339"/>
        <v>0</v>
      </c>
      <c r="BD915" s="253">
        <f t="shared" si="340"/>
        <v>0</v>
      </c>
      <c r="BE915" s="253">
        <f t="shared" si="324"/>
        <v>0</v>
      </c>
      <c r="BF915" s="253">
        <f t="shared" si="325"/>
        <v>0</v>
      </c>
      <c r="BG915" s="253">
        <f t="shared" si="326"/>
        <v>0</v>
      </c>
      <c r="BH915" s="253">
        <f t="shared" si="327"/>
        <v>0</v>
      </c>
      <c r="BI915" s="144"/>
      <c r="BJ915" s="253"/>
      <c r="BK915" s="253"/>
      <c r="BL915" s="253"/>
      <c r="BM915" s="253"/>
      <c r="BN915" s="253"/>
      <c r="BO915" s="253"/>
      <c r="BP915" s="253"/>
      <c r="BQ915" s="144"/>
      <c r="BR915" s="253">
        <f t="shared" si="328"/>
        <v>0</v>
      </c>
      <c r="BS915" s="253">
        <f t="shared" si="329"/>
        <v>0</v>
      </c>
      <c r="BT915" s="253">
        <f t="shared" si="330"/>
        <v>0</v>
      </c>
      <c r="BU915" s="253">
        <f t="shared" si="331"/>
        <v>0</v>
      </c>
      <c r="BV915" s="253">
        <f t="shared" si="332"/>
        <v>0</v>
      </c>
      <c r="BW915" s="253">
        <f t="shared" si="333"/>
        <v>0</v>
      </c>
      <c r="BX915" s="253">
        <f t="shared" si="334"/>
        <v>0</v>
      </c>
      <c r="BY915" s="142"/>
      <c r="BZ915" s="264" t="str">
        <f>IF(SUMIF('Input| Projects'!$AR$8:$CO$8,"Dx",'Input| Projects'!$AR915:$CO915)=0,"",SUMIF('Input| Projects'!$AR$8:$CO$8,"Dx",'Input| Projects'!$AR915:$CO915))</f>
        <v/>
      </c>
      <c r="CA915" s="264" t="str">
        <f>IF(SUMIF('Input| Projects'!$AR$8:$CO$8,"Tx",'Input| Projects'!$AR915:$CO915)=0,"",SUMIF('Input| Projects'!$AR$8:$CO$8,"Tx",'Input| Projects'!$AR915:$CO915))</f>
        <v/>
      </c>
      <c r="CB915" s="206" t="str">
        <f t="shared" si="341"/>
        <v/>
      </c>
    </row>
    <row r="916" spans="2:80" x14ac:dyDescent="0.3">
      <c r="B916" s="268">
        <f>IFERROR('Input| Projects'!B916,"")</f>
        <v>907</v>
      </c>
      <c r="C916" s="57" t="str">
        <f>IFERROR(IF('Input| Projects'!C916="","",'Input| Projects'!C916),"")</f>
        <v/>
      </c>
      <c r="D916" s="57" t="str">
        <f>IFERROR(IF('Input| Projects'!D916="","",'Input| Projects'!D916),"")</f>
        <v/>
      </c>
      <c r="E916" s="140"/>
      <c r="F916" s="257">
        <f>IFERROR('Input| Projects'!I916*'Input| Escalations'!$K$19,"")</f>
        <v>0</v>
      </c>
      <c r="G916" s="257">
        <f>IFERROR('Input| Projects'!J916*'Input| Escalations'!$K$19,"")</f>
        <v>0</v>
      </c>
      <c r="H916" s="257">
        <f>IFERROR('Input| Projects'!K916*'Input| Escalations'!$K$19,"")</f>
        <v>0</v>
      </c>
      <c r="I916" s="257">
        <f>IFERROR('Input| Projects'!L916*'Input| Escalations'!$K$19,"")</f>
        <v>0</v>
      </c>
      <c r="J916" s="257">
        <f>IFERROR('Input| Projects'!M916*'Input| Escalations'!$K$19,"")</f>
        <v>0</v>
      </c>
      <c r="K916" s="257">
        <f>IFERROR('Input| Projects'!N916*'Input| Escalations'!$K$19,"")</f>
        <v>0</v>
      </c>
      <c r="L916" s="257">
        <f>IFERROR('Input| Projects'!O916*'Input| Escalations'!$K$19,"")</f>
        <v>0</v>
      </c>
      <c r="M916" s="206" t="str">
        <f>IF(ABS(SUM(F916:L916)-(SUM('Input| Projects'!I916:O916)*'Input| Escalations'!$K$19))&lt;0.0000001,"",1)</f>
        <v/>
      </c>
      <c r="N916" s="259">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259">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259">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259">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259">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259">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259">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42"/>
      <c r="V916" s="253">
        <f t="shared" si="335"/>
        <v>0</v>
      </c>
      <c r="W916" s="253">
        <f t="shared" si="336"/>
        <v>0</v>
      </c>
      <c r="X916" s="253">
        <f t="shared" si="337"/>
        <v>0</v>
      </c>
      <c r="Y916" s="253">
        <f t="shared" si="320"/>
        <v>0</v>
      </c>
      <c r="Z916" s="253">
        <f t="shared" si="321"/>
        <v>0</v>
      </c>
      <c r="AA916" s="253">
        <f t="shared" si="322"/>
        <v>0</v>
      </c>
      <c r="AB916" s="253">
        <f t="shared" si="323"/>
        <v>0</v>
      </c>
      <c r="AC916" s="142"/>
      <c r="AD916" s="253">
        <f>'Input| Projects'!Q916*N916*'Input| Escalations'!$K$19</f>
        <v>0</v>
      </c>
      <c r="AE916" s="253">
        <f>'Input| Projects'!R916*O916*'Input| Escalations'!$K$19</f>
        <v>0</v>
      </c>
      <c r="AF916" s="253">
        <f>'Input| Projects'!S916*P916*'Input| Escalations'!$K$19</f>
        <v>0</v>
      </c>
      <c r="AG916" s="253">
        <f>'Input| Projects'!T916*Q916*'Input| Escalations'!$K$19</f>
        <v>0</v>
      </c>
      <c r="AH916" s="253">
        <f>'Input| Projects'!U916*R916*'Input| Escalations'!$K$19</f>
        <v>0</v>
      </c>
      <c r="AI916" s="253">
        <f>'Input| Projects'!V916*S916*'Input| Escalations'!$K$19</f>
        <v>0</v>
      </c>
      <c r="AJ916" s="253">
        <f>'Input| Projects'!W916*T916*'Input| Escalations'!$K$19</f>
        <v>0</v>
      </c>
      <c r="AK916" s="142"/>
      <c r="AL916" s="253">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253">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253">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253">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253">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253">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253">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42"/>
      <c r="AT916" s="253">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253">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253">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253">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253">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253">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253">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42"/>
      <c r="BB916" s="253">
        <f t="shared" si="338"/>
        <v>0</v>
      </c>
      <c r="BC916" s="253">
        <f t="shared" si="339"/>
        <v>0</v>
      </c>
      <c r="BD916" s="253">
        <f t="shared" si="340"/>
        <v>0</v>
      </c>
      <c r="BE916" s="253">
        <f t="shared" si="324"/>
        <v>0</v>
      </c>
      <c r="BF916" s="253">
        <f t="shared" si="325"/>
        <v>0</v>
      </c>
      <c r="BG916" s="253">
        <f t="shared" si="326"/>
        <v>0</v>
      </c>
      <c r="BH916" s="253">
        <f t="shared" si="327"/>
        <v>0</v>
      </c>
      <c r="BI916" s="144"/>
      <c r="BJ916" s="253"/>
      <c r="BK916" s="253"/>
      <c r="BL916" s="253"/>
      <c r="BM916" s="253"/>
      <c r="BN916" s="253"/>
      <c r="BO916" s="253"/>
      <c r="BP916" s="253"/>
      <c r="BQ916" s="144"/>
      <c r="BR916" s="253">
        <f t="shared" si="328"/>
        <v>0</v>
      </c>
      <c r="BS916" s="253">
        <f t="shared" si="329"/>
        <v>0</v>
      </c>
      <c r="BT916" s="253">
        <f t="shared" si="330"/>
        <v>0</v>
      </c>
      <c r="BU916" s="253">
        <f t="shared" si="331"/>
        <v>0</v>
      </c>
      <c r="BV916" s="253">
        <f t="shared" si="332"/>
        <v>0</v>
      </c>
      <c r="BW916" s="253">
        <f t="shared" si="333"/>
        <v>0</v>
      </c>
      <c r="BX916" s="253">
        <f t="shared" si="334"/>
        <v>0</v>
      </c>
      <c r="BY916" s="142"/>
      <c r="BZ916" s="264" t="str">
        <f>IF(SUMIF('Input| Projects'!$AR$8:$CO$8,"Dx",'Input| Projects'!$AR916:$CO916)=0,"",SUMIF('Input| Projects'!$AR$8:$CO$8,"Dx",'Input| Projects'!$AR916:$CO916))</f>
        <v/>
      </c>
      <c r="CA916" s="264" t="str">
        <f>IF(SUMIF('Input| Projects'!$AR$8:$CO$8,"Tx",'Input| Projects'!$AR916:$CO916)=0,"",SUMIF('Input| Projects'!$AR$8:$CO$8,"Tx",'Input| Projects'!$AR916:$CO916))</f>
        <v/>
      </c>
      <c r="CB916" s="206" t="str">
        <f t="shared" si="341"/>
        <v/>
      </c>
    </row>
    <row r="917" spans="2:80" x14ac:dyDescent="0.3">
      <c r="B917" s="268">
        <f>IFERROR('Input| Projects'!B917,"")</f>
        <v>908</v>
      </c>
      <c r="C917" s="57" t="str">
        <f>IFERROR(IF('Input| Projects'!C917="","",'Input| Projects'!C917),"")</f>
        <v/>
      </c>
      <c r="D917" s="57" t="str">
        <f>IFERROR(IF('Input| Projects'!D917="","",'Input| Projects'!D917),"")</f>
        <v/>
      </c>
      <c r="E917" s="140"/>
      <c r="F917" s="257">
        <f>IFERROR('Input| Projects'!I917*'Input| Escalations'!$K$19,"")</f>
        <v>0</v>
      </c>
      <c r="G917" s="257">
        <f>IFERROR('Input| Projects'!J917*'Input| Escalations'!$K$19,"")</f>
        <v>0</v>
      </c>
      <c r="H917" s="257">
        <f>IFERROR('Input| Projects'!K917*'Input| Escalations'!$K$19,"")</f>
        <v>0</v>
      </c>
      <c r="I917" s="257">
        <f>IFERROR('Input| Projects'!L917*'Input| Escalations'!$K$19,"")</f>
        <v>0</v>
      </c>
      <c r="J917" s="257">
        <f>IFERROR('Input| Projects'!M917*'Input| Escalations'!$K$19,"")</f>
        <v>0</v>
      </c>
      <c r="K917" s="257">
        <f>IFERROR('Input| Projects'!N917*'Input| Escalations'!$K$19,"")</f>
        <v>0</v>
      </c>
      <c r="L917" s="257">
        <f>IFERROR('Input| Projects'!O917*'Input| Escalations'!$K$19,"")</f>
        <v>0</v>
      </c>
      <c r="M917" s="206" t="str">
        <f>IF(ABS(SUM(F917:L917)-(SUM('Input| Projects'!I917:O917)*'Input| Escalations'!$K$19))&lt;0.0000001,"",1)</f>
        <v/>
      </c>
      <c r="N917" s="259">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259">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259">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259">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259">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259">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259">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42"/>
      <c r="V917" s="253">
        <f t="shared" si="335"/>
        <v>0</v>
      </c>
      <c r="W917" s="253">
        <f t="shared" si="336"/>
        <v>0</v>
      </c>
      <c r="X917" s="253">
        <f t="shared" si="337"/>
        <v>0</v>
      </c>
      <c r="Y917" s="253">
        <f t="shared" si="320"/>
        <v>0</v>
      </c>
      <c r="Z917" s="253">
        <f t="shared" si="321"/>
        <v>0</v>
      </c>
      <c r="AA917" s="253">
        <f t="shared" si="322"/>
        <v>0</v>
      </c>
      <c r="AB917" s="253">
        <f t="shared" si="323"/>
        <v>0</v>
      </c>
      <c r="AC917" s="142"/>
      <c r="AD917" s="253">
        <f>'Input| Projects'!Q917*N917*'Input| Escalations'!$K$19</f>
        <v>0</v>
      </c>
      <c r="AE917" s="253">
        <f>'Input| Projects'!R917*O917*'Input| Escalations'!$K$19</f>
        <v>0</v>
      </c>
      <c r="AF917" s="253">
        <f>'Input| Projects'!S917*P917*'Input| Escalations'!$K$19</f>
        <v>0</v>
      </c>
      <c r="AG917" s="253">
        <f>'Input| Projects'!T917*Q917*'Input| Escalations'!$K$19</f>
        <v>0</v>
      </c>
      <c r="AH917" s="253">
        <f>'Input| Projects'!U917*R917*'Input| Escalations'!$K$19</f>
        <v>0</v>
      </c>
      <c r="AI917" s="253">
        <f>'Input| Projects'!V917*S917*'Input| Escalations'!$K$19</f>
        <v>0</v>
      </c>
      <c r="AJ917" s="253">
        <f>'Input| Projects'!W917*T917*'Input| Escalations'!$K$19</f>
        <v>0</v>
      </c>
      <c r="AK917" s="142"/>
      <c r="AL917" s="253">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253">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253">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253">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253">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253">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253">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42"/>
      <c r="AT917" s="253">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253">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253">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253">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253">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253">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253">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42"/>
      <c r="BB917" s="253">
        <f t="shared" si="338"/>
        <v>0</v>
      </c>
      <c r="BC917" s="253">
        <f t="shared" si="339"/>
        <v>0</v>
      </c>
      <c r="BD917" s="253">
        <f t="shared" si="340"/>
        <v>0</v>
      </c>
      <c r="BE917" s="253">
        <f t="shared" si="324"/>
        <v>0</v>
      </c>
      <c r="BF917" s="253">
        <f t="shared" si="325"/>
        <v>0</v>
      </c>
      <c r="BG917" s="253">
        <f t="shared" si="326"/>
        <v>0</v>
      </c>
      <c r="BH917" s="253">
        <f t="shared" si="327"/>
        <v>0</v>
      </c>
      <c r="BI917" s="144"/>
      <c r="BJ917" s="253"/>
      <c r="BK917" s="253"/>
      <c r="BL917" s="253"/>
      <c r="BM917" s="253"/>
      <c r="BN917" s="253"/>
      <c r="BO917" s="253"/>
      <c r="BP917" s="253"/>
      <c r="BQ917" s="144"/>
      <c r="BR917" s="253">
        <f t="shared" si="328"/>
        <v>0</v>
      </c>
      <c r="BS917" s="253">
        <f t="shared" si="329"/>
        <v>0</v>
      </c>
      <c r="BT917" s="253">
        <f t="shared" si="330"/>
        <v>0</v>
      </c>
      <c r="BU917" s="253">
        <f t="shared" si="331"/>
        <v>0</v>
      </c>
      <c r="BV917" s="253">
        <f t="shared" si="332"/>
        <v>0</v>
      </c>
      <c r="BW917" s="253">
        <f t="shared" si="333"/>
        <v>0</v>
      </c>
      <c r="BX917" s="253">
        <f t="shared" si="334"/>
        <v>0</v>
      </c>
      <c r="BY917" s="142"/>
      <c r="BZ917" s="264" t="str">
        <f>IF(SUMIF('Input| Projects'!$AR$8:$CO$8,"Dx",'Input| Projects'!$AR917:$CO917)=0,"",SUMIF('Input| Projects'!$AR$8:$CO$8,"Dx",'Input| Projects'!$AR917:$CO917))</f>
        <v/>
      </c>
      <c r="CA917" s="264" t="str">
        <f>IF(SUMIF('Input| Projects'!$AR$8:$CO$8,"Tx",'Input| Projects'!$AR917:$CO917)=0,"",SUMIF('Input| Projects'!$AR$8:$CO$8,"Tx",'Input| Projects'!$AR917:$CO917))</f>
        <v/>
      </c>
      <c r="CB917" s="206" t="str">
        <f t="shared" si="341"/>
        <v/>
      </c>
    </row>
    <row r="918" spans="2:80" x14ac:dyDescent="0.3">
      <c r="B918" s="268">
        <f>IFERROR('Input| Projects'!B918,"")</f>
        <v>909</v>
      </c>
      <c r="C918" s="57" t="str">
        <f>IFERROR(IF('Input| Projects'!C918="","",'Input| Projects'!C918),"")</f>
        <v/>
      </c>
      <c r="D918" s="57" t="str">
        <f>IFERROR(IF('Input| Projects'!D918="","",'Input| Projects'!D918),"")</f>
        <v/>
      </c>
      <c r="E918" s="140"/>
      <c r="F918" s="257">
        <f>IFERROR('Input| Projects'!I918*'Input| Escalations'!$K$19,"")</f>
        <v>0</v>
      </c>
      <c r="G918" s="257">
        <f>IFERROR('Input| Projects'!J918*'Input| Escalations'!$K$19,"")</f>
        <v>0</v>
      </c>
      <c r="H918" s="257">
        <f>IFERROR('Input| Projects'!K918*'Input| Escalations'!$K$19,"")</f>
        <v>0</v>
      </c>
      <c r="I918" s="257">
        <f>IFERROR('Input| Projects'!L918*'Input| Escalations'!$K$19,"")</f>
        <v>0</v>
      </c>
      <c r="J918" s="257">
        <f>IFERROR('Input| Projects'!M918*'Input| Escalations'!$K$19,"")</f>
        <v>0</v>
      </c>
      <c r="K918" s="257">
        <f>IFERROR('Input| Projects'!N918*'Input| Escalations'!$K$19,"")</f>
        <v>0</v>
      </c>
      <c r="L918" s="257">
        <f>IFERROR('Input| Projects'!O918*'Input| Escalations'!$K$19,"")</f>
        <v>0</v>
      </c>
      <c r="M918" s="206" t="str">
        <f>IF(ABS(SUM(F918:L918)-(SUM('Input| Projects'!I918:O918)*'Input| Escalations'!$K$19))&lt;0.0000001,"",1)</f>
        <v/>
      </c>
      <c r="N918" s="259">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259">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259">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259">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259">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259">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259">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42"/>
      <c r="V918" s="253">
        <f t="shared" si="335"/>
        <v>0</v>
      </c>
      <c r="W918" s="253">
        <f t="shared" si="336"/>
        <v>0</v>
      </c>
      <c r="X918" s="253">
        <f t="shared" si="337"/>
        <v>0</v>
      </c>
      <c r="Y918" s="253">
        <f t="shared" si="320"/>
        <v>0</v>
      </c>
      <c r="Z918" s="253">
        <f t="shared" si="321"/>
        <v>0</v>
      </c>
      <c r="AA918" s="253">
        <f t="shared" si="322"/>
        <v>0</v>
      </c>
      <c r="AB918" s="253">
        <f t="shared" si="323"/>
        <v>0</v>
      </c>
      <c r="AC918" s="142"/>
      <c r="AD918" s="253">
        <f>'Input| Projects'!Q918*N918*'Input| Escalations'!$K$19</f>
        <v>0</v>
      </c>
      <c r="AE918" s="253">
        <f>'Input| Projects'!R918*O918*'Input| Escalations'!$K$19</f>
        <v>0</v>
      </c>
      <c r="AF918" s="253">
        <f>'Input| Projects'!S918*P918*'Input| Escalations'!$K$19</f>
        <v>0</v>
      </c>
      <c r="AG918" s="253">
        <f>'Input| Projects'!T918*Q918*'Input| Escalations'!$K$19</f>
        <v>0</v>
      </c>
      <c r="AH918" s="253">
        <f>'Input| Projects'!U918*R918*'Input| Escalations'!$K$19</f>
        <v>0</v>
      </c>
      <c r="AI918" s="253">
        <f>'Input| Projects'!V918*S918*'Input| Escalations'!$K$19</f>
        <v>0</v>
      </c>
      <c r="AJ918" s="253">
        <f>'Input| Projects'!W918*T918*'Input| Escalations'!$K$19</f>
        <v>0</v>
      </c>
      <c r="AK918" s="142"/>
      <c r="AL918" s="253">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253">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253">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253">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253">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253">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253">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42"/>
      <c r="AT918" s="253">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253">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253">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253">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253">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253">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253">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42"/>
      <c r="BB918" s="253">
        <f t="shared" si="338"/>
        <v>0</v>
      </c>
      <c r="BC918" s="253">
        <f t="shared" si="339"/>
        <v>0</v>
      </c>
      <c r="BD918" s="253">
        <f t="shared" si="340"/>
        <v>0</v>
      </c>
      <c r="BE918" s="253">
        <f t="shared" si="324"/>
        <v>0</v>
      </c>
      <c r="BF918" s="253">
        <f t="shared" si="325"/>
        <v>0</v>
      </c>
      <c r="BG918" s="253">
        <f t="shared" si="326"/>
        <v>0</v>
      </c>
      <c r="BH918" s="253">
        <f t="shared" si="327"/>
        <v>0</v>
      </c>
      <c r="BI918" s="144"/>
      <c r="BJ918" s="253"/>
      <c r="BK918" s="253"/>
      <c r="BL918" s="253"/>
      <c r="BM918" s="253"/>
      <c r="BN918" s="253"/>
      <c r="BO918" s="253"/>
      <c r="BP918" s="253"/>
      <c r="BQ918" s="144"/>
      <c r="BR918" s="253">
        <f t="shared" si="328"/>
        <v>0</v>
      </c>
      <c r="BS918" s="253">
        <f t="shared" si="329"/>
        <v>0</v>
      </c>
      <c r="BT918" s="253">
        <f t="shared" si="330"/>
        <v>0</v>
      </c>
      <c r="BU918" s="253">
        <f t="shared" si="331"/>
        <v>0</v>
      </c>
      <c r="BV918" s="253">
        <f t="shared" si="332"/>
        <v>0</v>
      </c>
      <c r="BW918" s="253">
        <f t="shared" si="333"/>
        <v>0</v>
      </c>
      <c r="BX918" s="253">
        <f t="shared" si="334"/>
        <v>0</v>
      </c>
      <c r="BY918" s="142"/>
      <c r="BZ918" s="264" t="str">
        <f>IF(SUMIF('Input| Projects'!$AR$8:$CO$8,"Dx",'Input| Projects'!$AR918:$CO918)=0,"",SUMIF('Input| Projects'!$AR$8:$CO$8,"Dx",'Input| Projects'!$AR918:$CO918))</f>
        <v/>
      </c>
      <c r="CA918" s="264" t="str">
        <f>IF(SUMIF('Input| Projects'!$AR$8:$CO$8,"Tx",'Input| Projects'!$AR918:$CO918)=0,"",SUMIF('Input| Projects'!$AR$8:$CO$8,"Tx",'Input| Projects'!$AR918:$CO918))</f>
        <v/>
      </c>
      <c r="CB918" s="206" t="str">
        <f t="shared" si="341"/>
        <v/>
      </c>
    </row>
    <row r="919" spans="2:80" x14ac:dyDescent="0.3">
      <c r="B919" s="268">
        <f>IFERROR('Input| Projects'!B919,"")</f>
        <v>910</v>
      </c>
      <c r="C919" s="57" t="str">
        <f>IFERROR(IF('Input| Projects'!C919="","",'Input| Projects'!C919),"")</f>
        <v/>
      </c>
      <c r="D919" s="57" t="str">
        <f>IFERROR(IF('Input| Projects'!D919="","",'Input| Projects'!D919),"")</f>
        <v/>
      </c>
      <c r="E919" s="140"/>
      <c r="F919" s="257">
        <f>IFERROR('Input| Projects'!I919*'Input| Escalations'!$K$19,"")</f>
        <v>0</v>
      </c>
      <c r="G919" s="257">
        <f>IFERROR('Input| Projects'!J919*'Input| Escalations'!$K$19,"")</f>
        <v>0</v>
      </c>
      <c r="H919" s="257">
        <f>IFERROR('Input| Projects'!K919*'Input| Escalations'!$K$19,"")</f>
        <v>0</v>
      </c>
      <c r="I919" s="257">
        <f>IFERROR('Input| Projects'!L919*'Input| Escalations'!$K$19,"")</f>
        <v>0</v>
      </c>
      <c r="J919" s="257">
        <f>IFERROR('Input| Projects'!M919*'Input| Escalations'!$K$19,"")</f>
        <v>0</v>
      </c>
      <c r="K919" s="257">
        <f>IFERROR('Input| Projects'!N919*'Input| Escalations'!$K$19,"")</f>
        <v>0</v>
      </c>
      <c r="L919" s="257">
        <f>IFERROR('Input| Projects'!O919*'Input| Escalations'!$K$19,"")</f>
        <v>0</v>
      </c>
      <c r="M919" s="206" t="str">
        <f>IF(ABS(SUM(F919:L919)-(SUM('Input| Projects'!I919:O919)*'Input| Escalations'!$K$19))&lt;0.0000001,"",1)</f>
        <v/>
      </c>
      <c r="N919" s="259">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259">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259">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259">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259">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259">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259">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42"/>
      <c r="V919" s="253">
        <f t="shared" si="335"/>
        <v>0</v>
      </c>
      <c r="W919" s="253">
        <f t="shared" si="336"/>
        <v>0</v>
      </c>
      <c r="X919" s="253">
        <f t="shared" si="337"/>
        <v>0</v>
      </c>
      <c r="Y919" s="253">
        <f t="shared" si="320"/>
        <v>0</v>
      </c>
      <c r="Z919" s="253">
        <f t="shared" si="321"/>
        <v>0</v>
      </c>
      <c r="AA919" s="253">
        <f t="shared" si="322"/>
        <v>0</v>
      </c>
      <c r="AB919" s="253">
        <f t="shared" si="323"/>
        <v>0</v>
      </c>
      <c r="AC919" s="142"/>
      <c r="AD919" s="253">
        <f>'Input| Projects'!Q919*N919*'Input| Escalations'!$K$19</f>
        <v>0</v>
      </c>
      <c r="AE919" s="253">
        <f>'Input| Projects'!R919*O919*'Input| Escalations'!$K$19</f>
        <v>0</v>
      </c>
      <c r="AF919" s="253">
        <f>'Input| Projects'!S919*P919*'Input| Escalations'!$K$19</f>
        <v>0</v>
      </c>
      <c r="AG919" s="253">
        <f>'Input| Projects'!T919*Q919*'Input| Escalations'!$K$19</f>
        <v>0</v>
      </c>
      <c r="AH919" s="253">
        <f>'Input| Projects'!U919*R919*'Input| Escalations'!$K$19</f>
        <v>0</v>
      </c>
      <c r="AI919" s="253">
        <f>'Input| Projects'!V919*S919*'Input| Escalations'!$K$19</f>
        <v>0</v>
      </c>
      <c r="AJ919" s="253">
        <f>'Input| Projects'!W919*T919*'Input| Escalations'!$K$19</f>
        <v>0</v>
      </c>
      <c r="AK919" s="142"/>
      <c r="AL919" s="253">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253">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253">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253">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253">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253">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253">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42"/>
      <c r="AT919" s="253">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253">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253">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253">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253">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253">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253">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42"/>
      <c r="BB919" s="253">
        <f t="shared" si="338"/>
        <v>0</v>
      </c>
      <c r="BC919" s="253">
        <f t="shared" si="339"/>
        <v>0</v>
      </c>
      <c r="BD919" s="253">
        <f t="shared" si="340"/>
        <v>0</v>
      </c>
      <c r="BE919" s="253">
        <f t="shared" si="324"/>
        <v>0</v>
      </c>
      <c r="BF919" s="253">
        <f t="shared" si="325"/>
        <v>0</v>
      </c>
      <c r="BG919" s="253">
        <f t="shared" si="326"/>
        <v>0</v>
      </c>
      <c r="BH919" s="253">
        <f t="shared" si="327"/>
        <v>0</v>
      </c>
      <c r="BI919" s="144"/>
      <c r="BJ919" s="253"/>
      <c r="BK919" s="253"/>
      <c r="BL919" s="253"/>
      <c r="BM919" s="253"/>
      <c r="BN919" s="253"/>
      <c r="BO919" s="253"/>
      <c r="BP919" s="253"/>
      <c r="BQ919" s="144"/>
      <c r="BR919" s="253">
        <f t="shared" si="328"/>
        <v>0</v>
      </c>
      <c r="BS919" s="253">
        <f t="shared" si="329"/>
        <v>0</v>
      </c>
      <c r="BT919" s="253">
        <f t="shared" si="330"/>
        <v>0</v>
      </c>
      <c r="BU919" s="253">
        <f t="shared" si="331"/>
        <v>0</v>
      </c>
      <c r="BV919" s="253">
        <f t="shared" si="332"/>
        <v>0</v>
      </c>
      <c r="BW919" s="253">
        <f t="shared" si="333"/>
        <v>0</v>
      </c>
      <c r="BX919" s="253">
        <f t="shared" si="334"/>
        <v>0</v>
      </c>
      <c r="BY919" s="142"/>
      <c r="BZ919" s="264" t="str">
        <f>IF(SUMIF('Input| Projects'!$AR$8:$CO$8,"Dx",'Input| Projects'!$AR919:$CO919)=0,"",SUMIF('Input| Projects'!$AR$8:$CO$8,"Dx",'Input| Projects'!$AR919:$CO919))</f>
        <v/>
      </c>
      <c r="CA919" s="264" t="str">
        <f>IF(SUMIF('Input| Projects'!$AR$8:$CO$8,"Tx",'Input| Projects'!$AR919:$CO919)=0,"",SUMIF('Input| Projects'!$AR$8:$CO$8,"Tx",'Input| Projects'!$AR919:$CO919))</f>
        <v/>
      </c>
      <c r="CB919" s="206" t="str">
        <f t="shared" si="341"/>
        <v/>
      </c>
    </row>
    <row r="920" spans="2:80" x14ac:dyDescent="0.3">
      <c r="B920" s="268">
        <f>IFERROR('Input| Projects'!B920,"")</f>
        <v>911</v>
      </c>
      <c r="C920" s="57" t="str">
        <f>IFERROR(IF('Input| Projects'!C920="","",'Input| Projects'!C920),"")</f>
        <v/>
      </c>
      <c r="D920" s="57" t="str">
        <f>IFERROR(IF('Input| Projects'!D920="","",'Input| Projects'!D920),"")</f>
        <v/>
      </c>
      <c r="E920" s="140"/>
      <c r="F920" s="257">
        <f>IFERROR('Input| Projects'!I920*'Input| Escalations'!$K$19,"")</f>
        <v>0</v>
      </c>
      <c r="G920" s="257">
        <f>IFERROR('Input| Projects'!J920*'Input| Escalations'!$K$19,"")</f>
        <v>0</v>
      </c>
      <c r="H920" s="257">
        <f>IFERROR('Input| Projects'!K920*'Input| Escalations'!$K$19,"")</f>
        <v>0</v>
      </c>
      <c r="I920" s="257">
        <f>IFERROR('Input| Projects'!L920*'Input| Escalations'!$K$19,"")</f>
        <v>0</v>
      </c>
      <c r="J920" s="257">
        <f>IFERROR('Input| Projects'!M920*'Input| Escalations'!$K$19,"")</f>
        <v>0</v>
      </c>
      <c r="K920" s="257">
        <f>IFERROR('Input| Projects'!N920*'Input| Escalations'!$K$19,"")</f>
        <v>0</v>
      </c>
      <c r="L920" s="257">
        <f>IFERROR('Input| Projects'!O920*'Input| Escalations'!$K$19,"")</f>
        <v>0</v>
      </c>
      <c r="M920" s="206" t="str">
        <f>IF(ABS(SUM(F920:L920)-(SUM('Input| Projects'!I920:O920)*'Input| Escalations'!$K$19))&lt;0.0000001,"",1)</f>
        <v/>
      </c>
      <c r="N920" s="259">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259">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259">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259">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259">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259">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259">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42"/>
      <c r="V920" s="253">
        <f t="shared" si="335"/>
        <v>0</v>
      </c>
      <c r="W920" s="253">
        <f t="shared" si="336"/>
        <v>0</v>
      </c>
      <c r="X920" s="253">
        <f t="shared" si="337"/>
        <v>0</v>
      </c>
      <c r="Y920" s="253">
        <f t="shared" si="320"/>
        <v>0</v>
      </c>
      <c r="Z920" s="253">
        <f t="shared" si="321"/>
        <v>0</v>
      </c>
      <c r="AA920" s="253">
        <f t="shared" si="322"/>
        <v>0</v>
      </c>
      <c r="AB920" s="253">
        <f t="shared" si="323"/>
        <v>0</v>
      </c>
      <c r="AC920" s="142"/>
      <c r="AD920" s="253">
        <f>'Input| Projects'!Q920*N920*'Input| Escalations'!$K$19</f>
        <v>0</v>
      </c>
      <c r="AE920" s="253">
        <f>'Input| Projects'!R920*O920*'Input| Escalations'!$K$19</f>
        <v>0</v>
      </c>
      <c r="AF920" s="253">
        <f>'Input| Projects'!S920*P920*'Input| Escalations'!$K$19</f>
        <v>0</v>
      </c>
      <c r="AG920" s="253">
        <f>'Input| Projects'!T920*Q920*'Input| Escalations'!$K$19</f>
        <v>0</v>
      </c>
      <c r="AH920" s="253">
        <f>'Input| Projects'!U920*R920*'Input| Escalations'!$K$19</f>
        <v>0</v>
      </c>
      <c r="AI920" s="253">
        <f>'Input| Projects'!V920*S920*'Input| Escalations'!$K$19</f>
        <v>0</v>
      </c>
      <c r="AJ920" s="253">
        <f>'Input| Projects'!W920*T920*'Input| Escalations'!$K$19</f>
        <v>0</v>
      </c>
      <c r="AK920" s="142"/>
      <c r="AL920" s="253">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253">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253">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253">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253">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253">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253">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42"/>
      <c r="AT920" s="253">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253">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253">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253">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253">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253">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253">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42"/>
      <c r="BB920" s="253">
        <f t="shared" si="338"/>
        <v>0</v>
      </c>
      <c r="BC920" s="253">
        <f t="shared" si="339"/>
        <v>0</v>
      </c>
      <c r="BD920" s="253">
        <f t="shared" si="340"/>
        <v>0</v>
      </c>
      <c r="BE920" s="253">
        <f t="shared" si="324"/>
        <v>0</v>
      </c>
      <c r="BF920" s="253">
        <f t="shared" si="325"/>
        <v>0</v>
      </c>
      <c r="BG920" s="253">
        <f t="shared" si="326"/>
        <v>0</v>
      </c>
      <c r="BH920" s="253">
        <f t="shared" si="327"/>
        <v>0</v>
      </c>
      <c r="BI920" s="144"/>
      <c r="BJ920" s="253"/>
      <c r="BK920" s="253"/>
      <c r="BL920" s="253"/>
      <c r="BM920" s="253"/>
      <c r="BN920" s="253"/>
      <c r="BO920" s="253"/>
      <c r="BP920" s="253"/>
      <c r="BQ920" s="144"/>
      <c r="BR920" s="253">
        <f t="shared" si="328"/>
        <v>0</v>
      </c>
      <c r="BS920" s="253">
        <f t="shared" si="329"/>
        <v>0</v>
      </c>
      <c r="BT920" s="253">
        <f t="shared" si="330"/>
        <v>0</v>
      </c>
      <c r="BU920" s="253">
        <f t="shared" si="331"/>
        <v>0</v>
      </c>
      <c r="BV920" s="253">
        <f t="shared" si="332"/>
        <v>0</v>
      </c>
      <c r="BW920" s="253">
        <f t="shared" si="333"/>
        <v>0</v>
      </c>
      <c r="BX920" s="253">
        <f t="shared" si="334"/>
        <v>0</v>
      </c>
      <c r="BY920" s="142"/>
      <c r="BZ920" s="264" t="str">
        <f>IF(SUMIF('Input| Projects'!$AR$8:$CO$8,"Dx",'Input| Projects'!$AR920:$CO920)=0,"",SUMIF('Input| Projects'!$AR$8:$CO$8,"Dx",'Input| Projects'!$AR920:$CO920))</f>
        <v/>
      </c>
      <c r="CA920" s="264" t="str">
        <f>IF(SUMIF('Input| Projects'!$AR$8:$CO$8,"Tx",'Input| Projects'!$AR920:$CO920)=0,"",SUMIF('Input| Projects'!$AR$8:$CO$8,"Tx",'Input| Projects'!$AR920:$CO920))</f>
        <v/>
      </c>
      <c r="CB920" s="206" t="str">
        <f t="shared" si="341"/>
        <v/>
      </c>
    </row>
    <row r="921" spans="2:80" x14ac:dyDescent="0.3">
      <c r="B921" s="268">
        <f>IFERROR('Input| Projects'!B921,"")</f>
        <v>912</v>
      </c>
      <c r="C921" s="57" t="str">
        <f>IFERROR(IF('Input| Projects'!C921="","",'Input| Projects'!C921),"")</f>
        <v/>
      </c>
      <c r="D921" s="57" t="str">
        <f>IFERROR(IF('Input| Projects'!D921="","",'Input| Projects'!D921),"")</f>
        <v/>
      </c>
      <c r="E921" s="140"/>
      <c r="F921" s="257">
        <f>IFERROR('Input| Projects'!I921*'Input| Escalations'!$K$19,"")</f>
        <v>0</v>
      </c>
      <c r="G921" s="257">
        <f>IFERROR('Input| Projects'!J921*'Input| Escalations'!$K$19,"")</f>
        <v>0</v>
      </c>
      <c r="H921" s="257">
        <f>IFERROR('Input| Projects'!K921*'Input| Escalations'!$K$19,"")</f>
        <v>0</v>
      </c>
      <c r="I921" s="257">
        <f>IFERROR('Input| Projects'!L921*'Input| Escalations'!$K$19,"")</f>
        <v>0</v>
      </c>
      <c r="J921" s="257">
        <f>IFERROR('Input| Projects'!M921*'Input| Escalations'!$K$19,"")</f>
        <v>0</v>
      </c>
      <c r="K921" s="257">
        <f>IFERROR('Input| Projects'!N921*'Input| Escalations'!$K$19,"")</f>
        <v>0</v>
      </c>
      <c r="L921" s="257">
        <f>IFERROR('Input| Projects'!O921*'Input| Escalations'!$K$19,"")</f>
        <v>0</v>
      </c>
      <c r="M921" s="206" t="str">
        <f>IF(ABS(SUM(F921:L921)-(SUM('Input| Projects'!I921:O921)*'Input| Escalations'!$K$19))&lt;0.0000001,"",1)</f>
        <v/>
      </c>
      <c r="N921" s="259">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259">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259">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259">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259">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259">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259">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42"/>
      <c r="V921" s="253">
        <f t="shared" si="335"/>
        <v>0</v>
      </c>
      <c r="W921" s="253">
        <f t="shared" si="336"/>
        <v>0</v>
      </c>
      <c r="X921" s="253">
        <f t="shared" si="337"/>
        <v>0</v>
      </c>
      <c r="Y921" s="253">
        <f t="shared" si="320"/>
        <v>0</v>
      </c>
      <c r="Z921" s="253">
        <f t="shared" si="321"/>
        <v>0</v>
      </c>
      <c r="AA921" s="253">
        <f t="shared" si="322"/>
        <v>0</v>
      </c>
      <c r="AB921" s="253">
        <f t="shared" si="323"/>
        <v>0</v>
      </c>
      <c r="AC921" s="142"/>
      <c r="AD921" s="253">
        <f>'Input| Projects'!Q921*N921*'Input| Escalations'!$K$19</f>
        <v>0</v>
      </c>
      <c r="AE921" s="253">
        <f>'Input| Projects'!R921*O921*'Input| Escalations'!$K$19</f>
        <v>0</v>
      </c>
      <c r="AF921" s="253">
        <f>'Input| Projects'!S921*P921*'Input| Escalations'!$K$19</f>
        <v>0</v>
      </c>
      <c r="AG921" s="253">
        <f>'Input| Projects'!T921*Q921*'Input| Escalations'!$K$19</f>
        <v>0</v>
      </c>
      <c r="AH921" s="253">
        <f>'Input| Projects'!U921*R921*'Input| Escalations'!$K$19</f>
        <v>0</v>
      </c>
      <c r="AI921" s="253">
        <f>'Input| Projects'!V921*S921*'Input| Escalations'!$K$19</f>
        <v>0</v>
      </c>
      <c r="AJ921" s="253">
        <f>'Input| Projects'!W921*T921*'Input| Escalations'!$K$19</f>
        <v>0</v>
      </c>
      <c r="AK921" s="142"/>
      <c r="AL921" s="253">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253">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253">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253">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253">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253">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253">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42"/>
      <c r="AT921" s="253">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253">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253">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253">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253">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253">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253">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42"/>
      <c r="BB921" s="253">
        <f t="shared" si="338"/>
        <v>0</v>
      </c>
      <c r="BC921" s="253">
        <f t="shared" si="339"/>
        <v>0</v>
      </c>
      <c r="BD921" s="253">
        <f t="shared" si="340"/>
        <v>0</v>
      </c>
      <c r="BE921" s="253">
        <f t="shared" si="324"/>
        <v>0</v>
      </c>
      <c r="BF921" s="253">
        <f t="shared" si="325"/>
        <v>0</v>
      </c>
      <c r="BG921" s="253">
        <f t="shared" si="326"/>
        <v>0</v>
      </c>
      <c r="BH921" s="253">
        <f t="shared" si="327"/>
        <v>0</v>
      </c>
      <c r="BI921" s="144"/>
      <c r="BJ921" s="253"/>
      <c r="BK921" s="253"/>
      <c r="BL921" s="253"/>
      <c r="BM921" s="253"/>
      <c r="BN921" s="253"/>
      <c r="BO921" s="253"/>
      <c r="BP921" s="253"/>
      <c r="BQ921" s="144"/>
      <c r="BR921" s="253">
        <f t="shared" si="328"/>
        <v>0</v>
      </c>
      <c r="BS921" s="253">
        <f t="shared" si="329"/>
        <v>0</v>
      </c>
      <c r="BT921" s="253">
        <f t="shared" si="330"/>
        <v>0</v>
      </c>
      <c r="BU921" s="253">
        <f t="shared" si="331"/>
        <v>0</v>
      </c>
      <c r="BV921" s="253">
        <f t="shared" si="332"/>
        <v>0</v>
      </c>
      <c r="BW921" s="253">
        <f t="shared" si="333"/>
        <v>0</v>
      </c>
      <c r="BX921" s="253">
        <f t="shared" si="334"/>
        <v>0</v>
      </c>
      <c r="BY921" s="142"/>
      <c r="BZ921" s="264" t="str">
        <f>IF(SUMIF('Input| Projects'!$AR$8:$CO$8,"Dx",'Input| Projects'!$AR921:$CO921)=0,"",SUMIF('Input| Projects'!$AR$8:$CO$8,"Dx",'Input| Projects'!$AR921:$CO921))</f>
        <v/>
      </c>
      <c r="CA921" s="264" t="str">
        <f>IF(SUMIF('Input| Projects'!$AR$8:$CO$8,"Tx",'Input| Projects'!$AR921:$CO921)=0,"",SUMIF('Input| Projects'!$AR$8:$CO$8,"Tx",'Input| Projects'!$AR921:$CO921))</f>
        <v/>
      </c>
      <c r="CB921" s="206" t="str">
        <f t="shared" si="341"/>
        <v/>
      </c>
    </row>
    <row r="922" spans="2:80" x14ac:dyDescent="0.3">
      <c r="B922" s="268">
        <f>IFERROR('Input| Projects'!B922,"")</f>
        <v>913</v>
      </c>
      <c r="C922" s="57" t="str">
        <f>IFERROR(IF('Input| Projects'!C922="","",'Input| Projects'!C922),"")</f>
        <v/>
      </c>
      <c r="D922" s="57" t="str">
        <f>IFERROR(IF('Input| Projects'!D922="","",'Input| Projects'!D922),"")</f>
        <v/>
      </c>
      <c r="E922" s="140"/>
      <c r="F922" s="257">
        <f>IFERROR('Input| Projects'!I922*'Input| Escalations'!$K$19,"")</f>
        <v>0</v>
      </c>
      <c r="G922" s="257">
        <f>IFERROR('Input| Projects'!J922*'Input| Escalations'!$K$19,"")</f>
        <v>0</v>
      </c>
      <c r="H922" s="257">
        <f>IFERROR('Input| Projects'!K922*'Input| Escalations'!$K$19,"")</f>
        <v>0</v>
      </c>
      <c r="I922" s="257">
        <f>IFERROR('Input| Projects'!L922*'Input| Escalations'!$K$19,"")</f>
        <v>0</v>
      </c>
      <c r="J922" s="257">
        <f>IFERROR('Input| Projects'!M922*'Input| Escalations'!$K$19,"")</f>
        <v>0</v>
      </c>
      <c r="K922" s="257">
        <f>IFERROR('Input| Projects'!N922*'Input| Escalations'!$K$19,"")</f>
        <v>0</v>
      </c>
      <c r="L922" s="257">
        <f>IFERROR('Input| Projects'!O922*'Input| Escalations'!$K$19,"")</f>
        <v>0</v>
      </c>
      <c r="M922" s="206" t="str">
        <f>IF(ABS(SUM(F922:L922)-(SUM('Input| Projects'!I922:O922)*'Input| Escalations'!$K$19))&lt;0.0000001,"",1)</f>
        <v/>
      </c>
      <c r="N922" s="259">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259">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259">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259">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259">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259">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259">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42"/>
      <c r="V922" s="253">
        <f t="shared" si="335"/>
        <v>0</v>
      </c>
      <c r="W922" s="253">
        <f t="shared" si="336"/>
        <v>0</v>
      </c>
      <c r="X922" s="253">
        <f t="shared" si="337"/>
        <v>0</v>
      </c>
      <c r="Y922" s="253">
        <f t="shared" si="320"/>
        <v>0</v>
      </c>
      <c r="Z922" s="253">
        <f t="shared" si="321"/>
        <v>0</v>
      </c>
      <c r="AA922" s="253">
        <f t="shared" si="322"/>
        <v>0</v>
      </c>
      <c r="AB922" s="253">
        <f t="shared" si="323"/>
        <v>0</v>
      </c>
      <c r="AC922" s="142"/>
      <c r="AD922" s="253">
        <f>'Input| Projects'!Q922*N922*'Input| Escalations'!$K$19</f>
        <v>0</v>
      </c>
      <c r="AE922" s="253">
        <f>'Input| Projects'!R922*O922*'Input| Escalations'!$K$19</f>
        <v>0</v>
      </c>
      <c r="AF922" s="253">
        <f>'Input| Projects'!S922*P922*'Input| Escalations'!$K$19</f>
        <v>0</v>
      </c>
      <c r="AG922" s="253">
        <f>'Input| Projects'!T922*Q922*'Input| Escalations'!$K$19</f>
        <v>0</v>
      </c>
      <c r="AH922" s="253">
        <f>'Input| Projects'!U922*R922*'Input| Escalations'!$K$19</f>
        <v>0</v>
      </c>
      <c r="AI922" s="253">
        <f>'Input| Projects'!V922*S922*'Input| Escalations'!$K$19</f>
        <v>0</v>
      </c>
      <c r="AJ922" s="253">
        <f>'Input| Projects'!W922*T922*'Input| Escalations'!$K$19</f>
        <v>0</v>
      </c>
      <c r="AK922" s="142"/>
      <c r="AL922" s="253">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253">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253">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253">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253">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253">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253">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42"/>
      <c r="AT922" s="253">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253">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253">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253">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253">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253">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253">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42"/>
      <c r="BB922" s="253">
        <f t="shared" si="338"/>
        <v>0</v>
      </c>
      <c r="BC922" s="253">
        <f t="shared" si="339"/>
        <v>0</v>
      </c>
      <c r="BD922" s="253">
        <f t="shared" si="340"/>
        <v>0</v>
      </c>
      <c r="BE922" s="253">
        <f t="shared" si="324"/>
        <v>0</v>
      </c>
      <c r="BF922" s="253">
        <f t="shared" si="325"/>
        <v>0</v>
      </c>
      <c r="BG922" s="253">
        <f t="shared" si="326"/>
        <v>0</v>
      </c>
      <c r="BH922" s="253">
        <f t="shared" si="327"/>
        <v>0</v>
      </c>
      <c r="BI922" s="144"/>
      <c r="BJ922" s="253"/>
      <c r="BK922" s="253"/>
      <c r="BL922" s="253"/>
      <c r="BM922" s="253"/>
      <c r="BN922" s="253"/>
      <c r="BO922" s="253"/>
      <c r="BP922" s="253"/>
      <c r="BQ922" s="144"/>
      <c r="BR922" s="253">
        <f t="shared" si="328"/>
        <v>0</v>
      </c>
      <c r="BS922" s="253">
        <f t="shared" si="329"/>
        <v>0</v>
      </c>
      <c r="BT922" s="253">
        <f t="shared" si="330"/>
        <v>0</v>
      </c>
      <c r="BU922" s="253">
        <f t="shared" si="331"/>
        <v>0</v>
      </c>
      <c r="BV922" s="253">
        <f t="shared" si="332"/>
        <v>0</v>
      </c>
      <c r="BW922" s="253">
        <f t="shared" si="333"/>
        <v>0</v>
      </c>
      <c r="BX922" s="253">
        <f t="shared" si="334"/>
        <v>0</v>
      </c>
      <c r="BY922" s="142"/>
      <c r="BZ922" s="264" t="str">
        <f>IF(SUMIF('Input| Projects'!$AR$8:$CO$8,"Dx",'Input| Projects'!$AR922:$CO922)=0,"",SUMIF('Input| Projects'!$AR$8:$CO$8,"Dx",'Input| Projects'!$AR922:$CO922))</f>
        <v/>
      </c>
      <c r="CA922" s="264" t="str">
        <f>IF(SUMIF('Input| Projects'!$AR$8:$CO$8,"Tx",'Input| Projects'!$AR922:$CO922)=0,"",SUMIF('Input| Projects'!$AR$8:$CO$8,"Tx",'Input| Projects'!$AR922:$CO922))</f>
        <v/>
      </c>
      <c r="CB922" s="206" t="str">
        <f t="shared" si="341"/>
        <v/>
      </c>
    </row>
    <row r="923" spans="2:80" x14ac:dyDescent="0.3">
      <c r="B923" s="268">
        <f>IFERROR('Input| Projects'!B923,"")</f>
        <v>914</v>
      </c>
      <c r="C923" s="57" t="str">
        <f>IFERROR(IF('Input| Projects'!C923="","",'Input| Projects'!C923),"")</f>
        <v/>
      </c>
      <c r="D923" s="57" t="str">
        <f>IFERROR(IF('Input| Projects'!D923="","",'Input| Projects'!D923),"")</f>
        <v/>
      </c>
      <c r="E923" s="140"/>
      <c r="F923" s="257">
        <f>IFERROR('Input| Projects'!I923*'Input| Escalations'!$K$19,"")</f>
        <v>0</v>
      </c>
      <c r="G923" s="257">
        <f>IFERROR('Input| Projects'!J923*'Input| Escalations'!$K$19,"")</f>
        <v>0</v>
      </c>
      <c r="H923" s="257">
        <f>IFERROR('Input| Projects'!K923*'Input| Escalations'!$K$19,"")</f>
        <v>0</v>
      </c>
      <c r="I923" s="257">
        <f>IFERROR('Input| Projects'!L923*'Input| Escalations'!$K$19,"")</f>
        <v>0</v>
      </c>
      <c r="J923" s="257">
        <f>IFERROR('Input| Projects'!M923*'Input| Escalations'!$K$19,"")</f>
        <v>0</v>
      </c>
      <c r="K923" s="257">
        <f>IFERROR('Input| Projects'!N923*'Input| Escalations'!$K$19,"")</f>
        <v>0</v>
      </c>
      <c r="L923" s="257">
        <f>IFERROR('Input| Projects'!O923*'Input| Escalations'!$K$19,"")</f>
        <v>0</v>
      </c>
      <c r="M923" s="206" t="str">
        <f>IF(ABS(SUM(F923:L923)-(SUM('Input| Projects'!I923:O923)*'Input| Escalations'!$K$19))&lt;0.0000001,"",1)</f>
        <v/>
      </c>
      <c r="N923" s="259">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259">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259">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259">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259">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259">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259">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42"/>
      <c r="V923" s="253">
        <f t="shared" si="335"/>
        <v>0</v>
      </c>
      <c r="W923" s="253">
        <f t="shared" si="336"/>
        <v>0</v>
      </c>
      <c r="X923" s="253">
        <f t="shared" si="337"/>
        <v>0</v>
      </c>
      <c r="Y923" s="253">
        <f t="shared" si="320"/>
        <v>0</v>
      </c>
      <c r="Z923" s="253">
        <f t="shared" si="321"/>
        <v>0</v>
      </c>
      <c r="AA923" s="253">
        <f t="shared" si="322"/>
        <v>0</v>
      </c>
      <c r="AB923" s="253">
        <f t="shared" si="323"/>
        <v>0</v>
      </c>
      <c r="AC923" s="142"/>
      <c r="AD923" s="253">
        <f>'Input| Projects'!Q923*N923*'Input| Escalations'!$K$19</f>
        <v>0</v>
      </c>
      <c r="AE923" s="253">
        <f>'Input| Projects'!R923*O923*'Input| Escalations'!$K$19</f>
        <v>0</v>
      </c>
      <c r="AF923" s="253">
        <f>'Input| Projects'!S923*P923*'Input| Escalations'!$K$19</f>
        <v>0</v>
      </c>
      <c r="AG923" s="253">
        <f>'Input| Projects'!T923*Q923*'Input| Escalations'!$K$19</f>
        <v>0</v>
      </c>
      <c r="AH923" s="253">
        <f>'Input| Projects'!U923*R923*'Input| Escalations'!$K$19</f>
        <v>0</v>
      </c>
      <c r="AI923" s="253">
        <f>'Input| Projects'!V923*S923*'Input| Escalations'!$K$19</f>
        <v>0</v>
      </c>
      <c r="AJ923" s="253">
        <f>'Input| Projects'!W923*T923*'Input| Escalations'!$K$19</f>
        <v>0</v>
      </c>
      <c r="AK923" s="142"/>
      <c r="AL923" s="253">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253">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253">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253">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253">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253">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253">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42"/>
      <c r="AT923" s="253">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253">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253">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253">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253">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253">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253">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42"/>
      <c r="BB923" s="253">
        <f t="shared" si="338"/>
        <v>0</v>
      </c>
      <c r="BC923" s="253">
        <f t="shared" si="339"/>
        <v>0</v>
      </c>
      <c r="BD923" s="253">
        <f t="shared" si="340"/>
        <v>0</v>
      </c>
      <c r="BE923" s="253">
        <f t="shared" si="324"/>
        <v>0</v>
      </c>
      <c r="BF923" s="253">
        <f t="shared" si="325"/>
        <v>0</v>
      </c>
      <c r="BG923" s="253">
        <f t="shared" si="326"/>
        <v>0</v>
      </c>
      <c r="BH923" s="253">
        <f t="shared" si="327"/>
        <v>0</v>
      </c>
      <c r="BI923" s="144"/>
      <c r="BJ923" s="253"/>
      <c r="BK923" s="253"/>
      <c r="BL923" s="253"/>
      <c r="BM923" s="253"/>
      <c r="BN923" s="253"/>
      <c r="BO923" s="253"/>
      <c r="BP923" s="253"/>
      <c r="BQ923" s="144"/>
      <c r="BR923" s="253">
        <f t="shared" si="328"/>
        <v>0</v>
      </c>
      <c r="BS923" s="253">
        <f t="shared" si="329"/>
        <v>0</v>
      </c>
      <c r="BT923" s="253">
        <f t="shared" si="330"/>
        <v>0</v>
      </c>
      <c r="BU923" s="253">
        <f t="shared" si="331"/>
        <v>0</v>
      </c>
      <c r="BV923" s="253">
        <f t="shared" si="332"/>
        <v>0</v>
      </c>
      <c r="BW923" s="253">
        <f t="shared" si="333"/>
        <v>0</v>
      </c>
      <c r="BX923" s="253">
        <f t="shared" si="334"/>
        <v>0</v>
      </c>
      <c r="BY923" s="142"/>
      <c r="BZ923" s="264" t="str">
        <f>IF(SUMIF('Input| Projects'!$AR$8:$CO$8,"Dx",'Input| Projects'!$AR923:$CO923)=0,"",SUMIF('Input| Projects'!$AR$8:$CO$8,"Dx",'Input| Projects'!$AR923:$CO923))</f>
        <v/>
      </c>
      <c r="CA923" s="264" t="str">
        <f>IF(SUMIF('Input| Projects'!$AR$8:$CO$8,"Tx",'Input| Projects'!$AR923:$CO923)=0,"",SUMIF('Input| Projects'!$AR$8:$CO$8,"Tx",'Input| Projects'!$AR923:$CO923))</f>
        <v/>
      </c>
      <c r="CB923" s="206" t="str">
        <f t="shared" si="341"/>
        <v/>
      </c>
    </row>
    <row r="924" spans="2:80" x14ac:dyDescent="0.3">
      <c r="B924" s="268">
        <f>IFERROR('Input| Projects'!B924,"")</f>
        <v>915</v>
      </c>
      <c r="C924" s="57" t="str">
        <f>IFERROR(IF('Input| Projects'!C924="","",'Input| Projects'!C924),"")</f>
        <v/>
      </c>
      <c r="D924" s="57" t="str">
        <f>IFERROR(IF('Input| Projects'!D924="","",'Input| Projects'!D924),"")</f>
        <v/>
      </c>
      <c r="E924" s="140"/>
      <c r="F924" s="257">
        <f>IFERROR('Input| Projects'!I924*'Input| Escalations'!$K$19,"")</f>
        <v>0</v>
      </c>
      <c r="G924" s="257">
        <f>IFERROR('Input| Projects'!J924*'Input| Escalations'!$K$19,"")</f>
        <v>0</v>
      </c>
      <c r="H924" s="257">
        <f>IFERROR('Input| Projects'!K924*'Input| Escalations'!$K$19,"")</f>
        <v>0</v>
      </c>
      <c r="I924" s="257">
        <f>IFERROR('Input| Projects'!L924*'Input| Escalations'!$K$19,"")</f>
        <v>0</v>
      </c>
      <c r="J924" s="257">
        <f>IFERROR('Input| Projects'!M924*'Input| Escalations'!$K$19,"")</f>
        <v>0</v>
      </c>
      <c r="K924" s="257">
        <f>IFERROR('Input| Projects'!N924*'Input| Escalations'!$K$19,"")</f>
        <v>0</v>
      </c>
      <c r="L924" s="257">
        <f>IFERROR('Input| Projects'!O924*'Input| Escalations'!$K$19,"")</f>
        <v>0</v>
      </c>
      <c r="M924" s="206" t="str">
        <f>IF(ABS(SUM(F924:L924)-(SUM('Input| Projects'!I924:O924)*'Input| Escalations'!$K$19))&lt;0.0000001,"",1)</f>
        <v/>
      </c>
      <c r="N924" s="259">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259">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259">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259">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259">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259">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259">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42"/>
      <c r="V924" s="253">
        <f t="shared" si="335"/>
        <v>0</v>
      </c>
      <c r="W924" s="253">
        <f t="shared" si="336"/>
        <v>0</v>
      </c>
      <c r="X924" s="253">
        <f t="shared" si="337"/>
        <v>0</v>
      </c>
      <c r="Y924" s="253">
        <f t="shared" si="320"/>
        <v>0</v>
      </c>
      <c r="Z924" s="253">
        <f t="shared" si="321"/>
        <v>0</v>
      </c>
      <c r="AA924" s="253">
        <f t="shared" si="322"/>
        <v>0</v>
      </c>
      <c r="AB924" s="253">
        <f t="shared" si="323"/>
        <v>0</v>
      </c>
      <c r="AC924" s="142"/>
      <c r="AD924" s="253">
        <f>'Input| Projects'!Q924*N924*'Input| Escalations'!$K$19</f>
        <v>0</v>
      </c>
      <c r="AE924" s="253">
        <f>'Input| Projects'!R924*O924*'Input| Escalations'!$K$19</f>
        <v>0</v>
      </c>
      <c r="AF924" s="253">
        <f>'Input| Projects'!S924*P924*'Input| Escalations'!$K$19</f>
        <v>0</v>
      </c>
      <c r="AG924" s="253">
        <f>'Input| Projects'!T924*Q924*'Input| Escalations'!$K$19</f>
        <v>0</v>
      </c>
      <c r="AH924" s="253">
        <f>'Input| Projects'!U924*R924*'Input| Escalations'!$K$19</f>
        <v>0</v>
      </c>
      <c r="AI924" s="253">
        <f>'Input| Projects'!V924*S924*'Input| Escalations'!$K$19</f>
        <v>0</v>
      </c>
      <c r="AJ924" s="253">
        <f>'Input| Projects'!W924*T924*'Input| Escalations'!$K$19</f>
        <v>0</v>
      </c>
      <c r="AK924" s="142"/>
      <c r="AL924" s="253">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253">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253">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253">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253">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253">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253">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42"/>
      <c r="AT924" s="253">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253">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253">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253">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253">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253">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253">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42"/>
      <c r="BB924" s="253">
        <f t="shared" si="338"/>
        <v>0</v>
      </c>
      <c r="BC924" s="253">
        <f t="shared" si="339"/>
        <v>0</v>
      </c>
      <c r="BD924" s="253">
        <f t="shared" si="340"/>
        <v>0</v>
      </c>
      <c r="BE924" s="253">
        <f t="shared" si="324"/>
        <v>0</v>
      </c>
      <c r="BF924" s="253">
        <f t="shared" si="325"/>
        <v>0</v>
      </c>
      <c r="BG924" s="253">
        <f t="shared" si="326"/>
        <v>0</v>
      </c>
      <c r="BH924" s="253">
        <f t="shared" si="327"/>
        <v>0</v>
      </c>
      <c r="BI924" s="144"/>
      <c r="BJ924" s="253"/>
      <c r="BK924" s="253"/>
      <c r="BL924" s="253"/>
      <c r="BM924" s="253"/>
      <c r="BN924" s="253"/>
      <c r="BO924" s="253"/>
      <c r="BP924" s="253"/>
      <c r="BQ924" s="144"/>
      <c r="BR924" s="253">
        <f t="shared" si="328"/>
        <v>0</v>
      </c>
      <c r="BS924" s="253">
        <f t="shared" si="329"/>
        <v>0</v>
      </c>
      <c r="BT924" s="253">
        <f t="shared" si="330"/>
        <v>0</v>
      </c>
      <c r="BU924" s="253">
        <f t="shared" si="331"/>
        <v>0</v>
      </c>
      <c r="BV924" s="253">
        <f t="shared" si="332"/>
        <v>0</v>
      </c>
      <c r="BW924" s="253">
        <f t="shared" si="333"/>
        <v>0</v>
      </c>
      <c r="BX924" s="253">
        <f t="shared" si="334"/>
        <v>0</v>
      </c>
      <c r="BY924" s="142"/>
      <c r="BZ924" s="264" t="str">
        <f>IF(SUMIF('Input| Projects'!$AR$8:$CO$8,"Dx",'Input| Projects'!$AR924:$CO924)=0,"",SUMIF('Input| Projects'!$AR$8:$CO$8,"Dx",'Input| Projects'!$AR924:$CO924))</f>
        <v/>
      </c>
      <c r="CA924" s="264" t="str">
        <f>IF(SUMIF('Input| Projects'!$AR$8:$CO$8,"Tx",'Input| Projects'!$AR924:$CO924)=0,"",SUMIF('Input| Projects'!$AR$8:$CO$8,"Tx",'Input| Projects'!$AR924:$CO924))</f>
        <v/>
      </c>
      <c r="CB924" s="206" t="str">
        <f t="shared" si="341"/>
        <v/>
      </c>
    </row>
    <row r="925" spans="2:80" x14ac:dyDescent="0.3">
      <c r="B925" s="268">
        <f>IFERROR('Input| Projects'!B925,"")</f>
        <v>916</v>
      </c>
      <c r="C925" s="57" t="str">
        <f>IFERROR(IF('Input| Projects'!C925="","",'Input| Projects'!C925),"")</f>
        <v/>
      </c>
      <c r="D925" s="57" t="str">
        <f>IFERROR(IF('Input| Projects'!D925="","",'Input| Projects'!D925),"")</f>
        <v/>
      </c>
      <c r="E925" s="140"/>
      <c r="F925" s="257">
        <f>IFERROR('Input| Projects'!I925*'Input| Escalations'!$K$19,"")</f>
        <v>0</v>
      </c>
      <c r="G925" s="257">
        <f>IFERROR('Input| Projects'!J925*'Input| Escalations'!$K$19,"")</f>
        <v>0</v>
      </c>
      <c r="H925" s="257">
        <f>IFERROR('Input| Projects'!K925*'Input| Escalations'!$K$19,"")</f>
        <v>0</v>
      </c>
      <c r="I925" s="257">
        <f>IFERROR('Input| Projects'!L925*'Input| Escalations'!$K$19,"")</f>
        <v>0</v>
      </c>
      <c r="J925" s="257">
        <f>IFERROR('Input| Projects'!M925*'Input| Escalations'!$K$19,"")</f>
        <v>0</v>
      </c>
      <c r="K925" s="257">
        <f>IFERROR('Input| Projects'!N925*'Input| Escalations'!$K$19,"")</f>
        <v>0</v>
      </c>
      <c r="L925" s="257">
        <f>IFERROR('Input| Projects'!O925*'Input| Escalations'!$K$19,"")</f>
        <v>0</v>
      </c>
      <c r="M925" s="206" t="str">
        <f>IF(ABS(SUM(F925:L925)-(SUM('Input| Projects'!I925:O925)*'Input| Escalations'!$K$19))&lt;0.0000001,"",1)</f>
        <v/>
      </c>
      <c r="N925" s="259">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259">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259">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259">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259">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259">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259">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42"/>
      <c r="V925" s="253">
        <f t="shared" si="335"/>
        <v>0</v>
      </c>
      <c r="W925" s="253">
        <f t="shared" si="336"/>
        <v>0</v>
      </c>
      <c r="X925" s="253">
        <f t="shared" si="337"/>
        <v>0</v>
      </c>
      <c r="Y925" s="253">
        <f t="shared" si="320"/>
        <v>0</v>
      </c>
      <c r="Z925" s="253">
        <f t="shared" si="321"/>
        <v>0</v>
      </c>
      <c r="AA925" s="253">
        <f t="shared" si="322"/>
        <v>0</v>
      </c>
      <c r="AB925" s="253">
        <f t="shared" si="323"/>
        <v>0</v>
      </c>
      <c r="AC925" s="142"/>
      <c r="AD925" s="253">
        <f>'Input| Projects'!Q925*N925*'Input| Escalations'!$K$19</f>
        <v>0</v>
      </c>
      <c r="AE925" s="253">
        <f>'Input| Projects'!R925*O925*'Input| Escalations'!$K$19</f>
        <v>0</v>
      </c>
      <c r="AF925" s="253">
        <f>'Input| Projects'!S925*P925*'Input| Escalations'!$K$19</f>
        <v>0</v>
      </c>
      <c r="AG925" s="253">
        <f>'Input| Projects'!T925*Q925*'Input| Escalations'!$K$19</f>
        <v>0</v>
      </c>
      <c r="AH925" s="253">
        <f>'Input| Projects'!U925*R925*'Input| Escalations'!$K$19</f>
        <v>0</v>
      </c>
      <c r="AI925" s="253">
        <f>'Input| Projects'!V925*S925*'Input| Escalations'!$K$19</f>
        <v>0</v>
      </c>
      <c r="AJ925" s="253">
        <f>'Input| Projects'!W925*T925*'Input| Escalations'!$K$19</f>
        <v>0</v>
      </c>
      <c r="AK925" s="142"/>
      <c r="AL925" s="253">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253">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253">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253">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253">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253">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253">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42"/>
      <c r="AT925" s="253">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253">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253">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253">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253">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253">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253">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42"/>
      <c r="BB925" s="253">
        <f t="shared" si="338"/>
        <v>0</v>
      </c>
      <c r="BC925" s="253">
        <f t="shared" si="339"/>
        <v>0</v>
      </c>
      <c r="BD925" s="253">
        <f t="shared" si="340"/>
        <v>0</v>
      </c>
      <c r="BE925" s="253">
        <f t="shared" si="324"/>
        <v>0</v>
      </c>
      <c r="BF925" s="253">
        <f t="shared" si="325"/>
        <v>0</v>
      </c>
      <c r="BG925" s="253">
        <f t="shared" si="326"/>
        <v>0</v>
      </c>
      <c r="BH925" s="253">
        <f t="shared" si="327"/>
        <v>0</v>
      </c>
      <c r="BI925" s="144"/>
      <c r="BJ925" s="253"/>
      <c r="BK925" s="253"/>
      <c r="BL925" s="253"/>
      <c r="BM925" s="253"/>
      <c r="BN925" s="253"/>
      <c r="BO925" s="253"/>
      <c r="BP925" s="253"/>
      <c r="BQ925" s="144"/>
      <c r="BR925" s="253">
        <f t="shared" si="328"/>
        <v>0</v>
      </c>
      <c r="BS925" s="253">
        <f t="shared" si="329"/>
        <v>0</v>
      </c>
      <c r="BT925" s="253">
        <f t="shared" si="330"/>
        <v>0</v>
      </c>
      <c r="BU925" s="253">
        <f t="shared" si="331"/>
        <v>0</v>
      </c>
      <c r="BV925" s="253">
        <f t="shared" si="332"/>
        <v>0</v>
      </c>
      <c r="BW925" s="253">
        <f t="shared" si="333"/>
        <v>0</v>
      </c>
      <c r="BX925" s="253">
        <f t="shared" si="334"/>
        <v>0</v>
      </c>
      <c r="BY925" s="142"/>
      <c r="BZ925" s="264" t="str">
        <f>IF(SUMIF('Input| Projects'!$AR$8:$CO$8,"Dx",'Input| Projects'!$AR925:$CO925)=0,"",SUMIF('Input| Projects'!$AR$8:$CO$8,"Dx",'Input| Projects'!$AR925:$CO925))</f>
        <v/>
      </c>
      <c r="CA925" s="264" t="str">
        <f>IF(SUMIF('Input| Projects'!$AR$8:$CO$8,"Tx",'Input| Projects'!$AR925:$CO925)=0,"",SUMIF('Input| Projects'!$AR$8:$CO$8,"Tx",'Input| Projects'!$AR925:$CO925))</f>
        <v/>
      </c>
      <c r="CB925" s="206" t="str">
        <f t="shared" si="341"/>
        <v/>
      </c>
    </row>
    <row r="926" spans="2:80" x14ac:dyDescent="0.3">
      <c r="B926" s="268">
        <f>IFERROR('Input| Projects'!B926,"")</f>
        <v>917</v>
      </c>
      <c r="C926" s="57" t="str">
        <f>IFERROR(IF('Input| Projects'!C926="","",'Input| Projects'!C926),"")</f>
        <v/>
      </c>
      <c r="D926" s="57" t="str">
        <f>IFERROR(IF('Input| Projects'!D926="","",'Input| Projects'!D926),"")</f>
        <v/>
      </c>
      <c r="E926" s="140"/>
      <c r="F926" s="257">
        <f>IFERROR('Input| Projects'!I926*'Input| Escalations'!$K$19,"")</f>
        <v>0</v>
      </c>
      <c r="G926" s="257">
        <f>IFERROR('Input| Projects'!J926*'Input| Escalations'!$K$19,"")</f>
        <v>0</v>
      </c>
      <c r="H926" s="257">
        <f>IFERROR('Input| Projects'!K926*'Input| Escalations'!$K$19,"")</f>
        <v>0</v>
      </c>
      <c r="I926" s="257">
        <f>IFERROR('Input| Projects'!L926*'Input| Escalations'!$K$19,"")</f>
        <v>0</v>
      </c>
      <c r="J926" s="257">
        <f>IFERROR('Input| Projects'!M926*'Input| Escalations'!$K$19,"")</f>
        <v>0</v>
      </c>
      <c r="K926" s="257">
        <f>IFERROR('Input| Projects'!N926*'Input| Escalations'!$K$19,"")</f>
        <v>0</v>
      </c>
      <c r="L926" s="257">
        <f>IFERROR('Input| Projects'!O926*'Input| Escalations'!$K$19,"")</f>
        <v>0</v>
      </c>
      <c r="M926" s="206" t="str">
        <f>IF(ABS(SUM(F926:L926)-(SUM('Input| Projects'!I926:O926)*'Input| Escalations'!$K$19))&lt;0.0000001,"",1)</f>
        <v/>
      </c>
      <c r="N926" s="259">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259">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259">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259">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259">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259">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259">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42"/>
      <c r="V926" s="253">
        <f t="shared" si="335"/>
        <v>0</v>
      </c>
      <c r="W926" s="253">
        <f t="shared" si="336"/>
        <v>0</v>
      </c>
      <c r="X926" s="253">
        <f t="shared" si="337"/>
        <v>0</v>
      </c>
      <c r="Y926" s="253">
        <f t="shared" si="320"/>
        <v>0</v>
      </c>
      <c r="Z926" s="253">
        <f t="shared" si="321"/>
        <v>0</v>
      </c>
      <c r="AA926" s="253">
        <f t="shared" si="322"/>
        <v>0</v>
      </c>
      <c r="AB926" s="253">
        <f t="shared" si="323"/>
        <v>0</v>
      </c>
      <c r="AC926" s="142"/>
      <c r="AD926" s="253">
        <f>'Input| Projects'!Q926*N926*'Input| Escalations'!$K$19</f>
        <v>0</v>
      </c>
      <c r="AE926" s="253">
        <f>'Input| Projects'!R926*O926*'Input| Escalations'!$K$19</f>
        <v>0</v>
      </c>
      <c r="AF926" s="253">
        <f>'Input| Projects'!S926*P926*'Input| Escalations'!$K$19</f>
        <v>0</v>
      </c>
      <c r="AG926" s="253">
        <f>'Input| Projects'!T926*Q926*'Input| Escalations'!$K$19</f>
        <v>0</v>
      </c>
      <c r="AH926" s="253">
        <f>'Input| Projects'!U926*R926*'Input| Escalations'!$K$19</f>
        <v>0</v>
      </c>
      <c r="AI926" s="253">
        <f>'Input| Projects'!V926*S926*'Input| Escalations'!$K$19</f>
        <v>0</v>
      </c>
      <c r="AJ926" s="253">
        <f>'Input| Projects'!W926*T926*'Input| Escalations'!$K$19</f>
        <v>0</v>
      </c>
      <c r="AK926" s="142"/>
      <c r="AL926" s="253">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253">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253">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253">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253">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253">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253">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42"/>
      <c r="AT926" s="253">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253">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253">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253">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253">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253">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253">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42"/>
      <c r="BB926" s="253">
        <f t="shared" si="338"/>
        <v>0</v>
      </c>
      <c r="BC926" s="253">
        <f t="shared" si="339"/>
        <v>0</v>
      </c>
      <c r="BD926" s="253">
        <f t="shared" si="340"/>
        <v>0</v>
      </c>
      <c r="BE926" s="253">
        <f t="shared" si="324"/>
        <v>0</v>
      </c>
      <c r="BF926" s="253">
        <f t="shared" si="325"/>
        <v>0</v>
      </c>
      <c r="BG926" s="253">
        <f t="shared" si="326"/>
        <v>0</v>
      </c>
      <c r="BH926" s="253">
        <f t="shared" si="327"/>
        <v>0</v>
      </c>
      <c r="BI926" s="144"/>
      <c r="BJ926" s="253"/>
      <c r="BK926" s="253"/>
      <c r="BL926" s="253"/>
      <c r="BM926" s="253"/>
      <c r="BN926" s="253"/>
      <c r="BO926" s="253"/>
      <c r="BP926" s="253"/>
      <c r="BQ926" s="144"/>
      <c r="BR926" s="253">
        <f t="shared" si="328"/>
        <v>0</v>
      </c>
      <c r="BS926" s="253">
        <f t="shared" si="329"/>
        <v>0</v>
      </c>
      <c r="BT926" s="253">
        <f t="shared" si="330"/>
        <v>0</v>
      </c>
      <c r="BU926" s="253">
        <f t="shared" si="331"/>
        <v>0</v>
      </c>
      <c r="BV926" s="253">
        <f t="shared" si="332"/>
        <v>0</v>
      </c>
      <c r="BW926" s="253">
        <f t="shared" si="333"/>
        <v>0</v>
      </c>
      <c r="BX926" s="253">
        <f t="shared" si="334"/>
        <v>0</v>
      </c>
      <c r="BY926" s="142"/>
      <c r="BZ926" s="264" t="str">
        <f>IF(SUMIF('Input| Projects'!$AR$8:$CO$8,"Dx",'Input| Projects'!$AR926:$CO926)=0,"",SUMIF('Input| Projects'!$AR$8:$CO$8,"Dx",'Input| Projects'!$AR926:$CO926))</f>
        <v/>
      </c>
      <c r="CA926" s="264" t="str">
        <f>IF(SUMIF('Input| Projects'!$AR$8:$CO$8,"Tx",'Input| Projects'!$AR926:$CO926)=0,"",SUMIF('Input| Projects'!$AR$8:$CO$8,"Tx",'Input| Projects'!$AR926:$CO926))</f>
        <v/>
      </c>
      <c r="CB926" s="206" t="str">
        <f t="shared" si="341"/>
        <v/>
      </c>
    </row>
    <row r="927" spans="2:80" x14ac:dyDescent="0.3">
      <c r="B927" s="268">
        <f>IFERROR('Input| Projects'!B927,"")</f>
        <v>918</v>
      </c>
      <c r="C927" s="57" t="str">
        <f>IFERROR(IF('Input| Projects'!C927="","",'Input| Projects'!C927),"")</f>
        <v/>
      </c>
      <c r="D927" s="57" t="str">
        <f>IFERROR(IF('Input| Projects'!D927="","",'Input| Projects'!D927),"")</f>
        <v/>
      </c>
      <c r="E927" s="140"/>
      <c r="F927" s="257">
        <f>IFERROR('Input| Projects'!I927*'Input| Escalations'!$K$19,"")</f>
        <v>0</v>
      </c>
      <c r="G927" s="257">
        <f>IFERROR('Input| Projects'!J927*'Input| Escalations'!$K$19,"")</f>
        <v>0</v>
      </c>
      <c r="H927" s="257">
        <f>IFERROR('Input| Projects'!K927*'Input| Escalations'!$K$19,"")</f>
        <v>0</v>
      </c>
      <c r="I927" s="257">
        <f>IFERROR('Input| Projects'!L927*'Input| Escalations'!$K$19,"")</f>
        <v>0</v>
      </c>
      <c r="J927" s="257">
        <f>IFERROR('Input| Projects'!M927*'Input| Escalations'!$K$19,"")</f>
        <v>0</v>
      </c>
      <c r="K927" s="257">
        <f>IFERROR('Input| Projects'!N927*'Input| Escalations'!$K$19,"")</f>
        <v>0</v>
      </c>
      <c r="L927" s="257">
        <f>IFERROR('Input| Projects'!O927*'Input| Escalations'!$K$19,"")</f>
        <v>0</v>
      </c>
      <c r="M927" s="206" t="str">
        <f>IF(ABS(SUM(F927:L927)-(SUM('Input| Projects'!I927:O927)*'Input| Escalations'!$K$19))&lt;0.0000001,"",1)</f>
        <v/>
      </c>
      <c r="N927" s="259">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259">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259">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259">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259">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259">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259">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42"/>
      <c r="V927" s="253">
        <f t="shared" si="335"/>
        <v>0</v>
      </c>
      <c r="W927" s="253">
        <f t="shared" si="336"/>
        <v>0</v>
      </c>
      <c r="X927" s="253">
        <f t="shared" si="337"/>
        <v>0</v>
      </c>
      <c r="Y927" s="253">
        <f t="shared" si="320"/>
        <v>0</v>
      </c>
      <c r="Z927" s="253">
        <f t="shared" si="321"/>
        <v>0</v>
      </c>
      <c r="AA927" s="253">
        <f t="shared" si="322"/>
        <v>0</v>
      </c>
      <c r="AB927" s="253">
        <f t="shared" si="323"/>
        <v>0</v>
      </c>
      <c r="AC927" s="142"/>
      <c r="AD927" s="253">
        <f>'Input| Projects'!Q927*N927*'Input| Escalations'!$K$19</f>
        <v>0</v>
      </c>
      <c r="AE927" s="253">
        <f>'Input| Projects'!R927*O927*'Input| Escalations'!$K$19</f>
        <v>0</v>
      </c>
      <c r="AF927" s="253">
        <f>'Input| Projects'!S927*P927*'Input| Escalations'!$K$19</f>
        <v>0</v>
      </c>
      <c r="AG927" s="253">
        <f>'Input| Projects'!T927*Q927*'Input| Escalations'!$K$19</f>
        <v>0</v>
      </c>
      <c r="AH927" s="253">
        <f>'Input| Projects'!U927*R927*'Input| Escalations'!$K$19</f>
        <v>0</v>
      </c>
      <c r="AI927" s="253">
        <f>'Input| Projects'!V927*S927*'Input| Escalations'!$K$19</f>
        <v>0</v>
      </c>
      <c r="AJ927" s="253">
        <f>'Input| Projects'!W927*T927*'Input| Escalations'!$K$19</f>
        <v>0</v>
      </c>
      <c r="AK927" s="142"/>
      <c r="AL927" s="253">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253">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253">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253">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253">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253">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253">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42"/>
      <c r="AT927" s="253">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253">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253">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253">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253">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253">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253">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42"/>
      <c r="BB927" s="253">
        <f t="shared" si="338"/>
        <v>0</v>
      </c>
      <c r="BC927" s="253">
        <f t="shared" si="339"/>
        <v>0</v>
      </c>
      <c r="BD927" s="253">
        <f t="shared" si="340"/>
        <v>0</v>
      </c>
      <c r="BE927" s="253">
        <f t="shared" si="324"/>
        <v>0</v>
      </c>
      <c r="BF927" s="253">
        <f t="shared" si="325"/>
        <v>0</v>
      </c>
      <c r="BG927" s="253">
        <f t="shared" si="326"/>
        <v>0</v>
      </c>
      <c r="BH927" s="253">
        <f t="shared" si="327"/>
        <v>0</v>
      </c>
      <c r="BI927" s="144"/>
      <c r="BJ927" s="253"/>
      <c r="BK927" s="253"/>
      <c r="BL927" s="253"/>
      <c r="BM927" s="253"/>
      <c r="BN927" s="253"/>
      <c r="BO927" s="253"/>
      <c r="BP927" s="253"/>
      <c r="BQ927" s="144"/>
      <c r="BR927" s="253">
        <f t="shared" si="328"/>
        <v>0</v>
      </c>
      <c r="BS927" s="253">
        <f t="shared" si="329"/>
        <v>0</v>
      </c>
      <c r="BT927" s="253">
        <f t="shared" si="330"/>
        <v>0</v>
      </c>
      <c r="BU927" s="253">
        <f t="shared" si="331"/>
        <v>0</v>
      </c>
      <c r="BV927" s="253">
        <f t="shared" si="332"/>
        <v>0</v>
      </c>
      <c r="BW927" s="253">
        <f t="shared" si="333"/>
        <v>0</v>
      </c>
      <c r="BX927" s="253">
        <f t="shared" si="334"/>
        <v>0</v>
      </c>
      <c r="BY927" s="142"/>
      <c r="BZ927" s="264" t="str">
        <f>IF(SUMIF('Input| Projects'!$AR$8:$CO$8,"Dx",'Input| Projects'!$AR927:$CO927)=0,"",SUMIF('Input| Projects'!$AR$8:$CO$8,"Dx",'Input| Projects'!$AR927:$CO927))</f>
        <v/>
      </c>
      <c r="CA927" s="264" t="str">
        <f>IF(SUMIF('Input| Projects'!$AR$8:$CO$8,"Tx",'Input| Projects'!$AR927:$CO927)=0,"",SUMIF('Input| Projects'!$AR$8:$CO$8,"Tx",'Input| Projects'!$AR927:$CO927))</f>
        <v/>
      </c>
      <c r="CB927" s="206" t="str">
        <f t="shared" si="341"/>
        <v/>
      </c>
    </row>
    <row r="928" spans="2:80" x14ac:dyDescent="0.3">
      <c r="B928" s="268">
        <f>IFERROR('Input| Projects'!B928,"")</f>
        <v>919</v>
      </c>
      <c r="C928" s="57" t="str">
        <f>IFERROR(IF('Input| Projects'!C928="","",'Input| Projects'!C928),"")</f>
        <v/>
      </c>
      <c r="D928" s="57" t="str">
        <f>IFERROR(IF('Input| Projects'!D928="","",'Input| Projects'!D928),"")</f>
        <v/>
      </c>
      <c r="E928" s="140"/>
      <c r="F928" s="257">
        <f>IFERROR('Input| Projects'!I928*'Input| Escalations'!$K$19,"")</f>
        <v>0</v>
      </c>
      <c r="G928" s="257">
        <f>IFERROR('Input| Projects'!J928*'Input| Escalations'!$K$19,"")</f>
        <v>0</v>
      </c>
      <c r="H928" s="257">
        <f>IFERROR('Input| Projects'!K928*'Input| Escalations'!$K$19,"")</f>
        <v>0</v>
      </c>
      <c r="I928" s="257">
        <f>IFERROR('Input| Projects'!L928*'Input| Escalations'!$K$19,"")</f>
        <v>0</v>
      </c>
      <c r="J928" s="257">
        <f>IFERROR('Input| Projects'!M928*'Input| Escalations'!$K$19,"")</f>
        <v>0</v>
      </c>
      <c r="K928" s="257">
        <f>IFERROR('Input| Projects'!N928*'Input| Escalations'!$K$19,"")</f>
        <v>0</v>
      </c>
      <c r="L928" s="257">
        <f>IFERROR('Input| Projects'!O928*'Input| Escalations'!$K$19,"")</f>
        <v>0</v>
      </c>
      <c r="M928" s="206" t="str">
        <f>IF(ABS(SUM(F928:L928)-(SUM('Input| Projects'!I928:O928)*'Input| Escalations'!$K$19))&lt;0.0000001,"",1)</f>
        <v/>
      </c>
      <c r="N928" s="259">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259">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259">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259">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259">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259">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259">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42"/>
      <c r="V928" s="253">
        <f t="shared" si="335"/>
        <v>0</v>
      </c>
      <c r="W928" s="253">
        <f t="shared" si="336"/>
        <v>0</v>
      </c>
      <c r="X928" s="253">
        <f t="shared" si="337"/>
        <v>0</v>
      </c>
      <c r="Y928" s="253">
        <f t="shared" si="320"/>
        <v>0</v>
      </c>
      <c r="Z928" s="253">
        <f t="shared" si="321"/>
        <v>0</v>
      </c>
      <c r="AA928" s="253">
        <f t="shared" si="322"/>
        <v>0</v>
      </c>
      <c r="AB928" s="253">
        <f t="shared" si="323"/>
        <v>0</v>
      </c>
      <c r="AC928" s="142"/>
      <c r="AD928" s="253">
        <f>'Input| Projects'!Q928*N928*'Input| Escalations'!$K$19</f>
        <v>0</v>
      </c>
      <c r="AE928" s="253">
        <f>'Input| Projects'!R928*O928*'Input| Escalations'!$K$19</f>
        <v>0</v>
      </c>
      <c r="AF928" s="253">
        <f>'Input| Projects'!S928*P928*'Input| Escalations'!$K$19</f>
        <v>0</v>
      </c>
      <c r="AG928" s="253">
        <f>'Input| Projects'!T928*Q928*'Input| Escalations'!$K$19</f>
        <v>0</v>
      </c>
      <c r="AH928" s="253">
        <f>'Input| Projects'!U928*R928*'Input| Escalations'!$K$19</f>
        <v>0</v>
      </c>
      <c r="AI928" s="253">
        <f>'Input| Projects'!V928*S928*'Input| Escalations'!$K$19</f>
        <v>0</v>
      </c>
      <c r="AJ928" s="253">
        <f>'Input| Projects'!W928*T928*'Input| Escalations'!$K$19</f>
        <v>0</v>
      </c>
      <c r="AK928" s="142"/>
      <c r="AL928" s="253">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253">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253">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253">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253">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253">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253">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42"/>
      <c r="AT928" s="253">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253">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253">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253">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253">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253">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253">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42"/>
      <c r="BB928" s="253">
        <f t="shared" si="338"/>
        <v>0</v>
      </c>
      <c r="BC928" s="253">
        <f t="shared" si="339"/>
        <v>0</v>
      </c>
      <c r="BD928" s="253">
        <f t="shared" si="340"/>
        <v>0</v>
      </c>
      <c r="BE928" s="253">
        <f t="shared" si="324"/>
        <v>0</v>
      </c>
      <c r="BF928" s="253">
        <f t="shared" si="325"/>
        <v>0</v>
      </c>
      <c r="BG928" s="253">
        <f t="shared" si="326"/>
        <v>0</v>
      </c>
      <c r="BH928" s="253">
        <f t="shared" si="327"/>
        <v>0</v>
      </c>
      <c r="BI928" s="144"/>
      <c r="BJ928" s="253"/>
      <c r="BK928" s="253"/>
      <c r="BL928" s="253"/>
      <c r="BM928" s="253"/>
      <c r="BN928" s="253"/>
      <c r="BO928" s="253"/>
      <c r="BP928" s="253"/>
      <c r="BQ928" s="144"/>
      <c r="BR928" s="253">
        <f t="shared" si="328"/>
        <v>0</v>
      </c>
      <c r="BS928" s="253">
        <f t="shared" si="329"/>
        <v>0</v>
      </c>
      <c r="BT928" s="253">
        <f t="shared" si="330"/>
        <v>0</v>
      </c>
      <c r="BU928" s="253">
        <f t="shared" si="331"/>
        <v>0</v>
      </c>
      <c r="BV928" s="253">
        <f t="shared" si="332"/>
        <v>0</v>
      </c>
      <c r="BW928" s="253">
        <f t="shared" si="333"/>
        <v>0</v>
      </c>
      <c r="BX928" s="253">
        <f t="shared" si="334"/>
        <v>0</v>
      </c>
      <c r="BY928" s="142"/>
      <c r="BZ928" s="264" t="str">
        <f>IF(SUMIF('Input| Projects'!$AR$8:$CO$8,"Dx",'Input| Projects'!$AR928:$CO928)=0,"",SUMIF('Input| Projects'!$AR$8:$CO$8,"Dx",'Input| Projects'!$AR928:$CO928))</f>
        <v/>
      </c>
      <c r="CA928" s="264" t="str">
        <f>IF(SUMIF('Input| Projects'!$AR$8:$CO$8,"Tx",'Input| Projects'!$AR928:$CO928)=0,"",SUMIF('Input| Projects'!$AR$8:$CO$8,"Tx",'Input| Projects'!$AR928:$CO928))</f>
        <v/>
      </c>
      <c r="CB928" s="206" t="str">
        <f t="shared" si="341"/>
        <v/>
      </c>
    </row>
    <row r="929" spans="2:80" x14ac:dyDescent="0.3">
      <c r="B929" s="268">
        <f>IFERROR('Input| Projects'!B929,"")</f>
        <v>920</v>
      </c>
      <c r="C929" s="57" t="str">
        <f>IFERROR(IF('Input| Projects'!C929="","",'Input| Projects'!C929),"")</f>
        <v/>
      </c>
      <c r="D929" s="57" t="str">
        <f>IFERROR(IF('Input| Projects'!D929="","",'Input| Projects'!D929),"")</f>
        <v/>
      </c>
      <c r="E929" s="140"/>
      <c r="F929" s="257">
        <f>IFERROR('Input| Projects'!I929*'Input| Escalations'!$K$19,"")</f>
        <v>0</v>
      </c>
      <c r="G929" s="257">
        <f>IFERROR('Input| Projects'!J929*'Input| Escalations'!$K$19,"")</f>
        <v>0</v>
      </c>
      <c r="H929" s="257">
        <f>IFERROR('Input| Projects'!K929*'Input| Escalations'!$K$19,"")</f>
        <v>0</v>
      </c>
      <c r="I929" s="257">
        <f>IFERROR('Input| Projects'!L929*'Input| Escalations'!$K$19,"")</f>
        <v>0</v>
      </c>
      <c r="J929" s="257">
        <f>IFERROR('Input| Projects'!M929*'Input| Escalations'!$K$19,"")</f>
        <v>0</v>
      </c>
      <c r="K929" s="257">
        <f>IFERROR('Input| Projects'!N929*'Input| Escalations'!$K$19,"")</f>
        <v>0</v>
      </c>
      <c r="L929" s="257">
        <f>IFERROR('Input| Projects'!O929*'Input| Escalations'!$K$19,"")</f>
        <v>0</v>
      </c>
      <c r="M929" s="206" t="str">
        <f>IF(ABS(SUM(F929:L929)-(SUM('Input| Projects'!I929:O929)*'Input| Escalations'!$K$19))&lt;0.0000001,"",1)</f>
        <v/>
      </c>
      <c r="N929" s="259">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259">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259">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259">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259">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259">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259">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42"/>
      <c r="V929" s="253">
        <f t="shared" si="335"/>
        <v>0</v>
      </c>
      <c r="W929" s="253">
        <f t="shared" si="336"/>
        <v>0</v>
      </c>
      <c r="X929" s="253">
        <f t="shared" si="337"/>
        <v>0</v>
      </c>
      <c r="Y929" s="253">
        <f t="shared" si="320"/>
        <v>0</v>
      </c>
      <c r="Z929" s="253">
        <f t="shared" si="321"/>
        <v>0</v>
      </c>
      <c r="AA929" s="253">
        <f t="shared" si="322"/>
        <v>0</v>
      </c>
      <c r="AB929" s="253">
        <f t="shared" si="323"/>
        <v>0</v>
      </c>
      <c r="AC929" s="142"/>
      <c r="AD929" s="253">
        <f>'Input| Projects'!Q929*N929*'Input| Escalations'!$K$19</f>
        <v>0</v>
      </c>
      <c r="AE929" s="253">
        <f>'Input| Projects'!R929*O929*'Input| Escalations'!$K$19</f>
        <v>0</v>
      </c>
      <c r="AF929" s="253">
        <f>'Input| Projects'!S929*P929*'Input| Escalations'!$K$19</f>
        <v>0</v>
      </c>
      <c r="AG929" s="253">
        <f>'Input| Projects'!T929*Q929*'Input| Escalations'!$K$19</f>
        <v>0</v>
      </c>
      <c r="AH929" s="253">
        <f>'Input| Projects'!U929*R929*'Input| Escalations'!$K$19</f>
        <v>0</v>
      </c>
      <c r="AI929" s="253">
        <f>'Input| Projects'!V929*S929*'Input| Escalations'!$K$19</f>
        <v>0</v>
      </c>
      <c r="AJ929" s="253">
        <f>'Input| Projects'!W929*T929*'Input| Escalations'!$K$19</f>
        <v>0</v>
      </c>
      <c r="AK929" s="142"/>
      <c r="AL929" s="253">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253">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253">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253">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253">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253">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253">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42"/>
      <c r="AT929" s="253">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253">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253">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253">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253">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253">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253">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42"/>
      <c r="BB929" s="253">
        <f t="shared" si="338"/>
        <v>0</v>
      </c>
      <c r="BC929" s="253">
        <f t="shared" si="339"/>
        <v>0</v>
      </c>
      <c r="BD929" s="253">
        <f t="shared" si="340"/>
        <v>0</v>
      </c>
      <c r="BE929" s="253">
        <f t="shared" si="324"/>
        <v>0</v>
      </c>
      <c r="BF929" s="253">
        <f t="shared" si="325"/>
        <v>0</v>
      </c>
      <c r="BG929" s="253">
        <f t="shared" si="326"/>
        <v>0</v>
      </c>
      <c r="BH929" s="253">
        <f t="shared" si="327"/>
        <v>0</v>
      </c>
      <c r="BI929" s="144"/>
      <c r="BJ929" s="253"/>
      <c r="BK929" s="253"/>
      <c r="BL929" s="253"/>
      <c r="BM929" s="253"/>
      <c r="BN929" s="253"/>
      <c r="BO929" s="253"/>
      <c r="BP929" s="253"/>
      <c r="BQ929" s="144"/>
      <c r="BR929" s="253">
        <f t="shared" si="328"/>
        <v>0</v>
      </c>
      <c r="BS929" s="253">
        <f t="shared" si="329"/>
        <v>0</v>
      </c>
      <c r="BT929" s="253">
        <f t="shared" si="330"/>
        <v>0</v>
      </c>
      <c r="BU929" s="253">
        <f t="shared" si="331"/>
        <v>0</v>
      </c>
      <c r="BV929" s="253">
        <f t="shared" si="332"/>
        <v>0</v>
      </c>
      <c r="BW929" s="253">
        <f t="shared" si="333"/>
        <v>0</v>
      </c>
      <c r="BX929" s="253">
        <f t="shared" si="334"/>
        <v>0</v>
      </c>
      <c r="BY929" s="142"/>
      <c r="BZ929" s="264" t="str">
        <f>IF(SUMIF('Input| Projects'!$AR$8:$CO$8,"Dx",'Input| Projects'!$AR929:$CO929)=0,"",SUMIF('Input| Projects'!$AR$8:$CO$8,"Dx",'Input| Projects'!$AR929:$CO929))</f>
        <v/>
      </c>
      <c r="CA929" s="264" t="str">
        <f>IF(SUMIF('Input| Projects'!$AR$8:$CO$8,"Tx",'Input| Projects'!$AR929:$CO929)=0,"",SUMIF('Input| Projects'!$AR$8:$CO$8,"Tx",'Input| Projects'!$AR929:$CO929))</f>
        <v/>
      </c>
      <c r="CB929" s="206" t="str">
        <f t="shared" si="341"/>
        <v/>
      </c>
    </row>
    <row r="930" spans="2:80" x14ac:dyDescent="0.3">
      <c r="B930" s="268">
        <f>IFERROR('Input| Projects'!B930,"")</f>
        <v>921</v>
      </c>
      <c r="C930" s="57" t="str">
        <f>IFERROR(IF('Input| Projects'!C930="","",'Input| Projects'!C930),"")</f>
        <v/>
      </c>
      <c r="D930" s="57" t="str">
        <f>IFERROR(IF('Input| Projects'!D930="","",'Input| Projects'!D930),"")</f>
        <v/>
      </c>
      <c r="E930" s="140"/>
      <c r="F930" s="257">
        <f>IFERROR('Input| Projects'!I930*'Input| Escalations'!$K$19,"")</f>
        <v>0</v>
      </c>
      <c r="G930" s="257">
        <f>IFERROR('Input| Projects'!J930*'Input| Escalations'!$K$19,"")</f>
        <v>0</v>
      </c>
      <c r="H930" s="257">
        <f>IFERROR('Input| Projects'!K930*'Input| Escalations'!$K$19,"")</f>
        <v>0</v>
      </c>
      <c r="I930" s="257">
        <f>IFERROR('Input| Projects'!L930*'Input| Escalations'!$K$19,"")</f>
        <v>0</v>
      </c>
      <c r="J930" s="257">
        <f>IFERROR('Input| Projects'!M930*'Input| Escalations'!$K$19,"")</f>
        <v>0</v>
      </c>
      <c r="K930" s="257">
        <f>IFERROR('Input| Projects'!N930*'Input| Escalations'!$K$19,"")</f>
        <v>0</v>
      </c>
      <c r="L930" s="257">
        <f>IFERROR('Input| Projects'!O930*'Input| Escalations'!$K$19,"")</f>
        <v>0</v>
      </c>
      <c r="M930" s="206" t="str">
        <f>IF(ABS(SUM(F930:L930)-(SUM('Input| Projects'!I930:O930)*'Input| Escalations'!$K$19))&lt;0.0000001,"",1)</f>
        <v/>
      </c>
      <c r="N930" s="259">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259">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259">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259">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259">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259">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259">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42"/>
      <c r="V930" s="253">
        <f t="shared" si="335"/>
        <v>0</v>
      </c>
      <c r="W930" s="253">
        <f t="shared" si="336"/>
        <v>0</v>
      </c>
      <c r="X930" s="253">
        <f t="shared" si="337"/>
        <v>0</v>
      </c>
      <c r="Y930" s="253">
        <f t="shared" si="320"/>
        <v>0</v>
      </c>
      <c r="Z930" s="253">
        <f t="shared" si="321"/>
        <v>0</v>
      </c>
      <c r="AA930" s="253">
        <f t="shared" si="322"/>
        <v>0</v>
      </c>
      <c r="AB930" s="253">
        <f t="shared" si="323"/>
        <v>0</v>
      </c>
      <c r="AC930" s="142"/>
      <c r="AD930" s="253">
        <f>'Input| Projects'!Q930*N930*'Input| Escalations'!$K$19</f>
        <v>0</v>
      </c>
      <c r="AE930" s="253">
        <f>'Input| Projects'!R930*O930*'Input| Escalations'!$K$19</f>
        <v>0</v>
      </c>
      <c r="AF930" s="253">
        <f>'Input| Projects'!S930*P930*'Input| Escalations'!$K$19</f>
        <v>0</v>
      </c>
      <c r="AG930" s="253">
        <f>'Input| Projects'!T930*Q930*'Input| Escalations'!$K$19</f>
        <v>0</v>
      </c>
      <c r="AH930" s="253">
        <f>'Input| Projects'!U930*R930*'Input| Escalations'!$K$19</f>
        <v>0</v>
      </c>
      <c r="AI930" s="253">
        <f>'Input| Projects'!V930*S930*'Input| Escalations'!$K$19</f>
        <v>0</v>
      </c>
      <c r="AJ930" s="253">
        <f>'Input| Projects'!W930*T930*'Input| Escalations'!$K$19</f>
        <v>0</v>
      </c>
      <c r="AK930" s="142"/>
      <c r="AL930" s="253">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253">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253">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253">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253">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253">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253">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42"/>
      <c r="AT930" s="253">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253">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253">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253">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253">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253">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253">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42"/>
      <c r="BB930" s="253">
        <f t="shared" si="338"/>
        <v>0</v>
      </c>
      <c r="BC930" s="253">
        <f t="shared" si="339"/>
        <v>0</v>
      </c>
      <c r="BD930" s="253">
        <f t="shared" si="340"/>
        <v>0</v>
      </c>
      <c r="BE930" s="253">
        <f t="shared" si="324"/>
        <v>0</v>
      </c>
      <c r="BF930" s="253">
        <f t="shared" si="325"/>
        <v>0</v>
      </c>
      <c r="BG930" s="253">
        <f t="shared" si="326"/>
        <v>0</v>
      </c>
      <c r="BH930" s="253">
        <f t="shared" si="327"/>
        <v>0</v>
      </c>
      <c r="BI930" s="144"/>
      <c r="BJ930" s="253"/>
      <c r="BK930" s="253"/>
      <c r="BL930" s="253"/>
      <c r="BM930" s="253"/>
      <c r="BN930" s="253"/>
      <c r="BO930" s="253"/>
      <c r="BP930" s="253"/>
      <c r="BQ930" s="144"/>
      <c r="BR930" s="253">
        <f t="shared" si="328"/>
        <v>0</v>
      </c>
      <c r="BS930" s="253">
        <f t="shared" si="329"/>
        <v>0</v>
      </c>
      <c r="BT930" s="253">
        <f t="shared" si="330"/>
        <v>0</v>
      </c>
      <c r="BU930" s="253">
        <f t="shared" si="331"/>
        <v>0</v>
      </c>
      <c r="BV930" s="253">
        <f t="shared" si="332"/>
        <v>0</v>
      </c>
      <c r="BW930" s="253">
        <f t="shared" si="333"/>
        <v>0</v>
      </c>
      <c r="BX930" s="253">
        <f t="shared" si="334"/>
        <v>0</v>
      </c>
      <c r="BY930" s="142"/>
      <c r="BZ930" s="264" t="str">
        <f>IF(SUMIF('Input| Projects'!$AR$8:$CO$8,"Dx",'Input| Projects'!$AR930:$CO930)=0,"",SUMIF('Input| Projects'!$AR$8:$CO$8,"Dx",'Input| Projects'!$AR930:$CO930))</f>
        <v/>
      </c>
      <c r="CA930" s="264" t="str">
        <f>IF(SUMIF('Input| Projects'!$AR$8:$CO$8,"Tx",'Input| Projects'!$AR930:$CO930)=0,"",SUMIF('Input| Projects'!$AR$8:$CO$8,"Tx",'Input| Projects'!$AR930:$CO930))</f>
        <v/>
      </c>
      <c r="CB930" s="206" t="str">
        <f t="shared" si="341"/>
        <v/>
      </c>
    </row>
    <row r="931" spans="2:80" x14ac:dyDescent="0.3">
      <c r="B931" s="268">
        <f>IFERROR('Input| Projects'!B931,"")</f>
        <v>922</v>
      </c>
      <c r="C931" s="57" t="str">
        <f>IFERROR(IF('Input| Projects'!C931="","",'Input| Projects'!C931),"")</f>
        <v/>
      </c>
      <c r="D931" s="57" t="str">
        <f>IFERROR(IF('Input| Projects'!D931="","",'Input| Projects'!D931),"")</f>
        <v/>
      </c>
      <c r="E931" s="140"/>
      <c r="F931" s="257">
        <f>IFERROR('Input| Projects'!I931*'Input| Escalations'!$K$19,"")</f>
        <v>0</v>
      </c>
      <c r="G931" s="257">
        <f>IFERROR('Input| Projects'!J931*'Input| Escalations'!$K$19,"")</f>
        <v>0</v>
      </c>
      <c r="H931" s="257">
        <f>IFERROR('Input| Projects'!K931*'Input| Escalations'!$K$19,"")</f>
        <v>0</v>
      </c>
      <c r="I931" s="257">
        <f>IFERROR('Input| Projects'!L931*'Input| Escalations'!$K$19,"")</f>
        <v>0</v>
      </c>
      <c r="J931" s="257">
        <f>IFERROR('Input| Projects'!M931*'Input| Escalations'!$K$19,"")</f>
        <v>0</v>
      </c>
      <c r="K931" s="257">
        <f>IFERROR('Input| Projects'!N931*'Input| Escalations'!$K$19,"")</f>
        <v>0</v>
      </c>
      <c r="L931" s="257">
        <f>IFERROR('Input| Projects'!O931*'Input| Escalations'!$K$19,"")</f>
        <v>0</v>
      </c>
      <c r="M931" s="206" t="str">
        <f>IF(ABS(SUM(F931:L931)-(SUM('Input| Projects'!I931:O931)*'Input| Escalations'!$K$19))&lt;0.0000001,"",1)</f>
        <v/>
      </c>
      <c r="N931" s="259">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259">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259">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259">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259">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259">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259">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42"/>
      <c r="V931" s="253">
        <f t="shared" si="335"/>
        <v>0</v>
      </c>
      <c r="W931" s="253">
        <f t="shared" si="336"/>
        <v>0</v>
      </c>
      <c r="X931" s="253">
        <f t="shared" si="337"/>
        <v>0</v>
      </c>
      <c r="Y931" s="253">
        <f t="shared" si="320"/>
        <v>0</v>
      </c>
      <c r="Z931" s="253">
        <f t="shared" si="321"/>
        <v>0</v>
      </c>
      <c r="AA931" s="253">
        <f t="shared" si="322"/>
        <v>0</v>
      </c>
      <c r="AB931" s="253">
        <f t="shared" si="323"/>
        <v>0</v>
      </c>
      <c r="AC931" s="142"/>
      <c r="AD931" s="253">
        <f>'Input| Projects'!Q931*N931*'Input| Escalations'!$K$19</f>
        <v>0</v>
      </c>
      <c r="AE931" s="253">
        <f>'Input| Projects'!R931*O931*'Input| Escalations'!$K$19</f>
        <v>0</v>
      </c>
      <c r="AF931" s="253">
        <f>'Input| Projects'!S931*P931*'Input| Escalations'!$K$19</f>
        <v>0</v>
      </c>
      <c r="AG931" s="253">
        <f>'Input| Projects'!T931*Q931*'Input| Escalations'!$K$19</f>
        <v>0</v>
      </c>
      <c r="AH931" s="253">
        <f>'Input| Projects'!U931*R931*'Input| Escalations'!$K$19</f>
        <v>0</v>
      </c>
      <c r="AI931" s="253">
        <f>'Input| Projects'!V931*S931*'Input| Escalations'!$K$19</f>
        <v>0</v>
      </c>
      <c r="AJ931" s="253">
        <f>'Input| Projects'!W931*T931*'Input| Escalations'!$K$19</f>
        <v>0</v>
      </c>
      <c r="AK931" s="142"/>
      <c r="AL931" s="253">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253">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253">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253">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253">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253">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253">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42"/>
      <c r="AT931" s="253">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253">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253">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253">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253">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253">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253">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42"/>
      <c r="BB931" s="253">
        <f t="shared" si="338"/>
        <v>0</v>
      </c>
      <c r="BC931" s="253">
        <f t="shared" si="339"/>
        <v>0</v>
      </c>
      <c r="BD931" s="253">
        <f t="shared" si="340"/>
        <v>0</v>
      </c>
      <c r="BE931" s="253">
        <f t="shared" si="324"/>
        <v>0</v>
      </c>
      <c r="BF931" s="253">
        <f t="shared" si="325"/>
        <v>0</v>
      </c>
      <c r="BG931" s="253">
        <f t="shared" si="326"/>
        <v>0</v>
      </c>
      <c r="BH931" s="253">
        <f t="shared" si="327"/>
        <v>0</v>
      </c>
      <c r="BI931" s="144"/>
      <c r="BJ931" s="253"/>
      <c r="BK931" s="253"/>
      <c r="BL931" s="253"/>
      <c r="BM931" s="253"/>
      <c r="BN931" s="253"/>
      <c r="BO931" s="253"/>
      <c r="BP931" s="253"/>
      <c r="BQ931" s="144"/>
      <c r="BR931" s="253">
        <f t="shared" si="328"/>
        <v>0</v>
      </c>
      <c r="BS931" s="253">
        <f t="shared" si="329"/>
        <v>0</v>
      </c>
      <c r="BT931" s="253">
        <f t="shared" si="330"/>
        <v>0</v>
      </c>
      <c r="BU931" s="253">
        <f t="shared" si="331"/>
        <v>0</v>
      </c>
      <c r="BV931" s="253">
        <f t="shared" si="332"/>
        <v>0</v>
      </c>
      <c r="BW931" s="253">
        <f t="shared" si="333"/>
        <v>0</v>
      </c>
      <c r="BX931" s="253">
        <f t="shared" si="334"/>
        <v>0</v>
      </c>
      <c r="BY931" s="142"/>
      <c r="BZ931" s="264" t="str">
        <f>IF(SUMIF('Input| Projects'!$AR$8:$CO$8,"Dx",'Input| Projects'!$AR931:$CO931)=0,"",SUMIF('Input| Projects'!$AR$8:$CO$8,"Dx",'Input| Projects'!$AR931:$CO931))</f>
        <v/>
      </c>
      <c r="CA931" s="264" t="str">
        <f>IF(SUMIF('Input| Projects'!$AR$8:$CO$8,"Tx",'Input| Projects'!$AR931:$CO931)=0,"",SUMIF('Input| Projects'!$AR$8:$CO$8,"Tx",'Input| Projects'!$AR931:$CO931))</f>
        <v/>
      </c>
      <c r="CB931" s="206" t="str">
        <f t="shared" si="341"/>
        <v/>
      </c>
    </row>
    <row r="932" spans="2:80" x14ac:dyDescent="0.3">
      <c r="B932" s="268">
        <f>IFERROR('Input| Projects'!B932,"")</f>
        <v>923</v>
      </c>
      <c r="C932" s="57" t="str">
        <f>IFERROR(IF('Input| Projects'!C932="","",'Input| Projects'!C932),"")</f>
        <v/>
      </c>
      <c r="D932" s="57" t="str">
        <f>IFERROR(IF('Input| Projects'!D932="","",'Input| Projects'!D932),"")</f>
        <v/>
      </c>
      <c r="E932" s="140"/>
      <c r="F932" s="257">
        <f>IFERROR('Input| Projects'!I932*'Input| Escalations'!$K$19,"")</f>
        <v>0</v>
      </c>
      <c r="G932" s="257">
        <f>IFERROR('Input| Projects'!J932*'Input| Escalations'!$K$19,"")</f>
        <v>0</v>
      </c>
      <c r="H932" s="257">
        <f>IFERROR('Input| Projects'!K932*'Input| Escalations'!$K$19,"")</f>
        <v>0</v>
      </c>
      <c r="I932" s="257">
        <f>IFERROR('Input| Projects'!L932*'Input| Escalations'!$K$19,"")</f>
        <v>0</v>
      </c>
      <c r="J932" s="257">
        <f>IFERROR('Input| Projects'!M932*'Input| Escalations'!$K$19,"")</f>
        <v>0</v>
      </c>
      <c r="K932" s="257">
        <f>IFERROR('Input| Projects'!N932*'Input| Escalations'!$K$19,"")</f>
        <v>0</v>
      </c>
      <c r="L932" s="257">
        <f>IFERROR('Input| Projects'!O932*'Input| Escalations'!$K$19,"")</f>
        <v>0</v>
      </c>
      <c r="M932" s="206" t="str">
        <f>IF(ABS(SUM(F932:L932)-(SUM('Input| Projects'!I932:O932)*'Input| Escalations'!$K$19))&lt;0.0000001,"",1)</f>
        <v/>
      </c>
      <c r="N932" s="259">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259">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259">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259">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259">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259">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259">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42"/>
      <c r="V932" s="253">
        <f t="shared" si="335"/>
        <v>0</v>
      </c>
      <c r="W932" s="253">
        <f t="shared" si="336"/>
        <v>0</v>
      </c>
      <c r="X932" s="253">
        <f t="shared" si="337"/>
        <v>0</v>
      </c>
      <c r="Y932" s="253">
        <f t="shared" si="320"/>
        <v>0</v>
      </c>
      <c r="Z932" s="253">
        <f t="shared" si="321"/>
        <v>0</v>
      </c>
      <c r="AA932" s="253">
        <f t="shared" si="322"/>
        <v>0</v>
      </c>
      <c r="AB932" s="253">
        <f t="shared" si="323"/>
        <v>0</v>
      </c>
      <c r="AC932" s="142"/>
      <c r="AD932" s="253">
        <f>'Input| Projects'!Q932*N932*'Input| Escalations'!$K$19</f>
        <v>0</v>
      </c>
      <c r="AE932" s="253">
        <f>'Input| Projects'!R932*O932*'Input| Escalations'!$K$19</f>
        <v>0</v>
      </c>
      <c r="AF932" s="253">
        <f>'Input| Projects'!S932*P932*'Input| Escalations'!$K$19</f>
        <v>0</v>
      </c>
      <c r="AG932" s="253">
        <f>'Input| Projects'!T932*Q932*'Input| Escalations'!$K$19</f>
        <v>0</v>
      </c>
      <c r="AH932" s="253">
        <f>'Input| Projects'!U932*R932*'Input| Escalations'!$K$19</f>
        <v>0</v>
      </c>
      <c r="AI932" s="253">
        <f>'Input| Projects'!V932*S932*'Input| Escalations'!$K$19</f>
        <v>0</v>
      </c>
      <c r="AJ932" s="253">
        <f>'Input| Projects'!W932*T932*'Input| Escalations'!$K$19</f>
        <v>0</v>
      </c>
      <c r="AK932" s="142"/>
      <c r="AL932" s="253">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253">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253">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253">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253">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253">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253">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42"/>
      <c r="AT932" s="253">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253">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253">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253">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253">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253">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253">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42"/>
      <c r="BB932" s="253">
        <f t="shared" si="338"/>
        <v>0</v>
      </c>
      <c r="BC932" s="253">
        <f t="shared" si="339"/>
        <v>0</v>
      </c>
      <c r="BD932" s="253">
        <f t="shared" si="340"/>
        <v>0</v>
      </c>
      <c r="BE932" s="253">
        <f t="shared" si="324"/>
        <v>0</v>
      </c>
      <c r="BF932" s="253">
        <f t="shared" si="325"/>
        <v>0</v>
      </c>
      <c r="BG932" s="253">
        <f t="shared" si="326"/>
        <v>0</v>
      </c>
      <c r="BH932" s="253">
        <f t="shared" si="327"/>
        <v>0</v>
      </c>
      <c r="BI932" s="144"/>
      <c r="BJ932" s="253"/>
      <c r="BK932" s="253"/>
      <c r="BL932" s="253"/>
      <c r="BM932" s="253"/>
      <c r="BN932" s="253"/>
      <c r="BO932" s="253"/>
      <c r="BP932" s="253"/>
      <c r="BQ932" s="144"/>
      <c r="BR932" s="253">
        <f t="shared" si="328"/>
        <v>0</v>
      </c>
      <c r="BS932" s="253">
        <f t="shared" si="329"/>
        <v>0</v>
      </c>
      <c r="BT932" s="253">
        <f t="shared" si="330"/>
        <v>0</v>
      </c>
      <c r="BU932" s="253">
        <f t="shared" si="331"/>
        <v>0</v>
      </c>
      <c r="BV932" s="253">
        <f t="shared" si="332"/>
        <v>0</v>
      </c>
      <c r="BW932" s="253">
        <f t="shared" si="333"/>
        <v>0</v>
      </c>
      <c r="BX932" s="253">
        <f t="shared" si="334"/>
        <v>0</v>
      </c>
      <c r="BY932" s="142"/>
      <c r="BZ932" s="264" t="str">
        <f>IF(SUMIF('Input| Projects'!$AR$8:$CO$8,"Dx",'Input| Projects'!$AR932:$CO932)=0,"",SUMIF('Input| Projects'!$AR$8:$CO$8,"Dx",'Input| Projects'!$AR932:$CO932))</f>
        <v/>
      </c>
      <c r="CA932" s="264" t="str">
        <f>IF(SUMIF('Input| Projects'!$AR$8:$CO$8,"Tx",'Input| Projects'!$AR932:$CO932)=0,"",SUMIF('Input| Projects'!$AR$8:$CO$8,"Tx",'Input| Projects'!$AR932:$CO932))</f>
        <v/>
      </c>
      <c r="CB932" s="206" t="str">
        <f t="shared" si="341"/>
        <v/>
      </c>
    </row>
    <row r="933" spans="2:80" x14ac:dyDescent="0.3">
      <c r="B933" s="268">
        <f>IFERROR('Input| Projects'!B933,"")</f>
        <v>924</v>
      </c>
      <c r="C933" s="57" t="str">
        <f>IFERROR(IF('Input| Projects'!C933="","",'Input| Projects'!C933),"")</f>
        <v/>
      </c>
      <c r="D933" s="57" t="str">
        <f>IFERROR(IF('Input| Projects'!D933="","",'Input| Projects'!D933),"")</f>
        <v/>
      </c>
      <c r="E933" s="140"/>
      <c r="F933" s="257">
        <f>IFERROR('Input| Projects'!I933*'Input| Escalations'!$K$19,"")</f>
        <v>0</v>
      </c>
      <c r="G933" s="257">
        <f>IFERROR('Input| Projects'!J933*'Input| Escalations'!$K$19,"")</f>
        <v>0</v>
      </c>
      <c r="H933" s="257">
        <f>IFERROR('Input| Projects'!K933*'Input| Escalations'!$K$19,"")</f>
        <v>0</v>
      </c>
      <c r="I933" s="257">
        <f>IFERROR('Input| Projects'!L933*'Input| Escalations'!$K$19,"")</f>
        <v>0</v>
      </c>
      <c r="J933" s="257">
        <f>IFERROR('Input| Projects'!M933*'Input| Escalations'!$K$19,"")</f>
        <v>0</v>
      </c>
      <c r="K933" s="257">
        <f>IFERROR('Input| Projects'!N933*'Input| Escalations'!$K$19,"")</f>
        <v>0</v>
      </c>
      <c r="L933" s="257">
        <f>IFERROR('Input| Projects'!O933*'Input| Escalations'!$K$19,"")</f>
        <v>0</v>
      </c>
      <c r="M933" s="206" t="str">
        <f>IF(ABS(SUM(F933:L933)-(SUM('Input| Projects'!I933:O933)*'Input| Escalations'!$K$19))&lt;0.0000001,"",1)</f>
        <v/>
      </c>
      <c r="N933" s="259">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259">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259">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259">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259">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259">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259">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42"/>
      <c r="V933" s="253">
        <f t="shared" si="335"/>
        <v>0</v>
      </c>
      <c r="W933" s="253">
        <f t="shared" si="336"/>
        <v>0</v>
      </c>
      <c r="X933" s="253">
        <f t="shared" si="337"/>
        <v>0</v>
      </c>
      <c r="Y933" s="253">
        <f t="shared" si="320"/>
        <v>0</v>
      </c>
      <c r="Z933" s="253">
        <f t="shared" si="321"/>
        <v>0</v>
      </c>
      <c r="AA933" s="253">
        <f t="shared" si="322"/>
        <v>0</v>
      </c>
      <c r="AB933" s="253">
        <f t="shared" si="323"/>
        <v>0</v>
      </c>
      <c r="AC933" s="142"/>
      <c r="AD933" s="253">
        <f>'Input| Projects'!Q933*N933*'Input| Escalations'!$K$19</f>
        <v>0</v>
      </c>
      <c r="AE933" s="253">
        <f>'Input| Projects'!R933*O933*'Input| Escalations'!$K$19</f>
        <v>0</v>
      </c>
      <c r="AF933" s="253">
        <f>'Input| Projects'!S933*P933*'Input| Escalations'!$K$19</f>
        <v>0</v>
      </c>
      <c r="AG933" s="253">
        <f>'Input| Projects'!T933*Q933*'Input| Escalations'!$K$19</f>
        <v>0</v>
      </c>
      <c r="AH933" s="253">
        <f>'Input| Projects'!U933*R933*'Input| Escalations'!$K$19</f>
        <v>0</v>
      </c>
      <c r="AI933" s="253">
        <f>'Input| Projects'!V933*S933*'Input| Escalations'!$K$19</f>
        <v>0</v>
      </c>
      <c r="AJ933" s="253">
        <f>'Input| Projects'!W933*T933*'Input| Escalations'!$K$19</f>
        <v>0</v>
      </c>
      <c r="AK933" s="142"/>
      <c r="AL933" s="253">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253">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253">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253">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253">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253">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253">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42"/>
      <c r="AT933" s="253">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253">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253">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253">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253">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253">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253">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42"/>
      <c r="BB933" s="253">
        <f t="shared" si="338"/>
        <v>0</v>
      </c>
      <c r="BC933" s="253">
        <f t="shared" si="339"/>
        <v>0</v>
      </c>
      <c r="BD933" s="253">
        <f t="shared" si="340"/>
        <v>0</v>
      </c>
      <c r="BE933" s="253">
        <f t="shared" si="324"/>
        <v>0</v>
      </c>
      <c r="BF933" s="253">
        <f t="shared" si="325"/>
        <v>0</v>
      </c>
      <c r="BG933" s="253">
        <f t="shared" si="326"/>
        <v>0</v>
      </c>
      <c r="BH933" s="253">
        <f t="shared" si="327"/>
        <v>0</v>
      </c>
      <c r="BI933" s="144"/>
      <c r="BJ933" s="253"/>
      <c r="BK933" s="253"/>
      <c r="BL933" s="253"/>
      <c r="BM933" s="253"/>
      <c r="BN933" s="253"/>
      <c r="BO933" s="253"/>
      <c r="BP933" s="253"/>
      <c r="BQ933" s="144"/>
      <c r="BR933" s="253">
        <f t="shared" si="328"/>
        <v>0</v>
      </c>
      <c r="BS933" s="253">
        <f t="shared" si="329"/>
        <v>0</v>
      </c>
      <c r="BT933" s="253">
        <f t="shared" si="330"/>
        <v>0</v>
      </c>
      <c r="BU933" s="253">
        <f t="shared" si="331"/>
        <v>0</v>
      </c>
      <c r="BV933" s="253">
        <f t="shared" si="332"/>
        <v>0</v>
      </c>
      <c r="BW933" s="253">
        <f t="shared" si="333"/>
        <v>0</v>
      </c>
      <c r="BX933" s="253">
        <f t="shared" si="334"/>
        <v>0</v>
      </c>
      <c r="BY933" s="142"/>
      <c r="BZ933" s="264" t="str">
        <f>IF(SUMIF('Input| Projects'!$AR$8:$CO$8,"Dx",'Input| Projects'!$AR933:$CO933)=0,"",SUMIF('Input| Projects'!$AR$8:$CO$8,"Dx",'Input| Projects'!$AR933:$CO933))</f>
        <v/>
      </c>
      <c r="CA933" s="264" t="str">
        <f>IF(SUMIF('Input| Projects'!$AR$8:$CO$8,"Tx",'Input| Projects'!$AR933:$CO933)=0,"",SUMIF('Input| Projects'!$AR$8:$CO$8,"Tx",'Input| Projects'!$AR933:$CO933))</f>
        <v/>
      </c>
      <c r="CB933" s="206" t="str">
        <f t="shared" si="341"/>
        <v/>
      </c>
    </row>
    <row r="934" spans="2:80" x14ac:dyDescent="0.3">
      <c r="B934" s="268">
        <f>IFERROR('Input| Projects'!B934,"")</f>
        <v>925</v>
      </c>
      <c r="C934" s="57" t="str">
        <f>IFERROR(IF('Input| Projects'!C934="","",'Input| Projects'!C934),"")</f>
        <v/>
      </c>
      <c r="D934" s="57" t="str">
        <f>IFERROR(IF('Input| Projects'!D934="","",'Input| Projects'!D934),"")</f>
        <v/>
      </c>
      <c r="E934" s="140"/>
      <c r="F934" s="257">
        <f>IFERROR('Input| Projects'!I934*'Input| Escalations'!$K$19,"")</f>
        <v>0</v>
      </c>
      <c r="G934" s="257">
        <f>IFERROR('Input| Projects'!J934*'Input| Escalations'!$K$19,"")</f>
        <v>0</v>
      </c>
      <c r="H934" s="257">
        <f>IFERROR('Input| Projects'!K934*'Input| Escalations'!$K$19,"")</f>
        <v>0</v>
      </c>
      <c r="I934" s="257">
        <f>IFERROR('Input| Projects'!L934*'Input| Escalations'!$K$19,"")</f>
        <v>0</v>
      </c>
      <c r="J934" s="257">
        <f>IFERROR('Input| Projects'!M934*'Input| Escalations'!$K$19,"")</f>
        <v>0</v>
      </c>
      <c r="K934" s="257">
        <f>IFERROR('Input| Projects'!N934*'Input| Escalations'!$K$19,"")</f>
        <v>0</v>
      </c>
      <c r="L934" s="257">
        <f>IFERROR('Input| Projects'!O934*'Input| Escalations'!$K$19,"")</f>
        <v>0</v>
      </c>
      <c r="M934" s="206" t="str">
        <f>IF(ABS(SUM(F934:L934)-(SUM('Input| Projects'!I934:O934)*'Input| Escalations'!$K$19))&lt;0.0000001,"",1)</f>
        <v/>
      </c>
      <c r="N934" s="259">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259">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259">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259">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259">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259">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259">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42"/>
      <c r="V934" s="253">
        <f t="shared" si="335"/>
        <v>0</v>
      </c>
      <c r="W934" s="253">
        <f t="shared" si="336"/>
        <v>0</v>
      </c>
      <c r="X934" s="253">
        <f t="shared" si="337"/>
        <v>0</v>
      </c>
      <c r="Y934" s="253">
        <f t="shared" si="320"/>
        <v>0</v>
      </c>
      <c r="Z934" s="253">
        <f t="shared" si="321"/>
        <v>0</v>
      </c>
      <c r="AA934" s="253">
        <f t="shared" si="322"/>
        <v>0</v>
      </c>
      <c r="AB934" s="253">
        <f t="shared" si="323"/>
        <v>0</v>
      </c>
      <c r="AC934" s="142"/>
      <c r="AD934" s="253">
        <f>'Input| Projects'!Q934*N934*'Input| Escalations'!$K$19</f>
        <v>0</v>
      </c>
      <c r="AE934" s="253">
        <f>'Input| Projects'!R934*O934*'Input| Escalations'!$K$19</f>
        <v>0</v>
      </c>
      <c r="AF934" s="253">
        <f>'Input| Projects'!S934*P934*'Input| Escalations'!$K$19</f>
        <v>0</v>
      </c>
      <c r="AG934" s="253">
        <f>'Input| Projects'!T934*Q934*'Input| Escalations'!$K$19</f>
        <v>0</v>
      </c>
      <c r="AH934" s="253">
        <f>'Input| Projects'!U934*R934*'Input| Escalations'!$K$19</f>
        <v>0</v>
      </c>
      <c r="AI934" s="253">
        <f>'Input| Projects'!V934*S934*'Input| Escalations'!$K$19</f>
        <v>0</v>
      </c>
      <c r="AJ934" s="253">
        <f>'Input| Projects'!W934*T934*'Input| Escalations'!$K$19</f>
        <v>0</v>
      </c>
      <c r="AK934" s="142"/>
      <c r="AL934" s="253">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253">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253">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253">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253">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253">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253">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42"/>
      <c r="AT934" s="253">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253">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253">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253">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253">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253">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253">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42"/>
      <c r="BB934" s="253">
        <f t="shared" si="338"/>
        <v>0</v>
      </c>
      <c r="BC934" s="253">
        <f t="shared" si="339"/>
        <v>0</v>
      </c>
      <c r="BD934" s="253">
        <f t="shared" si="340"/>
        <v>0</v>
      </c>
      <c r="BE934" s="253">
        <f t="shared" si="324"/>
        <v>0</v>
      </c>
      <c r="BF934" s="253">
        <f t="shared" si="325"/>
        <v>0</v>
      </c>
      <c r="BG934" s="253">
        <f t="shared" si="326"/>
        <v>0</v>
      </c>
      <c r="BH934" s="253">
        <f t="shared" si="327"/>
        <v>0</v>
      </c>
      <c r="BI934" s="144"/>
      <c r="BJ934" s="253"/>
      <c r="BK934" s="253"/>
      <c r="BL934" s="253"/>
      <c r="BM934" s="253"/>
      <c r="BN934" s="253"/>
      <c r="BO934" s="253"/>
      <c r="BP934" s="253"/>
      <c r="BQ934" s="144"/>
      <c r="BR934" s="253">
        <f t="shared" si="328"/>
        <v>0</v>
      </c>
      <c r="BS934" s="253">
        <f t="shared" si="329"/>
        <v>0</v>
      </c>
      <c r="BT934" s="253">
        <f t="shared" si="330"/>
        <v>0</v>
      </c>
      <c r="BU934" s="253">
        <f t="shared" si="331"/>
        <v>0</v>
      </c>
      <c r="BV934" s="253">
        <f t="shared" si="332"/>
        <v>0</v>
      </c>
      <c r="BW934" s="253">
        <f t="shared" si="333"/>
        <v>0</v>
      </c>
      <c r="BX934" s="253">
        <f t="shared" si="334"/>
        <v>0</v>
      </c>
      <c r="BY934" s="142"/>
      <c r="BZ934" s="264" t="str">
        <f>IF(SUMIF('Input| Projects'!$AR$8:$CO$8,"Dx",'Input| Projects'!$AR934:$CO934)=0,"",SUMIF('Input| Projects'!$AR$8:$CO$8,"Dx",'Input| Projects'!$AR934:$CO934))</f>
        <v/>
      </c>
      <c r="CA934" s="264" t="str">
        <f>IF(SUMIF('Input| Projects'!$AR$8:$CO$8,"Tx",'Input| Projects'!$AR934:$CO934)=0,"",SUMIF('Input| Projects'!$AR$8:$CO$8,"Tx",'Input| Projects'!$AR934:$CO934))</f>
        <v/>
      </c>
      <c r="CB934" s="206" t="str">
        <f t="shared" si="341"/>
        <v/>
      </c>
    </row>
    <row r="935" spans="2:80" x14ac:dyDescent="0.3">
      <c r="B935" s="268">
        <f>IFERROR('Input| Projects'!B935,"")</f>
        <v>926</v>
      </c>
      <c r="C935" s="57" t="str">
        <f>IFERROR(IF('Input| Projects'!C935="","",'Input| Projects'!C935),"")</f>
        <v/>
      </c>
      <c r="D935" s="57" t="str">
        <f>IFERROR(IF('Input| Projects'!D935="","",'Input| Projects'!D935),"")</f>
        <v/>
      </c>
      <c r="E935" s="140"/>
      <c r="F935" s="257">
        <f>IFERROR('Input| Projects'!I935*'Input| Escalations'!$K$19,"")</f>
        <v>0</v>
      </c>
      <c r="G935" s="257">
        <f>IFERROR('Input| Projects'!J935*'Input| Escalations'!$K$19,"")</f>
        <v>0</v>
      </c>
      <c r="H935" s="257">
        <f>IFERROR('Input| Projects'!K935*'Input| Escalations'!$K$19,"")</f>
        <v>0</v>
      </c>
      <c r="I935" s="257">
        <f>IFERROR('Input| Projects'!L935*'Input| Escalations'!$K$19,"")</f>
        <v>0</v>
      </c>
      <c r="J935" s="257">
        <f>IFERROR('Input| Projects'!M935*'Input| Escalations'!$K$19,"")</f>
        <v>0</v>
      </c>
      <c r="K935" s="257">
        <f>IFERROR('Input| Projects'!N935*'Input| Escalations'!$K$19,"")</f>
        <v>0</v>
      </c>
      <c r="L935" s="257">
        <f>IFERROR('Input| Projects'!O935*'Input| Escalations'!$K$19,"")</f>
        <v>0</v>
      </c>
      <c r="M935" s="206" t="str">
        <f>IF(ABS(SUM(F935:L935)-(SUM('Input| Projects'!I935:O935)*'Input| Escalations'!$K$19))&lt;0.0000001,"",1)</f>
        <v/>
      </c>
      <c r="N935" s="259">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259">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259">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259">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259">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259">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259">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42"/>
      <c r="V935" s="253">
        <f t="shared" si="335"/>
        <v>0</v>
      </c>
      <c r="W935" s="253">
        <f t="shared" si="336"/>
        <v>0</v>
      </c>
      <c r="X935" s="253">
        <f t="shared" si="337"/>
        <v>0</v>
      </c>
      <c r="Y935" s="253">
        <f t="shared" si="320"/>
        <v>0</v>
      </c>
      <c r="Z935" s="253">
        <f t="shared" si="321"/>
        <v>0</v>
      </c>
      <c r="AA935" s="253">
        <f t="shared" si="322"/>
        <v>0</v>
      </c>
      <c r="AB935" s="253">
        <f t="shared" si="323"/>
        <v>0</v>
      </c>
      <c r="AC935" s="142"/>
      <c r="AD935" s="253">
        <f>'Input| Projects'!Q935*N935*'Input| Escalations'!$K$19</f>
        <v>0</v>
      </c>
      <c r="AE935" s="253">
        <f>'Input| Projects'!R935*O935*'Input| Escalations'!$K$19</f>
        <v>0</v>
      </c>
      <c r="AF935" s="253">
        <f>'Input| Projects'!S935*P935*'Input| Escalations'!$K$19</f>
        <v>0</v>
      </c>
      <c r="AG935" s="253">
        <f>'Input| Projects'!T935*Q935*'Input| Escalations'!$K$19</f>
        <v>0</v>
      </c>
      <c r="AH935" s="253">
        <f>'Input| Projects'!U935*R935*'Input| Escalations'!$K$19</f>
        <v>0</v>
      </c>
      <c r="AI935" s="253">
        <f>'Input| Projects'!V935*S935*'Input| Escalations'!$K$19</f>
        <v>0</v>
      </c>
      <c r="AJ935" s="253">
        <f>'Input| Projects'!W935*T935*'Input| Escalations'!$K$19</f>
        <v>0</v>
      </c>
      <c r="AK935" s="142"/>
      <c r="AL935" s="253">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253">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253">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253">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253">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253">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253">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42"/>
      <c r="AT935" s="253">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253">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253">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253">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253">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253">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253">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42"/>
      <c r="BB935" s="253">
        <f t="shared" si="338"/>
        <v>0</v>
      </c>
      <c r="BC935" s="253">
        <f t="shared" si="339"/>
        <v>0</v>
      </c>
      <c r="BD935" s="253">
        <f t="shared" si="340"/>
        <v>0</v>
      </c>
      <c r="BE935" s="253">
        <f t="shared" si="324"/>
        <v>0</v>
      </c>
      <c r="BF935" s="253">
        <f t="shared" si="325"/>
        <v>0</v>
      </c>
      <c r="BG935" s="253">
        <f t="shared" si="326"/>
        <v>0</v>
      </c>
      <c r="BH935" s="253">
        <f t="shared" si="327"/>
        <v>0</v>
      </c>
      <c r="BI935" s="144"/>
      <c r="BJ935" s="253"/>
      <c r="BK935" s="253"/>
      <c r="BL935" s="253"/>
      <c r="BM935" s="253"/>
      <c r="BN935" s="253"/>
      <c r="BO935" s="253"/>
      <c r="BP935" s="253"/>
      <c r="BQ935" s="144"/>
      <c r="BR935" s="253">
        <f t="shared" si="328"/>
        <v>0</v>
      </c>
      <c r="BS935" s="253">
        <f t="shared" si="329"/>
        <v>0</v>
      </c>
      <c r="BT935" s="253">
        <f t="shared" si="330"/>
        <v>0</v>
      </c>
      <c r="BU935" s="253">
        <f t="shared" si="331"/>
        <v>0</v>
      </c>
      <c r="BV935" s="253">
        <f t="shared" si="332"/>
        <v>0</v>
      </c>
      <c r="BW935" s="253">
        <f t="shared" si="333"/>
        <v>0</v>
      </c>
      <c r="BX935" s="253">
        <f t="shared" si="334"/>
        <v>0</v>
      </c>
      <c r="BY935" s="142"/>
      <c r="BZ935" s="264" t="str">
        <f>IF(SUMIF('Input| Projects'!$AR$8:$CO$8,"Dx",'Input| Projects'!$AR935:$CO935)=0,"",SUMIF('Input| Projects'!$AR$8:$CO$8,"Dx",'Input| Projects'!$AR935:$CO935))</f>
        <v/>
      </c>
      <c r="CA935" s="264" t="str">
        <f>IF(SUMIF('Input| Projects'!$AR$8:$CO$8,"Tx",'Input| Projects'!$AR935:$CO935)=0,"",SUMIF('Input| Projects'!$AR$8:$CO$8,"Tx",'Input| Projects'!$AR935:$CO935))</f>
        <v/>
      </c>
      <c r="CB935" s="206" t="str">
        <f t="shared" si="341"/>
        <v/>
      </c>
    </row>
    <row r="936" spans="2:80" x14ac:dyDescent="0.3">
      <c r="B936" s="268">
        <f>IFERROR('Input| Projects'!B936,"")</f>
        <v>927</v>
      </c>
      <c r="C936" s="57" t="str">
        <f>IFERROR(IF('Input| Projects'!C936="","",'Input| Projects'!C936),"")</f>
        <v/>
      </c>
      <c r="D936" s="57" t="str">
        <f>IFERROR(IF('Input| Projects'!D936="","",'Input| Projects'!D936),"")</f>
        <v/>
      </c>
      <c r="E936" s="140"/>
      <c r="F936" s="257">
        <f>IFERROR('Input| Projects'!I936*'Input| Escalations'!$K$19,"")</f>
        <v>0</v>
      </c>
      <c r="G936" s="257">
        <f>IFERROR('Input| Projects'!J936*'Input| Escalations'!$K$19,"")</f>
        <v>0</v>
      </c>
      <c r="H936" s="257">
        <f>IFERROR('Input| Projects'!K936*'Input| Escalations'!$K$19,"")</f>
        <v>0</v>
      </c>
      <c r="I936" s="257">
        <f>IFERROR('Input| Projects'!L936*'Input| Escalations'!$K$19,"")</f>
        <v>0</v>
      </c>
      <c r="J936" s="257">
        <f>IFERROR('Input| Projects'!M936*'Input| Escalations'!$K$19,"")</f>
        <v>0</v>
      </c>
      <c r="K936" s="257">
        <f>IFERROR('Input| Projects'!N936*'Input| Escalations'!$K$19,"")</f>
        <v>0</v>
      </c>
      <c r="L936" s="257">
        <f>IFERROR('Input| Projects'!O936*'Input| Escalations'!$K$19,"")</f>
        <v>0</v>
      </c>
      <c r="M936" s="206" t="str">
        <f>IF(ABS(SUM(F936:L936)-(SUM('Input| Projects'!I936:O936)*'Input| Escalations'!$K$19))&lt;0.0000001,"",1)</f>
        <v/>
      </c>
      <c r="N936" s="259">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259">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259">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259">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259">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259">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259">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42"/>
      <c r="V936" s="253">
        <f t="shared" si="335"/>
        <v>0</v>
      </c>
      <c r="W936" s="253">
        <f t="shared" si="336"/>
        <v>0</v>
      </c>
      <c r="X936" s="253">
        <f t="shared" si="337"/>
        <v>0</v>
      </c>
      <c r="Y936" s="253">
        <f t="shared" si="320"/>
        <v>0</v>
      </c>
      <c r="Z936" s="253">
        <f t="shared" si="321"/>
        <v>0</v>
      </c>
      <c r="AA936" s="253">
        <f t="shared" si="322"/>
        <v>0</v>
      </c>
      <c r="AB936" s="253">
        <f t="shared" si="323"/>
        <v>0</v>
      </c>
      <c r="AC936" s="142"/>
      <c r="AD936" s="253">
        <f>'Input| Projects'!Q936*N936*'Input| Escalations'!$K$19</f>
        <v>0</v>
      </c>
      <c r="AE936" s="253">
        <f>'Input| Projects'!R936*O936*'Input| Escalations'!$K$19</f>
        <v>0</v>
      </c>
      <c r="AF936" s="253">
        <f>'Input| Projects'!S936*P936*'Input| Escalations'!$K$19</f>
        <v>0</v>
      </c>
      <c r="AG936" s="253">
        <f>'Input| Projects'!T936*Q936*'Input| Escalations'!$K$19</f>
        <v>0</v>
      </c>
      <c r="AH936" s="253">
        <f>'Input| Projects'!U936*R936*'Input| Escalations'!$K$19</f>
        <v>0</v>
      </c>
      <c r="AI936" s="253">
        <f>'Input| Projects'!V936*S936*'Input| Escalations'!$K$19</f>
        <v>0</v>
      </c>
      <c r="AJ936" s="253">
        <f>'Input| Projects'!W936*T936*'Input| Escalations'!$K$19</f>
        <v>0</v>
      </c>
      <c r="AK936" s="142"/>
      <c r="AL936" s="253">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253">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253">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253">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253">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253">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253">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42"/>
      <c r="AT936" s="253">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253">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253">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253">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253">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253">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253">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42"/>
      <c r="BB936" s="253">
        <f t="shared" si="338"/>
        <v>0</v>
      </c>
      <c r="BC936" s="253">
        <f t="shared" si="339"/>
        <v>0</v>
      </c>
      <c r="BD936" s="253">
        <f t="shared" si="340"/>
        <v>0</v>
      </c>
      <c r="BE936" s="253">
        <f t="shared" si="324"/>
        <v>0</v>
      </c>
      <c r="BF936" s="253">
        <f t="shared" si="325"/>
        <v>0</v>
      </c>
      <c r="BG936" s="253">
        <f t="shared" si="326"/>
        <v>0</v>
      </c>
      <c r="BH936" s="253">
        <f t="shared" si="327"/>
        <v>0</v>
      </c>
      <c r="BI936" s="144"/>
      <c r="BJ936" s="253"/>
      <c r="BK936" s="253"/>
      <c r="BL936" s="253"/>
      <c r="BM936" s="253"/>
      <c r="BN936" s="253"/>
      <c r="BO936" s="253"/>
      <c r="BP936" s="253"/>
      <c r="BQ936" s="144"/>
      <c r="BR936" s="253">
        <f t="shared" si="328"/>
        <v>0</v>
      </c>
      <c r="BS936" s="253">
        <f t="shared" si="329"/>
        <v>0</v>
      </c>
      <c r="BT936" s="253">
        <f t="shared" si="330"/>
        <v>0</v>
      </c>
      <c r="BU936" s="253">
        <f t="shared" si="331"/>
        <v>0</v>
      </c>
      <c r="BV936" s="253">
        <f t="shared" si="332"/>
        <v>0</v>
      </c>
      <c r="BW936" s="253">
        <f t="shared" si="333"/>
        <v>0</v>
      </c>
      <c r="BX936" s="253">
        <f t="shared" si="334"/>
        <v>0</v>
      </c>
      <c r="BY936" s="142"/>
      <c r="BZ936" s="264" t="str">
        <f>IF(SUMIF('Input| Projects'!$AR$8:$CO$8,"Dx",'Input| Projects'!$AR936:$CO936)=0,"",SUMIF('Input| Projects'!$AR$8:$CO$8,"Dx",'Input| Projects'!$AR936:$CO936))</f>
        <v/>
      </c>
      <c r="CA936" s="264" t="str">
        <f>IF(SUMIF('Input| Projects'!$AR$8:$CO$8,"Tx",'Input| Projects'!$AR936:$CO936)=0,"",SUMIF('Input| Projects'!$AR$8:$CO$8,"Tx",'Input| Projects'!$AR936:$CO936))</f>
        <v/>
      </c>
      <c r="CB936" s="206" t="str">
        <f t="shared" si="341"/>
        <v/>
      </c>
    </row>
    <row r="937" spans="2:80" x14ac:dyDescent="0.3">
      <c r="B937" s="268">
        <f>IFERROR('Input| Projects'!B937,"")</f>
        <v>928</v>
      </c>
      <c r="C937" s="57" t="str">
        <f>IFERROR(IF('Input| Projects'!C937="","",'Input| Projects'!C937),"")</f>
        <v/>
      </c>
      <c r="D937" s="57" t="str">
        <f>IFERROR(IF('Input| Projects'!D937="","",'Input| Projects'!D937),"")</f>
        <v/>
      </c>
      <c r="E937" s="140"/>
      <c r="F937" s="257">
        <f>IFERROR('Input| Projects'!I937*'Input| Escalations'!$K$19,"")</f>
        <v>0</v>
      </c>
      <c r="G937" s="257">
        <f>IFERROR('Input| Projects'!J937*'Input| Escalations'!$K$19,"")</f>
        <v>0</v>
      </c>
      <c r="H937" s="257">
        <f>IFERROR('Input| Projects'!K937*'Input| Escalations'!$K$19,"")</f>
        <v>0</v>
      </c>
      <c r="I937" s="257">
        <f>IFERROR('Input| Projects'!L937*'Input| Escalations'!$K$19,"")</f>
        <v>0</v>
      </c>
      <c r="J937" s="257">
        <f>IFERROR('Input| Projects'!M937*'Input| Escalations'!$K$19,"")</f>
        <v>0</v>
      </c>
      <c r="K937" s="257">
        <f>IFERROR('Input| Projects'!N937*'Input| Escalations'!$K$19,"")</f>
        <v>0</v>
      </c>
      <c r="L937" s="257">
        <f>IFERROR('Input| Projects'!O937*'Input| Escalations'!$K$19,"")</f>
        <v>0</v>
      </c>
      <c r="M937" s="206" t="str">
        <f>IF(ABS(SUM(F937:L937)-(SUM('Input| Projects'!I937:O937)*'Input| Escalations'!$K$19))&lt;0.0000001,"",1)</f>
        <v/>
      </c>
      <c r="N937" s="259">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259">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259">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259">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259">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259">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259">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42"/>
      <c r="V937" s="253">
        <f t="shared" si="335"/>
        <v>0</v>
      </c>
      <c r="W937" s="253">
        <f t="shared" si="336"/>
        <v>0</v>
      </c>
      <c r="X937" s="253">
        <f t="shared" si="337"/>
        <v>0</v>
      </c>
      <c r="Y937" s="253">
        <f t="shared" si="320"/>
        <v>0</v>
      </c>
      <c r="Z937" s="253">
        <f t="shared" si="321"/>
        <v>0</v>
      </c>
      <c r="AA937" s="253">
        <f t="shared" si="322"/>
        <v>0</v>
      </c>
      <c r="AB937" s="253">
        <f t="shared" si="323"/>
        <v>0</v>
      </c>
      <c r="AC937" s="142"/>
      <c r="AD937" s="253">
        <f>'Input| Projects'!Q937*N937*'Input| Escalations'!$K$19</f>
        <v>0</v>
      </c>
      <c r="AE937" s="253">
        <f>'Input| Projects'!R937*O937*'Input| Escalations'!$K$19</f>
        <v>0</v>
      </c>
      <c r="AF937" s="253">
        <f>'Input| Projects'!S937*P937*'Input| Escalations'!$K$19</f>
        <v>0</v>
      </c>
      <c r="AG937" s="253">
        <f>'Input| Projects'!T937*Q937*'Input| Escalations'!$K$19</f>
        <v>0</v>
      </c>
      <c r="AH937" s="253">
        <f>'Input| Projects'!U937*R937*'Input| Escalations'!$K$19</f>
        <v>0</v>
      </c>
      <c r="AI937" s="253">
        <f>'Input| Projects'!V937*S937*'Input| Escalations'!$K$19</f>
        <v>0</v>
      </c>
      <c r="AJ937" s="253">
        <f>'Input| Projects'!W937*T937*'Input| Escalations'!$K$19</f>
        <v>0</v>
      </c>
      <c r="AK937" s="142"/>
      <c r="AL937" s="253">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253">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253">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253">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253">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253">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253">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42"/>
      <c r="AT937" s="253">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253">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253">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253">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253">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253">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253">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42"/>
      <c r="BB937" s="253">
        <f t="shared" si="338"/>
        <v>0</v>
      </c>
      <c r="BC937" s="253">
        <f t="shared" si="339"/>
        <v>0</v>
      </c>
      <c r="BD937" s="253">
        <f t="shared" si="340"/>
        <v>0</v>
      </c>
      <c r="BE937" s="253">
        <f t="shared" si="324"/>
        <v>0</v>
      </c>
      <c r="BF937" s="253">
        <f t="shared" si="325"/>
        <v>0</v>
      </c>
      <c r="BG937" s="253">
        <f t="shared" si="326"/>
        <v>0</v>
      </c>
      <c r="BH937" s="253">
        <f t="shared" si="327"/>
        <v>0</v>
      </c>
      <c r="BI937" s="144"/>
      <c r="BJ937" s="253"/>
      <c r="BK937" s="253"/>
      <c r="BL937" s="253"/>
      <c r="BM937" s="253"/>
      <c r="BN937" s="253"/>
      <c r="BO937" s="253"/>
      <c r="BP937" s="253"/>
      <c r="BQ937" s="144"/>
      <c r="BR937" s="253">
        <f t="shared" si="328"/>
        <v>0</v>
      </c>
      <c r="BS937" s="253">
        <f t="shared" si="329"/>
        <v>0</v>
      </c>
      <c r="BT937" s="253">
        <f t="shared" si="330"/>
        <v>0</v>
      </c>
      <c r="BU937" s="253">
        <f t="shared" si="331"/>
        <v>0</v>
      </c>
      <c r="BV937" s="253">
        <f t="shared" si="332"/>
        <v>0</v>
      </c>
      <c r="BW937" s="253">
        <f t="shared" si="333"/>
        <v>0</v>
      </c>
      <c r="BX937" s="253">
        <f t="shared" si="334"/>
        <v>0</v>
      </c>
      <c r="BY937" s="142"/>
      <c r="BZ937" s="264" t="str">
        <f>IF(SUMIF('Input| Projects'!$AR$8:$CO$8,"Dx",'Input| Projects'!$AR937:$CO937)=0,"",SUMIF('Input| Projects'!$AR$8:$CO$8,"Dx",'Input| Projects'!$AR937:$CO937))</f>
        <v/>
      </c>
      <c r="CA937" s="264" t="str">
        <f>IF(SUMIF('Input| Projects'!$AR$8:$CO$8,"Tx",'Input| Projects'!$AR937:$CO937)=0,"",SUMIF('Input| Projects'!$AR$8:$CO$8,"Tx",'Input| Projects'!$AR937:$CO937))</f>
        <v/>
      </c>
      <c r="CB937" s="206" t="str">
        <f t="shared" si="341"/>
        <v/>
      </c>
    </row>
    <row r="938" spans="2:80" x14ac:dyDescent="0.3">
      <c r="B938" s="268">
        <f>IFERROR('Input| Projects'!B938,"")</f>
        <v>929</v>
      </c>
      <c r="C938" s="57" t="str">
        <f>IFERROR(IF('Input| Projects'!C938="","",'Input| Projects'!C938),"")</f>
        <v/>
      </c>
      <c r="D938" s="57" t="str">
        <f>IFERROR(IF('Input| Projects'!D938="","",'Input| Projects'!D938),"")</f>
        <v/>
      </c>
      <c r="E938" s="140"/>
      <c r="F938" s="257">
        <f>IFERROR('Input| Projects'!I938*'Input| Escalations'!$K$19,"")</f>
        <v>0</v>
      </c>
      <c r="G938" s="257">
        <f>IFERROR('Input| Projects'!J938*'Input| Escalations'!$K$19,"")</f>
        <v>0</v>
      </c>
      <c r="H938" s="257">
        <f>IFERROR('Input| Projects'!K938*'Input| Escalations'!$K$19,"")</f>
        <v>0</v>
      </c>
      <c r="I938" s="257">
        <f>IFERROR('Input| Projects'!L938*'Input| Escalations'!$K$19,"")</f>
        <v>0</v>
      </c>
      <c r="J938" s="257">
        <f>IFERROR('Input| Projects'!M938*'Input| Escalations'!$K$19,"")</f>
        <v>0</v>
      </c>
      <c r="K938" s="257">
        <f>IFERROR('Input| Projects'!N938*'Input| Escalations'!$K$19,"")</f>
        <v>0</v>
      </c>
      <c r="L938" s="257">
        <f>IFERROR('Input| Projects'!O938*'Input| Escalations'!$K$19,"")</f>
        <v>0</v>
      </c>
      <c r="M938" s="206" t="str">
        <f>IF(ABS(SUM(F938:L938)-(SUM('Input| Projects'!I938:O938)*'Input| Escalations'!$K$19))&lt;0.0000001,"",1)</f>
        <v/>
      </c>
      <c r="N938" s="259">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259">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259">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259">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259">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259">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259">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42"/>
      <c r="V938" s="253">
        <f t="shared" si="335"/>
        <v>0</v>
      </c>
      <c r="W938" s="253">
        <f t="shared" si="336"/>
        <v>0</v>
      </c>
      <c r="X938" s="253">
        <f t="shared" si="337"/>
        <v>0</v>
      </c>
      <c r="Y938" s="253">
        <f t="shared" si="320"/>
        <v>0</v>
      </c>
      <c r="Z938" s="253">
        <f t="shared" si="321"/>
        <v>0</v>
      </c>
      <c r="AA938" s="253">
        <f t="shared" si="322"/>
        <v>0</v>
      </c>
      <c r="AB938" s="253">
        <f t="shared" si="323"/>
        <v>0</v>
      </c>
      <c r="AC938" s="142"/>
      <c r="AD938" s="253">
        <f>'Input| Projects'!Q938*N938*'Input| Escalations'!$K$19</f>
        <v>0</v>
      </c>
      <c r="AE938" s="253">
        <f>'Input| Projects'!R938*O938*'Input| Escalations'!$K$19</f>
        <v>0</v>
      </c>
      <c r="AF938" s="253">
        <f>'Input| Projects'!S938*P938*'Input| Escalations'!$K$19</f>
        <v>0</v>
      </c>
      <c r="AG938" s="253">
        <f>'Input| Projects'!T938*Q938*'Input| Escalations'!$K$19</f>
        <v>0</v>
      </c>
      <c r="AH938" s="253">
        <f>'Input| Projects'!U938*R938*'Input| Escalations'!$K$19</f>
        <v>0</v>
      </c>
      <c r="AI938" s="253">
        <f>'Input| Projects'!V938*S938*'Input| Escalations'!$K$19</f>
        <v>0</v>
      </c>
      <c r="AJ938" s="253">
        <f>'Input| Projects'!W938*T938*'Input| Escalations'!$K$19</f>
        <v>0</v>
      </c>
      <c r="AK938" s="142"/>
      <c r="AL938" s="253">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253">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253">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253">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253">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253">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253">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42"/>
      <c r="AT938" s="253">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253">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253">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253">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253">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253">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253">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42"/>
      <c r="BB938" s="253">
        <f t="shared" si="338"/>
        <v>0</v>
      </c>
      <c r="BC938" s="253">
        <f t="shared" si="339"/>
        <v>0</v>
      </c>
      <c r="BD938" s="253">
        <f t="shared" si="340"/>
        <v>0</v>
      </c>
      <c r="BE938" s="253">
        <f t="shared" si="324"/>
        <v>0</v>
      </c>
      <c r="BF938" s="253">
        <f t="shared" si="325"/>
        <v>0</v>
      </c>
      <c r="BG938" s="253">
        <f t="shared" si="326"/>
        <v>0</v>
      </c>
      <c r="BH938" s="253">
        <f t="shared" si="327"/>
        <v>0</v>
      </c>
      <c r="BI938" s="144"/>
      <c r="BJ938" s="253"/>
      <c r="BK938" s="253"/>
      <c r="BL938" s="253"/>
      <c r="BM938" s="253"/>
      <c r="BN938" s="253"/>
      <c r="BO938" s="253"/>
      <c r="BP938" s="253"/>
      <c r="BQ938" s="144"/>
      <c r="BR938" s="253">
        <f t="shared" si="328"/>
        <v>0</v>
      </c>
      <c r="BS938" s="253">
        <f t="shared" si="329"/>
        <v>0</v>
      </c>
      <c r="BT938" s="253">
        <f t="shared" si="330"/>
        <v>0</v>
      </c>
      <c r="BU938" s="253">
        <f t="shared" si="331"/>
        <v>0</v>
      </c>
      <c r="BV938" s="253">
        <f t="shared" si="332"/>
        <v>0</v>
      </c>
      <c r="BW938" s="253">
        <f t="shared" si="333"/>
        <v>0</v>
      </c>
      <c r="BX938" s="253">
        <f t="shared" si="334"/>
        <v>0</v>
      </c>
      <c r="BY938" s="142"/>
      <c r="BZ938" s="264" t="str">
        <f>IF(SUMIF('Input| Projects'!$AR$8:$CO$8,"Dx",'Input| Projects'!$AR938:$CO938)=0,"",SUMIF('Input| Projects'!$AR$8:$CO$8,"Dx",'Input| Projects'!$AR938:$CO938))</f>
        <v/>
      </c>
      <c r="CA938" s="264" t="str">
        <f>IF(SUMIF('Input| Projects'!$AR$8:$CO$8,"Tx",'Input| Projects'!$AR938:$CO938)=0,"",SUMIF('Input| Projects'!$AR$8:$CO$8,"Tx",'Input| Projects'!$AR938:$CO938))</f>
        <v/>
      </c>
      <c r="CB938" s="206" t="str">
        <f t="shared" si="341"/>
        <v/>
      </c>
    </row>
    <row r="939" spans="2:80" x14ac:dyDescent="0.3">
      <c r="B939" s="268">
        <f>IFERROR('Input| Projects'!B939,"")</f>
        <v>930</v>
      </c>
      <c r="C939" s="57" t="str">
        <f>IFERROR(IF('Input| Projects'!C939="","",'Input| Projects'!C939),"")</f>
        <v/>
      </c>
      <c r="D939" s="57" t="str">
        <f>IFERROR(IF('Input| Projects'!D939="","",'Input| Projects'!D939),"")</f>
        <v/>
      </c>
      <c r="E939" s="140"/>
      <c r="F939" s="257">
        <f>IFERROR('Input| Projects'!I939*'Input| Escalations'!$K$19,"")</f>
        <v>0</v>
      </c>
      <c r="G939" s="257">
        <f>IFERROR('Input| Projects'!J939*'Input| Escalations'!$K$19,"")</f>
        <v>0</v>
      </c>
      <c r="H939" s="257">
        <f>IFERROR('Input| Projects'!K939*'Input| Escalations'!$K$19,"")</f>
        <v>0</v>
      </c>
      <c r="I939" s="257">
        <f>IFERROR('Input| Projects'!L939*'Input| Escalations'!$K$19,"")</f>
        <v>0</v>
      </c>
      <c r="J939" s="257">
        <f>IFERROR('Input| Projects'!M939*'Input| Escalations'!$K$19,"")</f>
        <v>0</v>
      </c>
      <c r="K939" s="257">
        <f>IFERROR('Input| Projects'!N939*'Input| Escalations'!$K$19,"")</f>
        <v>0</v>
      </c>
      <c r="L939" s="257">
        <f>IFERROR('Input| Projects'!O939*'Input| Escalations'!$K$19,"")</f>
        <v>0</v>
      </c>
      <c r="M939" s="206" t="str">
        <f>IF(ABS(SUM(F939:L939)-(SUM('Input| Projects'!I939:O939)*'Input| Escalations'!$K$19))&lt;0.0000001,"",1)</f>
        <v/>
      </c>
      <c r="N939" s="259">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259">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259">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259">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259">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259">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259">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42"/>
      <c r="V939" s="253">
        <f t="shared" si="335"/>
        <v>0</v>
      </c>
      <c r="W939" s="253">
        <f t="shared" si="336"/>
        <v>0</v>
      </c>
      <c r="X939" s="253">
        <f t="shared" si="337"/>
        <v>0</v>
      </c>
      <c r="Y939" s="253">
        <f t="shared" si="320"/>
        <v>0</v>
      </c>
      <c r="Z939" s="253">
        <f t="shared" si="321"/>
        <v>0</v>
      </c>
      <c r="AA939" s="253">
        <f t="shared" si="322"/>
        <v>0</v>
      </c>
      <c r="AB939" s="253">
        <f t="shared" si="323"/>
        <v>0</v>
      </c>
      <c r="AC939" s="142"/>
      <c r="AD939" s="253">
        <f>'Input| Projects'!Q939*N939*'Input| Escalations'!$K$19</f>
        <v>0</v>
      </c>
      <c r="AE939" s="253">
        <f>'Input| Projects'!R939*O939*'Input| Escalations'!$K$19</f>
        <v>0</v>
      </c>
      <c r="AF939" s="253">
        <f>'Input| Projects'!S939*P939*'Input| Escalations'!$K$19</f>
        <v>0</v>
      </c>
      <c r="AG939" s="253">
        <f>'Input| Projects'!T939*Q939*'Input| Escalations'!$K$19</f>
        <v>0</v>
      </c>
      <c r="AH939" s="253">
        <f>'Input| Projects'!U939*R939*'Input| Escalations'!$K$19</f>
        <v>0</v>
      </c>
      <c r="AI939" s="253">
        <f>'Input| Projects'!V939*S939*'Input| Escalations'!$K$19</f>
        <v>0</v>
      </c>
      <c r="AJ939" s="253">
        <f>'Input| Projects'!W939*T939*'Input| Escalations'!$K$19</f>
        <v>0</v>
      </c>
      <c r="AK939" s="142"/>
      <c r="AL939" s="253">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253">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253">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253">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253">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253">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253">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42"/>
      <c r="AT939" s="253">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253">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253">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253">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253">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253">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253">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42"/>
      <c r="BB939" s="253">
        <f t="shared" si="338"/>
        <v>0</v>
      </c>
      <c r="BC939" s="253">
        <f t="shared" si="339"/>
        <v>0</v>
      </c>
      <c r="BD939" s="253">
        <f t="shared" si="340"/>
        <v>0</v>
      </c>
      <c r="BE939" s="253">
        <f t="shared" si="324"/>
        <v>0</v>
      </c>
      <c r="BF939" s="253">
        <f t="shared" si="325"/>
        <v>0</v>
      </c>
      <c r="BG939" s="253">
        <f t="shared" si="326"/>
        <v>0</v>
      </c>
      <c r="BH939" s="253">
        <f t="shared" si="327"/>
        <v>0</v>
      </c>
      <c r="BI939" s="144"/>
      <c r="BJ939" s="253"/>
      <c r="BK939" s="253"/>
      <c r="BL939" s="253"/>
      <c r="BM939" s="253"/>
      <c r="BN939" s="253"/>
      <c r="BO939" s="253"/>
      <c r="BP939" s="253"/>
      <c r="BQ939" s="144"/>
      <c r="BR939" s="253">
        <f t="shared" si="328"/>
        <v>0</v>
      </c>
      <c r="BS939" s="253">
        <f t="shared" si="329"/>
        <v>0</v>
      </c>
      <c r="BT939" s="253">
        <f t="shared" si="330"/>
        <v>0</v>
      </c>
      <c r="BU939" s="253">
        <f t="shared" si="331"/>
        <v>0</v>
      </c>
      <c r="BV939" s="253">
        <f t="shared" si="332"/>
        <v>0</v>
      </c>
      <c r="BW939" s="253">
        <f t="shared" si="333"/>
        <v>0</v>
      </c>
      <c r="BX939" s="253">
        <f t="shared" si="334"/>
        <v>0</v>
      </c>
      <c r="BY939" s="142"/>
      <c r="BZ939" s="264" t="str">
        <f>IF(SUMIF('Input| Projects'!$AR$8:$CO$8,"Dx",'Input| Projects'!$AR939:$CO939)=0,"",SUMIF('Input| Projects'!$AR$8:$CO$8,"Dx",'Input| Projects'!$AR939:$CO939))</f>
        <v/>
      </c>
      <c r="CA939" s="264" t="str">
        <f>IF(SUMIF('Input| Projects'!$AR$8:$CO$8,"Tx",'Input| Projects'!$AR939:$CO939)=0,"",SUMIF('Input| Projects'!$AR$8:$CO$8,"Tx",'Input| Projects'!$AR939:$CO939))</f>
        <v/>
      </c>
      <c r="CB939" s="206" t="str">
        <f t="shared" si="341"/>
        <v/>
      </c>
    </row>
    <row r="940" spans="2:80" x14ac:dyDescent="0.3">
      <c r="B940" s="268">
        <f>IFERROR('Input| Projects'!B940,"")</f>
        <v>931</v>
      </c>
      <c r="C940" s="57" t="str">
        <f>IFERROR(IF('Input| Projects'!C940="","",'Input| Projects'!C940),"")</f>
        <v/>
      </c>
      <c r="D940" s="57" t="str">
        <f>IFERROR(IF('Input| Projects'!D940="","",'Input| Projects'!D940),"")</f>
        <v/>
      </c>
      <c r="E940" s="140"/>
      <c r="F940" s="257">
        <f>IFERROR('Input| Projects'!I940*'Input| Escalations'!$K$19,"")</f>
        <v>0</v>
      </c>
      <c r="G940" s="257">
        <f>IFERROR('Input| Projects'!J940*'Input| Escalations'!$K$19,"")</f>
        <v>0</v>
      </c>
      <c r="H940" s="257">
        <f>IFERROR('Input| Projects'!K940*'Input| Escalations'!$K$19,"")</f>
        <v>0</v>
      </c>
      <c r="I940" s="257">
        <f>IFERROR('Input| Projects'!L940*'Input| Escalations'!$K$19,"")</f>
        <v>0</v>
      </c>
      <c r="J940" s="257">
        <f>IFERROR('Input| Projects'!M940*'Input| Escalations'!$K$19,"")</f>
        <v>0</v>
      </c>
      <c r="K940" s="257">
        <f>IFERROR('Input| Projects'!N940*'Input| Escalations'!$K$19,"")</f>
        <v>0</v>
      </c>
      <c r="L940" s="257">
        <f>IFERROR('Input| Projects'!O940*'Input| Escalations'!$K$19,"")</f>
        <v>0</v>
      </c>
      <c r="M940" s="206" t="str">
        <f>IF(ABS(SUM(F940:L940)-(SUM('Input| Projects'!I940:O940)*'Input| Escalations'!$K$19))&lt;0.0000001,"",1)</f>
        <v/>
      </c>
      <c r="N940" s="259">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259">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259">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259">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259">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259">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259">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42"/>
      <c r="V940" s="253">
        <f t="shared" si="335"/>
        <v>0</v>
      </c>
      <c r="W940" s="253">
        <f t="shared" si="336"/>
        <v>0</v>
      </c>
      <c r="X940" s="253">
        <f t="shared" si="337"/>
        <v>0</v>
      </c>
      <c r="Y940" s="253">
        <f t="shared" si="320"/>
        <v>0</v>
      </c>
      <c r="Z940" s="253">
        <f t="shared" si="321"/>
        <v>0</v>
      </c>
      <c r="AA940" s="253">
        <f t="shared" si="322"/>
        <v>0</v>
      </c>
      <c r="AB940" s="253">
        <f t="shared" si="323"/>
        <v>0</v>
      </c>
      <c r="AC940" s="142"/>
      <c r="AD940" s="253">
        <f>'Input| Projects'!Q940*N940*'Input| Escalations'!$K$19</f>
        <v>0</v>
      </c>
      <c r="AE940" s="253">
        <f>'Input| Projects'!R940*O940*'Input| Escalations'!$K$19</f>
        <v>0</v>
      </c>
      <c r="AF940" s="253">
        <f>'Input| Projects'!S940*P940*'Input| Escalations'!$K$19</f>
        <v>0</v>
      </c>
      <c r="AG940" s="253">
        <f>'Input| Projects'!T940*Q940*'Input| Escalations'!$K$19</f>
        <v>0</v>
      </c>
      <c r="AH940" s="253">
        <f>'Input| Projects'!U940*R940*'Input| Escalations'!$K$19</f>
        <v>0</v>
      </c>
      <c r="AI940" s="253">
        <f>'Input| Projects'!V940*S940*'Input| Escalations'!$K$19</f>
        <v>0</v>
      </c>
      <c r="AJ940" s="253">
        <f>'Input| Projects'!W940*T940*'Input| Escalations'!$K$19</f>
        <v>0</v>
      </c>
      <c r="AK940" s="142"/>
      <c r="AL940" s="253">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253">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253">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253">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253">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253">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253">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42"/>
      <c r="AT940" s="253">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253">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253">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253">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253">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253">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253">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42"/>
      <c r="BB940" s="253">
        <f t="shared" si="338"/>
        <v>0</v>
      </c>
      <c r="BC940" s="253">
        <f t="shared" si="339"/>
        <v>0</v>
      </c>
      <c r="BD940" s="253">
        <f t="shared" si="340"/>
        <v>0</v>
      </c>
      <c r="BE940" s="253">
        <f t="shared" si="324"/>
        <v>0</v>
      </c>
      <c r="BF940" s="253">
        <f t="shared" si="325"/>
        <v>0</v>
      </c>
      <c r="BG940" s="253">
        <f t="shared" si="326"/>
        <v>0</v>
      </c>
      <c r="BH940" s="253">
        <f t="shared" si="327"/>
        <v>0</v>
      </c>
      <c r="BI940" s="144"/>
      <c r="BJ940" s="253"/>
      <c r="BK940" s="253"/>
      <c r="BL940" s="253"/>
      <c r="BM940" s="253"/>
      <c r="BN940" s="253"/>
      <c r="BO940" s="253"/>
      <c r="BP940" s="253"/>
      <c r="BQ940" s="144"/>
      <c r="BR940" s="253">
        <f t="shared" si="328"/>
        <v>0</v>
      </c>
      <c r="BS940" s="253">
        <f t="shared" si="329"/>
        <v>0</v>
      </c>
      <c r="BT940" s="253">
        <f t="shared" si="330"/>
        <v>0</v>
      </c>
      <c r="BU940" s="253">
        <f t="shared" si="331"/>
        <v>0</v>
      </c>
      <c r="BV940" s="253">
        <f t="shared" si="332"/>
        <v>0</v>
      </c>
      <c r="BW940" s="253">
        <f t="shared" si="333"/>
        <v>0</v>
      </c>
      <c r="BX940" s="253">
        <f t="shared" si="334"/>
        <v>0</v>
      </c>
      <c r="BY940" s="142"/>
      <c r="BZ940" s="264" t="str">
        <f>IF(SUMIF('Input| Projects'!$AR$8:$CO$8,"Dx",'Input| Projects'!$AR940:$CO940)=0,"",SUMIF('Input| Projects'!$AR$8:$CO$8,"Dx",'Input| Projects'!$AR940:$CO940))</f>
        <v/>
      </c>
      <c r="CA940" s="264" t="str">
        <f>IF(SUMIF('Input| Projects'!$AR$8:$CO$8,"Tx",'Input| Projects'!$AR940:$CO940)=0,"",SUMIF('Input| Projects'!$AR$8:$CO$8,"Tx",'Input| Projects'!$AR940:$CO940))</f>
        <v/>
      </c>
      <c r="CB940" s="206" t="str">
        <f t="shared" si="341"/>
        <v/>
      </c>
    </row>
    <row r="941" spans="2:80" x14ac:dyDescent="0.3">
      <c r="B941" s="268">
        <f>IFERROR('Input| Projects'!B941,"")</f>
        <v>932</v>
      </c>
      <c r="C941" s="57" t="str">
        <f>IFERROR(IF('Input| Projects'!C941="","",'Input| Projects'!C941),"")</f>
        <v/>
      </c>
      <c r="D941" s="57" t="str">
        <f>IFERROR(IF('Input| Projects'!D941="","",'Input| Projects'!D941),"")</f>
        <v/>
      </c>
      <c r="E941" s="140"/>
      <c r="F941" s="257">
        <f>IFERROR('Input| Projects'!I941*'Input| Escalations'!$K$19,"")</f>
        <v>0</v>
      </c>
      <c r="G941" s="257">
        <f>IFERROR('Input| Projects'!J941*'Input| Escalations'!$K$19,"")</f>
        <v>0</v>
      </c>
      <c r="H941" s="257">
        <f>IFERROR('Input| Projects'!K941*'Input| Escalations'!$K$19,"")</f>
        <v>0</v>
      </c>
      <c r="I941" s="257">
        <f>IFERROR('Input| Projects'!L941*'Input| Escalations'!$K$19,"")</f>
        <v>0</v>
      </c>
      <c r="J941" s="257">
        <f>IFERROR('Input| Projects'!M941*'Input| Escalations'!$K$19,"")</f>
        <v>0</v>
      </c>
      <c r="K941" s="257">
        <f>IFERROR('Input| Projects'!N941*'Input| Escalations'!$K$19,"")</f>
        <v>0</v>
      </c>
      <c r="L941" s="257">
        <f>IFERROR('Input| Projects'!O941*'Input| Escalations'!$K$19,"")</f>
        <v>0</v>
      </c>
      <c r="M941" s="206" t="str">
        <f>IF(ABS(SUM(F941:L941)-(SUM('Input| Projects'!I941:O941)*'Input| Escalations'!$K$19))&lt;0.0000001,"",1)</f>
        <v/>
      </c>
      <c r="N941" s="259">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259">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259">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259">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259">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259">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259">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42"/>
      <c r="V941" s="253">
        <f t="shared" si="335"/>
        <v>0</v>
      </c>
      <c r="W941" s="253">
        <f t="shared" si="336"/>
        <v>0</v>
      </c>
      <c r="X941" s="253">
        <f t="shared" si="337"/>
        <v>0</v>
      </c>
      <c r="Y941" s="253">
        <f t="shared" si="320"/>
        <v>0</v>
      </c>
      <c r="Z941" s="253">
        <f t="shared" si="321"/>
        <v>0</v>
      </c>
      <c r="AA941" s="253">
        <f t="shared" si="322"/>
        <v>0</v>
      </c>
      <c r="AB941" s="253">
        <f t="shared" si="323"/>
        <v>0</v>
      </c>
      <c r="AC941" s="142"/>
      <c r="AD941" s="253">
        <f>'Input| Projects'!Q941*N941*'Input| Escalations'!$K$19</f>
        <v>0</v>
      </c>
      <c r="AE941" s="253">
        <f>'Input| Projects'!R941*O941*'Input| Escalations'!$K$19</f>
        <v>0</v>
      </c>
      <c r="AF941" s="253">
        <f>'Input| Projects'!S941*P941*'Input| Escalations'!$K$19</f>
        <v>0</v>
      </c>
      <c r="AG941" s="253">
        <f>'Input| Projects'!T941*Q941*'Input| Escalations'!$K$19</f>
        <v>0</v>
      </c>
      <c r="AH941" s="253">
        <f>'Input| Projects'!U941*R941*'Input| Escalations'!$K$19</f>
        <v>0</v>
      </c>
      <c r="AI941" s="253">
        <f>'Input| Projects'!V941*S941*'Input| Escalations'!$K$19</f>
        <v>0</v>
      </c>
      <c r="AJ941" s="253">
        <f>'Input| Projects'!W941*T941*'Input| Escalations'!$K$19</f>
        <v>0</v>
      </c>
      <c r="AK941" s="142"/>
      <c r="AL941" s="253">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253">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253">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253">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253">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253">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253">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42"/>
      <c r="AT941" s="253">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253">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253">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253">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253">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253">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253">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42"/>
      <c r="BB941" s="253">
        <f t="shared" si="338"/>
        <v>0</v>
      </c>
      <c r="BC941" s="253">
        <f t="shared" si="339"/>
        <v>0</v>
      </c>
      <c r="BD941" s="253">
        <f t="shared" si="340"/>
        <v>0</v>
      </c>
      <c r="BE941" s="253">
        <f t="shared" si="324"/>
        <v>0</v>
      </c>
      <c r="BF941" s="253">
        <f t="shared" si="325"/>
        <v>0</v>
      </c>
      <c r="BG941" s="253">
        <f t="shared" si="326"/>
        <v>0</v>
      </c>
      <c r="BH941" s="253">
        <f t="shared" si="327"/>
        <v>0</v>
      </c>
      <c r="BI941" s="144"/>
      <c r="BJ941" s="253"/>
      <c r="BK941" s="253"/>
      <c r="BL941" s="253"/>
      <c r="BM941" s="253"/>
      <c r="BN941" s="253"/>
      <c r="BO941" s="253"/>
      <c r="BP941" s="253"/>
      <c r="BQ941" s="144"/>
      <c r="BR941" s="253">
        <f t="shared" si="328"/>
        <v>0</v>
      </c>
      <c r="BS941" s="253">
        <f t="shared" si="329"/>
        <v>0</v>
      </c>
      <c r="BT941" s="253">
        <f t="shared" si="330"/>
        <v>0</v>
      </c>
      <c r="BU941" s="253">
        <f t="shared" si="331"/>
        <v>0</v>
      </c>
      <c r="BV941" s="253">
        <f t="shared" si="332"/>
        <v>0</v>
      </c>
      <c r="BW941" s="253">
        <f t="shared" si="333"/>
        <v>0</v>
      </c>
      <c r="BX941" s="253">
        <f t="shared" si="334"/>
        <v>0</v>
      </c>
      <c r="BY941" s="142"/>
      <c r="BZ941" s="264" t="str">
        <f>IF(SUMIF('Input| Projects'!$AR$8:$CO$8,"Dx",'Input| Projects'!$AR941:$CO941)=0,"",SUMIF('Input| Projects'!$AR$8:$CO$8,"Dx",'Input| Projects'!$AR941:$CO941))</f>
        <v/>
      </c>
      <c r="CA941" s="264" t="str">
        <f>IF(SUMIF('Input| Projects'!$AR$8:$CO$8,"Tx",'Input| Projects'!$AR941:$CO941)=0,"",SUMIF('Input| Projects'!$AR$8:$CO$8,"Tx",'Input| Projects'!$AR941:$CO941))</f>
        <v/>
      </c>
      <c r="CB941" s="206" t="str">
        <f t="shared" si="341"/>
        <v/>
      </c>
    </row>
    <row r="942" spans="2:80" x14ac:dyDescent="0.3">
      <c r="B942" s="268">
        <f>IFERROR('Input| Projects'!B942,"")</f>
        <v>933</v>
      </c>
      <c r="C942" s="57" t="str">
        <f>IFERROR(IF('Input| Projects'!C942="","",'Input| Projects'!C942),"")</f>
        <v/>
      </c>
      <c r="D942" s="57" t="str">
        <f>IFERROR(IF('Input| Projects'!D942="","",'Input| Projects'!D942),"")</f>
        <v/>
      </c>
      <c r="E942" s="140"/>
      <c r="F942" s="257">
        <f>IFERROR('Input| Projects'!I942*'Input| Escalations'!$K$19,"")</f>
        <v>0</v>
      </c>
      <c r="G942" s="257">
        <f>IFERROR('Input| Projects'!J942*'Input| Escalations'!$K$19,"")</f>
        <v>0</v>
      </c>
      <c r="H942" s="257">
        <f>IFERROR('Input| Projects'!K942*'Input| Escalations'!$K$19,"")</f>
        <v>0</v>
      </c>
      <c r="I942" s="257">
        <f>IFERROR('Input| Projects'!L942*'Input| Escalations'!$K$19,"")</f>
        <v>0</v>
      </c>
      <c r="J942" s="257">
        <f>IFERROR('Input| Projects'!M942*'Input| Escalations'!$K$19,"")</f>
        <v>0</v>
      </c>
      <c r="K942" s="257">
        <f>IFERROR('Input| Projects'!N942*'Input| Escalations'!$K$19,"")</f>
        <v>0</v>
      </c>
      <c r="L942" s="257">
        <f>IFERROR('Input| Projects'!O942*'Input| Escalations'!$K$19,"")</f>
        <v>0</v>
      </c>
      <c r="M942" s="206" t="str">
        <f>IF(ABS(SUM(F942:L942)-(SUM('Input| Projects'!I942:O942)*'Input| Escalations'!$K$19))&lt;0.0000001,"",1)</f>
        <v/>
      </c>
      <c r="N942" s="259">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259">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259">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259">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259">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259">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259">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42"/>
      <c r="V942" s="253">
        <f t="shared" si="335"/>
        <v>0</v>
      </c>
      <c r="W942" s="253">
        <f t="shared" si="336"/>
        <v>0</v>
      </c>
      <c r="X942" s="253">
        <f t="shared" si="337"/>
        <v>0</v>
      </c>
      <c r="Y942" s="253">
        <f t="shared" si="320"/>
        <v>0</v>
      </c>
      <c r="Z942" s="253">
        <f t="shared" si="321"/>
        <v>0</v>
      </c>
      <c r="AA942" s="253">
        <f t="shared" si="322"/>
        <v>0</v>
      </c>
      <c r="AB942" s="253">
        <f t="shared" si="323"/>
        <v>0</v>
      </c>
      <c r="AC942" s="142"/>
      <c r="AD942" s="253">
        <f>'Input| Projects'!Q942*N942*'Input| Escalations'!$K$19</f>
        <v>0</v>
      </c>
      <c r="AE942" s="253">
        <f>'Input| Projects'!R942*O942*'Input| Escalations'!$K$19</f>
        <v>0</v>
      </c>
      <c r="AF942" s="253">
        <f>'Input| Projects'!S942*P942*'Input| Escalations'!$K$19</f>
        <v>0</v>
      </c>
      <c r="AG942" s="253">
        <f>'Input| Projects'!T942*Q942*'Input| Escalations'!$K$19</f>
        <v>0</v>
      </c>
      <c r="AH942" s="253">
        <f>'Input| Projects'!U942*R942*'Input| Escalations'!$K$19</f>
        <v>0</v>
      </c>
      <c r="AI942" s="253">
        <f>'Input| Projects'!V942*S942*'Input| Escalations'!$K$19</f>
        <v>0</v>
      </c>
      <c r="AJ942" s="253">
        <f>'Input| Projects'!W942*T942*'Input| Escalations'!$K$19</f>
        <v>0</v>
      </c>
      <c r="AK942" s="142"/>
      <c r="AL942" s="253">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253">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253">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253">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253">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253">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253">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42"/>
      <c r="AT942" s="253">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253">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253">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253">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253">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253">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253">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42"/>
      <c r="BB942" s="253">
        <f t="shared" si="338"/>
        <v>0</v>
      </c>
      <c r="BC942" s="253">
        <f t="shared" si="339"/>
        <v>0</v>
      </c>
      <c r="BD942" s="253">
        <f t="shared" si="340"/>
        <v>0</v>
      </c>
      <c r="BE942" s="253">
        <f t="shared" si="324"/>
        <v>0</v>
      </c>
      <c r="BF942" s="253">
        <f t="shared" si="325"/>
        <v>0</v>
      </c>
      <c r="BG942" s="253">
        <f t="shared" si="326"/>
        <v>0</v>
      </c>
      <c r="BH942" s="253">
        <f t="shared" si="327"/>
        <v>0</v>
      </c>
      <c r="BI942" s="144"/>
      <c r="BJ942" s="253"/>
      <c r="BK942" s="253"/>
      <c r="BL942" s="253"/>
      <c r="BM942" s="253"/>
      <c r="BN942" s="253"/>
      <c r="BO942" s="253"/>
      <c r="BP942" s="253"/>
      <c r="BQ942" s="144"/>
      <c r="BR942" s="253">
        <f t="shared" si="328"/>
        <v>0</v>
      </c>
      <c r="BS942" s="253">
        <f t="shared" si="329"/>
        <v>0</v>
      </c>
      <c r="BT942" s="253">
        <f t="shared" si="330"/>
        <v>0</v>
      </c>
      <c r="BU942" s="253">
        <f t="shared" si="331"/>
        <v>0</v>
      </c>
      <c r="BV942" s="253">
        <f t="shared" si="332"/>
        <v>0</v>
      </c>
      <c r="BW942" s="253">
        <f t="shared" si="333"/>
        <v>0</v>
      </c>
      <c r="BX942" s="253">
        <f t="shared" si="334"/>
        <v>0</v>
      </c>
      <c r="BY942" s="142"/>
      <c r="BZ942" s="264" t="str">
        <f>IF(SUMIF('Input| Projects'!$AR$8:$CO$8,"Dx",'Input| Projects'!$AR942:$CO942)=0,"",SUMIF('Input| Projects'!$AR$8:$CO$8,"Dx",'Input| Projects'!$AR942:$CO942))</f>
        <v/>
      </c>
      <c r="CA942" s="264" t="str">
        <f>IF(SUMIF('Input| Projects'!$AR$8:$CO$8,"Tx",'Input| Projects'!$AR942:$CO942)=0,"",SUMIF('Input| Projects'!$AR$8:$CO$8,"Tx",'Input| Projects'!$AR942:$CO942))</f>
        <v/>
      </c>
      <c r="CB942" s="206" t="str">
        <f t="shared" si="341"/>
        <v/>
      </c>
    </row>
    <row r="943" spans="2:80" x14ac:dyDescent="0.3">
      <c r="B943" s="268">
        <f>IFERROR('Input| Projects'!B943,"")</f>
        <v>934</v>
      </c>
      <c r="C943" s="57" t="str">
        <f>IFERROR(IF('Input| Projects'!C943="","",'Input| Projects'!C943),"")</f>
        <v/>
      </c>
      <c r="D943" s="57" t="str">
        <f>IFERROR(IF('Input| Projects'!D943="","",'Input| Projects'!D943),"")</f>
        <v/>
      </c>
      <c r="E943" s="140"/>
      <c r="F943" s="257">
        <f>IFERROR('Input| Projects'!I943*'Input| Escalations'!$K$19,"")</f>
        <v>0</v>
      </c>
      <c r="G943" s="257">
        <f>IFERROR('Input| Projects'!J943*'Input| Escalations'!$K$19,"")</f>
        <v>0</v>
      </c>
      <c r="H943" s="257">
        <f>IFERROR('Input| Projects'!K943*'Input| Escalations'!$K$19,"")</f>
        <v>0</v>
      </c>
      <c r="I943" s="257">
        <f>IFERROR('Input| Projects'!L943*'Input| Escalations'!$K$19,"")</f>
        <v>0</v>
      </c>
      <c r="J943" s="257">
        <f>IFERROR('Input| Projects'!M943*'Input| Escalations'!$K$19,"")</f>
        <v>0</v>
      </c>
      <c r="K943" s="257">
        <f>IFERROR('Input| Projects'!N943*'Input| Escalations'!$K$19,"")</f>
        <v>0</v>
      </c>
      <c r="L943" s="257">
        <f>IFERROR('Input| Projects'!O943*'Input| Escalations'!$K$19,"")</f>
        <v>0</v>
      </c>
      <c r="M943" s="206" t="str">
        <f>IF(ABS(SUM(F943:L943)-(SUM('Input| Projects'!I943:O943)*'Input| Escalations'!$K$19))&lt;0.0000001,"",1)</f>
        <v/>
      </c>
      <c r="N943" s="259">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259">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259">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259">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259">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259">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259">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42"/>
      <c r="V943" s="253">
        <f t="shared" si="335"/>
        <v>0</v>
      </c>
      <c r="W943" s="253">
        <f t="shared" si="336"/>
        <v>0</v>
      </c>
      <c r="X943" s="253">
        <f t="shared" si="337"/>
        <v>0</v>
      </c>
      <c r="Y943" s="253">
        <f t="shared" si="320"/>
        <v>0</v>
      </c>
      <c r="Z943" s="253">
        <f t="shared" si="321"/>
        <v>0</v>
      </c>
      <c r="AA943" s="253">
        <f t="shared" si="322"/>
        <v>0</v>
      </c>
      <c r="AB943" s="253">
        <f t="shared" si="323"/>
        <v>0</v>
      </c>
      <c r="AC943" s="142"/>
      <c r="AD943" s="253">
        <f>'Input| Projects'!Q943*N943*'Input| Escalations'!$K$19</f>
        <v>0</v>
      </c>
      <c r="AE943" s="253">
        <f>'Input| Projects'!R943*O943*'Input| Escalations'!$K$19</f>
        <v>0</v>
      </c>
      <c r="AF943" s="253">
        <f>'Input| Projects'!S943*P943*'Input| Escalations'!$K$19</f>
        <v>0</v>
      </c>
      <c r="AG943" s="253">
        <f>'Input| Projects'!T943*Q943*'Input| Escalations'!$K$19</f>
        <v>0</v>
      </c>
      <c r="AH943" s="253">
        <f>'Input| Projects'!U943*R943*'Input| Escalations'!$K$19</f>
        <v>0</v>
      </c>
      <c r="AI943" s="253">
        <f>'Input| Projects'!V943*S943*'Input| Escalations'!$K$19</f>
        <v>0</v>
      </c>
      <c r="AJ943" s="253">
        <f>'Input| Projects'!W943*T943*'Input| Escalations'!$K$19</f>
        <v>0</v>
      </c>
      <c r="AK943" s="142"/>
      <c r="AL943" s="253">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253">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253">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253">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253">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253">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253">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42"/>
      <c r="AT943" s="253">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253">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253">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253">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253">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253">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253">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42"/>
      <c r="BB943" s="253">
        <f t="shared" si="338"/>
        <v>0</v>
      </c>
      <c r="BC943" s="253">
        <f t="shared" si="339"/>
        <v>0</v>
      </c>
      <c r="BD943" s="253">
        <f t="shared" si="340"/>
        <v>0</v>
      </c>
      <c r="BE943" s="253">
        <f t="shared" si="324"/>
        <v>0</v>
      </c>
      <c r="BF943" s="253">
        <f t="shared" si="325"/>
        <v>0</v>
      </c>
      <c r="BG943" s="253">
        <f t="shared" si="326"/>
        <v>0</v>
      </c>
      <c r="BH943" s="253">
        <f t="shared" si="327"/>
        <v>0</v>
      </c>
      <c r="BI943" s="144"/>
      <c r="BJ943" s="253"/>
      <c r="BK943" s="253"/>
      <c r="BL943" s="253"/>
      <c r="BM943" s="253"/>
      <c r="BN943" s="253"/>
      <c r="BO943" s="253"/>
      <c r="BP943" s="253"/>
      <c r="BQ943" s="144"/>
      <c r="BR943" s="253">
        <f t="shared" si="328"/>
        <v>0</v>
      </c>
      <c r="BS943" s="253">
        <f t="shared" si="329"/>
        <v>0</v>
      </c>
      <c r="BT943" s="253">
        <f t="shared" si="330"/>
        <v>0</v>
      </c>
      <c r="BU943" s="253">
        <f t="shared" si="331"/>
        <v>0</v>
      </c>
      <c r="BV943" s="253">
        <f t="shared" si="332"/>
        <v>0</v>
      </c>
      <c r="BW943" s="253">
        <f t="shared" si="333"/>
        <v>0</v>
      </c>
      <c r="BX943" s="253">
        <f t="shared" si="334"/>
        <v>0</v>
      </c>
      <c r="BY943" s="142"/>
      <c r="BZ943" s="264" t="str">
        <f>IF(SUMIF('Input| Projects'!$AR$8:$CO$8,"Dx",'Input| Projects'!$AR943:$CO943)=0,"",SUMIF('Input| Projects'!$AR$8:$CO$8,"Dx",'Input| Projects'!$AR943:$CO943))</f>
        <v/>
      </c>
      <c r="CA943" s="264" t="str">
        <f>IF(SUMIF('Input| Projects'!$AR$8:$CO$8,"Tx",'Input| Projects'!$AR943:$CO943)=0,"",SUMIF('Input| Projects'!$AR$8:$CO$8,"Tx",'Input| Projects'!$AR943:$CO943))</f>
        <v/>
      </c>
      <c r="CB943" s="206" t="str">
        <f t="shared" si="341"/>
        <v/>
      </c>
    </row>
    <row r="944" spans="2:80" x14ac:dyDescent="0.3">
      <c r="B944" s="268">
        <f>IFERROR('Input| Projects'!B944,"")</f>
        <v>935</v>
      </c>
      <c r="C944" s="57" t="str">
        <f>IFERROR(IF('Input| Projects'!C944="","",'Input| Projects'!C944),"")</f>
        <v/>
      </c>
      <c r="D944" s="57" t="str">
        <f>IFERROR(IF('Input| Projects'!D944="","",'Input| Projects'!D944),"")</f>
        <v/>
      </c>
      <c r="E944" s="140"/>
      <c r="F944" s="257">
        <f>IFERROR('Input| Projects'!I944*'Input| Escalations'!$K$19,"")</f>
        <v>0</v>
      </c>
      <c r="G944" s="257">
        <f>IFERROR('Input| Projects'!J944*'Input| Escalations'!$K$19,"")</f>
        <v>0</v>
      </c>
      <c r="H944" s="257">
        <f>IFERROR('Input| Projects'!K944*'Input| Escalations'!$K$19,"")</f>
        <v>0</v>
      </c>
      <c r="I944" s="257">
        <f>IFERROR('Input| Projects'!L944*'Input| Escalations'!$K$19,"")</f>
        <v>0</v>
      </c>
      <c r="J944" s="257">
        <f>IFERROR('Input| Projects'!M944*'Input| Escalations'!$K$19,"")</f>
        <v>0</v>
      </c>
      <c r="K944" s="257">
        <f>IFERROR('Input| Projects'!N944*'Input| Escalations'!$K$19,"")</f>
        <v>0</v>
      </c>
      <c r="L944" s="257">
        <f>IFERROR('Input| Projects'!O944*'Input| Escalations'!$K$19,"")</f>
        <v>0</v>
      </c>
      <c r="M944" s="206" t="str">
        <f>IF(ABS(SUM(F944:L944)-(SUM('Input| Projects'!I944:O944)*'Input| Escalations'!$K$19))&lt;0.0000001,"",1)</f>
        <v/>
      </c>
      <c r="N944" s="259">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259">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259">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259">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259">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259">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259">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42"/>
      <c r="V944" s="253">
        <f t="shared" si="335"/>
        <v>0</v>
      </c>
      <c r="W944" s="253">
        <f t="shared" si="336"/>
        <v>0</v>
      </c>
      <c r="X944" s="253">
        <f t="shared" si="337"/>
        <v>0</v>
      </c>
      <c r="Y944" s="253">
        <f t="shared" si="320"/>
        <v>0</v>
      </c>
      <c r="Z944" s="253">
        <f t="shared" si="321"/>
        <v>0</v>
      </c>
      <c r="AA944" s="253">
        <f t="shared" si="322"/>
        <v>0</v>
      </c>
      <c r="AB944" s="253">
        <f t="shared" si="323"/>
        <v>0</v>
      </c>
      <c r="AC944" s="142"/>
      <c r="AD944" s="253">
        <f>'Input| Projects'!Q944*N944*'Input| Escalations'!$K$19</f>
        <v>0</v>
      </c>
      <c r="AE944" s="253">
        <f>'Input| Projects'!R944*O944*'Input| Escalations'!$K$19</f>
        <v>0</v>
      </c>
      <c r="AF944" s="253">
        <f>'Input| Projects'!S944*P944*'Input| Escalations'!$K$19</f>
        <v>0</v>
      </c>
      <c r="AG944" s="253">
        <f>'Input| Projects'!T944*Q944*'Input| Escalations'!$K$19</f>
        <v>0</v>
      </c>
      <c r="AH944" s="253">
        <f>'Input| Projects'!U944*R944*'Input| Escalations'!$K$19</f>
        <v>0</v>
      </c>
      <c r="AI944" s="253">
        <f>'Input| Projects'!V944*S944*'Input| Escalations'!$K$19</f>
        <v>0</v>
      </c>
      <c r="AJ944" s="253">
        <f>'Input| Projects'!W944*T944*'Input| Escalations'!$K$19</f>
        <v>0</v>
      </c>
      <c r="AK944" s="142"/>
      <c r="AL944" s="253">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253">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253">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253">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253">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253">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253">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42"/>
      <c r="AT944" s="253">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253">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253">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253">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253">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253">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253">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42"/>
      <c r="BB944" s="253">
        <f t="shared" si="338"/>
        <v>0</v>
      </c>
      <c r="BC944" s="253">
        <f t="shared" si="339"/>
        <v>0</v>
      </c>
      <c r="BD944" s="253">
        <f t="shared" si="340"/>
        <v>0</v>
      </c>
      <c r="BE944" s="253">
        <f t="shared" si="324"/>
        <v>0</v>
      </c>
      <c r="BF944" s="253">
        <f t="shared" si="325"/>
        <v>0</v>
      </c>
      <c r="BG944" s="253">
        <f t="shared" si="326"/>
        <v>0</v>
      </c>
      <c r="BH944" s="253">
        <f t="shared" si="327"/>
        <v>0</v>
      </c>
      <c r="BI944" s="144"/>
      <c r="BJ944" s="253"/>
      <c r="BK944" s="253"/>
      <c r="BL944" s="253"/>
      <c r="BM944" s="253"/>
      <c r="BN944" s="253"/>
      <c r="BO944" s="253"/>
      <c r="BP944" s="253"/>
      <c r="BQ944" s="144"/>
      <c r="BR944" s="253">
        <f t="shared" si="328"/>
        <v>0</v>
      </c>
      <c r="BS944" s="253">
        <f t="shared" si="329"/>
        <v>0</v>
      </c>
      <c r="BT944" s="253">
        <f t="shared" si="330"/>
        <v>0</v>
      </c>
      <c r="BU944" s="253">
        <f t="shared" si="331"/>
        <v>0</v>
      </c>
      <c r="BV944" s="253">
        <f t="shared" si="332"/>
        <v>0</v>
      </c>
      <c r="BW944" s="253">
        <f t="shared" si="333"/>
        <v>0</v>
      </c>
      <c r="BX944" s="253">
        <f t="shared" si="334"/>
        <v>0</v>
      </c>
      <c r="BY944" s="142"/>
      <c r="BZ944" s="264" t="str">
        <f>IF(SUMIF('Input| Projects'!$AR$8:$CO$8,"Dx",'Input| Projects'!$AR944:$CO944)=0,"",SUMIF('Input| Projects'!$AR$8:$CO$8,"Dx",'Input| Projects'!$AR944:$CO944))</f>
        <v/>
      </c>
      <c r="CA944" s="264" t="str">
        <f>IF(SUMIF('Input| Projects'!$AR$8:$CO$8,"Tx",'Input| Projects'!$AR944:$CO944)=0,"",SUMIF('Input| Projects'!$AR$8:$CO$8,"Tx",'Input| Projects'!$AR944:$CO944))</f>
        <v/>
      </c>
      <c r="CB944" s="206" t="str">
        <f t="shared" si="341"/>
        <v/>
      </c>
    </row>
    <row r="945" spans="2:80" x14ac:dyDescent="0.3">
      <c r="B945" s="268">
        <f>IFERROR('Input| Projects'!B945,"")</f>
        <v>936</v>
      </c>
      <c r="C945" s="57" t="str">
        <f>IFERROR(IF('Input| Projects'!C945="","",'Input| Projects'!C945),"")</f>
        <v/>
      </c>
      <c r="D945" s="57" t="str">
        <f>IFERROR(IF('Input| Projects'!D945="","",'Input| Projects'!D945),"")</f>
        <v/>
      </c>
      <c r="E945" s="140"/>
      <c r="F945" s="257">
        <f>IFERROR('Input| Projects'!I945*'Input| Escalations'!$K$19,"")</f>
        <v>0</v>
      </c>
      <c r="G945" s="257">
        <f>IFERROR('Input| Projects'!J945*'Input| Escalations'!$K$19,"")</f>
        <v>0</v>
      </c>
      <c r="H945" s="257">
        <f>IFERROR('Input| Projects'!K945*'Input| Escalations'!$K$19,"")</f>
        <v>0</v>
      </c>
      <c r="I945" s="257">
        <f>IFERROR('Input| Projects'!L945*'Input| Escalations'!$K$19,"")</f>
        <v>0</v>
      </c>
      <c r="J945" s="257">
        <f>IFERROR('Input| Projects'!M945*'Input| Escalations'!$K$19,"")</f>
        <v>0</v>
      </c>
      <c r="K945" s="257">
        <f>IFERROR('Input| Projects'!N945*'Input| Escalations'!$K$19,"")</f>
        <v>0</v>
      </c>
      <c r="L945" s="257">
        <f>IFERROR('Input| Projects'!O945*'Input| Escalations'!$K$19,"")</f>
        <v>0</v>
      </c>
      <c r="M945" s="206" t="str">
        <f>IF(ABS(SUM(F945:L945)-(SUM('Input| Projects'!I945:O945)*'Input| Escalations'!$K$19))&lt;0.0000001,"",1)</f>
        <v/>
      </c>
      <c r="N945" s="259">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259">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259">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259">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259">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259">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259">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42"/>
      <c r="V945" s="253">
        <f t="shared" si="335"/>
        <v>0</v>
      </c>
      <c r="W945" s="253">
        <f t="shared" si="336"/>
        <v>0</v>
      </c>
      <c r="X945" s="253">
        <f t="shared" si="337"/>
        <v>0</v>
      </c>
      <c r="Y945" s="253">
        <f t="shared" si="320"/>
        <v>0</v>
      </c>
      <c r="Z945" s="253">
        <f t="shared" si="321"/>
        <v>0</v>
      </c>
      <c r="AA945" s="253">
        <f t="shared" si="322"/>
        <v>0</v>
      </c>
      <c r="AB945" s="253">
        <f t="shared" si="323"/>
        <v>0</v>
      </c>
      <c r="AC945" s="142"/>
      <c r="AD945" s="253">
        <f>'Input| Projects'!Q945*N945*'Input| Escalations'!$K$19</f>
        <v>0</v>
      </c>
      <c r="AE945" s="253">
        <f>'Input| Projects'!R945*O945*'Input| Escalations'!$K$19</f>
        <v>0</v>
      </c>
      <c r="AF945" s="253">
        <f>'Input| Projects'!S945*P945*'Input| Escalations'!$K$19</f>
        <v>0</v>
      </c>
      <c r="AG945" s="253">
        <f>'Input| Projects'!T945*Q945*'Input| Escalations'!$K$19</f>
        <v>0</v>
      </c>
      <c r="AH945" s="253">
        <f>'Input| Projects'!U945*R945*'Input| Escalations'!$K$19</f>
        <v>0</v>
      </c>
      <c r="AI945" s="253">
        <f>'Input| Projects'!V945*S945*'Input| Escalations'!$K$19</f>
        <v>0</v>
      </c>
      <c r="AJ945" s="253">
        <f>'Input| Projects'!W945*T945*'Input| Escalations'!$K$19</f>
        <v>0</v>
      </c>
      <c r="AK945" s="142"/>
      <c r="AL945" s="253">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253">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253">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253">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253">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253">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253">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42"/>
      <c r="AT945" s="253">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253">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253">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253">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253">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253">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253">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42"/>
      <c r="BB945" s="253">
        <f t="shared" si="338"/>
        <v>0</v>
      </c>
      <c r="BC945" s="253">
        <f t="shared" si="339"/>
        <v>0</v>
      </c>
      <c r="BD945" s="253">
        <f t="shared" si="340"/>
        <v>0</v>
      </c>
      <c r="BE945" s="253">
        <f t="shared" si="324"/>
        <v>0</v>
      </c>
      <c r="BF945" s="253">
        <f t="shared" si="325"/>
        <v>0</v>
      </c>
      <c r="BG945" s="253">
        <f t="shared" si="326"/>
        <v>0</v>
      </c>
      <c r="BH945" s="253">
        <f t="shared" si="327"/>
        <v>0</v>
      </c>
      <c r="BI945" s="144"/>
      <c r="BJ945" s="253"/>
      <c r="BK945" s="253"/>
      <c r="BL945" s="253"/>
      <c r="BM945" s="253"/>
      <c r="BN945" s="253"/>
      <c r="BO945" s="253"/>
      <c r="BP945" s="253"/>
      <c r="BQ945" s="144"/>
      <c r="BR945" s="253">
        <f t="shared" si="328"/>
        <v>0</v>
      </c>
      <c r="BS945" s="253">
        <f t="shared" si="329"/>
        <v>0</v>
      </c>
      <c r="BT945" s="253">
        <f t="shared" si="330"/>
        <v>0</v>
      </c>
      <c r="BU945" s="253">
        <f t="shared" si="331"/>
        <v>0</v>
      </c>
      <c r="BV945" s="253">
        <f t="shared" si="332"/>
        <v>0</v>
      </c>
      <c r="BW945" s="253">
        <f t="shared" si="333"/>
        <v>0</v>
      </c>
      <c r="BX945" s="253">
        <f t="shared" si="334"/>
        <v>0</v>
      </c>
      <c r="BY945" s="142"/>
      <c r="BZ945" s="264" t="str">
        <f>IF(SUMIF('Input| Projects'!$AR$8:$CO$8,"Dx",'Input| Projects'!$AR945:$CO945)=0,"",SUMIF('Input| Projects'!$AR$8:$CO$8,"Dx",'Input| Projects'!$AR945:$CO945))</f>
        <v/>
      </c>
      <c r="CA945" s="264" t="str">
        <f>IF(SUMIF('Input| Projects'!$AR$8:$CO$8,"Tx",'Input| Projects'!$AR945:$CO945)=0,"",SUMIF('Input| Projects'!$AR$8:$CO$8,"Tx",'Input| Projects'!$AR945:$CO945))</f>
        <v/>
      </c>
      <c r="CB945" s="206" t="str">
        <f t="shared" si="341"/>
        <v/>
      </c>
    </row>
    <row r="946" spans="2:80" x14ac:dyDescent="0.3">
      <c r="B946" s="268">
        <f>IFERROR('Input| Projects'!B946,"")</f>
        <v>937</v>
      </c>
      <c r="C946" s="57" t="str">
        <f>IFERROR(IF('Input| Projects'!C946="","",'Input| Projects'!C946),"")</f>
        <v/>
      </c>
      <c r="D946" s="57" t="str">
        <f>IFERROR(IF('Input| Projects'!D946="","",'Input| Projects'!D946),"")</f>
        <v/>
      </c>
      <c r="E946" s="140"/>
      <c r="F946" s="257">
        <f>IFERROR('Input| Projects'!I946*'Input| Escalations'!$K$19,"")</f>
        <v>0</v>
      </c>
      <c r="G946" s="257">
        <f>IFERROR('Input| Projects'!J946*'Input| Escalations'!$K$19,"")</f>
        <v>0</v>
      </c>
      <c r="H946" s="257">
        <f>IFERROR('Input| Projects'!K946*'Input| Escalations'!$K$19,"")</f>
        <v>0</v>
      </c>
      <c r="I946" s="257">
        <f>IFERROR('Input| Projects'!L946*'Input| Escalations'!$K$19,"")</f>
        <v>0</v>
      </c>
      <c r="J946" s="257">
        <f>IFERROR('Input| Projects'!M946*'Input| Escalations'!$K$19,"")</f>
        <v>0</v>
      </c>
      <c r="K946" s="257">
        <f>IFERROR('Input| Projects'!N946*'Input| Escalations'!$K$19,"")</f>
        <v>0</v>
      </c>
      <c r="L946" s="257">
        <f>IFERROR('Input| Projects'!O946*'Input| Escalations'!$K$19,"")</f>
        <v>0</v>
      </c>
      <c r="M946" s="206" t="str">
        <f>IF(ABS(SUM(F946:L946)-(SUM('Input| Projects'!I946:O946)*'Input| Escalations'!$K$19))&lt;0.0000001,"",1)</f>
        <v/>
      </c>
      <c r="N946" s="259">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259">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259">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259">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259">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259">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259">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42"/>
      <c r="V946" s="253">
        <f t="shared" si="335"/>
        <v>0</v>
      </c>
      <c r="W946" s="253">
        <f t="shared" si="336"/>
        <v>0</v>
      </c>
      <c r="X946" s="253">
        <f t="shared" si="337"/>
        <v>0</v>
      </c>
      <c r="Y946" s="253">
        <f t="shared" si="320"/>
        <v>0</v>
      </c>
      <c r="Z946" s="253">
        <f t="shared" si="321"/>
        <v>0</v>
      </c>
      <c r="AA946" s="253">
        <f t="shared" si="322"/>
        <v>0</v>
      </c>
      <c r="AB946" s="253">
        <f t="shared" si="323"/>
        <v>0</v>
      </c>
      <c r="AC946" s="142"/>
      <c r="AD946" s="253">
        <f>'Input| Projects'!Q946*N946*'Input| Escalations'!$K$19</f>
        <v>0</v>
      </c>
      <c r="AE946" s="253">
        <f>'Input| Projects'!R946*O946*'Input| Escalations'!$K$19</f>
        <v>0</v>
      </c>
      <c r="AF946" s="253">
        <f>'Input| Projects'!S946*P946*'Input| Escalations'!$K$19</f>
        <v>0</v>
      </c>
      <c r="AG946" s="253">
        <f>'Input| Projects'!T946*Q946*'Input| Escalations'!$K$19</f>
        <v>0</v>
      </c>
      <c r="AH946" s="253">
        <f>'Input| Projects'!U946*R946*'Input| Escalations'!$K$19</f>
        <v>0</v>
      </c>
      <c r="AI946" s="253">
        <f>'Input| Projects'!V946*S946*'Input| Escalations'!$K$19</f>
        <v>0</v>
      </c>
      <c r="AJ946" s="253">
        <f>'Input| Projects'!W946*T946*'Input| Escalations'!$K$19</f>
        <v>0</v>
      </c>
      <c r="AK946" s="142"/>
      <c r="AL946" s="253">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253">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253">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253">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253">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253">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253">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42"/>
      <c r="AT946" s="253">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253">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253">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253">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253">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253">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253">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42"/>
      <c r="BB946" s="253">
        <f t="shared" si="338"/>
        <v>0</v>
      </c>
      <c r="BC946" s="253">
        <f t="shared" si="339"/>
        <v>0</v>
      </c>
      <c r="BD946" s="253">
        <f t="shared" si="340"/>
        <v>0</v>
      </c>
      <c r="BE946" s="253">
        <f t="shared" si="324"/>
        <v>0</v>
      </c>
      <c r="BF946" s="253">
        <f t="shared" si="325"/>
        <v>0</v>
      </c>
      <c r="BG946" s="253">
        <f t="shared" si="326"/>
        <v>0</v>
      </c>
      <c r="BH946" s="253">
        <f t="shared" si="327"/>
        <v>0</v>
      </c>
      <c r="BI946" s="144"/>
      <c r="BJ946" s="253"/>
      <c r="BK946" s="253"/>
      <c r="BL946" s="253"/>
      <c r="BM946" s="253"/>
      <c r="BN946" s="253"/>
      <c r="BO946" s="253"/>
      <c r="BP946" s="253"/>
      <c r="BQ946" s="144"/>
      <c r="BR946" s="253">
        <f t="shared" si="328"/>
        <v>0</v>
      </c>
      <c r="BS946" s="253">
        <f t="shared" si="329"/>
        <v>0</v>
      </c>
      <c r="BT946" s="253">
        <f t="shared" si="330"/>
        <v>0</v>
      </c>
      <c r="BU946" s="253">
        <f t="shared" si="331"/>
        <v>0</v>
      </c>
      <c r="BV946" s="253">
        <f t="shared" si="332"/>
        <v>0</v>
      </c>
      <c r="BW946" s="253">
        <f t="shared" si="333"/>
        <v>0</v>
      </c>
      <c r="BX946" s="253">
        <f t="shared" si="334"/>
        <v>0</v>
      </c>
      <c r="BY946" s="142"/>
      <c r="BZ946" s="264" t="str">
        <f>IF(SUMIF('Input| Projects'!$AR$8:$CO$8,"Dx",'Input| Projects'!$AR946:$CO946)=0,"",SUMIF('Input| Projects'!$AR$8:$CO$8,"Dx",'Input| Projects'!$AR946:$CO946))</f>
        <v/>
      </c>
      <c r="CA946" s="264" t="str">
        <f>IF(SUMIF('Input| Projects'!$AR$8:$CO$8,"Tx",'Input| Projects'!$AR946:$CO946)=0,"",SUMIF('Input| Projects'!$AR$8:$CO$8,"Tx",'Input| Projects'!$AR946:$CO946))</f>
        <v/>
      </c>
      <c r="CB946" s="206" t="str">
        <f t="shared" si="341"/>
        <v/>
      </c>
    </row>
    <row r="947" spans="2:80" x14ac:dyDescent="0.3">
      <c r="B947" s="268">
        <f>IFERROR('Input| Projects'!B947,"")</f>
        <v>938</v>
      </c>
      <c r="C947" s="57" t="str">
        <f>IFERROR(IF('Input| Projects'!C947="","",'Input| Projects'!C947),"")</f>
        <v/>
      </c>
      <c r="D947" s="57" t="str">
        <f>IFERROR(IF('Input| Projects'!D947="","",'Input| Projects'!D947),"")</f>
        <v/>
      </c>
      <c r="E947" s="140"/>
      <c r="F947" s="257">
        <f>IFERROR('Input| Projects'!I947*'Input| Escalations'!$K$19,"")</f>
        <v>0</v>
      </c>
      <c r="G947" s="257">
        <f>IFERROR('Input| Projects'!J947*'Input| Escalations'!$K$19,"")</f>
        <v>0</v>
      </c>
      <c r="H947" s="257">
        <f>IFERROR('Input| Projects'!K947*'Input| Escalations'!$K$19,"")</f>
        <v>0</v>
      </c>
      <c r="I947" s="257">
        <f>IFERROR('Input| Projects'!L947*'Input| Escalations'!$K$19,"")</f>
        <v>0</v>
      </c>
      <c r="J947" s="257">
        <f>IFERROR('Input| Projects'!M947*'Input| Escalations'!$K$19,"")</f>
        <v>0</v>
      </c>
      <c r="K947" s="257">
        <f>IFERROR('Input| Projects'!N947*'Input| Escalations'!$K$19,"")</f>
        <v>0</v>
      </c>
      <c r="L947" s="257">
        <f>IFERROR('Input| Projects'!O947*'Input| Escalations'!$K$19,"")</f>
        <v>0</v>
      </c>
      <c r="M947" s="206" t="str">
        <f>IF(ABS(SUM(F947:L947)-(SUM('Input| Projects'!I947:O947)*'Input| Escalations'!$K$19))&lt;0.0000001,"",1)</f>
        <v/>
      </c>
      <c r="N947" s="259">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259">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259">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259">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259">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259">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259">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42"/>
      <c r="V947" s="253">
        <f t="shared" si="335"/>
        <v>0</v>
      </c>
      <c r="W947" s="253">
        <f t="shared" si="336"/>
        <v>0</v>
      </c>
      <c r="X947" s="253">
        <f t="shared" si="337"/>
        <v>0</v>
      </c>
      <c r="Y947" s="253">
        <f t="shared" si="320"/>
        <v>0</v>
      </c>
      <c r="Z947" s="253">
        <f t="shared" si="321"/>
        <v>0</v>
      </c>
      <c r="AA947" s="253">
        <f t="shared" si="322"/>
        <v>0</v>
      </c>
      <c r="AB947" s="253">
        <f t="shared" si="323"/>
        <v>0</v>
      </c>
      <c r="AC947" s="142"/>
      <c r="AD947" s="253">
        <f>'Input| Projects'!Q947*N947*'Input| Escalations'!$K$19</f>
        <v>0</v>
      </c>
      <c r="AE947" s="253">
        <f>'Input| Projects'!R947*O947*'Input| Escalations'!$K$19</f>
        <v>0</v>
      </c>
      <c r="AF947" s="253">
        <f>'Input| Projects'!S947*P947*'Input| Escalations'!$K$19</f>
        <v>0</v>
      </c>
      <c r="AG947" s="253">
        <f>'Input| Projects'!T947*Q947*'Input| Escalations'!$K$19</f>
        <v>0</v>
      </c>
      <c r="AH947" s="253">
        <f>'Input| Projects'!U947*R947*'Input| Escalations'!$K$19</f>
        <v>0</v>
      </c>
      <c r="AI947" s="253">
        <f>'Input| Projects'!V947*S947*'Input| Escalations'!$K$19</f>
        <v>0</v>
      </c>
      <c r="AJ947" s="253">
        <f>'Input| Projects'!W947*T947*'Input| Escalations'!$K$19</f>
        <v>0</v>
      </c>
      <c r="AK947" s="142"/>
      <c r="AL947" s="253">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253">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253">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253">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253">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253">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253">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42"/>
      <c r="AT947" s="253">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253">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253">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253">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253">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253">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253">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42"/>
      <c r="BB947" s="253">
        <f t="shared" si="338"/>
        <v>0</v>
      </c>
      <c r="BC947" s="253">
        <f t="shared" si="339"/>
        <v>0</v>
      </c>
      <c r="BD947" s="253">
        <f t="shared" si="340"/>
        <v>0</v>
      </c>
      <c r="BE947" s="253">
        <f t="shared" si="324"/>
        <v>0</v>
      </c>
      <c r="BF947" s="253">
        <f t="shared" si="325"/>
        <v>0</v>
      </c>
      <c r="BG947" s="253">
        <f t="shared" si="326"/>
        <v>0</v>
      </c>
      <c r="BH947" s="253">
        <f t="shared" si="327"/>
        <v>0</v>
      </c>
      <c r="BI947" s="144"/>
      <c r="BJ947" s="253"/>
      <c r="BK947" s="253"/>
      <c r="BL947" s="253"/>
      <c r="BM947" s="253"/>
      <c r="BN947" s="253"/>
      <c r="BO947" s="253"/>
      <c r="BP947" s="253"/>
      <c r="BQ947" s="144"/>
      <c r="BR947" s="253">
        <f t="shared" si="328"/>
        <v>0</v>
      </c>
      <c r="BS947" s="253">
        <f t="shared" si="329"/>
        <v>0</v>
      </c>
      <c r="BT947" s="253">
        <f t="shared" si="330"/>
        <v>0</v>
      </c>
      <c r="BU947" s="253">
        <f t="shared" si="331"/>
        <v>0</v>
      </c>
      <c r="BV947" s="253">
        <f t="shared" si="332"/>
        <v>0</v>
      </c>
      <c r="BW947" s="253">
        <f t="shared" si="333"/>
        <v>0</v>
      </c>
      <c r="BX947" s="253">
        <f t="shared" si="334"/>
        <v>0</v>
      </c>
      <c r="BY947" s="142"/>
      <c r="BZ947" s="264" t="str">
        <f>IF(SUMIF('Input| Projects'!$AR$8:$CO$8,"Dx",'Input| Projects'!$AR947:$CO947)=0,"",SUMIF('Input| Projects'!$AR$8:$CO$8,"Dx",'Input| Projects'!$AR947:$CO947))</f>
        <v/>
      </c>
      <c r="CA947" s="264" t="str">
        <f>IF(SUMIF('Input| Projects'!$AR$8:$CO$8,"Tx",'Input| Projects'!$AR947:$CO947)=0,"",SUMIF('Input| Projects'!$AR$8:$CO$8,"Tx",'Input| Projects'!$AR947:$CO947))</f>
        <v/>
      </c>
      <c r="CB947" s="206" t="str">
        <f t="shared" si="341"/>
        <v/>
      </c>
    </row>
    <row r="948" spans="2:80" x14ac:dyDescent="0.3">
      <c r="B948" s="268">
        <f>IFERROR('Input| Projects'!B948,"")</f>
        <v>939</v>
      </c>
      <c r="C948" s="57" t="str">
        <f>IFERROR(IF('Input| Projects'!C948="","",'Input| Projects'!C948),"")</f>
        <v/>
      </c>
      <c r="D948" s="57" t="str">
        <f>IFERROR(IF('Input| Projects'!D948="","",'Input| Projects'!D948),"")</f>
        <v/>
      </c>
      <c r="E948" s="140"/>
      <c r="F948" s="257">
        <f>IFERROR('Input| Projects'!I948*'Input| Escalations'!$K$19,"")</f>
        <v>0</v>
      </c>
      <c r="G948" s="257">
        <f>IFERROR('Input| Projects'!J948*'Input| Escalations'!$K$19,"")</f>
        <v>0</v>
      </c>
      <c r="H948" s="257">
        <f>IFERROR('Input| Projects'!K948*'Input| Escalations'!$K$19,"")</f>
        <v>0</v>
      </c>
      <c r="I948" s="257">
        <f>IFERROR('Input| Projects'!L948*'Input| Escalations'!$K$19,"")</f>
        <v>0</v>
      </c>
      <c r="J948" s="257">
        <f>IFERROR('Input| Projects'!M948*'Input| Escalations'!$K$19,"")</f>
        <v>0</v>
      </c>
      <c r="K948" s="257">
        <f>IFERROR('Input| Projects'!N948*'Input| Escalations'!$K$19,"")</f>
        <v>0</v>
      </c>
      <c r="L948" s="257">
        <f>IFERROR('Input| Projects'!O948*'Input| Escalations'!$K$19,"")</f>
        <v>0</v>
      </c>
      <c r="M948" s="206" t="str">
        <f>IF(ABS(SUM(F948:L948)-(SUM('Input| Projects'!I948:O948)*'Input| Escalations'!$K$19))&lt;0.0000001,"",1)</f>
        <v/>
      </c>
      <c r="N948" s="259">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259">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259">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259">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259">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259">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259">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42"/>
      <c r="V948" s="253">
        <f t="shared" si="335"/>
        <v>0</v>
      </c>
      <c r="W948" s="253">
        <f t="shared" si="336"/>
        <v>0</v>
      </c>
      <c r="X948" s="253">
        <f t="shared" si="337"/>
        <v>0</v>
      </c>
      <c r="Y948" s="253">
        <f t="shared" si="320"/>
        <v>0</v>
      </c>
      <c r="Z948" s="253">
        <f t="shared" si="321"/>
        <v>0</v>
      </c>
      <c r="AA948" s="253">
        <f t="shared" si="322"/>
        <v>0</v>
      </c>
      <c r="AB948" s="253">
        <f t="shared" si="323"/>
        <v>0</v>
      </c>
      <c r="AC948" s="142"/>
      <c r="AD948" s="253">
        <f>'Input| Projects'!Q948*N948*'Input| Escalations'!$K$19</f>
        <v>0</v>
      </c>
      <c r="AE948" s="253">
        <f>'Input| Projects'!R948*O948*'Input| Escalations'!$K$19</f>
        <v>0</v>
      </c>
      <c r="AF948" s="253">
        <f>'Input| Projects'!S948*P948*'Input| Escalations'!$K$19</f>
        <v>0</v>
      </c>
      <c r="AG948" s="253">
        <f>'Input| Projects'!T948*Q948*'Input| Escalations'!$K$19</f>
        <v>0</v>
      </c>
      <c r="AH948" s="253">
        <f>'Input| Projects'!U948*R948*'Input| Escalations'!$K$19</f>
        <v>0</v>
      </c>
      <c r="AI948" s="253">
        <f>'Input| Projects'!V948*S948*'Input| Escalations'!$K$19</f>
        <v>0</v>
      </c>
      <c r="AJ948" s="253">
        <f>'Input| Projects'!W948*T948*'Input| Escalations'!$K$19</f>
        <v>0</v>
      </c>
      <c r="AK948" s="142"/>
      <c r="AL948" s="253">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253">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253">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253">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253">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253">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253">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42"/>
      <c r="AT948" s="253">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253">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253">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253">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253">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253">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253">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42"/>
      <c r="BB948" s="253">
        <f t="shared" si="338"/>
        <v>0</v>
      </c>
      <c r="BC948" s="253">
        <f t="shared" si="339"/>
        <v>0</v>
      </c>
      <c r="BD948" s="253">
        <f t="shared" si="340"/>
        <v>0</v>
      </c>
      <c r="BE948" s="253">
        <f t="shared" si="324"/>
        <v>0</v>
      </c>
      <c r="BF948" s="253">
        <f t="shared" si="325"/>
        <v>0</v>
      </c>
      <c r="BG948" s="253">
        <f t="shared" si="326"/>
        <v>0</v>
      </c>
      <c r="BH948" s="253">
        <f t="shared" si="327"/>
        <v>0</v>
      </c>
      <c r="BI948" s="144"/>
      <c r="BJ948" s="253"/>
      <c r="BK948" s="253"/>
      <c r="BL948" s="253"/>
      <c r="BM948" s="253"/>
      <c r="BN948" s="253"/>
      <c r="BO948" s="253"/>
      <c r="BP948" s="253"/>
      <c r="BQ948" s="144"/>
      <c r="BR948" s="253">
        <f t="shared" si="328"/>
        <v>0</v>
      </c>
      <c r="BS948" s="253">
        <f t="shared" si="329"/>
        <v>0</v>
      </c>
      <c r="BT948" s="253">
        <f t="shared" si="330"/>
        <v>0</v>
      </c>
      <c r="BU948" s="253">
        <f t="shared" si="331"/>
        <v>0</v>
      </c>
      <c r="BV948" s="253">
        <f t="shared" si="332"/>
        <v>0</v>
      </c>
      <c r="BW948" s="253">
        <f t="shared" si="333"/>
        <v>0</v>
      </c>
      <c r="BX948" s="253">
        <f t="shared" si="334"/>
        <v>0</v>
      </c>
      <c r="BY948" s="142"/>
      <c r="BZ948" s="264" t="str">
        <f>IF(SUMIF('Input| Projects'!$AR$8:$CO$8,"Dx",'Input| Projects'!$AR948:$CO948)=0,"",SUMIF('Input| Projects'!$AR$8:$CO$8,"Dx",'Input| Projects'!$AR948:$CO948))</f>
        <v/>
      </c>
      <c r="CA948" s="264" t="str">
        <f>IF(SUMIF('Input| Projects'!$AR$8:$CO$8,"Tx",'Input| Projects'!$AR948:$CO948)=0,"",SUMIF('Input| Projects'!$AR$8:$CO$8,"Tx",'Input| Projects'!$AR948:$CO948))</f>
        <v/>
      </c>
      <c r="CB948" s="206" t="str">
        <f t="shared" si="341"/>
        <v/>
      </c>
    </row>
    <row r="949" spans="2:80" x14ac:dyDescent="0.3">
      <c r="B949" s="268">
        <f>IFERROR('Input| Projects'!B949,"")</f>
        <v>940</v>
      </c>
      <c r="C949" s="57" t="str">
        <f>IFERROR(IF('Input| Projects'!C949="","",'Input| Projects'!C949),"")</f>
        <v/>
      </c>
      <c r="D949" s="57" t="str">
        <f>IFERROR(IF('Input| Projects'!D949="","",'Input| Projects'!D949),"")</f>
        <v/>
      </c>
      <c r="E949" s="140"/>
      <c r="F949" s="257">
        <f>IFERROR('Input| Projects'!I949*'Input| Escalations'!$K$19,"")</f>
        <v>0</v>
      </c>
      <c r="G949" s="257">
        <f>IFERROR('Input| Projects'!J949*'Input| Escalations'!$K$19,"")</f>
        <v>0</v>
      </c>
      <c r="H949" s="257">
        <f>IFERROR('Input| Projects'!K949*'Input| Escalations'!$K$19,"")</f>
        <v>0</v>
      </c>
      <c r="I949" s="257">
        <f>IFERROR('Input| Projects'!L949*'Input| Escalations'!$K$19,"")</f>
        <v>0</v>
      </c>
      <c r="J949" s="257">
        <f>IFERROR('Input| Projects'!M949*'Input| Escalations'!$K$19,"")</f>
        <v>0</v>
      </c>
      <c r="K949" s="257">
        <f>IFERROR('Input| Projects'!N949*'Input| Escalations'!$K$19,"")</f>
        <v>0</v>
      </c>
      <c r="L949" s="257">
        <f>IFERROR('Input| Projects'!O949*'Input| Escalations'!$K$19,"")</f>
        <v>0</v>
      </c>
      <c r="M949" s="206" t="str">
        <f>IF(ABS(SUM(F949:L949)-(SUM('Input| Projects'!I949:O949)*'Input| Escalations'!$K$19))&lt;0.0000001,"",1)</f>
        <v/>
      </c>
      <c r="N949" s="259">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259">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259">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259">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259">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259">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259">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42"/>
      <c r="V949" s="253">
        <f t="shared" si="335"/>
        <v>0</v>
      </c>
      <c r="W949" s="253">
        <f t="shared" si="336"/>
        <v>0</v>
      </c>
      <c r="X949" s="253">
        <f t="shared" si="337"/>
        <v>0</v>
      </c>
      <c r="Y949" s="253">
        <f t="shared" si="320"/>
        <v>0</v>
      </c>
      <c r="Z949" s="253">
        <f t="shared" si="321"/>
        <v>0</v>
      </c>
      <c r="AA949" s="253">
        <f t="shared" si="322"/>
        <v>0</v>
      </c>
      <c r="AB949" s="253">
        <f t="shared" si="323"/>
        <v>0</v>
      </c>
      <c r="AC949" s="142"/>
      <c r="AD949" s="253">
        <f>'Input| Projects'!Q949*N949*'Input| Escalations'!$K$19</f>
        <v>0</v>
      </c>
      <c r="AE949" s="253">
        <f>'Input| Projects'!R949*O949*'Input| Escalations'!$K$19</f>
        <v>0</v>
      </c>
      <c r="AF949" s="253">
        <f>'Input| Projects'!S949*P949*'Input| Escalations'!$K$19</f>
        <v>0</v>
      </c>
      <c r="AG949" s="253">
        <f>'Input| Projects'!T949*Q949*'Input| Escalations'!$K$19</f>
        <v>0</v>
      </c>
      <c r="AH949" s="253">
        <f>'Input| Projects'!U949*R949*'Input| Escalations'!$K$19</f>
        <v>0</v>
      </c>
      <c r="AI949" s="253">
        <f>'Input| Projects'!V949*S949*'Input| Escalations'!$K$19</f>
        <v>0</v>
      </c>
      <c r="AJ949" s="253">
        <f>'Input| Projects'!W949*T949*'Input| Escalations'!$K$19</f>
        <v>0</v>
      </c>
      <c r="AK949" s="142"/>
      <c r="AL949" s="253">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253">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253">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253">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253">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253">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253">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42"/>
      <c r="AT949" s="253">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253">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253">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253">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253">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253">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253">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42"/>
      <c r="BB949" s="253">
        <f t="shared" si="338"/>
        <v>0</v>
      </c>
      <c r="BC949" s="253">
        <f t="shared" si="339"/>
        <v>0</v>
      </c>
      <c r="BD949" s="253">
        <f t="shared" si="340"/>
        <v>0</v>
      </c>
      <c r="BE949" s="253">
        <f t="shared" si="324"/>
        <v>0</v>
      </c>
      <c r="BF949" s="253">
        <f t="shared" si="325"/>
        <v>0</v>
      </c>
      <c r="BG949" s="253">
        <f t="shared" si="326"/>
        <v>0</v>
      </c>
      <c r="BH949" s="253">
        <f t="shared" si="327"/>
        <v>0</v>
      </c>
      <c r="BI949" s="144"/>
      <c r="BJ949" s="253"/>
      <c r="BK949" s="253"/>
      <c r="BL949" s="253"/>
      <c r="BM949" s="253"/>
      <c r="BN949" s="253"/>
      <c r="BO949" s="253"/>
      <c r="BP949" s="253"/>
      <c r="BQ949" s="144"/>
      <c r="BR949" s="253">
        <f t="shared" si="328"/>
        <v>0</v>
      </c>
      <c r="BS949" s="253">
        <f t="shared" si="329"/>
        <v>0</v>
      </c>
      <c r="BT949" s="253">
        <f t="shared" si="330"/>
        <v>0</v>
      </c>
      <c r="BU949" s="253">
        <f t="shared" si="331"/>
        <v>0</v>
      </c>
      <c r="BV949" s="253">
        <f t="shared" si="332"/>
        <v>0</v>
      </c>
      <c r="BW949" s="253">
        <f t="shared" si="333"/>
        <v>0</v>
      </c>
      <c r="BX949" s="253">
        <f t="shared" si="334"/>
        <v>0</v>
      </c>
      <c r="BY949" s="142"/>
      <c r="BZ949" s="264" t="str">
        <f>IF(SUMIF('Input| Projects'!$AR$8:$CO$8,"Dx",'Input| Projects'!$AR949:$CO949)=0,"",SUMIF('Input| Projects'!$AR$8:$CO$8,"Dx",'Input| Projects'!$AR949:$CO949))</f>
        <v/>
      </c>
      <c r="CA949" s="264" t="str">
        <f>IF(SUMIF('Input| Projects'!$AR$8:$CO$8,"Tx",'Input| Projects'!$AR949:$CO949)=0,"",SUMIF('Input| Projects'!$AR$8:$CO$8,"Tx",'Input| Projects'!$AR949:$CO949))</f>
        <v/>
      </c>
      <c r="CB949" s="206" t="str">
        <f t="shared" si="341"/>
        <v/>
      </c>
    </row>
    <row r="950" spans="2:80" x14ac:dyDescent="0.3">
      <c r="B950" s="268">
        <f>IFERROR('Input| Projects'!B950,"")</f>
        <v>941</v>
      </c>
      <c r="C950" s="57" t="str">
        <f>IFERROR(IF('Input| Projects'!C950="","",'Input| Projects'!C950),"")</f>
        <v/>
      </c>
      <c r="D950" s="57" t="str">
        <f>IFERROR(IF('Input| Projects'!D950="","",'Input| Projects'!D950),"")</f>
        <v/>
      </c>
      <c r="E950" s="140"/>
      <c r="F950" s="257">
        <f>IFERROR('Input| Projects'!I950*'Input| Escalations'!$K$19,"")</f>
        <v>0</v>
      </c>
      <c r="G950" s="257">
        <f>IFERROR('Input| Projects'!J950*'Input| Escalations'!$K$19,"")</f>
        <v>0</v>
      </c>
      <c r="H950" s="257">
        <f>IFERROR('Input| Projects'!K950*'Input| Escalations'!$K$19,"")</f>
        <v>0</v>
      </c>
      <c r="I950" s="257">
        <f>IFERROR('Input| Projects'!L950*'Input| Escalations'!$K$19,"")</f>
        <v>0</v>
      </c>
      <c r="J950" s="257">
        <f>IFERROR('Input| Projects'!M950*'Input| Escalations'!$K$19,"")</f>
        <v>0</v>
      </c>
      <c r="K950" s="257">
        <f>IFERROR('Input| Projects'!N950*'Input| Escalations'!$K$19,"")</f>
        <v>0</v>
      </c>
      <c r="L950" s="257">
        <f>IFERROR('Input| Projects'!O950*'Input| Escalations'!$K$19,"")</f>
        <v>0</v>
      </c>
      <c r="M950" s="206" t="str">
        <f>IF(ABS(SUM(F950:L950)-(SUM('Input| Projects'!I950:O950)*'Input| Escalations'!$K$19))&lt;0.0000001,"",1)</f>
        <v/>
      </c>
      <c r="N950" s="259">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259">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259">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259">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259">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259">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259">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42"/>
      <c r="V950" s="253">
        <f t="shared" si="335"/>
        <v>0</v>
      </c>
      <c r="W950" s="253">
        <f t="shared" si="336"/>
        <v>0</v>
      </c>
      <c r="X950" s="253">
        <f t="shared" si="337"/>
        <v>0</v>
      </c>
      <c r="Y950" s="253">
        <f t="shared" si="320"/>
        <v>0</v>
      </c>
      <c r="Z950" s="253">
        <f t="shared" si="321"/>
        <v>0</v>
      </c>
      <c r="AA950" s="253">
        <f t="shared" si="322"/>
        <v>0</v>
      </c>
      <c r="AB950" s="253">
        <f t="shared" si="323"/>
        <v>0</v>
      </c>
      <c r="AC950" s="142"/>
      <c r="AD950" s="253">
        <f>'Input| Projects'!Q950*N950*'Input| Escalations'!$K$19</f>
        <v>0</v>
      </c>
      <c r="AE950" s="253">
        <f>'Input| Projects'!R950*O950*'Input| Escalations'!$K$19</f>
        <v>0</v>
      </c>
      <c r="AF950" s="253">
        <f>'Input| Projects'!S950*P950*'Input| Escalations'!$K$19</f>
        <v>0</v>
      </c>
      <c r="AG950" s="253">
        <f>'Input| Projects'!T950*Q950*'Input| Escalations'!$K$19</f>
        <v>0</v>
      </c>
      <c r="AH950" s="253">
        <f>'Input| Projects'!U950*R950*'Input| Escalations'!$K$19</f>
        <v>0</v>
      </c>
      <c r="AI950" s="253">
        <f>'Input| Projects'!V950*S950*'Input| Escalations'!$K$19</f>
        <v>0</v>
      </c>
      <c r="AJ950" s="253">
        <f>'Input| Projects'!W950*T950*'Input| Escalations'!$K$19</f>
        <v>0</v>
      </c>
      <c r="AK950" s="142"/>
      <c r="AL950" s="253">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253">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253">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253">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253">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253">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253">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42"/>
      <c r="AT950" s="253">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253">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253">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253">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253">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253">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253">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42"/>
      <c r="BB950" s="253">
        <f t="shared" si="338"/>
        <v>0</v>
      </c>
      <c r="BC950" s="253">
        <f t="shared" si="339"/>
        <v>0</v>
      </c>
      <c r="BD950" s="253">
        <f t="shared" si="340"/>
        <v>0</v>
      </c>
      <c r="BE950" s="253">
        <f t="shared" si="324"/>
        <v>0</v>
      </c>
      <c r="BF950" s="253">
        <f t="shared" si="325"/>
        <v>0</v>
      </c>
      <c r="BG950" s="253">
        <f t="shared" si="326"/>
        <v>0</v>
      </c>
      <c r="BH950" s="253">
        <f t="shared" si="327"/>
        <v>0</v>
      </c>
      <c r="BI950" s="144"/>
      <c r="BJ950" s="253"/>
      <c r="BK950" s="253"/>
      <c r="BL950" s="253"/>
      <c r="BM950" s="253"/>
      <c r="BN950" s="253"/>
      <c r="BO950" s="253"/>
      <c r="BP950" s="253"/>
      <c r="BQ950" s="144"/>
      <c r="BR950" s="253">
        <f t="shared" si="328"/>
        <v>0</v>
      </c>
      <c r="BS950" s="253">
        <f t="shared" si="329"/>
        <v>0</v>
      </c>
      <c r="BT950" s="253">
        <f t="shared" si="330"/>
        <v>0</v>
      </c>
      <c r="BU950" s="253">
        <f t="shared" si="331"/>
        <v>0</v>
      </c>
      <c r="BV950" s="253">
        <f t="shared" si="332"/>
        <v>0</v>
      </c>
      <c r="BW950" s="253">
        <f t="shared" si="333"/>
        <v>0</v>
      </c>
      <c r="BX950" s="253">
        <f t="shared" si="334"/>
        <v>0</v>
      </c>
      <c r="BY950" s="142"/>
      <c r="BZ950" s="264" t="str">
        <f>IF(SUMIF('Input| Projects'!$AR$8:$CO$8,"Dx",'Input| Projects'!$AR950:$CO950)=0,"",SUMIF('Input| Projects'!$AR$8:$CO$8,"Dx",'Input| Projects'!$AR950:$CO950))</f>
        <v/>
      </c>
      <c r="CA950" s="264" t="str">
        <f>IF(SUMIF('Input| Projects'!$AR$8:$CO$8,"Tx",'Input| Projects'!$AR950:$CO950)=0,"",SUMIF('Input| Projects'!$AR$8:$CO$8,"Tx",'Input| Projects'!$AR950:$CO950))</f>
        <v/>
      </c>
      <c r="CB950" s="206" t="str">
        <f t="shared" si="341"/>
        <v/>
      </c>
    </row>
    <row r="951" spans="2:80" x14ac:dyDescent="0.3">
      <c r="B951" s="268">
        <f>IFERROR('Input| Projects'!B951,"")</f>
        <v>942</v>
      </c>
      <c r="C951" s="57" t="str">
        <f>IFERROR(IF('Input| Projects'!C951="","",'Input| Projects'!C951),"")</f>
        <v/>
      </c>
      <c r="D951" s="57" t="str">
        <f>IFERROR(IF('Input| Projects'!D951="","",'Input| Projects'!D951),"")</f>
        <v/>
      </c>
      <c r="E951" s="140"/>
      <c r="F951" s="257">
        <f>IFERROR('Input| Projects'!I951*'Input| Escalations'!$K$19,"")</f>
        <v>0</v>
      </c>
      <c r="G951" s="257">
        <f>IFERROR('Input| Projects'!J951*'Input| Escalations'!$K$19,"")</f>
        <v>0</v>
      </c>
      <c r="H951" s="257">
        <f>IFERROR('Input| Projects'!K951*'Input| Escalations'!$K$19,"")</f>
        <v>0</v>
      </c>
      <c r="I951" s="257">
        <f>IFERROR('Input| Projects'!L951*'Input| Escalations'!$K$19,"")</f>
        <v>0</v>
      </c>
      <c r="J951" s="257">
        <f>IFERROR('Input| Projects'!M951*'Input| Escalations'!$K$19,"")</f>
        <v>0</v>
      </c>
      <c r="K951" s="257">
        <f>IFERROR('Input| Projects'!N951*'Input| Escalations'!$K$19,"")</f>
        <v>0</v>
      </c>
      <c r="L951" s="257">
        <f>IFERROR('Input| Projects'!O951*'Input| Escalations'!$K$19,"")</f>
        <v>0</v>
      </c>
      <c r="M951" s="206" t="str">
        <f>IF(ABS(SUM(F951:L951)-(SUM('Input| Projects'!I951:O951)*'Input| Escalations'!$K$19))&lt;0.0000001,"",1)</f>
        <v/>
      </c>
      <c r="N951" s="259">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259">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259">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259">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259">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259">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259">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42"/>
      <c r="V951" s="253">
        <f t="shared" si="335"/>
        <v>0</v>
      </c>
      <c r="W951" s="253">
        <f t="shared" si="336"/>
        <v>0</v>
      </c>
      <c r="X951" s="253">
        <f t="shared" si="337"/>
        <v>0</v>
      </c>
      <c r="Y951" s="253">
        <f t="shared" si="320"/>
        <v>0</v>
      </c>
      <c r="Z951" s="253">
        <f t="shared" si="321"/>
        <v>0</v>
      </c>
      <c r="AA951" s="253">
        <f t="shared" si="322"/>
        <v>0</v>
      </c>
      <c r="AB951" s="253">
        <f t="shared" si="323"/>
        <v>0</v>
      </c>
      <c r="AC951" s="142"/>
      <c r="AD951" s="253">
        <f>'Input| Projects'!Q951*N951*'Input| Escalations'!$K$19</f>
        <v>0</v>
      </c>
      <c r="AE951" s="253">
        <f>'Input| Projects'!R951*O951*'Input| Escalations'!$K$19</f>
        <v>0</v>
      </c>
      <c r="AF951" s="253">
        <f>'Input| Projects'!S951*P951*'Input| Escalations'!$K$19</f>
        <v>0</v>
      </c>
      <c r="AG951" s="253">
        <f>'Input| Projects'!T951*Q951*'Input| Escalations'!$K$19</f>
        <v>0</v>
      </c>
      <c r="AH951" s="253">
        <f>'Input| Projects'!U951*R951*'Input| Escalations'!$K$19</f>
        <v>0</v>
      </c>
      <c r="AI951" s="253">
        <f>'Input| Projects'!V951*S951*'Input| Escalations'!$K$19</f>
        <v>0</v>
      </c>
      <c r="AJ951" s="253">
        <f>'Input| Projects'!W951*T951*'Input| Escalations'!$K$19</f>
        <v>0</v>
      </c>
      <c r="AK951" s="142"/>
      <c r="AL951" s="253">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253">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253">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253">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253">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253">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253">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42"/>
      <c r="AT951" s="253">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253">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253">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253">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253">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253">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253">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42"/>
      <c r="BB951" s="253">
        <f t="shared" si="338"/>
        <v>0</v>
      </c>
      <c r="BC951" s="253">
        <f t="shared" si="339"/>
        <v>0</v>
      </c>
      <c r="BD951" s="253">
        <f t="shared" si="340"/>
        <v>0</v>
      </c>
      <c r="BE951" s="253">
        <f t="shared" si="324"/>
        <v>0</v>
      </c>
      <c r="BF951" s="253">
        <f t="shared" si="325"/>
        <v>0</v>
      </c>
      <c r="BG951" s="253">
        <f t="shared" si="326"/>
        <v>0</v>
      </c>
      <c r="BH951" s="253">
        <f t="shared" si="327"/>
        <v>0</v>
      </c>
      <c r="BI951" s="144"/>
      <c r="BJ951" s="253"/>
      <c r="BK951" s="253"/>
      <c r="BL951" s="253"/>
      <c r="BM951" s="253"/>
      <c r="BN951" s="253"/>
      <c r="BO951" s="253"/>
      <c r="BP951" s="253"/>
      <c r="BQ951" s="144"/>
      <c r="BR951" s="253">
        <f t="shared" si="328"/>
        <v>0</v>
      </c>
      <c r="BS951" s="253">
        <f t="shared" si="329"/>
        <v>0</v>
      </c>
      <c r="BT951" s="253">
        <f t="shared" si="330"/>
        <v>0</v>
      </c>
      <c r="BU951" s="253">
        <f t="shared" si="331"/>
        <v>0</v>
      </c>
      <c r="BV951" s="253">
        <f t="shared" si="332"/>
        <v>0</v>
      </c>
      <c r="BW951" s="253">
        <f t="shared" si="333"/>
        <v>0</v>
      </c>
      <c r="BX951" s="253">
        <f t="shared" si="334"/>
        <v>0</v>
      </c>
      <c r="BY951" s="142"/>
      <c r="BZ951" s="264" t="str">
        <f>IF(SUMIF('Input| Projects'!$AR$8:$CO$8,"Dx",'Input| Projects'!$AR951:$CO951)=0,"",SUMIF('Input| Projects'!$AR$8:$CO$8,"Dx",'Input| Projects'!$AR951:$CO951))</f>
        <v/>
      </c>
      <c r="CA951" s="264" t="str">
        <f>IF(SUMIF('Input| Projects'!$AR$8:$CO$8,"Tx",'Input| Projects'!$AR951:$CO951)=0,"",SUMIF('Input| Projects'!$AR$8:$CO$8,"Tx",'Input| Projects'!$AR951:$CO951))</f>
        <v/>
      </c>
      <c r="CB951" s="206" t="str">
        <f t="shared" si="341"/>
        <v/>
      </c>
    </row>
    <row r="952" spans="2:80" x14ac:dyDescent="0.3">
      <c r="B952" s="268">
        <f>IFERROR('Input| Projects'!B952,"")</f>
        <v>943</v>
      </c>
      <c r="C952" s="57" t="str">
        <f>IFERROR(IF('Input| Projects'!C952="","",'Input| Projects'!C952),"")</f>
        <v/>
      </c>
      <c r="D952" s="57" t="str">
        <f>IFERROR(IF('Input| Projects'!D952="","",'Input| Projects'!D952),"")</f>
        <v/>
      </c>
      <c r="E952" s="140"/>
      <c r="F952" s="257">
        <f>IFERROR('Input| Projects'!I952*'Input| Escalations'!$K$19,"")</f>
        <v>0</v>
      </c>
      <c r="G952" s="257">
        <f>IFERROR('Input| Projects'!J952*'Input| Escalations'!$K$19,"")</f>
        <v>0</v>
      </c>
      <c r="H952" s="257">
        <f>IFERROR('Input| Projects'!K952*'Input| Escalations'!$K$19,"")</f>
        <v>0</v>
      </c>
      <c r="I952" s="257">
        <f>IFERROR('Input| Projects'!L952*'Input| Escalations'!$K$19,"")</f>
        <v>0</v>
      </c>
      <c r="J952" s="257">
        <f>IFERROR('Input| Projects'!M952*'Input| Escalations'!$K$19,"")</f>
        <v>0</v>
      </c>
      <c r="K952" s="257">
        <f>IFERROR('Input| Projects'!N952*'Input| Escalations'!$K$19,"")</f>
        <v>0</v>
      </c>
      <c r="L952" s="257">
        <f>IFERROR('Input| Projects'!O952*'Input| Escalations'!$K$19,"")</f>
        <v>0</v>
      </c>
      <c r="M952" s="206" t="str">
        <f>IF(ABS(SUM(F952:L952)-(SUM('Input| Projects'!I952:O952)*'Input| Escalations'!$K$19))&lt;0.0000001,"",1)</f>
        <v/>
      </c>
      <c r="N952" s="259">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259">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259">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259">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259">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259">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259">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42"/>
      <c r="V952" s="253">
        <f t="shared" si="335"/>
        <v>0</v>
      </c>
      <c r="W952" s="253">
        <f t="shared" si="336"/>
        <v>0</v>
      </c>
      <c r="X952" s="253">
        <f t="shared" si="337"/>
        <v>0</v>
      </c>
      <c r="Y952" s="253">
        <f t="shared" si="320"/>
        <v>0</v>
      </c>
      <c r="Z952" s="253">
        <f t="shared" si="321"/>
        <v>0</v>
      </c>
      <c r="AA952" s="253">
        <f t="shared" si="322"/>
        <v>0</v>
      </c>
      <c r="AB952" s="253">
        <f t="shared" si="323"/>
        <v>0</v>
      </c>
      <c r="AC952" s="142"/>
      <c r="AD952" s="253">
        <f>'Input| Projects'!Q952*N952*'Input| Escalations'!$K$19</f>
        <v>0</v>
      </c>
      <c r="AE952" s="253">
        <f>'Input| Projects'!R952*O952*'Input| Escalations'!$K$19</f>
        <v>0</v>
      </c>
      <c r="AF952" s="253">
        <f>'Input| Projects'!S952*P952*'Input| Escalations'!$K$19</f>
        <v>0</v>
      </c>
      <c r="AG952" s="253">
        <f>'Input| Projects'!T952*Q952*'Input| Escalations'!$K$19</f>
        <v>0</v>
      </c>
      <c r="AH952" s="253">
        <f>'Input| Projects'!U952*R952*'Input| Escalations'!$K$19</f>
        <v>0</v>
      </c>
      <c r="AI952" s="253">
        <f>'Input| Projects'!V952*S952*'Input| Escalations'!$K$19</f>
        <v>0</v>
      </c>
      <c r="AJ952" s="253">
        <f>'Input| Projects'!W952*T952*'Input| Escalations'!$K$19</f>
        <v>0</v>
      </c>
      <c r="AK952" s="142"/>
      <c r="AL952" s="253">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253">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253">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253">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253">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253">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253">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42"/>
      <c r="AT952" s="253">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253">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253">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253">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253">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253">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253">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42"/>
      <c r="BB952" s="253">
        <f t="shared" si="338"/>
        <v>0</v>
      </c>
      <c r="BC952" s="253">
        <f t="shared" si="339"/>
        <v>0</v>
      </c>
      <c r="BD952" s="253">
        <f t="shared" si="340"/>
        <v>0</v>
      </c>
      <c r="BE952" s="253">
        <f t="shared" si="324"/>
        <v>0</v>
      </c>
      <c r="BF952" s="253">
        <f t="shared" si="325"/>
        <v>0</v>
      </c>
      <c r="BG952" s="253">
        <f t="shared" si="326"/>
        <v>0</v>
      </c>
      <c r="BH952" s="253">
        <f t="shared" si="327"/>
        <v>0</v>
      </c>
      <c r="BI952" s="144"/>
      <c r="BJ952" s="253"/>
      <c r="BK952" s="253"/>
      <c r="BL952" s="253"/>
      <c r="BM952" s="253"/>
      <c r="BN952" s="253"/>
      <c r="BO952" s="253"/>
      <c r="BP952" s="253"/>
      <c r="BQ952" s="144"/>
      <c r="BR952" s="253">
        <f t="shared" si="328"/>
        <v>0</v>
      </c>
      <c r="BS952" s="253">
        <f t="shared" si="329"/>
        <v>0</v>
      </c>
      <c r="BT952" s="253">
        <f t="shared" si="330"/>
        <v>0</v>
      </c>
      <c r="BU952" s="253">
        <f t="shared" si="331"/>
        <v>0</v>
      </c>
      <c r="BV952" s="253">
        <f t="shared" si="332"/>
        <v>0</v>
      </c>
      <c r="BW952" s="253">
        <f t="shared" si="333"/>
        <v>0</v>
      </c>
      <c r="BX952" s="253">
        <f t="shared" si="334"/>
        <v>0</v>
      </c>
      <c r="BY952" s="142"/>
      <c r="BZ952" s="264" t="str">
        <f>IF(SUMIF('Input| Projects'!$AR$8:$CO$8,"Dx",'Input| Projects'!$AR952:$CO952)=0,"",SUMIF('Input| Projects'!$AR$8:$CO$8,"Dx",'Input| Projects'!$AR952:$CO952))</f>
        <v/>
      </c>
      <c r="CA952" s="264" t="str">
        <f>IF(SUMIF('Input| Projects'!$AR$8:$CO$8,"Tx",'Input| Projects'!$AR952:$CO952)=0,"",SUMIF('Input| Projects'!$AR$8:$CO$8,"Tx",'Input| Projects'!$AR952:$CO952))</f>
        <v/>
      </c>
      <c r="CB952" s="206" t="str">
        <f t="shared" si="341"/>
        <v/>
      </c>
    </row>
    <row r="953" spans="2:80" x14ac:dyDescent="0.3">
      <c r="B953" s="268">
        <f>IFERROR('Input| Projects'!B953,"")</f>
        <v>944</v>
      </c>
      <c r="C953" s="57" t="str">
        <f>IFERROR(IF('Input| Projects'!C953="","",'Input| Projects'!C953),"")</f>
        <v/>
      </c>
      <c r="D953" s="57" t="str">
        <f>IFERROR(IF('Input| Projects'!D953="","",'Input| Projects'!D953),"")</f>
        <v/>
      </c>
      <c r="E953" s="140"/>
      <c r="F953" s="257">
        <f>IFERROR('Input| Projects'!I953*'Input| Escalations'!$K$19,"")</f>
        <v>0</v>
      </c>
      <c r="G953" s="257">
        <f>IFERROR('Input| Projects'!J953*'Input| Escalations'!$K$19,"")</f>
        <v>0</v>
      </c>
      <c r="H953" s="257">
        <f>IFERROR('Input| Projects'!K953*'Input| Escalations'!$K$19,"")</f>
        <v>0</v>
      </c>
      <c r="I953" s="257">
        <f>IFERROR('Input| Projects'!L953*'Input| Escalations'!$K$19,"")</f>
        <v>0</v>
      </c>
      <c r="J953" s="257">
        <f>IFERROR('Input| Projects'!M953*'Input| Escalations'!$K$19,"")</f>
        <v>0</v>
      </c>
      <c r="K953" s="257">
        <f>IFERROR('Input| Projects'!N953*'Input| Escalations'!$K$19,"")</f>
        <v>0</v>
      </c>
      <c r="L953" s="257">
        <f>IFERROR('Input| Projects'!O953*'Input| Escalations'!$K$19,"")</f>
        <v>0</v>
      </c>
      <c r="M953" s="206" t="str">
        <f>IF(ABS(SUM(F953:L953)-(SUM('Input| Projects'!I953:O953)*'Input| Escalations'!$K$19))&lt;0.0000001,"",1)</f>
        <v/>
      </c>
      <c r="N953" s="259">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259">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259">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259">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259">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259">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259">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42"/>
      <c r="V953" s="253">
        <f t="shared" si="335"/>
        <v>0</v>
      </c>
      <c r="W953" s="253">
        <f t="shared" si="336"/>
        <v>0</v>
      </c>
      <c r="X953" s="253">
        <f t="shared" si="337"/>
        <v>0</v>
      </c>
      <c r="Y953" s="253">
        <f t="shared" si="320"/>
        <v>0</v>
      </c>
      <c r="Z953" s="253">
        <f t="shared" si="321"/>
        <v>0</v>
      </c>
      <c r="AA953" s="253">
        <f t="shared" si="322"/>
        <v>0</v>
      </c>
      <c r="AB953" s="253">
        <f t="shared" si="323"/>
        <v>0</v>
      </c>
      <c r="AC953" s="142"/>
      <c r="AD953" s="253">
        <f>'Input| Projects'!Q953*N953*'Input| Escalations'!$K$19</f>
        <v>0</v>
      </c>
      <c r="AE953" s="253">
        <f>'Input| Projects'!R953*O953*'Input| Escalations'!$K$19</f>
        <v>0</v>
      </c>
      <c r="AF953" s="253">
        <f>'Input| Projects'!S953*P953*'Input| Escalations'!$K$19</f>
        <v>0</v>
      </c>
      <c r="AG953" s="253">
        <f>'Input| Projects'!T953*Q953*'Input| Escalations'!$K$19</f>
        <v>0</v>
      </c>
      <c r="AH953" s="253">
        <f>'Input| Projects'!U953*R953*'Input| Escalations'!$K$19</f>
        <v>0</v>
      </c>
      <c r="AI953" s="253">
        <f>'Input| Projects'!V953*S953*'Input| Escalations'!$K$19</f>
        <v>0</v>
      </c>
      <c r="AJ953" s="253">
        <f>'Input| Projects'!W953*T953*'Input| Escalations'!$K$19</f>
        <v>0</v>
      </c>
      <c r="AK953" s="142"/>
      <c r="AL953" s="253">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253">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253">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253">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253">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253">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253">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42"/>
      <c r="AT953" s="253">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253">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253">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253">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253">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253">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253">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42"/>
      <c r="BB953" s="253">
        <f t="shared" si="338"/>
        <v>0</v>
      </c>
      <c r="BC953" s="253">
        <f t="shared" si="339"/>
        <v>0</v>
      </c>
      <c r="BD953" s="253">
        <f t="shared" si="340"/>
        <v>0</v>
      </c>
      <c r="BE953" s="253">
        <f t="shared" si="324"/>
        <v>0</v>
      </c>
      <c r="BF953" s="253">
        <f t="shared" si="325"/>
        <v>0</v>
      </c>
      <c r="BG953" s="253">
        <f t="shared" si="326"/>
        <v>0</v>
      </c>
      <c r="BH953" s="253">
        <f t="shared" si="327"/>
        <v>0</v>
      </c>
      <c r="BI953" s="144"/>
      <c r="BJ953" s="253"/>
      <c r="BK953" s="253"/>
      <c r="BL953" s="253"/>
      <c r="BM953" s="253"/>
      <c r="BN953" s="253"/>
      <c r="BO953" s="253"/>
      <c r="BP953" s="253"/>
      <c r="BQ953" s="144"/>
      <c r="BR953" s="253">
        <f t="shared" si="328"/>
        <v>0</v>
      </c>
      <c r="BS953" s="253">
        <f t="shared" si="329"/>
        <v>0</v>
      </c>
      <c r="BT953" s="253">
        <f t="shared" si="330"/>
        <v>0</v>
      </c>
      <c r="BU953" s="253">
        <f t="shared" si="331"/>
        <v>0</v>
      </c>
      <c r="BV953" s="253">
        <f t="shared" si="332"/>
        <v>0</v>
      </c>
      <c r="BW953" s="253">
        <f t="shared" si="333"/>
        <v>0</v>
      </c>
      <c r="BX953" s="253">
        <f t="shared" si="334"/>
        <v>0</v>
      </c>
      <c r="BY953" s="142"/>
      <c r="BZ953" s="264" t="str">
        <f>IF(SUMIF('Input| Projects'!$AR$8:$CO$8,"Dx",'Input| Projects'!$AR953:$CO953)=0,"",SUMIF('Input| Projects'!$AR$8:$CO$8,"Dx",'Input| Projects'!$AR953:$CO953))</f>
        <v/>
      </c>
      <c r="CA953" s="264" t="str">
        <f>IF(SUMIF('Input| Projects'!$AR$8:$CO$8,"Tx",'Input| Projects'!$AR953:$CO953)=0,"",SUMIF('Input| Projects'!$AR$8:$CO$8,"Tx",'Input| Projects'!$AR953:$CO953))</f>
        <v/>
      </c>
      <c r="CB953" s="206" t="str">
        <f t="shared" si="341"/>
        <v/>
      </c>
    </row>
    <row r="954" spans="2:80" x14ac:dyDescent="0.3">
      <c r="B954" s="268">
        <f>IFERROR('Input| Projects'!B954,"")</f>
        <v>945</v>
      </c>
      <c r="C954" s="57" t="str">
        <f>IFERROR(IF('Input| Projects'!C954="","",'Input| Projects'!C954),"")</f>
        <v/>
      </c>
      <c r="D954" s="57" t="str">
        <f>IFERROR(IF('Input| Projects'!D954="","",'Input| Projects'!D954),"")</f>
        <v/>
      </c>
      <c r="E954" s="140"/>
      <c r="F954" s="257">
        <f>IFERROR('Input| Projects'!I954*'Input| Escalations'!$K$19,"")</f>
        <v>0</v>
      </c>
      <c r="G954" s="257">
        <f>IFERROR('Input| Projects'!J954*'Input| Escalations'!$K$19,"")</f>
        <v>0</v>
      </c>
      <c r="H954" s="257">
        <f>IFERROR('Input| Projects'!K954*'Input| Escalations'!$K$19,"")</f>
        <v>0</v>
      </c>
      <c r="I954" s="257">
        <f>IFERROR('Input| Projects'!L954*'Input| Escalations'!$K$19,"")</f>
        <v>0</v>
      </c>
      <c r="J954" s="257">
        <f>IFERROR('Input| Projects'!M954*'Input| Escalations'!$K$19,"")</f>
        <v>0</v>
      </c>
      <c r="K954" s="257">
        <f>IFERROR('Input| Projects'!N954*'Input| Escalations'!$K$19,"")</f>
        <v>0</v>
      </c>
      <c r="L954" s="257">
        <f>IFERROR('Input| Projects'!O954*'Input| Escalations'!$K$19,"")</f>
        <v>0</v>
      </c>
      <c r="M954" s="206" t="str">
        <f>IF(ABS(SUM(F954:L954)-(SUM('Input| Projects'!I954:O954)*'Input| Escalations'!$K$19))&lt;0.0000001,"",1)</f>
        <v/>
      </c>
      <c r="N954" s="259">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259">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259">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259">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259">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259">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259">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42"/>
      <c r="V954" s="253">
        <f t="shared" si="335"/>
        <v>0</v>
      </c>
      <c r="W954" s="253">
        <f t="shared" si="336"/>
        <v>0</v>
      </c>
      <c r="X954" s="253">
        <f t="shared" si="337"/>
        <v>0</v>
      </c>
      <c r="Y954" s="253">
        <f t="shared" si="320"/>
        <v>0</v>
      </c>
      <c r="Z954" s="253">
        <f t="shared" si="321"/>
        <v>0</v>
      </c>
      <c r="AA954" s="253">
        <f t="shared" si="322"/>
        <v>0</v>
      </c>
      <c r="AB954" s="253">
        <f t="shared" si="323"/>
        <v>0</v>
      </c>
      <c r="AC954" s="142"/>
      <c r="AD954" s="253">
        <f>'Input| Projects'!Q954*N954*'Input| Escalations'!$K$19</f>
        <v>0</v>
      </c>
      <c r="AE954" s="253">
        <f>'Input| Projects'!R954*O954*'Input| Escalations'!$K$19</f>
        <v>0</v>
      </c>
      <c r="AF954" s="253">
        <f>'Input| Projects'!S954*P954*'Input| Escalations'!$K$19</f>
        <v>0</v>
      </c>
      <c r="AG954" s="253">
        <f>'Input| Projects'!T954*Q954*'Input| Escalations'!$K$19</f>
        <v>0</v>
      </c>
      <c r="AH954" s="253">
        <f>'Input| Projects'!U954*R954*'Input| Escalations'!$K$19</f>
        <v>0</v>
      </c>
      <c r="AI954" s="253">
        <f>'Input| Projects'!V954*S954*'Input| Escalations'!$K$19</f>
        <v>0</v>
      </c>
      <c r="AJ954" s="253">
        <f>'Input| Projects'!W954*T954*'Input| Escalations'!$K$19</f>
        <v>0</v>
      </c>
      <c r="AK954" s="142"/>
      <c r="AL954" s="253">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253">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253">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253">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253">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253">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253">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42"/>
      <c r="AT954" s="253">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253">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253">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253">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253">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253">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253">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42"/>
      <c r="BB954" s="253">
        <f t="shared" si="338"/>
        <v>0</v>
      </c>
      <c r="BC954" s="253">
        <f t="shared" si="339"/>
        <v>0</v>
      </c>
      <c r="BD954" s="253">
        <f t="shared" si="340"/>
        <v>0</v>
      </c>
      <c r="BE954" s="253">
        <f t="shared" si="324"/>
        <v>0</v>
      </c>
      <c r="BF954" s="253">
        <f t="shared" si="325"/>
        <v>0</v>
      </c>
      <c r="BG954" s="253">
        <f t="shared" si="326"/>
        <v>0</v>
      </c>
      <c r="BH954" s="253">
        <f t="shared" si="327"/>
        <v>0</v>
      </c>
      <c r="BI954" s="144"/>
      <c r="BJ954" s="253"/>
      <c r="BK954" s="253"/>
      <c r="BL954" s="253"/>
      <c r="BM954" s="253"/>
      <c r="BN954" s="253"/>
      <c r="BO954" s="253"/>
      <c r="BP954" s="253"/>
      <c r="BQ954" s="144"/>
      <c r="BR954" s="253">
        <f t="shared" si="328"/>
        <v>0</v>
      </c>
      <c r="BS954" s="253">
        <f t="shared" si="329"/>
        <v>0</v>
      </c>
      <c r="BT954" s="253">
        <f t="shared" si="330"/>
        <v>0</v>
      </c>
      <c r="BU954" s="253">
        <f t="shared" si="331"/>
        <v>0</v>
      </c>
      <c r="BV954" s="253">
        <f t="shared" si="332"/>
        <v>0</v>
      </c>
      <c r="BW954" s="253">
        <f t="shared" si="333"/>
        <v>0</v>
      </c>
      <c r="BX954" s="253">
        <f t="shared" si="334"/>
        <v>0</v>
      </c>
      <c r="BY954" s="142"/>
      <c r="BZ954" s="264" t="str">
        <f>IF(SUMIF('Input| Projects'!$AR$8:$CO$8,"Dx",'Input| Projects'!$AR954:$CO954)=0,"",SUMIF('Input| Projects'!$AR$8:$CO$8,"Dx",'Input| Projects'!$AR954:$CO954))</f>
        <v/>
      </c>
      <c r="CA954" s="264" t="str">
        <f>IF(SUMIF('Input| Projects'!$AR$8:$CO$8,"Tx",'Input| Projects'!$AR954:$CO954)=0,"",SUMIF('Input| Projects'!$AR$8:$CO$8,"Tx",'Input| Projects'!$AR954:$CO954))</f>
        <v/>
      </c>
      <c r="CB954" s="206" t="str">
        <f t="shared" si="341"/>
        <v/>
      </c>
    </row>
    <row r="955" spans="2:80" x14ac:dyDescent="0.3">
      <c r="B955" s="268">
        <f>IFERROR('Input| Projects'!B955,"")</f>
        <v>946</v>
      </c>
      <c r="C955" s="57" t="str">
        <f>IFERROR(IF('Input| Projects'!C955="","",'Input| Projects'!C955),"")</f>
        <v/>
      </c>
      <c r="D955" s="57" t="str">
        <f>IFERROR(IF('Input| Projects'!D955="","",'Input| Projects'!D955),"")</f>
        <v/>
      </c>
      <c r="E955" s="140"/>
      <c r="F955" s="257">
        <f>IFERROR('Input| Projects'!I955*'Input| Escalations'!$K$19,"")</f>
        <v>0</v>
      </c>
      <c r="G955" s="257">
        <f>IFERROR('Input| Projects'!J955*'Input| Escalations'!$K$19,"")</f>
        <v>0</v>
      </c>
      <c r="H955" s="257">
        <f>IFERROR('Input| Projects'!K955*'Input| Escalations'!$K$19,"")</f>
        <v>0</v>
      </c>
      <c r="I955" s="257">
        <f>IFERROR('Input| Projects'!L955*'Input| Escalations'!$K$19,"")</f>
        <v>0</v>
      </c>
      <c r="J955" s="257">
        <f>IFERROR('Input| Projects'!M955*'Input| Escalations'!$K$19,"")</f>
        <v>0</v>
      </c>
      <c r="K955" s="257">
        <f>IFERROR('Input| Projects'!N955*'Input| Escalations'!$K$19,"")</f>
        <v>0</v>
      </c>
      <c r="L955" s="257">
        <f>IFERROR('Input| Projects'!O955*'Input| Escalations'!$K$19,"")</f>
        <v>0</v>
      </c>
      <c r="M955" s="206" t="str">
        <f>IF(ABS(SUM(F955:L955)-(SUM('Input| Projects'!I955:O955)*'Input| Escalations'!$K$19))&lt;0.0000001,"",1)</f>
        <v/>
      </c>
      <c r="N955" s="259">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259">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259">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259">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259">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259">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259">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42"/>
      <c r="V955" s="253">
        <f t="shared" si="335"/>
        <v>0</v>
      </c>
      <c r="W955" s="253">
        <f t="shared" si="336"/>
        <v>0</v>
      </c>
      <c r="X955" s="253">
        <f t="shared" si="337"/>
        <v>0</v>
      </c>
      <c r="Y955" s="253">
        <f t="shared" si="320"/>
        <v>0</v>
      </c>
      <c r="Z955" s="253">
        <f t="shared" si="321"/>
        <v>0</v>
      </c>
      <c r="AA955" s="253">
        <f t="shared" si="322"/>
        <v>0</v>
      </c>
      <c r="AB955" s="253">
        <f t="shared" si="323"/>
        <v>0</v>
      </c>
      <c r="AC955" s="142"/>
      <c r="AD955" s="253">
        <f>'Input| Projects'!Q955*N955*'Input| Escalations'!$K$19</f>
        <v>0</v>
      </c>
      <c r="AE955" s="253">
        <f>'Input| Projects'!R955*O955*'Input| Escalations'!$K$19</f>
        <v>0</v>
      </c>
      <c r="AF955" s="253">
        <f>'Input| Projects'!S955*P955*'Input| Escalations'!$K$19</f>
        <v>0</v>
      </c>
      <c r="AG955" s="253">
        <f>'Input| Projects'!T955*Q955*'Input| Escalations'!$K$19</f>
        <v>0</v>
      </c>
      <c r="AH955" s="253">
        <f>'Input| Projects'!U955*R955*'Input| Escalations'!$K$19</f>
        <v>0</v>
      </c>
      <c r="AI955" s="253">
        <f>'Input| Projects'!V955*S955*'Input| Escalations'!$K$19</f>
        <v>0</v>
      </c>
      <c r="AJ955" s="253">
        <f>'Input| Projects'!W955*T955*'Input| Escalations'!$K$19</f>
        <v>0</v>
      </c>
      <c r="AK955" s="142"/>
      <c r="AL955" s="253">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253">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253">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253">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253">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253">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253">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42"/>
      <c r="AT955" s="253">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253">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253">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253">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253">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253">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253">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42"/>
      <c r="BB955" s="253">
        <f t="shared" si="338"/>
        <v>0</v>
      </c>
      <c r="BC955" s="253">
        <f t="shared" si="339"/>
        <v>0</v>
      </c>
      <c r="BD955" s="253">
        <f t="shared" si="340"/>
        <v>0</v>
      </c>
      <c r="BE955" s="253">
        <f t="shared" si="324"/>
        <v>0</v>
      </c>
      <c r="BF955" s="253">
        <f t="shared" si="325"/>
        <v>0</v>
      </c>
      <c r="BG955" s="253">
        <f t="shared" si="326"/>
        <v>0</v>
      </c>
      <c r="BH955" s="253">
        <f t="shared" si="327"/>
        <v>0</v>
      </c>
      <c r="BI955" s="144"/>
      <c r="BJ955" s="253"/>
      <c r="BK955" s="253"/>
      <c r="BL955" s="253"/>
      <c r="BM955" s="253"/>
      <c r="BN955" s="253"/>
      <c r="BO955" s="253"/>
      <c r="BP955" s="253"/>
      <c r="BQ955" s="144"/>
      <c r="BR955" s="253">
        <f t="shared" si="328"/>
        <v>0</v>
      </c>
      <c r="BS955" s="253">
        <f t="shared" si="329"/>
        <v>0</v>
      </c>
      <c r="BT955" s="253">
        <f t="shared" si="330"/>
        <v>0</v>
      </c>
      <c r="BU955" s="253">
        <f t="shared" si="331"/>
        <v>0</v>
      </c>
      <c r="BV955" s="253">
        <f t="shared" si="332"/>
        <v>0</v>
      </c>
      <c r="BW955" s="253">
        <f t="shared" si="333"/>
        <v>0</v>
      </c>
      <c r="BX955" s="253">
        <f t="shared" si="334"/>
        <v>0</v>
      </c>
      <c r="BY955" s="142"/>
      <c r="BZ955" s="264" t="str">
        <f>IF(SUMIF('Input| Projects'!$AR$8:$CO$8,"Dx",'Input| Projects'!$AR955:$CO955)=0,"",SUMIF('Input| Projects'!$AR$8:$CO$8,"Dx",'Input| Projects'!$AR955:$CO955))</f>
        <v/>
      </c>
      <c r="CA955" s="264" t="str">
        <f>IF(SUMIF('Input| Projects'!$AR$8:$CO$8,"Tx",'Input| Projects'!$AR955:$CO955)=0,"",SUMIF('Input| Projects'!$AR$8:$CO$8,"Tx",'Input| Projects'!$AR955:$CO955))</f>
        <v/>
      </c>
      <c r="CB955" s="206" t="str">
        <f t="shared" si="341"/>
        <v/>
      </c>
    </row>
    <row r="956" spans="2:80" x14ac:dyDescent="0.3">
      <c r="B956" s="268">
        <f>IFERROR('Input| Projects'!B956,"")</f>
        <v>947</v>
      </c>
      <c r="C956" s="57" t="str">
        <f>IFERROR(IF('Input| Projects'!C956="","",'Input| Projects'!C956),"")</f>
        <v/>
      </c>
      <c r="D956" s="57" t="str">
        <f>IFERROR(IF('Input| Projects'!D956="","",'Input| Projects'!D956),"")</f>
        <v/>
      </c>
      <c r="E956" s="140"/>
      <c r="F956" s="257">
        <f>IFERROR('Input| Projects'!I956*'Input| Escalations'!$K$19,"")</f>
        <v>0</v>
      </c>
      <c r="G956" s="257">
        <f>IFERROR('Input| Projects'!J956*'Input| Escalations'!$K$19,"")</f>
        <v>0</v>
      </c>
      <c r="H956" s="257">
        <f>IFERROR('Input| Projects'!K956*'Input| Escalations'!$K$19,"")</f>
        <v>0</v>
      </c>
      <c r="I956" s="257">
        <f>IFERROR('Input| Projects'!L956*'Input| Escalations'!$K$19,"")</f>
        <v>0</v>
      </c>
      <c r="J956" s="257">
        <f>IFERROR('Input| Projects'!M956*'Input| Escalations'!$K$19,"")</f>
        <v>0</v>
      </c>
      <c r="K956" s="257">
        <f>IFERROR('Input| Projects'!N956*'Input| Escalations'!$K$19,"")</f>
        <v>0</v>
      </c>
      <c r="L956" s="257">
        <f>IFERROR('Input| Projects'!O956*'Input| Escalations'!$K$19,"")</f>
        <v>0</v>
      </c>
      <c r="M956" s="206" t="str">
        <f>IF(ABS(SUM(F956:L956)-(SUM('Input| Projects'!I956:O956)*'Input| Escalations'!$K$19))&lt;0.0000001,"",1)</f>
        <v/>
      </c>
      <c r="N956" s="259">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259">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259">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259">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259">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259">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259">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42"/>
      <c r="V956" s="253">
        <f t="shared" si="335"/>
        <v>0</v>
      </c>
      <c r="W956" s="253">
        <f t="shared" si="336"/>
        <v>0</v>
      </c>
      <c r="X956" s="253">
        <f t="shared" si="337"/>
        <v>0</v>
      </c>
      <c r="Y956" s="253">
        <f t="shared" si="320"/>
        <v>0</v>
      </c>
      <c r="Z956" s="253">
        <f t="shared" si="321"/>
        <v>0</v>
      </c>
      <c r="AA956" s="253">
        <f t="shared" si="322"/>
        <v>0</v>
      </c>
      <c r="AB956" s="253">
        <f t="shared" si="323"/>
        <v>0</v>
      </c>
      <c r="AC956" s="142"/>
      <c r="AD956" s="253">
        <f>'Input| Projects'!Q956*N956*'Input| Escalations'!$K$19</f>
        <v>0</v>
      </c>
      <c r="AE956" s="253">
        <f>'Input| Projects'!R956*O956*'Input| Escalations'!$K$19</f>
        <v>0</v>
      </c>
      <c r="AF956" s="253">
        <f>'Input| Projects'!S956*P956*'Input| Escalations'!$K$19</f>
        <v>0</v>
      </c>
      <c r="AG956" s="253">
        <f>'Input| Projects'!T956*Q956*'Input| Escalations'!$K$19</f>
        <v>0</v>
      </c>
      <c r="AH956" s="253">
        <f>'Input| Projects'!U956*R956*'Input| Escalations'!$K$19</f>
        <v>0</v>
      </c>
      <c r="AI956" s="253">
        <f>'Input| Projects'!V956*S956*'Input| Escalations'!$K$19</f>
        <v>0</v>
      </c>
      <c r="AJ956" s="253">
        <f>'Input| Projects'!W956*T956*'Input| Escalations'!$K$19</f>
        <v>0</v>
      </c>
      <c r="AK956" s="142"/>
      <c r="AL956" s="253">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253">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253">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253">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253">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253">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253">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42"/>
      <c r="AT956" s="253">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253">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253">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253">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253">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253">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253">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42"/>
      <c r="BB956" s="253">
        <f t="shared" si="338"/>
        <v>0</v>
      </c>
      <c r="BC956" s="253">
        <f t="shared" si="339"/>
        <v>0</v>
      </c>
      <c r="BD956" s="253">
        <f t="shared" si="340"/>
        <v>0</v>
      </c>
      <c r="BE956" s="253">
        <f t="shared" si="324"/>
        <v>0</v>
      </c>
      <c r="BF956" s="253">
        <f t="shared" si="325"/>
        <v>0</v>
      </c>
      <c r="BG956" s="253">
        <f t="shared" si="326"/>
        <v>0</v>
      </c>
      <c r="BH956" s="253">
        <f t="shared" si="327"/>
        <v>0</v>
      </c>
      <c r="BI956" s="144"/>
      <c r="BJ956" s="253"/>
      <c r="BK956" s="253"/>
      <c r="BL956" s="253"/>
      <c r="BM956" s="253"/>
      <c r="BN956" s="253"/>
      <c r="BO956" s="253"/>
      <c r="BP956" s="253"/>
      <c r="BQ956" s="144"/>
      <c r="BR956" s="253">
        <f t="shared" si="328"/>
        <v>0</v>
      </c>
      <c r="BS956" s="253">
        <f t="shared" si="329"/>
        <v>0</v>
      </c>
      <c r="BT956" s="253">
        <f t="shared" si="330"/>
        <v>0</v>
      </c>
      <c r="BU956" s="253">
        <f t="shared" si="331"/>
        <v>0</v>
      </c>
      <c r="BV956" s="253">
        <f t="shared" si="332"/>
        <v>0</v>
      </c>
      <c r="BW956" s="253">
        <f t="shared" si="333"/>
        <v>0</v>
      </c>
      <c r="BX956" s="253">
        <f t="shared" si="334"/>
        <v>0</v>
      </c>
      <c r="BY956" s="142"/>
      <c r="BZ956" s="264" t="str">
        <f>IF(SUMIF('Input| Projects'!$AR$8:$CO$8,"Dx",'Input| Projects'!$AR956:$CO956)=0,"",SUMIF('Input| Projects'!$AR$8:$CO$8,"Dx",'Input| Projects'!$AR956:$CO956))</f>
        <v/>
      </c>
      <c r="CA956" s="264" t="str">
        <f>IF(SUMIF('Input| Projects'!$AR$8:$CO$8,"Tx",'Input| Projects'!$AR956:$CO956)=0,"",SUMIF('Input| Projects'!$AR$8:$CO$8,"Tx",'Input| Projects'!$AR956:$CO956))</f>
        <v/>
      </c>
      <c r="CB956" s="206" t="str">
        <f t="shared" si="341"/>
        <v/>
      </c>
    </row>
    <row r="957" spans="2:80" x14ac:dyDescent="0.3">
      <c r="B957" s="268">
        <f>IFERROR('Input| Projects'!B957,"")</f>
        <v>948</v>
      </c>
      <c r="C957" s="57" t="str">
        <f>IFERROR(IF('Input| Projects'!C957="","",'Input| Projects'!C957),"")</f>
        <v/>
      </c>
      <c r="D957" s="57" t="str">
        <f>IFERROR(IF('Input| Projects'!D957="","",'Input| Projects'!D957),"")</f>
        <v/>
      </c>
      <c r="E957" s="140"/>
      <c r="F957" s="257">
        <f>IFERROR('Input| Projects'!I957*'Input| Escalations'!$K$19,"")</f>
        <v>0</v>
      </c>
      <c r="G957" s="257">
        <f>IFERROR('Input| Projects'!J957*'Input| Escalations'!$K$19,"")</f>
        <v>0</v>
      </c>
      <c r="H957" s="257">
        <f>IFERROR('Input| Projects'!K957*'Input| Escalations'!$K$19,"")</f>
        <v>0</v>
      </c>
      <c r="I957" s="257">
        <f>IFERROR('Input| Projects'!L957*'Input| Escalations'!$K$19,"")</f>
        <v>0</v>
      </c>
      <c r="J957" s="257">
        <f>IFERROR('Input| Projects'!M957*'Input| Escalations'!$K$19,"")</f>
        <v>0</v>
      </c>
      <c r="K957" s="257">
        <f>IFERROR('Input| Projects'!N957*'Input| Escalations'!$K$19,"")</f>
        <v>0</v>
      </c>
      <c r="L957" s="257">
        <f>IFERROR('Input| Projects'!O957*'Input| Escalations'!$K$19,"")</f>
        <v>0</v>
      </c>
      <c r="M957" s="206" t="str">
        <f>IF(ABS(SUM(F957:L957)-(SUM('Input| Projects'!I957:O957)*'Input| Escalations'!$K$19))&lt;0.0000001,"",1)</f>
        <v/>
      </c>
      <c r="N957" s="259">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259">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259">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259">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259">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259">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259">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42"/>
      <c r="V957" s="253">
        <f t="shared" si="335"/>
        <v>0</v>
      </c>
      <c r="W957" s="253">
        <f t="shared" si="336"/>
        <v>0</v>
      </c>
      <c r="X957" s="253">
        <f t="shared" si="337"/>
        <v>0</v>
      </c>
      <c r="Y957" s="253">
        <f t="shared" si="320"/>
        <v>0</v>
      </c>
      <c r="Z957" s="253">
        <f t="shared" si="321"/>
        <v>0</v>
      </c>
      <c r="AA957" s="253">
        <f t="shared" si="322"/>
        <v>0</v>
      </c>
      <c r="AB957" s="253">
        <f t="shared" si="323"/>
        <v>0</v>
      </c>
      <c r="AC957" s="142"/>
      <c r="AD957" s="253">
        <f>'Input| Projects'!Q957*N957*'Input| Escalations'!$K$19</f>
        <v>0</v>
      </c>
      <c r="AE957" s="253">
        <f>'Input| Projects'!R957*O957*'Input| Escalations'!$K$19</f>
        <v>0</v>
      </c>
      <c r="AF957" s="253">
        <f>'Input| Projects'!S957*P957*'Input| Escalations'!$K$19</f>
        <v>0</v>
      </c>
      <c r="AG957" s="253">
        <f>'Input| Projects'!T957*Q957*'Input| Escalations'!$K$19</f>
        <v>0</v>
      </c>
      <c r="AH957" s="253">
        <f>'Input| Projects'!U957*R957*'Input| Escalations'!$K$19</f>
        <v>0</v>
      </c>
      <c r="AI957" s="253">
        <f>'Input| Projects'!V957*S957*'Input| Escalations'!$K$19</f>
        <v>0</v>
      </c>
      <c r="AJ957" s="253">
        <f>'Input| Projects'!W957*T957*'Input| Escalations'!$K$19</f>
        <v>0</v>
      </c>
      <c r="AK957" s="142"/>
      <c r="AL957" s="253">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253">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253">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253">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253">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253">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253">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42"/>
      <c r="AT957" s="253">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253">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253">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253">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253">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253">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253">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42"/>
      <c r="BB957" s="253">
        <f t="shared" si="338"/>
        <v>0</v>
      </c>
      <c r="BC957" s="253">
        <f t="shared" si="339"/>
        <v>0</v>
      </c>
      <c r="BD957" s="253">
        <f t="shared" si="340"/>
        <v>0</v>
      </c>
      <c r="BE957" s="253">
        <f t="shared" si="324"/>
        <v>0</v>
      </c>
      <c r="BF957" s="253">
        <f t="shared" si="325"/>
        <v>0</v>
      </c>
      <c r="BG957" s="253">
        <f t="shared" si="326"/>
        <v>0</v>
      </c>
      <c r="BH957" s="253">
        <f t="shared" si="327"/>
        <v>0</v>
      </c>
      <c r="BI957" s="144"/>
      <c r="BJ957" s="253"/>
      <c r="BK957" s="253"/>
      <c r="BL957" s="253"/>
      <c r="BM957" s="253"/>
      <c r="BN957" s="253"/>
      <c r="BO957" s="253"/>
      <c r="BP957" s="253"/>
      <c r="BQ957" s="144"/>
      <c r="BR957" s="253">
        <f t="shared" si="328"/>
        <v>0</v>
      </c>
      <c r="BS957" s="253">
        <f t="shared" si="329"/>
        <v>0</v>
      </c>
      <c r="BT957" s="253">
        <f t="shared" si="330"/>
        <v>0</v>
      </c>
      <c r="BU957" s="253">
        <f t="shared" si="331"/>
        <v>0</v>
      </c>
      <c r="BV957" s="253">
        <f t="shared" si="332"/>
        <v>0</v>
      </c>
      <c r="BW957" s="253">
        <f t="shared" si="333"/>
        <v>0</v>
      </c>
      <c r="BX957" s="253">
        <f t="shared" si="334"/>
        <v>0</v>
      </c>
      <c r="BY957" s="142"/>
      <c r="BZ957" s="264" t="str">
        <f>IF(SUMIF('Input| Projects'!$AR$8:$CO$8,"Dx",'Input| Projects'!$AR957:$CO957)=0,"",SUMIF('Input| Projects'!$AR$8:$CO$8,"Dx",'Input| Projects'!$AR957:$CO957))</f>
        <v/>
      </c>
      <c r="CA957" s="264" t="str">
        <f>IF(SUMIF('Input| Projects'!$AR$8:$CO$8,"Tx",'Input| Projects'!$AR957:$CO957)=0,"",SUMIF('Input| Projects'!$AR$8:$CO$8,"Tx",'Input| Projects'!$AR957:$CO957))</f>
        <v/>
      </c>
      <c r="CB957" s="206" t="str">
        <f t="shared" si="341"/>
        <v/>
      </c>
    </row>
    <row r="958" spans="2:80" x14ac:dyDescent="0.3">
      <c r="B958" s="268">
        <f>IFERROR('Input| Projects'!B958,"")</f>
        <v>949</v>
      </c>
      <c r="C958" s="57" t="str">
        <f>IFERROR(IF('Input| Projects'!C958="","",'Input| Projects'!C958),"")</f>
        <v/>
      </c>
      <c r="D958" s="57" t="str">
        <f>IFERROR(IF('Input| Projects'!D958="","",'Input| Projects'!D958),"")</f>
        <v/>
      </c>
      <c r="E958" s="140"/>
      <c r="F958" s="257">
        <f>IFERROR('Input| Projects'!I958*'Input| Escalations'!$K$19,"")</f>
        <v>0</v>
      </c>
      <c r="G958" s="257">
        <f>IFERROR('Input| Projects'!J958*'Input| Escalations'!$K$19,"")</f>
        <v>0</v>
      </c>
      <c r="H958" s="257">
        <f>IFERROR('Input| Projects'!K958*'Input| Escalations'!$K$19,"")</f>
        <v>0</v>
      </c>
      <c r="I958" s="257">
        <f>IFERROR('Input| Projects'!L958*'Input| Escalations'!$K$19,"")</f>
        <v>0</v>
      </c>
      <c r="J958" s="257">
        <f>IFERROR('Input| Projects'!M958*'Input| Escalations'!$K$19,"")</f>
        <v>0</v>
      </c>
      <c r="K958" s="257">
        <f>IFERROR('Input| Projects'!N958*'Input| Escalations'!$K$19,"")</f>
        <v>0</v>
      </c>
      <c r="L958" s="257">
        <f>IFERROR('Input| Projects'!O958*'Input| Escalations'!$K$19,"")</f>
        <v>0</v>
      </c>
      <c r="M958" s="206" t="str">
        <f>IF(ABS(SUM(F958:L958)-(SUM('Input| Projects'!I958:O958)*'Input| Escalations'!$K$19))&lt;0.0000001,"",1)</f>
        <v/>
      </c>
      <c r="N958" s="259">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259">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259">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259">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259">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259">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259">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42"/>
      <c r="V958" s="253">
        <f t="shared" si="335"/>
        <v>0</v>
      </c>
      <c r="W958" s="253">
        <f t="shared" si="336"/>
        <v>0</v>
      </c>
      <c r="X958" s="253">
        <f t="shared" si="337"/>
        <v>0</v>
      </c>
      <c r="Y958" s="253">
        <f t="shared" si="320"/>
        <v>0</v>
      </c>
      <c r="Z958" s="253">
        <f t="shared" si="321"/>
        <v>0</v>
      </c>
      <c r="AA958" s="253">
        <f t="shared" si="322"/>
        <v>0</v>
      </c>
      <c r="AB958" s="253">
        <f t="shared" si="323"/>
        <v>0</v>
      </c>
      <c r="AC958" s="142"/>
      <c r="AD958" s="253">
        <f>'Input| Projects'!Q958*N958*'Input| Escalations'!$K$19</f>
        <v>0</v>
      </c>
      <c r="AE958" s="253">
        <f>'Input| Projects'!R958*O958*'Input| Escalations'!$K$19</f>
        <v>0</v>
      </c>
      <c r="AF958" s="253">
        <f>'Input| Projects'!S958*P958*'Input| Escalations'!$K$19</f>
        <v>0</v>
      </c>
      <c r="AG958" s="253">
        <f>'Input| Projects'!T958*Q958*'Input| Escalations'!$K$19</f>
        <v>0</v>
      </c>
      <c r="AH958" s="253">
        <f>'Input| Projects'!U958*R958*'Input| Escalations'!$K$19</f>
        <v>0</v>
      </c>
      <c r="AI958" s="253">
        <f>'Input| Projects'!V958*S958*'Input| Escalations'!$K$19</f>
        <v>0</v>
      </c>
      <c r="AJ958" s="253">
        <f>'Input| Projects'!W958*T958*'Input| Escalations'!$K$19</f>
        <v>0</v>
      </c>
      <c r="AK958" s="142"/>
      <c r="AL958" s="253">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253">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253">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253">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253">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253">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253">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42"/>
      <c r="AT958" s="253">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253">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253">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253">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253">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253">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253">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42"/>
      <c r="BB958" s="253">
        <f t="shared" si="338"/>
        <v>0</v>
      </c>
      <c r="BC958" s="253">
        <f t="shared" si="339"/>
        <v>0</v>
      </c>
      <c r="BD958" s="253">
        <f t="shared" si="340"/>
        <v>0</v>
      </c>
      <c r="BE958" s="253">
        <f t="shared" si="324"/>
        <v>0</v>
      </c>
      <c r="BF958" s="253">
        <f t="shared" si="325"/>
        <v>0</v>
      </c>
      <c r="BG958" s="253">
        <f t="shared" si="326"/>
        <v>0</v>
      </c>
      <c r="BH958" s="253">
        <f t="shared" si="327"/>
        <v>0</v>
      </c>
      <c r="BI958" s="144"/>
      <c r="BJ958" s="253"/>
      <c r="BK958" s="253"/>
      <c r="BL958" s="253"/>
      <c r="BM958" s="253"/>
      <c r="BN958" s="253"/>
      <c r="BO958" s="253"/>
      <c r="BP958" s="253"/>
      <c r="BQ958" s="144"/>
      <c r="BR958" s="253">
        <f t="shared" si="328"/>
        <v>0</v>
      </c>
      <c r="BS958" s="253">
        <f t="shared" si="329"/>
        <v>0</v>
      </c>
      <c r="BT958" s="253">
        <f t="shared" si="330"/>
        <v>0</v>
      </c>
      <c r="BU958" s="253">
        <f t="shared" si="331"/>
        <v>0</v>
      </c>
      <c r="BV958" s="253">
        <f t="shared" si="332"/>
        <v>0</v>
      </c>
      <c r="BW958" s="253">
        <f t="shared" si="333"/>
        <v>0</v>
      </c>
      <c r="BX958" s="253">
        <f t="shared" si="334"/>
        <v>0</v>
      </c>
      <c r="BY958" s="142"/>
      <c r="BZ958" s="264" t="str">
        <f>IF(SUMIF('Input| Projects'!$AR$8:$CO$8,"Dx",'Input| Projects'!$AR958:$CO958)=0,"",SUMIF('Input| Projects'!$AR$8:$CO$8,"Dx",'Input| Projects'!$AR958:$CO958))</f>
        <v/>
      </c>
      <c r="CA958" s="264" t="str">
        <f>IF(SUMIF('Input| Projects'!$AR$8:$CO$8,"Tx",'Input| Projects'!$AR958:$CO958)=0,"",SUMIF('Input| Projects'!$AR$8:$CO$8,"Tx",'Input| Projects'!$AR958:$CO958))</f>
        <v/>
      </c>
      <c r="CB958" s="206" t="str">
        <f t="shared" si="341"/>
        <v/>
      </c>
    </row>
    <row r="959" spans="2:80" x14ac:dyDescent="0.3">
      <c r="B959" s="268">
        <f>IFERROR('Input| Projects'!B959,"")</f>
        <v>950</v>
      </c>
      <c r="C959" s="57" t="str">
        <f>IFERROR(IF('Input| Projects'!C959="","",'Input| Projects'!C959),"")</f>
        <v/>
      </c>
      <c r="D959" s="57" t="str">
        <f>IFERROR(IF('Input| Projects'!D959="","",'Input| Projects'!D959),"")</f>
        <v/>
      </c>
      <c r="E959" s="140"/>
      <c r="F959" s="257">
        <f>IFERROR('Input| Projects'!I959*'Input| Escalations'!$K$19,"")</f>
        <v>0</v>
      </c>
      <c r="G959" s="257">
        <f>IFERROR('Input| Projects'!J959*'Input| Escalations'!$K$19,"")</f>
        <v>0</v>
      </c>
      <c r="H959" s="257">
        <f>IFERROR('Input| Projects'!K959*'Input| Escalations'!$K$19,"")</f>
        <v>0</v>
      </c>
      <c r="I959" s="257">
        <f>IFERROR('Input| Projects'!L959*'Input| Escalations'!$K$19,"")</f>
        <v>0</v>
      </c>
      <c r="J959" s="257">
        <f>IFERROR('Input| Projects'!M959*'Input| Escalations'!$K$19,"")</f>
        <v>0</v>
      </c>
      <c r="K959" s="257">
        <f>IFERROR('Input| Projects'!N959*'Input| Escalations'!$K$19,"")</f>
        <v>0</v>
      </c>
      <c r="L959" s="257">
        <f>IFERROR('Input| Projects'!O959*'Input| Escalations'!$K$19,"")</f>
        <v>0</v>
      </c>
      <c r="M959" s="206" t="str">
        <f>IF(ABS(SUM(F959:L959)-(SUM('Input| Projects'!I959:O959)*'Input| Escalations'!$K$19))&lt;0.0000001,"",1)</f>
        <v/>
      </c>
      <c r="N959" s="259">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259">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259">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259">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259">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259">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259">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42"/>
      <c r="V959" s="253">
        <f t="shared" si="335"/>
        <v>0</v>
      </c>
      <c r="W959" s="253">
        <f t="shared" si="336"/>
        <v>0</v>
      </c>
      <c r="X959" s="253">
        <f t="shared" si="337"/>
        <v>0</v>
      </c>
      <c r="Y959" s="253">
        <f t="shared" si="320"/>
        <v>0</v>
      </c>
      <c r="Z959" s="253">
        <f t="shared" si="321"/>
        <v>0</v>
      </c>
      <c r="AA959" s="253">
        <f t="shared" si="322"/>
        <v>0</v>
      </c>
      <c r="AB959" s="253">
        <f t="shared" si="323"/>
        <v>0</v>
      </c>
      <c r="AC959" s="142"/>
      <c r="AD959" s="253">
        <f>'Input| Projects'!Q959*N959*'Input| Escalations'!$K$19</f>
        <v>0</v>
      </c>
      <c r="AE959" s="253">
        <f>'Input| Projects'!R959*O959*'Input| Escalations'!$K$19</f>
        <v>0</v>
      </c>
      <c r="AF959" s="253">
        <f>'Input| Projects'!S959*P959*'Input| Escalations'!$K$19</f>
        <v>0</v>
      </c>
      <c r="AG959" s="253">
        <f>'Input| Projects'!T959*Q959*'Input| Escalations'!$K$19</f>
        <v>0</v>
      </c>
      <c r="AH959" s="253">
        <f>'Input| Projects'!U959*R959*'Input| Escalations'!$K$19</f>
        <v>0</v>
      </c>
      <c r="AI959" s="253">
        <f>'Input| Projects'!V959*S959*'Input| Escalations'!$K$19</f>
        <v>0</v>
      </c>
      <c r="AJ959" s="253">
        <f>'Input| Projects'!W959*T959*'Input| Escalations'!$K$19</f>
        <v>0</v>
      </c>
      <c r="AK959" s="142"/>
      <c r="AL959" s="253">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253">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253">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253">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253">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253">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253">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42"/>
      <c r="AT959" s="253">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253">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253">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253">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253">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253">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253">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42"/>
      <c r="BB959" s="253">
        <f t="shared" si="338"/>
        <v>0</v>
      </c>
      <c r="BC959" s="253">
        <f t="shared" si="339"/>
        <v>0</v>
      </c>
      <c r="BD959" s="253">
        <f t="shared" si="340"/>
        <v>0</v>
      </c>
      <c r="BE959" s="253">
        <f t="shared" si="324"/>
        <v>0</v>
      </c>
      <c r="BF959" s="253">
        <f t="shared" si="325"/>
        <v>0</v>
      </c>
      <c r="BG959" s="253">
        <f t="shared" si="326"/>
        <v>0</v>
      </c>
      <c r="BH959" s="253">
        <f t="shared" si="327"/>
        <v>0</v>
      </c>
      <c r="BI959" s="144"/>
      <c r="BJ959" s="253"/>
      <c r="BK959" s="253"/>
      <c r="BL959" s="253"/>
      <c r="BM959" s="253"/>
      <c r="BN959" s="253"/>
      <c r="BO959" s="253"/>
      <c r="BP959" s="253"/>
      <c r="BQ959" s="144"/>
      <c r="BR959" s="253">
        <f t="shared" si="328"/>
        <v>0</v>
      </c>
      <c r="BS959" s="253">
        <f t="shared" si="329"/>
        <v>0</v>
      </c>
      <c r="BT959" s="253">
        <f t="shared" si="330"/>
        <v>0</v>
      </c>
      <c r="BU959" s="253">
        <f t="shared" si="331"/>
        <v>0</v>
      </c>
      <c r="BV959" s="253">
        <f t="shared" si="332"/>
        <v>0</v>
      </c>
      <c r="BW959" s="253">
        <f t="shared" si="333"/>
        <v>0</v>
      </c>
      <c r="BX959" s="253">
        <f t="shared" si="334"/>
        <v>0</v>
      </c>
      <c r="BY959" s="142"/>
      <c r="BZ959" s="264" t="str">
        <f>IF(SUMIF('Input| Projects'!$AR$8:$CO$8,"Dx",'Input| Projects'!$AR959:$CO959)=0,"",SUMIF('Input| Projects'!$AR$8:$CO$8,"Dx",'Input| Projects'!$AR959:$CO959))</f>
        <v/>
      </c>
      <c r="CA959" s="264" t="str">
        <f>IF(SUMIF('Input| Projects'!$AR$8:$CO$8,"Tx",'Input| Projects'!$AR959:$CO959)=0,"",SUMIF('Input| Projects'!$AR$8:$CO$8,"Tx",'Input| Projects'!$AR959:$CO959))</f>
        <v/>
      </c>
      <c r="CB959" s="206" t="str">
        <f t="shared" si="341"/>
        <v/>
      </c>
    </row>
    <row r="960" spans="2:80" x14ac:dyDescent="0.3">
      <c r="B960" s="268">
        <f>IFERROR('Input| Projects'!B960,"")</f>
        <v>951</v>
      </c>
      <c r="C960" s="57" t="str">
        <f>IFERROR(IF('Input| Projects'!C960="","",'Input| Projects'!C960),"")</f>
        <v/>
      </c>
      <c r="D960" s="57" t="str">
        <f>IFERROR(IF('Input| Projects'!D960="","",'Input| Projects'!D960),"")</f>
        <v/>
      </c>
      <c r="E960" s="140"/>
      <c r="F960" s="257">
        <f>IFERROR('Input| Projects'!I960*'Input| Escalations'!$K$19,"")</f>
        <v>0</v>
      </c>
      <c r="G960" s="257">
        <f>IFERROR('Input| Projects'!J960*'Input| Escalations'!$K$19,"")</f>
        <v>0</v>
      </c>
      <c r="H960" s="257">
        <f>IFERROR('Input| Projects'!K960*'Input| Escalations'!$K$19,"")</f>
        <v>0</v>
      </c>
      <c r="I960" s="257">
        <f>IFERROR('Input| Projects'!L960*'Input| Escalations'!$K$19,"")</f>
        <v>0</v>
      </c>
      <c r="J960" s="257">
        <f>IFERROR('Input| Projects'!M960*'Input| Escalations'!$K$19,"")</f>
        <v>0</v>
      </c>
      <c r="K960" s="257">
        <f>IFERROR('Input| Projects'!N960*'Input| Escalations'!$K$19,"")</f>
        <v>0</v>
      </c>
      <c r="L960" s="257">
        <f>IFERROR('Input| Projects'!O960*'Input| Escalations'!$K$19,"")</f>
        <v>0</v>
      </c>
      <c r="M960" s="206" t="str">
        <f>IF(ABS(SUM(F960:L960)-(SUM('Input| Projects'!I960:O960)*'Input| Escalations'!$K$19))&lt;0.0000001,"",1)</f>
        <v/>
      </c>
      <c r="N960" s="259">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259">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259">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259">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259">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259">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259">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42"/>
      <c r="V960" s="253">
        <f t="shared" si="335"/>
        <v>0</v>
      </c>
      <c r="W960" s="253">
        <f t="shared" si="336"/>
        <v>0</v>
      </c>
      <c r="X960" s="253">
        <f t="shared" si="337"/>
        <v>0</v>
      </c>
      <c r="Y960" s="253">
        <f t="shared" si="320"/>
        <v>0</v>
      </c>
      <c r="Z960" s="253">
        <f t="shared" si="321"/>
        <v>0</v>
      </c>
      <c r="AA960" s="253">
        <f t="shared" si="322"/>
        <v>0</v>
      </c>
      <c r="AB960" s="253">
        <f t="shared" si="323"/>
        <v>0</v>
      </c>
      <c r="AC960" s="142"/>
      <c r="AD960" s="253">
        <f>'Input| Projects'!Q960*N960*'Input| Escalations'!$K$19</f>
        <v>0</v>
      </c>
      <c r="AE960" s="253">
        <f>'Input| Projects'!R960*O960*'Input| Escalations'!$K$19</f>
        <v>0</v>
      </c>
      <c r="AF960" s="253">
        <f>'Input| Projects'!S960*P960*'Input| Escalations'!$K$19</f>
        <v>0</v>
      </c>
      <c r="AG960" s="253">
        <f>'Input| Projects'!T960*Q960*'Input| Escalations'!$K$19</f>
        <v>0</v>
      </c>
      <c r="AH960" s="253">
        <f>'Input| Projects'!U960*R960*'Input| Escalations'!$K$19</f>
        <v>0</v>
      </c>
      <c r="AI960" s="253">
        <f>'Input| Projects'!V960*S960*'Input| Escalations'!$K$19</f>
        <v>0</v>
      </c>
      <c r="AJ960" s="253">
        <f>'Input| Projects'!W960*T960*'Input| Escalations'!$K$19</f>
        <v>0</v>
      </c>
      <c r="AK960" s="142"/>
      <c r="AL960" s="253">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253">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253">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253">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253">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253">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253">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42"/>
      <c r="AT960" s="253">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253">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253">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253">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253">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253">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253">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42"/>
      <c r="BB960" s="253">
        <f t="shared" si="338"/>
        <v>0</v>
      </c>
      <c r="BC960" s="253">
        <f t="shared" si="339"/>
        <v>0</v>
      </c>
      <c r="BD960" s="253">
        <f t="shared" si="340"/>
        <v>0</v>
      </c>
      <c r="BE960" s="253">
        <f t="shared" si="324"/>
        <v>0</v>
      </c>
      <c r="BF960" s="253">
        <f t="shared" si="325"/>
        <v>0</v>
      </c>
      <c r="BG960" s="253">
        <f t="shared" si="326"/>
        <v>0</v>
      </c>
      <c r="BH960" s="253">
        <f t="shared" si="327"/>
        <v>0</v>
      </c>
      <c r="BI960" s="144"/>
      <c r="BJ960" s="253"/>
      <c r="BK960" s="253"/>
      <c r="BL960" s="253"/>
      <c r="BM960" s="253"/>
      <c r="BN960" s="253"/>
      <c r="BO960" s="253"/>
      <c r="BP960" s="253"/>
      <c r="BQ960" s="144"/>
      <c r="BR960" s="253">
        <f t="shared" si="328"/>
        <v>0</v>
      </c>
      <c r="BS960" s="253">
        <f t="shared" si="329"/>
        <v>0</v>
      </c>
      <c r="BT960" s="253">
        <f t="shared" si="330"/>
        <v>0</v>
      </c>
      <c r="BU960" s="253">
        <f t="shared" si="331"/>
        <v>0</v>
      </c>
      <c r="BV960" s="253">
        <f t="shared" si="332"/>
        <v>0</v>
      </c>
      <c r="BW960" s="253">
        <f t="shared" si="333"/>
        <v>0</v>
      </c>
      <c r="BX960" s="253">
        <f t="shared" si="334"/>
        <v>0</v>
      </c>
      <c r="BY960" s="142"/>
      <c r="BZ960" s="264" t="str">
        <f>IF(SUMIF('Input| Projects'!$AR$8:$CO$8,"Dx",'Input| Projects'!$AR960:$CO960)=0,"",SUMIF('Input| Projects'!$AR$8:$CO$8,"Dx",'Input| Projects'!$AR960:$CO960))</f>
        <v/>
      </c>
      <c r="CA960" s="264" t="str">
        <f>IF(SUMIF('Input| Projects'!$AR$8:$CO$8,"Tx",'Input| Projects'!$AR960:$CO960)=0,"",SUMIF('Input| Projects'!$AR$8:$CO$8,"Tx",'Input| Projects'!$AR960:$CO960))</f>
        <v/>
      </c>
      <c r="CB960" s="206" t="str">
        <f t="shared" si="341"/>
        <v/>
      </c>
    </row>
    <row r="961" spans="2:80" x14ac:dyDescent="0.3">
      <c r="B961" s="268">
        <f>IFERROR('Input| Projects'!B961,"")</f>
        <v>952</v>
      </c>
      <c r="C961" s="57" t="str">
        <f>IFERROR(IF('Input| Projects'!C961="","",'Input| Projects'!C961),"")</f>
        <v/>
      </c>
      <c r="D961" s="57" t="str">
        <f>IFERROR(IF('Input| Projects'!D961="","",'Input| Projects'!D961),"")</f>
        <v/>
      </c>
      <c r="E961" s="140"/>
      <c r="F961" s="257">
        <f>IFERROR('Input| Projects'!I961*'Input| Escalations'!$K$19,"")</f>
        <v>0</v>
      </c>
      <c r="G961" s="257">
        <f>IFERROR('Input| Projects'!J961*'Input| Escalations'!$K$19,"")</f>
        <v>0</v>
      </c>
      <c r="H961" s="257">
        <f>IFERROR('Input| Projects'!K961*'Input| Escalations'!$K$19,"")</f>
        <v>0</v>
      </c>
      <c r="I961" s="257">
        <f>IFERROR('Input| Projects'!L961*'Input| Escalations'!$K$19,"")</f>
        <v>0</v>
      </c>
      <c r="J961" s="257">
        <f>IFERROR('Input| Projects'!M961*'Input| Escalations'!$K$19,"")</f>
        <v>0</v>
      </c>
      <c r="K961" s="257">
        <f>IFERROR('Input| Projects'!N961*'Input| Escalations'!$K$19,"")</f>
        <v>0</v>
      </c>
      <c r="L961" s="257">
        <f>IFERROR('Input| Projects'!O961*'Input| Escalations'!$K$19,"")</f>
        <v>0</v>
      </c>
      <c r="M961" s="206" t="str">
        <f>IF(ABS(SUM(F961:L961)-(SUM('Input| Projects'!I961:O961)*'Input| Escalations'!$K$19))&lt;0.0000001,"",1)</f>
        <v/>
      </c>
      <c r="N961" s="259">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259">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259">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259">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259">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259">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259">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42"/>
      <c r="V961" s="253">
        <f t="shared" si="335"/>
        <v>0</v>
      </c>
      <c r="W961" s="253">
        <f t="shared" si="336"/>
        <v>0</v>
      </c>
      <c r="X961" s="253">
        <f t="shared" si="337"/>
        <v>0</v>
      </c>
      <c r="Y961" s="253">
        <f t="shared" si="320"/>
        <v>0</v>
      </c>
      <c r="Z961" s="253">
        <f t="shared" si="321"/>
        <v>0</v>
      </c>
      <c r="AA961" s="253">
        <f t="shared" si="322"/>
        <v>0</v>
      </c>
      <c r="AB961" s="253">
        <f t="shared" si="323"/>
        <v>0</v>
      </c>
      <c r="AC961" s="142"/>
      <c r="AD961" s="253">
        <f>'Input| Projects'!Q961*N961*'Input| Escalations'!$K$19</f>
        <v>0</v>
      </c>
      <c r="AE961" s="253">
        <f>'Input| Projects'!R961*O961*'Input| Escalations'!$K$19</f>
        <v>0</v>
      </c>
      <c r="AF961" s="253">
        <f>'Input| Projects'!S961*P961*'Input| Escalations'!$K$19</f>
        <v>0</v>
      </c>
      <c r="AG961" s="253">
        <f>'Input| Projects'!T961*Q961*'Input| Escalations'!$K$19</f>
        <v>0</v>
      </c>
      <c r="AH961" s="253">
        <f>'Input| Projects'!U961*R961*'Input| Escalations'!$K$19</f>
        <v>0</v>
      </c>
      <c r="AI961" s="253">
        <f>'Input| Projects'!V961*S961*'Input| Escalations'!$K$19</f>
        <v>0</v>
      </c>
      <c r="AJ961" s="253">
        <f>'Input| Projects'!W961*T961*'Input| Escalations'!$K$19</f>
        <v>0</v>
      </c>
      <c r="AK961" s="142"/>
      <c r="AL961" s="253">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253">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253">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253">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253">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253">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253">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42"/>
      <c r="AT961" s="253">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253">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253">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253">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253">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253">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253">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42"/>
      <c r="BB961" s="253">
        <f t="shared" si="338"/>
        <v>0</v>
      </c>
      <c r="BC961" s="253">
        <f t="shared" si="339"/>
        <v>0</v>
      </c>
      <c r="BD961" s="253">
        <f t="shared" si="340"/>
        <v>0</v>
      </c>
      <c r="BE961" s="253">
        <f t="shared" si="324"/>
        <v>0</v>
      </c>
      <c r="BF961" s="253">
        <f t="shared" si="325"/>
        <v>0</v>
      </c>
      <c r="BG961" s="253">
        <f t="shared" si="326"/>
        <v>0</v>
      </c>
      <c r="BH961" s="253">
        <f t="shared" si="327"/>
        <v>0</v>
      </c>
      <c r="BI961" s="144"/>
      <c r="BJ961" s="253"/>
      <c r="BK961" s="253"/>
      <c r="BL961" s="253"/>
      <c r="BM961" s="253"/>
      <c r="BN961" s="253"/>
      <c r="BO961" s="253"/>
      <c r="BP961" s="253"/>
      <c r="BQ961" s="144"/>
      <c r="BR961" s="253">
        <f t="shared" si="328"/>
        <v>0</v>
      </c>
      <c r="BS961" s="253">
        <f t="shared" si="329"/>
        <v>0</v>
      </c>
      <c r="BT961" s="253">
        <f t="shared" si="330"/>
        <v>0</v>
      </c>
      <c r="BU961" s="253">
        <f t="shared" si="331"/>
        <v>0</v>
      </c>
      <c r="BV961" s="253">
        <f t="shared" si="332"/>
        <v>0</v>
      </c>
      <c r="BW961" s="253">
        <f t="shared" si="333"/>
        <v>0</v>
      </c>
      <c r="BX961" s="253">
        <f t="shared" si="334"/>
        <v>0</v>
      </c>
      <c r="BY961" s="142"/>
      <c r="BZ961" s="264" t="str">
        <f>IF(SUMIF('Input| Projects'!$AR$8:$CO$8,"Dx",'Input| Projects'!$AR961:$CO961)=0,"",SUMIF('Input| Projects'!$AR$8:$CO$8,"Dx",'Input| Projects'!$AR961:$CO961))</f>
        <v/>
      </c>
      <c r="CA961" s="264" t="str">
        <f>IF(SUMIF('Input| Projects'!$AR$8:$CO$8,"Tx",'Input| Projects'!$AR961:$CO961)=0,"",SUMIF('Input| Projects'!$AR$8:$CO$8,"Tx",'Input| Projects'!$AR961:$CO961))</f>
        <v/>
      </c>
      <c r="CB961" s="206" t="str">
        <f t="shared" si="341"/>
        <v/>
      </c>
    </row>
    <row r="962" spans="2:80" x14ac:dyDescent="0.3">
      <c r="B962" s="268">
        <f>IFERROR('Input| Projects'!B962,"")</f>
        <v>953</v>
      </c>
      <c r="C962" s="57" t="str">
        <f>IFERROR(IF('Input| Projects'!C962="","",'Input| Projects'!C962),"")</f>
        <v/>
      </c>
      <c r="D962" s="57" t="str">
        <f>IFERROR(IF('Input| Projects'!D962="","",'Input| Projects'!D962),"")</f>
        <v/>
      </c>
      <c r="E962" s="140"/>
      <c r="F962" s="257">
        <f>IFERROR('Input| Projects'!I962*'Input| Escalations'!$K$19,"")</f>
        <v>0</v>
      </c>
      <c r="G962" s="257">
        <f>IFERROR('Input| Projects'!J962*'Input| Escalations'!$K$19,"")</f>
        <v>0</v>
      </c>
      <c r="H962" s="257">
        <f>IFERROR('Input| Projects'!K962*'Input| Escalations'!$K$19,"")</f>
        <v>0</v>
      </c>
      <c r="I962" s="257">
        <f>IFERROR('Input| Projects'!L962*'Input| Escalations'!$K$19,"")</f>
        <v>0</v>
      </c>
      <c r="J962" s="257">
        <f>IFERROR('Input| Projects'!M962*'Input| Escalations'!$K$19,"")</f>
        <v>0</v>
      </c>
      <c r="K962" s="257">
        <f>IFERROR('Input| Projects'!N962*'Input| Escalations'!$K$19,"")</f>
        <v>0</v>
      </c>
      <c r="L962" s="257">
        <f>IFERROR('Input| Projects'!O962*'Input| Escalations'!$K$19,"")</f>
        <v>0</v>
      </c>
      <c r="M962" s="206" t="str">
        <f>IF(ABS(SUM(F962:L962)-(SUM('Input| Projects'!I962:O962)*'Input| Escalations'!$K$19))&lt;0.0000001,"",1)</f>
        <v/>
      </c>
      <c r="N962" s="259">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259">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259">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259">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259">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259">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259">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42"/>
      <c r="V962" s="253">
        <f t="shared" si="335"/>
        <v>0</v>
      </c>
      <c r="W962" s="253">
        <f t="shared" si="336"/>
        <v>0</v>
      </c>
      <c r="X962" s="253">
        <f t="shared" si="337"/>
        <v>0</v>
      </c>
      <c r="Y962" s="253">
        <f t="shared" si="320"/>
        <v>0</v>
      </c>
      <c r="Z962" s="253">
        <f t="shared" si="321"/>
        <v>0</v>
      </c>
      <c r="AA962" s="253">
        <f t="shared" si="322"/>
        <v>0</v>
      </c>
      <c r="AB962" s="253">
        <f t="shared" si="323"/>
        <v>0</v>
      </c>
      <c r="AC962" s="142"/>
      <c r="AD962" s="253">
        <f>'Input| Projects'!Q962*N962*'Input| Escalations'!$K$19</f>
        <v>0</v>
      </c>
      <c r="AE962" s="253">
        <f>'Input| Projects'!R962*O962*'Input| Escalations'!$K$19</f>
        <v>0</v>
      </c>
      <c r="AF962" s="253">
        <f>'Input| Projects'!S962*P962*'Input| Escalations'!$K$19</f>
        <v>0</v>
      </c>
      <c r="AG962" s="253">
        <f>'Input| Projects'!T962*Q962*'Input| Escalations'!$K$19</f>
        <v>0</v>
      </c>
      <c r="AH962" s="253">
        <f>'Input| Projects'!U962*R962*'Input| Escalations'!$K$19</f>
        <v>0</v>
      </c>
      <c r="AI962" s="253">
        <f>'Input| Projects'!V962*S962*'Input| Escalations'!$K$19</f>
        <v>0</v>
      </c>
      <c r="AJ962" s="253">
        <f>'Input| Projects'!W962*T962*'Input| Escalations'!$K$19</f>
        <v>0</v>
      </c>
      <c r="AK962" s="142"/>
      <c r="AL962" s="253">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253">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253">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253">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253">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253">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253">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42"/>
      <c r="AT962" s="253">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253">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253">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253">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253">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253">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253">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42"/>
      <c r="BB962" s="253">
        <f t="shared" si="338"/>
        <v>0</v>
      </c>
      <c r="BC962" s="253">
        <f t="shared" si="339"/>
        <v>0</v>
      </c>
      <c r="BD962" s="253">
        <f t="shared" si="340"/>
        <v>0</v>
      </c>
      <c r="BE962" s="253">
        <f t="shared" si="324"/>
        <v>0</v>
      </c>
      <c r="BF962" s="253">
        <f t="shared" si="325"/>
        <v>0</v>
      </c>
      <c r="BG962" s="253">
        <f t="shared" si="326"/>
        <v>0</v>
      </c>
      <c r="BH962" s="253">
        <f t="shared" si="327"/>
        <v>0</v>
      </c>
      <c r="BI962" s="144"/>
      <c r="BJ962" s="253"/>
      <c r="BK962" s="253"/>
      <c r="BL962" s="253"/>
      <c r="BM962" s="253"/>
      <c r="BN962" s="253"/>
      <c r="BO962" s="253"/>
      <c r="BP962" s="253"/>
      <c r="BQ962" s="144"/>
      <c r="BR962" s="253">
        <f t="shared" si="328"/>
        <v>0</v>
      </c>
      <c r="BS962" s="253">
        <f t="shared" si="329"/>
        <v>0</v>
      </c>
      <c r="BT962" s="253">
        <f t="shared" si="330"/>
        <v>0</v>
      </c>
      <c r="BU962" s="253">
        <f t="shared" si="331"/>
        <v>0</v>
      </c>
      <c r="BV962" s="253">
        <f t="shared" si="332"/>
        <v>0</v>
      </c>
      <c r="BW962" s="253">
        <f t="shared" si="333"/>
        <v>0</v>
      </c>
      <c r="BX962" s="253">
        <f t="shared" si="334"/>
        <v>0</v>
      </c>
      <c r="BY962" s="142"/>
      <c r="BZ962" s="264" t="str">
        <f>IF(SUMIF('Input| Projects'!$AR$8:$CO$8,"Dx",'Input| Projects'!$AR962:$CO962)=0,"",SUMIF('Input| Projects'!$AR$8:$CO$8,"Dx",'Input| Projects'!$AR962:$CO962))</f>
        <v/>
      </c>
      <c r="CA962" s="264" t="str">
        <f>IF(SUMIF('Input| Projects'!$AR$8:$CO$8,"Tx",'Input| Projects'!$AR962:$CO962)=0,"",SUMIF('Input| Projects'!$AR$8:$CO$8,"Tx",'Input| Projects'!$AR962:$CO962))</f>
        <v/>
      </c>
      <c r="CB962" s="206" t="str">
        <f t="shared" si="341"/>
        <v/>
      </c>
    </row>
    <row r="963" spans="2:80" x14ac:dyDescent="0.3">
      <c r="B963" s="268">
        <f>IFERROR('Input| Projects'!B963,"")</f>
        <v>954</v>
      </c>
      <c r="C963" s="57" t="str">
        <f>IFERROR(IF('Input| Projects'!C963="","",'Input| Projects'!C963),"")</f>
        <v/>
      </c>
      <c r="D963" s="57" t="str">
        <f>IFERROR(IF('Input| Projects'!D963="","",'Input| Projects'!D963),"")</f>
        <v/>
      </c>
      <c r="E963" s="140"/>
      <c r="F963" s="257">
        <f>IFERROR('Input| Projects'!I963*'Input| Escalations'!$K$19,"")</f>
        <v>0</v>
      </c>
      <c r="G963" s="257">
        <f>IFERROR('Input| Projects'!J963*'Input| Escalations'!$K$19,"")</f>
        <v>0</v>
      </c>
      <c r="H963" s="257">
        <f>IFERROR('Input| Projects'!K963*'Input| Escalations'!$K$19,"")</f>
        <v>0</v>
      </c>
      <c r="I963" s="257">
        <f>IFERROR('Input| Projects'!L963*'Input| Escalations'!$K$19,"")</f>
        <v>0</v>
      </c>
      <c r="J963" s="257">
        <f>IFERROR('Input| Projects'!M963*'Input| Escalations'!$K$19,"")</f>
        <v>0</v>
      </c>
      <c r="K963" s="257">
        <f>IFERROR('Input| Projects'!N963*'Input| Escalations'!$K$19,"")</f>
        <v>0</v>
      </c>
      <c r="L963" s="257">
        <f>IFERROR('Input| Projects'!O963*'Input| Escalations'!$K$19,"")</f>
        <v>0</v>
      </c>
      <c r="M963" s="206" t="str">
        <f>IF(ABS(SUM(F963:L963)-(SUM('Input| Projects'!I963:O963)*'Input| Escalations'!$K$19))&lt;0.0000001,"",1)</f>
        <v/>
      </c>
      <c r="N963" s="259">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259">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259">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259">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259">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259">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259">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42"/>
      <c r="V963" s="253">
        <f t="shared" si="335"/>
        <v>0</v>
      </c>
      <c r="W963" s="253">
        <f t="shared" si="336"/>
        <v>0</v>
      </c>
      <c r="X963" s="253">
        <f t="shared" si="337"/>
        <v>0</v>
      </c>
      <c r="Y963" s="253">
        <f t="shared" si="320"/>
        <v>0</v>
      </c>
      <c r="Z963" s="253">
        <f t="shared" si="321"/>
        <v>0</v>
      </c>
      <c r="AA963" s="253">
        <f t="shared" si="322"/>
        <v>0</v>
      </c>
      <c r="AB963" s="253">
        <f t="shared" si="323"/>
        <v>0</v>
      </c>
      <c r="AC963" s="142"/>
      <c r="AD963" s="253">
        <f>'Input| Projects'!Q963*N963*'Input| Escalations'!$K$19</f>
        <v>0</v>
      </c>
      <c r="AE963" s="253">
        <f>'Input| Projects'!R963*O963*'Input| Escalations'!$K$19</f>
        <v>0</v>
      </c>
      <c r="AF963" s="253">
        <f>'Input| Projects'!S963*P963*'Input| Escalations'!$K$19</f>
        <v>0</v>
      </c>
      <c r="AG963" s="253">
        <f>'Input| Projects'!T963*Q963*'Input| Escalations'!$K$19</f>
        <v>0</v>
      </c>
      <c r="AH963" s="253">
        <f>'Input| Projects'!U963*R963*'Input| Escalations'!$K$19</f>
        <v>0</v>
      </c>
      <c r="AI963" s="253">
        <f>'Input| Projects'!V963*S963*'Input| Escalations'!$K$19</f>
        <v>0</v>
      </c>
      <c r="AJ963" s="253">
        <f>'Input| Projects'!W963*T963*'Input| Escalations'!$K$19</f>
        <v>0</v>
      </c>
      <c r="AK963" s="142"/>
      <c r="AL963" s="253">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253">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253">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253">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253">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253">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253">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42"/>
      <c r="AT963" s="253">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253">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253">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253">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253">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253">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253">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42"/>
      <c r="BB963" s="253">
        <f t="shared" si="338"/>
        <v>0</v>
      </c>
      <c r="BC963" s="253">
        <f t="shared" si="339"/>
        <v>0</v>
      </c>
      <c r="BD963" s="253">
        <f t="shared" si="340"/>
        <v>0</v>
      </c>
      <c r="BE963" s="253">
        <f t="shared" si="324"/>
        <v>0</v>
      </c>
      <c r="BF963" s="253">
        <f t="shared" si="325"/>
        <v>0</v>
      </c>
      <c r="BG963" s="253">
        <f t="shared" si="326"/>
        <v>0</v>
      </c>
      <c r="BH963" s="253">
        <f t="shared" si="327"/>
        <v>0</v>
      </c>
      <c r="BI963" s="144"/>
      <c r="BJ963" s="253"/>
      <c r="BK963" s="253"/>
      <c r="BL963" s="253"/>
      <c r="BM963" s="253"/>
      <c r="BN963" s="253"/>
      <c r="BO963" s="253"/>
      <c r="BP963" s="253"/>
      <c r="BQ963" s="144"/>
      <c r="BR963" s="253">
        <f t="shared" si="328"/>
        <v>0</v>
      </c>
      <c r="BS963" s="253">
        <f t="shared" si="329"/>
        <v>0</v>
      </c>
      <c r="BT963" s="253">
        <f t="shared" si="330"/>
        <v>0</v>
      </c>
      <c r="BU963" s="253">
        <f t="shared" si="331"/>
        <v>0</v>
      </c>
      <c r="BV963" s="253">
        <f t="shared" si="332"/>
        <v>0</v>
      </c>
      <c r="BW963" s="253">
        <f t="shared" si="333"/>
        <v>0</v>
      </c>
      <c r="BX963" s="253">
        <f t="shared" si="334"/>
        <v>0</v>
      </c>
      <c r="BY963" s="142"/>
      <c r="BZ963" s="264" t="str">
        <f>IF(SUMIF('Input| Projects'!$AR$8:$CO$8,"Dx",'Input| Projects'!$AR963:$CO963)=0,"",SUMIF('Input| Projects'!$AR$8:$CO$8,"Dx",'Input| Projects'!$AR963:$CO963))</f>
        <v/>
      </c>
      <c r="CA963" s="264" t="str">
        <f>IF(SUMIF('Input| Projects'!$AR$8:$CO$8,"Tx",'Input| Projects'!$AR963:$CO963)=0,"",SUMIF('Input| Projects'!$AR$8:$CO$8,"Tx",'Input| Projects'!$AR963:$CO963))</f>
        <v/>
      </c>
      <c r="CB963" s="206" t="str">
        <f t="shared" si="341"/>
        <v/>
      </c>
    </row>
    <row r="964" spans="2:80" x14ac:dyDescent="0.3">
      <c r="B964" s="268">
        <f>IFERROR('Input| Projects'!B964,"")</f>
        <v>955</v>
      </c>
      <c r="C964" s="57" t="str">
        <f>IFERROR(IF('Input| Projects'!C964="","",'Input| Projects'!C964),"")</f>
        <v/>
      </c>
      <c r="D964" s="57" t="str">
        <f>IFERROR(IF('Input| Projects'!D964="","",'Input| Projects'!D964),"")</f>
        <v/>
      </c>
      <c r="E964" s="140"/>
      <c r="F964" s="257">
        <f>IFERROR('Input| Projects'!I964*'Input| Escalations'!$K$19,"")</f>
        <v>0</v>
      </c>
      <c r="G964" s="257">
        <f>IFERROR('Input| Projects'!J964*'Input| Escalations'!$K$19,"")</f>
        <v>0</v>
      </c>
      <c r="H964" s="257">
        <f>IFERROR('Input| Projects'!K964*'Input| Escalations'!$K$19,"")</f>
        <v>0</v>
      </c>
      <c r="I964" s="257">
        <f>IFERROR('Input| Projects'!L964*'Input| Escalations'!$K$19,"")</f>
        <v>0</v>
      </c>
      <c r="J964" s="257">
        <f>IFERROR('Input| Projects'!M964*'Input| Escalations'!$K$19,"")</f>
        <v>0</v>
      </c>
      <c r="K964" s="257">
        <f>IFERROR('Input| Projects'!N964*'Input| Escalations'!$K$19,"")</f>
        <v>0</v>
      </c>
      <c r="L964" s="257">
        <f>IFERROR('Input| Projects'!O964*'Input| Escalations'!$K$19,"")</f>
        <v>0</v>
      </c>
      <c r="M964" s="206" t="str">
        <f>IF(ABS(SUM(F964:L964)-(SUM('Input| Projects'!I964:O964)*'Input| Escalations'!$K$19))&lt;0.0000001,"",1)</f>
        <v/>
      </c>
      <c r="N964" s="259">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259">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259">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259">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259">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259">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259">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42"/>
      <c r="V964" s="253">
        <f t="shared" si="335"/>
        <v>0</v>
      </c>
      <c r="W964" s="253">
        <f t="shared" si="336"/>
        <v>0</v>
      </c>
      <c r="X964" s="253">
        <f t="shared" si="337"/>
        <v>0</v>
      </c>
      <c r="Y964" s="253">
        <f t="shared" si="320"/>
        <v>0</v>
      </c>
      <c r="Z964" s="253">
        <f t="shared" si="321"/>
        <v>0</v>
      </c>
      <c r="AA964" s="253">
        <f t="shared" si="322"/>
        <v>0</v>
      </c>
      <c r="AB964" s="253">
        <f t="shared" si="323"/>
        <v>0</v>
      </c>
      <c r="AC964" s="142"/>
      <c r="AD964" s="253">
        <f>'Input| Projects'!Q964*N964*'Input| Escalations'!$K$19</f>
        <v>0</v>
      </c>
      <c r="AE964" s="253">
        <f>'Input| Projects'!R964*O964*'Input| Escalations'!$K$19</f>
        <v>0</v>
      </c>
      <c r="AF964" s="253">
        <f>'Input| Projects'!S964*P964*'Input| Escalations'!$K$19</f>
        <v>0</v>
      </c>
      <c r="AG964" s="253">
        <f>'Input| Projects'!T964*Q964*'Input| Escalations'!$K$19</f>
        <v>0</v>
      </c>
      <c r="AH964" s="253">
        <f>'Input| Projects'!U964*R964*'Input| Escalations'!$K$19</f>
        <v>0</v>
      </c>
      <c r="AI964" s="253">
        <f>'Input| Projects'!V964*S964*'Input| Escalations'!$K$19</f>
        <v>0</v>
      </c>
      <c r="AJ964" s="253">
        <f>'Input| Projects'!W964*T964*'Input| Escalations'!$K$19</f>
        <v>0</v>
      </c>
      <c r="AK964" s="142"/>
      <c r="AL964" s="253">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253">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253">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253">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253">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253">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253">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42"/>
      <c r="AT964" s="253">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253">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253">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253">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253">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253">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253">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42"/>
      <c r="BB964" s="253">
        <f t="shared" si="338"/>
        <v>0</v>
      </c>
      <c r="BC964" s="253">
        <f t="shared" si="339"/>
        <v>0</v>
      </c>
      <c r="BD964" s="253">
        <f t="shared" si="340"/>
        <v>0</v>
      </c>
      <c r="BE964" s="253">
        <f t="shared" si="324"/>
        <v>0</v>
      </c>
      <c r="BF964" s="253">
        <f t="shared" si="325"/>
        <v>0</v>
      </c>
      <c r="BG964" s="253">
        <f t="shared" si="326"/>
        <v>0</v>
      </c>
      <c r="BH964" s="253">
        <f t="shared" si="327"/>
        <v>0</v>
      </c>
      <c r="BI964" s="144"/>
      <c r="BJ964" s="253"/>
      <c r="BK964" s="253"/>
      <c r="BL964" s="253"/>
      <c r="BM964" s="253"/>
      <c r="BN964" s="253"/>
      <c r="BO964" s="253"/>
      <c r="BP964" s="253"/>
      <c r="BQ964" s="144"/>
      <c r="BR964" s="253">
        <f t="shared" si="328"/>
        <v>0</v>
      </c>
      <c r="BS964" s="253">
        <f t="shared" si="329"/>
        <v>0</v>
      </c>
      <c r="BT964" s="253">
        <f t="shared" si="330"/>
        <v>0</v>
      </c>
      <c r="BU964" s="253">
        <f t="shared" si="331"/>
        <v>0</v>
      </c>
      <c r="BV964" s="253">
        <f t="shared" si="332"/>
        <v>0</v>
      </c>
      <c r="BW964" s="253">
        <f t="shared" si="333"/>
        <v>0</v>
      </c>
      <c r="BX964" s="253">
        <f t="shared" si="334"/>
        <v>0</v>
      </c>
      <c r="BY964" s="142"/>
      <c r="BZ964" s="264" t="str">
        <f>IF(SUMIF('Input| Projects'!$AR$8:$CO$8,"Dx",'Input| Projects'!$AR964:$CO964)=0,"",SUMIF('Input| Projects'!$AR$8:$CO$8,"Dx",'Input| Projects'!$AR964:$CO964))</f>
        <v/>
      </c>
      <c r="CA964" s="264" t="str">
        <f>IF(SUMIF('Input| Projects'!$AR$8:$CO$8,"Tx",'Input| Projects'!$AR964:$CO964)=0,"",SUMIF('Input| Projects'!$AR$8:$CO$8,"Tx",'Input| Projects'!$AR964:$CO964))</f>
        <v/>
      </c>
      <c r="CB964" s="206" t="str">
        <f t="shared" si="341"/>
        <v/>
      </c>
    </row>
    <row r="965" spans="2:80" x14ac:dyDescent="0.3">
      <c r="B965" s="268">
        <f>IFERROR('Input| Projects'!B965,"")</f>
        <v>956</v>
      </c>
      <c r="C965" s="57" t="str">
        <f>IFERROR(IF('Input| Projects'!C965="","",'Input| Projects'!C965),"")</f>
        <v/>
      </c>
      <c r="D965" s="57" t="str">
        <f>IFERROR(IF('Input| Projects'!D965="","",'Input| Projects'!D965),"")</f>
        <v/>
      </c>
      <c r="E965" s="140"/>
      <c r="F965" s="257">
        <f>IFERROR('Input| Projects'!I965*'Input| Escalations'!$K$19,"")</f>
        <v>0</v>
      </c>
      <c r="G965" s="257">
        <f>IFERROR('Input| Projects'!J965*'Input| Escalations'!$K$19,"")</f>
        <v>0</v>
      </c>
      <c r="H965" s="257">
        <f>IFERROR('Input| Projects'!K965*'Input| Escalations'!$K$19,"")</f>
        <v>0</v>
      </c>
      <c r="I965" s="257">
        <f>IFERROR('Input| Projects'!L965*'Input| Escalations'!$K$19,"")</f>
        <v>0</v>
      </c>
      <c r="J965" s="257">
        <f>IFERROR('Input| Projects'!M965*'Input| Escalations'!$K$19,"")</f>
        <v>0</v>
      </c>
      <c r="K965" s="257">
        <f>IFERROR('Input| Projects'!N965*'Input| Escalations'!$K$19,"")</f>
        <v>0</v>
      </c>
      <c r="L965" s="257">
        <f>IFERROR('Input| Projects'!O965*'Input| Escalations'!$K$19,"")</f>
        <v>0</v>
      </c>
      <c r="M965" s="206" t="str">
        <f>IF(ABS(SUM(F965:L965)-(SUM('Input| Projects'!I965:O965)*'Input| Escalations'!$K$19))&lt;0.0000001,"",1)</f>
        <v/>
      </c>
      <c r="N965" s="259">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259">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259">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259">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259">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259">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259">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42"/>
      <c r="V965" s="253">
        <f t="shared" si="335"/>
        <v>0</v>
      </c>
      <c r="W965" s="253">
        <f t="shared" si="336"/>
        <v>0</v>
      </c>
      <c r="X965" s="253">
        <f t="shared" si="337"/>
        <v>0</v>
      </c>
      <c r="Y965" s="253">
        <f t="shared" si="320"/>
        <v>0</v>
      </c>
      <c r="Z965" s="253">
        <f t="shared" si="321"/>
        <v>0</v>
      </c>
      <c r="AA965" s="253">
        <f t="shared" si="322"/>
        <v>0</v>
      </c>
      <c r="AB965" s="253">
        <f t="shared" si="323"/>
        <v>0</v>
      </c>
      <c r="AC965" s="142"/>
      <c r="AD965" s="253">
        <f>'Input| Projects'!Q965*N965*'Input| Escalations'!$K$19</f>
        <v>0</v>
      </c>
      <c r="AE965" s="253">
        <f>'Input| Projects'!R965*O965*'Input| Escalations'!$K$19</f>
        <v>0</v>
      </c>
      <c r="AF965" s="253">
        <f>'Input| Projects'!S965*P965*'Input| Escalations'!$K$19</f>
        <v>0</v>
      </c>
      <c r="AG965" s="253">
        <f>'Input| Projects'!T965*Q965*'Input| Escalations'!$K$19</f>
        <v>0</v>
      </c>
      <c r="AH965" s="253">
        <f>'Input| Projects'!U965*R965*'Input| Escalations'!$K$19</f>
        <v>0</v>
      </c>
      <c r="AI965" s="253">
        <f>'Input| Projects'!V965*S965*'Input| Escalations'!$K$19</f>
        <v>0</v>
      </c>
      <c r="AJ965" s="253">
        <f>'Input| Projects'!W965*T965*'Input| Escalations'!$K$19</f>
        <v>0</v>
      </c>
      <c r="AK965" s="142"/>
      <c r="AL965" s="253">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253">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253">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253">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253">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253">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253">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42"/>
      <c r="AT965" s="253">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253">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253">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253">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253">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253">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253">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42"/>
      <c r="BB965" s="253">
        <f t="shared" si="338"/>
        <v>0</v>
      </c>
      <c r="BC965" s="253">
        <f t="shared" si="339"/>
        <v>0</v>
      </c>
      <c r="BD965" s="253">
        <f t="shared" si="340"/>
        <v>0</v>
      </c>
      <c r="BE965" s="253">
        <f t="shared" si="324"/>
        <v>0</v>
      </c>
      <c r="BF965" s="253">
        <f t="shared" si="325"/>
        <v>0</v>
      </c>
      <c r="BG965" s="253">
        <f t="shared" si="326"/>
        <v>0</v>
      </c>
      <c r="BH965" s="253">
        <f t="shared" si="327"/>
        <v>0</v>
      </c>
      <c r="BI965" s="144"/>
      <c r="BJ965" s="253"/>
      <c r="BK965" s="253"/>
      <c r="BL965" s="253"/>
      <c r="BM965" s="253"/>
      <c r="BN965" s="253"/>
      <c r="BO965" s="253"/>
      <c r="BP965" s="253"/>
      <c r="BQ965" s="144"/>
      <c r="BR965" s="253">
        <f t="shared" si="328"/>
        <v>0</v>
      </c>
      <c r="BS965" s="253">
        <f t="shared" si="329"/>
        <v>0</v>
      </c>
      <c r="BT965" s="253">
        <f t="shared" si="330"/>
        <v>0</v>
      </c>
      <c r="BU965" s="253">
        <f t="shared" si="331"/>
        <v>0</v>
      </c>
      <c r="BV965" s="253">
        <f t="shared" si="332"/>
        <v>0</v>
      </c>
      <c r="BW965" s="253">
        <f t="shared" si="333"/>
        <v>0</v>
      </c>
      <c r="BX965" s="253">
        <f t="shared" si="334"/>
        <v>0</v>
      </c>
      <c r="BY965" s="142"/>
      <c r="BZ965" s="264" t="str">
        <f>IF(SUMIF('Input| Projects'!$AR$8:$CO$8,"Dx",'Input| Projects'!$AR965:$CO965)=0,"",SUMIF('Input| Projects'!$AR$8:$CO$8,"Dx",'Input| Projects'!$AR965:$CO965))</f>
        <v/>
      </c>
      <c r="CA965" s="264" t="str">
        <f>IF(SUMIF('Input| Projects'!$AR$8:$CO$8,"Tx",'Input| Projects'!$AR965:$CO965)=0,"",SUMIF('Input| Projects'!$AR$8:$CO$8,"Tx",'Input| Projects'!$AR965:$CO965))</f>
        <v/>
      </c>
      <c r="CB965" s="206" t="str">
        <f t="shared" si="341"/>
        <v/>
      </c>
    </row>
    <row r="966" spans="2:80" x14ac:dyDescent="0.3">
      <c r="B966" s="268">
        <f>IFERROR('Input| Projects'!B966,"")</f>
        <v>957</v>
      </c>
      <c r="C966" s="57" t="str">
        <f>IFERROR(IF('Input| Projects'!C966="","",'Input| Projects'!C966),"")</f>
        <v/>
      </c>
      <c r="D966" s="57" t="str">
        <f>IFERROR(IF('Input| Projects'!D966="","",'Input| Projects'!D966),"")</f>
        <v/>
      </c>
      <c r="E966" s="140"/>
      <c r="F966" s="257">
        <f>IFERROR('Input| Projects'!I966*'Input| Escalations'!$K$19,"")</f>
        <v>0</v>
      </c>
      <c r="G966" s="257">
        <f>IFERROR('Input| Projects'!J966*'Input| Escalations'!$K$19,"")</f>
        <v>0</v>
      </c>
      <c r="H966" s="257">
        <f>IFERROR('Input| Projects'!K966*'Input| Escalations'!$K$19,"")</f>
        <v>0</v>
      </c>
      <c r="I966" s="257">
        <f>IFERROR('Input| Projects'!L966*'Input| Escalations'!$K$19,"")</f>
        <v>0</v>
      </c>
      <c r="J966" s="257">
        <f>IFERROR('Input| Projects'!M966*'Input| Escalations'!$K$19,"")</f>
        <v>0</v>
      </c>
      <c r="K966" s="257">
        <f>IFERROR('Input| Projects'!N966*'Input| Escalations'!$K$19,"")</f>
        <v>0</v>
      </c>
      <c r="L966" s="257">
        <f>IFERROR('Input| Projects'!O966*'Input| Escalations'!$K$19,"")</f>
        <v>0</v>
      </c>
      <c r="M966" s="206" t="str">
        <f>IF(ABS(SUM(F966:L966)-(SUM('Input| Projects'!I966:O966)*'Input| Escalations'!$K$19))&lt;0.0000001,"",1)</f>
        <v/>
      </c>
      <c r="N966" s="259">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259">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259">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259">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259">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259">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259">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42"/>
      <c r="V966" s="253">
        <f t="shared" si="335"/>
        <v>0</v>
      </c>
      <c r="W966" s="253">
        <f t="shared" si="336"/>
        <v>0</v>
      </c>
      <c r="X966" s="253">
        <f t="shared" si="337"/>
        <v>0</v>
      </c>
      <c r="Y966" s="253">
        <f t="shared" si="320"/>
        <v>0</v>
      </c>
      <c r="Z966" s="253">
        <f t="shared" si="321"/>
        <v>0</v>
      </c>
      <c r="AA966" s="253">
        <f t="shared" si="322"/>
        <v>0</v>
      </c>
      <c r="AB966" s="253">
        <f t="shared" si="323"/>
        <v>0</v>
      </c>
      <c r="AC966" s="142"/>
      <c r="AD966" s="253">
        <f>'Input| Projects'!Q966*N966*'Input| Escalations'!$K$19</f>
        <v>0</v>
      </c>
      <c r="AE966" s="253">
        <f>'Input| Projects'!R966*O966*'Input| Escalations'!$K$19</f>
        <v>0</v>
      </c>
      <c r="AF966" s="253">
        <f>'Input| Projects'!S966*P966*'Input| Escalations'!$K$19</f>
        <v>0</v>
      </c>
      <c r="AG966" s="253">
        <f>'Input| Projects'!T966*Q966*'Input| Escalations'!$K$19</f>
        <v>0</v>
      </c>
      <c r="AH966" s="253">
        <f>'Input| Projects'!U966*R966*'Input| Escalations'!$K$19</f>
        <v>0</v>
      </c>
      <c r="AI966" s="253">
        <f>'Input| Projects'!V966*S966*'Input| Escalations'!$K$19</f>
        <v>0</v>
      </c>
      <c r="AJ966" s="253">
        <f>'Input| Projects'!W966*T966*'Input| Escalations'!$K$19</f>
        <v>0</v>
      </c>
      <c r="AK966" s="142"/>
      <c r="AL966" s="253">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253">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253">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253">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253">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253">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253">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42"/>
      <c r="AT966" s="253">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253">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253">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253">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253">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253">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253">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42"/>
      <c r="BB966" s="253">
        <f t="shared" si="338"/>
        <v>0</v>
      </c>
      <c r="BC966" s="253">
        <f t="shared" si="339"/>
        <v>0</v>
      </c>
      <c r="BD966" s="253">
        <f t="shared" si="340"/>
        <v>0</v>
      </c>
      <c r="BE966" s="253">
        <f t="shared" si="324"/>
        <v>0</v>
      </c>
      <c r="BF966" s="253">
        <f t="shared" si="325"/>
        <v>0</v>
      </c>
      <c r="BG966" s="253">
        <f t="shared" si="326"/>
        <v>0</v>
      </c>
      <c r="BH966" s="253">
        <f t="shared" si="327"/>
        <v>0</v>
      </c>
      <c r="BI966" s="144"/>
      <c r="BJ966" s="253"/>
      <c r="BK966" s="253"/>
      <c r="BL966" s="253"/>
      <c r="BM966" s="253"/>
      <c r="BN966" s="253"/>
      <c r="BO966" s="253"/>
      <c r="BP966" s="253"/>
      <c r="BQ966" s="144"/>
      <c r="BR966" s="253">
        <f t="shared" si="328"/>
        <v>0</v>
      </c>
      <c r="BS966" s="253">
        <f t="shared" si="329"/>
        <v>0</v>
      </c>
      <c r="BT966" s="253">
        <f t="shared" si="330"/>
        <v>0</v>
      </c>
      <c r="BU966" s="253">
        <f t="shared" si="331"/>
        <v>0</v>
      </c>
      <c r="BV966" s="253">
        <f t="shared" si="332"/>
        <v>0</v>
      </c>
      <c r="BW966" s="253">
        <f t="shared" si="333"/>
        <v>0</v>
      </c>
      <c r="BX966" s="253">
        <f t="shared" si="334"/>
        <v>0</v>
      </c>
      <c r="BY966" s="142"/>
      <c r="BZ966" s="264" t="str">
        <f>IF(SUMIF('Input| Projects'!$AR$8:$CO$8,"Dx",'Input| Projects'!$AR966:$CO966)=0,"",SUMIF('Input| Projects'!$AR$8:$CO$8,"Dx",'Input| Projects'!$AR966:$CO966))</f>
        <v/>
      </c>
      <c r="CA966" s="264" t="str">
        <f>IF(SUMIF('Input| Projects'!$AR$8:$CO$8,"Tx",'Input| Projects'!$AR966:$CO966)=0,"",SUMIF('Input| Projects'!$AR$8:$CO$8,"Tx",'Input| Projects'!$AR966:$CO966))</f>
        <v/>
      </c>
      <c r="CB966" s="206" t="str">
        <f t="shared" si="341"/>
        <v/>
      </c>
    </row>
    <row r="967" spans="2:80" x14ac:dyDescent="0.3">
      <c r="B967" s="268">
        <f>IFERROR('Input| Projects'!B967,"")</f>
        <v>958</v>
      </c>
      <c r="C967" s="57" t="str">
        <f>IFERROR(IF('Input| Projects'!C967="","",'Input| Projects'!C967),"")</f>
        <v/>
      </c>
      <c r="D967" s="57" t="str">
        <f>IFERROR(IF('Input| Projects'!D967="","",'Input| Projects'!D967),"")</f>
        <v/>
      </c>
      <c r="E967" s="140"/>
      <c r="F967" s="257">
        <f>IFERROR('Input| Projects'!I967*'Input| Escalations'!$K$19,"")</f>
        <v>0</v>
      </c>
      <c r="G967" s="257">
        <f>IFERROR('Input| Projects'!J967*'Input| Escalations'!$K$19,"")</f>
        <v>0</v>
      </c>
      <c r="H967" s="257">
        <f>IFERROR('Input| Projects'!K967*'Input| Escalations'!$K$19,"")</f>
        <v>0</v>
      </c>
      <c r="I967" s="257">
        <f>IFERROR('Input| Projects'!L967*'Input| Escalations'!$K$19,"")</f>
        <v>0</v>
      </c>
      <c r="J967" s="257">
        <f>IFERROR('Input| Projects'!M967*'Input| Escalations'!$K$19,"")</f>
        <v>0</v>
      </c>
      <c r="K967" s="257">
        <f>IFERROR('Input| Projects'!N967*'Input| Escalations'!$K$19,"")</f>
        <v>0</v>
      </c>
      <c r="L967" s="257">
        <f>IFERROR('Input| Projects'!O967*'Input| Escalations'!$K$19,"")</f>
        <v>0</v>
      </c>
      <c r="M967" s="206" t="str">
        <f>IF(ABS(SUM(F967:L967)-(SUM('Input| Projects'!I967:O967)*'Input| Escalations'!$K$19))&lt;0.0000001,"",1)</f>
        <v/>
      </c>
      <c r="N967" s="259">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259">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259">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259">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259">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259">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259">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42"/>
      <c r="V967" s="253">
        <f t="shared" si="335"/>
        <v>0</v>
      </c>
      <c r="W967" s="253">
        <f t="shared" si="336"/>
        <v>0</v>
      </c>
      <c r="X967" s="253">
        <f t="shared" si="337"/>
        <v>0</v>
      </c>
      <c r="Y967" s="253">
        <f t="shared" si="320"/>
        <v>0</v>
      </c>
      <c r="Z967" s="253">
        <f t="shared" si="321"/>
        <v>0</v>
      </c>
      <c r="AA967" s="253">
        <f t="shared" si="322"/>
        <v>0</v>
      </c>
      <c r="AB967" s="253">
        <f t="shared" si="323"/>
        <v>0</v>
      </c>
      <c r="AC967" s="142"/>
      <c r="AD967" s="253">
        <f>'Input| Projects'!Q967*N967*'Input| Escalations'!$K$19</f>
        <v>0</v>
      </c>
      <c r="AE967" s="253">
        <f>'Input| Projects'!R967*O967*'Input| Escalations'!$K$19</f>
        <v>0</v>
      </c>
      <c r="AF967" s="253">
        <f>'Input| Projects'!S967*P967*'Input| Escalations'!$K$19</f>
        <v>0</v>
      </c>
      <c r="AG967" s="253">
        <f>'Input| Projects'!T967*Q967*'Input| Escalations'!$K$19</f>
        <v>0</v>
      </c>
      <c r="AH967" s="253">
        <f>'Input| Projects'!U967*R967*'Input| Escalations'!$K$19</f>
        <v>0</v>
      </c>
      <c r="AI967" s="253">
        <f>'Input| Projects'!V967*S967*'Input| Escalations'!$K$19</f>
        <v>0</v>
      </c>
      <c r="AJ967" s="253">
        <f>'Input| Projects'!W967*T967*'Input| Escalations'!$K$19</f>
        <v>0</v>
      </c>
      <c r="AK967" s="142"/>
      <c r="AL967" s="253">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253">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253">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253">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253">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253">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253">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42"/>
      <c r="AT967" s="253">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253">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253">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253">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253">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253">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253">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42"/>
      <c r="BB967" s="253">
        <f t="shared" si="338"/>
        <v>0</v>
      </c>
      <c r="BC967" s="253">
        <f t="shared" si="339"/>
        <v>0</v>
      </c>
      <c r="BD967" s="253">
        <f t="shared" si="340"/>
        <v>0</v>
      </c>
      <c r="BE967" s="253">
        <f t="shared" si="324"/>
        <v>0</v>
      </c>
      <c r="BF967" s="253">
        <f t="shared" si="325"/>
        <v>0</v>
      </c>
      <c r="BG967" s="253">
        <f t="shared" si="326"/>
        <v>0</v>
      </c>
      <c r="BH967" s="253">
        <f t="shared" si="327"/>
        <v>0</v>
      </c>
      <c r="BI967" s="144"/>
      <c r="BJ967" s="253"/>
      <c r="BK967" s="253"/>
      <c r="BL967" s="253"/>
      <c r="BM967" s="253"/>
      <c r="BN967" s="253"/>
      <c r="BO967" s="253"/>
      <c r="BP967" s="253"/>
      <c r="BQ967" s="144"/>
      <c r="BR967" s="253">
        <f t="shared" si="328"/>
        <v>0</v>
      </c>
      <c r="BS967" s="253">
        <f t="shared" si="329"/>
        <v>0</v>
      </c>
      <c r="BT967" s="253">
        <f t="shared" si="330"/>
        <v>0</v>
      </c>
      <c r="BU967" s="253">
        <f t="shared" si="331"/>
        <v>0</v>
      </c>
      <c r="BV967" s="253">
        <f t="shared" si="332"/>
        <v>0</v>
      </c>
      <c r="BW967" s="253">
        <f t="shared" si="333"/>
        <v>0</v>
      </c>
      <c r="BX967" s="253">
        <f t="shared" si="334"/>
        <v>0</v>
      </c>
      <c r="BY967" s="142"/>
      <c r="BZ967" s="264" t="str">
        <f>IF(SUMIF('Input| Projects'!$AR$8:$CO$8,"Dx",'Input| Projects'!$AR967:$CO967)=0,"",SUMIF('Input| Projects'!$AR$8:$CO$8,"Dx",'Input| Projects'!$AR967:$CO967))</f>
        <v/>
      </c>
      <c r="CA967" s="264" t="str">
        <f>IF(SUMIF('Input| Projects'!$AR$8:$CO$8,"Tx",'Input| Projects'!$AR967:$CO967)=0,"",SUMIF('Input| Projects'!$AR$8:$CO$8,"Tx",'Input| Projects'!$AR967:$CO967))</f>
        <v/>
      </c>
      <c r="CB967" s="206" t="str">
        <f t="shared" si="341"/>
        <v/>
      </c>
    </row>
    <row r="968" spans="2:80" x14ac:dyDescent="0.3">
      <c r="B968" s="268">
        <f>IFERROR('Input| Projects'!B968,"")</f>
        <v>959</v>
      </c>
      <c r="C968" s="57" t="str">
        <f>IFERROR(IF('Input| Projects'!C968="","",'Input| Projects'!C968),"")</f>
        <v/>
      </c>
      <c r="D968" s="57" t="str">
        <f>IFERROR(IF('Input| Projects'!D968="","",'Input| Projects'!D968),"")</f>
        <v/>
      </c>
      <c r="E968" s="140"/>
      <c r="F968" s="257">
        <f>IFERROR('Input| Projects'!I968*'Input| Escalations'!$K$19,"")</f>
        <v>0</v>
      </c>
      <c r="G968" s="257">
        <f>IFERROR('Input| Projects'!J968*'Input| Escalations'!$K$19,"")</f>
        <v>0</v>
      </c>
      <c r="H968" s="257">
        <f>IFERROR('Input| Projects'!K968*'Input| Escalations'!$K$19,"")</f>
        <v>0</v>
      </c>
      <c r="I968" s="257">
        <f>IFERROR('Input| Projects'!L968*'Input| Escalations'!$K$19,"")</f>
        <v>0</v>
      </c>
      <c r="J968" s="257">
        <f>IFERROR('Input| Projects'!M968*'Input| Escalations'!$K$19,"")</f>
        <v>0</v>
      </c>
      <c r="K968" s="257">
        <f>IFERROR('Input| Projects'!N968*'Input| Escalations'!$K$19,"")</f>
        <v>0</v>
      </c>
      <c r="L968" s="257">
        <f>IFERROR('Input| Projects'!O968*'Input| Escalations'!$K$19,"")</f>
        <v>0</v>
      </c>
      <c r="M968" s="206" t="str">
        <f>IF(ABS(SUM(F968:L968)-(SUM('Input| Projects'!I968:O968)*'Input| Escalations'!$K$19))&lt;0.0000001,"",1)</f>
        <v/>
      </c>
      <c r="N968" s="259">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259">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259">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259">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259">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259">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259">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42"/>
      <c r="V968" s="253">
        <f t="shared" si="335"/>
        <v>0</v>
      </c>
      <c r="W968" s="253">
        <f t="shared" si="336"/>
        <v>0</v>
      </c>
      <c r="X968" s="253">
        <f t="shared" si="337"/>
        <v>0</v>
      </c>
      <c r="Y968" s="253">
        <f t="shared" si="320"/>
        <v>0</v>
      </c>
      <c r="Z968" s="253">
        <f t="shared" si="321"/>
        <v>0</v>
      </c>
      <c r="AA968" s="253">
        <f t="shared" si="322"/>
        <v>0</v>
      </c>
      <c r="AB968" s="253">
        <f t="shared" si="323"/>
        <v>0</v>
      </c>
      <c r="AC968" s="142"/>
      <c r="AD968" s="253">
        <f>'Input| Projects'!Q968*N968*'Input| Escalations'!$K$19</f>
        <v>0</v>
      </c>
      <c r="AE968" s="253">
        <f>'Input| Projects'!R968*O968*'Input| Escalations'!$K$19</f>
        <v>0</v>
      </c>
      <c r="AF968" s="253">
        <f>'Input| Projects'!S968*P968*'Input| Escalations'!$K$19</f>
        <v>0</v>
      </c>
      <c r="AG968" s="253">
        <f>'Input| Projects'!T968*Q968*'Input| Escalations'!$K$19</f>
        <v>0</v>
      </c>
      <c r="AH968" s="253">
        <f>'Input| Projects'!U968*R968*'Input| Escalations'!$K$19</f>
        <v>0</v>
      </c>
      <c r="AI968" s="253">
        <f>'Input| Projects'!V968*S968*'Input| Escalations'!$K$19</f>
        <v>0</v>
      </c>
      <c r="AJ968" s="253">
        <f>'Input| Projects'!W968*T968*'Input| Escalations'!$K$19</f>
        <v>0</v>
      </c>
      <c r="AK968" s="142"/>
      <c r="AL968" s="253">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253">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253">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253">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253">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253">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253">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42"/>
      <c r="AT968" s="253">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253">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253">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253">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253">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253">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253">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42"/>
      <c r="BB968" s="253">
        <f t="shared" si="338"/>
        <v>0</v>
      </c>
      <c r="BC968" s="253">
        <f t="shared" si="339"/>
        <v>0</v>
      </c>
      <c r="BD968" s="253">
        <f t="shared" si="340"/>
        <v>0</v>
      </c>
      <c r="BE968" s="253">
        <f t="shared" si="324"/>
        <v>0</v>
      </c>
      <c r="BF968" s="253">
        <f t="shared" si="325"/>
        <v>0</v>
      </c>
      <c r="BG968" s="253">
        <f t="shared" si="326"/>
        <v>0</v>
      </c>
      <c r="BH968" s="253">
        <f t="shared" si="327"/>
        <v>0</v>
      </c>
      <c r="BI968" s="144"/>
      <c r="BJ968" s="253"/>
      <c r="BK968" s="253"/>
      <c r="BL968" s="253"/>
      <c r="BM968" s="253"/>
      <c r="BN968" s="253"/>
      <c r="BO968" s="253"/>
      <c r="BP968" s="253"/>
      <c r="BQ968" s="144"/>
      <c r="BR968" s="253">
        <f t="shared" si="328"/>
        <v>0</v>
      </c>
      <c r="BS968" s="253">
        <f t="shared" si="329"/>
        <v>0</v>
      </c>
      <c r="BT968" s="253">
        <f t="shared" si="330"/>
        <v>0</v>
      </c>
      <c r="BU968" s="253">
        <f t="shared" si="331"/>
        <v>0</v>
      </c>
      <c r="BV968" s="253">
        <f t="shared" si="332"/>
        <v>0</v>
      </c>
      <c r="BW968" s="253">
        <f t="shared" si="333"/>
        <v>0</v>
      </c>
      <c r="BX968" s="253">
        <f t="shared" si="334"/>
        <v>0</v>
      </c>
      <c r="BY968" s="142"/>
      <c r="BZ968" s="264" t="str">
        <f>IF(SUMIF('Input| Projects'!$AR$8:$CO$8,"Dx",'Input| Projects'!$AR968:$CO968)=0,"",SUMIF('Input| Projects'!$AR$8:$CO$8,"Dx",'Input| Projects'!$AR968:$CO968))</f>
        <v/>
      </c>
      <c r="CA968" s="264" t="str">
        <f>IF(SUMIF('Input| Projects'!$AR$8:$CO$8,"Tx",'Input| Projects'!$AR968:$CO968)=0,"",SUMIF('Input| Projects'!$AR$8:$CO$8,"Tx",'Input| Projects'!$AR968:$CO968))</f>
        <v/>
      </c>
      <c r="CB968" s="206" t="str">
        <f t="shared" si="341"/>
        <v/>
      </c>
    </row>
    <row r="969" spans="2:80" x14ac:dyDescent="0.3">
      <c r="B969" s="268">
        <f>IFERROR('Input| Projects'!B969,"")</f>
        <v>960</v>
      </c>
      <c r="C969" s="57" t="str">
        <f>IFERROR(IF('Input| Projects'!C969="","",'Input| Projects'!C969),"")</f>
        <v/>
      </c>
      <c r="D969" s="57" t="str">
        <f>IFERROR(IF('Input| Projects'!D969="","",'Input| Projects'!D969),"")</f>
        <v/>
      </c>
      <c r="E969" s="140"/>
      <c r="F969" s="257">
        <f>IFERROR('Input| Projects'!I969*'Input| Escalations'!$K$19,"")</f>
        <v>0</v>
      </c>
      <c r="G969" s="257">
        <f>IFERROR('Input| Projects'!J969*'Input| Escalations'!$K$19,"")</f>
        <v>0</v>
      </c>
      <c r="H969" s="257">
        <f>IFERROR('Input| Projects'!K969*'Input| Escalations'!$K$19,"")</f>
        <v>0</v>
      </c>
      <c r="I969" s="257">
        <f>IFERROR('Input| Projects'!L969*'Input| Escalations'!$K$19,"")</f>
        <v>0</v>
      </c>
      <c r="J969" s="257">
        <f>IFERROR('Input| Projects'!M969*'Input| Escalations'!$K$19,"")</f>
        <v>0</v>
      </c>
      <c r="K969" s="257">
        <f>IFERROR('Input| Projects'!N969*'Input| Escalations'!$K$19,"")</f>
        <v>0</v>
      </c>
      <c r="L969" s="257">
        <f>IFERROR('Input| Projects'!O969*'Input| Escalations'!$K$19,"")</f>
        <v>0</v>
      </c>
      <c r="M969" s="206" t="str">
        <f>IF(ABS(SUM(F969:L969)-(SUM('Input| Projects'!I969:O969)*'Input| Escalations'!$K$19))&lt;0.0000001,"",1)</f>
        <v/>
      </c>
      <c r="N969" s="259">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259">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259">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259">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259">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259">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259">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42"/>
      <c r="V969" s="253">
        <f t="shared" si="335"/>
        <v>0</v>
      </c>
      <c r="W969" s="253">
        <f t="shared" si="336"/>
        <v>0</v>
      </c>
      <c r="X969" s="253">
        <f t="shared" si="337"/>
        <v>0</v>
      </c>
      <c r="Y969" s="253">
        <f t="shared" si="320"/>
        <v>0</v>
      </c>
      <c r="Z969" s="253">
        <f t="shared" si="321"/>
        <v>0</v>
      </c>
      <c r="AA969" s="253">
        <f t="shared" si="322"/>
        <v>0</v>
      </c>
      <c r="AB969" s="253">
        <f t="shared" si="323"/>
        <v>0</v>
      </c>
      <c r="AC969" s="142"/>
      <c r="AD969" s="253">
        <f>'Input| Projects'!Q969*N969*'Input| Escalations'!$K$19</f>
        <v>0</v>
      </c>
      <c r="AE969" s="253">
        <f>'Input| Projects'!R969*O969*'Input| Escalations'!$K$19</f>
        <v>0</v>
      </c>
      <c r="AF969" s="253">
        <f>'Input| Projects'!S969*P969*'Input| Escalations'!$K$19</f>
        <v>0</v>
      </c>
      <c r="AG969" s="253">
        <f>'Input| Projects'!T969*Q969*'Input| Escalations'!$K$19</f>
        <v>0</v>
      </c>
      <c r="AH969" s="253">
        <f>'Input| Projects'!U969*R969*'Input| Escalations'!$K$19</f>
        <v>0</v>
      </c>
      <c r="AI969" s="253">
        <f>'Input| Projects'!V969*S969*'Input| Escalations'!$K$19</f>
        <v>0</v>
      </c>
      <c r="AJ969" s="253">
        <f>'Input| Projects'!W969*T969*'Input| Escalations'!$K$19</f>
        <v>0</v>
      </c>
      <c r="AK969" s="142"/>
      <c r="AL969" s="253">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253">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253">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253">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253">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253">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253">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42"/>
      <c r="AT969" s="253">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253">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253">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253">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253">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253">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253">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42"/>
      <c r="BB969" s="253">
        <f t="shared" si="338"/>
        <v>0</v>
      </c>
      <c r="BC969" s="253">
        <f t="shared" si="339"/>
        <v>0</v>
      </c>
      <c r="BD969" s="253">
        <f t="shared" si="340"/>
        <v>0</v>
      </c>
      <c r="BE969" s="253">
        <f t="shared" si="324"/>
        <v>0</v>
      </c>
      <c r="BF969" s="253">
        <f t="shared" si="325"/>
        <v>0</v>
      </c>
      <c r="BG969" s="253">
        <f t="shared" si="326"/>
        <v>0</v>
      </c>
      <c r="BH969" s="253">
        <f t="shared" si="327"/>
        <v>0</v>
      </c>
      <c r="BI969" s="144"/>
      <c r="BJ969" s="253"/>
      <c r="BK969" s="253"/>
      <c r="BL969" s="253"/>
      <c r="BM969" s="253"/>
      <c r="BN969" s="253"/>
      <c r="BO969" s="253"/>
      <c r="BP969" s="253"/>
      <c r="BQ969" s="144"/>
      <c r="BR969" s="253">
        <f t="shared" si="328"/>
        <v>0</v>
      </c>
      <c r="BS969" s="253">
        <f t="shared" si="329"/>
        <v>0</v>
      </c>
      <c r="BT969" s="253">
        <f t="shared" si="330"/>
        <v>0</v>
      </c>
      <c r="BU969" s="253">
        <f t="shared" si="331"/>
        <v>0</v>
      </c>
      <c r="BV969" s="253">
        <f t="shared" si="332"/>
        <v>0</v>
      </c>
      <c r="BW969" s="253">
        <f t="shared" si="333"/>
        <v>0</v>
      </c>
      <c r="BX969" s="253">
        <f t="shared" si="334"/>
        <v>0</v>
      </c>
      <c r="BY969" s="142"/>
      <c r="BZ969" s="264" t="str">
        <f>IF(SUMIF('Input| Projects'!$AR$8:$CO$8,"Dx",'Input| Projects'!$AR969:$CO969)=0,"",SUMIF('Input| Projects'!$AR$8:$CO$8,"Dx",'Input| Projects'!$AR969:$CO969))</f>
        <v/>
      </c>
      <c r="CA969" s="264" t="str">
        <f>IF(SUMIF('Input| Projects'!$AR$8:$CO$8,"Tx",'Input| Projects'!$AR969:$CO969)=0,"",SUMIF('Input| Projects'!$AR$8:$CO$8,"Tx",'Input| Projects'!$AR969:$CO969))</f>
        <v/>
      </c>
      <c r="CB969" s="206" t="str">
        <f t="shared" si="341"/>
        <v/>
      </c>
    </row>
    <row r="970" spans="2:80" x14ac:dyDescent="0.3">
      <c r="B970" s="268">
        <f>IFERROR('Input| Projects'!B970,"")</f>
        <v>961</v>
      </c>
      <c r="C970" s="57" t="str">
        <f>IFERROR(IF('Input| Projects'!C970="","",'Input| Projects'!C970),"")</f>
        <v/>
      </c>
      <c r="D970" s="57" t="str">
        <f>IFERROR(IF('Input| Projects'!D970="","",'Input| Projects'!D970),"")</f>
        <v/>
      </c>
      <c r="E970" s="140"/>
      <c r="F970" s="257">
        <f>IFERROR('Input| Projects'!I970*'Input| Escalations'!$K$19,"")</f>
        <v>0</v>
      </c>
      <c r="G970" s="257">
        <f>IFERROR('Input| Projects'!J970*'Input| Escalations'!$K$19,"")</f>
        <v>0</v>
      </c>
      <c r="H970" s="257">
        <f>IFERROR('Input| Projects'!K970*'Input| Escalations'!$K$19,"")</f>
        <v>0</v>
      </c>
      <c r="I970" s="257">
        <f>IFERROR('Input| Projects'!L970*'Input| Escalations'!$K$19,"")</f>
        <v>0</v>
      </c>
      <c r="J970" s="257">
        <f>IFERROR('Input| Projects'!M970*'Input| Escalations'!$K$19,"")</f>
        <v>0</v>
      </c>
      <c r="K970" s="257">
        <f>IFERROR('Input| Projects'!N970*'Input| Escalations'!$K$19,"")</f>
        <v>0</v>
      </c>
      <c r="L970" s="257">
        <f>IFERROR('Input| Projects'!O970*'Input| Escalations'!$K$19,"")</f>
        <v>0</v>
      </c>
      <c r="M970" s="206" t="str">
        <f>IF(ABS(SUM(F970:L970)-(SUM('Input| Projects'!I970:O970)*'Input| Escalations'!$K$19))&lt;0.0000001,"",1)</f>
        <v/>
      </c>
      <c r="N970" s="259">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259">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259">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259">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259">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259">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259">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42"/>
      <c r="V970" s="253">
        <f t="shared" si="335"/>
        <v>0</v>
      </c>
      <c r="W970" s="253">
        <f t="shared" si="336"/>
        <v>0</v>
      </c>
      <c r="X970" s="253">
        <f t="shared" si="337"/>
        <v>0</v>
      </c>
      <c r="Y970" s="253">
        <f t="shared" ref="Y970:Y1009" si="342">IFERROR(I970*Q970,"")</f>
        <v>0</v>
      </c>
      <c r="Z970" s="253">
        <f t="shared" ref="Z970:Z1009" si="343">IFERROR(J970*R970,"")</f>
        <v>0</v>
      </c>
      <c r="AA970" s="253">
        <f t="shared" ref="AA970:AA1009" si="344">IFERROR(K970*S970,"")</f>
        <v>0</v>
      </c>
      <c r="AB970" s="253">
        <f t="shared" ref="AB970:AB1009" si="345">IFERROR(L970*T970,"")</f>
        <v>0</v>
      </c>
      <c r="AC970" s="142"/>
      <c r="AD970" s="253">
        <f>'Input| Projects'!Q970*N970*'Input| Escalations'!$K$19</f>
        <v>0</v>
      </c>
      <c r="AE970" s="253">
        <f>'Input| Projects'!R970*O970*'Input| Escalations'!$K$19</f>
        <v>0</v>
      </c>
      <c r="AF970" s="253">
        <f>'Input| Projects'!S970*P970*'Input| Escalations'!$K$19</f>
        <v>0</v>
      </c>
      <c r="AG970" s="253">
        <f>'Input| Projects'!T970*Q970*'Input| Escalations'!$K$19</f>
        <v>0</v>
      </c>
      <c r="AH970" s="253">
        <f>'Input| Projects'!U970*R970*'Input| Escalations'!$K$19</f>
        <v>0</v>
      </c>
      <c r="AI970" s="253">
        <f>'Input| Projects'!V970*S970*'Input| Escalations'!$K$19</f>
        <v>0</v>
      </c>
      <c r="AJ970" s="253">
        <f>'Input| Projects'!W970*T970*'Input| Escalations'!$K$19</f>
        <v>0</v>
      </c>
      <c r="AK970" s="142"/>
      <c r="AL970" s="253">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253">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253">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253">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253">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253">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253">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42"/>
      <c r="AT970" s="253">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253">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253">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253">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253">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253">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253">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42"/>
      <c r="BB970" s="253">
        <f t="shared" si="338"/>
        <v>0</v>
      </c>
      <c r="BC970" s="253">
        <f t="shared" si="339"/>
        <v>0</v>
      </c>
      <c r="BD970" s="253">
        <f t="shared" si="340"/>
        <v>0</v>
      </c>
      <c r="BE970" s="253">
        <f t="shared" ref="BE970:BE1009" si="346">IFERROR(SUM(AO970,AW970),"")</f>
        <v>0</v>
      </c>
      <c r="BF970" s="253">
        <f t="shared" ref="BF970:BF1009" si="347">IFERROR(SUM(AP970,AX970),"")</f>
        <v>0</v>
      </c>
      <c r="BG970" s="253">
        <f t="shared" ref="BG970:BG1009" si="348">IFERROR(SUM(AQ970,AY970),"")</f>
        <v>0</v>
      </c>
      <c r="BH970" s="253">
        <f t="shared" ref="BH970:BH1009" si="349">IFERROR(SUM(AR970,AZ970),"")</f>
        <v>0</v>
      </c>
      <c r="BI970" s="144"/>
      <c r="BJ970" s="253"/>
      <c r="BK970" s="253"/>
      <c r="BL970" s="253"/>
      <c r="BM970" s="253"/>
      <c r="BN970" s="253"/>
      <c r="BO970" s="253"/>
      <c r="BP970" s="253"/>
      <c r="BQ970" s="144"/>
      <c r="BR970" s="253">
        <f t="shared" ref="BR970:BR1009" si="350">IFERROR(V970+BB970,"")</f>
        <v>0</v>
      </c>
      <c r="BS970" s="253">
        <f t="shared" ref="BS970:BS1009" si="351">IFERROR(W970+BC970,"")</f>
        <v>0</v>
      </c>
      <c r="BT970" s="253">
        <f t="shared" ref="BT970:BT1009" si="352">IFERROR(X970+BD970,"")</f>
        <v>0</v>
      </c>
      <c r="BU970" s="253">
        <f t="shared" ref="BU970:BU1009" si="353">IFERROR(Y970+BE970,"")</f>
        <v>0</v>
      </c>
      <c r="BV970" s="253">
        <f t="shared" ref="BV970:BV1009" si="354">IFERROR(Z970+BF970,"")</f>
        <v>0</v>
      </c>
      <c r="BW970" s="253">
        <f t="shared" ref="BW970:BW1009" si="355">IFERROR(AA970+BG970,"")</f>
        <v>0</v>
      </c>
      <c r="BX970" s="253">
        <f t="shared" ref="BX970:BX1009" si="356">IFERROR(AB970+BH970,"")</f>
        <v>0</v>
      </c>
      <c r="BY970" s="142"/>
      <c r="BZ970" s="264" t="str">
        <f>IF(SUMIF('Input| Projects'!$AR$8:$CO$8,"Dx",'Input| Projects'!$AR970:$CO970)=0,"",SUMIF('Input| Projects'!$AR$8:$CO$8,"Dx",'Input| Projects'!$AR970:$CO970))</f>
        <v/>
      </c>
      <c r="CA970" s="264" t="str">
        <f>IF(SUMIF('Input| Projects'!$AR$8:$CO$8,"Tx",'Input| Projects'!$AR970:$CO970)=0,"",SUMIF('Input| Projects'!$AR$8:$CO$8,"Tx",'Input| Projects'!$AR970:$CO970))</f>
        <v/>
      </c>
      <c r="CB970" s="206" t="str">
        <f t="shared" si="341"/>
        <v/>
      </c>
    </row>
    <row r="971" spans="2:80" x14ac:dyDescent="0.3">
      <c r="B971" s="268">
        <f>IFERROR('Input| Projects'!B971,"")</f>
        <v>962</v>
      </c>
      <c r="C971" s="57" t="str">
        <f>IFERROR(IF('Input| Projects'!C971="","",'Input| Projects'!C971),"")</f>
        <v/>
      </c>
      <c r="D971" s="57" t="str">
        <f>IFERROR(IF('Input| Projects'!D971="","",'Input| Projects'!D971),"")</f>
        <v/>
      </c>
      <c r="E971" s="140"/>
      <c r="F971" s="257">
        <f>IFERROR('Input| Projects'!I971*'Input| Escalations'!$K$19,"")</f>
        <v>0</v>
      </c>
      <c r="G971" s="257">
        <f>IFERROR('Input| Projects'!J971*'Input| Escalations'!$K$19,"")</f>
        <v>0</v>
      </c>
      <c r="H971" s="257">
        <f>IFERROR('Input| Projects'!K971*'Input| Escalations'!$K$19,"")</f>
        <v>0</v>
      </c>
      <c r="I971" s="257">
        <f>IFERROR('Input| Projects'!L971*'Input| Escalations'!$K$19,"")</f>
        <v>0</v>
      </c>
      <c r="J971" s="257">
        <f>IFERROR('Input| Projects'!M971*'Input| Escalations'!$K$19,"")</f>
        <v>0</v>
      </c>
      <c r="K971" s="257">
        <f>IFERROR('Input| Projects'!N971*'Input| Escalations'!$K$19,"")</f>
        <v>0</v>
      </c>
      <c r="L971" s="257">
        <f>IFERROR('Input| Projects'!O971*'Input| Escalations'!$K$19,"")</f>
        <v>0</v>
      </c>
      <c r="M971" s="206" t="str">
        <f>IF(ABS(SUM(F971:L971)-(SUM('Input| Projects'!I971:O971)*'Input| Escalations'!$K$19))&lt;0.0000001,"",1)</f>
        <v/>
      </c>
      <c r="N971" s="259">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259">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259">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259">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259">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259">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259">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42"/>
      <c r="V971" s="253">
        <f t="shared" ref="V971:V1009" si="357">IFERROR(F971*N971,"")</f>
        <v>0</v>
      </c>
      <c r="W971" s="253">
        <f t="shared" ref="W971:W1009" si="358">IFERROR(G971*O971,"")</f>
        <v>0</v>
      </c>
      <c r="X971" s="253">
        <f t="shared" ref="X971:X1009" si="359">IFERROR(H971*P971,"")</f>
        <v>0</v>
      </c>
      <c r="Y971" s="253">
        <f t="shared" si="342"/>
        <v>0</v>
      </c>
      <c r="Z971" s="253">
        <f t="shared" si="343"/>
        <v>0</v>
      </c>
      <c r="AA971" s="253">
        <f t="shared" si="344"/>
        <v>0</v>
      </c>
      <c r="AB971" s="253">
        <f t="shared" si="345"/>
        <v>0</v>
      </c>
      <c r="AC971" s="142"/>
      <c r="AD971" s="253">
        <f>'Input| Projects'!Q971*N971*'Input| Escalations'!$K$19</f>
        <v>0</v>
      </c>
      <c r="AE971" s="253">
        <f>'Input| Projects'!R971*O971*'Input| Escalations'!$K$19</f>
        <v>0</v>
      </c>
      <c r="AF971" s="253">
        <f>'Input| Projects'!S971*P971*'Input| Escalations'!$K$19</f>
        <v>0</v>
      </c>
      <c r="AG971" s="253">
        <f>'Input| Projects'!T971*Q971*'Input| Escalations'!$K$19</f>
        <v>0</v>
      </c>
      <c r="AH971" s="253">
        <f>'Input| Projects'!U971*R971*'Input| Escalations'!$K$19</f>
        <v>0</v>
      </c>
      <c r="AI971" s="253">
        <f>'Input| Projects'!V971*S971*'Input| Escalations'!$K$19</f>
        <v>0</v>
      </c>
      <c r="AJ971" s="253">
        <f>'Input| Projects'!W971*T971*'Input| Escalations'!$K$19</f>
        <v>0</v>
      </c>
      <c r="AK971" s="142"/>
      <c r="AL971" s="253">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253">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253">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253">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253">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253">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253">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42"/>
      <c r="AT971" s="253">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253">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253">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253">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253">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253">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253">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42"/>
      <c r="BB971" s="253">
        <f t="shared" ref="BB971:BB1009" si="360">IFERROR(SUM(AL971,AT971),"")</f>
        <v>0</v>
      </c>
      <c r="BC971" s="253">
        <f t="shared" ref="BC971:BC1009" si="361">IFERROR(SUM(AM971,AU971),"")</f>
        <v>0</v>
      </c>
      <c r="BD971" s="253">
        <f t="shared" ref="BD971:BD1009" si="362">IFERROR(SUM(AN971,AV971),"")</f>
        <v>0</v>
      </c>
      <c r="BE971" s="253">
        <f t="shared" si="346"/>
        <v>0</v>
      </c>
      <c r="BF971" s="253">
        <f t="shared" si="347"/>
        <v>0</v>
      </c>
      <c r="BG971" s="253">
        <f t="shared" si="348"/>
        <v>0</v>
      </c>
      <c r="BH971" s="253">
        <f t="shared" si="349"/>
        <v>0</v>
      </c>
      <c r="BI971" s="144"/>
      <c r="BJ971" s="253"/>
      <c r="BK971" s="253"/>
      <c r="BL971" s="253"/>
      <c r="BM971" s="253"/>
      <c r="BN971" s="253"/>
      <c r="BO971" s="253"/>
      <c r="BP971" s="253"/>
      <c r="BQ971" s="144"/>
      <c r="BR971" s="253">
        <f t="shared" si="350"/>
        <v>0</v>
      </c>
      <c r="BS971" s="253">
        <f t="shared" si="351"/>
        <v>0</v>
      </c>
      <c r="BT971" s="253">
        <f t="shared" si="352"/>
        <v>0</v>
      </c>
      <c r="BU971" s="253">
        <f t="shared" si="353"/>
        <v>0</v>
      </c>
      <c r="BV971" s="253">
        <f t="shared" si="354"/>
        <v>0</v>
      </c>
      <c r="BW971" s="253">
        <f t="shared" si="355"/>
        <v>0</v>
      </c>
      <c r="BX971" s="253">
        <f t="shared" si="356"/>
        <v>0</v>
      </c>
      <c r="BY971" s="142"/>
      <c r="BZ971" s="264" t="str">
        <f>IF(SUMIF('Input| Projects'!$AR$8:$CO$8,"Dx",'Input| Projects'!$AR971:$CO971)=0,"",SUMIF('Input| Projects'!$AR$8:$CO$8,"Dx",'Input| Projects'!$AR971:$CO971))</f>
        <v/>
      </c>
      <c r="CA971" s="264" t="str">
        <f>IF(SUMIF('Input| Projects'!$AR$8:$CO$8,"Tx",'Input| Projects'!$AR971:$CO971)=0,"",SUMIF('Input| Projects'!$AR$8:$CO$8,"Tx",'Input| Projects'!$AR971:$CO971))</f>
        <v/>
      </c>
      <c r="CB971" s="206" t="str">
        <f t="shared" ref="CB971:CB1009" si="363">IF(SUM(BZ971:CA971,F971:L971)=0,"",IF(SUM(BZ971:CA971)=1,"",1))</f>
        <v/>
      </c>
    </row>
    <row r="972" spans="2:80" x14ac:dyDescent="0.3">
      <c r="B972" s="268">
        <f>IFERROR('Input| Projects'!B972,"")</f>
        <v>963</v>
      </c>
      <c r="C972" s="57" t="str">
        <f>IFERROR(IF('Input| Projects'!C972="","",'Input| Projects'!C972),"")</f>
        <v/>
      </c>
      <c r="D972" s="57" t="str">
        <f>IFERROR(IF('Input| Projects'!D972="","",'Input| Projects'!D972),"")</f>
        <v/>
      </c>
      <c r="E972" s="140"/>
      <c r="F972" s="257">
        <f>IFERROR('Input| Projects'!I972*'Input| Escalations'!$K$19,"")</f>
        <v>0</v>
      </c>
      <c r="G972" s="257">
        <f>IFERROR('Input| Projects'!J972*'Input| Escalations'!$K$19,"")</f>
        <v>0</v>
      </c>
      <c r="H972" s="257">
        <f>IFERROR('Input| Projects'!K972*'Input| Escalations'!$K$19,"")</f>
        <v>0</v>
      </c>
      <c r="I972" s="257">
        <f>IFERROR('Input| Projects'!L972*'Input| Escalations'!$K$19,"")</f>
        <v>0</v>
      </c>
      <c r="J972" s="257">
        <f>IFERROR('Input| Projects'!M972*'Input| Escalations'!$K$19,"")</f>
        <v>0</v>
      </c>
      <c r="K972" s="257">
        <f>IFERROR('Input| Projects'!N972*'Input| Escalations'!$K$19,"")</f>
        <v>0</v>
      </c>
      <c r="L972" s="257">
        <f>IFERROR('Input| Projects'!O972*'Input| Escalations'!$K$19,"")</f>
        <v>0</v>
      </c>
      <c r="M972" s="206" t="str">
        <f>IF(ABS(SUM(F972:L972)-(SUM('Input| Projects'!I972:O972)*'Input| Escalations'!$K$19))&lt;0.0000001,"",1)</f>
        <v/>
      </c>
      <c r="N972" s="259">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259">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259">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259">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259">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259">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259">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42"/>
      <c r="V972" s="253">
        <f t="shared" si="357"/>
        <v>0</v>
      </c>
      <c r="W972" s="253">
        <f t="shared" si="358"/>
        <v>0</v>
      </c>
      <c r="X972" s="253">
        <f t="shared" si="359"/>
        <v>0</v>
      </c>
      <c r="Y972" s="253">
        <f t="shared" si="342"/>
        <v>0</v>
      </c>
      <c r="Z972" s="253">
        <f t="shared" si="343"/>
        <v>0</v>
      </c>
      <c r="AA972" s="253">
        <f t="shared" si="344"/>
        <v>0</v>
      </c>
      <c r="AB972" s="253">
        <f t="shared" si="345"/>
        <v>0</v>
      </c>
      <c r="AC972" s="142"/>
      <c r="AD972" s="253">
        <f>'Input| Projects'!Q972*N972*'Input| Escalations'!$K$19</f>
        <v>0</v>
      </c>
      <c r="AE972" s="253">
        <f>'Input| Projects'!R972*O972*'Input| Escalations'!$K$19</f>
        <v>0</v>
      </c>
      <c r="AF972" s="253">
        <f>'Input| Projects'!S972*P972*'Input| Escalations'!$K$19</f>
        <v>0</v>
      </c>
      <c r="AG972" s="253">
        <f>'Input| Projects'!T972*Q972*'Input| Escalations'!$K$19</f>
        <v>0</v>
      </c>
      <c r="AH972" s="253">
        <f>'Input| Projects'!U972*R972*'Input| Escalations'!$K$19</f>
        <v>0</v>
      </c>
      <c r="AI972" s="253">
        <f>'Input| Projects'!V972*S972*'Input| Escalations'!$K$19</f>
        <v>0</v>
      </c>
      <c r="AJ972" s="253">
        <f>'Input| Projects'!W972*T972*'Input| Escalations'!$K$19</f>
        <v>0</v>
      </c>
      <c r="AK972" s="142"/>
      <c r="AL972" s="253">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253">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253">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253">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253">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253">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253">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42"/>
      <c r="AT972" s="253">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253">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253">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253">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253">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253">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253">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42"/>
      <c r="BB972" s="253">
        <f t="shared" si="360"/>
        <v>0</v>
      </c>
      <c r="BC972" s="253">
        <f t="shared" si="361"/>
        <v>0</v>
      </c>
      <c r="BD972" s="253">
        <f t="shared" si="362"/>
        <v>0</v>
      </c>
      <c r="BE972" s="253">
        <f t="shared" si="346"/>
        <v>0</v>
      </c>
      <c r="BF972" s="253">
        <f t="shared" si="347"/>
        <v>0</v>
      </c>
      <c r="BG972" s="253">
        <f t="shared" si="348"/>
        <v>0</v>
      </c>
      <c r="BH972" s="253">
        <f t="shared" si="349"/>
        <v>0</v>
      </c>
      <c r="BI972" s="144"/>
      <c r="BJ972" s="253"/>
      <c r="BK972" s="253"/>
      <c r="BL972" s="253"/>
      <c r="BM972" s="253"/>
      <c r="BN972" s="253"/>
      <c r="BO972" s="253"/>
      <c r="BP972" s="253"/>
      <c r="BQ972" s="144"/>
      <c r="BR972" s="253">
        <f t="shared" si="350"/>
        <v>0</v>
      </c>
      <c r="BS972" s="253">
        <f t="shared" si="351"/>
        <v>0</v>
      </c>
      <c r="BT972" s="253">
        <f t="shared" si="352"/>
        <v>0</v>
      </c>
      <c r="BU972" s="253">
        <f t="shared" si="353"/>
        <v>0</v>
      </c>
      <c r="BV972" s="253">
        <f t="shared" si="354"/>
        <v>0</v>
      </c>
      <c r="BW972" s="253">
        <f t="shared" si="355"/>
        <v>0</v>
      </c>
      <c r="BX972" s="253">
        <f t="shared" si="356"/>
        <v>0</v>
      </c>
      <c r="BY972" s="142"/>
      <c r="BZ972" s="264" t="str">
        <f>IF(SUMIF('Input| Projects'!$AR$8:$CO$8,"Dx",'Input| Projects'!$AR972:$CO972)=0,"",SUMIF('Input| Projects'!$AR$8:$CO$8,"Dx",'Input| Projects'!$AR972:$CO972))</f>
        <v/>
      </c>
      <c r="CA972" s="264" t="str">
        <f>IF(SUMIF('Input| Projects'!$AR$8:$CO$8,"Tx",'Input| Projects'!$AR972:$CO972)=0,"",SUMIF('Input| Projects'!$AR$8:$CO$8,"Tx",'Input| Projects'!$AR972:$CO972))</f>
        <v/>
      </c>
      <c r="CB972" s="206" t="str">
        <f t="shared" si="363"/>
        <v/>
      </c>
    </row>
    <row r="973" spans="2:80" x14ac:dyDescent="0.3">
      <c r="B973" s="268">
        <f>IFERROR('Input| Projects'!B973,"")</f>
        <v>964</v>
      </c>
      <c r="C973" s="57" t="str">
        <f>IFERROR(IF('Input| Projects'!C973="","",'Input| Projects'!C973),"")</f>
        <v/>
      </c>
      <c r="D973" s="57" t="str">
        <f>IFERROR(IF('Input| Projects'!D973="","",'Input| Projects'!D973),"")</f>
        <v/>
      </c>
      <c r="E973" s="140"/>
      <c r="F973" s="257">
        <f>IFERROR('Input| Projects'!I973*'Input| Escalations'!$K$19,"")</f>
        <v>0</v>
      </c>
      <c r="G973" s="257">
        <f>IFERROR('Input| Projects'!J973*'Input| Escalations'!$K$19,"")</f>
        <v>0</v>
      </c>
      <c r="H973" s="257">
        <f>IFERROR('Input| Projects'!K973*'Input| Escalations'!$K$19,"")</f>
        <v>0</v>
      </c>
      <c r="I973" s="257">
        <f>IFERROR('Input| Projects'!L973*'Input| Escalations'!$K$19,"")</f>
        <v>0</v>
      </c>
      <c r="J973" s="257">
        <f>IFERROR('Input| Projects'!M973*'Input| Escalations'!$K$19,"")</f>
        <v>0</v>
      </c>
      <c r="K973" s="257">
        <f>IFERROR('Input| Projects'!N973*'Input| Escalations'!$K$19,"")</f>
        <v>0</v>
      </c>
      <c r="L973" s="257">
        <f>IFERROR('Input| Projects'!O973*'Input| Escalations'!$K$19,"")</f>
        <v>0</v>
      </c>
      <c r="M973" s="206" t="str">
        <f>IF(ABS(SUM(F973:L973)-(SUM('Input| Projects'!I973:O973)*'Input| Escalations'!$K$19))&lt;0.0000001,"",1)</f>
        <v/>
      </c>
      <c r="N973" s="259">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259">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259">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259">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259">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259">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259">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42"/>
      <c r="V973" s="253">
        <f t="shared" si="357"/>
        <v>0</v>
      </c>
      <c r="W973" s="253">
        <f t="shared" si="358"/>
        <v>0</v>
      </c>
      <c r="X973" s="253">
        <f t="shared" si="359"/>
        <v>0</v>
      </c>
      <c r="Y973" s="253">
        <f t="shared" si="342"/>
        <v>0</v>
      </c>
      <c r="Z973" s="253">
        <f t="shared" si="343"/>
        <v>0</v>
      </c>
      <c r="AA973" s="253">
        <f t="shared" si="344"/>
        <v>0</v>
      </c>
      <c r="AB973" s="253">
        <f t="shared" si="345"/>
        <v>0</v>
      </c>
      <c r="AC973" s="142"/>
      <c r="AD973" s="253">
        <f>'Input| Projects'!Q973*N973*'Input| Escalations'!$K$19</f>
        <v>0</v>
      </c>
      <c r="AE973" s="253">
        <f>'Input| Projects'!R973*O973*'Input| Escalations'!$K$19</f>
        <v>0</v>
      </c>
      <c r="AF973" s="253">
        <f>'Input| Projects'!S973*P973*'Input| Escalations'!$K$19</f>
        <v>0</v>
      </c>
      <c r="AG973" s="253">
        <f>'Input| Projects'!T973*Q973*'Input| Escalations'!$K$19</f>
        <v>0</v>
      </c>
      <c r="AH973" s="253">
        <f>'Input| Projects'!U973*R973*'Input| Escalations'!$K$19</f>
        <v>0</v>
      </c>
      <c r="AI973" s="253">
        <f>'Input| Projects'!V973*S973*'Input| Escalations'!$K$19</f>
        <v>0</v>
      </c>
      <c r="AJ973" s="253">
        <f>'Input| Projects'!W973*T973*'Input| Escalations'!$K$19</f>
        <v>0</v>
      </c>
      <c r="AK973" s="142"/>
      <c r="AL973" s="253">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253">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253">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253">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253">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253">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253">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42"/>
      <c r="AT973" s="253">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253">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253">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253">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253">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253">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253">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42"/>
      <c r="BB973" s="253">
        <f t="shared" si="360"/>
        <v>0</v>
      </c>
      <c r="BC973" s="253">
        <f t="shared" si="361"/>
        <v>0</v>
      </c>
      <c r="BD973" s="253">
        <f t="shared" si="362"/>
        <v>0</v>
      </c>
      <c r="BE973" s="253">
        <f t="shared" si="346"/>
        <v>0</v>
      </c>
      <c r="BF973" s="253">
        <f t="shared" si="347"/>
        <v>0</v>
      </c>
      <c r="BG973" s="253">
        <f t="shared" si="348"/>
        <v>0</v>
      </c>
      <c r="BH973" s="253">
        <f t="shared" si="349"/>
        <v>0</v>
      </c>
      <c r="BI973" s="144"/>
      <c r="BJ973" s="253"/>
      <c r="BK973" s="253"/>
      <c r="BL973" s="253"/>
      <c r="BM973" s="253"/>
      <c r="BN973" s="253"/>
      <c r="BO973" s="253"/>
      <c r="BP973" s="253"/>
      <c r="BQ973" s="144"/>
      <c r="BR973" s="253">
        <f t="shared" si="350"/>
        <v>0</v>
      </c>
      <c r="BS973" s="253">
        <f t="shared" si="351"/>
        <v>0</v>
      </c>
      <c r="BT973" s="253">
        <f t="shared" si="352"/>
        <v>0</v>
      </c>
      <c r="BU973" s="253">
        <f t="shared" si="353"/>
        <v>0</v>
      </c>
      <c r="BV973" s="253">
        <f t="shared" si="354"/>
        <v>0</v>
      </c>
      <c r="BW973" s="253">
        <f t="shared" si="355"/>
        <v>0</v>
      </c>
      <c r="BX973" s="253">
        <f t="shared" si="356"/>
        <v>0</v>
      </c>
      <c r="BY973" s="142"/>
      <c r="BZ973" s="264" t="str">
        <f>IF(SUMIF('Input| Projects'!$AR$8:$CO$8,"Dx",'Input| Projects'!$AR973:$CO973)=0,"",SUMIF('Input| Projects'!$AR$8:$CO$8,"Dx",'Input| Projects'!$AR973:$CO973))</f>
        <v/>
      </c>
      <c r="CA973" s="264" t="str">
        <f>IF(SUMIF('Input| Projects'!$AR$8:$CO$8,"Tx",'Input| Projects'!$AR973:$CO973)=0,"",SUMIF('Input| Projects'!$AR$8:$CO$8,"Tx",'Input| Projects'!$AR973:$CO973))</f>
        <v/>
      </c>
      <c r="CB973" s="206" t="str">
        <f t="shared" si="363"/>
        <v/>
      </c>
    </row>
    <row r="974" spans="2:80" x14ac:dyDescent="0.3">
      <c r="B974" s="268">
        <f>IFERROR('Input| Projects'!B974,"")</f>
        <v>965</v>
      </c>
      <c r="C974" s="57" t="str">
        <f>IFERROR(IF('Input| Projects'!C974="","",'Input| Projects'!C974),"")</f>
        <v/>
      </c>
      <c r="D974" s="57" t="str">
        <f>IFERROR(IF('Input| Projects'!D974="","",'Input| Projects'!D974),"")</f>
        <v/>
      </c>
      <c r="E974" s="140"/>
      <c r="F974" s="257">
        <f>IFERROR('Input| Projects'!I974*'Input| Escalations'!$K$19,"")</f>
        <v>0</v>
      </c>
      <c r="G974" s="257">
        <f>IFERROR('Input| Projects'!J974*'Input| Escalations'!$K$19,"")</f>
        <v>0</v>
      </c>
      <c r="H974" s="257">
        <f>IFERROR('Input| Projects'!K974*'Input| Escalations'!$K$19,"")</f>
        <v>0</v>
      </c>
      <c r="I974" s="257">
        <f>IFERROR('Input| Projects'!L974*'Input| Escalations'!$K$19,"")</f>
        <v>0</v>
      </c>
      <c r="J974" s="257">
        <f>IFERROR('Input| Projects'!M974*'Input| Escalations'!$K$19,"")</f>
        <v>0</v>
      </c>
      <c r="K974" s="257">
        <f>IFERROR('Input| Projects'!N974*'Input| Escalations'!$K$19,"")</f>
        <v>0</v>
      </c>
      <c r="L974" s="257">
        <f>IFERROR('Input| Projects'!O974*'Input| Escalations'!$K$19,"")</f>
        <v>0</v>
      </c>
      <c r="M974" s="206" t="str">
        <f>IF(ABS(SUM(F974:L974)-(SUM('Input| Projects'!I974:O974)*'Input| Escalations'!$K$19))&lt;0.0000001,"",1)</f>
        <v/>
      </c>
      <c r="N974" s="259">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259">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259">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259">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259">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259">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259">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42"/>
      <c r="V974" s="253">
        <f t="shared" si="357"/>
        <v>0</v>
      </c>
      <c r="W974" s="253">
        <f t="shared" si="358"/>
        <v>0</v>
      </c>
      <c r="X974" s="253">
        <f t="shared" si="359"/>
        <v>0</v>
      </c>
      <c r="Y974" s="253">
        <f t="shared" si="342"/>
        <v>0</v>
      </c>
      <c r="Z974" s="253">
        <f t="shared" si="343"/>
        <v>0</v>
      </c>
      <c r="AA974" s="253">
        <f t="shared" si="344"/>
        <v>0</v>
      </c>
      <c r="AB974" s="253">
        <f t="shared" si="345"/>
        <v>0</v>
      </c>
      <c r="AC974" s="142"/>
      <c r="AD974" s="253">
        <f>'Input| Projects'!Q974*N974*'Input| Escalations'!$K$19</f>
        <v>0</v>
      </c>
      <c r="AE974" s="253">
        <f>'Input| Projects'!R974*O974*'Input| Escalations'!$K$19</f>
        <v>0</v>
      </c>
      <c r="AF974" s="253">
        <f>'Input| Projects'!S974*P974*'Input| Escalations'!$K$19</f>
        <v>0</v>
      </c>
      <c r="AG974" s="253">
        <f>'Input| Projects'!T974*Q974*'Input| Escalations'!$K$19</f>
        <v>0</v>
      </c>
      <c r="AH974" s="253">
        <f>'Input| Projects'!U974*R974*'Input| Escalations'!$K$19</f>
        <v>0</v>
      </c>
      <c r="AI974" s="253">
        <f>'Input| Projects'!V974*S974*'Input| Escalations'!$K$19</f>
        <v>0</v>
      </c>
      <c r="AJ974" s="253">
        <f>'Input| Projects'!W974*T974*'Input| Escalations'!$K$19</f>
        <v>0</v>
      </c>
      <c r="AK974" s="142"/>
      <c r="AL974" s="253">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253">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253">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253">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253">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253">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253">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42"/>
      <c r="AT974" s="253">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253">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253">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253">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253">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253">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253">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42"/>
      <c r="BB974" s="253">
        <f t="shared" si="360"/>
        <v>0</v>
      </c>
      <c r="BC974" s="253">
        <f t="shared" si="361"/>
        <v>0</v>
      </c>
      <c r="BD974" s="253">
        <f t="shared" si="362"/>
        <v>0</v>
      </c>
      <c r="BE974" s="253">
        <f t="shared" si="346"/>
        <v>0</v>
      </c>
      <c r="BF974" s="253">
        <f t="shared" si="347"/>
        <v>0</v>
      </c>
      <c r="BG974" s="253">
        <f t="shared" si="348"/>
        <v>0</v>
      </c>
      <c r="BH974" s="253">
        <f t="shared" si="349"/>
        <v>0</v>
      </c>
      <c r="BI974" s="144"/>
      <c r="BJ974" s="253"/>
      <c r="BK974" s="253"/>
      <c r="BL974" s="253"/>
      <c r="BM974" s="253"/>
      <c r="BN974" s="253"/>
      <c r="BO974" s="253"/>
      <c r="BP974" s="253"/>
      <c r="BQ974" s="144"/>
      <c r="BR974" s="253">
        <f t="shared" si="350"/>
        <v>0</v>
      </c>
      <c r="BS974" s="253">
        <f t="shared" si="351"/>
        <v>0</v>
      </c>
      <c r="BT974" s="253">
        <f t="shared" si="352"/>
        <v>0</v>
      </c>
      <c r="BU974" s="253">
        <f t="shared" si="353"/>
        <v>0</v>
      </c>
      <c r="BV974" s="253">
        <f t="shared" si="354"/>
        <v>0</v>
      </c>
      <c r="BW974" s="253">
        <f t="shared" si="355"/>
        <v>0</v>
      </c>
      <c r="BX974" s="253">
        <f t="shared" si="356"/>
        <v>0</v>
      </c>
      <c r="BY974" s="142"/>
      <c r="BZ974" s="264" t="str">
        <f>IF(SUMIF('Input| Projects'!$AR$8:$CO$8,"Dx",'Input| Projects'!$AR974:$CO974)=0,"",SUMIF('Input| Projects'!$AR$8:$CO$8,"Dx",'Input| Projects'!$AR974:$CO974))</f>
        <v/>
      </c>
      <c r="CA974" s="264" t="str">
        <f>IF(SUMIF('Input| Projects'!$AR$8:$CO$8,"Tx",'Input| Projects'!$AR974:$CO974)=0,"",SUMIF('Input| Projects'!$AR$8:$CO$8,"Tx",'Input| Projects'!$AR974:$CO974))</f>
        <v/>
      </c>
      <c r="CB974" s="206" t="str">
        <f t="shared" si="363"/>
        <v/>
      </c>
    </row>
    <row r="975" spans="2:80" x14ac:dyDescent="0.3">
      <c r="B975" s="268">
        <f>IFERROR('Input| Projects'!B975,"")</f>
        <v>966</v>
      </c>
      <c r="C975" s="57" t="str">
        <f>IFERROR(IF('Input| Projects'!C975="","",'Input| Projects'!C975),"")</f>
        <v/>
      </c>
      <c r="D975" s="57" t="str">
        <f>IFERROR(IF('Input| Projects'!D975="","",'Input| Projects'!D975),"")</f>
        <v/>
      </c>
      <c r="E975" s="140"/>
      <c r="F975" s="257">
        <f>IFERROR('Input| Projects'!I975*'Input| Escalations'!$K$19,"")</f>
        <v>0</v>
      </c>
      <c r="G975" s="257">
        <f>IFERROR('Input| Projects'!J975*'Input| Escalations'!$K$19,"")</f>
        <v>0</v>
      </c>
      <c r="H975" s="257">
        <f>IFERROR('Input| Projects'!K975*'Input| Escalations'!$K$19,"")</f>
        <v>0</v>
      </c>
      <c r="I975" s="257">
        <f>IFERROR('Input| Projects'!L975*'Input| Escalations'!$K$19,"")</f>
        <v>0</v>
      </c>
      <c r="J975" s="257">
        <f>IFERROR('Input| Projects'!M975*'Input| Escalations'!$K$19,"")</f>
        <v>0</v>
      </c>
      <c r="K975" s="257">
        <f>IFERROR('Input| Projects'!N975*'Input| Escalations'!$K$19,"")</f>
        <v>0</v>
      </c>
      <c r="L975" s="257">
        <f>IFERROR('Input| Projects'!O975*'Input| Escalations'!$K$19,"")</f>
        <v>0</v>
      </c>
      <c r="M975" s="206" t="str">
        <f>IF(ABS(SUM(F975:L975)-(SUM('Input| Projects'!I975:O975)*'Input| Escalations'!$K$19))&lt;0.0000001,"",1)</f>
        <v/>
      </c>
      <c r="N975" s="259">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259">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259">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259">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259">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259">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259">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42"/>
      <c r="V975" s="253">
        <f t="shared" si="357"/>
        <v>0</v>
      </c>
      <c r="W975" s="253">
        <f t="shared" si="358"/>
        <v>0</v>
      </c>
      <c r="X975" s="253">
        <f t="shared" si="359"/>
        <v>0</v>
      </c>
      <c r="Y975" s="253">
        <f t="shared" si="342"/>
        <v>0</v>
      </c>
      <c r="Z975" s="253">
        <f t="shared" si="343"/>
        <v>0</v>
      </c>
      <c r="AA975" s="253">
        <f t="shared" si="344"/>
        <v>0</v>
      </c>
      <c r="AB975" s="253">
        <f t="shared" si="345"/>
        <v>0</v>
      </c>
      <c r="AC975" s="142"/>
      <c r="AD975" s="253">
        <f>'Input| Projects'!Q975*N975*'Input| Escalations'!$K$19</f>
        <v>0</v>
      </c>
      <c r="AE975" s="253">
        <f>'Input| Projects'!R975*O975*'Input| Escalations'!$K$19</f>
        <v>0</v>
      </c>
      <c r="AF975" s="253">
        <f>'Input| Projects'!S975*P975*'Input| Escalations'!$K$19</f>
        <v>0</v>
      </c>
      <c r="AG975" s="253">
        <f>'Input| Projects'!T975*Q975*'Input| Escalations'!$K$19</f>
        <v>0</v>
      </c>
      <c r="AH975" s="253">
        <f>'Input| Projects'!U975*R975*'Input| Escalations'!$K$19</f>
        <v>0</v>
      </c>
      <c r="AI975" s="253">
        <f>'Input| Projects'!V975*S975*'Input| Escalations'!$K$19</f>
        <v>0</v>
      </c>
      <c r="AJ975" s="253">
        <f>'Input| Projects'!W975*T975*'Input| Escalations'!$K$19</f>
        <v>0</v>
      </c>
      <c r="AK975" s="142"/>
      <c r="AL975" s="253">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253">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253">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253">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253">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253">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253">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42"/>
      <c r="AT975" s="253">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253">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253">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253">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253">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253">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253">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42"/>
      <c r="BB975" s="253">
        <f t="shared" si="360"/>
        <v>0</v>
      </c>
      <c r="BC975" s="253">
        <f t="shared" si="361"/>
        <v>0</v>
      </c>
      <c r="BD975" s="253">
        <f t="shared" si="362"/>
        <v>0</v>
      </c>
      <c r="BE975" s="253">
        <f t="shared" si="346"/>
        <v>0</v>
      </c>
      <c r="BF975" s="253">
        <f t="shared" si="347"/>
        <v>0</v>
      </c>
      <c r="BG975" s="253">
        <f t="shared" si="348"/>
        <v>0</v>
      </c>
      <c r="BH975" s="253">
        <f t="shared" si="349"/>
        <v>0</v>
      </c>
      <c r="BI975" s="144"/>
      <c r="BJ975" s="253"/>
      <c r="BK975" s="253"/>
      <c r="BL975" s="253"/>
      <c r="BM975" s="253"/>
      <c r="BN975" s="253"/>
      <c r="BO975" s="253"/>
      <c r="BP975" s="253"/>
      <c r="BQ975" s="144"/>
      <c r="BR975" s="253">
        <f t="shared" si="350"/>
        <v>0</v>
      </c>
      <c r="BS975" s="253">
        <f t="shared" si="351"/>
        <v>0</v>
      </c>
      <c r="BT975" s="253">
        <f t="shared" si="352"/>
        <v>0</v>
      </c>
      <c r="BU975" s="253">
        <f t="shared" si="353"/>
        <v>0</v>
      </c>
      <c r="BV975" s="253">
        <f t="shared" si="354"/>
        <v>0</v>
      </c>
      <c r="BW975" s="253">
        <f t="shared" si="355"/>
        <v>0</v>
      </c>
      <c r="BX975" s="253">
        <f t="shared" si="356"/>
        <v>0</v>
      </c>
      <c r="BY975" s="142"/>
      <c r="BZ975" s="264" t="str">
        <f>IF(SUMIF('Input| Projects'!$AR$8:$CO$8,"Dx",'Input| Projects'!$AR975:$CO975)=0,"",SUMIF('Input| Projects'!$AR$8:$CO$8,"Dx",'Input| Projects'!$AR975:$CO975))</f>
        <v/>
      </c>
      <c r="CA975" s="264" t="str">
        <f>IF(SUMIF('Input| Projects'!$AR$8:$CO$8,"Tx",'Input| Projects'!$AR975:$CO975)=0,"",SUMIF('Input| Projects'!$AR$8:$CO$8,"Tx",'Input| Projects'!$AR975:$CO975))</f>
        <v/>
      </c>
      <c r="CB975" s="206" t="str">
        <f t="shared" si="363"/>
        <v/>
      </c>
    </row>
    <row r="976" spans="2:80" x14ac:dyDescent="0.3">
      <c r="B976" s="268">
        <f>IFERROR('Input| Projects'!B976,"")</f>
        <v>967</v>
      </c>
      <c r="C976" s="57" t="str">
        <f>IFERROR(IF('Input| Projects'!C976="","",'Input| Projects'!C976),"")</f>
        <v/>
      </c>
      <c r="D976" s="57" t="str">
        <f>IFERROR(IF('Input| Projects'!D976="","",'Input| Projects'!D976),"")</f>
        <v/>
      </c>
      <c r="E976" s="140"/>
      <c r="F976" s="257">
        <f>IFERROR('Input| Projects'!I976*'Input| Escalations'!$K$19,"")</f>
        <v>0</v>
      </c>
      <c r="G976" s="257">
        <f>IFERROR('Input| Projects'!J976*'Input| Escalations'!$K$19,"")</f>
        <v>0</v>
      </c>
      <c r="H976" s="257">
        <f>IFERROR('Input| Projects'!K976*'Input| Escalations'!$K$19,"")</f>
        <v>0</v>
      </c>
      <c r="I976" s="257">
        <f>IFERROR('Input| Projects'!L976*'Input| Escalations'!$K$19,"")</f>
        <v>0</v>
      </c>
      <c r="J976" s="257">
        <f>IFERROR('Input| Projects'!M976*'Input| Escalations'!$K$19,"")</f>
        <v>0</v>
      </c>
      <c r="K976" s="257">
        <f>IFERROR('Input| Projects'!N976*'Input| Escalations'!$K$19,"")</f>
        <v>0</v>
      </c>
      <c r="L976" s="257">
        <f>IFERROR('Input| Projects'!O976*'Input| Escalations'!$K$19,"")</f>
        <v>0</v>
      </c>
      <c r="M976" s="206" t="str">
        <f>IF(ABS(SUM(F976:L976)-(SUM('Input| Projects'!I976:O976)*'Input| Escalations'!$K$19))&lt;0.0000001,"",1)</f>
        <v/>
      </c>
      <c r="N976" s="259">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259">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259">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259">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259">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259">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259">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42"/>
      <c r="V976" s="253">
        <f t="shared" si="357"/>
        <v>0</v>
      </c>
      <c r="W976" s="253">
        <f t="shared" si="358"/>
        <v>0</v>
      </c>
      <c r="X976" s="253">
        <f t="shared" si="359"/>
        <v>0</v>
      </c>
      <c r="Y976" s="253">
        <f t="shared" si="342"/>
        <v>0</v>
      </c>
      <c r="Z976" s="253">
        <f t="shared" si="343"/>
        <v>0</v>
      </c>
      <c r="AA976" s="253">
        <f t="shared" si="344"/>
        <v>0</v>
      </c>
      <c r="AB976" s="253">
        <f t="shared" si="345"/>
        <v>0</v>
      </c>
      <c r="AC976" s="142"/>
      <c r="AD976" s="253">
        <f>'Input| Projects'!Q976*N976*'Input| Escalations'!$K$19</f>
        <v>0</v>
      </c>
      <c r="AE976" s="253">
        <f>'Input| Projects'!R976*O976*'Input| Escalations'!$K$19</f>
        <v>0</v>
      </c>
      <c r="AF976" s="253">
        <f>'Input| Projects'!S976*P976*'Input| Escalations'!$K$19</f>
        <v>0</v>
      </c>
      <c r="AG976" s="253">
        <f>'Input| Projects'!T976*Q976*'Input| Escalations'!$K$19</f>
        <v>0</v>
      </c>
      <c r="AH976" s="253">
        <f>'Input| Projects'!U976*R976*'Input| Escalations'!$K$19</f>
        <v>0</v>
      </c>
      <c r="AI976" s="253">
        <f>'Input| Projects'!V976*S976*'Input| Escalations'!$K$19</f>
        <v>0</v>
      </c>
      <c r="AJ976" s="253">
        <f>'Input| Projects'!W976*T976*'Input| Escalations'!$K$19</f>
        <v>0</v>
      </c>
      <c r="AK976" s="142"/>
      <c r="AL976" s="253">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253">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253">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253">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253">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253">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253">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42"/>
      <c r="AT976" s="253">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253">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253">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253">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253">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253">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253">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42"/>
      <c r="BB976" s="253">
        <f t="shared" si="360"/>
        <v>0</v>
      </c>
      <c r="BC976" s="253">
        <f t="shared" si="361"/>
        <v>0</v>
      </c>
      <c r="BD976" s="253">
        <f t="shared" si="362"/>
        <v>0</v>
      </c>
      <c r="BE976" s="253">
        <f t="shared" si="346"/>
        <v>0</v>
      </c>
      <c r="BF976" s="253">
        <f t="shared" si="347"/>
        <v>0</v>
      </c>
      <c r="BG976" s="253">
        <f t="shared" si="348"/>
        <v>0</v>
      </c>
      <c r="BH976" s="253">
        <f t="shared" si="349"/>
        <v>0</v>
      </c>
      <c r="BI976" s="144"/>
      <c r="BJ976" s="253"/>
      <c r="BK976" s="253"/>
      <c r="BL976" s="253"/>
      <c r="BM976" s="253"/>
      <c r="BN976" s="253"/>
      <c r="BO976" s="253"/>
      <c r="BP976" s="253"/>
      <c r="BQ976" s="144"/>
      <c r="BR976" s="253">
        <f t="shared" si="350"/>
        <v>0</v>
      </c>
      <c r="BS976" s="253">
        <f t="shared" si="351"/>
        <v>0</v>
      </c>
      <c r="BT976" s="253">
        <f t="shared" si="352"/>
        <v>0</v>
      </c>
      <c r="BU976" s="253">
        <f t="shared" si="353"/>
        <v>0</v>
      </c>
      <c r="BV976" s="253">
        <f t="shared" si="354"/>
        <v>0</v>
      </c>
      <c r="BW976" s="253">
        <f t="shared" si="355"/>
        <v>0</v>
      </c>
      <c r="BX976" s="253">
        <f t="shared" si="356"/>
        <v>0</v>
      </c>
      <c r="BY976" s="142"/>
      <c r="BZ976" s="264" t="str">
        <f>IF(SUMIF('Input| Projects'!$AR$8:$CO$8,"Dx",'Input| Projects'!$AR976:$CO976)=0,"",SUMIF('Input| Projects'!$AR$8:$CO$8,"Dx",'Input| Projects'!$AR976:$CO976))</f>
        <v/>
      </c>
      <c r="CA976" s="264" t="str">
        <f>IF(SUMIF('Input| Projects'!$AR$8:$CO$8,"Tx",'Input| Projects'!$AR976:$CO976)=0,"",SUMIF('Input| Projects'!$AR$8:$CO$8,"Tx",'Input| Projects'!$AR976:$CO976))</f>
        <v/>
      </c>
      <c r="CB976" s="206" t="str">
        <f t="shared" si="363"/>
        <v/>
      </c>
    </row>
    <row r="977" spans="2:80" x14ac:dyDescent="0.3">
      <c r="B977" s="268">
        <f>IFERROR('Input| Projects'!B977,"")</f>
        <v>968</v>
      </c>
      <c r="C977" s="57" t="str">
        <f>IFERROR(IF('Input| Projects'!C977="","",'Input| Projects'!C977),"")</f>
        <v/>
      </c>
      <c r="D977" s="57" t="str">
        <f>IFERROR(IF('Input| Projects'!D977="","",'Input| Projects'!D977),"")</f>
        <v/>
      </c>
      <c r="E977" s="140"/>
      <c r="F977" s="257">
        <f>IFERROR('Input| Projects'!I977*'Input| Escalations'!$K$19,"")</f>
        <v>0</v>
      </c>
      <c r="G977" s="257">
        <f>IFERROR('Input| Projects'!J977*'Input| Escalations'!$K$19,"")</f>
        <v>0</v>
      </c>
      <c r="H977" s="257">
        <f>IFERROR('Input| Projects'!K977*'Input| Escalations'!$K$19,"")</f>
        <v>0</v>
      </c>
      <c r="I977" s="257">
        <f>IFERROR('Input| Projects'!L977*'Input| Escalations'!$K$19,"")</f>
        <v>0</v>
      </c>
      <c r="J977" s="257">
        <f>IFERROR('Input| Projects'!M977*'Input| Escalations'!$K$19,"")</f>
        <v>0</v>
      </c>
      <c r="K977" s="257">
        <f>IFERROR('Input| Projects'!N977*'Input| Escalations'!$K$19,"")</f>
        <v>0</v>
      </c>
      <c r="L977" s="257">
        <f>IFERROR('Input| Projects'!O977*'Input| Escalations'!$K$19,"")</f>
        <v>0</v>
      </c>
      <c r="M977" s="206" t="str">
        <f>IF(ABS(SUM(F977:L977)-(SUM('Input| Projects'!I977:O977)*'Input| Escalations'!$K$19))&lt;0.0000001,"",1)</f>
        <v/>
      </c>
      <c r="N977" s="259">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259">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259">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259">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259">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259">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259">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42"/>
      <c r="V977" s="253">
        <f t="shared" si="357"/>
        <v>0</v>
      </c>
      <c r="W977" s="253">
        <f t="shared" si="358"/>
        <v>0</v>
      </c>
      <c r="X977" s="253">
        <f t="shared" si="359"/>
        <v>0</v>
      </c>
      <c r="Y977" s="253">
        <f t="shared" si="342"/>
        <v>0</v>
      </c>
      <c r="Z977" s="253">
        <f t="shared" si="343"/>
        <v>0</v>
      </c>
      <c r="AA977" s="253">
        <f t="shared" si="344"/>
        <v>0</v>
      </c>
      <c r="AB977" s="253">
        <f t="shared" si="345"/>
        <v>0</v>
      </c>
      <c r="AC977" s="142"/>
      <c r="AD977" s="253">
        <f>'Input| Projects'!Q977*N977*'Input| Escalations'!$K$19</f>
        <v>0</v>
      </c>
      <c r="AE977" s="253">
        <f>'Input| Projects'!R977*O977*'Input| Escalations'!$K$19</f>
        <v>0</v>
      </c>
      <c r="AF977" s="253">
        <f>'Input| Projects'!S977*P977*'Input| Escalations'!$K$19</f>
        <v>0</v>
      </c>
      <c r="AG977" s="253">
        <f>'Input| Projects'!T977*Q977*'Input| Escalations'!$K$19</f>
        <v>0</v>
      </c>
      <c r="AH977" s="253">
        <f>'Input| Projects'!U977*R977*'Input| Escalations'!$K$19</f>
        <v>0</v>
      </c>
      <c r="AI977" s="253">
        <f>'Input| Projects'!V977*S977*'Input| Escalations'!$K$19</f>
        <v>0</v>
      </c>
      <c r="AJ977" s="253">
        <f>'Input| Projects'!W977*T977*'Input| Escalations'!$K$19</f>
        <v>0</v>
      </c>
      <c r="AK977" s="142"/>
      <c r="AL977" s="253">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253">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253">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253">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253">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253">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253">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42"/>
      <c r="AT977" s="253">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253">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253">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253">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253">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253">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253">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42"/>
      <c r="BB977" s="253">
        <f t="shared" si="360"/>
        <v>0</v>
      </c>
      <c r="BC977" s="253">
        <f t="shared" si="361"/>
        <v>0</v>
      </c>
      <c r="BD977" s="253">
        <f t="shared" si="362"/>
        <v>0</v>
      </c>
      <c r="BE977" s="253">
        <f t="shared" si="346"/>
        <v>0</v>
      </c>
      <c r="BF977" s="253">
        <f t="shared" si="347"/>
        <v>0</v>
      </c>
      <c r="BG977" s="253">
        <f t="shared" si="348"/>
        <v>0</v>
      </c>
      <c r="BH977" s="253">
        <f t="shared" si="349"/>
        <v>0</v>
      </c>
      <c r="BI977" s="144"/>
      <c r="BJ977" s="253"/>
      <c r="BK977" s="253"/>
      <c r="BL977" s="253"/>
      <c r="BM977" s="253"/>
      <c r="BN977" s="253"/>
      <c r="BO977" s="253"/>
      <c r="BP977" s="253"/>
      <c r="BQ977" s="144"/>
      <c r="BR977" s="253">
        <f t="shared" si="350"/>
        <v>0</v>
      </c>
      <c r="BS977" s="253">
        <f t="shared" si="351"/>
        <v>0</v>
      </c>
      <c r="BT977" s="253">
        <f t="shared" si="352"/>
        <v>0</v>
      </c>
      <c r="BU977" s="253">
        <f t="shared" si="353"/>
        <v>0</v>
      </c>
      <c r="BV977" s="253">
        <f t="shared" si="354"/>
        <v>0</v>
      </c>
      <c r="BW977" s="253">
        <f t="shared" si="355"/>
        <v>0</v>
      </c>
      <c r="BX977" s="253">
        <f t="shared" si="356"/>
        <v>0</v>
      </c>
      <c r="BY977" s="142"/>
      <c r="BZ977" s="264" t="str">
        <f>IF(SUMIF('Input| Projects'!$AR$8:$CO$8,"Dx",'Input| Projects'!$AR977:$CO977)=0,"",SUMIF('Input| Projects'!$AR$8:$CO$8,"Dx",'Input| Projects'!$AR977:$CO977))</f>
        <v/>
      </c>
      <c r="CA977" s="264" t="str">
        <f>IF(SUMIF('Input| Projects'!$AR$8:$CO$8,"Tx",'Input| Projects'!$AR977:$CO977)=0,"",SUMIF('Input| Projects'!$AR$8:$CO$8,"Tx",'Input| Projects'!$AR977:$CO977))</f>
        <v/>
      </c>
      <c r="CB977" s="206" t="str">
        <f t="shared" si="363"/>
        <v/>
      </c>
    </row>
    <row r="978" spans="2:80" x14ac:dyDescent="0.3">
      <c r="B978" s="268">
        <f>IFERROR('Input| Projects'!B978,"")</f>
        <v>969</v>
      </c>
      <c r="C978" s="57" t="str">
        <f>IFERROR(IF('Input| Projects'!C978="","",'Input| Projects'!C978),"")</f>
        <v/>
      </c>
      <c r="D978" s="57" t="str">
        <f>IFERROR(IF('Input| Projects'!D978="","",'Input| Projects'!D978),"")</f>
        <v/>
      </c>
      <c r="E978" s="140"/>
      <c r="F978" s="257">
        <f>IFERROR('Input| Projects'!I978*'Input| Escalations'!$K$19,"")</f>
        <v>0</v>
      </c>
      <c r="G978" s="257">
        <f>IFERROR('Input| Projects'!J978*'Input| Escalations'!$K$19,"")</f>
        <v>0</v>
      </c>
      <c r="H978" s="257">
        <f>IFERROR('Input| Projects'!K978*'Input| Escalations'!$K$19,"")</f>
        <v>0</v>
      </c>
      <c r="I978" s="257">
        <f>IFERROR('Input| Projects'!L978*'Input| Escalations'!$K$19,"")</f>
        <v>0</v>
      </c>
      <c r="J978" s="257">
        <f>IFERROR('Input| Projects'!M978*'Input| Escalations'!$K$19,"")</f>
        <v>0</v>
      </c>
      <c r="K978" s="257">
        <f>IFERROR('Input| Projects'!N978*'Input| Escalations'!$K$19,"")</f>
        <v>0</v>
      </c>
      <c r="L978" s="257">
        <f>IFERROR('Input| Projects'!O978*'Input| Escalations'!$K$19,"")</f>
        <v>0</v>
      </c>
      <c r="M978" s="206" t="str">
        <f>IF(ABS(SUM(F978:L978)-(SUM('Input| Projects'!I978:O978)*'Input| Escalations'!$K$19))&lt;0.0000001,"",1)</f>
        <v/>
      </c>
      <c r="N978" s="259">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259">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259">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259">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259">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259">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259">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42"/>
      <c r="V978" s="253">
        <f t="shared" si="357"/>
        <v>0</v>
      </c>
      <c r="W978" s="253">
        <f t="shared" si="358"/>
        <v>0</v>
      </c>
      <c r="X978" s="253">
        <f t="shared" si="359"/>
        <v>0</v>
      </c>
      <c r="Y978" s="253">
        <f t="shared" si="342"/>
        <v>0</v>
      </c>
      <c r="Z978" s="253">
        <f t="shared" si="343"/>
        <v>0</v>
      </c>
      <c r="AA978" s="253">
        <f t="shared" si="344"/>
        <v>0</v>
      </c>
      <c r="AB978" s="253">
        <f t="shared" si="345"/>
        <v>0</v>
      </c>
      <c r="AC978" s="142"/>
      <c r="AD978" s="253">
        <f>'Input| Projects'!Q978*N978*'Input| Escalations'!$K$19</f>
        <v>0</v>
      </c>
      <c r="AE978" s="253">
        <f>'Input| Projects'!R978*O978*'Input| Escalations'!$K$19</f>
        <v>0</v>
      </c>
      <c r="AF978" s="253">
        <f>'Input| Projects'!S978*P978*'Input| Escalations'!$K$19</f>
        <v>0</v>
      </c>
      <c r="AG978" s="253">
        <f>'Input| Projects'!T978*Q978*'Input| Escalations'!$K$19</f>
        <v>0</v>
      </c>
      <c r="AH978" s="253">
        <f>'Input| Projects'!U978*R978*'Input| Escalations'!$K$19</f>
        <v>0</v>
      </c>
      <c r="AI978" s="253">
        <f>'Input| Projects'!V978*S978*'Input| Escalations'!$K$19</f>
        <v>0</v>
      </c>
      <c r="AJ978" s="253">
        <f>'Input| Projects'!W978*T978*'Input| Escalations'!$K$19</f>
        <v>0</v>
      </c>
      <c r="AK978" s="142"/>
      <c r="AL978" s="253">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253">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253">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253">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253">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253">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253">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42"/>
      <c r="AT978" s="253">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253">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253">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253">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253">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253">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253">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42"/>
      <c r="BB978" s="253">
        <f t="shared" si="360"/>
        <v>0</v>
      </c>
      <c r="BC978" s="253">
        <f t="shared" si="361"/>
        <v>0</v>
      </c>
      <c r="BD978" s="253">
        <f t="shared" si="362"/>
        <v>0</v>
      </c>
      <c r="BE978" s="253">
        <f t="shared" si="346"/>
        <v>0</v>
      </c>
      <c r="BF978" s="253">
        <f t="shared" si="347"/>
        <v>0</v>
      </c>
      <c r="BG978" s="253">
        <f t="shared" si="348"/>
        <v>0</v>
      </c>
      <c r="BH978" s="253">
        <f t="shared" si="349"/>
        <v>0</v>
      </c>
      <c r="BI978" s="144"/>
      <c r="BJ978" s="253"/>
      <c r="BK978" s="253"/>
      <c r="BL978" s="253"/>
      <c r="BM978" s="253"/>
      <c r="BN978" s="253"/>
      <c r="BO978" s="253"/>
      <c r="BP978" s="253"/>
      <c r="BQ978" s="144"/>
      <c r="BR978" s="253">
        <f t="shared" si="350"/>
        <v>0</v>
      </c>
      <c r="BS978" s="253">
        <f t="shared" si="351"/>
        <v>0</v>
      </c>
      <c r="BT978" s="253">
        <f t="shared" si="352"/>
        <v>0</v>
      </c>
      <c r="BU978" s="253">
        <f t="shared" si="353"/>
        <v>0</v>
      </c>
      <c r="BV978" s="253">
        <f t="shared" si="354"/>
        <v>0</v>
      </c>
      <c r="BW978" s="253">
        <f t="shared" si="355"/>
        <v>0</v>
      </c>
      <c r="BX978" s="253">
        <f t="shared" si="356"/>
        <v>0</v>
      </c>
      <c r="BY978" s="142"/>
      <c r="BZ978" s="264" t="str">
        <f>IF(SUMIF('Input| Projects'!$AR$8:$CO$8,"Dx",'Input| Projects'!$AR978:$CO978)=0,"",SUMIF('Input| Projects'!$AR$8:$CO$8,"Dx",'Input| Projects'!$AR978:$CO978))</f>
        <v/>
      </c>
      <c r="CA978" s="264" t="str">
        <f>IF(SUMIF('Input| Projects'!$AR$8:$CO$8,"Tx",'Input| Projects'!$AR978:$CO978)=0,"",SUMIF('Input| Projects'!$AR$8:$CO$8,"Tx",'Input| Projects'!$AR978:$CO978))</f>
        <v/>
      </c>
      <c r="CB978" s="206" t="str">
        <f t="shared" si="363"/>
        <v/>
      </c>
    </row>
    <row r="979" spans="2:80" x14ac:dyDescent="0.3">
      <c r="B979" s="268">
        <f>IFERROR('Input| Projects'!B979,"")</f>
        <v>970</v>
      </c>
      <c r="C979" s="57" t="str">
        <f>IFERROR(IF('Input| Projects'!C979="","",'Input| Projects'!C979),"")</f>
        <v/>
      </c>
      <c r="D979" s="57" t="str">
        <f>IFERROR(IF('Input| Projects'!D979="","",'Input| Projects'!D979),"")</f>
        <v/>
      </c>
      <c r="E979" s="140"/>
      <c r="F979" s="257">
        <f>IFERROR('Input| Projects'!I979*'Input| Escalations'!$K$19,"")</f>
        <v>0</v>
      </c>
      <c r="G979" s="257">
        <f>IFERROR('Input| Projects'!J979*'Input| Escalations'!$K$19,"")</f>
        <v>0</v>
      </c>
      <c r="H979" s="257">
        <f>IFERROR('Input| Projects'!K979*'Input| Escalations'!$K$19,"")</f>
        <v>0</v>
      </c>
      <c r="I979" s="257">
        <f>IFERROR('Input| Projects'!L979*'Input| Escalations'!$K$19,"")</f>
        <v>0</v>
      </c>
      <c r="J979" s="257">
        <f>IFERROR('Input| Projects'!M979*'Input| Escalations'!$K$19,"")</f>
        <v>0</v>
      </c>
      <c r="K979" s="257">
        <f>IFERROR('Input| Projects'!N979*'Input| Escalations'!$K$19,"")</f>
        <v>0</v>
      </c>
      <c r="L979" s="257">
        <f>IFERROR('Input| Projects'!O979*'Input| Escalations'!$K$19,"")</f>
        <v>0</v>
      </c>
      <c r="M979" s="206" t="str">
        <f>IF(ABS(SUM(F979:L979)-(SUM('Input| Projects'!I979:O979)*'Input| Escalations'!$K$19))&lt;0.0000001,"",1)</f>
        <v/>
      </c>
      <c r="N979" s="259">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259">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259">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259">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259">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259">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259">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42"/>
      <c r="V979" s="253">
        <f t="shared" si="357"/>
        <v>0</v>
      </c>
      <c r="W979" s="253">
        <f t="shared" si="358"/>
        <v>0</v>
      </c>
      <c r="X979" s="253">
        <f t="shared" si="359"/>
        <v>0</v>
      </c>
      <c r="Y979" s="253">
        <f t="shared" si="342"/>
        <v>0</v>
      </c>
      <c r="Z979" s="253">
        <f t="shared" si="343"/>
        <v>0</v>
      </c>
      <c r="AA979" s="253">
        <f t="shared" si="344"/>
        <v>0</v>
      </c>
      <c r="AB979" s="253">
        <f t="shared" si="345"/>
        <v>0</v>
      </c>
      <c r="AC979" s="142"/>
      <c r="AD979" s="253">
        <f>'Input| Projects'!Q979*N979*'Input| Escalations'!$K$19</f>
        <v>0</v>
      </c>
      <c r="AE979" s="253">
        <f>'Input| Projects'!R979*O979*'Input| Escalations'!$K$19</f>
        <v>0</v>
      </c>
      <c r="AF979" s="253">
        <f>'Input| Projects'!S979*P979*'Input| Escalations'!$K$19</f>
        <v>0</v>
      </c>
      <c r="AG979" s="253">
        <f>'Input| Projects'!T979*Q979*'Input| Escalations'!$K$19</f>
        <v>0</v>
      </c>
      <c r="AH979" s="253">
        <f>'Input| Projects'!U979*R979*'Input| Escalations'!$K$19</f>
        <v>0</v>
      </c>
      <c r="AI979" s="253">
        <f>'Input| Projects'!V979*S979*'Input| Escalations'!$K$19</f>
        <v>0</v>
      </c>
      <c r="AJ979" s="253">
        <f>'Input| Projects'!W979*T979*'Input| Escalations'!$K$19</f>
        <v>0</v>
      </c>
      <c r="AK979" s="142"/>
      <c r="AL979" s="253">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253">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253">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253">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253">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253">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253">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42"/>
      <c r="AT979" s="253">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253">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253">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253">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253">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253">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253">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42"/>
      <c r="BB979" s="253">
        <f t="shared" si="360"/>
        <v>0</v>
      </c>
      <c r="BC979" s="253">
        <f t="shared" si="361"/>
        <v>0</v>
      </c>
      <c r="BD979" s="253">
        <f t="shared" si="362"/>
        <v>0</v>
      </c>
      <c r="BE979" s="253">
        <f t="shared" si="346"/>
        <v>0</v>
      </c>
      <c r="BF979" s="253">
        <f t="shared" si="347"/>
        <v>0</v>
      </c>
      <c r="BG979" s="253">
        <f t="shared" si="348"/>
        <v>0</v>
      </c>
      <c r="BH979" s="253">
        <f t="shared" si="349"/>
        <v>0</v>
      </c>
      <c r="BI979" s="144"/>
      <c r="BJ979" s="253"/>
      <c r="BK979" s="253"/>
      <c r="BL979" s="253"/>
      <c r="BM979" s="253"/>
      <c r="BN979" s="253"/>
      <c r="BO979" s="253"/>
      <c r="BP979" s="253"/>
      <c r="BQ979" s="144"/>
      <c r="BR979" s="253">
        <f t="shared" si="350"/>
        <v>0</v>
      </c>
      <c r="BS979" s="253">
        <f t="shared" si="351"/>
        <v>0</v>
      </c>
      <c r="BT979" s="253">
        <f t="shared" si="352"/>
        <v>0</v>
      </c>
      <c r="BU979" s="253">
        <f t="shared" si="353"/>
        <v>0</v>
      </c>
      <c r="BV979" s="253">
        <f t="shared" si="354"/>
        <v>0</v>
      </c>
      <c r="BW979" s="253">
        <f t="shared" si="355"/>
        <v>0</v>
      </c>
      <c r="BX979" s="253">
        <f t="shared" si="356"/>
        <v>0</v>
      </c>
      <c r="BY979" s="142"/>
      <c r="BZ979" s="264" t="str">
        <f>IF(SUMIF('Input| Projects'!$AR$8:$CO$8,"Dx",'Input| Projects'!$AR979:$CO979)=0,"",SUMIF('Input| Projects'!$AR$8:$CO$8,"Dx",'Input| Projects'!$AR979:$CO979))</f>
        <v/>
      </c>
      <c r="CA979" s="264" t="str">
        <f>IF(SUMIF('Input| Projects'!$AR$8:$CO$8,"Tx",'Input| Projects'!$AR979:$CO979)=0,"",SUMIF('Input| Projects'!$AR$8:$CO$8,"Tx",'Input| Projects'!$AR979:$CO979))</f>
        <v/>
      </c>
      <c r="CB979" s="206" t="str">
        <f t="shared" si="363"/>
        <v/>
      </c>
    </row>
    <row r="980" spans="2:80" x14ac:dyDescent="0.3">
      <c r="B980" s="268">
        <f>IFERROR('Input| Projects'!B980,"")</f>
        <v>971</v>
      </c>
      <c r="C980" s="57" t="str">
        <f>IFERROR(IF('Input| Projects'!C980="","",'Input| Projects'!C980),"")</f>
        <v/>
      </c>
      <c r="D980" s="57" t="str">
        <f>IFERROR(IF('Input| Projects'!D980="","",'Input| Projects'!D980),"")</f>
        <v/>
      </c>
      <c r="E980" s="140"/>
      <c r="F980" s="257">
        <f>IFERROR('Input| Projects'!I980*'Input| Escalations'!$K$19,"")</f>
        <v>0</v>
      </c>
      <c r="G980" s="257">
        <f>IFERROR('Input| Projects'!J980*'Input| Escalations'!$K$19,"")</f>
        <v>0</v>
      </c>
      <c r="H980" s="257">
        <f>IFERROR('Input| Projects'!K980*'Input| Escalations'!$K$19,"")</f>
        <v>0</v>
      </c>
      <c r="I980" s="257">
        <f>IFERROR('Input| Projects'!L980*'Input| Escalations'!$K$19,"")</f>
        <v>0</v>
      </c>
      <c r="J980" s="257">
        <f>IFERROR('Input| Projects'!M980*'Input| Escalations'!$K$19,"")</f>
        <v>0</v>
      </c>
      <c r="K980" s="257">
        <f>IFERROR('Input| Projects'!N980*'Input| Escalations'!$K$19,"")</f>
        <v>0</v>
      </c>
      <c r="L980" s="257">
        <f>IFERROR('Input| Projects'!O980*'Input| Escalations'!$K$19,"")</f>
        <v>0</v>
      </c>
      <c r="M980" s="206" t="str">
        <f>IF(ABS(SUM(F980:L980)-(SUM('Input| Projects'!I980:O980)*'Input| Escalations'!$K$19))&lt;0.0000001,"",1)</f>
        <v/>
      </c>
      <c r="N980" s="259">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259">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259">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259">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259">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259">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259">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42"/>
      <c r="V980" s="253">
        <f t="shared" si="357"/>
        <v>0</v>
      </c>
      <c r="W980" s="253">
        <f t="shared" si="358"/>
        <v>0</v>
      </c>
      <c r="X980" s="253">
        <f t="shared" si="359"/>
        <v>0</v>
      </c>
      <c r="Y980" s="253">
        <f t="shared" si="342"/>
        <v>0</v>
      </c>
      <c r="Z980" s="253">
        <f t="shared" si="343"/>
        <v>0</v>
      </c>
      <c r="AA980" s="253">
        <f t="shared" si="344"/>
        <v>0</v>
      </c>
      <c r="AB980" s="253">
        <f t="shared" si="345"/>
        <v>0</v>
      </c>
      <c r="AC980" s="142"/>
      <c r="AD980" s="253">
        <f>'Input| Projects'!Q980*N980*'Input| Escalations'!$K$19</f>
        <v>0</v>
      </c>
      <c r="AE980" s="253">
        <f>'Input| Projects'!R980*O980*'Input| Escalations'!$K$19</f>
        <v>0</v>
      </c>
      <c r="AF980" s="253">
        <f>'Input| Projects'!S980*P980*'Input| Escalations'!$K$19</f>
        <v>0</v>
      </c>
      <c r="AG980" s="253">
        <f>'Input| Projects'!T980*Q980*'Input| Escalations'!$K$19</f>
        <v>0</v>
      </c>
      <c r="AH980" s="253">
        <f>'Input| Projects'!U980*R980*'Input| Escalations'!$K$19</f>
        <v>0</v>
      </c>
      <c r="AI980" s="253">
        <f>'Input| Projects'!V980*S980*'Input| Escalations'!$K$19</f>
        <v>0</v>
      </c>
      <c r="AJ980" s="253">
        <f>'Input| Projects'!W980*T980*'Input| Escalations'!$K$19</f>
        <v>0</v>
      </c>
      <c r="AK980" s="142"/>
      <c r="AL980" s="253">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253">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253">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253">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253">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253">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253">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42"/>
      <c r="AT980" s="253">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253">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253">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253">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253">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253">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253">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42"/>
      <c r="BB980" s="253">
        <f t="shared" si="360"/>
        <v>0</v>
      </c>
      <c r="BC980" s="253">
        <f t="shared" si="361"/>
        <v>0</v>
      </c>
      <c r="BD980" s="253">
        <f t="shared" si="362"/>
        <v>0</v>
      </c>
      <c r="BE980" s="253">
        <f t="shared" si="346"/>
        <v>0</v>
      </c>
      <c r="BF980" s="253">
        <f t="shared" si="347"/>
        <v>0</v>
      </c>
      <c r="BG980" s="253">
        <f t="shared" si="348"/>
        <v>0</v>
      </c>
      <c r="BH980" s="253">
        <f t="shared" si="349"/>
        <v>0</v>
      </c>
      <c r="BI980" s="144"/>
      <c r="BJ980" s="253"/>
      <c r="BK980" s="253"/>
      <c r="BL980" s="253"/>
      <c r="BM980" s="253"/>
      <c r="BN980" s="253"/>
      <c r="BO980" s="253"/>
      <c r="BP980" s="253"/>
      <c r="BQ980" s="144"/>
      <c r="BR980" s="253">
        <f t="shared" si="350"/>
        <v>0</v>
      </c>
      <c r="BS980" s="253">
        <f t="shared" si="351"/>
        <v>0</v>
      </c>
      <c r="BT980" s="253">
        <f t="shared" si="352"/>
        <v>0</v>
      </c>
      <c r="BU980" s="253">
        <f t="shared" si="353"/>
        <v>0</v>
      </c>
      <c r="BV980" s="253">
        <f t="shared" si="354"/>
        <v>0</v>
      </c>
      <c r="BW980" s="253">
        <f t="shared" si="355"/>
        <v>0</v>
      </c>
      <c r="BX980" s="253">
        <f t="shared" si="356"/>
        <v>0</v>
      </c>
      <c r="BY980" s="142"/>
      <c r="BZ980" s="264" t="str">
        <f>IF(SUMIF('Input| Projects'!$AR$8:$CO$8,"Dx",'Input| Projects'!$AR980:$CO980)=0,"",SUMIF('Input| Projects'!$AR$8:$CO$8,"Dx",'Input| Projects'!$AR980:$CO980))</f>
        <v/>
      </c>
      <c r="CA980" s="264" t="str">
        <f>IF(SUMIF('Input| Projects'!$AR$8:$CO$8,"Tx",'Input| Projects'!$AR980:$CO980)=0,"",SUMIF('Input| Projects'!$AR$8:$CO$8,"Tx",'Input| Projects'!$AR980:$CO980))</f>
        <v/>
      </c>
      <c r="CB980" s="206" t="str">
        <f t="shared" si="363"/>
        <v/>
      </c>
    </row>
    <row r="981" spans="2:80" x14ac:dyDescent="0.3">
      <c r="B981" s="268">
        <f>IFERROR('Input| Projects'!B981,"")</f>
        <v>972</v>
      </c>
      <c r="C981" s="57" t="str">
        <f>IFERROR(IF('Input| Projects'!C981="","",'Input| Projects'!C981),"")</f>
        <v/>
      </c>
      <c r="D981" s="57" t="str">
        <f>IFERROR(IF('Input| Projects'!D981="","",'Input| Projects'!D981),"")</f>
        <v/>
      </c>
      <c r="E981" s="140"/>
      <c r="F981" s="257">
        <f>IFERROR('Input| Projects'!I981*'Input| Escalations'!$K$19,"")</f>
        <v>0</v>
      </c>
      <c r="G981" s="257">
        <f>IFERROR('Input| Projects'!J981*'Input| Escalations'!$K$19,"")</f>
        <v>0</v>
      </c>
      <c r="H981" s="257">
        <f>IFERROR('Input| Projects'!K981*'Input| Escalations'!$K$19,"")</f>
        <v>0</v>
      </c>
      <c r="I981" s="257">
        <f>IFERROR('Input| Projects'!L981*'Input| Escalations'!$K$19,"")</f>
        <v>0</v>
      </c>
      <c r="J981" s="257">
        <f>IFERROR('Input| Projects'!M981*'Input| Escalations'!$K$19,"")</f>
        <v>0</v>
      </c>
      <c r="K981" s="257">
        <f>IFERROR('Input| Projects'!N981*'Input| Escalations'!$K$19,"")</f>
        <v>0</v>
      </c>
      <c r="L981" s="257">
        <f>IFERROR('Input| Projects'!O981*'Input| Escalations'!$K$19,"")</f>
        <v>0</v>
      </c>
      <c r="M981" s="206" t="str">
        <f>IF(ABS(SUM(F981:L981)-(SUM('Input| Projects'!I981:O981)*'Input| Escalations'!$K$19))&lt;0.0000001,"",1)</f>
        <v/>
      </c>
      <c r="N981" s="259">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259">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259">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259">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259">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259">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259">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42"/>
      <c r="V981" s="253">
        <f t="shared" si="357"/>
        <v>0</v>
      </c>
      <c r="W981" s="253">
        <f t="shared" si="358"/>
        <v>0</v>
      </c>
      <c r="X981" s="253">
        <f t="shared" si="359"/>
        <v>0</v>
      </c>
      <c r="Y981" s="253">
        <f t="shared" si="342"/>
        <v>0</v>
      </c>
      <c r="Z981" s="253">
        <f t="shared" si="343"/>
        <v>0</v>
      </c>
      <c r="AA981" s="253">
        <f t="shared" si="344"/>
        <v>0</v>
      </c>
      <c r="AB981" s="253">
        <f t="shared" si="345"/>
        <v>0</v>
      </c>
      <c r="AC981" s="142"/>
      <c r="AD981" s="253">
        <f>'Input| Projects'!Q981*N981*'Input| Escalations'!$K$19</f>
        <v>0</v>
      </c>
      <c r="AE981" s="253">
        <f>'Input| Projects'!R981*O981*'Input| Escalations'!$K$19</f>
        <v>0</v>
      </c>
      <c r="AF981" s="253">
        <f>'Input| Projects'!S981*P981*'Input| Escalations'!$K$19</f>
        <v>0</v>
      </c>
      <c r="AG981" s="253">
        <f>'Input| Projects'!T981*Q981*'Input| Escalations'!$K$19</f>
        <v>0</v>
      </c>
      <c r="AH981" s="253">
        <f>'Input| Projects'!U981*R981*'Input| Escalations'!$K$19</f>
        <v>0</v>
      </c>
      <c r="AI981" s="253">
        <f>'Input| Projects'!V981*S981*'Input| Escalations'!$K$19</f>
        <v>0</v>
      </c>
      <c r="AJ981" s="253">
        <f>'Input| Projects'!W981*T981*'Input| Escalations'!$K$19</f>
        <v>0</v>
      </c>
      <c r="AK981" s="142"/>
      <c r="AL981" s="253">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253">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253">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253">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253">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253">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253">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42"/>
      <c r="AT981" s="253">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253">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253">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253">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253">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253">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253">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42"/>
      <c r="BB981" s="253">
        <f t="shared" si="360"/>
        <v>0</v>
      </c>
      <c r="BC981" s="253">
        <f t="shared" si="361"/>
        <v>0</v>
      </c>
      <c r="BD981" s="253">
        <f t="shared" si="362"/>
        <v>0</v>
      </c>
      <c r="BE981" s="253">
        <f t="shared" si="346"/>
        <v>0</v>
      </c>
      <c r="BF981" s="253">
        <f t="shared" si="347"/>
        <v>0</v>
      </c>
      <c r="BG981" s="253">
        <f t="shared" si="348"/>
        <v>0</v>
      </c>
      <c r="BH981" s="253">
        <f t="shared" si="349"/>
        <v>0</v>
      </c>
      <c r="BI981" s="144"/>
      <c r="BJ981" s="253"/>
      <c r="BK981" s="253"/>
      <c r="BL981" s="253"/>
      <c r="BM981" s="253"/>
      <c r="BN981" s="253"/>
      <c r="BO981" s="253"/>
      <c r="BP981" s="253"/>
      <c r="BQ981" s="144"/>
      <c r="BR981" s="253">
        <f t="shared" si="350"/>
        <v>0</v>
      </c>
      <c r="BS981" s="253">
        <f t="shared" si="351"/>
        <v>0</v>
      </c>
      <c r="BT981" s="253">
        <f t="shared" si="352"/>
        <v>0</v>
      </c>
      <c r="BU981" s="253">
        <f t="shared" si="353"/>
        <v>0</v>
      </c>
      <c r="BV981" s="253">
        <f t="shared" si="354"/>
        <v>0</v>
      </c>
      <c r="BW981" s="253">
        <f t="shared" si="355"/>
        <v>0</v>
      </c>
      <c r="BX981" s="253">
        <f t="shared" si="356"/>
        <v>0</v>
      </c>
      <c r="BY981" s="142"/>
      <c r="BZ981" s="264" t="str">
        <f>IF(SUMIF('Input| Projects'!$AR$8:$CO$8,"Dx",'Input| Projects'!$AR981:$CO981)=0,"",SUMIF('Input| Projects'!$AR$8:$CO$8,"Dx",'Input| Projects'!$AR981:$CO981))</f>
        <v/>
      </c>
      <c r="CA981" s="264" t="str">
        <f>IF(SUMIF('Input| Projects'!$AR$8:$CO$8,"Tx",'Input| Projects'!$AR981:$CO981)=0,"",SUMIF('Input| Projects'!$AR$8:$CO$8,"Tx",'Input| Projects'!$AR981:$CO981))</f>
        <v/>
      </c>
      <c r="CB981" s="206" t="str">
        <f t="shared" si="363"/>
        <v/>
      </c>
    </row>
    <row r="982" spans="2:80" x14ac:dyDescent="0.3">
      <c r="B982" s="268">
        <f>IFERROR('Input| Projects'!B982,"")</f>
        <v>973</v>
      </c>
      <c r="C982" s="57" t="str">
        <f>IFERROR(IF('Input| Projects'!C982="","",'Input| Projects'!C982),"")</f>
        <v/>
      </c>
      <c r="D982" s="57" t="str">
        <f>IFERROR(IF('Input| Projects'!D982="","",'Input| Projects'!D982),"")</f>
        <v/>
      </c>
      <c r="E982" s="140"/>
      <c r="F982" s="257">
        <f>IFERROR('Input| Projects'!I982*'Input| Escalations'!$K$19,"")</f>
        <v>0</v>
      </c>
      <c r="G982" s="257">
        <f>IFERROR('Input| Projects'!J982*'Input| Escalations'!$K$19,"")</f>
        <v>0</v>
      </c>
      <c r="H982" s="257">
        <f>IFERROR('Input| Projects'!K982*'Input| Escalations'!$K$19,"")</f>
        <v>0</v>
      </c>
      <c r="I982" s="257">
        <f>IFERROR('Input| Projects'!L982*'Input| Escalations'!$K$19,"")</f>
        <v>0</v>
      </c>
      <c r="J982" s="257">
        <f>IFERROR('Input| Projects'!M982*'Input| Escalations'!$K$19,"")</f>
        <v>0</v>
      </c>
      <c r="K982" s="257">
        <f>IFERROR('Input| Projects'!N982*'Input| Escalations'!$K$19,"")</f>
        <v>0</v>
      </c>
      <c r="L982" s="257">
        <f>IFERROR('Input| Projects'!O982*'Input| Escalations'!$K$19,"")</f>
        <v>0</v>
      </c>
      <c r="M982" s="206" t="str">
        <f>IF(ABS(SUM(F982:L982)-(SUM('Input| Projects'!I982:O982)*'Input| Escalations'!$K$19))&lt;0.0000001,"",1)</f>
        <v/>
      </c>
      <c r="N982" s="259">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259">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259">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259">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259">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259">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259">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42"/>
      <c r="V982" s="253">
        <f t="shared" si="357"/>
        <v>0</v>
      </c>
      <c r="W982" s="253">
        <f t="shared" si="358"/>
        <v>0</v>
      </c>
      <c r="X982" s="253">
        <f t="shared" si="359"/>
        <v>0</v>
      </c>
      <c r="Y982" s="253">
        <f t="shared" si="342"/>
        <v>0</v>
      </c>
      <c r="Z982" s="253">
        <f t="shared" si="343"/>
        <v>0</v>
      </c>
      <c r="AA982" s="253">
        <f t="shared" si="344"/>
        <v>0</v>
      </c>
      <c r="AB982" s="253">
        <f t="shared" si="345"/>
        <v>0</v>
      </c>
      <c r="AC982" s="142"/>
      <c r="AD982" s="253">
        <f>'Input| Projects'!Q982*N982*'Input| Escalations'!$K$19</f>
        <v>0</v>
      </c>
      <c r="AE982" s="253">
        <f>'Input| Projects'!R982*O982*'Input| Escalations'!$K$19</f>
        <v>0</v>
      </c>
      <c r="AF982" s="253">
        <f>'Input| Projects'!S982*P982*'Input| Escalations'!$K$19</f>
        <v>0</v>
      </c>
      <c r="AG982" s="253">
        <f>'Input| Projects'!T982*Q982*'Input| Escalations'!$K$19</f>
        <v>0</v>
      </c>
      <c r="AH982" s="253">
        <f>'Input| Projects'!U982*R982*'Input| Escalations'!$K$19</f>
        <v>0</v>
      </c>
      <c r="AI982" s="253">
        <f>'Input| Projects'!V982*S982*'Input| Escalations'!$K$19</f>
        <v>0</v>
      </c>
      <c r="AJ982" s="253">
        <f>'Input| Projects'!W982*T982*'Input| Escalations'!$K$19</f>
        <v>0</v>
      </c>
      <c r="AK982" s="142"/>
      <c r="AL982" s="253">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253">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253">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253">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253">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253">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253">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42"/>
      <c r="AT982" s="253">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253">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253">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253">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253">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253">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253">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42"/>
      <c r="BB982" s="253">
        <f t="shared" si="360"/>
        <v>0</v>
      </c>
      <c r="BC982" s="253">
        <f t="shared" si="361"/>
        <v>0</v>
      </c>
      <c r="BD982" s="253">
        <f t="shared" si="362"/>
        <v>0</v>
      </c>
      <c r="BE982" s="253">
        <f t="shared" si="346"/>
        <v>0</v>
      </c>
      <c r="BF982" s="253">
        <f t="shared" si="347"/>
        <v>0</v>
      </c>
      <c r="BG982" s="253">
        <f t="shared" si="348"/>
        <v>0</v>
      </c>
      <c r="BH982" s="253">
        <f t="shared" si="349"/>
        <v>0</v>
      </c>
      <c r="BI982" s="144"/>
      <c r="BJ982" s="253"/>
      <c r="BK982" s="253"/>
      <c r="BL982" s="253"/>
      <c r="BM982" s="253"/>
      <c r="BN982" s="253"/>
      <c r="BO982" s="253"/>
      <c r="BP982" s="253"/>
      <c r="BQ982" s="144"/>
      <c r="BR982" s="253">
        <f t="shared" si="350"/>
        <v>0</v>
      </c>
      <c r="BS982" s="253">
        <f t="shared" si="351"/>
        <v>0</v>
      </c>
      <c r="BT982" s="253">
        <f t="shared" si="352"/>
        <v>0</v>
      </c>
      <c r="BU982" s="253">
        <f t="shared" si="353"/>
        <v>0</v>
      </c>
      <c r="BV982" s="253">
        <f t="shared" si="354"/>
        <v>0</v>
      </c>
      <c r="BW982" s="253">
        <f t="shared" si="355"/>
        <v>0</v>
      </c>
      <c r="BX982" s="253">
        <f t="shared" si="356"/>
        <v>0</v>
      </c>
      <c r="BY982" s="142"/>
      <c r="BZ982" s="264" t="str">
        <f>IF(SUMIF('Input| Projects'!$AR$8:$CO$8,"Dx",'Input| Projects'!$AR982:$CO982)=0,"",SUMIF('Input| Projects'!$AR$8:$CO$8,"Dx",'Input| Projects'!$AR982:$CO982))</f>
        <v/>
      </c>
      <c r="CA982" s="264" t="str">
        <f>IF(SUMIF('Input| Projects'!$AR$8:$CO$8,"Tx",'Input| Projects'!$AR982:$CO982)=0,"",SUMIF('Input| Projects'!$AR$8:$CO$8,"Tx",'Input| Projects'!$AR982:$CO982))</f>
        <v/>
      </c>
      <c r="CB982" s="206" t="str">
        <f t="shared" si="363"/>
        <v/>
      </c>
    </row>
    <row r="983" spans="2:80" x14ac:dyDescent="0.3">
      <c r="B983" s="268">
        <f>IFERROR('Input| Projects'!B983,"")</f>
        <v>974</v>
      </c>
      <c r="C983" s="57" t="str">
        <f>IFERROR(IF('Input| Projects'!C983="","",'Input| Projects'!C983),"")</f>
        <v/>
      </c>
      <c r="D983" s="57" t="str">
        <f>IFERROR(IF('Input| Projects'!D983="","",'Input| Projects'!D983),"")</f>
        <v/>
      </c>
      <c r="E983" s="140"/>
      <c r="F983" s="257">
        <f>IFERROR('Input| Projects'!I983*'Input| Escalations'!$K$19,"")</f>
        <v>0</v>
      </c>
      <c r="G983" s="257">
        <f>IFERROR('Input| Projects'!J983*'Input| Escalations'!$K$19,"")</f>
        <v>0</v>
      </c>
      <c r="H983" s="257">
        <f>IFERROR('Input| Projects'!K983*'Input| Escalations'!$K$19,"")</f>
        <v>0</v>
      </c>
      <c r="I983" s="257">
        <f>IFERROR('Input| Projects'!L983*'Input| Escalations'!$K$19,"")</f>
        <v>0</v>
      </c>
      <c r="J983" s="257">
        <f>IFERROR('Input| Projects'!M983*'Input| Escalations'!$K$19,"")</f>
        <v>0</v>
      </c>
      <c r="K983" s="257">
        <f>IFERROR('Input| Projects'!N983*'Input| Escalations'!$K$19,"")</f>
        <v>0</v>
      </c>
      <c r="L983" s="257">
        <f>IFERROR('Input| Projects'!O983*'Input| Escalations'!$K$19,"")</f>
        <v>0</v>
      </c>
      <c r="M983" s="206" t="str">
        <f>IF(ABS(SUM(F983:L983)-(SUM('Input| Projects'!I983:O983)*'Input| Escalations'!$K$19))&lt;0.0000001,"",1)</f>
        <v/>
      </c>
      <c r="N983" s="259">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259">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259">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259">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259">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259">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259">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42"/>
      <c r="V983" s="253">
        <f t="shared" si="357"/>
        <v>0</v>
      </c>
      <c r="W983" s="253">
        <f t="shared" si="358"/>
        <v>0</v>
      </c>
      <c r="X983" s="253">
        <f t="shared" si="359"/>
        <v>0</v>
      </c>
      <c r="Y983" s="253">
        <f t="shared" si="342"/>
        <v>0</v>
      </c>
      <c r="Z983" s="253">
        <f t="shared" si="343"/>
        <v>0</v>
      </c>
      <c r="AA983" s="253">
        <f t="shared" si="344"/>
        <v>0</v>
      </c>
      <c r="AB983" s="253">
        <f t="shared" si="345"/>
        <v>0</v>
      </c>
      <c r="AC983" s="142"/>
      <c r="AD983" s="253">
        <f>'Input| Projects'!Q983*N983*'Input| Escalations'!$K$19</f>
        <v>0</v>
      </c>
      <c r="AE983" s="253">
        <f>'Input| Projects'!R983*O983*'Input| Escalations'!$K$19</f>
        <v>0</v>
      </c>
      <c r="AF983" s="253">
        <f>'Input| Projects'!S983*P983*'Input| Escalations'!$K$19</f>
        <v>0</v>
      </c>
      <c r="AG983" s="253">
        <f>'Input| Projects'!T983*Q983*'Input| Escalations'!$K$19</f>
        <v>0</v>
      </c>
      <c r="AH983" s="253">
        <f>'Input| Projects'!U983*R983*'Input| Escalations'!$K$19</f>
        <v>0</v>
      </c>
      <c r="AI983" s="253">
        <f>'Input| Projects'!V983*S983*'Input| Escalations'!$K$19</f>
        <v>0</v>
      </c>
      <c r="AJ983" s="253">
        <f>'Input| Projects'!W983*T983*'Input| Escalations'!$K$19</f>
        <v>0</v>
      </c>
      <c r="AK983" s="142"/>
      <c r="AL983" s="253">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253">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253">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253">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253">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253">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253">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42"/>
      <c r="AT983" s="253">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253">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253">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253">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253">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253">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253">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42"/>
      <c r="BB983" s="253">
        <f t="shared" si="360"/>
        <v>0</v>
      </c>
      <c r="BC983" s="253">
        <f t="shared" si="361"/>
        <v>0</v>
      </c>
      <c r="BD983" s="253">
        <f t="shared" si="362"/>
        <v>0</v>
      </c>
      <c r="BE983" s="253">
        <f t="shared" si="346"/>
        <v>0</v>
      </c>
      <c r="BF983" s="253">
        <f t="shared" si="347"/>
        <v>0</v>
      </c>
      <c r="BG983" s="253">
        <f t="shared" si="348"/>
        <v>0</v>
      </c>
      <c r="BH983" s="253">
        <f t="shared" si="349"/>
        <v>0</v>
      </c>
      <c r="BI983" s="144"/>
      <c r="BJ983" s="253"/>
      <c r="BK983" s="253"/>
      <c r="BL983" s="253"/>
      <c r="BM983" s="253"/>
      <c r="BN983" s="253"/>
      <c r="BO983" s="253"/>
      <c r="BP983" s="253"/>
      <c r="BQ983" s="144"/>
      <c r="BR983" s="253">
        <f t="shared" si="350"/>
        <v>0</v>
      </c>
      <c r="BS983" s="253">
        <f t="shared" si="351"/>
        <v>0</v>
      </c>
      <c r="BT983" s="253">
        <f t="shared" si="352"/>
        <v>0</v>
      </c>
      <c r="BU983" s="253">
        <f t="shared" si="353"/>
        <v>0</v>
      </c>
      <c r="BV983" s="253">
        <f t="shared" si="354"/>
        <v>0</v>
      </c>
      <c r="BW983" s="253">
        <f t="shared" si="355"/>
        <v>0</v>
      </c>
      <c r="BX983" s="253">
        <f t="shared" si="356"/>
        <v>0</v>
      </c>
      <c r="BY983" s="142"/>
      <c r="BZ983" s="264" t="str">
        <f>IF(SUMIF('Input| Projects'!$AR$8:$CO$8,"Dx",'Input| Projects'!$AR983:$CO983)=0,"",SUMIF('Input| Projects'!$AR$8:$CO$8,"Dx",'Input| Projects'!$AR983:$CO983))</f>
        <v/>
      </c>
      <c r="CA983" s="264" t="str">
        <f>IF(SUMIF('Input| Projects'!$AR$8:$CO$8,"Tx",'Input| Projects'!$AR983:$CO983)=0,"",SUMIF('Input| Projects'!$AR$8:$CO$8,"Tx",'Input| Projects'!$AR983:$CO983))</f>
        <v/>
      </c>
      <c r="CB983" s="206" t="str">
        <f t="shared" si="363"/>
        <v/>
      </c>
    </row>
    <row r="984" spans="2:80" x14ac:dyDescent="0.3">
      <c r="B984" s="268">
        <f>IFERROR('Input| Projects'!B984,"")</f>
        <v>975</v>
      </c>
      <c r="C984" s="57" t="str">
        <f>IFERROR(IF('Input| Projects'!C984="","",'Input| Projects'!C984),"")</f>
        <v/>
      </c>
      <c r="D984" s="57" t="str">
        <f>IFERROR(IF('Input| Projects'!D984="","",'Input| Projects'!D984),"")</f>
        <v/>
      </c>
      <c r="E984" s="140"/>
      <c r="F984" s="257">
        <f>IFERROR('Input| Projects'!I984*'Input| Escalations'!$K$19,"")</f>
        <v>0</v>
      </c>
      <c r="G984" s="257">
        <f>IFERROR('Input| Projects'!J984*'Input| Escalations'!$K$19,"")</f>
        <v>0</v>
      </c>
      <c r="H984" s="257">
        <f>IFERROR('Input| Projects'!K984*'Input| Escalations'!$K$19,"")</f>
        <v>0</v>
      </c>
      <c r="I984" s="257">
        <f>IFERROR('Input| Projects'!L984*'Input| Escalations'!$K$19,"")</f>
        <v>0</v>
      </c>
      <c r="J984" s="257">
        <f>IFERROR('Input| Projects'!M984*'Input| Escalations'!$K$19,"")</f>
        <v>0</v>
      </c>
      <c r="K984" s="257">
        <f>IFERROR('Input| Projects'!N984*'Input| Escalations'!$K$19,"")</f>
        <v>0</v>
      </c>
      <c r="L984" s="257">
        <f>IFERROR('Input| Projects'!O984*'Input| Escalations'!$K$19,"")</f>
        <v>0</v>
      </c>
      <c r="M984" s="206" t="str">
        <f>IF(ABS(SUM(F984:L984)-(SUM('Input| Projects'!I984:O984)*'Input| Escalations'!$K$19))&lt;0.0000001,"",1)</f>
        <v/>
      </c>
      <c r="N984" s="259">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259">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259">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259">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259">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259">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259">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42"/>
      <c r="V984" s="253">
        <f t="shared" si="357"/>
        <v>0</v>
      </c>
      <c r="W984" s="253">
        <f t="shared" si="358"/>
        <v>0</v>
      </c>
      <c r="X984" s="253">
        <f t="shared" si="359"/>
        <v>0</v>
      </c>
      <c r="Y984" s="253">
        <f t="shared" si="342"/>
        <v>0</v>
      </c>
      <c r="Z984" s="253">
        <f t="shared" si="343"/>
        <v>0</v>
      </c>
      <c r="AA984" s="253">
        <f t="shared" si="344"/>
        <v>0</v>
      </c>
      <c r="AB984" s="253">
        <f t="shared" si="345"/>
        <v>0</v>
      </c>
      <c r="AC984" s="142"/>
      <c r="AD984" s="253">
        <f>'Input| Projects'!Q984*N984*'Input| Escalations'!$K$19</f>
        <v>0</v>
      </c>
      <c r="AE984" s="253">
        <f>'Input| Projects'!R984*O984*'Input| Escalations'!$K$19</f>
        <v>0</v>
      </c>
      <c r="AF984" s="253">
        <f>'Input| Projects'!S984*P984*'Input| Escalations'!$K$19</f>
        <v>0</v>
      </c>
      <c r="AG984" s="253">
        <f>'Input| Projects'!T984*Q984*'Input| Escalations'!$K$19</f>
        <v>0</v>
      </c>
      <c r="AH984" s="253">
        <f>'Input| Projects'!U984*R984*'Input| Escalations'!$K$19</f>
        <v>0</v>
      </c>
      <c r="AI984" s="253">
        <f>'Input| Projects'!V984*S984*'Input| Escalations'!$K$19</f>
        <v>0</v>
      </c>
      <c r="AJ984" s="253">
        <f>'Input| Projects'!W984*T984*'Input| Escalations'!$K$19</f>
        <v>0</v>
      </c>
      <c r="AK984" s="142"/>
      <c r="AL984" s="253">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253">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253">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253">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253">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253">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253">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42"/>
      <c r="AT984" s="253">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253">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253">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253">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253">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253">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253">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42"/>
      <c r="BB984" s="253">
        <f t="shared" si="360"/>
        <v>0</v>
      </c>
      <c r="BC984" s="253">
        <f t="shared" si="361"/>
        <v>0</v>
      </c>
      <c r="BD984" s="253">
        <f t="shared" si="362"/>
        <v>0</v>
      </c>
      <c r="BE984" s="253">
        <f t="shared" si="346"/>
        <v>0</v>
      </c>
      <c r="BF984" s="253">
        <f t="shared" si="347"/>
        <v>0</v>
      </c>
      <c r="BG984" s="253">
        <f t="shared" si="348"/>
        <v>0</v>
      </c>
      <c r="BH984" s="253">
        <f t="shared" si="349"/>
        <v>0</v>
      </c>
      <c r="BI984" s="144"/>
      <c r="BJ984" s="253"/>
      <c r="BK984" s="253"/>
      <c r="BL984" s="253"/>
      <c r="BM984" s="253"/>
      <c r="BN984" s="253"/>
      <c r="BO984" s="253"/>
      <c r="BP984" s="253"/>
      <c r="BQ984" s="144"/>
      <c r="BR984" s="253">
        <f t="shared" si="350"/>
        <v>0</v>
      </c>
      <c r="BS984" s="253">
        <f t="shared" si="351"/>
        <v>0</v>
      </c>
      <c r="BT984" s="253">
        <f t="shared" si="352"/>
        <v>0</v>
      </c>
      <c r="BU984" s="253">
        <f t="shared" si="353"/>
        <v>0</v>
      </c>
      <c r="BV984" s="253">
        <f t="shared" si="354"/>
        <v>0</v>
      </c>
      <c r="BW984" s="253">
        <f t="shared" si="355"/>
        <v>0</v>
      </c>
      <c r="BX984" s="253">
        <f t="shared" si="356"/>
        <v>0</v>
      </c>
      <c r="BY984" s="142"/>
      <c r="BZ984" s="264" t="str">
        <f>IF(SUMIF('Input| Projects'!$AR$8:$CO$8,"Dx",'Input| Projects'!$AR984:$CO984)=0,"",SUMIF('Input| Projects'!$AR$8:$CO$8,"Dx",'Input| Projects'!$AR984:$CO984))</f>
        <v/>
      </c>
      <c r="CA984" s="264" t="str">
        <f>IF(SUMIF('Input| Projects'!$AR$8:$CO$8,"Tx",'Input| Projects'!$AR984:$CO984)=0,"",SUMIF('Input| Projects'!$AR$8:$CO$8,"Tx",'Input| Projects'!$AR984:$CO984))</f>
        <v/>
      </c>
      <c r="CB984" s="206" t="str">
        <f t="shared" si="363"/>
        <v/>
      </c>
    </row>
    <row r="985" spans="2:80" x14ac:dyDescent="0.3">
      <c r="B985" s="268">
        <f>IFERROR('Input| Projects'!B985,"")</f>
        <v>976</v>
      </c>
      <c r="C985" s="57" t="str">
        <f>IFERROR(IF('Input| Projects'!C985="","",'Input| Projects'!C985),"")</f>
        <v/>
      </c>
      <c r="D985" s="57" t="str">
        <f>IFERROR(IF('Input| Projects'!D985="","",'Input| Projects'!D985),"")</f>
        <v/>
      </c>
      <c r="E985" s="140"/>
      <c r="F985" s="257">
        <f>IFERROR('Input| Projects'!I985*'Input| Escalations'!$K$19,"")</f>
        <v>0</v>
      </c>
      <c r="G985" s="257">
        <f>IFERROR('Input| Projects'!J985*'Input| Escalations'!$K$19,"")</f>
        <v>0</v>
      </c>
      <c r="H985" s="257">
        <f>IFERROR('Input| Projects'!K985*'Input| Escalations'!$K$19,"")</f>
        <v>0</v>
      </c>
      <c r="I985" s="257">
        <f>IFERROR('Input| Projects'!L985*'Input| Escalations'!$K$19,"")</f>
        <v>0</v>
      </c>
      <c r="J985" s="257">
        <f>IFERROR('Input| Projects'!M985*'Input| Escalations'!$K$19,"")</f>
        <v>0</v>
      </c>
      <c r="K985" s="257">
        <f>IFERROR('Input| Projects'!N985*'Input| Escalations'!$K$19,"")</f>
        <v>0</v>
      </c>
      <c r="L985" s="257">
        <f>IFERROR('Input| Projects'!O985*'Input| Escalations'!$K$19,"")</f>
        <v>0</v>
      </c>
      <c r="M985" s="206" t="str">
        <f>IF(ABS(SUM(F985:L985)-(SUM('Input| Projects'!I985:O985)*'Input| Escalations'!$K$19))&lt;0.0000001,"",1)</f>
        <v/>
      </c>
      <c r="N985" s="259">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259">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259">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259">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259">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259">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259">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42"/>
      <c r="V985" s="253">
        <f t="shared" si="357"/>
        <v>0</v>
      </c>
      <c r="W985" s="253">
        <f t="shared" si="358"/>
        <v>0</v>
      </c>
      <c r="X985" s="253">
        <f t="shared" si="359"/>
        <v>0</v>
      </c>
      <c r="Y985" s="253">
        <f t="shared" si="342"/>
        <v>0</v>
      </c>
      <c r="Z985" s="253">
        <f t="shared" si="343"/>
        <v>0</v>
      </c>
      <c r="AA985" s="253">
        <f t="shared" si="344"/>
        <v>0</v>
      </c>
      <c r="AB985" s="253">
        <f t="shared" si="345"/>
        <v>0</v>
      </c>
      <c r="AC985" s="142"/>
      <c r="AD985" s="253">
        <f>'Input| Projects'!Q985*N985*'Input| Escalations'!$K$19</f>
        <v>0</v>
      </c>
      <c r="AE985" s="253">
        <f>'Input| Projects'!R985*O985*'Input| Escalations'!$K$19</f>
        <v>0</v>
      </c>
      <c r="AF985" s="253">
        <f>'Input| Projects'!S985*P985*'Input| Escalations'!$K$19</f>
        <v>0</v>
      </c>
      <c r="AG985" s="253">
        <f>'Input| Projects'!T985*Q985*'Input| Escalations'!$K$19</f>
        <v>0</v>
      </c>
      <c r="AH985" s="253">
        <f>'Input| Projects'!U985*R985*'Input| Escalations'!$K$19</f>
        <v>0</v>
      </c>
      <c r="AI985" s="253">
        <f>'Input| Projects'!V985*S985*'Input| Escalations'!$K$19</f>
        <v>0</v>
      </c>
      <c r="AJ985" s="253">
        <f>'Input| Projects'!W985*T985*'Input| Escalations'!$K$19</f>
        <v>0</v>
      </c>
      <c r="AK985" s="142"/>
      <c r="AL985" s="253">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253">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253">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253">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253">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253">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253">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42"/>
      <c r="AT985" s="253">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253">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253">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253">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253">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253">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253">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42"/>
      <c r="BB985" s="253">
        <f t="shared" si="360"/>
        <v>0</v>
      </c>
      <c r="BC985" s="253">
        <f t="shared" si="361"/>
        <v>0</v>
      </c>
      <c r="BD985" s="253">
        <f t="shared" si="362"/>
        <v>0</v>
      </c>
      <c r="BE985" s="253">
        <f t="shared" si="346"/>
        <v>0</v>
      </c>
      <c r="BF985" s="253">
        <f t="shared" si="347"/>
        <v>0</v>
      </c>
      <c r="BG985" s="253">
        <f t="shared" si="348"/>
        <v>0</v>
      </c>
      <c r="BH985" s="253">
        <f t="shared" si="349"/>
        <v>0</v>
      </c>
      <c r="BI985" s="144"/>
      <c r="BJ985" s="253"/>
      <c r="BK985" s="253"/>
      <c r="BL985" s="253"/>
      <c r="BM985" s="253"/>
      <c r="BN985" s="253"/>
      <c r="BO985" s="253"/>
      <c r="BP985" s="253"/>
      <c r="BQ985" s="144"/>
      <c r="BR985" s="253">
        <f t="shared" si="350"/>
        <v>0</v>
      </c>
      <c r="BS985" s="253">
        <f t="shared" si="351"/>
        <v>0</v>
      </c>
      <c r="BT985" s="253">
        <f t="shared" si="352"/>
        <v>0</v>
      </c>
      <c r="BU985" s="253">
        <f t="shared" si="353"/>
        <v>0</v>
      </c>
      <c r="BV985" s="253">
        <f t="shared" si="354"/>
        <v>0</v>
      </c>
      <c r="BW985" s="253">
        <f t="shared" si="355"/>
        <v>0</v>
      </c>
      <c r="BX985" s="253">
        <f t="shared" si="356"/>
        <v>0</v>
      </c>
      <c r="BY985" s="142"/>
      <c r="BZ985" s="264" t="str">
        <f>IF(SUMIF('Input| Projects'!$AR$8:$CO$8,"Dx",'Input| Projects'!$AR985:$CO985)=0,"",SUMIF('Input| Projects'!$AR$8:$CO$8,"Dx",'Input| Projects'!$AR985:$CO985))</f>
        <v/>
      </c>
      <c r="CA985" s="264" t="str">
        <f>IF(SUMIF('Input| Projects'!$AR$8:$CO$8,"Tx",'Input| Projects'!$AR985:$CO985)=0,"",SUMIF('Input| Projects'!$AR$8:$CO$8,"Tx",'Input| Projects'!$AR985:$CO985))</f>
        <v/>
      </c>
      <c r="CB985" s="206" t="str">
        <f t="shared" si="363"/>
        <v/>
      </c>
    </row>
    <row r="986" spans="2:80" x14ac:dyDescent="0.3">
      <c r="B986" s="268">
        <f>IFERROR('Input| Projects'!B986,"")</f>
        <v>977</v>
      </c>
      <c r="C986" s="57" t="str">
        <f>IFERROR(IF('Input| Projects'!C986="","",'Input| Projects'!C986),"")</f>
        <v/>
      </c>
      <c r="D986" s="57" t="str">
        <f>IFERROR(IF('Input| Projects'!D986="","",'Input| Projects'!D986),"")</f>
        <v/>
      </c>
      <c r="E986" s="140"/>
      <c r="F986" s="257">
        <f>IFERROR('Input| Projects'!I986*'Input| Escalations'!$K$19,"")</f>
        <v>0</v>
      </c>
      <c r="G986" s="257">
        <f>IFERROR('Input| Projects'!J986*'Input| Escalations'!$K$19,"")</f>
        <v>0</v>
      </c>
      <c r="H986" s="257">
        <f>IFERROR('Input| Projects'!K986*'Input| Escalations'!$K$19,"")</f>
        <v>0</v>
      </c>
      <c r="I986" s="257">
        <f>IFERROR('Input| Projects'!L986*'Input| Escalations'!$K$19,"")</f>
        <v>0</v>
      </c>
      <c r="J986" s="257">
        <f>IFERROR('Input| Projects'!M986*'Input| Escalations'!$K$19,"")</f>
        <v>0</v>
      </c>
      <c r="K986" s="257">
        <f>IFERROR('Input| Projects'!N986*'Input| Escalations'!$K$19,"")</f>
        <v>0</v>
      </c>
      <c r="L986" s="257">
        <f>IFERROR('Input| Projects'!O986*'Input| Escalations'!$K$19,"")</f>
        <v>0</v>
      </c>
      <c r="M986" s="206" t="str">
        <f>IF(ABS(SUM(F986:L986)-(SUM('Input| Projects'!I986:O986)*'Input| Escalations'!$K$19))&lt;0.0000001,"",1)</f>
        <v/>
      </c>
      <c r="N986" s="259">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259">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259">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259">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259">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259">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259">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42"/>
      <c r="V986" s="253">
        <f t="shared" si="357"/>
        <v>0</v>
      </c>
      <c r="W986" s="253">
        <f t="shared" si="358"/>
        <v>0</v>
      </c>
      <c r="X986" s="253">
        <f t="shared" si="359"/>
        <v>0</v>
      </c>
      <c r="Y986" s="253">
        <f t="shared" si="342"/>
        <v>0</v>
      </c>
      <c r="Z986" s="253">
        <f t="shared" si="343"/>
        <v>0</v>
      </c>
      <c r="AA986" s="253">
        <f t="shared" si="344"/>
        <v>0</v>
      </c>
      <c r="AB986" s="253">
        <f t="shared" si="345"/>
        <v>0</v>
      </c>
      <c r="AC986" s="142"/>
      <c r="AD986" s="253">
        <f>'Input| Projects'!Q986*N986*'Input| Escalations'!$K$19</f>
        <v>0</v>
      </c>
      <c r="AE986" s="253">
        <f>'Input| Projects'!R986*O986*'Input| Escalations'!$K$19</f>
        <v>0</v>
      </c>
      <c r="AF986" s="253">
        <f>'Input| Projects'!S986*P986*'Input| Escalations'!$K$19</f>
        <v>0</v>
      </c>
      <c r="AG986" s="253">
        <f>'Input| Projects'!T986*Q986*'Input| Escalations'!$K$19</f>
        <v>0</v>
      </c>
      <c r="AH986" s="253">
        <f>'Input| Projects'!U986*R986*'Input| Escalations'!$K$19</f>
        <v>0</v>
      </c>
      <c r="AI986" s="253">
        <f>'Input| Projects'!V986*S986*'Input| Escalations'!$K$19</f>
        <v>0</v>
      </c>
      <c r="AJ986" s="253">
        <f>'Input| Projects'!W986*T986*'Input| Escalations'!$K$19</f>
        <v>0</v>
      </c>
      <c r="AK986" s="142"/>
      <c r="AL986" s="253">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253">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253">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253">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253">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253">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253">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42"/>
      <c r="AT986" s="253">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253">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253">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253">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253">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253">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253">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42"/>
      <c r="BB986" s="253">
        <f t="shared" si="360"/>
        <v>0</v>
      </c>
      <c r="BC986" s="253">
        <f t="shared" si="361"/>
        <v>0</v>
      </c>
      <c r="BD986" s="253">
        <f t="shared" si="362"/>
        <v>0</v>
      </c>
      <c r="BE986" s="253">
        <f t="shared" si="346"/>
        <v>0</v>
      </c>
      <c r="BF986" s="253">
        <f t="shared" si="347"/>
        <v>0</v>
      </c>
      <c r="BG986" s="253">
        <f t="shared" si="348"/>
        <v>0</v>
      </c>
      <c r="BH986" s="253">
        <f t="shared" si="349"/>
        <v>0</v>
      </c>
      <c r="BI986" s="144"/>
      <c r="BJ986" s="253"/>
      <c r="BK986" s="253"/>
      <c r="BL986" s="253"/>
      <c r="BM986" s="253"/>
      <c r="BN986" s="253"/>
      <c r="BO986" s="253"/>
      <c r="BP986" s="253"/>
      <c r="BQ986" s="144"/>
      <c r="BR986" s="253">
        <f t="shared" si="350"/>
        <v>0</v>
      </c>
      <c r="BS986" s="253">
        <f t="shared" si="351"/>
        <v>0</v>
      </c>
      <c r="BT986" s="253">
        <f t="shared" si="352"/>
        <v>0</v>
      </c>
      <c r="BU986" s="253">
        <f t="shared" si="353"/>
        <v>0</v>
      </c>
      <c r="BV986" s="253">
        <f t="shared" si="354"/>
        <v>0</v>
      </c>
      <c r="BW986" s="253">
        <f t="shared" si="355"/>
        <v>0</v>
      </c>
      <c r="BX986" s="253">
        <f t="shared" si="356"/>
        <v>0</v>
      </c>
      <c r="BY986" s="142"/>
      <c r="BZ986" s="264" t="str">
        <f>IF(SUMIF('Input| Projects'!$AR$8:$CO$8,"Dx",'Input| Projects'!$AR986:$CO986)=0,"",SUMIF('Input| Projects'!$AR$8:$CO$8,"Dx",'Input| Projects'!$AR986:$CO986))</f>
        <v/>
      </c>
      <c r="CA986" s="264" t="str">
        <f>IF(SUMIF('Input| Projects'!$AR$8:$CO$8,"Tx",'Input| Projects'!$AR986:$CO986)=0,"",SUMIF('Input| Projects'!$AR$8:$CO$8,"Tx",'Input| Projects'!$AR986:$CO986))</f>
        <v/>
      </c>
      <c r="CB986" s="206" t="str">
        <f t="shared" si="363"/>
        <v/>
      </c>
    </row>
    <row r="987" spans="2:80" x14ac:dyDescent="0.3">
      <c r="B987" s="268">
        <f>IFERROR('Input| Projects'!B987,"")</f>
        <v>978</v>
      </c>
      <c r="C987" s="57" t="str">
        <f>IFERROR(IF('Input| Projects'!C987="","",'Input| Projects'!C987),"")</f>
        <v/>
      </c>
      <c r="D987" s="57" t="str">
        <f>IFERROR(IF('Input| Projects'!D987="","",'Input| Projects'!D987),"")</f>
        <v/>
      </c>
      <c r="E987" s="140"/>
      <c r="F987" s="257">
        <f>IFERROR('Input| Projects'!I987*'Input| Escalations'!$K$19,"")</f>
        <v>0</v>
      </c>
      <c r="G987" s="257">
        <f>IFERROR('Input| Projects'!J987*'Input| Escalations'!$K$19,"")</f>
        <v>0</v>
      </c>
      <c r="H987" s="257">
        <f>IFERROR('Input| Projects'!K987*'Input| Escalations'!$K$19,"")</f>
        <v>0</v>
      </c>
      <c r="I987" s="257">
        <f>IFERROR('Input| Projects'!L987*'Input| Escalations'!$K$19,"")</f>
        <v>0</v>
      </c>
      <c r="J987" s="257">
        <f>IFERROR('Input| Projects'!M987*'Input| Escalations'!$K$19,"")</f>
        <v>0</v>
      </c>
      <c r="K987" s="257">
        <f>IFERROR('Input| Projects'!N987*'Input| Escalations'!$K$19,"")</f>
        <v>0</v>
      </c>
      <c r="L987" s="257">
        <f>IFERROR('Input| Projects'!O987*'Input| Escalations'!$K$19,"")</f>
        <v>0</v>
      </c>
      <c r="M987" s="206" t="str">
        <f>IF(ABS(SUM(F987:L987)-(SUM('Input| Projects'!I987:O987)*'Input| Escalations'!$K$19))&lt;0.0000001,"",1)</f>
        <v/>
      </c>
      <c r="N987" s="259">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259">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259">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259">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259">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259">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259">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42"/>
      <c r="V987" s="253">
        <f t="shared" si="357"/>
        <v>0</v>
      </c>
      <c r="W987" s="253">
        <f t="shared" si="358"/>
        <v>0</v>
      </c>
      <c r="X987" s="253">
        <f t="shared" si="359"/>
        <v>0</v>
      </c>
      <c r="Y987" s="253">
        <f t="shared" si="342"/>
        <v>0</v>
      </c>
      <c r="Z987" s="253">
        <f t="shared" si="343"/>
        <v>0</v>
      </c>
      <c r="AA987" s="253">
        <f t="shared" si="344"/>
        <v>0</v>
      </c>
      <c r="AB987" s="253">
        <f t="shared" si="345"/>
        <v>0</v>
      </c>
      <c r="AC987" s="142"/>
      <c r="AD987" s="253">
        <f>'Input| Projects'!Q987*N987*'Input| Escalations'!$K$19</f>
        <v>0</v>
      </c>
      <c r="AE987" s="253">
        <f>'Input| Projects'!R987*O987*'Input| Escalations'!$K$19</f>
        <v>0</v>
      </c>
      <c r="AF987" s="253">
        <f>'Input| Projects'!S987*P987*'Input| Escalations'!$K$19</f>
        <v>0</v>
      </c>
      <c r="AG987" s="253">
        <f>'Input| Projects'!T987*Q987*'Input| Escalations'!$K$19</f>
        <v>0</v>
      </c>
      <c r="AH987" s="253">
        <f>'Input| Projects'!U987*R987*'Input| Escalations'!$K$19</f>
        <v>0</v>
      </c>
      <c r="AI987" s="253">
        <f>'Input| Projects'!V987*S987*'Input| Escalations'!$K$19</f>
        <v>0</v>
      </c>
      <c r="AJ987" s="253">
        <f>'Input| Projects'!W987*T987*'Input| Escalations'!$K$19</f>
        <v>0</v>
      </c>
      <c r="AK987" s="142"/>
      <c r="AL987" s="253">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253">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253">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253">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253">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253">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253">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42"/>
      <c r="AT987" s="253">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253">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253">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253">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253">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253">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253">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42"/>
      <c r="BB987" s="253">
        <f t="shared" si="360"/>
        <v>0</v>
      </c>
      <c r="BC987" s="253">
        <f t="shared" si="361"/>
        <v>0</v>
      </c>
      <c r="BD987" s="253">
        <f t="shared" si="362"/>
        <v>0</v>
      </c>
      <c r="BE987" s="253">
        <f t="shared" si="346"/>
        <v>0</v>
      </c>
      <c r="BF987" s="253">
        <f t="shared" si="347"/>
        <v>0</v>
      </c>
      <c r="BG987" s="253">
        <f t="shared" si="348"/>
        <v>0</v>
      </c>
      <c r="BH987" s="253">
        <f t="shared" si="349"/>
        <v>0</v>
      </c>
      <c r="BI987" s="144"/>
      <c r="BJ987" s="253"/>
      <c r="BK987" s="253"/>
      <c r="BL987" s="253"/>
      <c r="BM987" s="253"/>
      <c r="BN987" s="253"/>
      <c r="BO987" s="253"/>
      <c r="BP987" s="253"/>
      <c r="BQ987" s="144"/>
      <c r="BR987" s="253">
        <f t="shared" si="350"/>
        <v>0</v>
      </c>
      <c r="BS987" s="253">
        <f t="shared" si="351"/>
        <v>0</v>
      </c>
      <c r="BT987" s="253">
        <f t="shared" si="352"/>
        <v>0</v>
      </c>
      <c r="BU987" s="253">
        <f t="shared" si="353"/>
        <v>0</v>
      </c>
      <c r="BV987" s="253">
        <f t="shared" si="354"/>
        <v>0</v>
      </c>
      <c r="BW987" s="253">
        <f t="shared" si="355"/>
        <v>0</v>
      </c>
      <c r="BX987" s="253">
        <f t="shared" si="356"/>
        <v>0</v>
      </c>
      <c r="BY987" s="142"/>
      <c r="BZ987" s="264" t="str">
        <f>IF(SUMIF('Input| Projects'!$AR$8:$CO$8,"Dx",'Input| Projects'!$AR987:$CO987)=0,"",SUMIF('Input| Projects'!$AR$8:$CO$8,"Dx",'Input| Projects'!$AR987:$CO987))</f>
        <v/>
      </c>
      <c r="CA987" s="264" t="str">
        <f>IF(SUMIF('Input| Projects'!$AR$8:$CO$8,"Tx",'Input| Projects'!$AR987:$CO987)=0,"",SUMIF('Input| Projects'!$AR$8:$CO$8,"Tx",'Input| Projects'!$AR987:$CO987))</f>
        <v/>
      </c>
      <c r="CB987" s="206" t="str">
        <f t="shared" si="363"/>
        <v/>
      </c>
    </row>
    <row r="988" spans="2:80" x14ac:dyDescent="0.3">
      <c r="B988" s="268">
        <f>IFERROR('Input| Projects'!B988,"")</f>
        <v>979</v>
      </c>
      <c r="C988" s="57" t="str">
        <f>IFERROR(IF('Input| Projects'!C988="","",'Input| Projects'!C988),"")</f>
        <v/>
      </c>
      <c r="D988" s="57" t="str">
        <f>IFERROR(IF('Input| Projects'!D988="","",'Input| Projects'!D988),"")</f>
        <v/>
      </c>
      <c r="E988" s="140"/>
      <c r="F988" s="257">
        <f>IFERROR('Input| Projects'!I988*'Input| Escalations'!$K$19,"")</f>
        <v>0</v>
      </c>
      <c r="G988" s="257">
        <f>IFERROR('Input| Projects'!J988*'Input| Escalations'!$K$19,"")</f>
        <v>0</v>
      </c>
      <c r="H988" s="257">
        <f>IFERROR('Input| Projects'!K988*'Input| Escalations'!$K$19,"")</f>
        <v>0</v>
      </c>
      <c r="I988" s="257">
        <f>IFERROR('Input| Projects'!L988*'Input| Escalations'!$K$19,"")</f>
        <v>0</v>
      </c>
      <c r="J988" s="257">
        <f>IFERROR('Input| Projects'!M988*'Input| Escalations'!$K$19,"")</f>
        <v>0</v>
      </c>
      <c r="K988" s="257">
        <f>IFERROR('Input| Projects'!N988*'Input| Escalations'!$K$19,"")</f>
        <v>0</v>
      </c>
      <c r="L988" s="257">
        <f>IFERROR('Input| Projects'!O988*'Input| Escalations'!$K$19,"")</f>
        <v>0</v>
      </c>
      <c r="M988" s="206" t="str">
        <f>IF(ABS(SUM(F988:L988)-(SUM('Input| Projects'!I988:O988)*'Input| Escalations'!$K$19))&lt;0.0000001,"",1)</f>
        <v/>
      </c>
      <c r="N988" s="259">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259">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259">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259">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259">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259">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259">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42"/>
      <c r="V988" s="253">
        <f t="shared" si="357"/>
        <v>0</v>
      </c>
      <c r="W988" s="253">
        <f t="shared" si="358"/>
        <v>0</v>
      </c>
      <c r="X988" s="253">
        <f t="shared" si="359"/>
        <v>0</v>
      </c>
      <c r="Y988" s="253">
        <f t="shared" si="342"/>
        <v>0</v>
      </c>
      <c r="Z988" s="253">
        <f t="shared" si="343"/>
        <v>0</v>
      </c>
      <c r="AA988" s="253">
        <f t="shared" si="344"/>
        <v>0</v>
      </c>
      <c r="AB988" s="253">
        <f t="shared" si="345"/>
        <v>0</v>
      </c>
      <c r="AC988" s="142"/>
      <c r="AD988" s="253">
        <f>'Input| Projects'!Q988*N988*'Input| Escalations'!$K$19</f>
        <v>0</v>
      </c>
      <c r="AE988" s="253">
        <f>'Input| Projects'!R988*O988*'Input| Escalations'!$K$19</f>
        <v>0</v>
      </c>
      <c r="AF988" s="253">
        <f>'Input| Projects'!S988*P988*'Input| Escalations'!$K$19</f>
        <v>0</v>
      </c>
      <c r="AG988" s="253">
        <f>'Input| Projects'!T988*Q988*'Input| Escalations'!$K$19</f>
        <v>0</v>
      </c>
      <c r="AH988" s="253">
        <f>'Input| Projects'!U988*R988*'Input| Escalations'!$K$19</f>
        <v>0</v>
      </c>
      <c r="AI988" s="253">
        <f>'Input| Projects'!V988*S988*'Input| Escalations'!$K$19</f>
        <v>0</v>
      </c>
      <c r="AJ988" s="253">
        <f>'Input| Projects'!W988*T988*'Input| Escalations'!$K$19</f>
        <v>0</v>
      </c>
      <c r="AK988" s="142"/>
      <c r="AL988" s="253">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253">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253">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253">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253">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253">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253">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42"/>
      <c r="AT988" s="253">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253">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253">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253">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253">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253">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253">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42"/>
      <c r="BB988" s="253">
        <f t="shared" si="360"/>
        <v>0</v>
      </c>
      <c r="BC988" s="253">
        <f t="shared" si="361"/>
        <v>0</v>
      </c>
      <c r="BD988" s="253">
        <f t="shared" si="362"/>
        <v>0</v>
      </c>
      <c r="BE988" s="253">
        <f t="shared" si="346"/>
        <v>0</v>
      </c>
      <c r="BF988" s="253">
        <f t="shared" si="347"/>
        <v>0</v>
      </c>
      <c r="BG988" s="253">
        <f t="shared" si="348"/>
        <v>0</v>
      </c>
      <c r="BH988" s="253">
        <f t="shared" si="349"/>
        <v>0</v>
      </c>
      <c r="BI988" s="144"/>
      <c r="BJ988" s="253"/>
      <c r="BK988" s="253"/>
      <c r="BL988" s="253"/>
      <c r="BM988" s="253"/>
      <c r="BN988" s="253"/>
      <c r="BO988" s="253"/>
      <c r="BP988" s="253"/>
      <c r="BQ988" s="144"/>
      <c r="BR988" s="253">
        <f t="shared" si="350"/>
        <v>0</v>
      </c>
      <c r="BS988" s="253">
        <f t="shared" si="351"/>
        <v>0</v>
      </c>
      <c r="BT988" s="253">
        <f t="shared" si="352"/>
        <v>0</v>
      </c>
      <c r="BU988" s="253">
        <f t="shared" si="353"/>
        <v>0</v>
      </c>
      <c r="BV988" s="253">
        <f t="shared" si="354"/>
        <v>0</v>
      </c>
      <c r="BW988" s="253">
        <f t="shared" si="355"/>
        <v>0</v>
      </c>
      <c r="BX988" s="253">
        <f t="shared" si="356"/>
        <v>0</v>
      </c>
      <c r="BY988" s="142"/>
      <c r="BZ988" s="264" t="str">
        <f>IF(SUMIF('Input| Projects'!$AR$8:$CO$8,"Dx",'Input| Projects'!$AR988:$CO988)=0,"",SUMIF('Input| Projects'!$AR$8:$CO$8,"Dx",'Input| Projects'!$AR988:$CO988))</f>
        <v/>
      </c>
      <c r="CA988" s="264" t="str">
        <f>IF(SUMIF('Input| Projects'!$AR$8:$CO$8,"Tx",'Input| Projects'!$AR988:$CO988)=0,"",SUMIF('Input| Projects'!$AR$8:$CO$8,"Tx",'Input| Projects'!$AR988:$CO988))</f>
        <v/>
      </c>
      <c r="CB988" s="206" t="str">
        <f t="shared" si="363"/>
        <v/>
      </c>
    </row>
    <row r="989" spans="2:80" x14ac:dyDescent="0.3">
      <c r="B989" s="268">
        <f>IFERROR('Input| Projects'!B989,"")</f>
        <v>980</v>
      </c>
      <c r="C989" s="57" t="str">
        <f>IFERROR(IF('Input| Projects'!C989="","",'Input| Projects'!C989),"")</f>
        <v/>
      </c>
      <c r="D989" s="57" t="str">
        <f>IFERROR(IF('Input| Projects'!D989="","",'Input| Projects'!D989),"")</f>
        <v/>
      </c>
      <c r="E989" s="140"/>
      <c r="F989" s="257">
        <f>IFERROR('Input| Projects'!I989*'Input| Escalations'!$K$19,"")</f>
        <v>0</v>
      </c>
      <c r="G989" s="257">
        <f>IFERROR('Input| Projects'!J989*'Input| Escalations'!$K$19,"")</f>
        <v>0</v>
      </c>
      <c r="H989" s="257">
        <f>IFERROR('Input| Projects'!K989*'Input| Escalations'!$K$19,"")</f>
        <v>0</v>
      </c>
      <c r="I989" s="257">
        <f>IFERROR('Input| Projects'!L989*'Input| Escalations'!$K$19,"")</f>
        <v>0</v>
      </c>
      <c r="J989" s="257">
        <f>IFERROR('Input| Projects'!M989*'Input| Escalations'!$K$19,"")</f>
        <v>0</v>
      </c>
      <c r="K989" s="257">
        <f>IFERROR('Input| Projects'!N989*'Input| Escalations'!$K$19,"")</f>
        <v>0</v>
      </c>
      <c r="L989" s="257">
        <f>IFERROR('Input| Projects'!O989*'Input| Escalations'!$K$19,"")</f>
        <v>0</v>
      </c>
      <c r="M989" s="206" t="str">
        <f>IF(ABS(SUM(F989:L989)-(SUM('Input| Projects'!I989:O989)*'Input| Escalations'!$K$19))&lt;0.0000001,"",1)</f>
        <v/>
      </c>
      <c r="N989" s="259">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259">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259">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259">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259">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259">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259">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42"/>
      <c r="V989" s="253">
        <f t="shared" si="357"/>
        <v>0</v>
      </c>
      <c r="W989" s="253">
        <f t="shared" si="358"/>
        <v>0</v>
      </c>
      <c r="X989" s="253">
        <f t="shared" si="359"/>
        <v>0</v>
      </c>
      <c r="Y989" s="253">
        <f t="shared" si="342"/>
        <v>0</v>
      </c>
      <c r="Z989" s="253">
        <f t="shared" si="343"/>
        <v>0</v>
      </c>
      <c r="AA989" s="253">
        <f t="shared" si="344"/>
        <v>0</v>
      </c>
      <c r="AB989" s="253">
        <f t="shared" si="345"/>
        <v>0</v>
      </c>
      <c r="AC989" s="142"/>
      <c r="AD989" s="253">
        <f>'Input| Projects'!Q989*N989*'Input| Escalations'!$K$19</f>
        <v>0</v>
      </c>
      <c r="AE989" s="253">
        <f>'Input| Projects'!R989*O989*'Input| Escalations'!$K$19</f>
        <v>0</v>
      </c>
      <c r="AF989" s="253">
        <f>'Input| Projects'!S989*P989*'Input| Escalations'!$K$19</f>
        <v>0</v>
      </c>
      <c r="AG989" s="253">
        <f>'Input| Projects'!T989*Q989*'Input| Escalations'!$K$19</f>
        <v>0</v>
      </c>
      <c r="AH989" s="253">
        <f>'Input| Projects'!U989*R989*'Input| Escalations'!$K$19</f>
        <v>0</v>
      </c>
      <c r="AI989" s="253">
        <f>'Input| Projects'!V989*S989*'Input| Escalations'!$K$19</f>
        <v>0</v>
      </c>
      <c r="AJ989" s="253">
        <f>'Input| Projects'!W989*T989*'Input| Escalations'!$K$19</f>
        <v>0</v>
      </c>
      <c r="AK989" s="142"/>
      <c r="AL989" s="253">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253">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253">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253">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253">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253">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253">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42"/>
      <c r="AT989" s="253">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253">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253">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253">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253">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253">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253">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42"/>
      <c r="BB989" s="253">
        <f t="shared" si="360"/>
        <v>0</v>
      </c>
      <c r="BC989" s="253">
        <f t="shared" si="361"/>
        <v>0</v>
      </c>
      <c r="BD989" s="253">
        <f t="shared" si="362"/>
        <v>0</v>
      </c>
      <c r="BE989" s="253">
        <f t="shared" si="346"/>
        <v>0</v>
      </c>
      <c r="BF989" s="253">
        <f t="shared" si="347"/>
        <v>0</v>
      </c>
      <c r="BG989" s="253">
        <f t="shared" si="348"/>
        <v>0</v>
      </c>
      <c r="BH989" s="253">
        <f t="shared" si="349"/>
        <v>0</v>
      </c>
      <c r="BI989" s="144"/>
      <c r="BJ989" s="253"/>
      <c r="BK989" s="253"/>
      <c r="BL989" s="253"/>
      <c r="BM989" s="253"/>
      <c r="BN989" s="253"/>
      <c r="BO989" s="253"/>
      <c r="BP989" s="253"/>
      <c r="BQ989" s="144"/>
      <c r="BR989" s="253">
        <f t="shared" si="350"/>
        <v>0</v>
      </c>
      <c r="BS989" s="253">
        <f t="shared" si="351"/>
        <v>0</v>
      </c>
      <c r="BT989" s="253">
        <f t="shared" si="352"/>
        <v>0</v>
      </c>
      <c r="BU989" s="253">
        <f t="shared" si="353"/>
        <v>0</v>
      </c>
      <c r="BV989" s="253">
        <f t="shared" si="354"/>
        <v>0</v>
      </c>
      <c r="BW989" s="253">
        <f t="shared" si="355"/>
        <v>0</v>
      </c>
      <c r="BX989" s="253">
        <f t="shared" si="356"/>
        <v>0</v>
      </c>
      <c r="BY989" s="142"/>
      <c r="BZ989" s="264" t="str">
        <f>IF(SUMIF('Input| Projects'!$AR$8:$CO$8,"Dx",'Input| Projects'!$AR989:$CO989)=0,"",SUMIF('Input| Projects'!$AR$8:$CO$8,"Dx",'Input| Projects'!$AR989:$CO989))</f>
        <v/>
      </c>
      <c r="CA989" s="264" t="str">
        <f>IF(SUMIF('Input| Projects'!$AR$8:$CO$8,"Tx",'Input| Projects'!$AR989:$CO989)=0,"",SUMIF('Input| Projects'!$AR$8:$CO$8,"Tx",'Input| Projects'!$AR989:$CO989))</f>
        <v/>
      </c>
      <c r="CB989" s="206" t="str">
        <f t="shared" si="363"/>
        <v/>
      </c>
    </row>
    <row r="990" spans="2:80" x14ac:dyDescent="0.3">
      <c r="B990" s="268">
        <f>IFERROR('Input| Projects'!B990,"")</f>
        <v>981</v>
      </c>
      <c r="C990" s="57" t="str">
        <f>IFERROR(IF('Input| Projects'!C990="","",'Input| Projects'!C990),"")</f>
        <v/>
      </c>
      <c r="D990" s="57" t="str">
        <f>IFERROR(IF('Input| Projects'!D990="","",'Input| Projects'!D990),"")</f>
        <v/>
      </c>
      <c r="E990" s="140"/>
      <c r="F990" s="257">
        <f>IFERROR('Input| Projects'!I990*'Input| Escalations'!$K$19,"")</f>
        <v>0</v>
      </c>
      <c r="G990" s="257">
        <f>IFERROR('Input| Projects'!J990*'Input| Escalations'!$K$19,"")</f>
        <v>0</v>
      </c>
      <c r="H990" s="257">
        <f>IFERROR('Input| Projects'!K990*'Input| Escalations'!$K$19,"")</f>
        <v>0</v>
      </c>
      <c r="I990" s="257">
        <f>IFERROR('Input| Projects'!L990*'Input| Escalations'!$K$19,"")</f>
        <v>0</v>
      </c>
      <c r="J990" s="257">
        <f>IFERROR('Input| Projects'!M990*'Input| Escalations'!$K$19,"")</f>
        <v>0</v>
      </c>
      <c r="K990" s="257">
        <f>IFERROR('Input| Projects'!N990*'Input| Escalations'!$K$19,"")</f>
        <v>0</v>
      </c>
      <c r="L990" s="257">
        <f>IFERROR('Input| Projects'!O990*'Input| Escalations'!$K$19,"")</f>
        <v>0</v>
      </c>
      <c r="M990" s="206" t="str">
        <f>IF(ABS(SUM(F990:L990)-(SUM('Input| Projects'!I990:O990)*'Input| Escalations'!$K$19))&lt;0.0000001,"",1)</f>
        <v/>
      </c>
      <c r="N990" s="259">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259">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259">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259">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259">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259">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259">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42"/>
      <c r="V990" s="253">
        <f t="shared" si="357"/>
        <v>0</v>
      </c>
      <c r="W990" s="253">
        <f t="shared" si="358"/>
        <v>0</v>
      </c>
      <c r="X990" s="253">
        <f t="shared" si="359"/>
        <v>0</v>
      </c>
      <c r="Y990" s="253">
        <f t="shared" si="342"/>
        <v>0</v>
      </c>
      <c r="Z990" s="253">
        <f t="shared" si="343"/>
        <v>0</v>
      </c>
      <c r="AA990" s="253">
        <f t="shared" si="344"/>
        <v>0</v>
      </c>
      <c r="AB990" s="253">
        <f t="shared" si="345"/>
        <v>0</v>
      </c>
      <c r="AC990" s="142"/>
      <c r="AD990" s="253">
        <f>'Input| Projects'!Q990*N990*'Input| Escalations'!$K$19</f>
        <v>0</v>
      </c>
      <c r="AE990" s="253">
        <f>'Input| Projects'!R990*O990*'Input| Escalations'!$K$19</f>
        <v>0</v>
      </c>
      <c r="AF990" s="253">
        <f>'Input| Projects'!S990*P990*'Input| Escalations'!$K$19</f>
        <v>0</v>
      </c>
      <c r="AG990" s="253">
        <f>'Input| Projects'!T990*Q990*'Input| Escalations'!$K$19</f>
        <v>0</v>
      </c>
      <c r="AH990" s="253">
        <f>'Input| Projects'!U990*R990*'Input| Escalations'!$K$19</f>
        <v>0</v>
      </c>
      <c r="AI990" s="253">
        <f>'Input| Projects'!V990*S990*'Input| Escalations'!$K$19</f>
        <v>0</v>
      </c>
      <c r="AJ990" s="253">
        <f>'Input| Projects'!W990*T990*'Input| Escalations'!$K$19</f>
        <v>0</v>
      </c>
      <c r="AK990" s="142"/>
      <c r="AL990" s="253">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253">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253">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253">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253">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253">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253">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42"/>
      <c r="AT990" s="253">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253">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253">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253">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253">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253">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253">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42"/>
      <c r="BB990" s="253">
        <f t="shared" si="360"/>
        <v>0</v>
      </c>
      <c r="BC990" s="253">
        <f t="shared" si="361"/>
        <v>0</v>
      </c>
      <c r="BD990" s="253">
        <f t="shared" si="362"/>
        <v>0</v>
      </c>
      <c r="BE990" s="253">
        <f t="shared" si="346"/>
        <v>0</v>
      </c>
      <c r="BF990" s="253">
        <f t="shared" si="347"/>
        <v>0</v>
      </c>
      <c r="BG990" s="253">
        <f t="shared" si="348"/>
        <v>0</v>
      </c>
      <c r="BH990" s="253">
        <f t="shared" si="349"/>
        <v>0</v>
      </c>
      <c r="BI990" s="144"/>
      <c r="BJ990" s="253"/>
      <c r="BK990" s="253"/>
      <c r="BL990" s="253"/>
      <c r="BM990" s="253"/>
      <c r="BN990" s="253"/>
      <c r="BO990" s="253"/>
      <c r="BP990" s="253"/>
      <c r="BQ990" s="144"/>
      <c r="BR990" s="253">
        <f t="shared" si="350"/>
        <v>0</v>
      </c>
      <c r="BS990" s="253">
        <f t="shared" si="351"/>
        <v>0</v>
      </c>
      <c r="BT990" s="253">
        <f t="shared" si="352"/>
        <v>0</v>
      </c>
      <c r="BU990" s="253">
        <f t="shared" si="353"/>
        <v>0</v>
      </c>
      <c r="BV990" s="253">
        <f t="shared" si="354"/>
        <v>0</v>
      </c>
      <c r="BW990" s="253">
        <f t="shared" si="355"/>
        <v>0</v>
      </c>
      <c r="BX990" s="253">
        <f t="shared" si="356"/>
        <v>0</v>
      </c>
      <c r="BY990" s="142"/>
      <c r="BZ990" s="264" t="str">
        <f>IF(SUMIF('Input| Projects'!$AR$8:$CO$8,"Dx",'Input| Projects'!$AR990:$CO990)=0,"",SUMIF('Input| Projects'!$AR$8:$CO$8,"Dx",'Input| Projects'!$AR990:$CO990))</f>
        <v/>
      </c>
      <c r="CA990" s="264" t="str">
        <f>IF(SUMIF('Input| Projects'!$AR$8:$CO$8,"Tx",'Input| Projects'!$AR990:$CO990)=0,"",SUMIF('Input| Projects'!$AR$8:$CO$8,"Tx",'Input| Projects'!$AR990:$CO990))</f>
        <v/>
      </c>
      <c r="CB990" s="206" t="str">
        <f t="shared" si="363"/>
        <v/>
      </c>
    </row>
    <row r="991" spans="2:80" x14ac:dyDescent="0.3">
      <c r="B991" s="268">
        <f>IFERROR('Input| Projects'!B991,"")</f>
        <v>982</v>
      </c>
      <c r="C991" s="57" t="str">
        <f>IFERROR(IF('Input| Projects'!C991="","",'Input| Projects'!C991),"")</f>
        <v/>
      </c>
      <c r="D991" s="57" t="str">
        <f>IFERROR(IF('Input| Projects'!D991="","",'Input| Projects'!D991),"")</f>
        <v/>
      </c>
      <c r="E991" s="140"/>
      <c r="F991" s="257">
        <f>IFERROR('Input| Projects'!I991*'Input| Escalations'!$K$19,"")</f>
        <v>0</v>
      </c>
      <c r="G991" s="257">
        <f>IFERROR('Input| Projects'!J991*'Input| Escalations'!$K$19,"")</f>
        <v>0</v>
      </c>
      <c r="H991" s="257">
        <f>IFERROR('Input| Projects'!K991*'Input| Escalations'!$K$19,"")</f>
        <v>0</v>
      </c>
      <c r="I991" s="257">
        <f>IFERROR('Input| Projects'!L991*'Input| Escalations'!$K$19,"")</f>
        <v>0</v>
      </c>
      <c r="J991" s="257">
        <f>IFERROR('Input| Projects'!M991*'Input| Escalations'!$K$19,"")</f>
        <v>0</v>
      </c>
      <c r="K991" s="257">
        <f>IFERROR('Input| Projects'!N991*'Input| Escalations'!$K$19,"")</f>
        <v>0</v>
      </c>
      <c r="L991" s="257">
        <f>IFERROR('Input| Projects'!O991*'Input| Escalations'!$K$19,"")</f>
        <v>0</v>
      </c>
      <c r="M991" s="206" t="str">
        <f>IF(ABS(SUM(F991:L991)-(SUM('Input| Projects'!I991:O991)*'Input| Escalations'!$K$19))&lt;0.0000001,"",1)</f>
        <v/>
      </c>
      <c r="N991" s="259">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259">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259">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259">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259">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259">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259">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42"/>
      <c r="V991" s="253">
        <f t="shared" si="357"/>
        <v>0</v>
      </c>
      <c r="W991" s="253">
        <f t="shared" si="358"/>
        <v>0</v>
      </c>
      <c r="X991" s="253">
        <f t="shared" si="359"/>
        <v>0</v>
      </c>
      <c r="Y991" s="253">
        <f t="shared" si="342"/>
        <v>0</v>
      </c>
      <c r="Z991" s="253">
        <f t="shared" si="343"/>
        <v>0</v>
      </c>
      <c r="AA991" s="253">
        <f t="shared" si="344"/>
        <v>0</v>
      </c>
      <c r="AB991" s="253">
        <f t="shared" si="345"/>
        <v>0</v>
      </c>
      <c r="AC991" s="142"/>
      <c r="AD991" s="253">
        <f>'Input| Projects'!Q991*N991*'Input| Escalations'!$K$19</f>
        <v>0</v>
      </c>
      <c r="AE991" s="253">
        <f>'Input| Projects'!R991*O991*'Input| Escalations'!$K$19</f>
        <v>0</v>
      </c>
      <c r="AF991" s="253">
        <f>'Input| Projects'!S991*P991*'Input| Escalations'!$K$19</f>
        <v>0</v>
      </c>
      <c r="AG991" s="253">
        <f>'Input| Projects'!T991*Q991*'Input| Escalations'!$K$19</f>
        <v>0</v>
      </c>
      <c r="AH991" s="253">
        <f>'Input| Projects'!U991*R991*'Input| Escalations'!$K$19</f>
        <v>0</v>
      </c>
      <c r="AI991" s="253">
        <f>'Input| Projects'!V991*S991*'Input| Escalations'!$K$19</f>
        <v>0</v>
      </c>
      <c r="AJ991" s="253">
        <f>'Input| Projects'!W991*T991*'Input| Escalations'!$K$19</f>
        <v>0</v>
      </c>
      <c r="AK991" s="142"/>
      <c r="AL991" s="253">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253">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253">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253">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253">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253">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253">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42"/>
      <c r="AT991" s="253">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253">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253">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253">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253">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253">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253">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42"/>
      <c r="BB991" s="253">
        <f t="shared" si="360"/>
        <v>0</v>
      </c>
      <c r="BC991" s="253">
        <f t="shared" si="361"/>
        <v>0</v>
      </c>
      <c r="BD991" s="253">
        <f t="shared" si="362"/>
        <v>0</v>
      </c>
      <c r="BE991" s="253">
        <f t="shared" si="346"/>
        <v>0</v>
      </c>
      <c r="BF991" s="253">
        <f t="shared" si="347"/>
        <v>0</v>
      </c>
      <c r="BG991" s="253">
        <f t="shared" si="348"/>
        <v>0</v>
      </c>
      <c r="BH991" s="253">
        <f t="shared" si="349"/>
        <v>0</v>
      </c>
      <c r="BI991" s="144"/>
      <c r="BJ991" s="253"/>
      <c r="BK991" s="253"/>
      <c r="BL991" s="253"/>
      <c r="BM991" s="253"/>
      <c r="BN991" s="253"/>
      <c r="BO991" s="253"/>
      <c r="BP991" s="253"/>
      <c r="BQ991" s="144"/>
      <c r="BR991" s="253">
        <f t="shared" si="350"/>
        <v>0</v>
      </c>
      <c r="BS991" s="253">
        <f t="shared" si="351"/>
        <v>0</v>
      </c>
      <c r="BT991" s="253">
        <f t="shared" si="352"/>
        <v>0</v>
      </c>
      <c r="BU991" s="253">
        <f t="shared" si="353"/>
        <v>0</v>
      </c>
      <c r="BV991" s="253">
        <f t="shared" si="354"/>
        <v>0</v>
      </c>
      <c r="BW991" s="253">
        <f t="shared" si="355"/>
        <v>0</v>
      </c>
      <c r="BX991" s="253">
        <f t="shared" si="356"/>
        <v>0</v>
      </c>
      <c r="BY991" s="142"/>
      <c r="BZ991" s="264" t="str">
        <f>IF(SUMIF('Input| Projects'!$AR$8:$CO$8,"Dx",'Input| Projects'!$AR991:$CO991)=0,"",SUMIF('Input| Projects'!$AR$8:$CO$8,"Dx",'Input| Projects'!$AR991:$CO991))</f>
        <v/>
      </c>
      <c r="CA991" s="264" t="str">
        <f>IF(SUMIF('Input| Projects'!$AR$8:$CO$8,"Tx",'Input| Projects'!$AR991:$CO991)=0,"",SUMIF('Input| Projects'!$AR$8:$CO$8,"Tx",'Input| Projects'!$AR991:$CO991))</f>
        <v/>
      </c>
      <c r="CB991" s="206" t="str">
        <f t="shared" si="363"/>
        <v/>
      </c>
    </row>
    <row r="992" spans="2:80" x14ac:dyDescent="0.3">
      <c r="B992" s="268">
        <f>IFERROR('Input| Projects'!B992,"")</f>
        <v>983</v>
      </c>
      <c r="C992" s="57" t="str">
        <f>IFERROR(IF('Input| Projects'!C992="","",'Input| Projects'!C992),"")</f>
        <v/>
      </c>
      <c r="D992" s="57" t="str">
        <f>IFERROR(IF('Input| Projects'!D992="","",'Input| Projects'!D992),"")</f>
        <v/>
      </c>
      <c r="E992" s="140"/>
      <c r="F992" s="257">
        <f>IFERROR('Input| Projects'!I992*'Input| Escalations'!$K$19,"")</f>
        <v>0</v>
      </c>
      <c r="G992" s="257">
        <f>IFERROR('Input| Projects'!J992*'Input| Escalations'!$K$19,"")</f>
        <v>0</v>
      </c>
      <c r="H992" s="257">
        <f>IFERROR('Input| Projects'!K992*'Input| Escalations'!$K$19,"")</f>
        <v>0</v>
      </c>
      <c r="I992" s="257">
        <f>IFERROR('Input| Projects'!L992*'Input| Escalations'!$K$19,"")</f>
        <v>0</v>
      </c>
      <c r="J992" s="257">
        <f>IFERROR('Input| Projects'!M992*'Input| Escalations'!$K$19,"")</f>
        <v>0</v>
      </c>
      <c r="K992" s="257">
        <f>IFERROR('Input| Projects'!N992*'Input| Escalations'!$K$19,"")</f>
        <v>0</v>
      </c>
      <c r="L992" s="257">
        <f>IFERROR('Input| Projects'!O992*'Input| Escalations'!$K$19,"")</f>
        <v>0</v>
      </c>
      <c r="M992" s="206" t="str">
        <f>IF(ABS(SUM(F992:L992)-(SUM('Input| Projects'!I992:O992)*'Input| Escalations'!$K$19))&lt;0.0000001,"",1)</f>
        <v/>
      </c>
      <c r="N992" s="259">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259">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259">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259">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259">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259">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259">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42"/>
      <c r="V992" s="253">
        <f t="shared" si="357"/>
        <v>0</v>
      </c>
      <c r="W992" s="253">
        <f t="shared" si="358"/>
        <v>0</v>
      </c>
      <c r="X992" s="253">
        <f t="shared" si="359"/>
        <v>0</v>
      </c>
      <c r="Y992" s="253">
        <f t="shared" si="342"/>
        <v>0</v>
      </c>
      <c r="Z992" s="253">
        <f t="shared" si="343"/>
        <v>0</v>
      </c>
      <c r="AA992" s="253">
        <f t="shared" si="344"/>
        <v>0</v>
      </c>
      <c r="AB992" s="253">
        <f t="shared" si="345"/>
        <v>0</v>
      </c>
      <c r="AC992" s="142"/>
      <c r="AD992" s="253">
        <f>'Input| Projects'!Q992*N992*'Input| Escalations'!$K$19</f>
        <v>0</v>
      </c>
      <c r="AE992" s="253">
        <f>'Input| Projects'!R992*O992*'Input| Escalations'!$K$19</f>
        <v>0</v>
      </c>
      <c r="AF992" s="253">
        <f>'Input| Projects'!S992*P992*'Input| Escalations'!$K$19</f>
        <v>0</v>
      </c>
      <c r="AG992" s="253">
        <f>'Input| Projects'!T992*Q992*'Input| Escalations'!$K$19</f>
        <v>0</v>
      </c>
      <c r="AH992" s="253">
        <f>'Input| Projects'!U992*R992*'Input| Escalations'!$K$19</f>
        <v>0</v>
      </c>
      <c r="AI992" s="253">
        <f>'Input| Projects'!V992*S992*'Input| Escalations'!$K$19</f>
        <v>0</v>
      </c>
      <c r="AJ992" s="253">
        <f>'Input| Projects'!W992*T992*'Input| Escalations'!$K$19</f>
        <v>0</v>
      </c>
      <c r="AK992" s="142"/>
      <c r="AL992" s="253">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253">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253">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253">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253">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253">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253">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42"/>
      <c r="AT992" s="253">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253">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253">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253">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253">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253">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253">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42"/>
      <c r="BB992" s="253">
        <f t="shared" si="360"/>
        <v>0</v>
      </c>
      <c r="BC992" s="253">
        <f t="shared" si="361"/>
        <v>0</v>
      </c>
      <c r="BD992" s="253">
        <f t="shared" si="362"/>
        <v>0</v>
      </c>
      <c r="BE992" s="253">
        <f t="shared" si="346"/>
        <v>0</v>
      </c>
      <c r="BF992" s="253">
        <f t="shared" si="347"/>
        <v>0</v>
      </c>
      <c r="BG992" s="253">
        <f t="shared" si="348"/>
        <v>0</v>
      </c>
      <c r="BH992" s="253">
        <f t="shared" si="349"/>
        <v>0</v>
      </c>
      <c r="BI992" s="144"/>
      <c r="BJ992" s="253"/>
      <c r="BK992" s="253"/>
      <c r="BL992" s="253"/>
      <c r="BM992" s="253"/>
      <c r="BN992" s="253"/>
      <c r="BO992" s="253"/>
      <c r="BP992" s="253"/>
      <c r="BQ992" s="144"/>
      <c r="BR992" s="253">
        <f t="shared" si="350"/>
        <v>0</v>
      </c>
      <c r="BS992" s="253">
        <f t="shared" si="351"/>
        <v>0</v>
      </c>
      <c r="BT992" s="253">
        <f t="shared" si="352"/>
        <v>0</v>
      </c>
      <c r="BU992" s="253">
        <f t="shared" si="353"/>
        <v>0</v>
      </c>
      <c r="BV992" s="253">
        <f t="shared" si="354"/>
        <v>0</v>
      </c>
      <c r="BW992" s="253">
        <f t="shared" si="355"/>
        <v>0</v>
      </c>
      <c r="BX992" s="253">
        <f t="shared" si="356"/>
        <v>0</v>
      </c>
      <c r="BY992" s="142"/>
      <c r="BZ992" s="264" t="str">
        <f>IF(SUMIF('Input| Projects'!$AR$8:$CO$8,"Dx",'Input| Projects'!$AR992:$CO992)=0,"",SUMIF('Input| Projects'!$AR$8:$CO$8,"Dx",'Input| Projects'!$AR992:$CO992))</f>
        <v/>
      </c>
      <c r="CA992" s="264" t="str">
        <f>IF(SUMIF('Input| Projects'!$AR$8:$CO$8,"Tx",'Input| Projects'!$AR992:$CO992)=0,"",SUMIF('Input| Projects'!$AR$8:$CO$8,"Tx",'Input| Projects'!$AR992:$CO992))</f>
        <v/>
      </c>
      <c r="CB992" s="206" t="str">
        <f t="shared" si="363"/>
        <v/>
      </c>
    </row>
    <row r="993" spans="2:80" x14ac:dyDescent="0.3">
      <c r="B993" s="268">
        <f>IFERROR('Input| Projects'!B993,"")</f>
        <v>984</v>
      </c>
      <c r="C993" s="57" t="str">
        <f>IFERROR(IF('Input| Projects'!C993="","",'Input| Projects'!C993),"")</f>
        <v/>
      </c>
      <c r="D993" s="57" t="str">
        <f>IFERROR(IF('Input| Projects'!D993="","",'Input| Projects'!D993),"")</f>
        <v/>
      </c>
      <c r="E993" s="140"/>
      <c r="F993" s="257">
        <f>IFERROR('Input| Projects'!I993*'Input| Escalations'!$K$19,"")</f>
        <v>0</v>
      </c>
      <c r="G993" s="257">
        <f>IFERROR('Input| Projects'!J993*'Input| Escalations'!$K$19,"")</f>
        <v>0</v>
      </c>
      <c r="H993" s="257">
        <f>IFERROR('Input| Projects'!K993*'Input| Escalations'!$K$19,"")</f>
        <v>0</v>
      </c>
      <c r="I993" s="257">
        <f>IFERROR('Input| Projects'!L993*'Input| Escalations'!$K$19,"")</f>
        <v>0</v>
      </c>
      <c r="J993" s="257">
        <f>IFERROR('Input| Projects'!M993*'Input| Escalations'!$K$19,"")</f>
        <v>0</v>
      </c>
      <c r="K993" s="257">
        <f>IFERROR('Input| Projects'!N993*'Input| Escalations'!$K$19,"")</f>
        <v>0</v>
      </c>
      <c r="L993" s="257">
        <f>IFERROR('Input| Projects'!O993*'Input| Escalations'!$K$19,"")</f>
        <v>0</v>
      </c>
      <c r="M993" s="206" t="str">
        <f>IF(ABS(SUM(F993:L993)-(SUM('Input| Projects'!I993:O993)*'Input| Escalations'!$K$19))&lt;0.0000001,"",1)</f>
        <v/>
      </c>
      <c r="N993" s="259">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259">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259">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259">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259">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259">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259">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42"/>
      <c r="V993" s="253">
        <f t="shared" si="357"/>
        <v>0</v>
      </c>
      <c r="W993" s="253">
        <f t="shared" si="358"/>
        <v>0</v>
      </c>
      <c r="X993" s="253">
        <f t="shared" si="359"/>
        <v>0</v>
      </c>
      <c r="Y993" s="253">
        <f t="shared" si="342"/>
        <v>0</v>
      </c>
      <c r="Z993" s="253">
        <f t="shared" si="343"/>
        <v>0</v>
      </c>
      <c r="AA993" s="253">
        <f t="shared" si="344"/>
        <v>0</v>
      </c>
      <c r="AB993" s="253">
        <f t="shared" si="345"/>
        <v>0</v>
      </c>
      <c r="AC993" s="142"/>
      <c r="AD993" s="253">
        <f>'Input| Projects'!Q993*N993*'Input| Escalations'!$K$19</f>
        <v>0</v>
      </c>
      <c r="AE993" s="253">
        <f>'Input| Projects'!R993*O993*'Input| Escalations'!$K$19</f>
        <v>0</v>
      </c>
      <c r="AF993" s="253">
        <f>'Input| Projects'!S993*P993*'Input| Escalations'!$K$19</f>
        <v>0</v>
      </c>
      <c r="AG993" s="253">
        <f>'Input| Projects'!T993*Q993*'Input| Escalations'!$K$19</f>
        <v>0</v>
      </c>
      <c r="AH993" s="253">
        <f>'Input| Projects'!U993*R993*'Input| Escalations'!$K$19</f>
        <v>0</v>
      </c>
      <c r="AI993" s="253">
        <f>'Input| Projects'!V993*S993*'Input| Escalations'!$K$19</f>
        <v>0</v>
      </c>
      <c r="AJ993" s="253">
        <f>'Input| Projects'!W993*T993*'Input| Escalations'!$K$19</f>
        <v>0</v>
      </c>
      <c r="AK993" s="142"/>
      <c r="AL993" s="253">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253">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253">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253">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253">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253">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253">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42"/>
      <c r="AT993" s="253">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253">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253">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253">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253">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253">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253">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42"/>
      <c r="BB993" s="253">
        <f t="shared" si="360"/>
        <v>0</v>
      </c>
      <c r="BC993" s="253">
        <f t="shared" si="361"/>
        <v>0</v>
      </c>
      <c r="BD993" s="253">
        <f t="shared" si="362"/>
        <v>0</v>
      </c>
      <c r="BE993" s="253">
        <f t="shared" si="346"/>
        <v>0</v>
      </c>
      <c r="BF993" s="253">
        <f t="shared" si="347"/>
        <v>0</v>
      </c>
      <c r="BG993" s="253">
        <f t="shared" si="348"/>
        <v>0</v>
      </c>
      <c r="BH993" s="253">
        <f t="shared" si="349"/>
        <v>0</v>
      </c>
      <c r="BI993" s="144"/>
      <c r="BJ993" s="253"/>
      <c r="BK993" s="253"/>
      <c r="BL993" s="253"/>
      <c r="BM993" s="253"/>
      <c r="BN993" s="253"/>
      <c r="BO993" s="253"/>
      <c r="BP993" s="253"/>
      <c r="BQ993" s="144"/>
      <c r="BR993" s="253">
        <f t="shared" si="350"/>
        <v>0</v>
      </c>
      <c r="BS993" s="253">
        <f t="shared" si="351"/>
        <v>0</v>
      </c>
      <c r="BT993" s="253">
        <f t="shared" si="352"/>
        <v>0</v>
      </c>
      <c r="BU993" s="253">
        <f t="shared" si="353"/>
        <v>0</v>
      </c>
      <c r="BV993" s="253">
        <f t="shared" si="354"/>
        <v>0</v>
      </c>
      <c r="BW993" s="253">
        <f t="shared" si="355"/>
        <v>0</v>
      </c>
      <c r="BX993" s="253">
        <f t="shared" si="356"/>
        <v>0</v>
      </c>
      <c r="BY993" s="142"/>
      <c r="BZ993" s="264" t="str">
        <f>IF(SUMIF('Input| Projects'!$AR$8:$CO$8,"Dx",'Input| Projects'!$AR993:$CO993)=0,"",SUMIF('Input| Projects'!$AR$8:$CO$8,"Dx",'Input| Projects'!$AR993:$CO993))</f>
        <v/>
      </c>
      <c r="CA993" s="264" t="str">
        <f>IF(SUMIF('Input| Projects'!$AR$8:$CO$8,"Tx",'Input| Projects'!$AR993:$CO993)=0,"",SUMIF('Input| Projects'!$AR$8:$CO$8,"Tx",'Input| Projects'!$AR993:$CO993))</f>
        <v/>
      </c>
      <c r="CB993" s="206" t="str">
        <f t="shared" si="363"/>
        <v/>
      </c>
    </row>
    <row r="994" spans="2:80" x14ac:dyDescent="0.3">
      <c r="B994" s="268">
        <f>IFERROR('Input| Projects'!B994,"")</f>
        <v>985</v>
      </c>
      <c r="C994" s="57" t="str">
        <f>IFERROR(IF('Input| Projects'!C994="","",'Input| Projects'!C994),"")</f>
        <v/>
      </c>
      <c r="D994" s="57" t="str">
        <f>IFERROR(IF('Input| Projects'!D994="","",'Input| Projects'!D994),"")</f>
        <v/>
      </c>
      <c r="E994" s="140"/>
      <c r="F994" s="257">
        <f>IFERROR('Input| Projects'!I994*'Input| Escalations'!$K$19,"")</f>
        <v>0</v>
      </c>
      <c r="G994" s="257">
        <f>IFERROR('Input| Projects'!J994*'Input| Escalations'!$K$19,"")</f>
        <v>0</v>
      </c>
      <c r="H994" s="257">
        <f>IFERROR('Input| Projects'!K994*'Input| Escalations'!$K$19,"")</f>
        <v>0</v>
      </c>
      <c r="I994" s="257">
        <f>IFERROR('Input| Projects'!L994*'Input| Escalations'!$K$19,"")</f>
        <v>0</v>
      </c>
      <c r="J994" s="257">
        <f>IFERROR('Input| Projects'!M994*'Input| Escalations'!$K$19,"")</f>
        <v>0</v>
      </c>
      <c r="K994" s="257">
        <f>IFERROR('Input| Projects'!N994*'Input| Escalations'!$K$19,"")</f>
        <v>0</v>
      </c>
      <c r="L994" s="257">
        <f>IFERROR('Input| Projects'!O994*'Input| Escalations'!$K$19,"")</f>
        <v>0</v>
      </c>
      <c r="M994" s="206" t="str">
        <f>IF(ABS(SUM(F994:L994)-(SUM('Input| Projects'!I994:O994)*'Input| Escalations'!$K$19))&lt;0.0000001,"",1)</f>
        <v/>
      </c>
      <c r="N994" s="259">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259">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259">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259">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259">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259">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259">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42"/>
      <c r="V994" s="253">
        <f t="shared" si="357"/>
        <v>0</v>
      </c>
      <c r="W994" s="253">
        <f t="shared" si="358"/>
        <v>0</v>
      </c>
      <c r="X994" s="253">
        <f t="shared" si="359"/>
        <v>0</v>
      </c>
      <c r="Y994" s="253">
        <f t="shared" si="342"/>
        <v>0</v>
      </c>
      <c r="Z994" s="253">
        <f t="shared" si="343"/>
        <v>0</v>
      </c>
      <c r="AA994" s="253">
        <f t="shared" si="344"/>
        <v>0</v>
      </c>
      <c r="AB994" s="253">
        <f t="shared" si="345"/>
        <v>0</v>
      </c>
      <c r="AC994" s="142"/>
      <c r="AD994" s="253">
        <f>'Input| Projects'!Q994*N994*'Input| Escalations'!$K$19</f>
        <v>0</v>
      </c>
      <c r="AE994" s="253">
        <f>'Input| Projects'!R994*O994*'Input| Escalations'!$K$19</f>
        <v>0</v>
      </c>
      <c r="AF994" s="253">
        <f>'Input| Projects'!S994*P994*'Input| Escalations'!$K$19</f>
        <v>0</v>
      </c>
      <c r="AG994" s="253">
        <f>'Input| Projects'!T994*Q994*'Input| Escalations'!$K$19</f>
        <v>0</v>
      </c>
      <c r="AH994" s="253">
        <f>'Input| Projects'!U994*R994*'Input| Escalations'!$K$19</f>
        <v>0</v>
      </c>
      <c r="AI994" s="253">
        <f>'Input| Projects'!V994*S994*'Input| Escalations'!$K$19</f>
        <v>0</v>
      </c>
      <c r="AJ994" s="253">
        <f>'Input| Projects'!W994*T994*'Input| Escalations'!$K$19</f>
        <v>0</v>
      </c>
      <c r="AK994" s="142"/>
      <c r="AL994" s="253">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253">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253">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253">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253">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253">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253">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42"/>
      <c r="AT994" s="253">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253">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253">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253">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253">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253">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253">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42"/>
      <c r="BB994" s="253">
        <f t="shared" si="360"/>
        <v>0</v>
      </c>
      <c r="BC994" s="253">
        <f t="shared" si="361"/>
        <v>0</v>
      </c>
      <c r="BD994" s="253">
        <f t="shared" si="362"/>
        <v>0</v>
      </c>
      <c r="BE994" s="253">
        <f t="shared" si="346"/>
        <v>0</v>
      </c>
      <c r="BF994" s="253">
        <f t="shared" si="347"/>
        <v>0</v>
      </c>
      <c r="BG994" s="253">
        <f t="shared" si="348"/>
        <v>0</v>
      </c>
      <c r="BH994" s="253">
        <f t="shared" si="349"/>
        <v>0</v>
      </c>
      <c r="BI994" s="144"/>
      <c r="BJ994" s="253"/>
      <c r="BK994" s="253"/>
      <c r="BL994" s="253"/>
      <c r="BM994" s="253"/>
      <c r="BN994" s="253"/>
      <c r="BO994" s="253"/>
      <c r="BP994" s="253"/>
      <c r="BQ994" s="144"/>
      <c r="BR994" s="253">
        <f t="shared" si="350"/>
        <v>0</v>
      </c>
      <c r="BS994" s="253">
        <f t="shared" si="351"/>
        <v>0</v>
      </c>
      <c r="BT994" s="253">
        <f t="shared" si="352"/>
        <v>0</v>
      </c>
      <c r="BU994" s="253">
        <f t="shared" si="353"/>
        <v>0</v>
      </c>
      <c r="BV994" s="253">
        <f t="shared" si="354"/>
        <v>0</v>
      </c>
      <c r="BW994" s="253">
        <f t="shared" si="355"/>
        <v>0</v>
      </c>
      <c r="BX994" s="253">
        <f t="shared" si="356"/>
        <v>0</v>
      </c>
      <c r="BY994" s="142"/>
      <c r="BZ994" s="264" t="str">
        <f>IF(SUMIF('Input| Projects'!$AR$8:$CO$8,"Dx",'Input| Projects'!$AR994:$CO994)=0,"",SUMIF('Input| Projects'!$AR$8:$CO$8,"Dx",'Input| Projects'!$AR994:$CO994))</f>
        <v/>
      </c>
      <c r="CA994" s="264" t="str">
        <f>IF(SUMIF('Input| Projects'!$AR$8:$CO$8,"Tx",'Input| Projects'!$AR994:$CO994)=0,"",SUMIF('Input| Projects'!$AR$8:$CO$8,"Tx",'Input| Projects'!$AR994:$CO994))</f>
        <v/>
      </c>
      <c r="CB994" s="206" t="str">
        <f t="shared" si="363"/>
        <v/>
      </c>
    </row>
    <row r="995" spans="2:80" x14ac:dyDescent="0.3">
      <c r="B995" s="268">
        <f>IFERROR('Input| Projects'!B995,"")</f>
        <v>986</v>
      </c>
      <c r="C995" s="57" t="str">
        <f>IFERROR(IF('Input| Projects'!C995="","",'Input| Projects'!C995),"")</f>
        <v/>
      </c>
      <c r="D995" s="57" t="str">
        <f>IFERROR(IF('Input| Projects'!D995="","",'Input| Projects'!D995),"")</f>
        <v/>
      </c>
      <c r="E995" s="140"/>
      <c r="F995" s="257">
        <f>IFERROR('Input| Projects'!I995*'Input| Escalations'!$K$19,"")</f>
        <v>0</v>
      </c>
      <c r="G995" s="257">
        <f>IFERROR('Input| Projects'!J995*'Input| Escalations'!$K$19,"")</f>
        <v>0</v>
      </c>
      <c r="H995" s="257">
        <f>IFERROR('Input| Projects'!K995*'Input| Escalations'!$K$19,"")</f>
        <v>0</v>
      </c>
      <c r="I995" s="257">
        <f>IFERROR('Input| Projects'!L995*'Input| Escalations'!$K$19,"")</f>
        <v>0</v>
      </c>
      <c r="J995" s="257">
        <f>IFERROR('Input| Projects'!M995*'Input| Escalations'!$K$19,"")</f>
        <v>0</v>
      </c>
      <c r="K995" s="257">
        <f>IFERROR('Input| Projects'!N995*'Input| Escalations'!$K$19,"")</f>
        <v>0</v>
      </c>
      <c r="L995" s="257">
        <f>IFERROR('Input| Projects'!O995*'Input| Escalations'!$K$19,"")</f>
        <v>0</v>
      </c>
      <c r="M995" s="206" t="str">
        <f>IF(ABS(SUM(F995:L995)-(SUM('Input| Projects'!I995:O995)*'Input| Escalations'!$K$19))&lt;0.0000001,"",1)</f>
        <v/>
      </c>
      <c r="N995" s="259">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259">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259">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259">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259">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259">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259">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42"/>
      <c r="V995" s="253">
        <f t="shared" si="357"/>
        <v>0</v>
      </c>
      <c r="W995" s="253">
        <f t="shared" si="358"/>
        <v>0</v>
      </c>
      <c r="X995" s="253">
        <f t="shared" si="359"/>
        <v>0</v>
      </c>
      <c r="Y995" s="253">
        <f t="shared" si="342"/>
        <v>0</v>
      </c>
      <c r="Z995" s="253">
        <f t="shared" si="343"/>
        <v>0</v>
      </c>
      <c r="AA995" s="253">
        <f t="shared" si="344"/>
        <v>0</v>
      </c>
      <c r="AB995" s="253">
        <f t="shared" si="345"/>
        <v>0</v>
      </c>
      <c r="AC995" s="142"/>
      <c r="AD995" s="253">
        <f>'Input| Projects'!Q995*N995*'Input| Escalations'!$K$19</f>
        <v>0</v>
      </c>
      <c r="AE995" s="253">
        <f>'Input| Projects'!R995*O995*'Input| Escalations'!$K$19</f>
        <v>0</v>
      </c>
      <c r="AF995" s="253">
        <f>'Input| Projects'!S995*P995*'Input| Escalations'!$K$19</f>
        <v>0</v>
      </c>
      <c r="AG995" s="253">
        <f>'Input| Projects'!T995*Q995*'Input| Escalations'!$K$19</f>
        <v>0</v>
      </c>
      <c r="AH995" s="253">
        <f>'Input| Projects'!U995*R995*'Input| Escalations'!$K$19</f>
        <v>0</v>
      </c>
      <c r="AI995" s="253">
        <f>'Input| Projects'!V995*S995*'Input| Escalations'!$K$19</f>
        <v>0</v>
      </c>
      <c r="AJ995" s="253">
        <f>'Input| Projects'!W995*T995*'Input| Escalations'!$K$19</f>
        <v>0</v>
      </c>
      <c r="AK995" s="142"/>
      <c r="AL995" s="253">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253">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253">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253">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253">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253">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253">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42"/>
      <c r="AT995" s="253">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253">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253">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253">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253">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253">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253">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42"/>
      <c r="BB995" s="253">
        <f t="shared" si="360"/>
        <v>0</v>
      </c>
      <c r="BC995" s="253">
        <f t="shared" si="361"/>
        <v>0</v>
      </c>
      <c r="BD995" s="253">
        <f t="shared" si="362"/>
        <v>0</v>
      </c>
      <c r="BE995" s="253">
        <f t="shared" si="346"/>
        <v>0</v>
      </c>
      <c r="BF995" s="253">
        <f t="shared" si="347"/>
        <v>0</v>
      </c>
      <c r="BG995" s="253">
        <f t="shared" si="348"/>
        <v>0</v>
      </c>
      <c r="BH995" s="253">
        <f t="shared" si="349"/>
        <v>0</v>
      </c>
      <c r="BI995" s="144"/>
      <c r="BJ995" s="253"/>
      <c r="BK995" s="253"/>
      <c r="BL995" s="253"/>
      <c r="BM995" s="253"/>
      <c r="BN995" s="253"/>
      <c r="BO995" s="253"/>
      <c r="BP995" s="253"/>
      <c r="BQ995" s="144"/>
      <c r="BR995" s="253">
        <f t="shared" si="350"/>
        <v>0</v>
      </c>
      <c r="BS995" s="253">
        <f t="shared" si="351"/>
        <v>0</v>
      </c>
      <c r="BT995" s="253">
        <f t="shared" si="352"/>
        <v>0</v>
      </c>
      <c r="BU995" s="253">
        <f t="shared" si="353"/>
        <v>0</v>
      </c>
      <c r="BV995" s="253">
        <f t="shared" si="354"/>
        <v>0</v>
      </c>
      <c r="BW995" s="253">
        <f t="shared" si="355"/>
        <v>0</v>
      </c>
      <c r="BX995" s="253">
        <f t="shared" si="356"/>
        <v>0</v>
      </c>
      <c r="BY995" s="142"/>
      <c r="BZ995" s="264" t="str">
        <f>IF(SUMIF('Input| Projects'!$AR$8:$CO$8,"Dx",'Input| Projects'!$AR995:$CO995)=0,"",SUMIF('Input| Projects'!$AR$8:$CO$8,"Dx",'Input| Projects'!$AR995:$CO995))</f>
        <v/>
      </c>
      <c r="CA995" s="264" t="str">
        <f>IF(SUMIF('Input| Projects'!$AR$8:$CO$8,"Tx",'Input| Projects'!$AR995:$CO995)=0,"",SUMIF('Input| Projects'!$AR$8:$CO$8,"Tx",'Input| Projects'!$AR995:$CO995))</f>
        <v/>
      </c>
      <c r="CB995" s="206" t="str">
        <f t="shared" si="363"/>
        <v/>
      </c>
    </row>
    <row r="996" spans="2:80" x14ac:dyDescent="0.3">
      <c r="B996" s="268">
        <f>IFERROR('Input| Projects'!B996,"")</f>
        <v>987</v>
      </c>
      <c r="C996" s="57" t="str">
        <f>IFERROR(IF('Input| Projects'!C996="","",'Input| Projects'!C996),"")</f>
        <v/>
      </c>
      <c r="D996" s="57" t="str">
        <f>IFERROR(IF('Input| Projects'!D996="","",'Input| Projects'!D996),"")</f>
        <v/>
      </c>
      <c r="E996" s="140"/>
      <c r="F996" s="257">
        <f>IFERROR('Input| Projects'!I996*'Input| Escalations'!$K$19,"")</f>
        <v>0</v>
      </c>
      <c r="G996" s="257">
        <f>IFERROR('Input| Projects'!J996*'Input| Escalations'!$K$19,"")</f>
        <v>0</v>
      </c>
      <c r="H996" s="257">
        <f>IFERROR('Input| Projects'!K996*'Input| Escalations'!$K$19,"")</f>
        <v>0</v>
      </c>
      <c r="I996" s="257">
        <f>IFERROR('Input| Projects'!L996*'Input| Escalations'!$K$19,"")</f>
        <v>0</v>
      </c>
      <c r="J996" s="257">
        <f>IFERROR('Input| Projects'!M996*'Input| Escalations'!$K$19,"")</f>
        <v>0</v>
      </c>
      <c r="K996" s="257">
        <f>IFERROR('Input| Projects'!N996*'Input| Escalations'!$K$19,"")</f>
        <v>0</v>
      </c>
      <c r="L996" s="257">
        <f>IFERROR('Input| Projects'!O996*'Input| Escalations'!$K$19,"")</f>
        <v>0</v>
      </c>
      <c r="M996" s="206" t="str">
        <f>IF(ABS(SUM(F996:L996)-(SUM('Input| Projects'!I996:O996)*'Input| Escalations'!$K$19))&lt;0.0000001,"",1)</f>
        <v/>
      </c>
      <c r="N996" s="259">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259">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259">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259">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259">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259">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259">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42"/>
      <c r="V996" s="253">
        <f t="shared" si="357"/>
        <v>0</v>
      </c>
      <c r="W996" s="253">
        <f t="shared" si="358"/>
        <v>0</v>
      </c>
      <c r="X996" s="253">
        <f t="shared" si="359"/>
        <v>0</v>
      </c>
      <c r="Y996" s="253">
        <f t="shared" si="342"/>
        <v>0</v>
      </c>
      <c r="Z996" s="253">
        <f t="shared" si="343"/>
        <v>0</v>
      </c>
      <c r="AA996" s="253">
        <f t="shared" si="344"/>
        <v>0</v>
      </c>
      <c r="AB996" s="253">
        <f t="shared" si="345"/>
        <v>0</v>
      </c>
      <c r="AC996" s="142"/>
      <c r="AD996" s="253">
        <f>'Input| Projects'!Q996*N996*'Input| Escalations'!$K$19</f>
        <v>0</v>
      </c>
      <c r="AE996" s="253">
        <f>'Input| Projects'!R996*O996*'Input| Escalations'!$K$19</f>
        <v>0</v>
      </c>
      <c r="AF996" s="253">
        <f>'Input| Projects'!S996*P996*'Input| Escalations'!$K$19</f>
        <v>0</v>
      </c>
      <c r="AG996" s="253">
        <f>'Input| Projects'!T996*Q996*'Input| Escalations'!$K$19</f>
        <v>0</v>
      </c>
      <c r="AH996" s="253">
        <f>'Input| Projects'!U996*R996*'Input| Escalations'!$K$19</f>
        <v>0</v>
      </c>
      <c r="AI996" s="253">
        <f>'Input| Projects'!V996*S996*'Input| Escalations'!$K$19</f>
        <v>0</v>
      </c>
      <c r="AJ996" s="253">
        <f>'Input| Projects'!W996*T996*'Input| Escalations'!$K$19</f>
        <v>0</v>
      </c>
      <c r="AK996" s="142"/>
      <c r="AL996" s="253">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253">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253">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253">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253">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253">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253">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42"/>
      <c r="AT996" s="253">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253">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253">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253">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253">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253">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253">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42"/>
      <c r="BB996" s="253">
        <f t="shared" si="360"/>
        <v>0</v>
      </c>
      <c r="BC996" s="253">
        <f t="shared" si="361"/>
        <v>0</v>
      </c>
      <c r="BD996" s="253">
        <f t="shared" si="362"/>
        <v>0</v>
      </c>
      <c r="BE996" s="253">
        <f t="shared" si="346"/>
        <v>0</v>
      </c>
      <c r="BF996" s="253">
        <f t="shared" si="347"/>
        <v>0</v>
      </c>
      <c r="BG996" s="253">
        <f t="shared" si="348"/>
        <v>0</v>
      </c>
      <c r="BH996" s="253">
        <f t="shared" si="349"/>
        <v>0</v>
      </c>
      <c r="BI996" s="144"/>
      <c r="BJ996" s="253"/>
      <c r="BK996" s="253"/>
      <c r="BL996" s="253"/>
      <c r="BM996" s="253"/>
      <c r="BN996" s="253"/>
      <c r="BO996" s="253"/>
      <c r="BP996" s="253"/>
      <c r="BQ996" s="144"/>
      <c r="BR996" s="253">
        <f t="shared" si="350"/>
        <v>0</v>
      </c>
      <c r="BS996" s="253">
        <f t="shared" si="351"/>
        <v>0</v>
      </c>
      <c r="BT996" s="253">
        <f t="shared" si="352"/>
        <v>0</v>
      </c>
      <c r="BU996" s="253">
        <f t="shared" si="353"/>
        <v>0</v>
      </c>
      <c r="BV996" s="253">
        <f t="shared" si="354"/>
        <v>0</v>
      </c>
      <c r="BW996" s="253">
        <f t="shared" si="355"/>
        <v>0</v>
      </c>
      <c r="BX996" s="253">
        <f t="shared" si="356"/>
        <v>0</v>
      </c>
      <c r="BY996" s="142"/>
      <c r="BZ996" s="264" t="str">
        <f>IF(SUMIF('Input| Projects'!$AR$8:$CO$8,"Dx",'Input| Projects'!$AR996:$CO996)=0,"",SUMIF('Input| Projects'!$AR$8:$CO$8,"Dx",'Input| Projects'!$AR996:$CO996))</f>
        <v/>
      </c>
      <c r="CA996" s="264" t="str">
        <f>IF(SUMIF('Input| Projects'!$AR$8:$CO$8,"Tx",'Input| Projects'!$AR996:$CO996)=0,"",SUMIF('Input| Projects'!$AR$8:$CO$8,"Tx",'Input| Projects'!$AR996:$CO996))</f>
        <v/>
      </c>
      <c r="CB996" s="206" t="str">
        <f t="shared" si="363"/>
        <v/>
      </c>
    </row>
    <row r="997" spans="2:80" x14ac:dyDescent="0.3">
      <c r="B997" s="268">
        <f>IFERROR('Input| Projects'!B997,"")</f>
        <v>988</v>
      </c>
      <c r="C997" s="57" t="str">
        <f>IFERROR(IF('Input| Projects'!C997="","",'Input| Projects'!C997),"")</f>
        <v/>
      </c>
      <c r="D997" s="57" t="str">
        <f>IFERROR(IF('Input| Projects'!D997="","",'Input| Projects'!D997),"")</f>
        <v/>
      </c>
      <c r="E997" s="140"/>
      <c r="F997" s="257">
        <f>IFERROR('Input| Projects'!I997*'Input| Escalations'!$K$19,"")</f>
        <v>0</v>
      </c>
      <c r="G997" s="257">
        <f>IFERROR('Input| Projects'!J997*'Input| Escalations'!$K$19,"")</f>
        <v>0</v>
      </c>
      <c r="H997" s="257">
        <f>IFERROR('Input| Projects'!K997*'Input| Escalations'!$K$19,"")</f>
        <v>0</v>
      </c>
      <c r="I997" s="257">
        <f>IFERROR('Input| Projects'!L997*'Input| Escalations'!$K$19,"")</f>
        <v>0</v>
      </c>
      <c r="J997" s="257">
        <f>IFERROR('Input| Projects'!M997*'Input| Escalations'!$K$19,"")</f>
        <v>0</v>
      </c>
      <c r="K997" s="257">
        <f>IFERROR('Input| Projects'!N997*'Input| Escalations'!$K$19,"")</f>
        <v>0</v>
      </c>
      <c r="L997" s="257">
        <f>IFERROR('Input| Projects'!O997*'Input| Escalations'!$K$19,"")</f>
        <v>0</v>
      </c>
      <c r="M997" s="206" t="str">
        <f>IF(ABS(SUM(F997:L997)-(SUM('Input| Projects'!I997:O997)*'Input| Escalations'!$K$19))&lt;0.0000001,"",1)</f>
        <v/>
      </c>
      <c r="N997" s="259">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259">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259">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259">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259">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259">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259">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42"/>
      <c r="V997" s="253">
        <f t="shared" si="357"/>
        <v>0</v>
      </c>
      <c r="W997" s="253">
        <f t="shared" si="358"/>
        <v>0</v>
      </c>
      <c r="X997" s="253">
        <f t="shared" si="359"/>
        <v>0</v>
      </c>
      <c r="Y997" s="253">
        <f t="shared" si="342"/>
        <v>0</v>
      </c>
      <c r="Z997" s="253">
        <f t="shared" si="343"/>
        <v>0</v>
      </c>
      <c r="AA997" s="253">
        <f t="shared" si="344"/>
        <v>0</v>
      </c>
      <c r="AB997" s="253">
        <f t="shared" si="345"/>
        <v>0</v>
      </c>
      <c r="AC997" s="142"/>
      <c r="AD997" s="253">
        <f>'Input| Projects'!Q997*N997*'Input| Escalations'!$K$19</f>
        <v>0</v>
      </c>
      <c r="AE997" s="253">
        <f>'Input| Projects'!R997*O997*'Input| Escalations'!$K$19</f>
        <v>0</v>
      </c>
      <c r="AF997" s="253">
        <f>'Input| Projects'!S997*P997*'Input| Escalations'!$K$19</f>
        <v>0</v>
      </c>
      <c r="AG997" s="253">
        <f>'Input| Projects'!T997*Q997*'Input| Escalations'!$K$19</f>
        <v>0</v>
      </c>
      <c r="AH997" s="253">
        <f>'Input| Projects'!U997*R997*'Input| Escalations'!$K$19</f>
        <v>0</v>
      </c>
      <c r="AI997" s="253">
        <f>'Input| Projects'!V997*S997*'Input| Escalations'!$K$19</f>
        <v>0</v>
      </c>
      <c r="AJ997" s="253">
        <f>'Input| Projects'!W997*T997*'Input| Escalations'!$K$19</f>
        <v>0</v>
      </c>
      <c r="AK997" s="142"/>
      <c r="AL997" s="253">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253">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253">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253">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253">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253">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253">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42"/>
      <c r="AT997" s="253">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253">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253">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253">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253">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253">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253">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42"/>
      <c r="BB997" s="253">
        <f t="shared" si="360"/>
        <v>0</v>
      </c>
      <c r="BC997" s="253">
        <f t="shared" si="361"/>
        <v>0</v>
      </c>
      <c r="BD997" s="253">
        <f t="shared" si="362"/>
        <v>0</v>
      </c>
      <c r="BE997" s="253">
        <f t="shared" si="346"/>
        <v>0</v>
      </c>
      <c r="BF997" s="253">
        <f t="shared" si="347"/>
        <v>0</v>
      </c>
      <c r="BG997" s="253">
        <f t="shared" si="348"/>
        <v>0</v>
      </c>
      <c r="BH997" s="253">
        <f t="shared" si="349"/>
        <v>0</v>
      </c>
      <c r="BI997" s="144"/>
      <c r="BJ997" s="253"/>
      <c r="BK997" s="253"/>
      <c r="BL997" s="253"/>
      <c r="BM997" s="253"/>
      <c r="BN997" s="253"/>
      <c r="BO997" s="253"/>
      <c r="BP997" s="253"/>
      <c r="BQ997" s="144"/>
      <c r="BR997" s="253">
        <f t="shared" si="350"/>
        <v>0</v>
      </c>
      <c r="BS997" s="253">
        <f t="shared" si="351"/>
        <v>0</v>
      </c>
      <c r="BT997" s="253">
        <f t="shared" si="352"/>
        <v>0</v>
      </c>
      <c r="BU997" s="253">
        <f t="shared" si="353"/>
        <v>0</v>
      </c>
      <c r="BV997" s="253">
        <f t="shared" si="354"/>
        <v>0</v>
      </c>
      <c r="BW997" s="253">
        <f t="shared" si="355"/>
        <v>0</v>
      </c>
      <c r="BX997" s="253">
        <f t="shared" si="356"/>
        <v>0</v>
      </c>
      <c r="BY997" s="142"/>
      <c r="BZ997" s="264" t="str">
        <f>IF(SUMIF('Input| Projects'!$AR$8:$CO$8,"Dx",'Input| Projects'!$AR997:$CO997)=0,"",SUMIF('Input| Projects'!$AR$8:$CO$8,"Dx",'Input| Projects'!$AR997:$CO997))</f>
        <v/>
      </c>
      <c r="CA997" s="264" t="str">
        <f>IF(SUMIF('Input| Projects'!$AR$8:$CO$8,"Tx",'Input| Projects'!$AR997:$CO997)=0,"",SUMIF('Input| Projects'!$AR$8:$CO$8,"Tx",'Input| Projects'!$AR997:$CO997))</f>
        <v/>
      </c>
      <c r="CB997" s="206" t="str">
        <f t="shared" si="363"/>
        <v/>
      </c>
    </row>
    <row r="998" spans="2:80" x14ac:dyDescent="0.3">
      <c r="B998" s="268">
        <f>IFERROR('Input| Projects'!B998,"")</f>
        <v>989</v>
      </c>
      <c r="C998" s="57" t="str">
        <f>IFERROR(IF('Input| Projects'!C998="","",'Input| Projects'!C998),"")</f>
        <v/>
      </c>
      <c r="D998" s="57" t="str">
        <f>IFERROR(IF('Input| Projects'!D998="","",'Input| Projects'!D998),"")</f>
        <v/>
      </c>
      <c r="E998" s="140"/>
      <c r="F998" s="257">
        <f>IFERROR('Input| Projects'!I998*'Input| Escalations'!$K$19,"")</f>
        <v>0</v>
      </c>
      <c r="G998" s="257">
        <f>IFERROR('Input| Projects'!J998*'Input| Escalations'!$K$19,"")</f>
        <v>0</v>
      </c>
      <c r="H998" s="257">
        <f>IFERROR('Input| Projects'!K998*'Input| Escalations'!$K$19,"")</f>
        <v>0</v>
      </c>
      <c r="I998" s="257">
        <f>IFERROR('Input| Projects'!L998*'Input| Escalations'!$K$19,"")</f>
        <v>0</v>
      </c>
      <c r="J998" s="257">
        <f>IFERROR('Input| Projects'!M998*'Input| Escalations'!$K$19,"")</f>
        <v>0</v>
      </c>
      <c r="K998" s="257">
        <f>IFERROR('Input| Projects'!N998*'Input| Escalations'!$K$19,"")</f>
        <v>0</v>
      </c>
      <c r="L998" s="257">
        <f>IFERROR('Input| Projects'!O998*'Input| Escalations'!$K$19,"")</f>
        <v>0</v>
      </c>
      <c r="M998" s="206" t="str">
        <f>IF(ABS(SUM(F998:L998)-(SUM('Input| Projects'!I998:O998)*'Input| Escalations'!$K$19))&lt;0.0000001,"",1)</f>
        <v/>
      </c>
      <c r="N998" s="259">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259">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259">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259">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259">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259">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259">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42"/>
      <c r="V998" s="253">
        <f t="shared" si="357"/>
        <v>0</v>
      </c>
      <c r="W998" s="253">
        <f t="shared" si="358"/>
        <v>0</v>
      </c>
      <c r="X998" s="253">
        <f t="shared" si="359"/>
        <v>0</v>
      </c>
      <c r="Y998" s="253">
        <f t="shared" si="342"/>
        <v>0</v>
      </c>
      <c r="Z998" s="253">
        <f t="shared" si="343"/>
        <v>0</v>
      </c>
      <c r="AA998" s="253">
        <f t="shared" si="344"/>
        <v>0</v>
      </c>
      <c r="AB998" s="253">
        <f t="shared" si="345"/>
        <v>0</v>
      </c>
      <c r="AC998" s="142"/>
      <c r="AD998" s="253">
        <f>'Input| Projects'!Q998*N998*'Input| Escalations'!$K$19</f>
        <v>0</v>
      </c>
      <c r="AE998" s="253">
        <f>'Input| Projects'!R998*O998*'Input| Escalations'!$K$19</f>
        <v>0</v>
      </c>
      <c r="AF998" s="253">
        <f>'Input| Projects'!S998*P998*'Input| Escalations'!$K$19</f>
        <v>0</v>
      </c>
      <c r="AG998" s="253">
        <f>'Input| Projects'!T998*Q998*'Input| Escalations'!$K$19</f>
        <v>0</v>
      </c>
      <c r="AH998" s="253">
        <f>'Input| Projects'!U998*R998*'Input| Escalations'!$K$19</f>
        <v>0</v>
      </c>
      <c r="AI998" s="253">
        <f>'Input| Projects'!V998*S998*'Input| Escalations'!$K$19</f>
        <v>0</v>
      </c>
      <c r="AJ998" s="253">
        <f>'Input| Projects'!W998*T998*'Input| Escalations'!$K$19</f>
        <v>0</v>
      </c>
      <c r="AK998" s="142"/>
      <c r="AL998" s="253">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253">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253">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253">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253">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253">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253">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42"/>
      <c r="AT998" s="253">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253">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253">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253">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253">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253">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253">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42"/>
      <c r="BB998" s="253">
        <f t="shared" si="360"/>
        <v>0</v>
      </c>
      <c r="BC998" s="253">
        <f t="shared" si="361"/>
        <v>0</v>
      </c>
      <c r="BD998" s="253">
        <f t="shared" si="362"/>
        <v>0</v>
      </c>
      <c r="BE998" s="253">
        <f t="shared" si="346"/>
        <v>0</v>
      </c>
      <c r="BF998" s="253">
        <f t="shared" si="347"/>
        <v>0</v>
      </c>
      <c r="BG998" s="253">
        <f t="shared" si="348"/>
        <v>0</v>
      </c>
      <c r="BH998" s="253">
        <f t="shared" si="349"/>
        <v>0</v>
      </c>
      <c r="BI998" s="144"/>
      <c r="BJ998" s="253"/>
      <c r="BK998" s="253"/>
      <c r="BL998" s="253"/>
      <c r="BM998" s="253"/>
      <c r="BN998" s="253"/>
      <c r="BO998" s="253"/>
      <c r="BP998" s="253"/>
      <c r="BQ998" s="144"/>
      <c r="BR998" s="253">
        <f t="shared" si="350"/>
        <v>0</v>
      </c>
      <c r="BS998" s="253">
        <f t="shared" si="351"/>
        <v>0</v>
      </c>
      <c r="BT998" s="253">
        <f t="shared" si="352"/>
        <v>0</v>
      </c>
      <c r="BU998" s="253">
        <f t="shared" si="353"/>
        <v>0</v>
      </c>
      <c r="BV998" s="253">
        <f t="shared" si="354"/>
        <v>0</v>
      </c>
      <c r="BW998" s="253">
        <f t="shared" si="355"/>
        <v>0</v>
      </c>
      <c r="BX998" s="253">
        <f t="shared" si="356"/>
        <v>0</v>
      </c>
      <c r="BY998" s="142"/>
      <c r="BZ998" s="264" t="str">
        <f>IF(SUMIF('Input| Projects'!$AR$8:$CO$8,"Dx",'Input| Projects'!$AR998:$CO998)=0,"",SUMIF('Input| Projects'!$AR$8:$CO$8,"Dx",'Input| Projects'!$AR998:$CO998))</f>
        <v/>
      </c>
      <c r="CA998" s="264" t="str">
        <f>IF(SUMIF('Input| Projects'!$AR$8:$CO$8,"Tx",'Input| Projects'!$AR998:$CO998)=0,"",SUMIF('Input| Projects'!$AR$8:$CO$8,"Tx",'Input| Projects'!$AR998:$CO998))</f>
        <v/>
      </c>
      <c r="CB998" s="206" t="str">
        <f t="shared" si="363"/>
        <v/>
      </c>
    </row>
    <row r="999" spans="2:80" x14ac:dyDescent="0.3">
      <c r="B999" s="268">
        <f>IFERROR('Input| Projects'!B999,"")</f>
        <v>990</v>
      </c>
      <c r="C999" s="57" t="str">
        <f>IFERROR(IF('Input| Projects'!C999="","",'Input| Projects'!C999),"")</f>
        <v/>
      </c>
      <c r="D999" s="57" t="str">
        <f>IFERROR(IF('Input| Projects'!D999="","",'Input| Projects'!D999),"")</f>
        <v/>
      </c>
      <c r="E999" s="140"/>
      <c r="F999" s="257">
        <f>IFERROR('Input| Projects'!I999*'Input| Escalations'!$K$19,"")</f>
        <v>0</v>
      </c>
      <c r="G999" s="257">
        <f>IFERROR('Input| Projects'!J999*'Input| Escalations'!$K$19,"")</f>
        <v>0</v>
      </c>
      <c r="H999" s="257">
        <f>IFERROR('Input| Projects'!K999*'Input| Escalations'!$K$19,"")</f>
        <v>0</v>
      </c>
      <c r="I999" s="257">
        <f>IFERROR('Input| Projects'!L999*'Input| Escalations'!$K$19,"")</f>
        <v>0</v>
      </c>
      <c r="J999" s="257">
        <f>IFERROR('Input| Projects'!M999*'Input| Escalations'!$K$19,"")</f>
        <v>0</v>
      </c>
      <c r="K999" s="257">
        <f>IFERROR('Input| Projects'!N999*'Input| Escalations'!$K$19,"")</f>
        <v>0</v>
      </c>
      <c r="L999" s="257">
        <f>IFERROR('Input| Projects'!O999*'Input| Escalations'!$K$19,"")</f>
        <v>0</v>
      </c>
      <c r="M999" s="206" t="str">
        <f>IF(ABS(SUM(F999:L999)-(SUM('Input| Projects'!I999:O999)*'Input| Escalations'!$K$19))&lt;0.0000001,"",1)</f>
        <v/>
      </c>
      <c r="N999" s="259">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259">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259">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259">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259">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259">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259">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42"/>
      <c r="V999" s="253">
        <f t="shared" si="357"/>
        <v>0</v>
      </c>
      <c r="W999" s="253">
        <f t="shared" si="358"/>
        <v>0</v>
      </c>
      <c r="X999" s="253">
        <f t="shared" si="359"/>
        <v>0</v>
      </c>
      <c r="Y999" s="253">
        <f t="shared" si="342"/>
        <v>0</v>
      </c>
      <c r="Z999" s="253">
        <f t="shared" si="343"/>
        <v>0</v>
      </c>
      <c r="AA999" s="253">
        <f t="shared" si="344"/>
        <v>0</v>
      </c>
      <c r="AB999" s="253">
        <f t="shared" si="345"/>
        <v>0</v>
      </c>
      <c r="AC999" s="142"/>
      <c r="AD999" s="253">
        <f>'Input| Projects'!Q999*N999*'Input| Escalations'!$K$19</f>
        <v>0</v>
      </c>
      <c r="AE999" s="253">
        <f>'Input| Projects'!R999*O999*'Input| Escalations'!$K$19</f>
        <v>0</v>
      </c>
      <c r="AF999" s="253">
        <f>'Input| Projects'!S999*P999*'Input| Escalations'!$K$19</f>
        <v>0</v>
      </c>
      <c r="AG999" s="253">
        <f>'Input| Projects'!T999*Q999*'Input| Escalations'!$K$19</f>
        <v>0</v>
      </c>
      <c r="AH999" s="253">
        <f>'Input| Projects'!U999*R999*'Input| Escalations'!$K$19</f>
        <v>0</v>
      </c>
      <c r="AI999" s="253">
        <f>'Input| Projects'!V999*S999*'Input| Escalations'!$K$19</f>
        <v>0</v>
      </c>
      <c r="AJ999" s="253">
        <f>'Input| Projects'!W999*T999*'Input| Escalations'!$K$19</f>
        <v>0</v>
      </c>
      <c r="AK999" s="142"/>
      <c r="AL999" s="253">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253">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253">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253">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253">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253">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253">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42"/>
      <c r="AT999" s="253">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253">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253">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253">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253">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253">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253">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42"/>
      <c r="BB999" s="253">
        <f t="shared" si="360"/>
        <v>0</v>
      </c>
      <c r="BC999" s="253">
        <f t="shared" si="361"/>
        <v>0</v>
      </c>
      <c r="BD999" s="253">
        <f t="shared" si="362"/>
        <v>0</v>
      </c>
      <c r="BE999" s="253">
        <f t="shared" si="346"/>
        <v>0</v>
      </c>
      <c r="BF999" s="253">
        <f t="shared" si="347"/>
        <v>0</v>
      </c>
      <c r="BG999" s="253">
        <f t="shared" si="348"/>
        <v>0</v>
      </c>
      <c r="BH999" s="253">
        <f t="shared" si="349"/>
        <v>0</v>
      </c>
      <c r="BI999" s="144"/>
      <c r="BJ999" s="253"/>
      <c r="BK999" s="253"/>
      <c r="BL999" s="253"/>
      <c r="BM999" s="253"/>
      <c r="BN999" s="253"/>
      <c r="BO999" s="253"/>
      <c r="BP999" s="253"/>
      <c r="BQ999" s="144"/>
      <c r="BR999" s="253">
        <f t="shared" si="350"/>
        <v>0</v>
      </c>
      <c r="BS999" s="253">
        <f t="shared" si="351"/>
        <v>0</v>
      </c>
      <c r="BT999" s="253">
        <f t="shared" si="352"/>
        <v>0</v>
      </c>
      <c r="BU999" s="253">
        <f t="shared" si="353"/>
        <v>0</v>
      </c>
      <c r="BV999" s="253">
        <f t="shared" si="354"/>
        <v>0</v>
      </c>
      <c r="BW999" s="253">
        <f t="shared" si="355"/>
        <v>0</v>
      </c>
      <c r="BX999" s="253">
        <f t="shared" si="356"/>
        <v>0</v>
      </c>
      <c r="BY999" s="142"/>
      <c r="BZ999" s="264" t="str">
        <f>IF(SUMIF('Input| Projects'!$AR$8:$CO$8,"Dx",'Input| Projects'!$AR999:$CO999)=0,"",SUMIF('Input| Projects'!$AR$8:$CO$8,"Dx",'Input| Projects'!$AR999:$CO999))</f>
        <v/>
      </c>
      <c r="CA999" s="264" t="str">
        <f>IF(SUMIF('Input| Projects'!$AR$8:$CO$8,"Tx",'Input| Projects'!$AR999:$CO999)=0,"",SUMIF('Input| Projects'!$AR$8:$CO$8,"Tx",'Input| Projects'!$AR999:$CO999))</f>
        <v/>
      </c>
      <c r="CB999" s="206" t="str">
        <f t="shared" si="363"/>
        <v/>
      </c>
    </row>
    <row r="1000" spans="2:80" x14ac:dyDescent="0.3">
      <c r="B1000" s="268">
        <f>IFERROR('Input| Projects'!B1000,"")</f>
        <v>991</v>
      </c>
      <c r="C1000" s="57" t="str">
        <f>IFERROR(IF('Input| Projects'!C1000="","",'Input| Projects'!C1000),"")</f>
        <v/>
      </c>
      <c r="D1000" s="57" t="str">
        <f>IFERROR(IF('Input| Projects'!D1000="","",'Input| Projects'!D1000),"")</f>
        <v/>
      </c>
      <c r="E1000" s="140"/>
      <c r="F1000" s="257">
        <f>IFERROR('Input| Projects'!I1000*'Input| Escalations'!$K$19,"")</f>
        <v>0</v>
      </c>
      <c r="G1000" s="257">
        <f>IFERROR('Input| Projects'!J1000*'Input| Escalations'!$K$19,"")</f>
        <v>0</v>
      </c>
      <c r="H1000" s="257">
        <f>IFERROR('Input| Projects'!K1000*'Input| Escalations'!$K$19,"")</f>
        <v>0</v>
      </c>
      <c r="I1000" s="257">
        <f>IFERROR('Input| Projects'!L1000*'Input| Escalations'!$K$19,"")</f>
        <v>0</v>
      </c>
      <c r="J1000" s="257">
        <f>IFERROR('Input| Projects'!M1000*'Input| Escalations'!$K$19,"")</f>
        <v>0</v>
      </c>
      <c r="K1000" s="257">
        <f>IFERROR('Input| Projects'!N1000*'Input| Escalations'!$K$19,"")</f>
        <v>0</v>
      </c>
      <c r="L1000" s="257">
        <f>IFERROR('Input| Projects'!O1000*'Input| Escalations'!$K$19,"")</f>
        <v>0</v>
      </c>
      <c r="M1000" s="206" t="str">
        <f>IF(ABS(SUM(F1000:L1000)-(SUM('Input| Projects'!I1000:O1000)*'Input| Escalations'!$K$19))&lt;0.0000001,"",1)</f>
        <v/>
      </c>
      <c r="N1000" s="259">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259">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259">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259">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259">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259">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259">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42"/>
      <c r="V1000" s="253">
        <f t="shared" si="357"/>
        <v>0</v>
      </c>
      <c r="W1000" s="253">
        <f t="shared" si="358"/>
        <v>0</v>
      </c>
      <c r="X1000" s="253">
        <f t="shared" si="359"/>
        <v>0</v>
      </c>
      <c r="Y1000" s="253">
        <f t="shared" si="342"/>
        <v>0</v>
      </c>
      <c r="Z1000" s="253">
        <f t="shared" si="343"/>
        <v>0</v>
      </c>
      <c r="AA1000" s="253">
        <f t="shared" si="344"/>
        <v>0</v>
      </c>
      <c r="AB1000" s="253">
        <f t="shared" si="345"/>
        <v>0</v>
      </c>
      <c r="AC1000" s="142"/>
      <c r="AD1000" s="253">
        <f>'Input| Projects'!Q1000*N1000*'Input| Escalations'!$K$19</f>
        <v>0</v>
      </c>
      <c r="AE1000" s="253">
        <f>'Input| Projects'!R1000*O1000*'Input| Escalations'!$K$19</f>
        <v>0</v>
      </c>
      <c r="AF1000" s="253">
        <f>'Input| Projects'!S1000*P1000*'Input| Escalations'!$K$19</f>
        <v>0</v>
      </c>
      <c r="AG1000" s="253">
        <f>'Input| Projects'!T1000*Q1000*'Input| Escalations'!$K$19</f>
        <v>0</v>
      </c>
      <c r="AH1000" s="253">
        <f>'Input| Projects'!U1000*R1000*'Input| Escalations'!$K$19</f>
        <v>0</v>
      </c>
      <c r="AI1000" s="253">
        <f>'Input| Projects'!V1000*S1000*'Input| Escalations'!$K$19</f>
        <v>0</v>
      </c>
      <c r="AJ1000" s="253">
        <f>'Input| Projects'!W1000*T1000*'Input| Escalations'!$K$19</f>
        <v>0</v>
      </c>
      <c r="AK1000" s="142"/>
      <c r="AL1000" s="253">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253">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253">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253">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253">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253">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253">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42"/>
      <c r="AT1000" s="253">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253">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253">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253">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253">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253">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253">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42"/>
      <c r="BB1000" s="253">
        <f t="shared" si="360"/>
        <v>0</v>
      </c>
      <c r="BC1000" s="253">
        <f t="shared" si="361"/>
        <v>0</v>
      </c>
      <c r="BD1000" s="253">
        <f t="shared" si="362"/>
        <v>0</v>
      </c>
      <c r="BE1000" s="253">
        <f t="shared" si="346"/>
        <v>0</v>
      </c>
      <c r="BF1000" s="253">
        <f t="shared" si="347"/>
        <v>0</v>
      </c>
      <c r="BG1000" s="253">
        <f t="shared" si="348"/>
        <v>0</v>
      </c>
      <c r="BH1000" s="253">
        <f t="shared" si="349"/>
        <v>0</v>
      </c>
      <c r="BI1000" s="144"/>
      <c r="BJ1000" s="253"/>
      <c r="BK1000" s="253"/>
      <c r="BL1000" s="253"/>
      <c r="BM1000" s="253"/>
      <c r="BN1000" s="253"/>
      <c r="BO1000" s="253"/>
      <c r="BP1000" s="253"/>
      <c r="BQ1000" s="144"/>
      <c r="BR1000" s="253">
        <f t="shared" si="350"/>
        <v>0</v>
      </c>
      <c r="BS1000" s="253">
        <f t="shared" si="351"/>
        <v>0</v>
      </c>
      <c r="BT1000" s="253">
        <f t="shared" si="352"/>
        <v>0</v>
      </c>
      <c r="BU1000" s="253">
        <f t="shared" si="353"/>
        <v>0</v>
      </c>
      <c r="BV1000" s="253">
        <f t="shared" si="354"/>
        <v>0</v>
      </c>
      <c r="BW1000" s="253">
        <f t="shared" si="355"/>
        <v>0</v>
      </c>
      <c r="BX1000" s="253">
        <f t="shared" si="356"/>
        <v>0</v>
      </c>
      <c r="BY1000" s="142"/>
      <c r="BZ1000" s="264" t="str">
        <f>IF(SUMIF('Input| Projects'!$AR$8:$CO$8,"Dx",'Input| Projects'!$AR1000:$CO1000)=0,"",SUMIF('Input| Projects'!$AR$8:$CO$8,"Dx",'Input| Projects'!$AR1000:$CO1000))</f>
        <v/>
      </c>
      <c r="CA1000" s="264" t="str">
        <f>IF(SUMIF('Input| Projects'!$AR$8:$CO$8,"Tx",'Input| Projects'!$AR1000:$CO1000)=0,"",SUMIF('Input| Projects'!$AR$8:$CO$8,"Tx",'Input| Projects'!$AR1000:$CO1000))</f>
        <v/>
      </c>
      <c r="CB1000" s="206" t="str">
        <f t="shared" si="363"/>
        <v/>
      </c>
    </row>
    <row r="1001" spans="2:80" x14ac:dyDescent="0.3">
      <c r="B1001" s="268">
        <f>IFERROR('Input| Projects'!B1001,"")</f>
        <v>992</v>
      </c>
      <c r="C1001" s="57" t="str">
        <f>IFERROR(IF('Input| Projects'!C1001="","",'Input| Projects'!C1001),"")</f>
        <v/>
      </c>
      <c r="D1001" s="57" t="str">
        <f>IFERROR(IF('Input| Projects'!D1001="","",'Input| Projects'!D1001),"")</f>
        <v/>
      </c>
      <c r="E1001" s="140"/>
      <c r="F1001" s="257">
        <f>IFERROR('Input| Projects'!I1001*'Input| Escalations'!$K$19,"")</f>
        <v>0</v>
      </c>
      <c r="G1001" s="257">
        <f>IFERROR('Input| Projects'!J1001*'Input| Escalations'!$K$19,"")</f>
        <v>0</v>
      </c>
      <c r="H1001" s="257">
        <f>IFERROR('Input| Projects'!K1001*'Input| Escalations'!$K$19,"")</f>
        <v>0</v>
      </c>
      <c r="I1001" s="257">
        <f>IFERROR('Input| Projects'!L1001*'Input| Escalations'!$K$19,"")</f>
        <v>0</v>
      </c>
      <c r="J1001" s="257">
        <f>IFERROR('Input| Projects'!M1001*'Input| Escalations'!$K$19,"")</f>
        <v>0</v>
      </c>
      <c r="K1001" s="257">
        <f>IFERROR('Input| Projects'!N1001*'Input| Escalations'!$K$19,"")</f>
        <v>0</v>
      </c>
      <c r="L1001" s="257">
        <f>IFERROR('Input| Projects'!O1001*'Input| Escalations'!$K$19,"")</f>
        <v>0</v>
      </c>
      <c r="M1001" s="206" t="str">
        <f>IF(ABS(SUM(F1001:L1001)-(SUM('Input| Projects'!I1001:O1001)*'Input| Escalations'!$K$19))&lt;0.0000001,"",1)</f>
        <v/>
      </c>
      <c r="N1001" s="259">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259">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259">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259">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259">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259">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259">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42"/>
      <c r="V1001" s="253">
        <f t="shared" si="357"/>
        <v>0</v>
      </c>
      <c r="W1001" s="253">
        <f t="shared" si="358"/>
        <v>0</v>
      </c>
      <c r="X1001" s="253">
        <f t="shared" si="359"/>
        <v>0</v>
      </c>
      <c r="Y1001" s="253">
        <f t="shared" si="342"/>
        <v>0</v>
      </c>
      <c r="Z1001" s="253">
        <f t="shared" si="343"/>
        <v>0</v>
      </c>
      <c r="AA1001" s="253">
        <f t="shared" si="344"/>
        <v>0</v>
      </c>
      <c r="AB1001" s="253">
        <f t="shared" si="345"/>
        <v>0</v>
      </c>
      <c r="AC1001" s="142"/>
      <c r="AD1001" s="253">
        <f>'Input| Projects'!Q1001*N1001*'Input| Escalations'!$K$19</f>
        <v>0</v>
      </c>
      <c r="AE1001" s="253">
        <f>'Input| Projects'!R1001*O1001*'Input| Escalations'!$K$19</f>
        <v>0</v>
      </c>
      <c r="AF1001" s="253">
        <f>'Input| Projects'!S1001*P1001*'Input| Escalations'!$K$19</f>
        <v>0</v>
      </c>
      <c r="AG1001" s="253">
        <f>'Input| Projects'!T1001*Q1001*'Input| Escalations'!$K$19</f>
        <v>0</v>
      </c>
      <c r="AH1001" s="253">
        <f>'Input| Projects'!U1001*R1001*'Input| Escalations'!$K$19</f>
        <v>0</v>
      </c>
      <c r="AI1001" s="253">
        <f>'Input| Projects'!V1001*S1001*'Input| Escalations'!$K$19</f>
        <v>0</v>
      </c>
      <c r="AJ1001" s="253">
        <f>'Input| Projects'!W1001*T1001*'Input| Escalations'!$K$19</f>
        <v>0</v>
      </c>
      <c r="AK1001" s="142"/>
      <c r="AL1001" s="253">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253">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253">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253">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253">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253">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253">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42"/>
      <c r="AT1001" s="253">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253">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253">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253">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253">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253">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253">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42"/>
      <c r="BB1001" s="253">
        <f t="shared" si="360"/>
        <v>0</v>
      </c>
      <c r="BC1001" s="253">
        <f t="shared" si="361"/>
        <v>0</v>
      </c>
      <c r="BD1001" s="253">
        <f t="shared" si="362"/>
        <v>0</v>
      </c>
      <c r="BE1001" s="253">
        <f t="shared" si="346"/>
        <v>0</v>
      </c>
      <c r="BF1001" s="253">
        <f t="shared" si="347"/>
        <v>0</v>
      </c>
      <c r="BG1001" s="253">
        <f t="shared" si="348"/>
        <v>0</v>
      </c>
      <c r="BH1001" s="253">
        <f t="shared" si="349"/>
        <v>0</v>
      </c>
      <c r="BI1001" s="144"/>
      <c r="BJ1001" s="253"/>
      <c r="BK1001" s="253"/>
      <c r="BL1001" s="253"/>
      <c r="BM1001" s="253"/>
      <c r="BN1001" s="253"/>
      <c r="BO1001" s="253"/>
      <c r="BP1001" s="253"/>
      <c r="BQ1001" s="144"/>
      <c r="BR1001" s="253">
        <f t="shared" si="350"/>
        <v>0</v>
      </c>
      <c r="BS1001" s="253">
        <f t="shared" si="351"/>
        <v>0</v>
      </c>
      <c r="BT1001" s="253">
        <f t="shared" si="352"/>
        <v>0</v>
      </c>
      <c r="BU1001" s="253">
        <f t="shared" si="353"/>
        <v>0</v>
      </c>
      <c r="BV1001" s="253">
        <f t="shared" si="354"/>
        <v>0</v>
      </c>
      <c r="BW1001" s="253">
        <f t="shared" si="355"/>
        <v>0</v>
      </c>
      <c r="BX1001" s="253">
        <f t="shared" si="356"/>
        <v>0</v>
      </c>
      <c r="BY1001" s="142"/>
      <c r="BZ1001" s="264" t="str">
        <f>IF(SUMIF('Input| Projects'!$AR$8:$CO$8,"Dx",'Input| Projects'!$AR1001:$CO1001)=0,"",SUMIF('Input| Projects'!$AR$8:$CO$8,"Dx",'Input| Projects'!$AR1001:$CO1001))</f>
        <v/>
      </c>
      <c r="CA1001" s="264" t="str">
        <f>IF(SUMIF('Input| Projects'!$AR$8:$CO$8,"Tx",'Input| Projects'!$AR1001:$CO1001)=0,"",SUMIF('Input| Projects'!$AR$8:$CO$8,"Tx",'Input| Projects'!$AR1001:$CO1001))</f>
        <v/>
      </c>
      <c r="CB1001" s="206" t="str">
        <f t="shared" si="363"/>
        <v/>
      </c>
    </row>
    <row r="1002" spans="2:80" x14ac:dyDescent="0.3">
      <c r="B1002" s="268">
        <f>IFERROR('Input| Projects'!B1002,"")</f>
        <v>993</v>
      </c>
      <c r="C1002" s="57" t="str">
        <f>IFERROR(IF('Input| Projects'!C1002="","",'Input| Projects'!C1002),"")</f>
        <v/>
      </c>
      <c r="D1002" s="57" t="str">
        <f>IFERROR(IF('Input| Projects'!D1002="","",'Input| Projects'!D1002),"")</f>
        <v/>
      </c>
      <c r="E1002" s="140"/>
      <c r="F1002" s="257">
        <f>IFERROR('Input| Projects'!I1002*'Input| Escalations'!$K$19,"")</f>
        <v>0</v>
      </c>
      <c r="G1002" s="257">
        <f>IFERROR('Input| Projects'!J1002*'Input| Escalations'!$K$19,"")</f>
        <v>0</v>
      </c>
      <c r="H1002" s="257">
        <f>IFERROR('Input| Projects'!K1002*'Input| Escalations'!$K$19,"")</f>
        <v>0</v>
      </c>
      <c r="I1002" s="257">
        <f>IFERROR('Input| Projects'!L1002*'Input| Escalations'!$K$19,"")</f>
        <v>0</v>
      </c>
      <c r="J1002" s="257">
        <f>IFERROR('Input| Projects'!M1002*'Input| Escalations'!$K$19,"")</f>
        <v>0</v>
      </c>
      <c r="K1002" s="257">
        <f>IFERROR('Input| Projects'!N1002*'Input| Escalations'!$K$19,"")</f>
        <v>0</v>
      </c>
      <c r="L1002" s="257">
        <f>IFERROR('Input| Projects'!O1002*'Input| Escalations'!$K$19,"")</f>
        <v>0</v>
      </c>
      <c r="M1002" s="206" t="str">
        <f>IF(ABS(SUM(F1002:L1002)-(SUM('Input| Projects'!I1002:O1002)*'Input| Escalations'!$K$19))&lt;0.0000001,"",1)</f>
        <v/>
      </c>
      <c r="N1002" s="259">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259">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259">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259">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259">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259">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259">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42"/>
      <c r="V1002" s="253">
        <f t="shared" si="357"/>
        <v>0</v>
      </c>
      <c r="W1002" s="253">
        <f t="shared" si="358"/>
        <v>0</v>
      </c>
      <c r="X1002" s="253">
        <f t="shared" si="359"/>
        <v>0</v>
      </c>
      <c r="Y1002" s="253">
        <f t="shared" si="342"/>
        <v>0</v>
      </c>
      <c r="Z1002" s="253">
        <f t="shared" si="343"/>
        <v>0</v>
      </c>
      <c r="AA1002" s="253">
        <f t="shared" si="344"/>
        <v>0</v>
      </c>
      <c r="AB1002" s="253">
        <f t="shared" si="345"/>
        <v>0</v>
      </c>
      <c r="AC1002" s="142"/>
      <c r="AD1002" s="253">
        <f>'Input| Projects'!Q1002*N1002*'Input| Escalations'!$K$19</f>
        <v>0</v>
      </c>
      <c r="AE1002" s="253">
        <f>'Input| Projects'!R1002*O1002*'Input| Escalations'!$K$19</f>
        <v>0</v>
      </c>
      <c r="AF1002" s="253">
        <f>'Input| Projects'!S1002*P1002*'Input| Escalations'!$K$19</f>
        <v>0</v>
      </c>
      <c r="AG1002" s="253">
        <f>'Input| Projects'!T1002*Q1002*'Input| Escalations'!$K$19</f>
        <v>0</v>
      </c>
      <c r="AH1002" s="253">
        <f>'Input| Projects'!U1002*R1002*'Input| Escalations'!$K$19</f>
        <v>0</v>
      </c>
      <c r="AI1002" s="253">
        <f>'Input| Projects'!V1002*S1002*'Input| Escalations'!$K$19</f>
        <v>0</v>
      </c>
      <c r="AJ1002" s="253">
        <f>'Input| Projects'!W1002*T1002*'Input| Escalations'!$K$19</f>
        <v>0</v>
      </c>
      <c r="AK1002" s="142"/>
      <c r="AL1002" s="253">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253">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253">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253">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253">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253">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253">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42"/>
      <c r="AT1002" s="253">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253">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253">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253">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253">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253">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253">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42"/>
      <c r="BB1002" s="253">
        <f t="shared" si="360"/>
        <v>0</v>
      </c>
      <c r="BC1002" s="253">
        <f t="shared" si="361"/>
        <v>0</v>
      </c>
      <c r="BD1002" s="253">
        <f t="shared" si="362"/>
        <v>0</v>
      </c>
      <c r="BE1002" s="253">
        <f t="shared" si="346"/>
        <v>0</v>
      </c>
      <c r="BF1002" s="253">
        <f t="shared" si="347"/>
        <v>0</v>
      </c>
      <c r="BG1002" s="253">
        <f t="shared" si="348"/>
        <v>0</v>
      </c>
      <c r="BH1002" s="253">
        <f t="shared" si="349"/>
        <v>0</v>
      </c>
      <c r="BI1002" s="144"/>
      <c r="BJ1002" s="253"/>
      <c r="BK1002" s="253"/>
      <c r="BL1002" s="253"/>
      <c r="BM1002" s="253"/>
      <c r="BN1002" s="253"/>
      <c r="BO1002" s="253"/>
      <c r="BP1002" s="253"/>
      <c r="BQ1002" s="144"/>
      <c r="BR1002" s="253">
        <f t="shared" si="350"/>
        <v>0</v>
      </c>
      <c r="BS1002" s="253">
        <f t="shared" si="351"/>
        <v>0</v>
      </c>
      <c r="BT1002" s="253">
        <f t="shared" si="352"/>
        <v>0</v>
      </c>
      <c r="BU1002" s="253">
        <f t="shared" si="353"/>
        <v>0</v>
      </c>
      <c r="BV1002" s="253">
        <f t="shared" si="354"/>
        <v>0</v>
      </c>
      <c r="BW1002" s="253">
        <f t="shared" si="355"/>
        <v>0</v>
      </c>
      <c r="BX1002" s="253">
        <f t="shared" si="356"/>
        <v>0</v>
      </c>
      <c r="BY1002" s="142"/>
      <c r="BZ1002" s="264" t="str">
        <f>IF(SUMIF('Input| Projects'!$AR$8:$CO$8,"Dx",'Input| Projects'!$AR1002:$CO1002)=0,"",SUMIF('Input| Projects'!$AR$8:$CO$8,"Dx",'Input| Projects'!$AR1002:$CO1002))</f>
        <v/>
      </c>
      <c r="CA1002" s="264" t="str">
        <f>IF(SUMIF('Input| Projects'!$AR$8:$CO$8,"Tx",'Input| Projects'!$AR1002:$CO1002)=0,"",SUMIF('Input| Projects'!$AR$8:$CO$8,"Tx",'Input| Projects'!$AR1002:$CO1002))</f>
        <v/>
      </c>
      <c r="CB1002" s="206" t="str">
        <f t="shared" si="363"/>
        <v/>
      </c>
    </row>
    <row r="1003" spans="2:80" x14ac:dyDescent="0.3">
      <c r="B1003" s="268">
        <f>IFERROR('Input| Projects'!B1003,"")</f>
        <v>994</v>
      </c>
      <c r="C1003" s="57" t="str">
        <f>IFERROR(IF('Input| Projects'!C1003="","",'Input| Projects'!C1003),"")</f>
        <v/>
      </c>
      <c r="D1003" s="57" t="str">
        <f>IFERROR(IF('Input| Projects'!D1003="","",'Input| Projects'!D1003),"")</f>
        <v/>
      </c>
      <c r="E1003" s="140"/>
      <c r="F1003" s="257">
        <f>IFERROR('Input| Projects'!I1003*'Input| Escalations'!$K$19,"")</f>
        <v>0</v>
      </c>
      <c r="G1003" s="257">
        <f>IFERROR('Input| Projects'!J1003*'Input| Escalations'!$K$19,"")</f>
        <v>0</v>
      </c>
      <c r="H1003" s="257">
        <f>IFERROR('Input| Projects'!K1003*'Input| Escalations'!$K$19,"")</f>
        <v>0</v>
      </c>
      <c r="I1003" s="257">
        <f>IFERROR('Input| Projects'!L1003*'Input| Escalations'!$K$19,"")</f>
        <v>0</v>
      </c>
      <c r="J1003" s="257">
        <f>IFERROR('Input| Projects'!M1003*'Input| Escalations'!$K$19,"")</f>
        <v>0</v>
      </c>
      <c r="K1003" s="257">
        <f>IFERROR('Input| Projects'!N1003*'Input| Escalations'!$K$19,"")</f>
        <v>0</v>
      </c>
      <c r="L1003" s="257">
        <f>IFERROR('Input| Projects'!O1003*'Input| Escalations'!$K$19,"")</f>
        <v>0</v>
      </c>
      <c r="M1003" s="206" t="str">
        <f>IF(ABS(SUM(F1003:L1003)-(SUM('Input| Projects'!I1003:O1003)*'Input| Escalations'!$K$19))&lt;0.0000001,"",1)</f>
        <v/>
      </c>
      <c r="N1003" s="259">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259">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259">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259">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259">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259">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259">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42"/>
      <c r="V1003" s="253">
        <f t="shared" si="357"/>
        <v>0</v>
      </c>
      <c r="W1003" s="253">
        <f t="shared" si="358"/>
        <v>0</v>
      </c>
      <c r="X1003" s="253">
        <f t="shared" si="359"/>
        <v>0</v>
      </c>
      <c r="Y1003" s="253">
        <f t="shared" si="342"/>
        <v>0</v>
      </c>
      <c r="Z1003" s="253">
        <f t="shared" si="343"/>
        <v>0</v>
      </c>
      <c r="AA1003" s="253">
        <f t="shared" si="344"/>
        <v>0</v>
      </c>
      <c r="AB1003" s="253">
        <f t="shared" si="345"/>
        <v>0</v>
      </c>
      <c r="AC1003" s="142"/>
      <c r="AD1003" s="253">
        <f>'Input| Projects'!Q1003*N1003*'Input| Escalations'!$K$19</f>
        <v>0</v>
      </c>
      <c r="AE1003" s="253">
        <f>'Input| Projects'!R1003*O1003*'Input| Escalations'!$K$19</f>
        <v>0</v>
      </c>
      <c r="AF1003" s="253">
        <f>'Input| Projects'!S1003*P1003*'Input| Escalations'!$K$19</f>
        <v>0</v>
      </c>
      <c r="AG1003" s="253">
        <f>'Input| Projects'!T1003*Q1003*'Input| Escalations'!$K$19</f>
        <v>0</v>
      </c>
      <c r="AH1003" s="253">
        <f>'Input| Projects'!U1003*R1003*'Input| Escalations'!$K$19</f>
        <v>0</v>
      </c>
      <c r="AI1003" s="253">
        <f>'Input| Projects'!V1003*S1003*'Input| Escalations'!$K$19</f>
        <v>0</v>
      </c>
      <c r="AJ1003" s="253">
        <f>'Input| Projects'!W1003*T1003*'Input| Escalations'!$K$19</f>
        <v>0</v>
      </c>
      <c r="AK1003" s="142"/>
      <c r="AL1003" s="253">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253">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253">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253">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253">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253">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253">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42"/>
      <c r="AT1003" s="253">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253">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253">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253">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253">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253">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253">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42"/>
      <c r="BB1003" s="253">
        <f t="shared" si="360"/>
        <v>0</v>
      </c>
      <c r="BC1003" s="253">
        <f t="shared" si="361"/>
        <v>0</v>
      </c>
      <c r="BD1003" s="253">
        <f t="shared" si="362"/>
        <v>0</v>
      </c>
      <c r="BE1003" s="253">
        <f t="shared" si="346"/>
        <v>0</v>
      </c>
      <c r="BF1003" s="253">
        <f t="shared" si="347"/>
        <v>0</v>
      </c>
      <c r="BG1003" s="253">
        <f t="shared" si="348"/>
        <v>0</v>
      </c>
      <c r="BH1003" s="253">
        <f t="shared" si="349"/>
        <v>0</v>
      </c>
      <c r="BI1003" s="144"/>
      <c r="BJ1003" s="253"/>
      <c r="BK1003" s="253"/>
      <c r="BL1003" s="253"/>
      <c r="BM1003" s="253"/>
      <c r="BN1003" s="253"/>
      <c r="BO1003" s="253"/>
      <c r="BP1003" s="253"/>
      <c r="BQ1003" s="144"/>
      <c r="BR1003" s="253">
        <f t="shared" si="350"/>
        <v>0</v>
      </c>
      <c r="BS1003" s="253">
        <f t="shared" si="351"/>
        <v>0</v>
      </c>
      <c r="BT1003" s="253">
        <f t="shared" si="352"/>
        <v>0</v>
      </c>
      <c r="BU1003" s="253">
        <f t="shared" si="353"/>
        <v>0</v>
      </c>
      <c r="BV1003" s="253">
        <f t="shared" si="354"/>
        <v>0</v>
      </c>
      <c r="BW1003" s="253">
        <f t="shared" si="355"/>
        <v>0</v>
      </c>
      <c r="BX1003" s="253">
        <f t="shared" si="356"/>
        <v>0</v>
      </c>
      <c r="BY1003" s="142"/>
      <c r="BZ1003" s="264" t="str">
        <f>IF(SUMIF('Input| Projects'!$AR$8:$CO$8,"Dx",'Input| Projects'!$AR1003:$CO1003)=0,"",SUMIF('Input| Projects'!$AR$8:$CO$8,"Dx",'Input| Projects'!$AR1003:$CO1003))</f>
        <v/>
      </c>
      <c r="CA1003" s="264" t="str">
        <f>IF(SUMIF('Input| Projects'!$AR$8:$CO$8,"Tx",'Input| Projects'!$AR1003:$CO1003)=0,"",SUMIF('Input| Projects'!$AR$8:$CO$8,"Tx",'Input| Projects'!$AR1003:$CO1003))</f>
        <v/>
      </c>
      <c r="CB1003" s="206" t="str">
        <f t="shared" si="363"/>
        <v/>
      </c>
    </row>
    <row r="1004" spans="2:80" x14ac:dyDescent="0.3">
      <c r="B1004" s="268">
        <f>IFERROR('Input| Projects'!B1004,"")</f>
        <v>995</v>
      </c>
      <c r="C1004" s="57" t="str">
        <f>IFERROR(IF('Input| Projects'!C1004="","",'Input| Projects'!C1004),"")</f>
        <v/>
      </c>
      <c r="D1004" s="57" t="str">
        <f>IFERROR(IF('Input| Projects'!D1004="","",'Input| Projects'!D1004),"")</f>
        <v/>
      </c>
      <c r="E1004" s="140"/>
      <c r="F1004" s="257">
        <f>IFERROR('Input| Projects'!I1004*'Input| Escalations'!$K$19,"")</f>
        <v>0</v>
      </c>
      <c r="G1004" s="257">
        <f>IFERROR('Input| Projects'!J1004*'Input| Escalations'!$K$19,"")</f>
        <v>0</v>
      </c>
      <c r="H1004" s="257">
        <f>IFERROR('Input| Projects'!K1004*'Input| Escalations'!$K$19,"")</f>
        <v>0</v>
      </c>
      <c r="I1004" s="257">
        <f>IFERROR('Input| Projects'!L1004*'Input| Escalations'!$K$19,"")</f>
        <v>0</v>
      </c>
      <c r="J1004" s="257">
        <f>IFERROR('Input| Projects'!M1004*'Input| Escalations'!$K$19,"")</f>
        <v>0</v>
      </c>
      <c r="K1004" s="257">
        <f>IFERROR('Input| Projects'!N1004*'Input| Escalations'!$K$19,"")</f>
        <v>0</v>
      </c>
      <c r="L1004" s="257">
        <f>IFERROR('Input| Projects'!O1004*'Input| Escalations'!$K$19,"")</f>
        <v>0</v>
      </c>
      <c r="M1004" s="206" t="str">
        <f>IF(ABS(SUM(F1004:L1004)-(SUM('Input| Projects'!I1004:O1004)*'Input| Escalations'!$K$19))&lt;0.0000001,"",1)</f>
        <v/>
      </c>
      <c r="N1004" s="259">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259">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259">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259">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259">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259">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259">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42"/>
      <c r="V1004" s="253">
        <f t="shared" si="357"/>
        <v>0</v>
      </c>
      <c r="W1004" s="253">
        <f t="shared" si="358"/>
        <v>0</v>
      </c>
      <c r="X1004" s="253">
        <f t="shared" si="359"/>
        <v>0</v>
      </c>
      <c r="Y1004" s="253">
        <f t="shared" si="342"/>
        <v>0</v>
      </c>
      <c r="Z1004" s="253">
        <f t="shared" si="343"/>
        <v>0</v>
      </c>
      <c r="AA1004" s="253">
        <f t="shared" si="344"/>
        <v>0</v>
      </c>
      <c r="AB1004" s="253">
        <f t="shared" si="345"/>
        <v>0</v>
      </c>
      <c r="AC1004" s="142"/>
      <c r="AD1004" s="253">
        <f>'Input| Projects'!Q1004*N1004*'Input| Escalations'!$K$19</f>
        <v>0</v>
      </c>
      <c r="AE1004" s="253">
        <f>'Input| Projects'!R1004*O1004*'Input| Escalations'!$K$19</f>
        <v>0</v>
      </c>
      <c r="AF1004" s="253">
        <f>'Input| Projects'!S1004*P1004*'Input| Escalations'!$K$19</f>
        <v>0</v>
      </c>
      <c r="AG1004" s="253">
        <f>'Input| Projects'!T1004*Q1004*'Input| Escalations'!$K$19</f>
        <v>0</v>
      </c>
      <c r="AH1004" s="253">
        <f>'Input| Projects'!U1004*R1004*'Input| Escalations'!$K$19</f>
        <v>0</v>
      </c>
      <c r="AI1004" s="253">
        <f>'Input| Projects'!V1004*S1004*'Input| Escalations'!$K$19</f>
        <v>0</v>
      </c>
      <c r="AJ1004" s="253">
        <f>'Input| Projects'!W1004*T1004*'Input| Escalations'!$K$19</f>
        <v>0</v>
      </c>
      <c r="AK1004" s="142"/>
      <c r="AL1004" s="253">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253">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253">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253">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253">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253">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253">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42"/>
      <c r="AT1004" s="253">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253">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253">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253">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253">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253">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253">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42"/>
      <c r="BB1004" s="253">
        <f t="shared" si="360"/>
        <v>0</v>
      </c>
      <c r="BC1004" s="253">
        <f t="shared" si="361"/>
        <v>0</v>
      </c>
      <c r="BD1004" s="253">
        <f t="shared" si="362"/>
        <v>0</v>
      </c>
      <c r="BE1004" s="253">
        <f t="shared" si="346"/>
        <v>0</v>
      </c>
      <c r="BF1004" s="253">
        <f t="shared" si="347"/>
        <v>0</v>
      </c>
      <c r="BG1004" s="253">
        <f t="shared" si="348"/>
        <v>0</v>
      </c>
      <c r="BH1004" s="253">
        <f t="shared" si="349"/>
        <v>0</v>
      </c>
      <c r="BI1004" s="144"/>
      <c r="BJ1004" s="253"/>
      <c r="BK1004" s="253"/>
      <c r="BL1004" s="253"/>
      <c r="BM1004" s="253"/>
      <c r="BN1004" s="253"/>
      <c r="BO1004" s="253"/>
      <c r="BP1004" s="253"/>
      <c r="BQ1004" s="144"/>
      <c r="BR1004" s="253">
        <f t="shared" si="350"/>
        <v>0</v>
      </c>
      <c r="BS1004" s="253">
        <f t="shared" si="351"/>
        <v>0</v>
      </c>
      <c r="BT1004" s="253">
        <f t="shared" si="352"/>
        <v>0</v>
      </c>
      <c r="BU1004" s="253">
        <f t="shared" si="353"/>
        <v>0</v>
      </c>
      <c r="BV1004" s="253">
        <f t="shared" si="354"/>
        <v>0</v>
      </c>
      <c r="BW1004" s="253">
        <f t="shared" si="355"/>
        <v>0</v>
      </c>
      <c r="BX1004" s="253">
        <f t="shared" si="356"/>
        <v>0</v>
      </c>
      <c r="BY1004" s="142"/>
      <c r="BZ1004" s="264" t="str">
        <f>IF(SUMIF('Input| Projects'!$AR$8:$CO$8,"Dx",'Input| Projects'!$AR1004:$CO1004)=0,"",SUMIF('Input| Projects'!$AR$8:$CO$8,"Dx",'Input| Projects'!$AR1004:$CO1004))</f>
        <v/>
      </c>
      <c r="CA1004" s="264" t="str">
        <f>IF(SUMIF('Input| Projects'!$AR$8:$CO$8,"Tx",'Input| Projects'!$AR1004:$CO1004)=0,"",SUMIF('Input| Projects'!$AR$8:$CO$8,"Tx",'Input| Projects'!$AR1004:$CO1004))</f>
        <v/>
      </c>
      <c r="CB1004" s="206" t="str">
        <f t="shared" si="363"/>
        <v/>
      </c>
    </row>
    <row r="1005" spans="2:80" x14ac:dyDescent="0.3">
      <c r="B1005" s="268">
        <f>IFERROR('Input| Projects'!B1005,"")</f>
        <v>996</v>
      </c>
      <c r="C1005" s="57" t="str">
        <f>IFERROR(IF('Input| Projects'!C1005="","",'Input| Projects'!C1005),"")</f>
        <v/>
      </c>
      <c r="D1005" s="57" t="str">
        <f>IFERROR(IF('Input| Projects'!D1005="","",'Input| Projects'!D1005),"")</f>
        <v/>
      </c>
      <c r="E1005" s="140"/>
      <c r="F1005" s="257">
        <f>IFERROR('Input| Projects'!I1005*'Input| Escalations'!$K$19,"")</f>
        <v>0</v>
      </c>
      <c r="G1005" s="257">
        <f>IFERROR('Input| Projects'!J1005*'Input| Escalations'!$K$19,"")</f>
        <v>0</v>
      </c>
      <c r="H1005" s="257">
        <f>IFERROR('Input| Projects'!K1005*'Input| Escalations'!$K$19,"")</f>
        <v>0</v>
      </c>
      <c r="I1005" s="257">
        <f>IFERROR('Input| Projects'!L1005*'Input| Escalations'!$K$19,"")</f>
        <v>0</v>
      </c>
      <c r="J1005" s="257">
        <f>IFERROR('Input| Projects'!M1005*'Input| Escalations'!$K$19,"")</f>
        <v>0</v>
      </c>
      <c r="K1005" s="257">
        <f>IFERROR('Input| Projects'!N1005*'Input| Escalations'!$K$19,"")</f>
        <v>0</v>
      </c>
      <c r="L1005" s="257">
        <f>IFERROR('Input| Projects'!O1005*'Input| Escalations'!$K$19,"")</f>
        <v>0</v>
      </c>
      <c r="M1005" s="206" t="str">
        <f>IF(ABS(SUM(F1005:L1005)-(SUM('Input| Projects'!I1005:O1005)*'Input| Escalations'!$K$19))&lt;0.0000001,"",1)</f>
        <v/>
      </c>
      <c r="N1005" s="259">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259">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259">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259">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259">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259">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259">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42"/>
      <c r="V1005" s="253">
        <f t="shared" si="357"/>
        <v>0</v>
      </c>
      <c r="W1005" s="253">
        <f t="shared" si="358"/>
        <v>0</v>
      </c>
      <c r="X1005" s="253">
        <f t="shared" si="359"/>
        <v>0</v>
      </c>
      <c r="Y1005" s="253">
        <f t="shared" si="342"/>
        <v>0</v>
      </c>
      <c r="Z1005" s="253">
        <f t="shared" si="343"/>
        <v>0</v>
      </c>
      <c r="AA1005" s="253">
        <f t="shared" si="344"/>
        <v>0</v>
      </c>
      <c r="AB1005" s="253">
        <f t="shared" si="345"/>
        <v>0</v>
      </c>
      <c r="AC1005" s="142"/>
      <c r="AD1005" s="253">
        <f>'Input| Projects'!Q1005*N1005*'Input| Escalations'!$K$19</f>
        <v>0</v>
      </c>
      <c r="AE1005" s="253">
        <f>'Input| Projects'!R1005*O1005*'Input| Escalations'!$K$19</f>
        <v>0</v>
      </c>
      <c r="AF1005" s="253">
        <f>'Input| Projects'!S1005*P1005*'Input| Escalations'!$K$19</f>
        <v>0</v>
      </c>
      <c r="AG1005" s="253">
        <f>'Input| Projects'!T1005*Q1005*'Input| Escalations'!$K$19</f>
        <v>0</v>
      </c>
      <c r="AH1005" s="253">
        <f>'Input| Projects'!U1005*R1005*'Input| Escalations'!$K$19</f>
        <v>0</v>
      </c>
      <c r="AI1005" s="253">
        <f>'Input| Projects'!V1005*S1005*'Input| Escalations'!$K$19</f>
        <v>0</v>
      </c>
      <c r="AJ1005" s="253">
        <f>'Input| Projects'!W1005*T1005*'Input| Escalations'!$K$19</f>
        <v>0</v>
      </c>
      <c r="AK1005" s="142"/>
      <c r="AL1005" s="253">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253">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253">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253">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253">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253">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253">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42"/>
      <c r="AT1005" s="253">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253">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253">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253">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253">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253">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253">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42"/>
      <c r="BB1005" s="253">
        <f t="shared" si="360"/>
        <v>0</v>
      </c>
      <c r="BC1005" s="253">
        <f t="shared" si="361"/>
        <v>0</v>
      </c>
      <c r="BD1005" s="253">
        <f t="shared" si="362"/>
        <v>0</v>
      </c>
      <c r="BE1005" s="253">
        <f t="shared" si="346"/>
        <v>0</v>
      </c>
      <c r="BF1005" s="253">
        <f t="shared" si="347"/>
        <v>0</v>
      </c>
      <c r="BG1005" s="253">
        <f t="shared" si="348"/>
        <v>0</v>
      </c>
      <c r="BH1005" s="253">
        <f t="shared" si="349"/>
        <v>0</v>
      </c>
      <c r="BI1005" s="144"/>
      <c r="BJ1005" s="253"/>
      <c r="BK1005" s="253"/>
      <c r="BL1005" s="253"/>
      <c r="BM1005" s="253"/>
      <c r="BN1005" s="253"/>
      <c r="BO1005" s="253"/>
      <c r="BP1005" s="253"/>
      <c r="BQ1005" s="144"/>
      <c r="BR1005" s="253">
        <f t="shared" si="350"/>
        <v>0</v>
      </c>
      <c r="BS1005" s="253">
        <f t="shared" si="351"/>
        <v>0</v>
      </c>
      <c r="BT1005" s="253">
        <f t="shared" si="352"/>
        <v>0</v>
      </c>
      <c r="BU1005" s="253">
        <f t="shared" si="353"/>
        <v>0</v>
      </c>
      <c r="BV1005" s="253">
        <f t="shared" si="354"/>
        <v>0</v>
      </c>
      <c r="BW1005" s="253">
        <f t="shared" si="355"/>
        <v>0</v>
      </c>
      <c r="BX1005" s="253">
        <f t="shared" si="356"/>
        <v>0</v>
      </c>
      <c r="BY1005" s="142"/>
      <c r="BZ1005" s="264" t="str">
        <f>IF(SUMIF('Input| Projects'!$AR$8:$CO$8,"Dx",'Input| Projects'!$AR1005:$CO1005)=0,"",SUMIF('Input| Projects'!$AR$8:$CO$8,"Dx",'Input| Projects'!$AR1005:$CO1005))</f>
        <v/>
      </c>
      <c r="CA1005" s="264" t="str">
        <f>IF(SUMIF('Input| Projects'!$AR$8:$CO$8,"Tx",'Input| Projects'!$AR1005:$CO1005)=0,"",SUMIF('Input| Projects'!$AR$8:$CO$8,"Tx",'Input| Projects'!$AR1005:$CO1005))</f>
        <v/>
      </c>
      <c r="CB1005" s="206" t="str">
        <f t="shared" si="363"/>
        <v/>
      </c>
    </row>
    <row r="1006" spans="2:80" x14ac:dyDescent="0.3">
      <c r="B1006" s="268">
        <f>IFERROR('Input| Projects'!B1006,"")</f>
        <v>997</v>
      </c>
      <c r="C1006" s="57" t="str">
        <f>IFERROR(IF('Input| Projects'!C1006="","",'Input| Projects'!C1006),"")</f>
        <v/>
      </c>
      <c r="D1006" s="57" t="str">
        <f>IFERROR(IF('Input| Projects'!D1006="","",'Input| Projects'!D1006),"")</f>
        <v/>
      </c>
      <c r="E1006" s="140"/>
      <c r="F1006" s="257">
        <f>IFERROR('Input| Projects'!I1006*'Input| Escalations'!$K$19,"")</f>
        <v>0</v>
      </c>
      <c r="G1006" s="257">
        <f>IFERROR('Input| Projects'!J1006*'Input| Escalations'!$K$19,"")</f>
        <v>0</v>
      </c>
      <c r="H1006" s="257">
        <f>IFERROR('Input| Projects'!K1006*'Input| Escalations'!$K$19,"")</f>
        <v>0</v>
      </c>
      <c r="I1006" s="257">
        <f>IFERROR('Input| Projects'!L1006*'Input| Escalations'!$K$19,"")</f>
        <v>0</v>
      </c>
      <c r="J1006" s="257">
        <f>IFERROR('Input| Projects'!M1006*'Input| Escalations'!$K$19,"")</f>
        <v>0</v>
      </c>
      <c r="K1006" s="257">
        <f>IFERROR('Input| Projects'!N1006*'Input| Escalations'!$K$19,"")</f>
        <v>0</v>
      </c>
      <c r="L1006" s="257">
        <f>IFERROR('Input| Projects'!O1006*'Input| Escalations'!$K$19,"")</f>
        <v>0</v>
      </c>
      <c r="M1006" s="206" t="str">
        <f>IF(ABS(SUM(F1006:L1006)-(SUM('Input| Projects'!I1006:O1006)*'Input| Escalations'!$K$19))&lt;0.0000001,"",1)</f>
        <v/>
      </c>
      <c r="N1006" s="259">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259">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259">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259">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259">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259">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259">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42"/>
      <c r="V1006" s="253">
        <f t="shared" si="357"/>
        <v>0</v>
      </c>
      <c r="W1006" s="253">
        <f t="shared" si="358"/>
        <v>0</v>
      </c>
      <c r="X1006" s="253">
        <f t="shared" si="359"/>
        <v>0</v>
      </c>
      <c r="Y1006" s="253">
        <f t="shared" si="342"/>
        <v>0</v>
      </c>
      <c r="Z1006" s="253">
        <f t="shared" si="343"/>
        <v>0</v>
      </c>
      <c r="AA1006" s="253">
        <f t="shared" si="344"/>
        <v>0</v>
      </c>
      <c r="AB1006" s="253">
        <f t="shared" si="345"/>
        <v>0</v>
      </c>
      <c r="AC1006" s="142"/>
      <c r="AD1006" s="253">
        <f>'Input| Projects'!Q1006*N1006*'Input| Escalations'!$K$19</f>
        <v>0</v>
      </c>
      <c r="AE1006" s="253">
        <f>'Input| Projects'!R1006*O1006*'Input| Escalations'!$K$19</f>
        <v>0</v>
      </c>
      <c r="AF1006" s="253">
        <f>'Input| Projects'!S1006*P1006*'Input| Escalations'!$K$19</f>
        <v>0</v>
      </c>
      <c r="AG1006" s="253">
        <f>'Input| Projects'!T1006*Q1006*'Input| Escalations'!$K$19</f>
        <v>0</v>
      </c>
      <c r="AH1006" s="253">
        <f>'Input| Projects'!U1006*R1006*'Input| Escalations'!$K$19</f>
        <v>0</v>
      </c>
      <c r="AI1006" s="253">
        <f>'Input| Projects'!V1006*S1006*'Input| Escalations'!$K$19</f>
        <v>0</v>
      </c>
      <c r="AJ1006" s="253">
        <f>'Input| Projects'!W1006*T1006*'Input| Escalations'!$K$19</f>
        <v>0</v>
      </c>
      <c r="AK1006" s="142"/>
      <c r="AL1006" s="253">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253">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253">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253">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253">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253">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253">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42"/>
      <c r="AT1006" s="253">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253">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253">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253">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253">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253">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253">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42"/>
      <c r="BB1006" s="253">
        <f t="shared" si="360"/>
        <v>0</v>
      </c>
      <c r="BC1006" s="253">
        <f t="shared" si="361"/>
        <v>0</v>
      </c>
      <c r="BD1006" s="253">
        <f t="shared" si="362"/>
        <v>0</v>
      </c>
      <c r="BE1006" s="253">
        <f t="shared" si="346"/>
        <v>0</v>
      </c>
      <c r="BF1006" s="253">
        <f t="shared" si="347"/>
        <v>0</v>
      </c>
      <c r="BG1006" s="253">
        <f t="shared" si="348"/>
        <v>0</v>
      </c>
      <c r="BH1006" s="253">
        <f t="shared" si="349"/>
        <v>0</v>
      </c>
      <c r="BI1006" s="144"/>
      <c r="BJ1006" s="253"/>
      <c r="BK1006" s="253"/>
      <c r="BL1006" s="253"/>
      <c r="BM1006" s="253"/>
      <c r="BN1006" s="253"/>
      <c r="BO1006" s="253"/>
      <c r="BP1006" s="253"/>
      <c r="BQ1006" s="144"/>
      <c r="BR1006" s="253">
        <f t="shared" si="350"/>
        <v>0</v>
      </c>
      <c r="BS1006" s="253">
        <f t="shared" si="351"/>
        <v>0</v>
      </c>
      <c r="BT1006" s="253">
        <f t="shared" si="352"/>
        <v>0</v>
      </c>
      <c r="BU1006" s="253">
        <f t="shared" si="353"/>
        <v>0</v>
      </c>
      <c r="BV1006" s="253">
        <f t="shared" si="354"/>
        <v>0</v>
      </c>
      <c r="BW1006" s="253">
        <f t="shared" si="355"/>
        <v>0</v>
      </c>
      <c r="BX1006" s="253">
        <f t="shared" si="356"/>
        <v>0</v>
      </c>
      <c r="BY1006" s="142"/>
      <c r="BZ1006" s="264" t="str">
        <f>IF(SUMIF('Input| Projects'!$AR$8:$CO$8,"Dx",'Input| Projects'!$AR1006:$CO1006)=0,"",SUMIF('Input| Projects'!$AR$8:$CO$8,"Dx",'Input| Projects'!$AR1006:$CO1006))</f>
        <v/>
      </c>
      <c r="CA1006" s="264" t="str">
        <f>IF(SUMIF('Input| Projects'!$AR$8:$CO$8,"Tx",'Input| Projects'!$AR1006:$CO1006)=0,"",SUMIF('Input| Projects'!$AR$8:$CO$8,"Tx",'Input| Projects'!$AR1006:$CO1006))</f>
        <v/>
      </c>
      <c r="CB1006" s="206" t="str">
        <f t="shared" si="363"/>
        <v/>
      </c>
    </row>
    <row r="1007" spans="2:80" x14ac:dyDescent="0.3">
      <c r="B1007" s="268">
        <f>IFERROR('Input| Projects'!B1007,"")</f>
        <v>998</v>
      </c>
      <c r="C1007" s="57" t="str">
        <f>IFERROR(IF('Input| Projects'!C1007="","",'Input| Projects'!C1007),"")</f>
        <v/>
      </c>
      <c r="D1007" s="57" t="str">
        <f>IFERROR(IF('Input| Projects'!D1007="","",'Input| Projects'!D1007),"")</f>
        <v/>
      </c>
      <c r="E1007" s="140"/>
      <c r="F1007" s="257">
        <f>IFERROR('Input| Projects'!I1007*'Input| Escalations'!$K$19,"")</f>
        <v>0</v>
      </c>
      <c r="G1007" s="257">
        <f>IFERROR('Input| Projects'!J1007*'Input| Escalations'!$K$19,"")</f>
        <v>0</v>
      </c>
      <c r="H1007" s="257">
        <f>IFERROR('Input| Projects'!K1007*'Input| Escalations'!$K$19,"")</f>
        <v>0</v>
      </c>
      <c r="I1007" s="257">
        <f>IFERROR('Input| Projects'!L1007*'Input| Escalations'!$K$19,"")</f>
        <v>0</v>
      </c>
      <c r="J1007" s="257">
        <f>IFERROR('Input| Projects'!M1007*'Input| Escalations'!$K$19,"")</f>
        <v>0</v>
      </c>
      <c r="K1007" s="257">
        <f>IFERROR('Input| Projects'!N1007*'Input| Escalations'!$K$19,"")</f>
        <v>0</v>
      </c>
      <c r="L1007" s="257">
        <f>IFERROR('Input| Projects'!O1007*'Input| Escalations'!$K$19,"")</f>
        <v>0</v>
      </c>
      <c r="M1007" s="206" t="str">
        <f>IF(ABS(SUM(F1007:L1007)-(SUM('Input| Projects'!I1007:O1007)*'Input| Escalations'!$K$19))&lt;0.0000001,"",1)</f>
        <v/>
      </c>
      <c r="N1007" s="259">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259">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259">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259">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259">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259">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259">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42"/>
      <c r="V1007" s="253">
        <f t="shared" si="357"/>
        <v>0</v>
      </c>
      <c r="W1007" s="253">
        <f t="shared" si="358"/>
        <v>0</v>
      </c>
      <c r="X1007" s="253">
        <f t="shared" si="359"/>
        <v>0</v>
      </c>
      <c r="Y1007" s="253">
        <f t="shared" si="342"/>
        <v>0</v>
      </c>
      <c r="Z1007" s="253">
        <f t="shared" si="343"/>
        <v>0</v>
      </c>
      <c r="AA1007" s="253">
        <f t="shared" si="344"/>
        <v>0</v>
      </c>
      <c r="AB1007" s="253">
        <f t="shared" si="345"/>
        <v>0</v>
      </c>
      <c r="AC1007" s="142"/>
      <c r="AD1007" s="253">
        <f>'Input| Projects'!Q1007*N1007*'Input| Escalations'!$K$19</f>
        <v>0</v>
      </c>
      <c r="AE1007" s="253">
        <f>'Input| Projects'!R1007*O1007*'Input| Escalations'!$K$19</f>
        <v>0</v>
      </c>
      <c r="AF1007" s="253">
        <f>'Input| Projects'!S1007*P1007*'Input| Escalations'!$K$19</f>
        <v>0</v>
      </c>
      <c r="AG1007" s="253">
        <f>'Input| Projects'!T1007*Q1007*'Input| Escalations'!$K$19</f>
        <v>0</v>
      </c>
      <c r="AH1007" s="253">
        <f>'Input| Projects'!U1007*R1007*'Input| Escalations'!$K$19</f>
        <v>0</v>
      </c>
      <c r="AI1007" s="253">
        <f>'Input| Projects'!V1007*S1007*'Input| Escalations'!$K$19</f>
        <v>0</v>
      </c>
      <c r="AJ1007" s="253">
        <f>'Input| Projects'!W1007*T1007*'Input| Escalations'!$K$19</f>
        <v>0</v>
      </c>
      <c r="AK1007" s="142"/>
      <c r="AL1007" s="253">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253">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253">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253">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253">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253">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253">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42"/>
      <c r="AT1007" s="253">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253">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253">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253">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253">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253">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253">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42"/>
      <c r="BB1007" s="253">
        <f t="shared" si="360"/>
        <v>0</v>
      </c>
      <c r="BC1007" s="253">
        <f t="shared" si="361"/>
        <v>0</v>
      </c>
      <c r="BD1007" s="253">
        <f t="shared" si="362"/>
        <v>0</v>
      </c>
      <c r="BE1007" s="253">
        <f t="shared" si="346"/>
        <v>0</v>
      </c>
      <c r="BF1007" s="253">
        <f t="shared" si="347"/>
        <v>0</v>
      </c>
      <c r="BG1007" s="253">
        <f t="shared" si="348"/>
        <v>0</v>
      </c>
      <c r="BH1007" s="253">
        <f t="shared" si="349"/>
        <v>0</v>
      </c>
      <c r="BI1007" s="144"/>
      <c r="BJ1007" s="253"/>
      <c r="BK1007" s="253"/>
      <c r="BL1007" s="253"/>
      <c r="BM1007" s="253"/>
      <c r="BN1007" s="253"/>
      <c r="BO1007" s="253"/>
      <c r="BP1007" s="253"/>
      <c r="BQ1007" s="144"/>
      <c r="BR1007" s="253">
        <f t="shared" si="350"/>
        <v>0</v>
      </c>
      <c r="BS1007" s="253">
        <f t="shared" si="351"/>
        <v>0</v>
      </c>
      <c r="BT1007" s="253">
        <f t="shared" si="352"/>
        <v>0</v>
      </c>
      <c r="BU1007" s="253">
        <f t="shared" si="353"/>
        <v>0</v>
      </c>
      <c r="BV1007" s="253">
        <f t="shared" si="354"/>
        <v>0</v>
      </c>
      <c r="BW1007" s="253">
        <f t="shared" si="355"/>
        <v>0</v>
      </c>
      <c r="BX1007" s="253">
        <f t="shared" si="356"/>
        <v>0</v>
      </c>
      <c r="BY1007" s="142"/>
      <c r="BZ1007" s="264" t="str">
        <f>IF(SUMIF('Input| Projects'!$AR$8:$CO$8,"Dx",'Input| Projects'!$AR1007:$CO1007)=0,"",SUMIF('Input| Projects'!$AR$8:$CO$8,"Dx",'Input| Projects'!$AR1007:$CO1007))</f>
        <v/>
      </c>
      <c r="CA1007" s="264" t="str">
        <f>IF(SUMIF('Input| Projects'!$AR$8:$CO$8,"Tx",'Input| Projects'!$AR1007:$CO1007)=0,"",SUMIF('Input| Projects'!$AR$8:$CO$8,"Tx",'Input| Projects'!$AR1007:$CO1007))</f>
        <v/>
      </c>
      <c r="CB1007" s="206" t="str">
        <f t="shared" si="363"/>
        <v/>
      </c>
    </row>
    <row r="1008" spans="2:80" x14ac:dyDescent="0.3">
      <c r="B1008" s="268">
        <f>IFERROR('Input| Projects'!B1008,"")</f>
        <v>999</v>
      </c>
      <c r="C1008" s="57" t="str">
        <f>IFERROR(IF('Input| Projects'!C1008="","",'Input| Projects'!C1008),"")</f>
        <v/>
      </c>
      <c r="D1008" s="57" t="str">
        <f>IFERROR(IF('Input| Projects'!D1008="","",'Input| Projects'!D1008),"")</f>
        <v/>
      </c>
      <c r="E1008" s="140"/>
      <c r="F1008" s="257">
        <f>IFERROR('Input| Projects'!I1008*'Input| Escalations'!$K$19,"")</f>
        <v>0</v>
      </c>
      <c r="G1008" s="257">
        <f>IFERROR('Input| Projects'!J1008*'Input| Escalations'!$K$19,"")</f>
        <v>0</v>
      </c>
      <c r="H1008" s="257">
        <f>IFERROR('Input| Projects'!K1008*'Input| Escalations'!$K$19,"")</f>
        <v>0</v>
      </c>
      <c r="I1008" s="257">
        <f>IFERROR('Input| Projects'!L1008*'Input| Escalations'!$K$19,"")</f>
        <v>0</v>
      </c>
      <c r="J1008" s="257">
        <f>IFERROR('Input| Projects'!M1008*'Input| Escalations'!$K$19,"")</f>
        <v>0</v>
      </c>
      <c r="K1008" s="257">
        <f>IFERROR('Input| Projects'!N1008*'Input| Escalations'!$K$19,"")</f>
        <v>0</v>
      </c>
      <c r="L1008" s="257">
        <f>IFERROR('Input| Projects'!O1008*'Input| Escalations'!$K$19,"")</f>
        <v>0</v>
      </c>
      <c r="M1008" s="206" t="str">
        <f>IF(ABS(SUM(F1008:L1008)-(SUM('Input| Projects'!I1008:O1008)*'Input| Escalations'!$K$19))&lt;0.0000001,"",1)</f>
        <v/>
      </c>
      <c r="N1008" s="259">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259">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259">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259">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259">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259">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259">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42"/>
      <c r="V1008" s="253">
        <f t="shared" si="357"/>
        <v>0</v>
      </c>
      <c r="W1008" s="253">
        <f t="shared" si="358"/>
        <v>0</v>
      </c>
      <c r="X1008" s="253">
        <f t="shared" si="359"/>
        <v>0</v>
      </c>
      <c r="Y1008" s="253">
        <f t="shared" si="342"/>
        <v>0</v>
      </c>
      <c r="Z1008" s="253">
        <f t="shared" si="343"/>
        <v>0</v>
      </c>
      <c r="AA1008" s="253">
        <f t="shared" si="344"/>
        <v>0</v>
      </c>
      <c r="AB1008" s="253">
        <f t="shared" si="345"/>
        <v>0</v>
      </c>
      <c r="AC1008" s="142"/>
      <c r="AD1008" s="253">
        <f>'Input| Projects'!Q1008*N1008*'Input| Escalations'!$K$19</f>
        <v>0</v>
      </c>
      <c r="AE1008" s="253">
        <f>'Input| Projects'!R1008*O1008*'Input| Escalations'!$K$19</f>
        <v>0</v>
      </c>
      <c r="AF1008" s="253">
        <f>'Input| Projects'!S1008*P1008*'Input| Escalations'!$K$19</f>
        <v>0</v>
      </c>
      <c r="AG1008" s="253">
        <f>'Input| Projects'!T1008*Q1008*'Input| Escalations'!$K$19</f>
        <v>0</v>
      </c>
      <c r="AH1008" s="253">
        <f>'Input| Projects'!U1008*R1008*'Input| Escalations'!$K$19</f>
        <v>0</v>
      </c>
      <c r="AI1008" s="253">
        <f>'Input| Projects'!V1008*S1008*'Input| Escalations'!$K$19</f>
        <v>0</v>
      </c>
      <c r="AJ1008" s="253">
        <f>'Input| Projects'!W1008*T1008*'Input| Escalations'!$K$19</f>
        <v>0</v>
      </c>
      <c r="AK1008" s="142"/>
      <c r="AL1008" s="253">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253">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253">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253">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253">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253">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253">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42"/>
      <c r="AT1008" s="253">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253">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253">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253">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253">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253">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253">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42"/>
      <c r="BB1008" s="253">
        <f t="shared" si="360"/>
        <v>0</v>
      </c>
      <c r="BC1008" s="253">
        <f t="shared" si="361"/>
        <v>0</v>
      </c>
      <c r="BD1008" s="253">
        <f t="shared" si="362"/>
        <v>0</v>
      </c>
      <c r="BE1008" s="253">
        <f t="shared" si="346"/>
        <v>0</v>
      </c>
      <c r="BF1008" s="253">
        <f t="shared" si="347"/>
        <v>0</v>
      </c>
      <c r="BG1008" s="253">
        <f t="shared" si="348"/>
        <v>0</v>
      </c>
      <c r="BH1008" s="253">
        <f t="shared" si="349"/>
        <v>0</v>
      </c>
      <c r="BI1008" s="144"/>
      <c r="BJ1008" s="253"/>
      <c r="BK1008" s="253"/>
      <c r="BL1008" s="253"/>
      <c r="BM1008" s="253"/>
      <c r="BN1008" s="253"/>
      <c r="BO1008" s="253"/>
      <c r="BP1008" s="253"/>
      <c r="BQ1008" s="144"/>
      <c r="BR1008" s="253">
        <f t="shared" si="350"/>
        <v>0</v>
      </c>
      <c r="BS1008" s="253">
        <f t="shared" si="351"/>
        <v>0</v>
      </c>
      <c r="BT1008" s="253">
        <f t="shared" si="352"/>
        <v>0</v>
      </c>
      <c r="BU1008" s="253">
        <f t="shared" si="353"/>
        <v>0</v>
      </c>
      <c r="BV1008" s="253">
        <f t="shared" si="354"/>
        <v>0</v>
      </c>
      <c r="BW1008" s="253">
        <f t="shared" si="355"/>
        <v>0</v>
      </c>
      <c r="BX1008" s="253">
        <f t="shared" si="356"/>
        <v>0</v>
      </c>
      <c r="BY1008" s="142"/>
      <c r="BZ1008" s="264" t="str">
        <f>IF(SUMIF('Input| Projects'!$AR$8:$CO$8,"Dx",'Input| Projects'!$AR1008:$CO1008)=0,"",SUMIF('Input| Projects'!$AR$8:$CO$8,"Dx",'Input| Projects'!$AR1008:$CO1008))</f>
        <v/>
      </c>
      <c r="CA1008" s="264" t="str">
        <f>IF(SUMIF('Input| Projects'!$AR$8:$CO$8,"Tx",'Input| Projects'!$AR1008:$CO1008)=0,"",SUMIF('Input| Projects'!$AR$8:$CO$8,"Tx",'Input| Projects'!$AR1008:$CO1008))</f>
        <v/>
      </c>
      <c r="CB1008" s="206" t="str">
        <f t="shared" si="363"/>
        <v/>
      </c>
    </row>
    <row r="1009" spans="2:80" x14ac:dyDescent="0.3">
      <c r="B1009" s="268">
        <f>IFERROR('Input| Projects'!B1009,"")</f>
        <v>1000</v>
      </c>
      <c r="C1009" s="57" t="str">
        <f>IFERROR(IF('Input| Projects'!C1009="","",'Input| Projects'!C1009),"")</f>
        <v/>
      </c>
      <c r="D1009" s="57" t="str">
        <f>IFERROR(IF('Input| Projects'!D1009="","",'Input| Projects'!D1009),"")</f>
        <v/>
      </c>
      <c r="E1009" s="140"/>
      <c r="F1009" s="257">
        <f>IFERROR('Input| Projects'!I1009*'Input| Escalations'!$K$19,"")</f>
        <v>0</v>
      </c>
      <c r="G1009" s="257">
        <f>IFERROR('Input| Projects'!J1009*'Input| Escalations'!$K$19,"")</f>
        <v>0</v>
      </c>
      <c r="H1009" s="257">
        <f>IFERROR('Input| Projects'!K1009*'Input| Escalations'!$K$19,"")</f>
        <v>0</v>
      </c>
      <c r="I1009" s="257">
        <f>IFERROR('Input| Projects'!L1009*'Input| Escalations'!$K$19,"")</f>
        <v>0</v>
      </c>
      <c r="J1009" s="257">
        <f>IFERROR('Input| Projects'!M1009*'Input| Escalations'!$K$19,"")</f>
        <v>0</v>
      </c>
      <c r="K1009" s="257">
        <f>IFERROR('Input| Projects'!N1009*'Input| Escalations'!$K$19,"")</f>
        <v>0</v>
      </c>
      <c r="L1009" s="257">
        <f>IFERROR('Input| Projects'!O1009*'Input| Escalations'!$K$19,"")</f>
        <v>0</v>
      </c>
      <c r="M1009" s="206" t="str">
        <f>IF(ABS(SUM(F1009:L1009)-(SUM('Input| Projects'!I1009:O1009)*'Input| Escalations'!$K$19))&lt;0.0000001,"",1)</f>
        <v/>
      </c>
      <c r="N1009" s="259">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259">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259">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259">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259">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259">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259">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42"/>
      <c r="V1009" s="253">
        <f t="shared" si="357"/>
        <v>0</v>
      </c>
      <c r="W1009" s="253">
        <f t="shared" si="358"/>
        <v>0</v>
      </c>
      <c r="X1009" s="253">
        <f t="shared" si="359"/>
        <v>0</v>
      </c>
      <c r="Y1009" s="253">
        <f t="shared" si="342"/>
        <v>0</v>
      </c>
      <c r="Z1009" s="253">
        <f t="shared" si="343"/>
        <v>0</v>
      </c>
      <c r="AA1009" s="253">
        <f t="shared" si="344"/>
        <v>0</v>
      </c>
      <c r="AB1009" s="253">
        <f t="shared" si="345"/>
        <v>0</v>
      </c>
      <c r="AC1009" s="142"/>
      <c r="AD1009" s="253">
        <f>'Input| Projects'!Q1009*N1009*'Input| Escalations'!$K$19</f>
        <v>0</v>
      </c>
      <c r="AE1009" s="253">
        <f>'Input| Projects'!R1009*O1009*'Input| Escalations'!$K$19</f>
        <v>0</v>
      </c>
      <c r="AF1009" s="253">
        <f>'Input| Projects'!S1009*P1009*'Input| Escalations'!$K$19</f>
        <v>0</v>
      </c>
      <c r="AG1009" s="253">
        <f>'Input| Projects'!T1009*Q1009*'Input| Escalations'!$K$19</f>
        <v>0</v>
      </c>
      <c r="AH1009" s="253">
        <f>'Input| Projects'!U1009*R1009*'Input| Escalations'!$K$19</f>
        <v>0</v>
      </c>
      <c r="AI1009" s="253">
        <f>'Input| Projects'!V1009*S1009*'Input| Escalations'!$K$19</f>
        <v>0</v>
      </c>
      <c r="AJ1009" s="253">
        <f>'Input| Projects'!W1009*T1009*'Input| Escalations'!$K$19</f>
        <v>0</v>
      </c>
      <c r="AK1009" s="142"/>
      <c r="AL1009" s="253">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253">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253">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253">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253">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253">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253">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42"/>
      <c r="AT1009" s="253">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253">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253">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253">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253">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253">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253">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42"/>
      <c r="BB1009" s="253">
        <f t="shared" si="360"/>
        <v>0</v>
      </c>
      <c r="BC1009" s="253">
        <f t="shared" si="361"/>
        <v>0</v>
      </c>
      <c r="BD1009" s="253">
        <f t="shared" si="362"/>
        <v>0</v>
      </c>
      <c r="BE1009" s="253">
        <f t="shared" si="346"/>
        <v>0</v>
      </c>
      <c r="BF1009" s="253">
        <f t="shared" si="347"/>
        <v>0</v>
      </c>
      <c r="BG1009" s="253">
        <f t="shared" si="348"/>
        <v>0</v>
      </c>
      <c r="BH1009" s="253">
        <f t="shared" si="349"/>
        <v>0</v>
      </c>
      <c r="BI1009" s="144"/>
      <c r="BJ1009" s="253"/>
      <c r="BK1009" s="253"/>
      <c r="BL1009" s="253"/>
      <c r="BM1009" s="253"/>
      <c r="BN1009" s="253"/>
      <c r="BO1009" s="253"/>
      <c r="BP1009" s="253"/>
      <c r="BQ1009" s="144"/>
      <c r="BR1009" s="253">
        <f t="shared" si="350"/>
        <v>0</v>
      </c>
      <c r="BS1009" s="253">
        <f t="shared" si="351"/>
        <v>0</v>
      </c>
      <c r="BT1009" s="253">
        <f t="shared" si="352"/>
        <v>0</v>
      </c>
      <c r="BU1009" s="253">
        <f t="shared" si="353"/>
        <v>0</v>
      </c>
      <c r="BV1009" s="253">
        <f t="shared" si="354"/>
        <v>0</v>
      </c>
      <c r="BW1009" s="253">
        <f t="shared" si="355"/>
        <v>0</v>
      </c>
      <c r="BX1009" s="253">
        <f t="shared" si="356"/>
        <v>0</v>
      </c>
      <c r="BY1009" s="142"/>
      <c r="BZ1009" s="264" t="str">
        <f>IF(SUMIF('Input| Projects'!$AR$8:$CO$8,"Dx",'Input| Projects'!$AR1009:$CO1009)=0,"",SUMIF('Input| Projects'!$AR$8:$CO$8,"Dx",'Input| Projects'!$AR1009:$CO1009))</f>
        <v/>
      </c>
      <c r="CA1009" s="264" t="str">
        <f>IF(SUMIF('Input| Projects'!$AR$8:$CO$8,"Tx",'Input| Projects'!$AR1009:$CO1009)=0,"",SUMIF('Input| Projects'!$AR$8:$CO$8,"Tx",'Input| Projects'!$AR1009:$CO1009))</f>
        <v/>
      </c>
      <c r="CB1009" s="206" t="str">
        <f t="shared" si="363"/>
        <v/>
      </c>
    </row>
    <row r="1010" spans="2:80" x14ac:dyDescent="0.3"/>
    <row r="1011" spans="2:80" x14ac:dyDescent="0.3"/>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6"/>
  <sheetViews>
    <sheetView workbookViewId="0"/>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9" customWidth="1"/>
    <col min="5" max="7" width="12.81640625" style="129" customWidth="1"/>
    <col min="8" max="8" width="13.54296875" style="129" bestFit="1" customWidth="1"/>
    <col min="9" max="9" width="12.81640625" style="129" customWidth="1"/>
    <col min="10" max="10" width="2.1796875" style="2" customWidth="1"/>
    <col min="11" max="11" width="4.26953125" style="2" customWidth="1"/>
    <col min="12" max="12" width="42.81640625" style="2" customWidth="1"/>
    <col min="13" max="18" width="12.81640625" style="129" customWidth="1"/>
    <col min="19" max="19" width="4.26953125" style="2" customWidth="1"/>
    <col min="20" max="20" width="6" style="2" hidden="1" customWidth="1"/>
    <col min="21" max="21" width="45.54296875" style="2" hidden="1" customWidth="1"/>
    <col min="22" max="22" width="11.7265625" style="129" hidden="1" customWidth="1"/>
    <col min="23" max="23" width="15.7265625" style="129" hidden="1" customWidth="1"/>
    <col min="24" max="24" width="12.1796875" style="129" hidden="1" customWidth="1"/>
    <col min="25" max="25" width="13" style="129" hidden="1" customWidth="1"/>
    <col min="26" max="26" width="16.7265625" style="129" hidden="1" customWidth="1"/>
    <col min="27" max="27" width="11.453125" style="129" hidden="1" customWidth="1"/>
    <col min="28" max="29" width="8.7265625" style="2" hidden="1" customWidth="1"/>
    <col min="30" max="30" width="7.1796875" style="2" hidden="1" customWidth="1"/>
    <col min="31" max="31" width="42.81640625" style="2" hidden="1" customWidth="1"/>
    <col min="32" max="37" width="12.81640625" style="129"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9.1796875" style="2" hidden="1"/>
  </cols>
  <sheetData>
    <row r="1" spans="1:37" ht="13" x14ac:dyDescent="0.3">
      <c r="A1" s="81" t="str">
        <f>'Input| Setup'!E5&amp;"     "&amp;'Input| Escalations'!D8</f>
        <v>United Energy     2026-27</v>
      </c>
    </row>
    <row r="2" spans="1:37" s="64" customFormat="1" ht="13.5" customHeight="1" x14ac:dyDescent="0.3">
      <c r="A2" s="27"/>
      <c r="B2" s="27"/>
      <c r="C2" s="20" t="str">
        <f>IFERROR(Index!B2,"")</f>
        <v>AER Capex Forecast Model</v>
      </c>
      <c r="D2" s="32" t="s">
        <v>76</v>
      </c>
      <c r="E2" s="62">
        <f>'Model Validation'!$C$16</f>
        <v>0</v>
      </c>
      <c r="F2" s="28"/>
      <c r="G2" s="28"/>
      <c r="H2" s="28"/>
      <c r="I2" s="27"/>
      <c r="J2" s="27"/>
      <c r="K2" s="27"/>
      <c r="L2" s="27"/>
      <c r="M2" s="27"/>
      <c r="N2" s="27"/>
      <c r="O2" s="27"/>
      <c r="P2" s="27"/>
      <c r="Q2" s="27"/>
      <c r="R2" s="27"/>
      <c r="S2" s="27"/>
    </row>
    <row r="3" spans="1:37" s="64" customFormat="1" ht="13.5" customHeight="1" x14ac:dyDescent="0.3">
      <c r="A3" s="27"/>
      <c r="B3" s="27"/>
      <c r="C3" s="20" t="str">
        <f ca="1">IFERROR(MID(CELL("filename",B2),FIND("]",CELL("filename",B2))+1,255),"")</f>
        <v>Output| PTRM (D)</v>
      </c>
      <c r="D3" s="27"/>
      <c r="E3" s="27"/>
      <c r="F3" s="28"/>
      <c r="G3" s="28"/>
      <c r="H3" s="28"/>
      <c r="I3" s="27"/>
      <c r="J3" s="27"/>
      <c r="K3" s="27"/>
      <c r="L3" s="27"/>
      <c r="M3" s="27"/>
      <c r="N3" s="27"/>
      <c r="O3" s="27"/>
      <c r="P3" s="27"/>
      <c r="Q3" s="27"/>
      <c r="R3" s="27"/>
      <c r="S3" s="27"/>
    </row>
    <row r="4" spans="1:37" x14ac:dyDescent="0.25"/>
    <row r="5" spans="1:37" s="65" customFormat="1" ht="13" x14ac:dyDescent="0.3">
      <c r="A5" s="303"/>
      <c r="B5" s="303"/>
      <c r="C5" s="303" t="str">
        <f>IFERROR(LEFT('Calc| Project Costs'!BZ7,2)+1&amp;". Forecast gross capital expenditure – as incurred ($millions "&amp;'Input| Escalations'!$E$10&amp;" "&amp;'Input| Escalations'!$D$10&amp;") (Distribution)","")</f>
        <v>56. Forecast gross capital expenditure – as incurred ($millions June 2026) (Distribution)</v>
      </c>
      <c r="D5" s="303"/>
      <c r="E5" s="303"/>
      <c r="F5" s="303"/>
      <c r="G5" s="303"/>
      <c r="H5" s="303"/>
      <c r="I5" s="303"/>
      <c r="L5" s="303" t="str">
        <f>IFERROR(LEFT(C170,2)+1&amp;". Forecast immediate expensing of capital expenditure – as incurred ($millions "&amp;'Input| Escalations'!$E$10&amp;" "&amp;'Input| Escalations'!$D$10&amp;") (Distribution)","")</f>
        <v>60. Forecast immediate expensing of capital expenditure – as incurred ($millions June 2026) (Distribution)</v>
      </c>
      <c r="M5" s="303"/>
      <c r="N5" s="303"/>
      <c r="O5" s="303"/>
      <c r="P5" s="303"/>
      <c r="Q5" s="303"/>
      <c r="R5" s="303"/>
      <c r="V5" s="67"/>
      <c r="W5" s="67"/>
      <c r="X5" s="67"/>
      <c r="Y5" s="67"/>
      <c r="Z5" s="67"/>
      <c r="AA5" s="67"/>
      <c r="AF5" s="67"/>
      <c r="AG5" s="67"/>
      <c r="AH5" s="67"/>
      <c r="AI5" s="67"/>
      <c r="AJ5" s="67"/>
      <c r="AK5" s="67"/>
    </row>
    <row r="6" spans="1:37" s="65" customFormat="1" x14ac:dyDescent="0.25">
      <c r="D6" s="241">
        <f>IF(ABS('Calc| Project Costs'!BT6/10^3-D58-'Output| PTRM (T)'!D58)&lt;0.0000001,0,1)</f>
        <v>0</v>
      </c>
      <c r="E6" s="241">
        <f>IF(ABS('Calc| Project Costs'!BU6/10^3-E58-'Output| PTRM (T)'!E58)&lt;0.0000001,0,1)</f>
        <v>0</v>
      </c>
      <c r="F6" s="241">
        <f>IF(ABS('Calc| Project Costs'!BV6/10^3-F58-'Output| PTRM (T)'!F58)&lt;0.0000001,0,1)</f>
        <v>0</v>
      </c>
      <c r="G6" s="241">
        <f>IF(ABS('Calc| Project Costs'!BW6/10^3-G58-'Output| PTRM (T)'!G58)&lt;0.0000001,0,1)</f>
        <v>0</v>
      </c>
      <c r="H6" s="241">
        <f>IF(ABS('Calc| Project Costs'!BX6/10^3-H58-'Output| PTRM (T)'!H58)&lt;0.0000001,0,1)</f>
        <v>0</v>
      </c>
      <c r="I6" s="242"/>
      <c r="M6" s="241">
        <f>IF(ABS((SUMPRODUCT(D8:D57,'Input| Expensing'!P8:P57)-SUMPRODUCT(D118:D167,'Input| Expensing'!P8:P57))-M58)&lt;0.0000001,0,1)</f>
        <v>0</v>
      </c>
      <c r="N6" s="241">
        <f>IF(ABS((SUMPRODUCT(E8:E57,'Input| Expensing'!Q8:Q57)-SUMPRODUCT(E118:E167,'Input| Expensing'!Q8:Q57))-N58)&lt;0.0000001,0,1)</f>
        <v>0</v>
      </c>
      <c r="O6" s="241">
        <f>IF(ABS((SUMPRODUCT(F8:F57,'Input| Expensing'!R8:R57)-SUMPRODUCT(F118:F167,'Input| Expensing'!R8:R57))-O58)&lt;0.0000001,0,1)</f>
        <v>0</v>
      </c>
      <c r="P6" s="241">
        <f>IF(ABS((SUMPRODUCT(G8:G57,'Input| Expensing'!S8:S57)-SUMPRODUCT(G118:G167,'Input| Expensing'!S8:S57))-P58)&lt;0.0000001,0,1)</f>
        <v>0</v>
      </c>
      <c r="Q6" s="241">
        <f>IF(ABS((SUMPRODUCT(H8:H57,'Input| Expensing'!T8:T57)-SUMPRODUCT(H118:H167,'Input| Expensing'!T8:T57))-Q58)&lt;0.0000001,0,1)</f>
        <v>0</v>
      </c>
      <c r="V6" s="67"/>
      <c r="W6" s="67"/>
      <c r="X6" s="67"/>
      <c r="Y6" s="67"/>
      <c r="Z6" s="67"/>
      <c r="AA6" s="67"/>
      <c r="AF6" s="67"/>
      <c r="AG6" s="67"/>
      <c r="AH6" s="67"/>
      <c r="AI6" s="67"/>
      <c r="AJ6" s="67"/>
      <c r="AK6" s="67"/>
    </row>
    <row r="7" spans="1:37" s="65" customFormat="1" x14ac:dyDescent="0.25">
      <c r="C7" s="246" t="s">
        <v>155</v>
      </c>
      <c r="D7" s="246" t="str">
        <f>IFERROR('Input| Escalations'!J23,"")</f>
        <v>2026-27</v>
      </c>
      <c r="E7" s="246" t="str">
        <f>IFERROR('Input| Escalations'!K23,"")</f>
        <v>2027-28</v>
      </c>
      <c r="F7" s="246" t="str">
        <f>IFERROR('Input| Escalations'!L23,"")</f>
        <v>2028-29</v>
      </c>
      <c r="G7" s="246" t="str">
        <f>IFERROR('Input| Escalations'!M23,"")</f>
        <v>2029-30</v>
      </c>
      <c r="H7" s="246" t="str">
        <f>IFERROR('Input| Escalations'!N23,"")</f>
        <v>2030-31</v>
      </c>
      <c r="I7" s="246" t="s">
        <v>1</v>
      </c>
      <c r="L7" s="246" t="s">
        <v>155</v>
      </c>
      <c r="M7" s="246" t="str">
        <f>D7</f>
        <v>2026-27</v>
      </c>
      <c r="N7" s="246" t="str">
        <f>E7</f>
        <v>2027-28</v>
      </c>
      <c r="O7" s="246" t="str">
        <f>F7</f>
        <v>2028-29</v>
      </c>
      <c r="P7" s="246" t="str">
        <f>G7</f>
        <v>2029-30</v>
      </c>
      <c r="Q7" s="246" t="str">
        <f>H7</f>
        <v>2030-31</v>
      </c>
      <c r="R7" s="246" t="s">
        <v>1</v>
      </c>
      <c r="V7" s="67"/>
      <c r="W7" s="67"/>
      <c r="X7" s="67"/>
      <c r="Y7" s="67"/>
      <c r="Z7" s="67"/>
      <c r="AA7" s="67"/>
      <c r="AF7" s="67"/>
      <c r="AG7" s="67"/>
      <c r="AH7" s="67"/>
      <c r="AI7" s="67"/>
      <c r="AJ7" s="67"/>
      <c r="AK7" s="67"/>
    </row>
    <row r="8" spans="1:37" s="65" customFormat="1" x14ac:dyDescent="0.25">
      <c r="B8" s="268">
        <v>1</v>
      </c>
      <c r="C8" s="57" t="str" cm="1">
        <f t="array" ref="C8">IFERROR(INDEX('Input| Setup'!$E$8:$E$37,SMALL(IF('Input| Setup'!$F$8:$F$37="DX",ROW('Input| Setup'!$F$8:$F$37)-ROW('Input| Setup'!$F$8)+1),ROWS('Input| Setup'!$F$8:$F8))),"")</f>
        <v>Subtransmission</v>
      </c>
      <c r="D8" s="253">
        <f>SUMPRODUCT(INDEX('Input| Projects'!$AR$10:$CO$1009, ,MATCH($C8,'Input| Projects'!$AR$9:$CO$9,0)),'Calc| Project Costs'!BT$10:BT$1009)/10^3</f>
        <v>22.515805060561757</v>
      </c>
      <c r="E8" s="253">
        <f>SUMPRODUCT(INDEX('Input| Projects'!$AR$10:$CO$1009, ,MATCH($C8,'Input| Projects'!$AR$9:$CO$9,0)),'Calc| Project Costs'!BU$10:BU$1009)/10^3</f>
        <v>21.658468801856376</v>
      </c>
      <c r="F8" s="253">
        <f>SUMPRODUCT(INDEX('Input| Projects'!$AR$10:$CO$1009, ,MATCH($C8,'Input| Projects'!$AR$9:$CO$9,0)),'Calc| Project Costs'!BV$10:BV$1009)/10^3</f>
        <v>22.763774624864585</v>
      </c>
      <c r="G8" s="253">
        <f>SUMPRODUCT(INDEX('Input| Projects'!$AR$10:$CO$1009, ,MATCH($C8,'Input| Projects'!$AR$9:$CO$9,0)),'Calc| Project Costs'!BW$10:BW$1009)/10^3</f>
        <v>28.478066179126511</v>
      </c>
      <c r="H8" s="253">
        <f>SUMPRODUCT(INDEX('Input| Projects'!$AR$10:$CO$1009, ,MATCH($C8,'Input| Projects'!$AR$9:$CO$9,0)),'Calc| Project Costs'!BX$10:BX$1009)/10^3</f>
        <v>29.337540776350249</v>
      </c>
      <c r="I8" s="253">
        <f>IFERROR(SUM(D8:H8),"")</f>
        <v>124.75365544275948</v>
      </c>
      <c r="J8" s="193"/>
      <c r="K8" s="268">
        <v>1</v>
      </c>
      <c r="L8" s="57" t="str">
        <f t="shared" ref="L8:L39" si="0">IFERROR(C8,"")</f>
        <v>Subtransmission</v>
      </c>
      <c r="M8" s="253">
        <f>IFERROR((D8-D118)*INDEX('Input| Expensing'!$F$8:$J$57,MATCH($L8,'Input| Expensing'!$C$8:$C$57,0),MATCH(M$7,'Input| Expensing'!$F$7:$J$7,0)),"")</f>
        <v>12.940306509469314</v>
      </c>
      <c r="N8" s="253">
        <f>IFERROR((E8-E118)*INDEX('Input| Expensing'!$F$8:$J$57,MATCH($L8,'Input| Expensing'!$C$8:$C$57,0),MATCH(N$7,'Input| Expensing'!$F$7:$J$7,0)),"")</f>
        <v>12.555614676684181</v>
      </c>
      <c r="O8" s="253">
        <f>IFERROR((F8-F118)*INDEX('Input| Expensing'!$F$8:$J$57,MATCH($L8,'Input| Expensing'!$C$8:$C$57,0),MATCH(O$7,'Input| Expensing'!$F$7:$J$7,0)),"")</f>
        <v>12.974064573008455</v>
      </c>
      <c r="P8" s="253">
        <f>IFERROR((G8-G118)*INDEX('Input| Expensing'!$F$8:$J$57,MATCH($L8,'Input| Expensing'!$C$8:$C$57,0),MATCH(P$7,'Input| Expensing'!$F$7:$J$7,0)),"")</f>
        <v>13.927690597793402</v>
      </c>
      <c r="Q8" s="253">
        <f>IFERROR((H8-H118)*INDEX('Input| Expensing'!$F$8:$J$57,MATCH($L8,'Input| Expensing'!$C$8:$C$57,0),MATCH(Q$7,'Input| Expensing'!$F$7:$J$7,0)),"")</f>
        <v>14.161788306051712</v>
      </c>
      <c r="R8" s="253">
        <f>IFERROR(SUM(M8:Q8),"")</f>
        <v>66.559464663007063</v>
      </c>
      <c r="V8" s="67"/>
      <c r="W8" s="67"/>
      <c r="X8" s="67"/>
      <c r="Y8" s="67"/>
      <c r="Z8" s="67"/>
      <c r="AA8" s="67"/>
      <c r="AB8" s="181"/>
      <c r="AC8" s="181"/>
      <c r="AD8" s="181"/>
      <c r="AF8" s="67"/>
      <c r="AG8" s="67"/>
      <c r="AH8" s="67"/>
      <c r="AI8" s="67"/>
      <c r="AJ8" s="67"/>
      <c r="AK8" s="67"/>
    </row>
    <row r="9" spans="1:37" s="65" customFormat="1" x14ac:dyDescent="0.25">
      <c r="B9" s="268">
        <f>IFERROR(B8+1,"")</f>
        <v>2</v>
      </c>
      <c r="C9" s="57" t="str" cm="1">
        <f t="array" ref="C9">IFERROR(INDEX('Input| Setup'!$E$8:$E$37,SMALL(IF('Input| Setup'!$F$8:$F$37="DX",ROW('Input| Setup'!$F$8:$F$37)-ROW('Input| Setup'!$F$8)+1),ROWS('Input| Setup'!$F$8:$F9))),"")</f>
        <v>Distribution system assets</v>
      </c>
      <c r="D9" s="257">
        <f>SUMPRODUCT(INDEX('Input| Projects'!$AR$10:$CO$1009, ,MATCH($C9,'Input| Projects'!$AR$9:$CO$9,0)),'Calc| Project Costs'!BT$10:BT$1009)/10^3</f>
        <v>209.98518508904669</v>
      </c>
      <c r="E9" s="253">
        <f>SUMPRODUCT(INDEX('Input| Projects'!$AR$10:$CO$1009, ,MATCH($C9,'Input| Projects'!$AR$9:$CO$9,0)),'Calc| Project Costs'!BU$10:BU$1009)/10^3</f>
        <v>204.57518187661231</v>
      </c>
      <c r="F9" s="253">
        <f>SUMPRODUCT(INDEX('Input| Projects'!$AR$10:$CO$1009, ,MATCH($C9,'Input| Projects'!$AR$9:$CO$9,0)),'Calc| Project Costs'!BV$10:BV$1009)/10^3</f>
        <v>212.31556050593511</v>
      </c>
      <c r="G9" s="253">
        <f>SUMPRODUCT(INDEX('Input| Projects'!$AR$10:$CO$1009, ,MATCH($C9,'Input| Projects'!$AR$9:$CO$9,0)),'Calc| Project Costs'!BW$10:BW$1009)/10^3</f>
        <v>252.82055701439347</v>
      </c>
      <c r="H9" s="253">
        <f>SUMPRODUCT(INDEX('Input| Projects'!$AR$10:$CO$1009, ,MATCH($C9,'Input| Projects'!$AR$9:$CO$9,0)),'Calc| Project Costs'!BX$10:BX$1009)/10^3</f>
        <v>259.56967989158699</v>
      </c>
      <c r="I9" s="253">
        <f t="shared" ref="I9:I57" si="1">IFERROR(SUM(D9:H9),"")</f>
        <v>1139.2661643775746</v>
      </c>
      <c r="J9" s="193"/>
      <c r="K9" s="268">
        <f>IFERROR(K8+1,"")</f>
        <v>2</v>
      </c>
      <c r="L9" s="57" t="str">
        <f t="shared" si="0"/>
        <v>Distribution system assets</v>
      </c>
      <c r="M9" s="253">
        <f>IFERROR((D9-D119)*INDEX('Input| Expensing'!$F$8:$J$57,MATCH($L9,'Input| Expensing'!$C$8:$C$57,0),MATCH(M$7,'Input| Expensing'!$F$7:$J$7,0)),"")</f>
        <v>120.68290030896705</v>
      </c>
      <c r="N9" s="253">
        <f>IFERROR((E9-E119)*INDEX('Input| Expensing'!$F$8:$J$57,MATCH($L9,'Input| Expensing'!$C$8:$C$57,0),MATCH(N$7,'Input| Expensing'!$F$7:$J$7,0)),"")</f>
        <v>118.59412498427285</v>
      </c>
      <c r="O9" s="253">
        <f>IFERROR((F9-F119)*INDEX('Input| Expensing'!$F$8:$J$57,MATCH($L9,'Input| Expensing'!$C$8:$C$57,0),MATCH(O$7,'Input| Expensing'!$F$7:$J$7,0)),"")</f>
        <v>121.00786610537234</v>
      </c>
      <c r="P9" s="253">
        <f>IFERROR((G9-G119)*INDEX('Input| Expensing'!$F$8:$J$57,MATCH($L9,'Input| Expensing'!$C$8:$C$57,0),MATCH(P$7,'Input| Expensing'!$F$7:$J$7,0)),"")</f>
        <v>123.64626420593079</v>
      </c>
      <c r="Q9" s="253">
        <f>IFERROR((H9-H119)*INDEX('Input| Expensing'!$F$8:$J$57,MATCH($L9,'Input| Expensing'!$C$8:$C$57,0),MATCH(Q$7,'Input| Expensing'!$F$7:$J$7,0)),"")</f>
        <v>125.29921595396836</v>
      </c>
      <c r="R9" s="253">
        <f t="shared" ref="R9:R57" si="2">IFERROR(SUM(M9:Q9),"")</f>
        <v>609.23037155851137</v>
      </c>
      <c r="V9" s="67"/>
      <c r="W9" s="67"/>
      <c r="X9" s="67"/>
      <c r="Y9" s="67"/>
      <c r="Z9" s="67"/>
      <c r="AA9" s="67"/>
      <c r="AB9" s="181"/>
      <c r="AC9" s="181"/>
      <c r="AD9" s="181"/>
      <c r="AF9" s="67"/>
      <c r="AG9" s="67"/>
      <c r="AH9" s="67"/>
      <c r="AI9" s="67"/>
      <c r="AJ9" s="67"/>
      <c r="AK9" s="67"/>
    </row>
    <row r="10" spans="1:37" s="65" customFormat="1" x14ac:dyDescent="0.25">
      <c r="B10" s="268">
        <f t="shared" ref="B10:B57" si="3">IFERROR(B9+1,"")</f>
        <v>3</v>
      </c>
      <c r="C10" s="57" t="str" cm="1">
        <f t="array" ref="C10">IFERROR(INDEX('Input| Setup'!$E$8:$E$37,SMALL(IF('Input| Setup'!$F$8:$F$37="DX",ROW('Input| Setup'!$F$8:$F$37)-ROW('Input| Setup'!$F$8)+1),ROWS('Input| Setup'!$F$8:$F10))),"")</f>
        <v>SCADA/Network control</v>
      </c>
      <c r="D10" s="253">
        <f>SUMPRODUCT(INDEX('Input| Projects'!$AR$10:$CO$1009, ,MATCH($C10,'Input| Projects'!$AR$9:$CO$9,0)),'Calc| Project Costs'!BT$10:BT$1009)/10^3</f>
        <v>17.485787870405691</v>
      </c>
      <c r="E10" s="253">
        <f>SUMPRODUCT(INDEX('Input| Projects'!$AR$10:$CO$1009, ,MATCH($C10,'Input| Projects'!$AR$9:$CO$9,0)),'Calc| Project Costs'!BU$10:BU$1009)/10^3</f>
        <v>10.613625887905618</v>
      </c>
      <c r="F10" s="253">
        <f>SUMPRODUCT(INDEX('Input| Projects'!$AR$10:$CO$1009, ,MATCH($C10,'Input| Projects'!$AR$9:$CO$9,0)),'Calc| Project Costs'!BV$10:BV$1009)/10^3</f>
        <v>11.910094559076331</v>
      </c>
      <c r="G10" s="253">
        <f>SUMPRODUCT(INDEX('Input| Projects'!$AR$10:$CO$1009, ,MATCH($C10,'Input| Projects'!$AR$9:$CO$9,0)),'Calc| Project Costs'!BW$10:BW$1009)/10^3</f>
        <v>6.926396411276313</v>
      </c>
      <c r="H10" s="253">
        <f>SUMPRODUCT(INDEX('Input| Projects'!$AR$10:$CO$1009, ,MATCH($C10,'Input| Projects'!$AR$9:$CO$9,0)),'Calc| Project Costs'!BX$10:BX$1009)/10^3</f>
        <v>6.2139944613322209</v>
      </c>
      <c r="I10" s="253">
        <f t="shared" si="1"/>
        <v>53.149899189996177</v>
      </c>
      <c r="J10" s="193"/>
      <c r="K10" s="268">
        <f t="shared" ref="K10:K57" si="4">IFERROR(K9+1,"")</f>
        <v>3</v>
      </c>
      <c r="L10" s="57" t="str">
        <f t="shared" si="0"/>
        <v>SCADA/Network control</v>
      </c>
      <c r="M10" s="253">
        <f>IFERROR((D10-D120)*INDEX('Input| Expensing'!$F$8:$J$57,MATCH($L10,'Input| Expensing'!$C$8:$C$57,0),MATCH(M$7,'Input| Expensing'!$F$7:$J$7,0)),"")</f>
        <v>2.445403503787793</v>
      </c>
      <c r="N10" s="253">
        <f>IFERROR((E10-E120)*INDEX('Input| Expensing'!$F$8:$J$57,MATCH($L10,'Input| Expensing'!$C$8:$C$57,0),MATCH(N$7,'Input| Expensing'!$F$7:$J$7,0)),"")</f>
        <v>1.4932409643844116</v>
      </c>
      <c r="O10" s="253">
        <f>IFERROR((F10-F120)*INDEX('Input| Expensing'!$F$8:$J$57,MATCH($L10,'Input| Expensing'!$C$8:$C$57,0),MATCH(O$7,'Input| Expensing'!$F$7:$J$7,0)),"")</f>
        <v>1.6880220040514677</v>
      </c>
      <c r="P10" s="253">
        <f>IFERROR((G10-G120)*INDEX('Input| Expensing'!$F$8:$J$57,MATCH($L10,'Input| Expensing'!$C$8:$C$57,0),MATCH(P$7,'Input| Expensing'!$F$7:$J$7,0)),"")</f>
        <v>0.99005615017534543</v>
      </c>
      <c r="Q10" s="253">
        <f>IFERROR((H10-H120)*INDEX('Input| Expensing'!$F$8:$J$57,MATCH($L10,'Input| Expensing'!$C$8:$C$57,0),MATCH(Q$7,'Input| Expensing'!$F$7:$J$7,0)),"")</f>
        <v>0.89533563844334496</v>
      </c>
      <c r="R10" s="253">
        <f t="shared" si="2"/>
        <v>7.5120582608423616</v>
      </c>
      <c r="V10" s="67"/>
      <c r="W10" s="67"/>
      <c r="X10" s="67"/>
      <c r="Y10" s="67"/>
      <c r="Z10" s="67"/>
      <c r="AA10" s="67"/>
      <c r="AB10" s="181"/>
      <c r="AC10" s="181"/>
      <c r="AD10" s="181"/>
      <c r="AF10" s="67"/>
      <c r="AG10" s="67"/>
      <c r="AH10" s="67"/>
      <c r="AI10" s="67"/>
      <c r="AJ10" s="67"/>
      <c r="AK10" s="67"/>
    </row>
    <row r="11" spans="1:37" s="65" customFormat="1" x14ac:dyDescent="0.25">
      <c r="B11" s="268">
        <f t="shared" si="3"/>
        <v>4</v>
      </c>
      <c r="C11" s="57" t="str" cm="1">
        <f t="array" ref="C11">IFERROR(INDEX('Input| Setup'!$E$8:$E$37,SMALL(IF('Input| Setup'!$F$8:$F$37="DX",ROW('Input| Setup'!$F$8:$F$37)-ROW('Input| Setup'!$F$8)+1),ROWS('Input| Setup'!$F$8:$F11))),"")</f>
        <v>Non-network general assets - IT</v>
      </c>
      <c r="D11" s="253">
        <f>SUMPRODUCT(INDEX('Input| Projects'!$AR$10:$CO$1009, ,MATCH($C11,'Input| Projects'!$AR$9:$CO$9,0)),'Calc| Project Costs'!BT$10:BT$1009)/10^3</f>
        <v>16.901078870960415</v>
      </c>
      <c r="E11" s="253">
        <f>SUMPRODUCT(INDEX('Input| Projects'!$AR$10:$CO$1009, ,MATCH($C11,'Input| Projects'!$AR$9:$CO$9,0)),'Calc| Project Costs'!BU$10:BU$1009)/10^3</f>
        <v>10.553372385837429</v>
      </c>
      <c r="F11" s="253">
        <f>SUMPRODUCT(INDEX('Input| Projects'!$AR$10:$CO$1009, ,MATCH($C11,'Input| Projects'!$AR$9:$CO$9,0)),'Calc| Project Costs'!BV$10:BV$1009)/10^3</f>
        <v>8.5471550284337603</v>
      </c>
      <c r="G11" s="253">
        <f>SUMPRODUCT(INDEX('Input| Projects'!$AR$10:$CO$1009, ,MATCH($C11,'Input| Projects'!$AR$9:$CO$9,0)),'Calc| Project Costs'!BW$10:BW$1009)/10^3</f>
        <v>9.7382340209020288</v>
      </c>
      <c r="H11" s="253">
        <f>SUMPRODUCT(INDEX('Input| Projects'!$AR$10:$CO$1009, ,MATCH($C11,'Input| Projects'!$AR$9:$CO$9,0)),'Calc| Project Costs'!BX$10:BX$1009)/10^3</f>
        <v>5.9205426821999536</v>
      </c>
      <c r="I11" s="253">
        <f t="shared" si="1"/>
        <v>51.660382988333581</v>
      </c>
      <c r="J11" s="193"/>
      <c r="K11" s="268">
        <f t="shared" si="4"/>
        <v>4</v>
      </c>
      <c r="L11" s="57" t="str">
        <f t="shared" si="0"/>
        <v>Non-network general assets - IT</v>
      </c>
      <c r="M11" s="253">
        <f>IFERROR((D11-D121)*INDEX('Input| Expensing'!$F$8:$J$57,MATCH($L11,'Input| Expensing'!$C$8:$C$57,0),MATCH(M$7,'Input| Expensing'!$F$7:$J$7,0)),"")</f>
        <v>0</v>
      </c>
      <c r="N11" s="253">
        <f>IFERROR((E11-E121)*INDEX('Input| Expensing'!$F$8:$J$57,MATCH($L11,'Input| Expensing'!$C$8:$C$57,0),MATCH(N$7,'Input| Expensing'!$F$7:$J$7,0)),"")</f>
        <v>0</v>
      </c>
      <c r="O11" s="253">
        <f>IFERROR((F11-F121)*INDEX('Input| Expensing'!$F$8:$J$57,MATCH($L11,'Input| Expensing'!$C$8:$C$57,0),MATCH(O$7,'Input| Expensing'!$F$7:$J$7,0)),"")</f>
        <v>0</v>
      </c>
      <c r="P11" s="253">
        <f>IFERROR((G11-G121)*INDEX('Input| Expensing'!$F$8:$J$57,MATCH($L11,'Input| Expensing'!$C$8:$C$57,0),MATCH(P$7,'Input| Expensing'!$F$7:$J$7,0)),"")</f>
        <v>0</v>
      </c>
      <c r="Q11" s="253">
        <f>IFERROR((H11-H121)*INDEX('Input| Expensing'!$F$8:$J$57,MATCH($L11,'Input| Expensing'!$C$8:$C$57,0),MATCH(Q$7,'Input| Expensing'!$F$7:$J$7,0)),"")</f>
        <v>0</v>
      </c>
      <c r="R11" s="253">
        <f t="shared" si="2"/>
        <v>0</v>
      </c>
      <c r="V11" s="67"/>
      <c r="W11" s="67"/>
      <c r="X11" s="67"/>
      <c r="Y11" s="67"/>
      <c r="Z11" s="67"/>
      <c r="AA11" s="67"/>
      <c r="AF11" s="67"/>
      <c r="AG11" s="67"/>
      <c r="AH11" s="67"/>
      <c r="AI11" s="67"/>
      <c r="AJ11" s="67"/>
      <c r="AK11" s="67"/>
    </row>
    <row r="12" spans="1:37" s="65" customFormat="1" x14ac:dyDescent="0.25">
      <c r="B12" s="268">
        <f t="shared" si="3"/>
        <v>5</v>
      </c>
      <c r="C12" s="57" t="str" cm="1">
        <f t="array" ref="C12">IFERROR(INDEX('Input| Setup'!$E$8:$E$37,SMALL(IF('Input| Setup'!$F$8:$F$37="DX",ROW('Input| Setup'!$F$8:$F$37)-ROW('Input| Setup'!$F$8)+1),ROWS('Input| Setup'!$F$8:$F12))),"")</f>
        <v>Non-network general assets - Other</v>
      </c>
      <c r="D12" s="253">
        <f>SUMPRODUCT(INDEX('Input| Projects'!$AR$10:$CO$1009, ,MATCH($C12,'Input| Projects'!$AR$9:$CO$9,0)),'Calc| Project Costs'!BT$10:BT$1009)/10^3</f>
        <v>12.102897600320576</v>
      </c>
      <c r="E12" s="253">
        <f>SUMPRODUCT(INDEX('Input| Projects'!$AR$10:$CO$1009, ,MATCH($C12,'Input| Projects'!$AR$9:$CO$9,0)),'Calc| Project Costs'!BU$10:BU$1009)/10^3</f>
        <v>12.843716484357104</v>
      </c>
      <c r="F12" s="253">
        <f>SUMPRODUCT(INDEX('Input| Projects'!$AR$10:$CO$1009, ,MATCH($C12,'Input| Projects'!$AR$9:$CO$9,0)),'Calc| Project Costs'!BV$10:BV$1009)/10^3</f>
        <v>11.035151754209313</v>
      </c>
      <c r="G12" s="253">
        <f>SUMPRODUCT(INDEX('Input| Projects'!$AR$10:$CO$1009, ,MATCH($C12,'Input| Projects'!$AR$9:$CO$9,0)),'Calc| Project Costs'!BW$10:BW$1009)/10^3</f>
        <v>18.232933524525684</v>
      </c>
      <c r="H12" s="253">
        <f>SUMPRODUCT(INDEX('Input| Projects'!$AR$10:$CO$1009, ,MATCH($C12,'Input| Projects'!$AR$9:$CO$9,0)),'Calc| Project Costs'!BX$10:BX$1009)/10^3</f>
        <v>29.362554177491049</v>
      </c>
      <c r="I12" s="253">
        <f t="shared" si="1"/>
        <v>83.577253540903726</v>
      </c>
      <c r="J12" s="193"/>
      <c r="K12" s="268">
        <f t="shared" si="4"/>
        <v>5</v>
      </c>
      <c r="L12" s="57" t="str">
        <f t="shared" si="0"/>
        <v>Non-network general assets - Other</v>
      </c>
      <c r="M12" s="253">
        <f>IFERROR((D12-D122)*INDEX('Input| Expensing'!$F$8:$J$57,MATCH($L12,'Input| Expensing'!$C$8:$C$57,0),MATCH(M$7,'Input| Expensing'!$F$7:$J$7,0)),"")</f>
        <v>0</v>
      </c>
      <c r="N12" s="253">
        <f>IFERROR((E12-E122)*INDEX('Input| Expensing'!$F$8:$J$57,MATCH($L12,'Input| Expensing'!$C$8:$C$57,0),MATCH(N$7,'Input| Expensing'!$F$7:$J$7,0)),"")</f>
        <v>0</v>
      </c>
      <c r="O12" s="253">
        <f>IFERROR((F12-F122)*INDEX('Input| Expensing'!$F$8:$J$57,MATCH($L12,'Input| Expensing'!$C$8:$C$57,0),MATCH(O$7,'Input| Expensing'!$F$7:$J$7,0)),"")</f>
        <v>0</v>
      </c>
      <c r="P12" s="253">
        <f>IFERROR((G12-G122)*INDEX('Input| Expensing'!$F$8:$J$57,MATCH($L12,'Input| Expensing'!$C$8:$C$57,0),MATCH(P$7,'Input| Expensing'!$F$7:$J$7,0)),"")</f>
        <v>0</v>
      </c>
      <c r="Q12" s="253">
        <f>IFERROR((H12-H122)*INDEX('Input| Expensing'!$F$8:$J$57,MATCH($L12,'Input| Expensing'!$C$8:$C$57,0),MATCH(Q$7,'Input| Expensing'!$F$7:$J$7,0)),"")</f>
        <v>0</v>
      </c>
      <c r="R12" s="253">
        <f t="shared" si="2"/>
        <v>0</v>
      </c>
      <c r="V12" s="67"/>
      <c r="W12" s="67"/>
      <c r="X12" s="67"/>
      <c r="Y12" s="67"/>
      <c r="Z12" s="67"/>
      <c r="AA12" s="67"/>
      <c r="AF12" s="67"/>
      <c r="AG12" s="67"/>
      <c r="AH12" s="67"/>
      <c r="AI12" s="67"/>
      <c r="AJ12" s="67"/>
      <c r="AK12" s="67"/>
    </row>
    <row r="13" spans="1:37" s="65" customFormat="1" x14ac:dyDescent="0.25">
      <c r="B13" s="268">
        <f t="shared" si="3"/>
        <v>6</v>
      </c>
      <c r="C13" s="57" t="str" cm="1">
        <f t="array" ref="C13">IFERROR(INDEX('Input| Setup'!$E$8:$E$37,SMALL(IF('Input| Setup'!$F$8:$F$37="DX",ROW('Input| Setup'!$F$8:$F$37)-ROW('Input| Setup'!$F$8)+1),ROWS('Input| Setup'!$F$8:$F13))),"")</f>
        <v>Land</v>
      </c>
      <c r="D13" s="253">
        <f>SUMPRODUCT(INDEX('Input| Projects'!$AR$10:$CO$1009, ,MATCH($C13,'Input| Projects'!$AR$9:$CO$9,0)),'Calc| Project Costs'!BT$10:BT$1009)/10^3</f>
        <v>0</v>
      </c>
      <c r="E13" s="253">
        <f>SUMPRODUCT(INDEX('Input| Projects'!$AR$10:$CO$1009, ,MATCH($C13,'Input| Projects'!$AR$9:$CO$9,0)),'Calc| Project Costs'!BU$10:BU$1009)/10^3</f>
        <v>0</v>
      </c>
      <c r="F13" s="253">
        <f>SUMPRODUCT(INDEX('Input| Projects'!$AR$10:$CO$1009, ,MATCH($C13,'Input| Projects'!$AR$9:$CO$9,0)),'Calc| Project Costs'!BV$10:BV$1009)/10^3</f>
        <v>0</v>
      </c>
      <c r="G13" s="253">
        <f>SUMPRODUCT(INDEX('Input| Projects'!$AR$10:$CO$1009, ,MATCH($C13,'Input| Projects'!$AR$9:$CO$9,0)),'Calc| Project Costs'!BW$10:BW$1009)/10^3</f>
        <v>0</v>
      </c>
      <c r="H13" s="253">
        <f>SUMPRODUCT(INDEX('Input| Projects'!$AR$10:$CO$1009, ,MATCH($C13,'Input| Projects'!$AR$9:$CO$9,0)),'Calc| Project Costs'!BX$10:BX$1009)/10^3</f>
        <v>0</v>
      </c>
      <c r="I13" s="253">
        <f t="shared" si="1"/>
        <v>0</v>
      </c>
      <c r="J13" s="193"/>
      <c r="K13" s="268">
        <f t="shared" si="4"/>
        <v>6</v>
      </c>
      <c r="L13" s="57" t="str">
        <f t="shared" si="0"/>
        <v>Land</v>
      </c>
      <c r="M13" s="253">
        <f>IFERROR((D13-D123)*INDEX('Input| Expensing'!$F$8:$J$57,MATCH($L13,'Input| Expensing'!$C$8:$C$57,0),MATCH(M$7,'Input| Expensing'!$F$7:$J$7,0)),"")</f>
        <v>0</v>
      </c>
      <c r="N13" s="253">
        <f>IFERROR((E13-E123)*INDEX('Input| Expensing'!$F$8:$J$57,MATCH($L13,'Input| Expensing'!$C$8:$C$57,0),MATCH(N$7,'Input| Expensing'!$F$7:$J$7,0)),"")</f>
        <v>0</v>
      </c>
      <c r="O13" s="253">
        <f>IFERROR((F13-F123)*INDEX('Input| Expensing'!$F$8:$J$57,MATCH($L13,'Input| Expensing'!$C$8:$C$57,0),MATCH(O$7,'Input| Expensing'!$F$7:$J$7,0)),"")</f>
        <v>0</v>
      </c>
      <c r="P13" s="253">
        <f>IFERROR((G13-G123)*INDEX('Input| Expensing'!$F$8:$J$57,MATCH($L13,'Input| Expensing'!$C$8:$C$57,0),MATCH(P$7,'Input| Expensing'!$F$7:$J$7,0)),"")</f>
        <v>0</v>
      </c>
      <c r="Q13" s="253">
        <f>IFERROR((H13-H123)*INDEX('Input| Expensing'!$F$8:$J$57,MATCH($L13,'Input| Expensing'!$C$8:$C$57,0),MATCH(Q$7,'Input| Expensing'!$F$7:$J$7,0)),"")</f>
        <v>0</v>
      </c>
      <c r="R13" s="253">
        <f t="shared" si="2"/>
        <v>0</v>
      </c>
      <c r="V13" s="67"/>
      <c r="W13" s="67"/>
      <c r="X13" s="67"/>
      <c r="Y13" s="67"/>
      <c r="Z13" s="67"/>
      <c r="AA13" s="67"/>
      <c r="AF13" s="67"/>
      <c r="AG13" s="67"/>
      <c r="AH13" s="67"/>
      <c r="AI13" s="67"/>
      <c r="AJ13" s="67"/>
      <c r="AK13" s="67"/>
    </row>
    <row r="14" spans="1:37" s="65" customFormat="1" x14ac:dyDescent="0.25">
      <c r="B14" s="268">
        <f t="shared" si="3"/>
        <v>7</v>
      </c>
      <c r="C14" s="57" t="str" cm="1">
        <f t="array" ref="C14">IFERROR(INDEX('Input| Setup'!$E$8:$E$37,SMALL(IF('Input| Setup'!$F$8:$F$37="DX",ROW('Input| Setup'!$F$8:$F$37)-ROW('Input| Setup'!$F$8)+1),ROWS('Input| Setup'!$F$8:$F14))),"")</f>
        <v>Accelerated depreciation assets</v>
      </c>
      <c r="D14" s="253">
        <f>SUMPRODUCT(INDEX('Input| Projects'!$AR$10:$CO$1009, ,MATCH($C14,'Input| Projects'!$AR$9:$CO$9,0)),'Calc| Project Costs'!BT$10:BT$1009)/10^3</f>
        <v>0</v>
      </c>
      <c r="E14" s="253">
        <f>SUMPRODUCT(INDEX('Input| Projects'!$AR$10:$CO$1009, ,MATCH($C14,'Input| Projects'!$AR$9:$CO$9,0)),'Calc| Project Costs'!BU$10:BU$1009)/10^3</f>
        <v>0</v>
      </c>
      <c r="F14" s="253">
        <f>SUMPRODUCT(INDEX('Input| Projects'!$AR$10:$CO$1009, ,MATCH($C14,'Input| Projects'!$AR$9:$CO$9,0)),'Calc| Project Costs'!BV$10:BV$1009)/10^3</f>
        <v>0</v>
      </c>
      <c r="G14" s="253">
        <f>SUMPRODUCT(INDEX('Input| Projects'!$AR$10:$CO$1009, ,MATCH($C14,'Input| Projects'!$AR$9:$CO$9,0)),'Calc| Project Costs'!BW$10:BW$1009)/10^3</f>
        <v>0</v>
      </c>
      <c r="H14" s="253">
        <f>SUMPRODUCT(INDEX('Input| Projects'!$AR$10:$CO$1009, ,MATCH($C14,'Input| Projects'!$AR$9:$CO$9,0)),'Calc| Project Costs'!BX$10:BX$1009)/10^3</f>
        <v>0</v>
      </c>
      <c r="I14" s="253">
        <f t="shared" si="1"/>
        <v>0</v>
      </c>
      <c r="J14" s="193"/>
      <c r="K14" s="268">
        <f t="shared" si="4"/>
        <v>7</v>
      </c>
      <c r="L14" s="57" t="str">
        <f t="shared" si="0"/>
        <v>Accelerated depreciation assets</v>
      </c>
      <c r="M14" s="253">
        <f>IFERROR((D14-D124)*INDEX('Input| Expensing'!$F$8:$J$57,MATCH($L14,'Input| Expensing'!$C$8:$C$57,0),MATCH(M$7,'Input| Expensing'!$F$7:$J$7,0)),"")</f>
        <v>0</v>
      </c>
      <c r="N14" s="253">
        <f>IFERROR((E14-E124)*INDEX('Input| Expensing'!$F$8:$J$57,MATCH($L14,'Input| Expensing'!$C$8:$C$57,0),MATCH(N$7,'Input| Expensing'!$F$7:$J$7,0)),"")</f>
        <v>0</v>
      </c>
      <c r="O14" s="253">
        <f>IFERROR((F14-F124)*INDEX('Input| Expensing'!$F$8:$J$57,MATCH($L14,'Input| Expensing'!$C$8:$C$57,0),MATCH(O$7,'Input| Expensing'!$F$7:$J$7,0)),"")</f>
        <v>0</v>
      </c>
      <c r="P14" s="253">
        <f>IFERROR((G14-G124)*INDEX('Input| Expensing'!$F$8:$J$57,MATCH($L14,'Input| Expensing'!$C$8:$C$57,0),MATCH(P$7,'Input| Expensing'!$F$7:$J$7,0)),"")</f>
        <v>0</v>
      </c>
      <c r="Q14" s="253">
        <f>IFERROR((H14-H124)*INDEX('Input| Expensing'!$F$8:$J$57,MATCH($L14,'Input| Expensing'!$C$8:$C$57,0),MATCH(Q$7,'Input| Expensing'!$F$7:$J$7,0)),"")</f>
        <v>0</v>
      </c>
      <c r="R14" s="253">
        <f t="shared" si="2"/>
        <v>0</v>
      </c>
      <c r="V14" s="67"/>
      <c r="W14" s="67"/>
      <c r="X14" s="67"/>
      <c r="Y14" s="67"/>
      <c r="Z14" s="67"/>
      <c r="AA14" s="67"/>
      <c r="AF14" s="67"/>
      <c r="AG14" s="67"/>
      <c r="AH14" s="67"/>
      <c r="AI14" s="67"/>
      <c r="AJ14" s="67"/>
      <c r="AK14" s="67"/>
    </row>
    <row r="15" spans="1:37" s="65" customFormat="1" x14ac:dyDescent="0.25">
      <c r="B15" s="268">
        <f t="shared" si="3"/>
        <v>8</v>
      </c>
      <c r="C15" s="57" t="str" cm="1">
        <f t="array" ref="C15">IFERROR(INDEX('Input| Setup'!$E$8:$E$37,SMALL(IF('Input| Setup'!$F$8:$F$37="DX",ROW('Input| Setup'!$F$8:$F$37)-ROW('Input| Setup'!$F$8)+1),ROWS('Input| Setup'!$F$8:$F15))),"")</f>
        <v>in-house software</v>
      </c>
      <c r="D15" s="253">
        <f>SUMPRODUCT(INDEX('Input| Projects'!$AR$10:$CO$1009, ,MATCH($C15,'Input| Projects'!$AR$9:$CO$9,0)),'Calc| Project Costs'!BT$10:BT$1009)/10^3</f>
        <v>58.480006627010269</v>
      </c>
      <c r="E15" s="253">
        <f>SUMPRODUCT(INDEX('Input| Projects'!$AR$10:$CO$1009, ,MATCH($C15,'Input| Projects'!$AR$9:$CO$9,0)),'Calc| Project Costs'!BU$10:BU$1009)/10^3</f>
        <v>68.876445265935459</v>
      </c>
      <c r="F15" s="253">
        <f>SUMPRODUCT(INDEX('Input| Projects'!$AR$10:$CO$1009, ,MATCH($C15,'Input| Projects'!$AR$9:$CO$9,0)),'Calc| Project Costs'!BV$10:BV$1009)/10^3</f>
        <v>57.354627851453749</v>
      </c>
      <c r="G15" s="253">
        <f>SUMPRODUCT(INDEX('Input| Projects'!$AR$10:$CO$1009, ,MATCH($C15,'Input| Projects'!$AR$9:$CO$9,0)),'Calc| Project Costs'!BW$10:BW$1009)/10^3</f>
        <v>55.036501330639418</v>
      </c>
      <c r="H15" s="253">
        <f>SUMPRODUCT(INDEX('Input| Projects'!$AR$10:$CO$1009, ,MATCH($C15,'Input| Projects'!$AR$9:$CO$9,0)),'Calc| Project Costs'!BX$10:BX$1009)/10^3</f>
        <v>36.381962850255327</v>
      </c>
      <c r="I15" s="253">
        <f t="shared" si="1"/>
        <v>276.12954392529423</v>
      </c>
      <c r="J15" s="193"/>
      <c r="K15" s="268">
        <f t="shared" si="4"/>
        <v>8</v>
      </c>
      <c r="L15" s="57" t="str">
        <f t="shared" si="0"/>
        <v>in-house software</v>
      </c>
      <c r="M15" s="253">
        <f>IFERROR((D15-D125)*INDEX('Input| Expensing'!$F$8:$J$57,MATCH($L15,'Input| Expensing'!$C$8:$C$57,0),MATCH(M$7,'Input| Expensing'!$F$7:$J$7,0)),"")</f>
        <v>0</v>
      </c>
      <c r="N15" s="253">
        <f>IFERROR((E15-E125)*INDEX('Input| Expensing'!$F$8:$J$57,MATCH($L15,'Input| Expensing'!$C$8:$C$57,0),MATCH(N$7,'Input| Expensing'!$F$7:$J$7,0)),"")</f>
        <v>0</v>
      </c>
      <c r="O15" s="253">
        <f>IFERROR((F15-F125)*INDEX('Input| Expensing'!$F$8:$J$57,MATCH($L15,'Input| Expensing'!$C$8:$C$57,0),MATCH(O$7,'Input| Expensing'!$F$7:$J$7,0)),"")</f>
        <v>0</v>
      </c>
      <c r="P15" s="253">
        <f>IFERROR((G15-G125)*INDEX('Input| Expensing'!$F$8:$J$57,MATCH($L15,'Input| Expensing'!$C$8:$C$57,0),MATCH(P$7,'Input| Expensing'!$F$7:$J$7,0)),"")</f>
        <v>0</v>
      </c>
      <c r="Q15" s="253">
        <f>IFERROR((H15-H125)*INDEX('Input| Expensing'!$F$8:$J$57,MATCH($L15,'Input| Expensing'!$C$8:$C$57,0),MATCH(Q$7,'Input| Expensing'!$F$7:$J$7,0)),"")</f>
        <v>0</v>
      </c>
      <c r="R15" s="253">
        <f t="shared" si="2"/>
        <v>0</v>
      </c>
      <c r="V15" s="67"/>
      <c r="W15" s="67"/>
      <c r="X15" s="67"/>
      <c r="Y15" s="67"/>
      <c r="Z15" s="67"/>
      <c r="AA15" s="67"/>
      <c r="AF15" s="67"/>
      <c r="AG15" s="67"/>
      <c r="AH15" s="67"/>
      <c r="AI15" s="67"/>
      <c r="AJ15" s="67"/>
      <c r="AK15" s="67"/>
    </row>
    <row r="16" spans="1:37" s="65" customFormat="1" x14ac:dyDescent="0.25">
      <c r="B16" s="268">
        <f t="shared" si="3"/>
        <v>9</v>
      </c>
      <c r="C16" s="57" t="str" cm="1">
        <f t="array" ref="C16">IFERROR(INDEX('Input| Setup'!$E$8:$E$37,SMALL(IF('Input| Setup'!$F$8:$F$37="DX",ROW('Input| Setup'!$F$8:$F$37)-ROW('Input| Setup'!$F$8)+1),ROWS('Input| Setup'!$F$8:$F16))),"")</f>
        <v>Equity raising costs</v>
      </c>
      <c r="D16" s="253">
        <f>SUMPRODUCT(INDEX('Input| Projects'!$AR$10:$CO$1009, ,MATCH($C16,'Input| Projects'!$AR$9:$CO$9,0)),'Calc| Project Costs'!BT$10:BT$1009)/10^3</f>
        <v>0</v>
      </c>
      <c r="E16" s="253">
        <f>SUMPRODUCT(INDEX('Input| Projects'!$AR$10:$CO$1009, ,MATCH($C16,'Input| Projects'!$AR$9:$CO$9,0)),'Calc| Project Costs'!BU$10:BU$1009)/10^3</f>
        <v>0</v>
      </c>
      <c r="F16" s="253">
        <f>SUMPRODUCT(INDEX('Input| Projects'!$AR$10:$CO$1009, ,MATCH($C16,'Input| Projects'!$AR$9:$CO$9,0)),'Calc| Project Costs'!BV$10:BV$1009)/10^3</f>
        <v>0</v>
      </c>
      <c r="G16" s="253">
        <f>SUMPRODUCT(INDEX('Input| Projects'!$AR$10:$CO$1009, ,MATCH($C16,'Input| Projects'!$AR$9:$CO$9,0)),'Calc| Project Costs'!BW$10:BW$1009)/10^3</f>
        <v>0</v>
      </c>
      <c r="H16" s="253">
        <f>SUMPRODUCT(INDEX('Input| Projects'!$AR$10:$CO$1009, ,MATCH($C16,'Input| Projects'!$AR$9:$CO$9,0)),'Calc| Project Costs'!BX$10:BX$1009)/10^3</f>
        <v>0</v>
      </c>
      <c r="I16" s="253">
        <f t="shared" si="1"/>
        <v>0</v>
      </c>
      <c r="J16" s="193"/>
      <c r="K16" s="268">
        <f t="shared" si="4"/>
        <v>9</v>
      </c>
      <c r="L16" s="57" t="str">
        <f t="shared" si="0"/>
        <v>Equity raising costs</v>
      </c>
      <c r="M16" s="253">
        <f>IFERROR((D16-D126)*INDEX('Input| Expensing'!$F$8:$J$57,MATCH($L16,'Input| Expensing'!$C$8:$C$57,0),MATCH(M$7,'Input| Expensing'!$F$7:$J$7,0)),"")</f>
        <v>0</v>
      </c>
      <c r="N16" s="253">
        <f>IFERROR((E16-E126)*INDEX('Input| Expensing'!$F$8:$J$57,MATCH($L16,'Input| Expensing'!$C$8:$C$57,0),MATCH(N$7,'Input| Expensing'!$F$7:$J$7,0)),"")</f>
        <v>0</v>
      </c>
      <c r="O16" s="253">
        <f>IFERROR((F16-F126)*INDEX('Input| Expensing'!$F$8:$J$57,MATCH($L16,'Input| Expensing'!$C$8:$C$57,0),MATCH(O$7,'Input| Expensing'!$F$7:$J$7,0)),"")</f>
        <v>0</v>
      </c>
      <c r="P16" s="253">
        <f>IFERROR((G16-G126)*INDEX('Input| Expensing'!$F$8:$J$57,MATCH($L16,'Input| Expensing'!$C$8:$C$57,0),MATCH(P$7,'Input| Expensing'!$F$7:$J$7,0)),"")</f>
        <v>0</v>
      </c>
      <c r="Q16" s="253">
        <f>IFERROR((H16-H126)*INDEX('Input| Expensing'!$F$8:$J$57,MATCH($L16,'Input| Expensing'!$C$8:$C$57,0),MATCH(Q$7,'Input| Expensing'!$F$7:$J$7,0)),"")</f>
        <v>0</v>
      </c>
      <c r="R16" s="253">
        <f t="shared" si="2"/>
        <v>0</v>
      </c>
      <c r="V16" s="67"/>
      <c r="W16" s="67"/>
      <c r="X16" s="67"/>
      <c r="Y16" s="67"/>
      <c r="Z16" s="67"/>
      <c r="AA16" s="67"/>
      <c r="AF16" s="67"/>
      <c r="AG16" s="67"/>
      <c r="AH16" s="67"/>
      <c r="AI16" s="67"/>
      <c r="AJ16" s="67"/>
      <c r="AK16" s="67"/>
    </row>
    <row r="17" spans="2:37" s="65" customFormat="1" x14ac:dyDescent="0.25">
      <c r="B17" s="268">
        <f t="shared" si="3"/>
        <v>10</v>
      </c>
      <c r="C17" s="57" t="str" cm="1">
        <f t="array" ref="C17">IFERROR(INDEX('Input| Setup'!$E$8:$E$37,SMALL(IF('Input| Setup'!$F$8:$F$37="DX",ROW('Input| Setup'!$F$8:$F$37)-ROW('Input| Setup'!$F$8)+1),ROWS('Input| Setup'!$F$8:$F17))),"")</f>
        <v/>
      </c>
      <c r="D17" s="253">
        <f>SUMPRODUCT(INDEX('Input| Projects'!$AR$10:$CO$1009, ,MATCH($C17,'Input| Projects'!$AR$9:$CO$9,0)),'Calc| Project Costs'!BT$10:BT$1009)/10^3</f>
        <v>0</v>
      </c>
      <c r="E17" s="253">
        <f>SUMPRODUCT(INDEX('Input| Projects'!$AR$10:$CO$1009, ,MATCH($C17,'Input| Projects'!$AR$9:$CO$9,0)),'Calc| Project Costs'!BU$10:BU$1009)/10^3</f>
        <v>0</v>
      </c>
      <c r="F17" s="253">
        <f>SUMPRODUCT(INDEX('Input| Projects'!$AR$10:$CO$1009, ,MATCH($C17,'Input| Projects'!$AR$9:$CO$9,0)),'Calc| Project Costs'!BV$10:BV$1009)/10^3</f>
        <v>0</v>
      </c>
      <c r="G17" s="253">
        <f>SUMPRODUCT(INDEX('Input| Projects'!$AR$10:$CO$1009, ,MATCH($C17,'Input| Projects'!$AR$9:$CO$9,0)),'Calc| Project Costs'!BW$10:BW$1009)/10^3</f>
        <v>0</v>
      </c>
      <c r="H17" s="253">
        <f>SUMPRODUCT(INDEX('Input| Projects'!$AR$10:$CO$1009, ,MATCH($C17,'Input| Projects'!$AR$9:$CO$9,0)),'Calc| Project Costs'!BX$10:BX$1009)/10^3</f>
        <v>0</v>
      </c>
      <c r="I17" s="253">
        <f t="shared" si="1"/>
        <v>0</v>
      </c>
      <c r="J17" s="193"/>
      <c r="K17" s="268">
        <f t="shared" si="4"/>
        <v>10</v>
      </c>
      <c r="L17" s="57" t="str">
        <f t="shared" si="0"/>
        <v/>
      </c>
      <c r="M17" s="253">
        <f>IFERROR((D17-D127)*INDEX('Input| Expensing'!$F$8:$J$57,MATCH($L17,'Input| Expensing'!$C$8:$C$57,0),MATCH(M$7,'Input| Expensing'!$F$7:$J$7,0)),"")</f>
        <v>0</v>
      </c>
      <c r="N17" s="253">
        <f>IFERROR((E17-E127)*INDEX('Input| Expensing'!$F$8:$J$57,MATCH($L17,'Input| Expensing'!$C$8:$C$57,0),MATCH(N$7,'Input| Expensing'!$F$7:$J$7,0)),"")</f>
        <v>0</v>
      </c>
      <c r="O17" s="253">
        <f>IFERROR((F17-F127)*INDEX('Input| Expensing'!$F$8:$J$57,MATCH($L17,'Input| Expensing'!$C$8:$C$57,0),MATCH(O$7,'Input| Expensing'!$F$7:$J$7,0)),"")</f>
        <v>0</v>
      </c>
      <c r="P17" s="253">
        <f>IFERROR((G17-G127)*INDEX('Input| Expensing'!$F$8:$J$57,MATCH($L17,'Input| Expensing'!$C$8:$C$57,0),MATCH(P$7,'Input| Expensing'!$F$7:$J$7,0)),"")</f>
        <v>0</v>
      </c>
      <c r="Q17" s="253">
        <f>IFERROR((H17-H127)*INDEX('Input| Expensing'!$F$8:$J$57,MATCH($L17,'Input| Expensing'!$C$8:$C$57,0),MATCH(Q$7,'Input| Expensing'!$F$7:$J$7,0)),"")</f>
        <v>0</v>
      </c>
      <c r="R17" s="253">
        <f t="shared" si="2"/>
        <v>0</v>
      </c>
      <c r="V17" s="67"/>
      <c r="W17" s="67"/>
      <c r="X17" s="67"/>
      <c r="Y17" s="67"/>
      <c r="Z17" s="67"/>
      <c r="AA17" s="67"/>
      <c r="AF17" s="67"/>
      <c r="AG17" s="67"/>
      <c r="AH17" s="67"/>
      <c r="AI17" s="67"/>
      <c r="AJ17" s="67"/>
      <c r="AK17" s="67"/>
    </row>
    <row r="18" spans="2:37" s="65" customFormat="1" x14ac:dyDescent="0.25">
      <c r="B18" s="268">
        <f t="shared" si="3"/>
        <v>11</v>
      </c>
      <c r="C18" s="57" t="str" cm="1">
        <f t="array" ref="C18">IFERROR(INDEX('Input| Setup'!$E$8:$E$37,SMALL(IF('Input| Setup'!$F$8:$F$37="DX",ROW('Input| Setup'!$F$8:$F$37)-ROW('Input| Setup'!$F$8)+1),ROWS('Input| Setup'!$F$8:$F18))),"")</f>
        <v/>
      </c>
      <c r="D18" s="253">
        <f>SUMPRODUCT(INDEX('Input| Projects'!$AR$10:$CO$1009, ,MATCH($C18,'Input| Projects'!$AR$9:$CO$9,0)),'Calc| Project Costs'!BT$10:BT$1009)/10^3</f>
        <v>0</v>
      </c>
      <c r="E18" s="253">
        <f>SUMPRODUCT(INDEX('Input| Projects'!$AR$10:$CO$1009, ,MATCH($C18,'Input| Projects'!$AR$9:$CO$9,0)),'Calc| Project Costs'!BU$10:BU$1009)/10^3</f>
        <v>0</v>
      </c>
      <c r="F18" s="253">
        <f>SUMPRODUCT(INDEX('Input| Projects'!$AR$10:$CO$1009, ,MATCH($C18,'Input| Projects'!$AR$9:$CO$9,0)),'Calc| Project Costs'!BV$10:BV$1009)/10^3</f>
        <v>0</v>
      </c>
      <c r="G18" s="253">
        <f>SUMPRODUCT(INDEX('Input| Projects'!$AR$10:$CO$1009, ,MATCH($C18,'Input| Projects'!$AR$9:$CO$9,0)),'Calc| Project Costs'!BW$10:BW$1009)/10^3</f>
        <v>0</v>
      </c>
      <c r="H18" s="253">
        <f>SUMPRODUCT(INDEX('Input| Projects'!$AR$10:$CO$1009, ,MATCH($C18,'Input| Projects'!$AR$9:$CO$9,0)),'Calc| Project Costs'!BX$10:BX$1009)/10^3</f>
        <v>0</v>
      </c>
      <c r="I18" s="253">
        <f t="shared" si="1"/>
        <v>0</v>
      </c>
      <c r="J18" s="148"/>
      <c r="K18" s="268">
        <f t="shared" si="4"/>
        <v>11</v>
      </c>
      <c r="L18" s="57" t="str">
        <f t="shared" si="0"/>
        <v/>
      </c>
      <c r="M18" s="253">
        <f>IFERROR((D18-D128)*INDEX('Input| Expensing'!$F$8:$J$57,MATCH($L18,'Input| Expensing'!$C$8:$C$57,0),MATCH(M$7,'Input| Expensing'!$F$7:$J$7,0)),"")</f>
        <v>0</v>
      </c>
      <c r="N18" s="253">
        <f>IFERROR((E18-E128)*INDEX('Input| Expensing'!$F$8:$J$57,MATCH($L18,'Input| Expensing'!$C$8:$C$57,0),MATCH(N$7,'Input| Expensing'!$F$7:$J$7,0)),"")</f>
        <v>0</v>
      </c>
      <c r="O18" s="253">
        <f>IFERROR((F18-F128)*INDEX('Input| Expensing'!$F$8:$J$57,MATCH($L18,'Input| Expensing'!$C$8:$C$57,0),MATCH(O$7,'Input| Expensing'!$F$7:$J$7,0)),"")</f>
        <v>0</v>
      </c>
      <c r="P18" s="253">
        <f>IFERROR((G18-G128)*INDEX('Input| Expensing'!$F$8:$J$57,MATCH($L18,'Input| Expensing'!$C$8:$C$57,0),MATCH(P$7,'Input| Expensing'!$F$7:$J$7,0)),"")</f>
        <v>0</v>
      </c>
      <c r="Q18" s="253">
        <f>IFERROR((H18-H128)*INDEX('Input| Expensing'!$F$8:$J$57,MATCH($L18,'Input| Expensing'!$C$8:$C$57,0),MATCH(Q$7,'Input| Expensing'!$F$7:$J$7,0)),"")</f>
        <v>0</v>
      </c>
      <c r="R18" s="253">
        <f t="shared" si="2"/>
        <v>0</v>
      </c>
      <c r="V18" s="67"/>
      <c r="W18" s="67"/>
      <c r="X18" s="67"/>
      <c r="Y18" s="67"/>
      <c r="Z18" s="67"/>
      <c r="AA18" s="67"/>
      <c r="AF18" s="67"/>
      <c r="AG18" s="67"/>
      <c r="AH18" s="67"/>
      <c r="AI18" s="67"/>
      <c r="AJ18" s="67"/>
      <c r="AK18" s="67"/>
    </row>
    <row r="19" spans="2:37" s="65" customFormat="1" x14ac:dyDescent="0.25">
      <c r="B19" s="268">
        <f t="shared" si="3"/>
        <v>12</v>
      </c>
      <c r="C19" s="57" t="str" cm="1">
        <f t="array" ref="C19">IFERROR(INDEX('Input| Setup'!$E$8:$E$37,SMALL(IF('Input| Setup'!$F$8:$F$37="DX",ROW('Input| Setup'!$F$8:$F$37)-ROW('Input| Setup'!$F$8)+1),ROWS('Input| Setup'!$F$8:$F19))),"")</f>
        <v/>
      </c>
      <c r="D19" s="253">
        <f>SUMPRODUCT(INDEX('Input| Projects'!$AR$10:$CO$1009, ,MATCH($C19,'Input| Projects'!$AR$9:$CO$9,0)),'Calc| Project Costs'!BT$10:BT$1009)/10^3</f>
        <v>0</v>
      </c>
      <c r="E19" s="253">
        <f>SUMPRODUCT(INDEX('Input| Projects'!$AR$10:$CO$1009, ,MATCH($C19,'Input| Projects'!$AR$9:$CO$9,0)),'Calc| Project Costs'!BU$10:BU$1009)/10^3</f>
        <v>0</v>
      </c>
      <c r="F19" s="253">
        <f>SUMPRODUCT(INDEX('Input| Projects'!$AR$10:$CO$1009, ,MATCH($C19,'Input| Projects'!$AR$9:$CO$9,0)),'Calc| Project Costs'!BV$10:BV$1009)/10^3</f>
        <v>0</v>
      </c>
      <c r="G19" s="253">
        <f>SUMPRODUCT(INDEX('Input| Projects'!$AR$10:$CO$1009, ,MATCH($C19,'Input| Projects'!$AR$9:$CO$9,0)),'Calc| Project Costs'!BW$10:BW$1009)/10^3</f>
        <v>0</v>
      </c>
      <c r="H19" s="253">
        <f>SUMPRODUCT(INDEX('Input| Projects'!$AR$10:$CO$1009, ,MATCH($C19,'Input| Projects'!$AR$9:$CO$9,0)),'Calc| Project Costs'!BX$10:BX$1009)/10^3</f>
        <v>0</v>
      </c>
      <c r="I19" s="253">
        <f t="shared" si="1"/>
        <v>0</v>
      </c>
      <c r="K19" s="268">
        <f t="shared" si="4"/>
        <v>12</v>
      </c>
      <c r="L19" s="57" t="str">
        <f t="shared" si="0"/>
        <v/>
      </c>
      <c r="M19" s="253">
        <f>IFERROR((D19-D129)*INDEX('Input| Expensing'!$F$8:$J$57,MATCH($L19,'Input| Expensing'!$C$8:$C$57,0),MATCH(M$7,'Input| Expensing'!$F$7:$J$7,0)),"")</f>
        <v>0</v>
      </c>
      <c r="N19" s="253">
        <f>IFERROR((E19-E129)*INDEX('Input| Expensing'!$F$8:$J$57,MATCH($L19,'Input| Expensing'!$C$8:$C$57,0),MATCH(N$7,'Input| Expensing'!$F$7:$J$7,0)),"")</f>
        <v>0</v>
      </c>
      <c r="O19" s="253">
        <f>IFERROR((F19-F129)*INDEX('Input| Expensing'!$F$8:$J$57,MATCH($L19,'Input| Expensing'!$C$8:$C$57,0),MATCH(O$7,'Input| Expensing'!$F$7:$J$7,0)),"")</f>
        <v>0</v>
      </c>
      <c r="P19" s="253">
        <f>IFERROR((G19-G129)*INDEX('Input| Expensing'!$F$8:$J$57,MATCH($L19,'Input| Expensing'!$C$8:$C$57,0),MATCH(P$7,'Input| Expensing'!$F$7:$J$7,0)),"")</f>
        <v>0</v>
      </c>
      <c r="Q19" s="253">
        <f>IFERROR((H19-H129)*INDEX('Input| Expensing'!$F$8:$J$57,MATCH($L19,'Input| Expensing'!$C$8:$C$57,0),MATCH(Q$7,'Input| Expensing'!$F$7:$J$7,0)),"")</f>
        <v>0</v>
      </c>
      <c r="R19" s="253">
        <f t="shared" si="2"/>
        <v>0</v>
      </c>
      <c r="V19" s="67"/>
      <c r="W19" s="67"/>
      <c r="X19" s="67"/>
      <c r="Y19" s="67"/>
      <c r="Z19" s="67"/>
      <c r="AA19" s="67"/>
      <c r="AF19" s="67"/>
      <c r="AG19" s="67"/>
      <c r="AH19" s="67"/>
      <c r="AI19" s="67"/>
      <c r="AJ19" s="67"/>
      <c r="AK19" s="67"/>
    </row>
    <row r="20" spans="2:37" s="65" customFormat="1" x14ac:dyDescent="0.25">
      <c r="B20" s="268">
        <f t="shared" si="3"/>
        <v>13</v>
      </c>
      <c r="C20" s="57" t="str" cm="1">
        <f t="array" ref="C20">IFERROR(INDEX('Input| Setup'!$E$8:$E$37,SMALL(IF('Input| Setup'!$F$8:$F$37="DX",ROW('Input| Setup'!$F$8:$F$37)-ROW('Input| Setup'!$F$8)+1),ROWS('Input| Setup'!$F$8:$F20))),"")</f>
        <v/>
      </c>
      <c r="D20" s="253">
        <f>SUMPRODUCT(INDEX('Input| Projects'!$AR$10:$CO$1009, ,MATCH($C20,'Input| Projects'!$AR$9:$CO$9,0)),'Calc| Project Costs'!BT$10:BT$1009)/10^3</f>
        <v>0</v>
      </c>
      <c r="E20" s="253">
        <f>SUMPRODUCT(INDEX('Input| Projects'!$AR$10:$CO$1009, ,MATCH($C20,'Input| Projects'!$AR$9:$CO$9,0)),'Calc| Project Costs'!BU$10:BU$1009)/10^3</f>
        <v>0</v>
      </c>
      <c r="F20" s="253">
        <f>SUMPRODUCT(INDEX('Input| Projects'!$AR$10:$CO$1009, ,MATCH($C20,'Input| Projects'!$AR$9:$CO$9,0)),'Calc| Project Costs'!BV$10:BV$1009)/10^3</f>
        <v>0</v>
      </c>
      <c r="G20" s="253">
        <f>SUMPRODUCT(INDEX('Input| Projects'!$AR$10:$CO$1009, ,MATCH($C20,'Input| Projects'!$AR$9:$CO$9,0)),'Calc| Project Costs'!BW$10:BW$1009)/10^3</f>
        <v>0</v>
      </c>
      <c r="H20" s="253">
        <f>SUMPRODUCT(INDEX('Input| Projects'!$AR$10:$CO$1009, ,MATCH($C20,'Input| Projects'!$AR$9:$CO$9,0)),'Calc| Project Costs'!BX$10:BX$1009)/10^3</f>
        <v>0</v>
      </c>
      <c r="I20" s="253">
        <f t="shared" si="1"/>
        <v>0</v>
      </c>
      <c r="K20" s="268">
        <f t="shared" si="4"/>
        <v>13</v>
      </c>
      <c r="L20" s="57" t="str">
        <f t="shared" si="0"/>
        <v/>
      </c>
      <c r="M20" s="253">
        <f>IFERROR((D20-D130)*INDEX('Input| Expensing'!$F$8:$J$57,MATCH($L20,'Input| Expensing'!$C$8:$C$57,0),MATCH(M$7,'Input| Expensing'!$F$7:$J$7,0)),"")</f>
        <v>0</v>
      </c>
      <c r="N20" s="253">
        <f>IFERROR((E20-E130)*INDEX('Input| Expensing'!$F$8:$J$57,MATCH($L20,'Input| Expensing'!$C$8:$C$57,0),MATCH(N$7,'Input| Expensing'!$F$7:$J$7,0)),"")</f>
        <v>0</v>
      </c>
      <c r="O20" s="253">
        <f>IFERROR((F20-F130)*INDEX('Input| Expensing'!$F$8:$J$57,MATCH($L20,'Input| Expensing'!$C$8:$C$57,0),MATCH(O$7,'Input| Expensing'!$F$7:$J$7,0)),"")</f>
        <v>0</v>
      </c>
      <c r="P20" s="253">
        <f>IFERROR((G20-G130)*INDEX('Input| Expensing'!$F$8:$J$57,MATCH($L20,'Input| Expensing'!$C$8:$C$57,0),MATCH(P$7,'Input| Expensing'!$F$7:$J$7,0)),"")</f>
        <v>0</v>
      </c>
      <c r="Q20" s="253">
        <f>IFERROR((H20-H130)*INDEX('Input| Expensing'!$F$8:$J$57,MATCH($L20,'Input| Expensing'!$C$8:$C$57,0),MATCH(Q$7,'Input| Expensing'!$F$7:$J$7,0)),"")</f>
        <v>0</v>
      </c>
      <c r="R20" s="253">
        <f t="shared" si="2"/>
        <v>0</v>
      </c>
      <c r="V20" s="67"/>
      <c r="W20" s="67"/>
      <c r="X20" s="67"/>
      <c r="Y20" s="67"/>
      <c r="Z20" s="67"/>
      <c r="AA20" s="67"/>
      <c r="AF20" s="67"/>
      <c r="AG20" s="67"/>
      <c r="AH20" s="67"/>
      <c r="AI20" s="67"/>
      <c r="AJ20" s="67"/>
      <c r="AK20" s="67"/>
    </row>
    <row r="21" spans="2:37" s="65" customFormat="1" x14ac:dyDescent="0.25">
      <c r="B21" s="268">
        <f t="shared" si="3"/>
        <v>14</v>
      </c>
      <c r="C21" s="57" t="str" cm="1">
        <f t="array" ref="C21">IFERROR(INDEX('Input| Setup'!$E$8:$E$37,SMALL(IF('Input| Setup'!$F$8:$F$37="DX",ROW('Input| Setup'!$F$8:$F$37)-ROW('Input| Setup'!$F$8)+1),ROWS('Input| Setup'!$F$8:$F21))),"")</f>
        <v/>
      </c>
      <c r="D21" s="253">
        <f>SUMPRODUCT(INDEX('Input| Projects'!$AR$10:$CO$1009, ,MATCH($C21,'Input| Projects'!$AR$9:$CO$9,0)),'Calc| Project Costs'!BT$10:BT$1009)/10^3</f>
        <v>0</v>
      </c>
      <c r="E21" s="253">
        <f>SUMPRODUCT(INDEX('Input| Projects'!$AR$10:$CO$1009, ,MATCH($C21,'Input| Projects'!$AR$9:$CO$9,0)),'Calc| Project Costs'!BU$10:BU$1009)/10^3</f>
        <v>0</v>
      </c>
      <c r="F21" s="253">
        <f>SUMPRODUCT(INDEX('Input| Projects'!$AR$10:$CO$1009, ,MATCH($C21,'Input| Projects'!$AR$9:$CO$9,0)),'Calc| Project Costs'!BV$10:BV$1009)/10^3</f>
        <v>0</v>
      </c>
      <c r="G21" s="253">
        <f>SUMPRODUCT(INDEX('Input| Projects'!$AR$10:$CO$1009, ,MATCH($C21,'Input| Projects'!$AR$9:$CO$9,0)),'Calc| Project Costs'!BW$10:BW$1009)/10^3</f>
        <v>0</v>
      </c>
      <c r="H21" s="253">
        <f>SUMPRODUCT(INDEX('Input| Projects'!$AR$10:$CO$1009, ,MATCH($C21,'Input| Projects'!$AR$9:$CO$9,0)),'Calc| Project Costs'!BX$10:BX$1009)/10^3</f>
        <v>0</v>
      </c>
      <c r="I21" s="253">
        <f t="shared" si="1"/>
        <v>0</v>
      </c>
      <c r="K21" s="268">
        <f t="shared" si="4"/>
        <v>14</v>
      </c>
      <c r="L21" s="57" t="str">
        <f t="shared" si="0"/>
        <v/>
      </c>
      <c r="M21" s="253">
        <f>IFERROR((D21-D131)*INDEX('Input| Expensing'!$F$8:$J$57,MATCH($L21,'Input| Expensing'!$C$8:$C$57,0),MATCH(M$7,'Input| Expensing'!$F$7:$J$7,0)),"")</f>
        <v>0</v>
      </c>
      <c r="N21" s="253">
        <f>IFERROR((E21-E131)*INDEX('Input| Expensing'!$F$8:$J$57,MATCH($L21,'Input| Expensing'!$C$8:$C$57,0),MATCH(N$7,'Input| Expensing'!$F$7:$J$7,0)),"")</f>
        <v>0</v>
      </c>
      <c r="O21" s="253">
        <f>IFERROR((F21-F131)*INDEX('Input| Expensing'!$F$8:$J$57,MATCH($L21,'Input| Expensing'!$C$8:$C$57,0),MATCH(O$7,'Input| Expensing'!$F$7:$J$7,0)),"")</f>
        <v>0</v>
      </c>
      <c r="P21" s="253">
        <f>IFERROR((G21-G131)*INDEX('Input| Expensing'!$F$8:$J$57,MATCH($L21,'Input| Expensing'!$C$8:$C$57,0),MATCH(P$7,'Input| Expensing'!$F$7:$J$7,0)),"")</f>
        <v>0</v>
      </c>
      <c r="Q21" s="253">
        <f>IFERROR((H21-H131)*INDEX('Input| Expensing'!$F$8:$J$57,MATCH($L21,'Input| Expensing'!$C$8:$C$57,0),MATCH(Q$7,'Input| Expensing'!$F$7:$J$7,0)),"")</f>
        <v>0</v>
      </c>
      <c r="R21" s="253">
        <f t="shared" si="2"/>
        <v>0</v>
      </c>
      <c r="V21" s="67"/>
      <c r="W21" s="67"/>
      <c r="X21" s="67"/>
      <c r="Y21" s="67"/>
      <c r="Z21" s="67"/>
      <c r="AA21" s="67"/>
      <c r="AF21" s="67"/>
      <c r="AG21" s="67"/>
      <c r="AH21" s="67"/>
      <c r="AI21" s="67"/>
      <c r="AJ21" s="67"/>
      <c r="AK21" s="67"/>
    </row>
    <row r="22" spans="2:37" s="65" customFormat="1" x14ac:dyDescent="0.25">
      <c r="B22" s="268">
        <f t="shared" si="3"/>
        <v>15</v>
      </c>
      <c r="C22" s="57" t="str" cm="1">
        <f t="array" ref="C22">IFERROR(INDEX('Input| Setup'!$E$8:$E$37,SMALL(IF('Input| Setup'!$F$8:$F$37="DX",ROW('Input| Setup'!$F$8:$F$37)-ROW('Input| Setup'!$F$8)+1),ROWS('Input| Setup'!$F$8:$F22))),"")</f>
        <v/>
      </c>
      <c r="D22" s="253">
        <f>SUMPRODUCT(INDEX('Input| Projects'!$AR$10:$CO$1009, ,MATCH($C22,'Input| Projects'!$AR$9:$CO$9,0)),'Calc| Project Costs'!BT$10:BT$1009)/10^3</f>
        <v>0</v>
      </c>
      <c r="E22" s="253">
        <f>SUMPRODUCT(INDEX('Input| Projects'!$AR$10:$CO$1009, ,MATCH($C22,'Input| Projects'!$AR$9:$CO$9,0)),'Calc| Project Costs'!BU$10:BU$1009)/10^3</f>
        <v>0</v>
      </c>
      <c r="F22" s="253">
        <f>SUMPRODUCT(INDEX('Input| Projects'!$AR$10:$CO$1009, ,MATCH($C22,'Input| Projects'!$AR$9:$CO$9,0)),'Calc| Project Costs'!BV$10:BV$1009)/10^3</f>
        <v>0</v>
      </c>
      <c r="G22" s="253">
        <f>SUMPRODUCT(INDEX('Input| Projects'!$AR$10:$CO$1009, ,MATCH($C22,'Input| Projects'!$AR$9:$CO$9,0)),'Calc| Project Costs'!BW$10:BW$1009)/10^3</f>
        <v>0</v>
      </c>
      <c r="H22" s="253">
        <f>SUMPRODUCT(INDEX('Input| Projects'!$AR$10:$CO$1009, ,MATCH($C22,'Input| Projects'!$AR$9:$CO$9,0)),'Calc| Project Costs'!BX$10:BX$1009)/10^3</f>
        <v>0</v>
      </c>
      <c r="I22" s="253">
        <f t="shared" si="1"/>
        <v>0</v>
      </c>
      <c r="K22" s="268">
        <f t="shared" si="4"/>
        <v>15</v>
      </c>
      <c r="L22" s="57" t="str">
        <f t="shared" si="0"/>
        <v/>
      </c>
      <c r="M22" s="253">
        <f>IFERROR((D22-D132)*INDEX('Input| Expensing'!$F$8:$J$57,MATCH($L22,'Input| Expensing'!$C$8:$C$57,0),MATCH(M$7,'Input| Expensing'!$F$7:$J$7,0)),"")</f>
        <v>0</v>
      </c>
      <c r="N22" s="253">
        <f>IFERROR((E22-E132)*INDEX('Input| Expensing'!$F$8:$J$57,MATCH($L22,'Input| Expensing'!$C$8:$C$57,0),MATCH(N$7,'Input| Expensing'!$F$7:$J$7,0)),"")</f>
        <v>0</v>
      </c>
      <c r="O22" s="253">
        <f>IFERROR((F22-F132)*INDEX('Input| Expensing'!$F$8:$J$57,MATCH($L22,'Input| Expensing'!$C$8:$C$57,0),MATCH(O$7,'Input| Expensing'!$F$7:$J$7,0)),"")</f>
        <v>0</v>
      </c>
      <c r="P22" s="253">
        <f>IFERROR((G22-G132)*INDEX('Input| Expensing'!$F$8:$J$57,MATCH($L22,'Input| Expensing'!$C$8:$C$57,0),MATCH(P$7,'Input| Expensing'!$F$7:$J$7,0)),"")</f>
        <v>0</v>
      </c>
      <c r="Q22" s="253">
        <f>IFERROR((H22-H132)*INDEX('Input| Expensing'!$F$8:$J$57,MATCH($L22,'Input| Expensing'!$C$8:$C$57,0),MATCH(Q$7,'Input| Expensing'!$F$7:$J$7,0)),"")</f>
        <v>0</v>
      </c>
      <c r="R22" s="253">
        <f t="shared" si="2"/>
        <v>0</v>
      </c>
      <c r="V22" s="67"/>
      <c r="W22" s="67"/>
      <c r="X22" s="67"/>
      <c r="Y22" s="67"/>
      <c r="Z22" s="67"/>
      <c r="AA22" s="67"/>
      <c r="AF22" s="67"/>
      <c r="AG22" s="67"/>
      <c r="AH22" s="67"/>
      <c r="AI22" s="67"/>
      <c r="AJ22" s="67"/>
      <c r="AK22" s="67"/>
    </row>
    <row r="23" spans="2:37" s="65" customFormat="1" x14ac:dyDescent="0.25">
      <c r="B23" s="268">
        <f t="shared" si="3"/>
        <v>16</v>
      </c>
      <c r="C23" s="57" t="str" cm="1">
        <f t="array" ref="C23">IFERROR(INDEX('Input| Setup'!$E$8:$E$37,SMALL(IF('Input| Setup'!$F$8:$F$37="DX",ROW('Input| Setup'!$F$8:$F$37)-ROW('Input| Setup'!$F$8)+1),ROWS('Input| Setup'!$F$8:$F23))),"")</f>
        <v/>
      </c>
      <c r="D23" s="253">
        <f>SUMPRODUCT(INDEX('Input| Projects'!$AR$10:$CO$1009, ,MATCH($C23,'Input| Projects'!$AR$9:$CO$9,0)),'Calc| Project Costs'!BT$10:BT$1009)/10^3</f>
        <v>0</v>
      </c>
      <c r="E23" s="253">
        <f>SUMPRODUCT(INDEX('Input| Projects'!$AR$10:$CO$1009, ,MATCH($C23,'Input| Projects'!$AR$9:$CO$9,0)),'Calc| Project Costs'!BU$10:BU$1009)/10^3</f>
        <v>0</v>
      </c>
      <c r="F23" s="253">
        <f>SUMPRODUCT(INDEX('Input| Projects'!$AR$10:$CO$1009, ,MATCH($C23,'Input| Projects'!$AR$9:$CO$9,0)),'Calc| Project Costs'!BV$10:BV$1009)/10^3</f>
        <v>0</v>
      </c>
      <c r="G23" s="253">
        <f>SUMPRODUCT(INDEX('Input| Projects'!$AR$10:$CO$1009, ,MATCH($C23,'Input| Projects'!$AR$9:$CO$9,0)),'Calc| Project Costs'!BW$10:BW$1009)/10^3</f>
        <v>0</v>
      </c>
      <c r="H23" s="253">
        <f>SUMPRODUCT(INDEX('Input| Projects'!$AR$10:$CO$1009, ,MATCH($C23,'Input| Projects'!$AR$9:$CO$9,0)),'Calc| Project Costs'!BX$10:BX$1009)/10^3</f>
        <v>0</v>
      </c>
      <c r="I23" s="253">
        <f t="shared" si="1"/>
        <v>0</v>
      </c>
      <c r="K23" s="268">
        <f t="shared" si="4"/>
        <v>16</v>
      </c>
      <c r="L23" s="57" t="str">
        <f t="shared" si="0"/>
        <v/>
      </c>
      <c r="M23" s="253">
        <f>IFERROR((D23-D133)*INDEX('Input| Expensing'!$F$8:$J$57,MATCH($L23,'Input| Expensing'!$C$8:$C$57,0),MATCH(M$7,'Input| Expensing'!$F$7:$J$7,0)),"")</f>
        <v>0</v>
      </c>
      <c r="N23" s="253">
        <f>IFERROR((E23-E133)*INDEX('Input| Expensing'!$F$8:$J$57,MATCH($L23,'Input| Expensing'!$C$8:$C$57,0),MATCH(N$7,'Input| Expensing'!$F$7:$J$7,0)),"")</f>
        <v>0</v>
      </c>
      <c r="O23" s="253">
        <f>IFERROR((F23-F133)*INDEX('Input| Expensing'!$F$8:$J$57,MATCH($L23,'Input| Expensing'!$C$8:$C$57,0),MATCH(O$7,'Input| Expensing'!$F$7:$J$7,0)),"")</f>
        <v>0</v>
      </c>
      <c r="P23" s="253">
        <f>IFERROR((G23-G133)*INDEX('Input| Expensing'!$F$8:$J$57,MATCH($L23,'Input| Expensing'!$C$8:$C$57,0),MATCH(P$7,'Input| Expensing'!$F$7:$J$7,0)),"")</f>
        <v>0</v>
      </c>
      <c r="Q23" s="253">
        <f>IFERROR((H23-H133)*INDEX('Input| Expensing'!$F$8:$J$57,MATCH($L23,'Input| Expensing'!$C$8:$C$57,0),MATCH(Q$7,'Input| Expensing'!$F$7:$J$7,0)),"")</f>
        <v>0</v>
      </c>
      <c r="R23" s="253">
        <f t="shared" si="2"/>
        <v>0</v>
      </c>
      <c r="V23" s="67"/>
      <c r="W23" s="67"/>
      <c r="X23" s="67"/>
      <c r="Y23" s="67"/>
      <c r="Z23" s="67"/>
      <c r="AA23" s="67"/>
      <c r="AF23" s="67"/>
      <c r="AG23" s="67"/>
      <c r="AH23" s="67"/>
      <c r="AI23" s="67"/>
      <c r="AJ23" s="67"/>
      <c r="AK23" s="67"/>
    </row>
    <row r="24" spans="2:37" s="65" customFormat="1" x14ac:dyDescent="0.25">
      <c r="B24" s="268">
        <f t="shared" si="3"/>
        <v>17</v>
      </c>
      <c r="C24" s="57" t="str" cm="1">
        <f t="array" ref="C24">IFERROR(INDEX('Input| Setup'!$E$8:$E$37,SMALL(IF('Input| Setup'!$F$8:$F$37="DX",ROW('Input| Setup'!$F$8:$F$37)-ROW('Input| Setup'!$F$8)+1),ROWS('Input| Setup'!$F$8:$F24))),"")</f>
        <v/>
      </c>
      <c r="D24" s="253">
        <f>SUMPRODUCT(INDEX('Input| Projects'!$AR$10:$CO$1009, ,MATCH($C24,'Input| Projects'!$AR$9:$CO$9,0)),'Calc| Project Costs'!BT$10:BT$1009)/10^3</f>
        <v>0</v>
      </c>
      <c r="E24" s="253">
        <f>SUMPRODUCT(INDEX('Input| Projects'!$AR$10:$CO$1009, ,MATCH($C24,'Input| Projects'!$AR$9:$CO$9,0)),'Calc| Project Costs'!BU$10:BU$1009)/10^3</f>
        <v>0</v>
      </c>
      <c r="F24" s="253">
        <f>SUMPRODUCT(INDEX('Input| Projects'!$AR$10:$CO$1009, ,MATCH($C24,'Input| Projects'!$AR$9:$CO$9,0)),'Calc| Project Costs'!BV$10:BV$1009)/10^3</f>
        <v>0</v>
      </c>
      <c r="G24" s="253">
        <f>SUMPRODUCT(INDEX('Input| Projects'!$AR$10:$CO$1009, ,MATCH($C24,'Input| Projects'!$AR$9:$CO$9,0)),'Calc| Project Costs'!BW$10:BW$1009)/10^3</f>
        <v>0</v>
      </c>
      <c r="H24" s="253">
        <f>SUMPRODUCT(INDEX('Input| Projects'!$AR$10:$CO$1009, ,MATCH($C24,'Input| Projects'!$AR$9:$CO$9,0)),'Calc| Project Costs'!BX$10:BX$1009)/10^3</f>
        <v>0</v>
      </c>
      <c r="I24" s="253">
        <f t="shared" si="1"/>
        <v>0</v>
      </c>
      <c r="K24" s="268">
        <f t="shared" si="4"/>
        <v>17</v>
      </c>
      <c r="L24" s="57" t="str">
        <f t="shared" si="0"/>
        <v/>
      </c>
      <c r="M24" s="253">
        <f>IFERROR((D24-D134)*INDEX('Input| Expensing'!$F$8:$J$57,MATCH($L24,'Input| Expensing'!$C$8:$C$57,0),MATCH(M$7,'Input| Expensing'!$F$7:$J$7,0)),"")</f>
        <v>0</v>
      </c>
      <c r="N24" s="253">
        <f>IFERROR((E24-E134)*INDEX('Input| Expensing'!$F$8:$J$57,MATCH($L24,'Input| Expensing'!$C$8:$C$57,0),MATCH(N$7,'Input| Expensing'!$F$7:$J$7,0)),"")</f>
        <v>0</v>
      </c>
      <c r="O24" s="253">
        <f>IFERROR((F24-F134)*INDEX('Input| Expensing'!$F$8:$J$57,MATCH($L24,'Input| Expensing'!$C$8:$C$57,0),MATCH(O$7,'Input| Expensing'!$F$7:$J$7,0)),"")</f>
        <v>0</v>
      </c>
      <c r="P24" s="253">
        <f>IFERROR((G24-G134)*INDEX('Input| Expensing'!$F$8:$J$57,MATCH($L24,'Input| Expensing'!$C$8:$C$57,0),MATCH(P$7,'Input| Expensing'!$F$7:$J$7,0)),"")</f>
        <v>0</v>
      </c>
      <c r="Q24" s="253">
        <f>IFERROR((H24-H134)*INDEX('Input| Expensing'!$F$8:$J$57,MATCH($L24,'Input| Expensing'!$C$8:$C$57,0),MATCH(Q$7,'Input| Expensing'!$F$7:$J$7,0)),"")</f>
        <v>0</v>
      </c>
      <c r="R24" s="253">
        <f t="shared" si="2"/>
        <v>0</v>
      </c>
      <c r="V24" s="67"/>
      <c r="W24" s="67"/>
      <c r="X24" s="67"/>
      <c r="Y24" s="67"/>
      <c r="Z24" s="67"/>
      <c r="AA24" s="67"/>
      <c r="AF24" s="67"/>
      <c r="AG24" s="67"/>
      <c r="AH24" s="67"/>
      <c r="AI24" s="67"/>
      <c r="AJ24" s="67"/>
      <c r="AK24" s="67"/>
    </row>
    <row r="25" spans="2:37" s="65" customFormat="1" x14ac:dyDescent="0.25">
      <c r="B25" s="268">
        <f t="shared" si="3"/>
        <v>18</v>
      </c>
      <c r="C25" s="57" t="str" cm="1">
        <f t="array" ref="C25">IFERROR(INDEX('Input| Setup'!$E$8:$E$37,SMALL(IF('Input| Setup'!$F$8:$F$37="DX",ROW('Input| Setup'!$F$8:$F$37)-ROW('Input| Setup'!$F$8)+1),ROWS('Input| Setup'!$F$8:$F25))),"")</f>
        <v/>
      </c>
      <c r="D25" s="253">
        <f>SUMPRODUCT(INDEX('Input| Projects'!$AR$10:$CO$1009, ,MATCH($C25,'Input| Projects'!$AR$9:$CO$9,0)),'Calc| Project Costs'!BT$10:BT$1009)/10^3</f>
        <v>0</v>
      </c>
      <c r="E25" s="253">
        <f>SUMPRODUCT(INDEX('Input| Projects'!$AR$10:$CO$1009, ,MATCH($C25,'Input| Projects'!$AR$9:$CO$9,0)),'Calc| Project Costs'!BU$10:BU$1009)/10^3</f>
        <v>0</v>
      </c>
      <c r="F25" s="253">
        <f>SUMPRODUCT(INDEX('Input| Projects'!$AR$10:$CO$1009, ,MATCH($C25,'Input| Projects'!$AR$9:$CO$9,0)),'Calc| Project Costs'!BV$10:BV$1009)/10^3</f>
        <v>0</v>
      </c>
      <c r="G25" s="253">
        <f>SUMPRODUCT(INDEX('Input| Projects'!$AR$10:$CO$1009, ,MATCH($C25,'Input| Projects'!$AR$9:$CO$9,0)),'Calc| Project Costs'!BW$10:BW$1009)/10^3</f>
        <v>0</v>
      </c>
      <c r="H25" s="253">
        <f>SUMPRODUCT(INDEX('Input| Projects'!$AR$10:$CO$1009, ,MATCH($C25,'Input| Projects'!$AR$9:$CO$9,0)),'Calc| Project Costs'!BX$10:BX$1009)/10^3</f>
        <v>0</v>
      </c>
      <c r="I25" s="253">
        <f t="shared" si="1"/>
        <v>0</v>
      </c>
      <c r="K25" s="268">
        <f t="shared" si="4"/>
        <v>18</v>
      </c>
      <c r="L25" s="57" t="str">
        <f t="shared" si="0"/>
        <v/>
      </c>
      <c r="M25" s="253">
        <f>IFERROR((D25-D135)*INDEX('Input| Expensing'!$F$8:$J$57,MATCH($L25,'Input| Expensing'!$C$8:$C$57,0),MATCH(M$7,'Input| Expensing'!$F$7:$J$7,0)),"")</f>
        <v>0</v>
      </c>
      <c r="N25" s="253">
        <f>IFERROR((E25-E135)*INDEX('Input| Expensing'!$F$8:$J$57,MATCH($L25,'Input| Expensing'!$C$8:$C$57,0),MATCH(N$7,'Input| Expensing'!$F$7:$J$7,0)),"")</f>
        <v>0</v>
      </c>
      <c r="O25" s="253">
        <f>IFERROR((F25-F135)*INDEX('Input| Expensing'!$F$8:$J$57,MATCH($L25,'Input| Expensing'!$C$8:$C$57,0),MATCH(O$7,'Input| Expensing'!$F$7:$J$7,0)),"")</f>
        <v>0</v>
      </c>
      <c r="P25" s="253">
        <f>IFERROR((G25-G135)*INDEX('Input| Expensing'!$F$8:$J$57,MATCH($L25,'Input| Expensing'!$C$8:$C$57,0),MATCH(P$7,'Input| Expensing'!$F$7:$J$7,0)),"")</f>
        <v>0</v>
      </c>
      <c r="Q25" s="253">
        <f>IFERROR((H25-H135)*INDEX('Input| Expensing'!$F$8:$J$57,MATCH($L25,'Input| Expensing'!$C$8:$C$57,0),MATCH(Q$7,'Input| Expensing'!$F$7:$J$7,0)),"")</f>
        <v>0</v>
      </c>
      <c r="R25" s="253">
        <f t="shared" si="2"/>
        <v>0</v>
      </c>
      <c r="V25" s="67"/>
      <c r="W25" s="67"/>
      <c r="X25" s="67"/>
      <c r="Y25" s="67"/>
      <c r="Z25" s="67"/>
      <c r="AA25" s="67"/>
      <c r="AF25" s="67"/>
      <c r="AG25" s="67"/>
      <c r="AH25" s="67"/>
      <c r="AI25" s="67"/>
      <c r="AJ25" s="67"/>
      <c r="AK25" s="67"/>
    </row>
    <row r="26" spans="2:37" s="65" customFormat="1" x14ac:dyDescent="0.25">
      <c r="B26" s="268">
        <f t="shared" si="3"/>
        <v>19</v>
      </c>
      <c r="C26" s="57" t="str" cm="1">
        <f t="array" ref="C26">IFERROR(INDEX('Input| Setup'!$E$8:$E$37,SMALL(IF('Input| Setup'!$F$8:$F$37="DX",ROW('Input| Setup'!$F$8:$F$37)-ROW('Input| Setup'!$F$8)+1),ROWS('Input| Setup'!$F$8:$F26))),"")</f>
        <v/>
      </c>
      <c r="D26" s="253">
        <f>SUMPRODUCT(INDEX('Input| Projects'!$AR$10:$CO$1009, ,MATCH($C26,'Input| Projects'!$AR$9:$CO$9,0)),'Calc| Project Costs'!BT$10:BT$1009)/10^3</f>
        <v>0</v>
      </c>
      <c r="E26" s="253">
        <f>SUMPRODUCT(INDEX('Input| Projects'!$AR$10:$CO$1009, ,MATCH($C26,'Input| Projects'!$AR$9:$CO$9,0)),'Calc| Project Costs'!BU$10:BU$1009)/10^3</f>
        <v>0</v>
      </c>
      <c r="F26" s="253">
        <f>SUMPRODUCT(INDEX('Input| Projects'!$AR$10:$CO$1009, ,MATCH($C26,'Input| Projects'!$AR$9:$CO$9,0)),'Calc| Project Costs'!BV$10:BV$1009)/10^3</f>
        <v>0</v>
      </c>
      <c r="G26" s="253">
        <f>SUMPRODUCT(INDEX('Input| Projects'!$AR$10:$CO$1009, ,MATCH($C26,'Input| Projects'!$AR$9:$CO$9,0)),'Calc| Project Costs'!BW$10:BW$1009)/10^3</f>
        <v>0</v>
      </c>
      <c r="H26" s="253">
        <f>SUMPRODUCT(INDEX('Input| Projects'!$AR$10:$CO$1009, ,MATCH($C26,'Input| Projects'!$AR$9:$CO$9,0)),'Calc| Project Costs'!BX$10:BX$1009)/10^3</f>
        <v>0</v>
      </c>
      <c r="I26" s="253">
        <f t="shared" si="1"/>
        <v>0</v>
      </c>
      <c r="K26" s="268">
        <f t="shared" si="4"/>
        <v>19</v>
      </c>
      <c r="L26" s="57" t="str">
        <f t="shared" si="0"/>
        <v/>
      </c>
      <c r="M26" s="253">
        <f>IFERROR((D26-D136)*INDEX('Input| Expensing'!$F$8:$J$57,MATCH($L26,'Input| Expensing'!$C$8:$C$57,0),MATCH(M$7,'Input| Expensing'!$F$7:$J$7,0)),"")</f>
        <v>0</v>
      </c>
      <c r="N26" s="253">
        <f>IFERROR((E26-E136)*INDEX('Input| Expensing'!$F$8:$J$57,MATCH($L26,'Input| Expensing'!$C$8:$C$57,0),MATCH(N$7,'Input| Expensing'!$F$7:$J$7,0)),"")</f>
        <v>0</v>
      </c>
      <c r="O26" s="253">
        <f>IFERROR((F26-F136)*INDEX('Input| Expensing'!$F$8:$J$57,MATCH($L26,'Input| Expensing'!$C$8:$C$57,0),MATCH(O$7,'Input| Expensing'!$F$7:$J$7,0)),"")</f>
        <v>0</v>
      </c>
      <c r="P26" s="253">
        <f>IFERROR((G26-G136)*INDEX('Input| Expensing'!$F$8:$J$57,MATCH($L26,'Input| Expensing'!$C$8:$C$57,0),MATCH(P$7,'Input| Expensing'!$F$7:$J$7,0)),"")</f>
        <v>0</v>
      </c>
      <c r="Q26" s="253">
        <f>IFERROR((H26-H136)*INDEX('Input| Expensing'!$F$8:$J$57,MATCH($L26,'Input| Expensing'!$C$8:$C$57,0),MATCH(Q$7,'Input| Expensing'!$F$7:$J$7,0)),"")</f>
        <v>0</v>
      </c>
      <c r="R26" s="253">
        <f t="shared" si="2"/>
        <v>0</v>
      </c>
      <c r="V26" s="67"/>
      <c r="W26" s="67"/>
      <c r="X26" s="67"/>
      <c r="Y26" s="67"/>
      <c r="Z26" s="67"/>
      <c r="AA26" s="67"/>
      <c r="AF26" s="67"/>
      <c r="AG26" s="67"/>
      <c r="AH26" s="67"/>
      <c r="AI26" s="67"/>
      <c r="AJ26" s="67"/>
      <c r="AK26" s="67"/>
    </row>
    <row r="27" spans="2:37" s="65" customFormat="1" x14ac:dyDescent="0.25">
      <c r="B27" s="268">
        <f t="shared" si="3"/>
        <v>20</v>
      </c>
      <c r="C27" s="57" t="str" cm="1">
        <f t="array" ref="C27">IFERROR(INDEX('Input| Setup'!$E$8:$E$37,SMALL(IF('Input| Setup'!$F$8:$F$37="DX",ROW('Input| Setup'!$F$8:$F$37)-ROW('Input| Setup'!$F$8)+1),ROWS('Input| Setup'!$F$8:$F27))),"")</f>
        <v/>
      </c>
      <c r="D27" s="253">
        <f>SUMPRODUCT(INDEX('Input| Projects'!$AR$10:$CO$1009, ,MATCH($C27,'Input| Projects'!$AR$9:$CO$9,0)),'Calc| Project Costs'!BT$10:BT$1009)/10^3</f>
        <v>0</v>
      </c>
      <c r="E27" s="253">
        <f>SUMPRODUCT(INDEX('Input| Projects'!$AR$10:$CO$1009, ,MATCH($C27,'Input| Projects'!$AR$9:$CO$9,0)),'Calc| Project Costs'!BU$10:BU$1009)/10^3</f>
        <v>0</v>
      </c>
      <c r="F27" s="253">
        <f>SUMPRODUCT(INDEX('Input| Projects'!$AR$10:$CO$1009, ,MATCH($C27,'Input| Projects'!$AR$9:$CO$9,0)),'Calc| Project Costs'!BV$10:BV$1009)/10^3</f>
        <v>0</v>
      </c>
      <c r="G27" s="253">
        <f>SUMPRODUCT(INDEX('Input| Projects'!$AR$10:$CO$1009, ,MATCH($C27,'Input| Projects'!$AR$9:$CO$9,0)),'Calc| Project Costs'!BW$10:BW$1009)/10^3</f>
        <v>0</v>
      </c>
      <c r="H27" s="253">
        <f>SUMPRODUCT(INDEX('Input| Projects'!$AR$10:$CO$1009, ,MATCH($C27,'Input| Projects'!$AR$9:$CO$9,0)),'Calc| Project Costs'!BX$10:BX$1009)/10^3</f>
        <v>0</v>
      </c>
      <c r="I27" s="253">
        <f t="shared" si="1"/>
        <v>0</v>
      </c>
      <c r="K27" s="268">
        <f t="shared" si="4"/>
        <v>20</v>
      </c>
      <c r="L27" s="57" t="str">
        <f t="shared" si="0"/>
        <v/>
      </c>
      <c r="M27" s="253">
        <f>IFERROR((D27-D137)*INDEX('Input| Expensing'!$F$8:$J$57,MATCH($L27,'Input| Expensing'!$C$8:$C$57,0),MATCH(M$7,'Input| Expensing'!$F$7:$J$7,0)),"")</f>
        <v>0</v>
      </c>
      <c r="N27" s="253">
        <f>IFERROR((E27-E137)*INDEX('Input| Expensing'!$F$8:$J$57,MATCH($L27,'Input| Expensing'!$C$8:$C$57,0),MATCH(N$7,'Input| Expensing'!$F$7:$J$7,0)),"")</f>
        <v>0</v>
      </c>
      <c r="O27" s="253">
        <f>IFERROR((F27-F137)*INDEX('Input| Expensing'!$F$8:$J$57,MATCH($L27,'Input| Expensing'!$C$8:$C$57,0),MATCH(O$7,'Input| Expensing'!$F$7:$J$7,0)),"")</f>
        <v>0</v>
      </c>
      <c r="P27" s="253">
        <f>IFERROR((G27-G137)*INDEX('Input| Expensing'!$F$8:$J$57,MATCH($L27,'Input| Expensing'!$C$8:$C$57,0),MATCH(P$7,'Input| Expensing'!$F$7:$J$7,0)),"")</f>
        <v>0</v>
      </c>
      <c r="Q27" s="253">
        <f>IFERROR((H27-H137)*INDEX('Input| Expensing'!$F$8:$J$57,MATCH($L27,'Input| Expensing'!$C$8:$C$57,0),MATCH(Q$7,'Input| Expensing'!$F$7:$J$7,0)),"")</f>
        <v>0</v>
      </c>
      <c r="R27" s="253">
        <f t="shared" si="2"/>
        <v>0</v>
      </c>
      <c r="V27" s="67"/>
      <c r="W27" s="67"/>
      <c r="X27" s="67"/>
      <c r="Y27" s="67"/>
      <c r="Z27" s="67"/>
      <c r="AA27" s="67"/>
      <c r="AF27" s="67"/>
      <c r="AG27" s="67"/>
      <c r="AH27" s="67"/>
      <c r="AI27" s="67"/>
      <c r="AJ27" s="67"/>
      <c r="AK27" s="67"/>
    </row>
    <row r="28" spans="2:37" s="65" customFormat="1" outlineLevel="1" x14ac:dyDescent="0.25">
      <c r="B28" s="268">
        <f t="shared" si="3"/>
        <v>21</v>
      </c>
      <c r="C28" s="57" t="str" cm="1">
        <f t="array" ref="C28">IFERROR(INDEX('Input| Setup'!$E$8:$E$37,SMALL(IF('Input| Setup'!$F$8:$F$37="DX",ROW('Input| Setup'!$F$8:$F$37)-ROW('Input| Setup'!$F$8)+1),ROWS('Input| Setup'!$F$8:$F28))),"")</f>
        <v/>
      </c>
      <c r="D28" s="253">
        <f>SUMPRODUCT(INDEX('Input| Projects'!$AR$10:$CO$1009, ,MATCH($C28,'Input| Projects'!$AR$9:$CO$9,0)),'Calc| Project Costs'!BT$10:BT$1009)/10^3</f>
        <v>0</v>
      </c>
      <c r="E28" s="253">
        <f>SUMPRODUCT(INDEX('Input| Projects'!$AR$10:$CO$1009, ,MATCH($C28,'Input| Projects'!$AR$9:$CO$9,0)),'Calc| Project Costs'!BU$10:BU$1009)/10^3</f>
        <v>0</v>
      </c>
      <c r="F28" s="253">
        <f>SUMPRODUCT(INDEX('Input| Projects'!$AR$10:$CO$1009, ,MATCH($C28,'Input| Projects'!$AR$9:$CO$9,0)),'Calc| Project Costs'!BV$10:BV$1009)/10^3</f>
        <v>0</v>
      </c>
      <c r="G28" s="253">
        <f>SUMPRODUCT(INDEX('Input| Projects'!$AR$10:$CO$1009, ,MATCH($C28,'Input| Projects'!$AR$9:$CO$9,0)),'Calc| Project Costs'!BW$10:BW$1009)/10^3</f>
        <v>0</v>
      </c>
      <c r="H28" s="253">
        <f>SUMPRODUCT(INDEX('Input| Projects'!$AR$10:$CO$1009, ,MATCH($C28,'Input| Projects'!$AR$9:$CO$9,0)),'Calc| Project Costs'!BX$10:BX$1009)/10^3</f>
        <v>0</v>
      </c>
      <c r="I28" s="253">
        <f t="shared" si="1"/>
        <v>0</v>
      </c>
      <c r="K28" s="268">
        <f t="shared" si="4"/>
        <v>21</v>
      </c>
      <c r="L28" s="57" t="str">
        <f t="shared" si="0"/>
        <v/>
      </c>
      <c r="M28" s="253">
        <f>IFERROR((D28-D138)*INDEX('Input| Expensing'!$F$8:$J$57,MATCH($L28,'Input| Expensing'!$C$8:$C$57,0),MATCH(M$7,'Input| Expensing'!$F$7:$J$7,0)),"")</f>
        <v>0</v>
      </c>
      <c r="N28" s="253">
        <f>IFERROR((E28-E138)*INDEX('Input| Expensing'!$F$8:$J$57,MATCH($L28,'Input| Expensing'!$C$8:$C$57,0),MATCH(N$7,'Input| Expensing'!$F$7:$J$7,0)),"")</f>
        <v>0</v>
      </c>
      <c r="O28" s="253">
        <f>IFERROR((F28-F138)*INDEX('Input| Expensing'!$F$8:$J$57,MATCH($L28,'Input| Expensing'!$C$8:$C$57,0),MATCH(O$7,'Input| Expensing'!$F$7:$J$7,0)),"")</f>
        <v>0</v>
      </c>
      <c r="P28" s="253">
        <f>IFERROR((G28-G138)*INDEX('Input| Expensing'!$F$8:$J$57,MATCH($L28,'Input| Expensing'!$C$8:$C$57,0),MATCH(P$7,'Input| Expensing'!$F$7:$J$7,0)),"")</f>
        <v>0</v>
      </c>
      <c r="Q28" s="253">
        <f>IFERROR((H28-H138)*INDEX('Input| Expensing'!$F$8:$J$57,MATCH($L28,'Input| Expensing'!$C$8:$C$57,0),MATCH(Q$7,'Input| Expensing'!$F$7:$J$7,0)),"")</f>
        <v>0</v>
      </c>
      <c r="R28" s="253">
        <f t="shared" si="2"/>
        <v>0</v>
      </c>
      <c r="V28" s="67"/>
      <c r="W28" s="67"/>
      <c r="X28" s="67"/>
      <c r="Y28" s="67"/>
      <c r="Z28" s="67"/>
      <c r="AA28" s="67"/>
      <c r="AF28" s="67"/>
      <c r="AG28" s="67"/>
      <c r="AH28" s="67"/>
      <c r="AI28" s="67"/>
      <c r="AJ28" s="67"/>
      <c r="AK28" s="67"/>
    </row>
    <row r="29" spans="2:37" s="65" customFormat="1" outlineLevel="1" x14ac:dyDescent="0.25">
      <c r="B29" s="268">
        <f t="shared" si="3"/>
        <v>22</v>
      </c>
      <c r="C29" s="57" t="str" cm="1">
        <f t="array" ref="C29">IFERROR(INDEX('Input| Setup'!$E$8:$E$37,SMALL(IF('Input| Setup'!$F$8:$F$37="DX",ROW('Input| Setup'!$F$8:$F$37)-ROW('Input| Setup'!$F$8)+1),ROWS('Input| Setup'!$F$8:$F29))),"")</f>
        <v/>
      </c>
      <c r="D29" s="253">
        <f>SUMPRODUCT(INDEX('Input| Projects'!$AR$10:$CO$1009, ,MATCH($C29,'Input| Projects'!$AR$9:$CO$9,0)),'Calc| Project Costs'!BT$10:BT$1009)/10^3</f>
        <v>0</v>
      </c>
      <c r="E29" s="253">
        <f>SUMPRODUCT(INDEX('Input| Projects'!$AR$10:$CO$1009, ,MATCH($C29,'Input| Projects'!$AR$9:$CO$9,0)),'Calc| Project Costs'!BU$10:BU$1009)/10^3</f>
        <v>0</v>
      </c>
      <c r="F29" s="253">
        <f>SUMPRODUCT(INDEX('Input| Projects'!$AR$10:$CO$1009, ,MATCH($C29,'Input| Projects'!$AR$9:$CO$9,0)),'Calc| Project Costs'!BV$10:BV$1009)/10^3</f>
        <v>0</v>
      </c>
      <c r="G29" s="253">
        <f>SUMPRODUCT(INDEX('Input| Projects'!$AR$10:$CO$1009, ,MATCH($C29,'Input| Projects'!$AR$9:$CO$9,0)),'Calc| Project Costs'!BW$10:BW$1009)/10^3</f>
        <v>0</v>
      </c>
      <c r="H29" s="253">
        <f>SUMPRODUCT(INDEX('Input| Projects'!$AR$10:$CO$1009, ,MATCH($C29,'Input| Projects'!$AR$9:$CO$9,0)),'Calc| Project Costs'!BX$10:BX$1009)/10^3</f>
        <v>0</v>
      </c>
      <c r="I29" s="253">
        <f t="shared" si="1"/>
        <v>0</v>
      </c>
      <c r="K29" s="268">
        <f t="shared" si="4"/>
        <v>22</v>
      </c>
      <c r="L29" s="57" t="str">
        <f t="shared" si="0"/>
        <v/>
      </c>
      <c r="M29" s="253">
        <f>IFERROR((D29-D139)*INDEX('Input| Expensing'!$F$8:$J$57,MATCH($L29,'Input| Expensing'!$C$8:$C$57,0),MATCH(M$7,'Input| Expensing'!$F$7:$J$7,0)),"")</f>
        <v>0</v>
      </c>
      <c r="N29" s="253">
        <f>IFERROR((E29-E139)*INDEX('Input| Expensing'!$F$8:$J$57,MATCH($L29,'Input| Expensing'!$C$8:$C$57,0),MATCH(N$7,'Input| Expensing'!$F$7:$J$7,0)),"")</f>
        <v>0</v>
      </c>
      <c r="O29" s="253">
        <f>IFERROR((F29-F139)*INDEX('Input| Expensing'!$F$8:$J$57,MATCH($L29,'Input| Expensing'!$C$8:$C$57,0),MATCH(O$7,'Input| Expensing'!$F$7:$J$7,0)),"")</f>
        <v>0</v>
      </c>
      <c r="P29" s="253">
        <f>IFERROR((G29-G139)*INDEX('Input| Expensing'!$F$8:$J$57,MATCH($L29,'Input| Expensing'!$C$8:$C$57,0),MATCH(P$7,'Input| Expensing'!$F$7:$J$7,0)),"")</f>
        <v>0</v>
      </c>
      <c r="Q29" s="253">
        <f>IFERROR((H29-H139)*INDEX('Input| Expensing'!$F$8:$J$57,MATCH($L29,'Input| Expensing'!$C$8:$C$57,0),MATCH(Q$7,'Input| Expensing'!$F$7:$J$7,0)),"")</f>
        <v>0</v>
      </c>
      <c r="R29" s="253">
        <f t="shared" si="2"/>
        <v>0</v>
      </c>
      <c r="V29" s="67"/>
      <c r="W29" s="67"/>
      <c r="X29" s="67"/>
      <c r="Y29" s="67"/>
      <c r="Z29" s="67"/>
      <c r="AA29" s="67"/>
      <c r="AF29" s="67"/>
      <c r="AG29" s="67"/>
      <c r="AH29" s="67"/>
      <c r="AI29" s="67"/>
      <c r="AJ29" s="67"/>
      <c r="AK29" s="67"/>
    </row>
    <row r="30" spans="2:37" s="65" customFormat="1" outlineLevel="1" x14ac:dyDescent="0.25">
      <c r="B30" s="268">
        <f t="shared" si="3"/>
        <v>23</v>
      </c>
      <c r="C30" s="57" t="str" cm="1">
        <f t="array" ref="C30">IFERROR(INDEX('Input| Setup'!$E$8:$E$37,SMALL(IF('Input| Setup'!$F$8:$F$37="DX",ROW('Input| Setup'!$F$8:$F$37)-ROW('Input| Setup'!$F$8)+1),ROWS('Input| Setup'!$F$8:$F30))),"")</f>
        <v/>
      </c>
      <c r="D30" s="253">
        <f>SUMPRODUCT(INDEX('Input| Projects'!$AR$10:$CO$1009, ,MATCH($C30,'Input| Projects'!$AR$9:$CO$9,0)),'Calc| Project Costs'!BT$10:BT$1009)/10^3</f>
        <v>0</v>
      </c>
      <c r="E30" s="253">
        <f>SUMPRODUCT(INDEX('Input| Projects'!$AR$10:$CO$1009, ,MATCH($C30,'Input| Projects'!$AR$9:$CO$9,0)),'Calc| Project Costs'!BU$10:BU$1009)/10^3</f>
        <v>0</v>
      </c>
      <c r="F30" s="253">
        <f>SUMPRODUCT(INDEX('Input| Projects'!$AR$10:$CO$1009, ,MATCH($C30,'Input| Projects'!$AR$9:$CO$9,0)),'Calc| Project Costs'!BV$10:BV$1009)/10^3</f>
        <v>0</v>
      </c>
      <c r="G30" s="253">
        <f>SUMPRODUCT(INDEX('Input| Projects'!$AR$10:$CO$1009, ,MATCH($C30,'Input| Projects'!$AR$9:$CO$9,0)),'Calc| Project Costs'!BW$10:BW$1009)/10^3</f>
        <v>0</v>
      </c>
      <c r="H30" s="253">
        <f>SUMPRODUCT(INDEX('Input| Projects'!$AR$10:$CO$1009, ,MATCH($C30,'Input| Projects'!$AR$9:$CO$9,0)),'Calc| Project Costs'!BX$10:BX$1009)/10^3</f>
        <v>0</v>
      </c>
      <c r="I30" s="253">
        <f t="shared" si="1"/>
        <v>0</v>
      </c>
      <c r="K30" s="268">
        <f t="shared" si="4"/>
        <v>23</v>
      </c>
      <c r="L30" s="57" t="str">
        <f t="shared" si="0"/>
        <v/>
      </c>
      <c r="M30" s="253">
        <f>IFERROR((D30-D140)*INDEX('Input| Expensing'!$F$8:$J$57,MATCH($L30,'Input| Expensing'!$C$8:$C$57,0),MATCH(M$7,'Input| Expensing'!$F$7:$J$7,0)),"")</f>
        <v>0</v>
      </c>
      <c r="N30" s="253">
        <f>IFERROR((E30-E140)*INDEX('Input| Expensing'!$F$8:$J$57,MATCH($L30,'Input| Expensing'!$C$8:$C$57,0),MATCH(N$7,'Input| Expensing'!$F$7:$J$7,0)),"")</f>
        <v>0</v>
      </c>
      <c r="O30" s="253">
        <f>IFERROR((F30-F140)*INDEX('Input| Expensing'!$F$8:$J$57,MATCH($L30,'Input| Expensing'!$C$8:$C$57,0),MATCH(O$7,'Input| Expensing'!$F$7:$J$7,0)),"")</f>
        <v>0</v>
      </c>
      <c r="P30" s="253">
        <f>IFERROR((G30-G140)*INDEX('Input| Expensing'!$F$8:$J$57,MATCH($L30,'Input| Expensing'!$C$8:$C$57,0),MATCH(P$7,'Input| Expensing'!$F$7:$J$7,0)),"")</f>
        <v>0</v>
      </c>
      <c r="Q30" s="253">
        <f>IFERROR((H30-H140)*INDEX('Input| Expensing'!$F$8:$J$57,MATCH($L30,'Input| Expensing'!$C$8:$C$57,0),MATCH(Q$7,'Input| Expensing'!$F$7:$J$7,0)),"")</f>
        <v>0</v>
      </c>
      <c r="R30" s="253">
        <f t="shared" si="2"/>
        <v>0</v>
      </c>
      <c r="V30" s="67"/>
      <c r="W30" s="67"/>
      <c r="X30" s="67"/>
      <c r="Y30" s="67"/>
      <c r="Z30" s="67"/>
      <c r="AA30" s="67"/>
      <c r="AF30" s="67"/>
      <c r="AG30" s="67"/>
      <c r="AH30" s="67"/>
      <c r="AI30" s="67"/>
      <c r="AJ30" s="67"/>
      <c r="AK30" s="67"/>
    </row>
    <row r="31" spans="2:37" s="65" customFormat="1" outlineLevel="1" x14ac:dyDescent="0.25">
      <c r="B31" s="268">
        <f t="shared" si="3"/>
        <v>24</v>
      </c>
      <c r="C31" s="57" t="str" cm="1">
        <f t="array" ref="C31">IFERROR(INDEX('Input| Setup'!$E$8:$E$37,SMALL(IF('Input| Setup'!$F$8:$F$37="DX",ROW('Input| Setup'!$F$8:$F$37)-ROW('Input| Setup'!$F$8)+1),ROWS('Input| Setup'!$F$8:$F31))),"")</f>
        <v/>
      </c>
      <c r="D31" s="253">
        <f>SUMPRODUCT(INDEX('Input| Projects'!$AR$10:$CO$1009, ,MATCH($C31,'Input| Projects'!$AR$9:$CO$9,0)),'Calc| Project Costs'!BT$10:BT$1009)/10^3</f>
        <v>0</v>
      </c>
      <c r="E31" s="253">
        <f>SUMPRODUCT(INDEX('Input| Projects'!$AR$10:$CO$1009, ,MATCH($C31,'Input| Projects'!$AR$9:$CO$9,0)),'Calc| Project Costs'!BU$10:BU$1009)/10^3</f>
        <v>0</v>
      </c>
      <c r="F31" s="253">
        <f>SUMPRODUCT(INDEX('Input| Projects'!$AR$10:$CO$1009, ,MATCH($C31,'Input| Projects'!$AR$9:$CO$9,0)),'Calc| Project Costs'!BV$10:BV$1009)/10^3</f>
        <v>0</v>
      </c>
      <c r="G31" s="253">
        <f>SUMPRODUCT(INDEX('Input| Projects'!$AR$10:$CO$1009, ,MATCH($C31,'Input| Projects'!$AR$9:$CO$9,0)),'Calc| Project Costs'!BW$10:BW$1009)/10^3</f>
        <v>0</v>
      </c>
      <c r="H31" s="253">
        <f>SUMPRODUCT(INDEX('Input| Projects'!$AR$10:$CO$1009, ,MATCH($C31,'Input| Projects'!$AR$9:$CO$9,0)),'Calc| Project Costs'!BX$10:BX$1009)/10^3</f>
        <v>0</v>
      </c>
      <c r="I31" s="253">
        <f t="shared" si="1"/>
        <v>0</v>
      </c>
      <c r="K31" s="268">
        <f t="shared" si="4"/>
        <v>24</v>
      </c>
      <c r="L31" s="57" t="str">
        <f t="shared" si="0"/>
        <v/>
      </c>
      <c r="M31" s="253">
        <f>IFERROR((D31-D141)*INDEX('Input| Expensing'!$F$8:$J$57,MATCH($L31,'Input| Expensing'!$C$8:$C$57,0),MATCH(M$7,'Input| Expensing'!$F$7:$J$7,0)),"")</f>
        <v>0</v>
      </c>
      <c r="N31" s="253">
        <f>IFERROR((E31-E141)*INDEX('Input| Expensing'!$F$8:$J$57,MATCH($L31,'Input| Expensing'!$C$8:$C$57,0),MATCH(N$7,'Input| Expensing'!$F$7:$J$7,0)),"")</f>
        <v>0</v>
      </c>
      <c r="O31" s="253">
        <f>IFERROR((F31-F141)*INDEX('Input| Expensing'!$F$8:$J$57,MATCH($L31,'Input| Expensing'!$C$8:$C$57,0),MATCH(O$7,'Input| Expensing'!$F$7:$J$7,0)),"")</f>
        <v>0</v>
      </c>
      <c r="P31" s="253">
        <f>IFERROR((G31-G141)*INDEX('Input| Expensing'!$F$8:$J$57,MATCH($L31,'Input| Expensing'!$C$8:$C$57,0),MATCH(P$7,'Input| Expensing'!$F$7:$J$7,0)),"")</f>
        <v>0</v>
      </c>
      <c r="Q31" s="253">
        <f>IFERROR((H31-H141)*INDEX('Input| Expensing'!$F$8:$J$57,MATCH($L31,'Input| Expensing'!$C$8:$C$57,0),MATCH(Q$7,'Input| Expensing'!$F$7:$J$7,0)),"")</f>
        <v>0</v>
      </c>
      <c r="R31" s="253">
        <f t="shared" si="2"/>
        <v>0</v>
      </c>
      <c r="V31" s="67"/>
      <c r="W31" s="67"/>
      <c r="X31" s="67"/>
      <c r="Y31" s="67"/>
      <c r="Z31" s="67"/>
      <c r="AA31" s="67"/>
      <c r="AF31" s="67"/>
      <c r="AG31" s="67"/>
      <c r="AH31" s="67"/>
      <c r="AI31" s="67"/>
      <c r="AJ31" s="67"/>
      <c r="AK31" s="67"/>
    </row>
    <row r="32" spans="2:37" s="65" customFormat="1" outlineLevel="1" x14ac:dyDescent="0.25">
      <c r="B32" s="268">
        <f t="shared" si="3"/>
        <v>25</v>
      </c>
      <c r="C32" s="57" t="str" cm="1">
        <f t="array" ref="C32">IFERROR(INDEX('Input| Setup'!$E$8:$E$37,SMALL(IF('Input| Setup'!$F$8:$F$37="DX",ROW('Input| Setup'!$F$8:$F$37)-ROW('Input| Setup'!$F$8)+1),ROWS('Input| Setup'!$F$8:$F32))),"")</f>
        <v/>
      </c>
      <c r="D32" s="253">
        <f>SUMPRODUCT(INDEX('Input| Projects'!$AR$10:$CO$1009, ,MATCH($C32,'Input| Projects'!$AR$9:$CO$9,0)),'Calc| Project Costs'!BT$10:BT$1009)/10^3</f>
        <v>0</v>
      </c>
      <c r="E32" s="253">
        <f>SUMPRODUCT(INDEX('Input| Projects'!$AR$10:$CO$1009, ,MATCH($C32,'Input| Projects'!$AR$9:$CO$9,0)),'Calc| Project Costs'!BU$10:BU$1009)/10^3</f>
        <v>0</v>
      </c>
      <c r="F32" s="253">
        <f>SUMPRODUCT(INDEX('Input| Projects'!$AR$10:$CO$1009, ,MATCH($C32,'Input| Projects'!$AR$9:$CO$9,0)),'Calc| Project Costs'!BV$10:BV$1009)/10^3</f>
        <v>0</v>
      </c>
      <c r="G32" s="253">
        <f>SUMPRODUCT(INDEX('Input| Projects'!$AR$10:$CO$1009, ,MATCH($C32,'Input| Projects'!$AR$9:$CO$9,0)),'Calc| Project Costs'!BW$10:BW$1009)/10^3</f>
        <v>0</v>
      </c>
      <c r="H32" s="253">
        <f>SUMPRODUCT(INDEX('Input| Projects'!$AR$10:$CO$1009, ,MATCH($C32,'Input| Projects'!$AR$9:$CO$9,0)),'Calc| Project Costs'!BX$10:BX$1009)/10^3</f>
        <v>0</v>
      </c>
      <c r="I32" s="253">
        <f t="shared" si="1"/>
        <v>0</v>
      </c>
      <c r="K32" s="268">
        <f t="shared" si="4"/>
        <v>25</v>
      </c>
      <c r="L32" s="57" t="str">
        <f t="shared" si="0"/>
        <v/>
      </c>
      <c r="M32" s="253">
        <f>IFERROR((D32-D142)*INDEX('Input| Expensing'!$F$8:$J$57,MATCH($L32,'Input| Expensing'!$C$8:$C$57,0),MATCH(M$7,'Input| Expensing'!$F$7:$J$7,0)),"")</f>
        <v>0</v>
      </c>
      <c r="N32" s="253">
        <f>IFERROR((E32-E142)*INDEX('Input| Expensing'!$F$8:$J$57,MATCH($L32,'Input| Expensing'!$C$8:$C$57,0),MATCH(N$7,'Input| Expensing'!$F$7:$J$7,0)),"")</f>
        <v>0</v>
      </c>
      <c r="O32" s="253">
        <f>IFERROR((F32-F142)*INDEX('Input| Expensing'!$F$8:$J$57,MATCH($L32,'Input| Expensing'!$C$8:$C$57,0),MATCH(O$7,'Input| Expensing'!$F$7:$J$7,0)),"")</f>
        <v>0</v>
      </c>
      <c r="P32" s="253">
        <f>IFERROR((G32-G142)*INDEX('Input| Expensing'!$F$8:$J$57,MATCH($L32,'Input| Expensing'!$C$8:$C$57,0),MATCH(P$7,'Input| Expensing'!$F$7:$J$7,0)),"")</f>
        <v>0</v>
      </c>
      <c r="Q32" s="253">
        <f>IFERROR((H32-H142)*INDEX('Input| Expensing'!$F$8:$J$57,MATCH($L32,'Input| Expensing'!$C$8:$C$57,0),MATCH(Q$7,'Input| Expensing'!$F$7:$J$7,0)),"")</f>
        <v>0</v>
      </c>
      <c r="R32" s="253">
        <f t="shared" si="2"/>
        <v>0</v>
      </c>
      <c r="V32" s="67"/>
      <c r="W32" s="67"/>
      <c r="X32" s="67"/>
      <c r="Y32" s="67"/>
      <c r="Z32" s="67"/>
      <c r="AA32" s="67"/>
      <c r="AF32" s="67"/>
      <c r="AG32" s="67"/>
      <c r="AH32" s="67"/>
      <c r="AI32" s="67"/>
      <c r="AJ32" s="67"/>
      <c r="AK32" s="67"/>
    </row>
    <row r="33" spans="2:37" s="65" customFormat="1" outlineLevel="1" x14ac:dyDescent="0.25">
      <c r="B33" s="268">
        <f t="shared" si="3"/>
        <v>26</v>
      </c>
      <c r="C33" s="57" t="str" cm="1">
        <f t="array" ref="C33">IFERROR(INDEX('Input| Setup'!$E$8:$E$37,SMALL(IF('Input| Setup'!$F$8:$F$37="DX",ROW('Input| Setup'!$F$8:$F$37)-ROW('Input| Setup'!$F$8)+1),ROWS('Input| Setup'!$F$8:$F33))),"")</f>
        <v/>
      </c>
      <c r="D33" s="253">
        <f>SUMPRODUCT(INDEX('Input| Projects'!$AR$10:$CO$1009, ,MATCH($C33,'Input| Projects'!$AR$9:$CO$9,0)),'Calc| Project Costs'!BT$10:BT$1009)/10^3</f>
        <v>0</v>
      </c>
      <c r="E33" s="253">
        <f>SUMPRODUCT(INDEX('Input| Projects'!$AR$10:$CO$1009, ,MATCH($C33,'Input| Projects'!$AR$9:$CO$9,0)),'Calc| Project Costs'!BU$10:BU$1009)/10^3</f>
        <v>0</v>
      </c>
      <c r="F33" s="253">
        <f>SUMPRODUCT(INDEX('Input| Projects'!$AR$10:$CO$1009, ,MATCH($C33,'Input| Projects'!$AR$9:$CO$9,0)),'Calc| Project Costs'!BV$10:BV$1009)/10^3</f>
        <v>0</v>
      </c>
      <c r="G33" s="253">
        <f>SUMPRODUCT(INDEX('Input| Projects'!$AR$10:$CO$1009, ,MATCH($C33,'Input| Projects'!$AR$9:$CO$9,0)),'Calc| Project Costs'!BW$10:BW$1009)/10^3</f>
        <v>0</v>
      </c>
      <c r="H33" s="253">
        <f>SUMPRODUCT(INDEX('Input| Projects'!$AR$10:$CO$1009, ,MATCH($C33,'Input| Projects'!$AR$9:$CO$9,0)),'Calc| Project Costs'!BX$10:BX$1009)/10^3</f>
        <v>0</v>
      </c>
      <c r="I33" s="253">
        <f t="shared" si="1"/>
        <v>0</v>
      </c>
      <c r="K33" s="268">
        <f t="shared" si="4"/>
        <v>26</v>
      </c>
      <c r="L33" s="57" t="str">
        <f t="shared" si="0"/>
        <v/>
      </c>
      <c r="M33" s="253">
        <f>IFERROR((D33-D143)*INDEX('Input| Expensing'!$F$8:$J$57,MATCH($L33,'Input| Expensing'!$C$8:$C$57,0),MATCH(M$7,'Input| Expensing'!$F$7:$J$7,0)),"")</f>
        <v>0</v>
      </c>
      <c r="N33" s="253">
        <f>IFERROR((E33-E143)*INDEX('Input| Expensing'!$F$8:$J$57,MATCH($L33,'Input| Expensing'!$C$8:$C$57,0),MATCH(N$7,'Input| Expensing'!$F$7:$J$7,0)),"")</f>
        <v>0</v>
      </c>
      <c r="O33" s="253">
        <f>IFERROR((F33-F143)*INDEX('Input| Expensing'!$F$8:$J$57,MATCH($L33,'Input| Expensing'!$C$8:$C$57,0),MATCH(O$7,'Input| Expensing'!$F$7:$J$7,0)),"")</f>
        <v>0</v>
      </c>
      <c r="P33" s="253">
        <f>IFERROR((G33-G143)*INDEX('Input| Expensing'!$F$8:$J$57,MATCH($L33,'Input| Expensing'!$C$8:$C$57,0),MATCH(P$7,'Input| Expensing'!$F$7:$J$7,0)),"")</f>
        <v>0</v>
      </c>
      <c r="Q33" s="253">
        <f>IFERROR((H33-H143)*INDEX('Input| Expensing'!$F$8:$J$57,MATCH($L33,'Input| Expensing'!$C$8:$C$57,0),MATCH(Q$7,'Input| Expensing'!$F$7:$J$7,0)),"")</f>
        <v>0</v>
      </c>
      <c r="R33" s="253">
        <f t="shared" si="2"/>
        <v>0</v>
      </c>
      <c r="V33" s="67"/>
      <c r="W33" s="67"/>
      <c r="X33" s="67"/>
      <c r="Y33" s="67"/>
      <c r="Z33" s="67"/>
      <c r="AA33" s="67"/>
      <c r="AF33" s="67"/>
      <c r="AG33" s="67"/>
      <c r="AH33" s="67"/>
      <c r="AI33" s="67"/>
      <c r="AJ33" s="67"/>
      <c r="AK33" s="67"/>
    </row>
    <row r="34" spans="2:37" s="65" customFormat="1" outlineLevel="1" x14ac:dyDescent="0.25">
      <c r="B34" s="268">
        <f t="shared" si="3"/>
        <v>27</v>
      </c>
      <c r="C34" s="57" t="str" cm="1">
        <f t="array" ref="C34">IFERROR(INDEX('Input| Setup'!$E$8:$E$37,SMALL(IF('Input| Setup'!$F$8:$F$37="DX",ROW('Input| Setup'!$F$8:$F$37)-ROW('Input| Setup'!$F$8)+1),ROWS('Input| Setup'!$F$8:$F34))),"")</f>
        <v/>
      </c>
      <c r="D34" s="253">
        <f>SUMPRODUCT(INDEX('Input| Projects'!$AR$10:$CO$1009, ,MATCH($C34,'Input| Projects'!$AR$9:$CO$9,0)),'Calc| Project Costs'!BT$10:BT$1009)/10^3</f>
        <v>0</v>
      </c>
      <c r="E34" s="253">
        <f>SUMPRODUCT(INDEX('Input| Projects'!$AR$10:$CO$1009, ,MATCH($C34,'Input| Projects'!$AR$9:$CO$9,0)),'Calc| Project Costs'!BU$10:BU$1009)/10^3</f>
        <v>0</v>
      </c>
      <c r="F34" s="253">
        <f>SUMPRODUCT(INDEX('Input| Projects'!$AR$10:$CO$1009, ,MATCH($C34,'Input| Projects'!$AR$9:$CO$9,0)),'Calc| Project Costs'!BV$10:BV$1009)/10^3</f>
        <v>0</v>
      </c>
      <c r="G34" s="253">
        <f>SUMPRODUCT(INDEX('Input| Projects'!$AR$10:$CO$1009, ,MATCH($C34,'Input| Projects'!$AR$9:$CO$9,0)),'Calc| Project Costs'!BW$10:BW$1009)/10^3</f>
        <v>0</v>
      </c>
      <c r="H34" s="253">
        <f>SUMPRODUCT(INDEX('Input| Projects'!$AR$10:$CO$1009, ,MATCH($C34,'Input| Projects'!$AR$9:$CO$9,0)),'Calc| Project Costs'!BX$10:BX$1009)/10^3</f>
        <v>0</v>
      </c>
      <c r="I34" s="253">
        <f t="shared" si="1"/>
        <v>0</v>
      </c>
      <c r="K34" s="268">
        <f t="shared" si="4"/>
        <v>27</v>
      </c>
      <c r="L34" s="57" t="str">
        <f t="shared" si="0"/>
        <v/>
      </c>
      <c r="M34" s="253">
        <f>IFERROR((D34-D144)*INDEX('Input| Expensing'!$F$8:$J$57,MATCH($L34,'Input| Expensing'!$C$8:$C$57,0),MATCH(M$7,'Input| Expensing'!$F$7:$J$7,0)),"")</f>
        <v>0</v>
      </c>
      <c r="N34" s="253">
        <f>IFERROR((E34-E144)*INDEX('Input| Expensing'!$F$8:$J$57,MATCH($L34,'Input| Expensing'!$C$8:$C$57,0),MATCH(N$7,'Input| Expensing'!$F$7:$J$7,0)),"")</f>
        <v>0</v>
      </c>
      <c r="O34" s="253">
        <f>IFERROR((F34-F144)*INDEX('Input| Expensing'!$F$8:$J$57,MATCH($L34,'Input| Expensing'!$C$8:$C$57,0),MATCH(O$7,'Input| Expensing'!$F$7:$J$7,0)),"")</f>
        <v>0</v>
      </c>
      <c r="P34" s="253">
        <f>IFERROR((G34-G144)*INDEX('Input| Expensing'!$F$8:$J$57,MATCH($L34,'Input| Expensing'!$C$8:$C$57,0),MATCH(P$7,'Input| Expensing'!$F$7:$J$7,0)),"")</f>
        <v>0</v>
      </c>
      <c r="Q34" s="253">
        <f>IFERROR((H34-H144)*INDEX('Input| Expensing'!$F$8:$J$57,MATCH($L34,'Input| Expensing'!$C$8:$C$57,0),MATCH(Q$7,'Input| Expensing'!$F$7:$J$7,0)),"")</f>
        <v>0</v>
      </c>
      <c r="R34" s="253">
        <f t="shared" si="2"/>
        <v>0</v>
      </c>
      <c r="V34" s="67"/>
      <c r="W34" s="67"/>
      <c r="X34" s="67"/>
      <c r="Y34" s="67"/>
      <c r="Z34" s="67"/>
      <c r="AA34" s="67"/>
      <c r="AF34" s="67"/>
      <c r="AG34" s="67"/>
      <c r="AH34" s="67"/>
      <c r="AI34" s="67"/>
      <c r="AJ34" s="67"/>
      <c r="AK34" s="67"/>
    </row>
    <row r="35" spans="2:37" s="65" customFormat="1" outlineLevel="1" x14ac:dyDescent="0.25">
      <c r="B35" s="268">
        <f t="shared" si="3"/>
        <v>28</v>
      </c>
      <c r="C35" s="57" t="str" cm="1">
        <f t="array" ref="C35">IFERROR(INDEX('Input| Setup'!$E$8:$E$37,SMALL(IF('Input| Setup'!$F$8:$F$37="DX",ROW('Input| Setup'!$F$8:$F$37)-ROW('Input| Setup'!$F$8)+1),ROWS('Input| Setup'!$F$8:$F35))),"")</f>
        <v/>
      </c>
      <c r="D35" s="253">
        <f>SUMPRODUCT(INDEX('Input| Projects'!$AR$10:$CO$1009, ,MATCH($C35,'Input| Projects'!$AR$9:$CO$9,0)),'Calc| Project Costs'!BT$10:BT$1009)/10^3</f>
        <v>0</v>
      </c>
      <c r="E35" s="253">
        <f>SUMPRODUCT(INDEX('Input| Projects'!$AR$10:$CO$1009, ,MATCH($C35,'Input| Projects'!$AR$9:$CO$9,0)),'Calc| Project Costs'!BU$10:BU$1009)/10^3</f>
        <v>0</v>
      </c>
      <c r="F35" s="253">
        <f>SUMPRODUCT(INDEX('Input| Projects'!$AR$10:$CO$1009, ,MATCH($C35,'Input| Projects'!$AR$9:$CO$9,0)),'Calc| Project Costs'!BV$10:BV$1009)/10^3</f>
        <v>0</v>
      </c>
      <c r="G35" s="253">
        <f>SUMPRODUCT(INDEX('Input| Projects'!$AR$10:$CO$1009, ,MATCH($C35,'Input| Projects'!$AR$9:$CO$9,0)),'Calc| Project Costs'!BW$10:BW$1009)/10^3</f>
        <v>0</v>
      </c>
      <c r="H35" s="253">
        <f>SUMPRODUCT(INDEX('Input| Projects'!$AR$10:$CO$1009, ,MATCH($C35,'Input| Projects'!$AR$9:$CO$9,0)),'Calc| Project Costs'!BX$10:BX$1009)/10^3</f>
        <v>0</v>
      </c>
      <c r="I35" s="253">
        <f t="shared" si="1"/>
        <v>0</v>
      </c>
      <c r="K35" s="268">
        <f t="shared" si="4"/>
        <v>28</v>
      </c>
      <c r="L35" s="57" t="str">
        <f t="shared" si="0"/>
        <v/>
      </c>
      <c r="M35" s="253">
        <f>IFERROR((D35-D145)*INDEX('Input| Expensing'!$F$8:$J$57,MATCH($L35,'Input| Expensing'!$C$8:$C$57,0),MATCH(M$7,'Input| Expensing'!$F$7:$J$7,0)),"")</f>
        <v>0</v>
      </c>
      <c r="N35" s="253">
        <f>IFERROR((E35-E145)*INDEX('Input| Expensing'!$F$8:$J$57,MATCH($L35,'Input| Expensing'!$C$8:$C$57,0),MATCH(N$7,'Input| Expensing'!$F$7:$J$7,0)),"")</f>
        <v>0</v>
      </c>
      <c r="O35" s="253">
        <f>IFERROR((F35-F145)*INDEX('Input| Expensing'!$F$8:$J$57,MATCH($L35,'Input| Expensing'!$C$8:$C$57,0),MATCH(O$7,'Input| Expensing'!$F$7:$J$7,0)),"")</f>
        <v>0</v>
      </c>
      <c r="P35" s="253">
        <f>IFERROR((G35-G145)*INDEX('Input| Expensing'!$F$8:$J$57,MATCH($L35,'Input| Expensing'!$C$8:$C$57,0),MATCH(P$7,'Input| Expensing'!$F$7:$J$7,0)),"")</f>
        <v>0</v>
      </c>
      <c r="Q35" s="253">
        <f>IFERROR((H35-H145)*INDEX('Input| Expensing'!$F$8:$J$57,MATCH($L35,'Input| Expensing'!$C$8:$C$57,0),MATCH(Q$7,'Input| Expensing'!$F$7:$J$7,0)),"")</f>
        <v>0</v>
      </c>
      <c r="R35" s="253">
        <f t="shared" si="2"/>
        <v>0</v>
      </c>
      <c r="V35" s="67"/>
      <c r="W35" s="67"/>
      <c r="X35" s="67"/>
      <c r="Y35" s="67"/>
      <c r="Z35" s="67"/>
      <c r="AA35" s="67"/>
      <c r="AF35" s="67"/>
      <c r="AG35" s="67"/>
      <c r="AH35" s="67"/>
      <c r="AI35" s="67"/>
      <c r="AJ35" s="67"/>
      <c r="AK35" s="67"/>
    </row>
    <row r="36" spans="2:37" s="65" customFormat="1" outlineLevel="1" x14ac:dyDescent="0.25">
      <c r="B36" s="268">
        <f t="shared" si="3"/>
        <v>29</v>
      </c>
      <c r="C36" s="57" t="str" cm="1">
        <f t="array" ref="C36">IFERROR(INDEX('Input| Setup'!$E$8:$E$37,SMALL(IF('Input| Setup'!$F$8:$F$37="DX",ROW('Input| Setup'!$F$8:$F$37)-ROW('Input| Setup'!$F$8)+1),ROWS('Input| Setup'!$F$8:$F36))),"")</f>
        <v/>
      </c>
      <c r="D36" s="253">
        <f>SUMPRODUCT(INDEX('Input| Projects'!$AR$10:$CO$1009, ,MATCH($C36,'Input| Projects'!$AR$9:$CO$9,0)),'Calc| Project Costs'!BT$10:BT$1009)/10^3</f>
        <v>0</v>
      </c>
      <c r="E36" s="253">
        <f>SUMPRODUCT(INDEX('Input| Projects'!$AR$10:$CO$1009, ,MATCH($C36,'Input| Projects'!$AR$9:$CO$9,0)),'Calc| Project Costs'!BU$10:BU$1009)/10^3</f>
        <v>0</v>
      </c>
      <c r="F36" s="253">
        <f>SUMPRODUCT(INDEX('Input| Projects'!$AR$10:$CO$1009, ,MATCH($C36,'Input| Projects'!$AR$9:$CO$9,0)),'Calc| Project Costs'!BV$10:BV$1009)/10^3</f>
        <v>0</v>
      </c>
      <c r="G36" s="253">
        <f>SUMPRODUCT(INDEX('Input| Projects'!$AR$10:$CO$1009, ,MATCH($C36,'Input| Projects'!$AR$9:$CO$9,0)),'Calc| Project Costs'!BW$10:BW$1009)/10^3</f>
        <v>0</v>
      </c>
      <c r="H36" s="253">
        <f>SUMPRODUCT(INDEX('Input| Projects'!$AR$10:$CO$1009, ,MATCH($C36,'Input| Projects'!$AR$9:$CO$9,0)),'Calc| Project Costs'!BX$10:BX$1009)/10^3</f>
        <v>0</v>
      </c>
      <c r="I36" s="253">
        <f t="shared" si="1"/>
        <v>0</v>
      </c>
      <c r="K36" s="268">
        <f t="shared" si="4"/>
        <v>29</v>
      </c>
      <c r="L36" s="57" t="str">
        <f t="shared" si="0"/>
        <v/>
      </c>
      <c r="M36" s="253">
        <f>IFERROR((D36-D146)*INDEX('Input| Expensing'!$F$8:$J$57,MATCH($L36,'Input| Expensing'!$C$8:$C$57,0),MATCH(M$7,'Input| Expensing'!$F$7:$J$7,0)),"")</f>
        <v>0</v>
      </c>
      <c r="N36" s="253">
        <f>IFERROR((E36-E146)*INDEX('Input| Expensing'!$F$8:$J$57,MATCH($L36,'Input| Expensing'!$C$8:$C$57,0),MATCH(N$7,'Input| Expensing'!$F$7:$J$7,0)),"")</f>
        <v>0</v>
      </c>
      <c r="O36" s="253">
        <f>IFERROR((F36-F146)*INDEX('Input| Expensing'!$F$8:$J$57,MATCH($L36,'Input| Expensing'!$C$8:$C$57,0),MATCH(O$7,'Input| Expensing'!$F$7:$J$7,0)),"")</f>
        <v>0</v>
      </c>
      <c r="P36" s="253">
        <f>IFERROR((G36-G146)*INDEX('Input| Expensing'!$F$8:$J$57,MATCH($L36,'Input| Expensing'!$C$8:$C$57,0),MATCH(P$7,'Input| Expensing'!$F$7:$J$7,0)),"")</f>
        <v>0</v>
      </c>
      <c r="Q36" s="253">
        <f>IFERROR((H36-H146)*INDEX('Input| Expensing'!$F$8:$J$57,MATCH($L36,'Input| Expensing'!$C$8:$C$57,0),MATCH(Q$7,'Input| Expensing'!$F$7:$J$7,0)),"")</f>
        <v>0</v>
      </c>
      <c r="R36" s="253">
        <f t="shared" si="2"/>
        <v>0</v>
      </c>
      <c r="V36" s="67"/>
      <c r="W36" s="67"/>
      <c r="X36" s="67"/>
      <c r="Y36" s="67"/>
      <c r="Z36" s="67"/>
      <c r="AA36" s="67"/>
      <c r="AF36" s="67"/>
      <c r="AG36" s="67"/>
      <c r="AH36" s="67"/>
      <c r="AI36" s="67"/>
      <c r="AJ36" s="67"/>
      <c r="AK36" s="67"/>
    </row>
    <row r="37" spans="2:37" s="65" customFormat="1" outlineLevel="1" x14ac:dyDescent="0.25">
      <c r="B37" s="268">
        <f t="shared" si="3"/>
        <v>30</v>
      </c>
      <c r="C37" s="57" t="str" cm="1">
        <f t="array" ref="C37">IFERROR(INDEX('Input| Setup'!$E$8:$E$37,SMALL(IF('Input| Setup'!$F$8:$F$37="DX",ROW('Input| Setup'!$F$8:$F$37)-ROW('Input| Setup'!$F$8)+1),ROWS('Input| Setup'!$F$8:$F37))),"")</f>
        <v/>
      </c>
      <c r="D37" s="253">
        <f>SUMPRODUCT(INDEX('Input| Projects'!$AR$10:$CO$1009, ,MATCH($C37,'Input| Projects'!$AR$9:$CO$9,0)),'Calc| Project Costs'!BT$10:BT$1009)/10^3</f>
        <v>0</v>
      </c>
      <c r="E37" s="253">
        <f>SUMPRODUCT(INDEX('Input| Projects'!$AR$10:$CO$1009, ,MATCH($C37,'Input| Projects'!$AR$9:$CO$9,0)),'Calc| Project Costs'!BU$10:BU$1009)/10^3</f>
        <v>0</v>
      </c>
      <c r="F37" s="253">
        <f>SUMPRODUCT(INDEX('Input| Projects'!$AR$10:$CO$1009, ,MATCH($C37,'Input| Projects'!$AR$9:$CO$9,0)),'Calc| Project Costs'!BV$10:BV$1009)/10^3</f>
        <v>0</v>
      </c>
      <c r="G37" s="253">
        <f>SUMPRODUCT(INDEX('Input| Projects'!$AR$10:$CO$1009, ,MATCH($C37,'Input| Projects'!$AR$9:$CO$9,0)),'Calc| Project Costs'!BW$10:BW$1009)/10^3</f>
        <v>0</v>
      </c>
      <c r="H37" s="253">
        <f>SUMPRODUCT(INDEX('Input| Projects'!$AR$10:$CO$1009, ,MATCH($C37,'Input| Projects'!$AR$9:$CO$9,0)),'Calc| Project Costs'!BX$10:BX$1009)/10^3</f>
        <v>0</v>
      </c>
      <c r="I37" s="253">
        <f t="shared" si="1"/>
        <v>0</v>
      </c>
      <c r="K37" s="268">
        <f t="shared" si="4"/>
        <v>30</v>
      </c>
      <c r="L37" s="57" t="str">
        <f t="shared" si="0"/>
        <v/>
      </c>
      <c r="M37" s="253">
        <f>IFERROR((D37-D147)*INDEX('Input| Expensing'!$F$8:$J$57,MATCH($L37,'Input| Expensing'!$C$8:$C$57,0),MATCH(M$7,'Input| Expensing'!$F$7:$J$7,0)),"")</f>
        <v>0</v>
      </c>
      <c r="N37" s="253">
        <f>IFERROR((E37-E147)*INDEX('Input| Expensing'!$F$8:$J$57,MATCH($L37,'Input| Expensing'!$C$8:$C$57,0),MATCH(N$7,'Input| Expensing'!$F$7:$J$7,0)),"")</f>
        <v>0</v>
      </c>
      <c r="O37" s="253">
        <f>IFERROR((F37-F147)*INDEX('Input| Expensing'!$F$8:$J$57,MATCH($L37,'Input| Expensing'!$C$8:$C$57,0),MATCH(O$7,'Input| Expensing'!$F$7:$J$7,0)),"")</f>
        <v>0</v>
      </c>
      <c r="P37" s="253">
        <f>IFERROR((G37-G147)*INDEX('Input| Expensing'!$F$8:$J$57,MATCH($L37,'Input| Expensing'!$C$8:$C$57,0),MATCH(P$7,'Input| Expensing'!$F$7:$J$7,0)),"")</f>
        <v>0</v>
      </c>
      <c r="Q37" s="253">
        <f>IFERROR((H37-H147)*INDEX('Input| Expensing'!$F$8:$J$57,MATCH($L37,'Input| Expensing'!$C$8:$C$57,0),MATCH(Q$7,'Input| Expensing'!$F$7:$J$7,0)),"")</f>
        <v>0</v>
      </c>
      <c r="R37" s="253">
        <f t="shared" si="2"/>
        <v>0</v>
      </c>
      <c r="V37" s="67"/>
      <c r="W37" s="67"/>
      <c r="X37" s="67"/>
      <c r="Y37" s="67"/>
      <c r="Z37" s="67"/>
      <c r="AA37" s="67"/>
      <c r="AF37" s="67"/>
      <c r="AG37" s="67"/>
      <c r="AH37" s="67"/>
      <c r="AI37" s="67"/>
      <c r="AJ37" s="67"/>
      <c r="AK37" s="67"/>
    </row>
    <row r="38" spans="2:37" s="65" customFormat="1" outlineLevel="1" x14ac:dyDescent="0.25">
      <c r="B38" s="268">
        <f t="shared" si="3"/>
        <v>31</v>
      </c>
      <c r="C38" s="57" t="str" cm="1">
        <f t="array" ref="C38">IFERROR(INDEX('Input| Setup'!$E$8:$E$37,SMALL(IF('Input| Setup'!$F$8:$F$37="DX",ROW('Input| Setup'!$F$8:$F$37)-ROW('Input| Setup'!$F$8)+1),ROWS('Input| Setup'!$F$8:$F38))),"")</f>
        <v/>
      </c>
      <c r="D38" s="253">
        <f>SUMPRODUCT(INDEX('Input| Projects'!$AR$10:$CO$1009, ,MATCH($C38,'Input| Projects'!$AR$9:$CO$9,0)),'Calc| Project Costs'!BT$10:BT$1009)/10^3</f>
        <v>0</v>
      </c>
      <c r="E38" s="253">
        <f>SUMPRODUCT(INDEX('Input| Projects'!$AR$10:$CO$1009, ,MATCH($C38,'Input| Projects'!$AR$9:$CO$9,0)),'Calc| Project Costs'!BU$10:BU$1009)/10^3</f>
        <v>0</v>
      </c>
      <c r="F38" s="253">
        <f>SUMPRODUCT(INDEX('Input| Projects'!$AR$10:$CO$1009, ,MATCH($C38,'Input| Projects'!$AR$9:$CO$9,0)),'Calc| Project Costs'!BV$10:BV$1009)/10^3</f>
        <v>0</v>
      </c>
      <c r="G38" s="253">
        <f>SUMPRODUCT(INDEX('Input| Projects'!$AR$10:$CO$1009, ,MATCH($C38,'Input| Projects'!$AR$9:$CO$9,0)),'Calc| Project Costs'!BW$10:BW$1009)/10^3</f>
        <v>0</v>
      </c>
      <c r="H38" s="253">
        <f>SUMPRODUCT(INDEX('Input| Projects'!$AR$10:$CO$1009, ,MATCH($C38,'Input| Projects'!$AR$9:$CO$9,0)),'Calc| Project Costs'!BX$10:BX$1009)/10^3</f>
        <v>0</v>
      </c>
      <c r="I38" s="253">
        <f t="shared" si="1"/>
        <v>0</v>
      </c>
      <c r="K38" s="268">
        <f t="shared" si="4"/>
        <v>31</v>
      </c>
      <c r="L38" s="57" t="str">
        <f t="shared" si="0"/>
        <v/>
      </c>
      <c r="M38" s="253">
        <f>IFERROR((D38-D148)*INDEX('Input| Expensing'!$F$8:$J$57,MATCH($L38,'Input| Expensing'!$C$8:$C$57,0),MATCH(M$7,'Input| Expensing'!$F$7:$J$7,0)),"")</f>
        <v>0</v>
      </c>
      <c r="N38" s="253">
        <f>IFERROR((E38-E148)*INDEX('Input| Expensing'!$F$8:$J$57,MATCH($L38,'Input| Expensing'!$C$8:$C$57,0),MATCH(N$7,'Input| Expensing'!$F$7:$J$7,0)),"")</f>
        <v>0</v>
      </c>
      <c r="O38" s="253">
        <f>IFERROR((F38-F148)*INDEX('Input| Expensing'!$F$8:$J$57,MATCH($L38,'Input| Expensing'!$C$8:$C$57,0),MATCH(O$7,'Input| Expensing'!$F$7:$J$7,0)),"")</f>
        <v>0</v>
      </c>
      <c r="P38" s="253">
        <f>IFERROR((G38-G148)*INDEX('Input| Expensing'!$F$8:$J$57,MATCH($L38,'Input| Expensing'!$C$8:$C$57,0),MATCH(P$7,'Input| Expensing'!$F$7:$J$7,0)),"")</f>
        <v>0</v>
      </c>
      <c r="Q38" s="253">
        <f>IFERROR((H38-H148)*INDEX('Input| Expensing'!$F$8:$J$57,MATCH($L38,'Input| Expensing'!$C$8:$C$57,0),MATCH(Q$7,'Input| Expensing'!$F$7:$J$7,0)),"")</f>
        <v>0</v>
      </c>
      <c r="R38" s="253">
        <f t="shared" si="2"/>
        <v>0</v>
      </c>
      <c r="V38" s="67"/>
      <c r="W38" s="67"/>
      <c r="X38" s="67"/>
      <c r="Y38" s="67"/>
      <c r="Z38" s="67"/>
      <c r="AA38" s="67"/>
      <c r="AF38" s="67"/>
      <c r="AG38" s="67"/>
      <c r="AH38" s="67"/>
      <c r="AI38" s="67"/>
      <c r="AJ38" s="67"/>
      <c r="AK38" s="67"/>
    </row>
    <row r="39" spans="2:37" s="65" customFormat="1" outlineLevel="1" x14ac:dyDescent="0.25">
      <c r="B39" s="268">
        <f t="shared" si="3"/>
        <v>32</v>
      </c>
      <c r="C39" s="57" t="str" cm="1">
        <f t="array" ref="C39">IFERROR(INDEX('Input| Setup'!$E$8:$E$37,SMALL(IF('Input| Setup'!$F$8:$F$37="DX",ROW('Input| Setup'!$F$8:$F$37)-ROW('Input| Setup'!$F$8)+1),ROWS('Input| Setup'!$F$8:$F39))),"")</f>
        <v/>
      </c>
      <c r="D39" s="253">
        <f>SUMPRODUCT(INDEX('Input| Projects'!$AR$10:$CO$1009, ,MATCH($C39,'Input| Projects'!$AR$9:$CO$9,0)),'Calc| Project Costs'!BT$10:BT$1009)/10^3</f>
        <v>0</v>
      </c>
      <c r="E39" s="253">
        <f>SUMPRODUCT(INDEX('Input| Projects'!$AR$10:$CO$1009, ,MATCH($C39,'Input| Projects'!$AR$9:$CO$9,0)),'Calc| Project Costs'!BU$10:BU$1009)/10^3</f>
        <v>0</v>
      </c>
      <c r="F39" s="253">
        <f>SUMPRODUCT(INDEX('Input| Projects'!$AR$10:$CO$1009, ,MATCH($C39,'Input| Projects'!$AR$9:$CO$9,0)),'Calc| Project Costs'!BV$10:BV$1009)/10^3</f>
        <v>0</v>
      </c>
      <c r="G39" s="253">
        <f>SUMPRODUCT(INDEX('Input| Projects'!$AR$10:$CO$1009, ,MATCH($C39,'Input| Projects'!$AR$9:$CO$9,0)),'Calc| Project Costs'!BW$10:BW$1009)/10^3</f>
        <v>0</v>
      </c>
      <c r="H39" s="253">
        <f>SUMPRODUCT(INDEX('Input| Projects'!$AR$10:$CO$1009, ,MATCH($C39,'Input| Projects'!$AR$9:$CO$9,0)),'Calc| Project Costs'!BX$10:BX$1009)/10^3</f>
        <v>0</v>
      </c>
      <c r="I39" s="253">
        <f t="shared" si="1"/>
        <v>0</v>
      </c>
      <c r="K39" s="268">
        <f t="shared" si="4"/>
        <v>32</v>
      </c>
      <c r="L39" s="57" t="str">
        <f t="shared" si="0"/>
        <v/>
      </c>
      <c r="M39" s="253">
        <f>IFERROR((D39-D149)*INDEX('Input| Expensing'!$F$8:$J$57,MATCH($L39,'Input| Expensing'!$C$8:$C$57,0),MATCH(M$7,'Input| Expensing'!$F$7:$J$7,0)),"")</f>
        <v>0</v>
      </c>
      <c r="N39" s="253">
        <f>IFERROR((E39-E149)*INDEX('Input| Expensing'!$F$8:$J$57,MATCH($L39,'Input| Expensing'!$C$8:$C$57,0),MATCH(N$7,'Input| Expensing'!$F$7:$J$7,0)),"")</f>
        <v>0</v>
      </c>
      <c r="O39" s="253">
        <f>IFERROR((F39-F149)*INDEX('Input| Expensing'!$F$8:$J$57,MATCH($L39,'Input| Expensing'!$C$8:$C$57,0),MATCH(O$7,'Input| Expensing'!$F$7:$J$7,0)),"")</f>
        <v>0</v>
      </c>
      <c r="P39" s="253">
        <f>IFERROR((G39-G149)*INDEX('Input| Expensing'!$F$8:$J$57,MATCH($L39,'Input| Expensing'!$C$8:$C$57,0),MATCH(P$7,'Input| Expensing'!$F$7:$J$7,0)),"")</f>
        <v>0</v>
      </c>
      <c r="Q39" s="253">
        <f>IFERROR((H39-H149)*INDEX('Input| Expensing'!$F$8:$J$57,MATCH($L39,'Input| Expensing'!$C$8:$C$57,0),MATCH(Q$7,'Input| Expensing'!$F$7:$J$7,0)),"")</f>
        <v>0</v>
      </c>
      <c r="R39" s="253">
        <f t="shared" si="2"/>
        <v>0</v>
      </c>
      <c r="V39" s="67"/>
      <c r="W39" s="67"/>
      <c r="X39" s="67"/>
      <c r="Y39" s="67"/>
      <c r="Z39" s="67"/>
      <c r="AA39" s="67"/>
      <c r="AF39" s="67"/>
      <c r="AG39" s="67"/>
      <c r="AH39" s="67"/>
      <c r="AI39" s="67"/>
      <c r="AJ39" s="67"/>
      <c r="AK39" s="67"/>
    </row>
    <row r="40" spans="2:37" s="65" customFormat="1" outlineLevel="1" x14ac:dyDescent="0.25">
      <c r="B40" s="268">
        <f t="shared" si="3"/>
        <v>33</v>
      </c>
      <c r="C40" s="57" t="str" cm="1">
        <f t="array" ref="C40">IFERROR(INDEX('Input| Setup'!$E$8:$E$37,SMALL(IF('Input| Setup'!$F$8:$F$37="DX",ROW('Input| Setup'!$F$8:$F$37)-ROW('Input| Setup'!$F$8)+1),ROWS('Input| Setup'!$F$8:$F40))),"")</f>
        <v/>
      </c>
      <c r="D40" s="253">
        <f>SUMPRODUCT(INDEX('Input| Projects'!$AR$10:$CO$1009, ,MATCH($C40,'Input| Projects'!$AR$9:$CO$9,0)),'Calc| Project Costs'!BT$10:BT$1009)/10^3</f>
        <v>0</v>
      </c>
      <c r="E40" s="253">
        <f>SUMPRODUCT(INDEX('Input| Projects'!$AR$10:$CO$1009, ,MATCH($C40,'Input| Projects'!$AR$9:$CO$9,0)),'Calc| Project Costs'!BU$10:BU$1009)/10^3</f>
        <v>0</v>
      </c>
      <c r="F40" s="253">
        <f>SUMPRODUCT(INDEX('Input| Projects'!$AR$10:$CO$1009, ,MATCH($C40,'Input| Projects'!$AR$9:$CO$9,0)),'Calc| Project Costs'!BV$10:BV$1009)/10^3</f>
        <v>0</v>
      </c>
      <c r="G40" s="253">
        <f>SUMPRODUCT(INDEX('Input| Projects'!$AR$10:$CO$1009, ,MATCH($C40,'Input| Projects'!$AR$9:$CO$9,0)),'Calc| Project Costs'!BW$10:BW$1009)/10^3</f>
        <v>0</v>
      </c>
      <c r="H40" s="253">
        <f>SUMPRODUCT(INDEX('Input| Projects'!$AR$10:$CO$1009, ,MATCH($C40,'Input| Projects'!$AR$9:$CO$9,0)),'Calc| Project Costs'!BX$10:BX$1009)/10^3</f>
        <v>0</v>
      </c>
      <c r="I40" s="253">
        <f t="shared" si="1"/>
        <v>0</v>
      </c>
      <c r="K40" s="268">
        <f t="shared" si="4"/>
        <v>33</v>
      </c>
      <c r="L40" s="57" t="str">
        <f t="shared" ref="L40:L57" si="5">IFERROR(C40,"")</f>
        <v/>
      </c>
      <c r="M40" s="253">
        <f>IFERROR((D40-D150)*INDEX('Input| Expensing'!$F$8:$J$57,MATCH($L40,'Input| Expensing'!$C$8:$C$57,0),MATCH(M$7,'Input| Expensing'!$F$7:$J$7,0)),"")</f>
        <v>0</v>
      </c>
      <c r="N40" s="253">
        <f>IFERROR((E40-E150)*INDEX('Input| Expensing'!$F$8:$J$57,MATCH($L40,'Input| Expensing'!$C$8:$C$57,0),MATCH(N$7,'Input| Expensing'!$F$7:$J$7,0)),"")</f>
        <v>0</v>
      </c>
      <c r="O40" s="253">
        <f>IFERROR((F40-F150)*INDEX('Input| Expensing'!$F$8:$J$57,MATCH($L40,'Input| Expensing'!$C$8:$C$57,0),MATCH(O$7,'Input| Expensing'!$F$7:$J$7,0)),"")</f>
        <v>0</v>
      </c>
      <c r="P40" s="253">
        <f>IFERROR((G40-G150)*INDEX('Input| Expensing'!$F$8:$J$57,MATCH($L40,'Input| Expensing'!$C$8:$C$57,0),MATCH(P$7,'Input| Expensing'!$F$7:$J$7,0)),"")</f>
        <v>0</v>
      </c>
      <c r="Q40" s="253">
        <f>IFERROR((H40-H150)*INDEX('Input| Expensing'!$F$8:$J$57,MATCH($L40,'Input| Expensing'!$C$8:$C$57,0),MATCH(Q$7,'Input| Expensing'!$F$7:$J$7,0)),"")</f>
        <v>0</v>
      </c>
      <c r="R40" s="253">
        <f t="shared" si="2"/>
        <v>0</v>
      </c>
      <c r="V40" s="67"/>
      <c r="W40" s="67"/>
      <c r="X40" s="67"/>
      <c r="Y40" s="67"/>
      <c r="Z40" s="67"/>
      <c r="AA40" s="67"/>
      <c r="AF40" s="67"/>
      <c r="AG40" s="67"/>
      <c r="AH40" s="67"/>
      <c r="AI40" s="67"/>
      <c r="AJ40" s="67"/>
      <c r="AK40" s="67"/>
    </row>
    <row r="41" spans="2:37" s="65" customFormat="1" outlineLevel="1" x14ac:dyDescent="0.25">
      <c r="B41" s="268">
        <f t="shared" si="3"/>
        <v>34</v>
      </c>
      <c r="C41" s="57" t="str" cm="1">
        <f t="array" ref="C41">IFERROR(INDEX('Input| Setup'!$E$8:$E$37,SMALL(IF('Input| Setup'!$F$8:$F$37="DX",ROW('Input| Setup'!$F$8:$F$37)-ROW('Input| Setup'!$F$8)+1),ROWS('Input| Setup'!$F$8:$F41))),"")</f>
        <v/>
      </c>
      <c r="D41" s="253">
        <f>SUMPRODUCT(INDEX('Input| Projects'!$AR$10:$CO$1009, ,MATCH($C41,'Input| Projects'!$AR$9:$CO$9,0)),'Calc| Project Costs'!BT$10:BT$1009)/10^3</f>
        <v>0</v>
      </c>
      <c r="E41" s="253">
        <f>SUMPRODUCT(INDEX('Input| Projects'!$AR$10:$CO$1009, ,MATCH($C41,'Input| Projects'!$AR$9:$CO$9,0)),'Calc| Project Costs'!BU$10:BU$1009)/10^3</f>
        <v>0</v>
      </c>
      <c r="F41" s="253">
        <f>SUMPRODUCT(INDEX('Input| Projects'!$AR$10:$CO$1009, ,MATCH($C41,'Input| Projects'!$AR$9:$CO$9,0)),'Calc| Project Costs'!BV$10:BV$1009)/10^3</f>
        <v>0</v>
      </c>
      <c r="G41" s="253">
        <f>SUMPRODUCT(INDEX('Input| Projects'!$AR$10:$CO$1009, ,MATCH($C41,'Input| Projects'!$AR$9:$CO$9,0)),'Calc| Project Costs'!BW$10:BW$1009)/10^3</f>
        <v>0</v>
      </c>
      <c r="H41" s="253">
        <f>SUMPRODUCT(INDEX('Input| Projects'!$AR$10:$CO$1009, ,MATCH($C41,'Input| Projects'!$AR$9:$CO$9,0)),'Calc| Project Costs'!BX$10:BX$1009)/10^3</f>
        <v>0</v>
      </c>
      <c r="I41" s="253">
        <f t="shared" si="1"/>
        <v>0</v>
      </c>
      <c r="K41" s="268">
        <f t="shared" si="4"/>
        <v>34</v>
      </c>
      <c r="L41" s="57" t="str">
        <f t="shared" si="5"/>
        <v/>
      </c>
      <c r="M41" s="253">
        <f>IFERROR((D41-D151)*INDEX('Input| Expensing'!$F$8:$J$57,MATCH($L41,'Input| Expensing'!$C$8:$C$57,0),MATCH(M$7,'Input| Expensing'!$F$7:$J$7,0)),"")</f>
        <v>0</v>
      </c>
      <c r="N41" s="253">
        <f>IFERROR((E41-E151)*INDEX('Input| Expensing'!$F$8:$J$57,MATCH($L41,'Input| Expensing'!$C$8:$C$57,0),MATCH(N$7,'Input| Expensing'!$F$7:$J$7,0)),"")</f>
        <v>0</v>
      </c>
      <c r="O41" s="253">
        <f>IFERROR((F41-F151)*INDEX('Input| Expensing'!$F$8:$J$57,MATCH($L41,'Input| Expensing'!$C$8:$C$57,0),MATCH(O$7,'Input| Expensing'!$F$7:$J$7,0)),"")</f>
        <v>0</v>
      </c>
      <c r="P41" s="253">
        <f>IFERROR((G41-G151)*INDEX('Input| Expensing'!$F$8:$J$57,MATCH($L41,'Input| Expensing'!$C$8:$C$57,0),MATCH(P$7,'Input| Expensing'!$F$7:$J$7,0)),"")</f>
        <v>0</v>
      </c>
      <c r="Q41" s="253">
        <f>IFERROR((H41-H151)*INDEX('Input| Expensing'!$F$8:$J$57,MATCH($L41,'Input| Expensing'!$C$8:$C$57,0),MATCH(Q$7,'Input| Expensing'!$F$7:$J$7,0)),"")</f>
        <v>0</v>
      </c>
      <c r="R41" s="253">
        <f t="shared" si="2"/>
        <v>0</v>
      </c>
      <c r="V41" s="67"/>
      <c r="W41" s="67"/>
      <c r="X41" s="67"/>
      <c r="Y41" s="67"/>
      <c r="Z41" s="67"/>
      <c r="AA41" s="67"/>
      <c r="AF41" s="67"/>
      <c r="AG41" s="67"/>
      <c r="AH41" s="67"/>
      <c r="AI41" s="67"/>
      <c r="AJ41" s="67"/>
      <c r="AK41" s="67"/>
    </row>
    <row r="42" spans="2:37" s="65" customFormat="1" outlineLevel="1" x14ac:dyDescent="0.25">
      <c r="B42" s="268">
        <f t="shared" si="3"/>
        <v>35</v>
      </c>
      <c r="C42" s="57" t="str" cm="1">
        <f t="array" ref="C42">IFERROR(INDEX('Input| Setup'!$E$8:$E$37,SMALL(IF('Input| Setup'!$F$8:$F$37="DX",ROW('Input| Setup'!$F$8:$F$37)-ROW('Input| Setup'!$F$8)+1),ROWS('Input| Setup'!$F$8:$F42))),"")</f>
        <v/>
      </c>
      <c r="D42" s="253">
        <f>SUMPRODUCT(INDEX('Input| Projects'!$AR$10:$CO$1009, ,MATCH($C42,'Input| Projects'!$AR$9:$CO$9,0)),'Calc| Project Costs'!BT$10:BT$1009)/10^3</f>
        <v>0</v>
      </c>
      <c r="E42" s="253">
        <f>SUMPRODUCT(INDEX('Input| Projects'!$AR$10:$CO$1009, ,MATCH($C42,'Input| Projects'!$AR$9:$CO$9,0)),'Calc| Project Costs'!BU$10:BU$1009)/10^3</f>
        <v>0</v>
      </c>
      <c r="F42" s="253">
        <f>SUMPRODUCT(INDEX('Input| Projects'!$AR$10:$CO$1009, ,MATCH($C42,'Input| Projects'!$AR$9:$CO$9,0)),'Calc| Project Costs'!BV$10:BV$1009)/10^3</f>
        <v>0</v>
      </c>
      <c r="G42" s="253">
        <f>SUMPRODUCT(INDEX('Input| Projects'!$AR$10:$CO$1009, ,MATCH($C42,'Input| Projects'!$AR$9:$CO$9,0)),'Calc| Project Costs'!BW$10:BW$1009)/10^3</f>
        <v>0</v>
      </c>
      <c r="H42" s="253">
        <f>SUMPRODUCT(INDEX('Input| Projects'!$AR$10:$CO$1009, ,MATCH($C42,'Input| Projects'!$AR$9:$CO$9,0)),'Calc| Project Costs'!BX$10:BX$1009)/10^3</f>
        <v>0</v>
      </c>
      <c r="I42" s="253">
        <f t="shared" si="1"/>
        <v>0</v>
      </c>
      <c r="K42" s="268">
        <f t="shared" si="4"/>
        <v>35</v>
      </c>
      <c r="L42" s="57" t="str">
        <f t="shared" si="5"/>
        <v/>
      </c>
      <c r="M42" s="253">
        <f>IFERROR((D42-D152)*INDEX('Input| Expensing'!$F$8:$J$57,MATCH($L42,'Input| Expensing'!$C$8:$C$57,0),MATCH(M$7,'Input| Expensing'!$F$7:$J$7,0)),"")</f>
        <v>0</v>
      </c>
      <c r="N42" s="253">
        <f>IFERROR((E42-E152)*INDEX('Input| Expensing'!$F$8:$J$57,MATCH($L42,'Input| Expensing'!$C$8:$C$57,0),MATCH(N$7,'Input| Expensing'!$F$7:$J$7,0)),"")</f>
        <v>0</v>
      </c>
      <c r="O42" s="253">
        <f>IFERROR((F42-F152)*INDEX('Input| Expensing'!$F$8:$J$57,MATCH($L42,'Input| Expensing'!$C$8:$C$57,0),MATCH(O$7,'Input| Expensing'!$F$7:$J$7,0)),"")</f>
        <v>0</v>
      </c>
      <c r="P42" s="253">
        <f>IFERROR((G42-G152)*INDEX('Input| Expensing'!$F$8:$J$57,MATCH($L42,'Input| Expensing'!$C$8:$C$57,0),MATCH(P$7,'Input| Expensing'!$F$7:$J$7,0)),"")</f>
        <v>0</v>
      </c>
      <c r="Q42" s="253">
        <f>IFERROR((H42-H152)*INDEX('Input| Expensing'!$F$8:$J$57,MATCH($L42,'Input| Expensing'!$C$8:$C$57,0),MATCH(Q$7,'Input| Expensing'!$F$7:$J$7,0)),"")</f>
        <v>0</v>
      </c>
      <c r="R42" s="253">
        <f t="shared" si="2"/>
        <v>0</v>
      </c>
      <c r="V42" s="67"/>
      <c r="W42" s="67"/>
      <c r="X42" s="67"/>
      <c r="Y42" s="67"/>
      <c r="Z42" s="67"/>
      <c r="AA42" s="67"/>
      <c r="AF42" s="67"/>
      <c r="AG42" s="67"/>
      <c r="AH42" s="67"/>
      <c r="AI42" s="67"/>
      <c r="AJ42" s="67"/>
      <c r="AK42" s="67"/>
    </row>
    <row r="43" spans="2:37" s="65" customFormat="1" outlineLevel="1" x14ac:dyDescent="0.25">
      <c r="B43" s="268">
        <f t="shared" si="3"/>
        <v>36</v>
      </c>
      <c r="C43" s="57" t="str" cm="1">
        <f t="array" ref="C43">IFERROR(INDEX('Input| Setup'!$E$8:$E$37,SMALL(IF('Input| Setup'!$F$8:$F$37="DX",ROW('Input| Setup'!$F$8:$F$37)-ROW('Input| Setup'!$F$8)+1),ROWS('Input| Setup'!$F$8:$F43))),"")</f>
        <v/>
      </c>
      <c r="D43" s="253">
        <f>SUMPRODUCT(INDEX('Input| Projects'!$AR$10:$CO$1009, ,MATCH($C43,'Input| Projects'!$AR$9:$CO$9,0)),'Calc| Project Costs'!BT$10:BT$1009)/10^3</f>
        <v>0</v>
      </c>
      <c r="E43" s="253">
        <f>SUMPRODUCT(INDEX('Input| Projects'!$AR$10:$CO$1009, ,MATCH($C43,'Input| Projects'!$AR$9:$CO$9,0)),'Calc| Project Costs'!BU$10:BU$1009)/10^3</f>
        <v>0</v>
      </c>
      <c r="F43" s="253">
        <f>SUMPRODUCT(INDEX('Input| Projects'!$AR$10:$CO$1009, ,MATCH($C43,'Input| Projects'!$AR$9:$CO$9,0)),'Calc| Project Costs'!BV$10:BV$1009)/10^3</f>
        <v>0</v>
      </c>
      <c r="G43" s="253">
        <f>SUMPRODUCT(INDEX('Input| Projects'!$AR$10:$CO$1009, ,MATCH($C43,'Input| Projects'!$AR$9:$CO$9,0)),'Calc| Project Costs'!BW$10:BW$1009)/10^3</f>
        <v>0</v>
      </c>
      <c r="H43" s="253">
        <f>SUMPRODUCT(INDEX('Input| Projects'!$AR$10:$CO$1009, ,MATCH($C43,'Input| Projects'!$AR$9:$CO$9,0)),'Calc| Project Costs'!BX$10:BX$1009)/10^3</f>
        <v>0</v>
      </c>
      <c r="I43" s="253">
        <f t="shared" si="1"/>
        <v>0</v>
      </c>
      <c r="K43" s="268">
        <f t="shared" si="4"/>
        <v>36</v>
      </c>
      <c r="L43" s="57" t="str">
        <f t="shared" si="5"/>
        <v/>
      </c>
      <c r="M43" s="253">
        <f>IFERROR((D43-D153)*INDEX('Input| Expensing'!$F$8:$J$57,MATCH($L43,'Input| Expensing'!$C$8:$C$57,0),MATCH(M$7,'Input| Expensing'!$F$7:$J$7,0)),"")</f>
        <v>0</v>
      </c>
      <c r="N43" s="253">
        <f>IFERROR((E43-E153)*INDEX('Input| Expensing'!$F$8:$J$57,MATCH($L43,'Input| Expensing'!$C$8:$C$57,0),MATCH(N$7,'Input| Expensing'!$F$7:$J$7,0)),"")</f>
        <v>0</v>
      </c>
      <c r="O43" s="253">
        <f>IFERROR((F43-F153)*INDEX('Input| Expensing'!$F$8:$J$57,MATCH($L43,'Input| Expensing'!$C$8:$C$57,0),MATCH(O$7,'Input| Expensing'!$F$7:$J$7,0)),"")</f>
        <v>0</v>
      </c>
      <c r="P43" s="253">
        <f>IFERROR((G43-G153)*INDEX('Input| Expensing'!$F$8:$J$57,MATCH($L43,'Input| Expensing'!$C$8:$C$57,0),MATCH(P$7,'Input| Expensing'!$F$7:$J$7,0)),"")</f>
        <v>0</v>
      </c>
      <c r="Q43" s="253">
        <f>IFERROR((H43-H153)*INDEX('Input| Expensing'!$F$8:$J$57,MATCH($L43,'Input| Expensing'!$C$8:$C$57,0),MATCH(Q$7,'Input| Expensing'!$F$7:$J$7,0)),"")</f>
        <v>0</v>
      </c>
      <c r="R43" s="253">
        <f t="shared" si="2"/>
        <v>0</v>
      </c>
      <c r="V43" s="67"/>
      <c r="W43" s="67"/>
      <c r="X43" s="67"/>
      <c r="Y43" s="67"/>
      <c r="Z43" s="67"/>
      <c r="AA43" s="67"/>
      <c r="AF43" s="67"/>
      <c r="AG43" s="67"/>
      <c r="AH43" s="67"/>
      <c r="AI43" s="67"/>
      <c r="AJ43" s="67"/>
      <c r="AK43" s="67"/>
    </row>
    <row r="44" spans="2:37" s="65" customFormat="1" outlineLevel="1" x14ac:dyDescent="0.25">
      <c r="B44" s="268">
        <f t="shared" si="3"/>
        <v>37</v>
      </c>
      <c r="C44" s="57" t="str" cm="1">
        <f t="array" ref="C44">IFERROR(INDEX('Input| Setup'!$E$8:$E$37,SMALL(IF('Input| Setup'!$F$8:$F$37="DX",ROW('Input| Setup'!$F$8:$F$37)-ROW('Input| Setup'!$F$8)+1),ROWS('Input| Setup'!$F$8:$F44))),"")</f>
        <v/>
      </c>
      <c r="D44" s="253">
        <f>SUMPRODUCT(INDEX('Input| Projects'!$AR$10:$CO$1009, ,MATCH($C44,'Input| Projects'!$AR$9:$CO$9,0)),'Calc| Project Costs'!BT$10:BT$1009)/10^3</f>
        <v>0</v>
      </c>
      <c r="E44" s="253">
        <f>SUMPRODUCT(INDEX('Input| Projects'!$AR$10:$CO$1009, ,MATCH($C44,'Input| Projects'!$AR$9:$CO$9,0)),'Calc| Project Costs'!BU$10:BU$1009)/10^3</f>
        <v>0</v>
      </c>
      <c r="F44" s="253">
        <f>SUMPRODUCT(INDEX('Input| Projects'!$AR$10:$CO$1009, ,MATCH($C44,'Input| Projects'!$AR$9:$CO$9,0)),'Calc| Project Costs'!BV$10:BV$1009)/10^3</f>
        <v>0</v>
      </c>
      <c r="G44" s="253">
        <f>SUMPRODUCT(INDEX('Input| Projects'!$AR$10:$CO$1009, ,MATCH($C44,'Input| Projects'!$AR$9:$CO$9,0)),'Calc| Project Costs'!BW$10:BW$1009)/10^3</f>
        <v>0</v>
      </c>
      <c r="H44" s="253">
        <f>SUMPRODUCT(INDEX('Input| Projects'!$AR$10:$CO$1009, ,MATCH($C44,'Input| Projects'!$AR$9:$CO$9,0)),'Calc| Project Costs'!BX$10:BX$1009)/10^3</f>
        <v>0</v>
      </c>
      <c r="I44" s="253">
        <f t="shared" si="1"/>
        <v>0</v>
      </c>
      <c r="K44" s="268">
        <f t="shared" si="4"/>
        <v>37</v>
      </c>
      <c r="L44" s="57" t="str">
        <f t="shared" si="5"/>
        <v/>
      </c>
      <c r="M44" s="253">
        <f>IFERROR((D44-D154)*INDEX('Input| Expensing'!$F$8:$J$57,MATCH($L44,'Input| Expensing'!$C$8:$C$57,0),MATCH(M$7,'Input| Expensing'!$F$7:$J$7,0)),"")</f>
        <v>0</v>
      </c>
      <c r="N44" s="253">
        <f>IFERROR((E44-E154)*INDEX('Input| Expensing'!$F$8:$J$57,MATCH($L44,'Input| Expensing'!$C$8:$C$57,0),MATCH(N$7,'Input| Expensing'!$F$7:$J$7,0)),"")</f>
        <v>0</v>
      </c>
      <c r="O44" s="253">
        <f>IFERROR((F44-F154)*INDEX('Input| Expensing'!$F$8:$J$57,MATCH($L44,'Input| Expensing'!$C$8:$C$57,0),MATCH(O$7,'Input| Expensing'!$F$7:$J$7,0)),"")</f>
        <v>0</v>
      </c>
      <c r="P44" s="253">
        <f>IFERROR((G44-G154)*INDEX('Input| Expensing'!$F$8:$J$57,MATCH($L44,'Input| Expensing'!$C$8:$C$57,0),MATCH(P$7,'Input| Expensing'!$F$7:$J$7,0)),"")</f>
        <v>0</v>
      </c>
      <c r="Q44" s="253">
        <f>IFERROR((H44-H154)*INDEX('Input| Expensing'!$F$8:$J$57,MATCH($L44,'Input| Expensing'!$C$8:$C$57,0),MATCH(Q$7,'Input| Expensing'!$F$7:$J$7,0)),"")</f>
        <v>0</v>
      </c>
      <c r="R44" s="253">
        <f t="shared" si="2"/>
        <v>0</v>
      </c>
      <c r="V44" s="67"/>
      <c r="W44" s="67"/>
      <c r="X44" s="67"/>
      <c r="Y44" s="67"/>
      <c r="Z44" s="67"/>
      <c r="AA44" s="67"/>
      <c r="AF44" s="67"/>
      <c r="AG44" s="67"/>
      <c r="AH44" s="67"/>
      <c r="AI44" s="67"/>
      <c r="AJ44" s="67"/>
      <c r="AK44" s="67"/>
    </row>
    <row r="45" spans="2:37" s="65" customFormat="1" outlineLevel="1" x14ac:dyDescent="0.25">
      <c r="B45" s="268">
        <f t="shared" si="3"/>
        <v>38</v>
      </c>
      <c r="C45" s="57" t="str" cm="1">
        <f t="array" ref="C45">IFERROR(INDEX('Input| Setup'!$E$8:$E$37,SMALL(IF('Input| Setup'!$F$8:$F$37="DX",ROW('Input| Setup'!$F$8:$F$37)-ROW('Input| Setup'!$F$8)+1),ROWS('Input| Setup'!$F$8:$F45))),"")</f>
        <v/>
      </c>
      <c r="D45" s="253">
        <f>SUMPRODUCT(INDEX('Input| Projects'!$AR$10:$CO$1009, ,MATCH($C45,'Input| Projects'!$AR$9:$CO$9,0)),'Calc| Project Costs'!BT$10:BT$1009)/10^3</f>
        <v>0</v>
      </c>
      <c r="E45" s="253">
        <f>SUMPRODUCT(INDEX('Input| Projects'!$AR$10:$CO$1009, ,MATCH($C45,'Input| Projects'!$AR$9:$CO$9,0)),'Calc| Project Costs'!BU$10:BU$1009)/10^3</f>
        <v>0</v>
      </c>
      <c r="F45" s="253">
        <f>SUMPRODUCT(INDEX('Input| Projects'!$AR$10:$CO$1009, ,MATCH($C45,'Input| Projects'!$AR$9:$CO$9,0)),'Calc| Project Costs'!BV$10:BV$1009)/10^3</f>
        <v>0</v>
      </c>
      <c r="G45" s="253">
        <f>SUMPRODUCT(INDEX('Input| Projects'!$AR$10:$CO$1009, ,MATCH($C45,'Input| Projects'!$AR$9:$CO$9,0)),'Calc| Project Costs'!BW$10:BW$1009)/10^3</f>
        <v>0</v>
      </c>
      <c r="H45" s="253">
        <f>SUMPRODUCT(INDEX('Input| Projects'!$AR$10:$CO$1009, ,MATCH($C45,'Input| Projects'!$AR$9:$CO$9,0)),'Calc| Project Costs'!BX$10:BX$1009)/10^3</f>
        <v>0</v>
      </c>
      <c r="I45" s="253">
        <f t="shared" si="1"/>
        <v>0</v>
      </c>
      <c r="K45" s="268">
        <f t="shared" si="4"/>
        <v>38</v>
      </c>
      <c r="L45" s="57" t="str">
        <f t="shared" si="5"/>
        <v/>
      </c>
      <c r="M45" s="253">
        <f>IFERROR((D45-D155)*INDEX('Input| Expensing'!$F$8:$J$57,MATCH($L45,'Input| Expensing'!$C$8:$C$57,0),MATCH(M$7,'Input| Expensing'!$F$7:$J$7,0)),"")</f>
        <v>0</v>
      </c>
      <c r="N45" s="253">
        <f>IFERROR((E45-E155)*INDEX('Input| Expensing'!$F$8:$J$57,MATCH($L45,'Input| Expensing'!$C$8:$C$57,0),MATCH(N$7,'Input| Expensing'!$F$7:$J$7,0)),"")</f>
        <v>0</v>
      </c>
      <c r="O45" s="253">
        <f>IFERROR((F45-F155)*INDEX('Input| Expensing'!$F$8:$J$57,MATCH($L45,'Input| Expensing'!$C$8:$C$57,0),MATCH(O$7,'Input| Expensing'!$F$7:$J$7,0)),"")</f>
        <v>0</v>
      </c>
      <c r="P45" s="253">
        <f>IFERROR((G45-G155)*INDEX('Input| Expensing'!$F$8:$J$57,MATCH($L45,'Input| Expensing'!$C$8:$C$57,0),MATCH(P$7,'Input| Expensing'!$F$7:$J$7,0)),"")</f>
        <v>0</v>
      </c>
      <c r="Q45" s="253">
        <f>IFERROR((H45-H155)*INDEX('Input| Expensing'!$F$8:$J$57,MATCH($L45,'Input| Expensing'!$C$8:$C$57,0),MATCH(Q$7,'Input| Expensing'!$F$7:$J$7,0)),"")</f>
        <v>0</v>
      </c>
      <c r="R45" s="253">
        <f t="shared" si="2"/>
        <v>0</v>
      </c>
      <c r="V45" s="67"/>
      <c r="W45" s="67"/>
      <c r="X45" s="67"/>
      <c r="Y45" s="67"/>
      <c r="Z45" s="67"/>
      <c r="AA45" s="67"/>
      <c r="AF45" s="67"/>
      <c r="AG45" s="67"/>
      <c r="AH45" s="67"/>
      <c r="AI45" s="67"/>
      <c r="AJ45" s="67"/>
      <c r="AK45" s="67"/>
    </row>
    <row r="46" spans="2:37" s="65" customFormat="1" outlineLevel="1" x14ac:dyDescent="0.25">
      <c r="B46" s="268">
        <f t="shared" si="3"/>
        <v>39</v>
      </c>
      <c r="C46" s="57" t="str" cm="1">
        <f t="array" ref="C46">IFERROR(INDEX('Input| Setup'!$E$8:$E$37,SMALL(IF('Input| Setup'!$F$8:$F$37="DX",ROW('Input| Setup'!$F$8:$F$37)-ROW('Input| Setup'!$F$8)+1),ROWS('Input| Setup'!$F$8:$F46))),"")</f>
        <v/>
      </c>
      <c r="D46" s="253">
        <f>SUMPRODUCT(INDEX('Input| Projects'!$AR$10:$CO$1009, ,MATCH($C46,'Input| Projects'!$AR$9:$CO$9,0)),'Calc| Project Costs'!BT$10:BT$1009)/10^3</f>
        <v>0</v>
      </c>
      <c r="E46" s="253">
        <f>SUMPRODUCT(INDEX('Input| Projects'!$AR$10:$CO$1009, ,MATCH($C46,'Input| Projects'!$AR$9:$CO$9,0)),'Calc| Project Costs'!BU$10:BU$1009)/10^3</f>
        <v>0</v>
      </c>
      <c r="F46" s="253">
        <f>SUMPRODUCT(INDEX('Input| Projects'!$AR$10:$CO$1009, ,MATCH($C46,'Input| Projects'!$AR$9:$CO$9,0)),'Calc| Project Costs'!BV$10:BV$1009)/10^3</f>
        <v>0</v>
      </c>
      <c r="G46" s="253">
        <f>SUMPRODUCT(INDEX('Input| Projects'!$AR$10:$CO$1009, ,MATCH($C46,'Input| Projects'!$AR$9:$CO$9,0)),'Calc| Project Costs'!BW$10:BW$1009)/10^3</f>
        <v>0</v>
      </c>
      <c r="H46" s="253">
        <f>SUMPRODUCT(INDEX('Input| Projects'!$AR$10:$CO$1009, ,MATCH($C46,'Input| Projects'!$AR$9:$CO$9,0)),'Calc| Project Costs'!BX$10:BX$1009)/10^3</f>
        <v>0</v>
      </c>
      <c r="I46" s="253">
        <f t="shared" si="1"/>
        <v>0</v>
      </c>
      <c r="K46" s="268">
        <f t="shared" si="4"/>
        <v>39</v>
      </c>
      <c r="L46" s="57" t="str">
        <f t="shared" si="5"/>
        <v/>
      </c>
      <c r="M46" s="253">
        <f>IFERROR((D46-D156)*INDEX('Input| Expensing'!$F$8:$J$57,MATCH($L46,'Input| Expensing'!$C$8:$C$57,0),MATCH(M$7,'Input| Expensing'!$F$7:$J$7,0)),"")</f>
        <v>0</v>
      </c>
      <c r="N46" s="253">
        <f>IFERROR((E46-E156)*INDEX('Input| Expensing'!$F$8:$J$57,MATCH($L46,'Input| Expensing'!$C$8:$C$57,0),MATCH(N$7,'Input| Expensing'!$F$7:$J$7,0)),"")</f>
        <v>0</v>
      </c>
      <c r="O46" s="253">
        <f>IFERROR((F46-F156)*INDEX('Input| Expensing'!$F$8:$J$57,MATCH($L46,'Input| Expensing'!$C$8:$C$57,0),MATCH(O$7,'Input| Expensing'!$F$7:$J$7,0)),"")</f>
        <v>0</v>
      </c>
      <c r="P46" s="253">
        <f>IFERROR((G46-G156)*INDEX('Input| Expensing'!$F$8:$J$57,MATCH($L46,'Input| Expensing'!$C$8:$C$57,0),MATCH(P$7,'Input| Expensing'!$F$7:$J$7,0)),"")</f>
        <v>0</v>
      </c>
      <c r="Q46" s="253">
        <f>IFERROR((H46-H156)*INDEX('Input| Expensing'!$F$8:$J$57,MATCH($L46,'Input| Expensing'!$C$8:$C$57,0),MATCH(Q$7,'Input| Expensing'!$F$7:$J$7,0)),"")</f>
        <v>0</v>
      </c>
      <c r="R46" s="253">
        <f t="shared" si="2"/>
        <v>0</v>
      </c>
      <c r="V46" s="67"/>
      <c r="W46" s="67"/>
      <c r="X46" s="67"/>
      <c r="Y46" s="67"/>
      <c r="Z46" s="67"/>
      <c r="AA46" s="67"/>
      <c r="AF46" s="67"/>
      <c r="AG46" s="67"/>
      <c r="AH46" s="67"/>
      <c r="AI46" s="67"/>
      <c r="AJ46" s="67"/>
      <c r="AK46" s="67"/>
    </row>
    <row r="47" spans="2:37" s="65" customFormat="1" outlineLevel="1" x14ac:dyDescent="0.25">
      <c r="B47" s="268">
        <f t="shared" si="3"/>
        <v>40</v>
      </c>
      <c r="C47" s="57" t="str" cm="1">
        <f t="array" ref="C47">IFERROR(INDEX('Input| Setup'!$E$8:$E$37,SMALL(IF('Input| Setup'!$F$8:$F$37="DX",ROW('Input| Setup'!$F$8:$F$37)-ROW('Input| Setup'!$F$8)+1),ROWS('Input| Setup'!$F$8:$F47))),"")</f>
        <v/>
      </c>
      <c r="D47" s="253">
        <f>SUMPRODUCT(INDEX('Input| Projects'!$AR$10:$CO$1009, ,MATCH($C47,'Input| Projects'!$AR$9:$CO$9,0)),'Calc| Project Costs'!BT$10:BT$1009)/10^3</f>
        <v>0</v>
      </c>
      <c r="E47" s="253">
        <f>SUMPRODUCT(INDEX('Input| Projects'!$AR$10:$CO$1009, ,MATCH($C47,'Input| Projects'!$AR$9:$CO$9,0)),'Calc| Project Costs'!BU$10:BU$1009)/10^3</f>
        <v>0</v>
      </c>
      <c r="F47" s="253">
        <f>SUMPRODUCT(INDEX('Input| Projects'!$AR$10:$CO$1009, ,MATCH($C47,'Input| Projects'!$AR$9:$CO$9,0)),'Calc| Project Costs'!BV$10:BV$1009)/10^3</f>
        <v>0</v>
      </c>
      <c r="G47" s="253">
        <f>SUMPRODUCT(INDEX('Input| Projects'!$AR$10:$CO$1009, ,MATCH($C47,'Input| Projects'!$AR$9:$CO$9,0)),'Calc| Project Costs'!BW$10:BW$1009)/10^3</f>
        <v>0</v>
      </c>
      <c r="H47" s="253">
        <f>SUMPRODUCT(INDEX('Input| Projects'!$AR$10:$CO$1009, ,MATCH($C47,'Input| Projects'!$AR$9:$CO$9,0)),'Calc| Project Costs'!BX$10:BX$1009)/10^3</f>
        <v>0</v>
      </c>
      <c r="I47" s="253">
        <f t="shared" si="1"/>
        <v>0</v>
      </c>
      <c r="K47" s="268">
        <f t="shared" si="4"/>
        <v>40</v>
      </c>
      <c r="L47" s="57" t="str">
        <f t="shared" si="5"/>
        <v/>
      </c>
      <c r="M47" s="253">
        <f>IFERROR((D47-D157)*INDEX('Input| Expensing'!$F$8:$J$57,MATCH($L47,'Input| Expensing'!$C$8:$C$57,0),MATCH(M$7,'Input| Expensing'!$F$7:$J$7,0)),"")</f>
        <v>0</v>
      </c>
      <c r="N47" s="253">
        <f>IFERROR((E47-E157)*INDEX('Input| Expensing'!$F$8:$J$57,MATCH($L47,'Input| Expensing'!$C$8:$C$57,0),MATCH(N$7,'Input| Expensing'!$F$7:$J$7,0)),"")</f>
        <v>0</v>
      </c>
      <c r="O47" s="253">
        <f>IFERROR((F47-F157)*INDEX('Input| Expensing'!$F$8:$J$57,MATCH($L47,'Input| Expensing'!$C$8:$C$57,0),MATCH(O$7,'Input| Expensing'!$F$7:$J$7,0)),"")</f>
        <v>0</v>
      </c>
      <c r="P47" s="253">
        <f>IFERROR((G47-G157)*INDEX('Input| Expensing'!$F$8:$J$57,MATCH($L47,'Input| Expensing'!$C$8:$C$57,0),MATCH(P$7,'Input| Expensing'!$F$7:$J$7,0)),"")</f>
        <v>0</v>
      </c>
      <c r="Q47" s="253">
        <f>IFERROR((H47-H157)*INDEX('Input| Expensing'!$F$8:$J$57,MATCH($L47,'Input| Expensing'!$C$8:$C$57,0),MATCH(Q$7,'Input| Expensing'!$F$7:$J$7,0)),"")</f>
        <v>0</v>
      </c>
      <c r="R47" s="253">
        <f t="shared" si="2"/>
        <v>0</v>
      </c>
      <c r="V47" s="67"/>
      <c r="W47" s="67"/>
      <c r="X47" s="67"/>
      <c r="Y47" s="67"/>
      <c r="Z47" s="67"/>
      <c r="AA47" s="67"/>
      <c r="AF47" s="67"/>
      <c r="AG47" s="67"/>
      <c r="AH47" s="67"/>
      <c r="AI47" s="67"/>
      <c r="AJ47" s="67"/>
      <c r="AK47" s="67"/>
    </row>
    <row r="48" spans="2:37" s="65" customFormat="1" outlineLevel="1" x14ac:dyDescent="0.25">
      <c r="B48" s="268">
        <f t="shared" si="3"/>
        <v>41</v>
      </c>
      <c r="C48" s="57" t="str" cm="1">
        <f t="array" ref="C48">IFERROR(INDEX('Input| Setup'!$E$8:$E$37,SMALL(IF('Input| Setup'!$F$8:$F$37="DX",ROW('Input| Setup'!$F$8:$F$37)-ROW('Input| Setup'!$F$8)+1),ROWS('Input| Setup'!$F$8:$F48))),"")</f>
        <v/>
      </c>
      <c r="D48" s="253">
        <f>SUMPRODUCT(INDEX('Input| Projects'!$AR$10:$CO$1009, ,MATCH($C48,'Input| Projects'!$AR$9:$CO$9,0)),'Calc| Project Costs'!BT$10:BT$1009)/10^3</f>
        <v>0</v>
      </c>
      <c r="E48" s="253">
        <f>SUMPRODUCT(INDEX('Input| Projects'!$AR$10:$CO$1009, ,MATCH($C48,'Input| Projects'!$AR$9:$CO$9,0)),'Calc| Project Costs'!BU$10:BU$1009)/10^3</f>
        <v>0</v>
      </c>
      <c r="F48" s="253">
        <f>SUMPRODUCT(INDEX('Input| Projects'!$AR$10:$CO$1009, ,MATCH($C48,'Input| Projects'!$AR$9:$CO$9,0)),'Calc| Project Costs'!BV$10:BV$1009)/10^3</f>
        <v>0</v>
      </c>
      <c r="G48" s="253">
        <f>SUMPRODUCT(INDEX('Input| Projects'!$AR$10:$CO$1009, ,MATCH($C48,'Input| Projects'!$AR$9:$CO$9,0)),'Calc| Project Costs'!BW$10:BW$1009)/10^3</f>
        <v>0</v>
      </c>
      <c r="H48" s="253">
        <f>SUMPRODUCT(INDEX('Input| Projects'!$AR$10:$CO$1009, ,MATCH($C48,'Input| Projects'!$AR$9:$CO$9,0)),'Calc| Project Costs'!BX$10:BX$1009)/10^3</f>
        <v>0</v>
      </c>
      <c r="I48" s="253">
        <f t="shared" si="1"/>
        <v>0</v>
      </c>
      <c r="K48" s="268">
        <f t="shared" si="4"/>
        <v>41</v>
      </c>
      <c r="L48" s="57" t="str">
        <f t="shared" si="5"/>
        <v/>
      </c>
      <c r="M48" s="253">
        <f>IFERROR((D48-D158)*INDEX('Input| Expensing'!$F$8:$J$57,MATCH($L48,'Input| Expensing'!$C$8:$C$57,0),MATCH(M$7,'Input| Expensing'!$F$7:$J$7,0)),"")</f>
        <v>0</v>
      </c>
      <c r="N48" s="253">
        <f>IFERROR((E48-E158)*INDEX('Input| Expensing'!$F$8:$J$57,MATCH($L48,'Input| Expensing'!$C$8:$C$57,0),MATCH(N$7,'Input| Expensing'!$F$7:$J$7,0)),"")</f>
        <v>0</v>
      </c>
      <c r="O48" s="253">
        <f>IFERROR((F48-F158)*INDEX('Input| Expensing'!$F$8:$J$57,MATCH($L48,'Input| Expensing'!$C$8:$C$57,0),MATCH(O$7,'Input| Expensing'!$F$7:$J$7,0)),"")</f>
        <v>0</v>
      </c>
      <c r="P48" s="253">
        <f>IFERROR((G48-G158)*INDEX('Input| Expensing'!$F$8:$J$57,MATCH($L48,'Input| Expensing'!$C$8:$C$57,0),MATCH(P$7,'Input| Expensing'!$F$7:$J$7,0)),"")</f>
        <v>0</v>
      </c>
      <c r="Q48" s="253">
        <f>IFERROR((H48-H158)*INDEX('Input| Expensing'!$F$8:$J$57,MATCH($L48,'Input| Expensing'!$C$8:$C$57,0),MATCH(Q$7,'Input| Expensing'!$F$7:$J$7,0)),"")</f>
        <v>0</v>
      </c>
      <c r="R48" s="253">
        <f t="shared" si="2"/>
        <v>0</v>
      </c>
      <c r="V48" s="67"/>
      <c r="W48" s="67"/>
      <c r="X48" s="67"/>
      <c r="Y48" s="67"/>
      <c r="Z48" s="67"/>
      <c r="AA48" s="67"/>
      <c r="AF48" s="67"/>
      <c r="AG48" s="67"/>
      <c r="AH48" s="67"/>
      <c r="AI48" s="67"/>
      <c r="AJ48" s="67"/>
      <c r="AK48" s="67"/>
    </row>
    <row r="49" spans="1:37" s="65" customFormat="1" outlineLevel="1" x14ac:dyDescent="0.25">
      <c r="B49" s="268">
        <f t="shared" si="3"/>
        <v>42</v>
      </c>
      <c r="C49" s="57" t="str" cm="1">
        <f t="array" ref="C49">IFERROR(INDEX('Input| Setup'!$E$8:$E$37,SMALL(IF('Input| Setup'!$F$8:$F$37="DX",ROW('Input| Setup'!$F$8:$F$37)-ROW('Input| Setup'!$F$8)+1),ROWS('Input| Setup'!$F$8:$F49))),"")</f>
        <v/>
      </c>
      <c r="D49" s="253">
        <f>SUMPRODUCT(INDEX('Input| Projects'!$AR$10:$CO$1009, ,MATCH($C49,'Input| Projects'!$AR$9:$CO$9,0)),'Calc| Project Costs'!BT$10:BT$1009)/10^3</f>
        <v>0</v>
      </c>
      <c r="E49" s="253">
        <f>SUMPRODUCT(INDEX('Input| Projects'!$AR$10:$CO$1009, ,MATCH($C49,'Input| Projects'!$AR$9:$CO$9,0)),'Calc| Project Costs'!BU$10:BU$1009)/10^3</f>
        <v>0</v>
      </c>
      <c r="F49" s="253">
        <f>SUMPRODUCT(INDEX('Input| Projects'!$AR$10:$CO$1009, ,MATCH($C49,'Input| Projects'!$AR$9:$CO$9,0)),'Calc| Project Costs'!BV$10:BV$1009)/10^3</f>
        <v>0</v>
      </c>
      <c r="G49" s="253">
        <f>SUMPRODUCT(INDEX('Input| Projects'!$AR$10:$CO$1009, ,MATCH($C49,'Input| Projects'!$AR$9:$CO$9,0)),'Calc| Project Costs'!BW$10:BW$1009)/10^3</f>
        <v>0</v>
      </c>
      <c r="H49" s="253">
        <f>SUMPRODUCT(INDEX('Input| Projects'!$AR$10:$CO$1009, ,MATCH($C49,'Input| Projects'!$AR$9:$CO$9,0)),'Calc| Project Costs'!BX$10:BX$1009)/10^3</f>
        <v>0</v>
      </c>
      <c r="I49" s="253">
        <f t="shared" si="1"/>
        <v>0</v>
      </c>
      <c r="K49" s="268">
        <f t="shared" si="4"/>
        <v>42</v>
      </c>
      <c r="L49" s="57" t="str">
        <f t="shared" si="5"/>
        <v/>
      </c>
      <c r="M49" s="253">
        <f>IFERROR((D49-D159)*INDEX('Input| Expensing'!$F$8:$J$57,MATCH($L49,'Input| Expensing'!$C$8:$C$57,0),MATCH(M$7,'Input| Expensing'!$F$7:$J$7,0)),"")</f>
        <v>0</v>
      </c>
      <c r="N49" s="253">
        <f>IFERROR((E49-E159)*INDEX('Input| Expensing'!$F$8:$J$57,MATCH($L49,'Input| Expensing'!$C$8:$C$57,0),MATCH(N$7,'Input| Expensing'!$F$7:$J$7,0)),"")</f>
        <v>0</v>
      </c>
      <c r="O49" s="253">
        <f>IFERROR((F49-F159)*INDEX('Input| Expensing'!$F$8:$J$57,MATCH($L49,'Input| Expensing'!$C$8:$C$57,0),MATCH(O$7,'Input| Expensing'!$F$7:$J$7,0)),"")</f>
        <v>0</v>
      </c>
      <c r="P49" s="253">
        <f>IFERROR((G49-G159)*INDEX('Input| Expensing'!$F$8:$J$57,MATCH($L49,'Input| Expensing'!$C$8:$C$57,0),MATCH(P$7,'Input| Expensing'!$F$7:$J$7,0)),"")</f>
        <v>0</v>
      </c>
      <c r="Q49" s="253">
        <f>IFERROR((H49-H159)*INDEX('Input| Expensing'!$F$8:$J$57,MATCH($L49,'Input| Expensing'!$C$8:$C$57,0),MATCH(Q$7,'Input| Expensing'!$F$7:$J$7,0)),"")</f>
        <v>0</v>
      </c>
      <c r="R49" s="253">
        <f t="shared" si="2"/>
        <v>0</v>
      </c>
      <c r="V49" s="67"/>
      <c r="W49" s="67"/>
      <c r="X49" s="67"/>
      <c r="Y49" s="67"/>
      <c r="Z49" s="67"/>
      <c r="AA49" s="67"/>
      <c r="AF49" s="67"/>
      <c r="AG49" s="67"/>
      <c r="AH49" s="67"/>
      <c r="AI49" s="67"/>
      <c r="AJ49" s="67"/>
      <c r="AK49" s="67"/>
    </row>
    <row r="50" spans="1:37" s="65" customFormat="1" outlineLevel="1" x14ac:dyDescent="0.25">
      <c r="B50" s="268">
        <f t="shared" si="3"/>
        <v>43</v>
      </c>
      <c r="C50" s="57" t="str" cm="1">
        <f t="array" ref="C50">IFERROR(INDEX('Input| Setup'!$E$8:$E$37,SMALL(IF('Input| Setup'!$F$8:$F$37="DX",ROW('Input| Setup'!$F$8:$F$37)-ROW('Input| Setup'!$F$8)+1),ROWS('Input| Setup'!$F$8:$F50))),"")</f>
        <v/>
      </c>
      <c r="D50" s="253">
        <f>SUMPRODUCT(INDEX('Input| Projects'!$AR$10:$CO$1009, ,MATCH($C50,'Input| Projects'!$AR$9:$CO$9,0)),'Calc| Project Costs'!BT$10:BT$1009)/10^3</f>
        <v>0</v>
      </c>
      <c r="E50" s="253">
        <f>SUMPRODUCT(INDEX('Input| Projects'!$AR$10:$CO$1009, ,MATCH($C50,'Input| Projects'!$AR$9:$CO$9,0)),'Calc| Project Costs'!BU$10:BU$1009)/10^3</f>
        <v>0</v>
      </c>
      <c r="F50" s="253">
        <f>SUMPRODUCT(INDEX('Input| Projects'!$AR$10:$CO$1009, ,MATCH($C50,'Input| Projects'!$AR$9:$CO$9,0)),'Calc| Project Costs'!BV$10:BV$1009)/10^3</f>
        <v>0</v>
      </c>
      <c r="G50" s="253">
        <f>SUMPRODUCT(INDEX('Input| Projects'!$AR$10:$CO$1009, ,MATCH($C50,'Input| Projects'!$AR$9:$CO$9,0)),'Calc| Project Costs'!BW$10:BW$1009)/10^3</f>
        <v>0</v>
      </c>
      <c r="H50" s="253">
        <f>SUMPRODUCT(INDEX('Input| Projects'!$AR$10:$CO$1009, ,MATCH($C50,'Input| Projects'!$AR$9:$CO$9,0)),'Calc| Project Costs'!BX$10:BX$1009)/10^3</f>
        <v>0</v>
      </c>
      <c r="I50" s="253">
        <f t="shared" si="1"/>
        <v>0</v>
      </c>
      <c r="K50" s="268">
        <f t="shared" si="4"/>
        <v>43</v>
      </c>
      <c r="L50" s="57" t="str">
        <f t="shared" si="5"/>
        <v/>
      </c>
      <c r="M50" s="253">
        <f>IFERROR((D50-D160)*INDEX('Input| Expensing'!$F$8:$J$57,MATCH($L50,'Input| Expensing'!$C$8:$C$57,0),MATCH(M$7,'Input| Expensing'!$F$7:$J$7,0)),"")</f>
        <v>0</v>
      </c>
      <c r="N50" s="253">
        <f>IFERROR((E50-E160)*INDEX('Input| Expensing'!$F$8:$J$57,MATCH($L50,'Input| Expensing'!$C$8:$C$57,0),MATCH(N$7,'Input| Expensing'!$F$7:$J$7,0)),"")</f>
        <v>0</v>
      </c>
      <c r="O50" s="253">
        <f>IFERROR((F50-F160)*INDEX('Input| Expensing'!$F$8:$J$57,MATCH($L50,'Input| Expensing'!$C$8:$C$57,0),MATCH(O$7,'Input| Expensing'!$F$7:$J$7,0)),"")</f>
        <v>0</v>
      </c>
      <c r="P50" s="253">
        <f>IFERROR((G50-G160)*INDEX('Input| Expensing'!$F$8:$J$57,MATCH($L50,'Input| Expensing'!$C$8:$C$57,0),MATCH(P$7,'Input| Expensing'!$F$7:$J$7,0)),"")</f>
        <v>0</v>
      </c>
      <c r="Q50" s="253">
        <f>IFERROR((H50-H160)*INDEX('Input| Expensing'!$F$8:$J$57,MATCH($L50,'Input| Expensing'!$C$8:$C$57,0),MATCH(Q$7,'Input| Expensing'!$F$7:$J$7,0)),"")</f>
        <v>0</v>
      </c>
      <c r="R50" s="253">
        <f t="shared" si="2"/>
        <v>0</v>
      </c>
      <c r="V50" s="67"/>
      <c r="W50" s="67"/>
      <c r="X50" s="67"/>
      <c r="Y50" s="67"/>
      <c r="Z50" s="67"/>
      <c r="AA50" s="67"/>
      <c r="AF50" s="67"/>
      <c r="AG50" s="67"/>
      <c r="AH50" s="67"/>
      <c r="AI50" s="67"/>
      <c r="AJ50" s="67"/>
      <c r="AK50" s="67"/>
    </row>
    <row r="51" spans="1:37" s="65" customFormat="1" outlineLevel="1" x14ac:dyDescent="0.25">
      <c r="B51" s="268">
        <f t="shared" si="3"/>
        <v>44</v>
      </c>
      <c r="C51" s="57" t="str" cm="1">
        <f t="array" ref="C51">IFERROR(INDEX('Input| Setup'!$E$8:$E$37,SMALL(IF('Input| Setup'!$F$8:$F$37="DX",ROW('Input| Setup'!$F$8:$F$37)-ROW('Input| Setup'!$F$8)+1),ROWS('Input| Setup'!$F$8:$F51))),"")</f>
        <v/>
      </c>
      <c r="D51" s="253">
        <f>SUMPRODUCT(INDEX('Input| Projects'!$AR$10:$CO$1009, ,MATCH($C51,'Input| Projects'!$AR$9:$CO$9,0)),'Calc| Project Costs'!BT$10:BT$1009)/10^3</f>
        <v>0</v>
      </c>
      <c r="E51" s="253">
        <f>SUMPRODUCT(INDEX('Input| Projects'!$AR$10:$CO$1009, ,MATCH($C51,'Input| Projects'!$AR$9:$CO$9,0)),'Calc| Project Costs'!BU$10:BU$1009)/10^3</f>
        <v>0</v>
      </c>
      <c r="F51" s="253">
        <f>SUMPRODUCT(INDEX('Input| Projects'!$AR$10:$CO$1009, ,MATCH($C51,'Input| Projects'!$AR$9:$CO$9,0)),'Calc| Project Costs'!BV$10:BV$1009)/10^3</f>
        <v>0</v>
      </c>
      <c r="G51" s="253">
        <f>SUMPRODUCT(INDEX('Input| Projects'!$AR$10:$CO$1009, ,MATCH($C51,'Input| Projects'!$AR$9:$CO$9,0)),'Calc| Project Costs'!BW$10:BW$1009)/10^3</f>
        <v>0</v>
      </c>
      <c r="H51" s="253">
        <f>SUMPRODUCT(INDEX('Input| Projects'!$AR$10:$CO$1009, ,MATCH($C51,'Input| Projects'!$AR$9:$CO$9,0)),'Calc| Project Costs'!BX$10:BX$1009)/10^3</f>
        <v>0</v>
      </c>
      <c r="I51" s="253">
        <f t="shared" si="1"/>
        <v>0</v>
      </c>
      <c r="K51" s="268">
        <f t="shared" si="4"/>
        <v>44</v>
      </c>
      <c r="L51" s="57" t="str">
        <f t="shared" si="5"/>
        <v/>
      </c>
      <c r="M51" s="253">
        <f>IFERROR((D51-D161)*INDEX('Input| Expensing'!$F$8:$J$57,MATCH($L51,'Input| Expensing'!$C$8:$C$57,0),MATCH(M$7,'Input| Expensing'!$F$7:$J$7,0)),"")</f>
        <v>0</v>
      </c>
      <c r="N51" s="253">
        <f>IFERROR((E51-E161)*INDEX('Input| Expensing'!$F$8:$J$57,MATCH($L51,'Input| Expensing'!$C$8:$C$57,0),MATCH(N$7,'Input| Expensing'!$F$7:$J$7,0)),"")</f>
        <v>0</v>
      </c>
      <c r="O51" s="253">
        <f>IFERROR((F51-F161)*INDEX('Input| Expensing'!$F$8:$J$57,MATCH($L51,'Input| Expensing'!$C$8:$C$57,0),MATCH(O$7,'Input| Expensing'!$F$7:$J$7,0)),"")</f>
        <v>0</v>
      </c>
      <c r="P51" s="253">
        <f>IFERROR((G51-G161)*INDEX('Input| Expensing'!$F$8:$J$57,MATCH($L51,'Input| Expensing'!$C$8:$C$57,0),MATCH(P$7,'Input| Expensing'!$F$7:$J$7,0)),"")</f>
        <v>0</v>
      </c>
      <c r="Q51" s="253">
        <f>IFERROR((H51-H161)*INDEX('Input| Expensing'!$F$8:$J$57,MATCH($L51,'Input| Expensing'!$C$8:$C$57,0),MATCH(Q$7,'Input| Expensing'!$F$7:$J$7,0)),"")</f>
        <v>0</v>
      </c>
      <c r="R51" s="253">
        <f t="shared" si="2"/>
        <v>0</v>
      </c>
      <c r="V51" s="67"/>
      <c r="W51" s="67"/>
      <c r="X51" s="67"/>
      <c r="Y51" s="67"/>
      <c r="Z51" s="67"/>
      <c r="AA51" s="67"/>
      <c r="AF51" s="67"/>
      <c r="AG51" s="67"/>
      <c r="AH51" s="67"/>
      <c r="AI51" s="67"/>
      <c r="AJ51" s="67"/>
      <c r="AK51" s="67"/>
    </row>
    <row r="52" spans="1:37" s="65" customFormat="1" outlineLevel="1" x14ac:dyDescent="0.25">
      <c r="B52" s="268">
        <f t="shared" si="3"/>
        <v>45</v>
      </c>
      <c r="C52" s="57" t="str" cm="1">
        <f t="array" ref="C52">IFERROR(INDEX('Input| Setup'!$E$8:$E$37,SMALL(IF('Input| Setup'!$F$8:$F$37="DX",ROW('Input| Setup'!$F$8:$F$37)-ROW('Input| Setup'!$F$8)+1),ROWS('Input| Setup'!$F$8:$F52))),"")</f>
        <v/>
      </c>
      <c r="D52" s="253">
        <f>SUMPRODUCT(INDEX('Input| Projects'!$AR$10:$CO$1009, ,MATCH($C52,'Input| Projects'!$AR$9:$CO$9,0)),'Calc| Project Costs'!BT$10:BT$1009)/10^3</f>
        <v>0</v>
      </c>
      <c r="E52" s="253">
        <f>SUMPRODUCT(INDEX('Input| Projects'!$AR$10:$CO$1009, ,MATCH($C52,'Input| Projects'!$AR$9:$CO$9,0)),'Calc| Project Costs'!BU$10:BU$1009)/10^3</f>
        <v>0</v>
      </c>
      <c r="F52" s="253">
        <f>SUMPRODUCT(INDEX('Input| Projects'!$AR$10:$CO$1009, ,MATCH($C52,'Input| Projects'!$AR$9:$CO$9,0)),'Calc| Project Costs'!BV$10:BV$1009)/10^3</f>
        <v>0</v>
      </c>
      <c r="G52" s="253">
        <f>SUMPRODUCT(INDEX('Input| Projects'!$AR$10:$CO$1009, ,MATCH($C52,'Input| Projects'!$AR$9:$CO$9,0)),'Calc| Project Costs'!BW$10:BW$1009)/10^3</f>
        <v>0</v>
      </c>
      <c r="H52" s="253">
        <f>SUMPRODUCT(INDEX('Input| Projects'!$AR$10:$CO$1009, ,MATCH($C52,'Input| Projects'!$AR$9:$CO$9,0)),'Calc| Project Costs'!BX$10:BX$1009)/10^3</f>
        <v>0</v>
      </c>
      <c r="I52" s="253">
        <f t="shared" si="1"/>
        <v>0</v>
      </c>
      <c r="K52" s="268">
        <f t="shared" si="4"/>
        <v>45</v>
      </c>
      <c r="L52" s="57" t="str">
        <f t="shared" si="5"/>
        <v/>
      </c>
      <c r="M52" s="253">
        <f>IFERROR((D52-D162)*INDEX('Input| Expensing'!$F$8:$J$57,MATCH($L52,'Input| Expensing'!$C$8:$C$57,0),MATCH(M$7,'Input| Expensing'!$F$7:$J$7,0)),"")</f>
        <v>0</v>
      </c>
      <c r="N52" s="253">
        <f>IFERROR((E52-E162)*INDEX('Input| Expensing'!$F$8:$J$57,MATCH($L52,'Input| Expensing'!$C$8:$C$57,0),MATCH(N$7,'Input| Expensing'!$F$7:$J$7,0)),"")</f>
        <v>0</v>
      </c>
      <c r="O52" s="253">
        <f>IFERROR((F52-F162)*INDEX('Input| Expensing'!$F$8:$J$57,MATCH($L52,'Input| Expensing'!$C$8:$C$57,0),MATCH(O$7,'Input| Expensing'!$F$7:$J$7,0)),"")</f>
        <v>0</v>
      </c>
      <c r="P52" s="253">
        <f>IFERROR((G52-G162)*INDEX('Input| Expensing'!$F$8:$J$57,MATCH($L52,'Input| Expensing'!$C$8:$C$57,0),MATCH(P$7,'Input| Expensing'!$F$7:$J$7,0)),"")</f>
        <v>0</v>
      </c>
      <c r="Q52" s="253">
        <f>IFERROR((H52-H162)*INDEX('Input| Expensing'!$F$8:$J$57,MATCH($L52,'Input| Expensing'!$C$8:$C$57,0),MATCH(Q$7,'Input| Expensing'!$F$7:$J$7,0)),"")</f>
        <v>0</v>
      </c>
      <c r="R52" s="253">
        <f t="shared" si="2"/>
        <v>0</v>
      </c>
      <c r="V52" s="67"/>
      <c r="W52" s="67"/>
      <c r="X52" s="67"/>
      <c r="Y52" s="67"/>
      <c r="Z52" s="67"/>
      <c r="AA52" s="67"/>
      <c r="AF52" s="67"/>
      <c r="AG52" s="67"/>
      <c r="AH52" s="67"/>
      <c r="AI52" s="67"/>
      <c r="AJ52" s="67"/>
      <c r="AK52" s="67"/>
    </row>
    <row r="53" spans="1:37" s="65" customFormat="1" outlineLevel="1" x14ac:dyDescent="0.25">
      <c r="B53" s="268">
        <f t="shared" si="3"/>
        <v>46</v>
      </c>
      <c r="C53" s="57" t="str" cm="1">
        <f t="array" ref="C53">IFERROR(INDEX('Input| Setup'!$E$8:$E$37,SMALL(IF('Input| Setup'!$F$8:$F$37="DX",ROW('Input| Setup'!$F$8:$F$37)-ROW('Input| Setup'!$F$8)+1),ROWS('Input| Setup'!$F$8:$F53))),"")</f>
        <v/>
      </c>
      <c r="D53" s="253">
        <f>SUMPRODUCT(INDEX('Input| Projects'!$AR$10:$CO$1009, ,MATCH($C53,'Input| Projects'!$AR$9:$CO$9,0)),'Calc| Project Costs'!BT$10:BT$1009)/10^3</f>
        <v>0</v>
      </c>
      <c r="E53" s="253">
        <f>SUMPRODUCT(INDEX('Input| Projects'!$AR$10:$CO$1009, ,MATCH($C53,'Input| Projects'!$AR$9:$CO$9,0)),'Calc| Project Costs'!BU$10:BU$1009)/10^3</f>
        <v>0</v>
      </c>
      <c r="F53" s="253">
        <f>SUMPRODUCT(INDEX('Input| Projects'!$AR$10:$CO$1009, ,MATCH($C53,'Input| Projects'!$AR$9:$CO$9,0)),'Calc| Project Costs'!BV$10:BV$1009)/10^3</f>
        <v>0</v>
      </c>
      <c r="G53" s="253">
        <f>SUMPRODUCT(INDEX('Input| Projects'!$AR$10:$CO$1009, ,MATCH($C53,'Input| Projects'!$AR$9:$CO$9,0)),'Calc| Project Costs'!BW$10:BW$1009)/10^3</f>
        <v>0</v>
      </c>
      <c r="H53" s="253">
        <f>SUMPRODUCT(INDEX('Input| Projects'!$AR$10:$CO$1009, ,MATCH($C53,'Input| Projects'!$AR$9:$CO$9,0)),'Calc| Project Costs'!BX$10:BX$1009)/10^3</f>
        <v>0</v>
      </c>
      <c r="I53" s="253">
        <f t="shared" si="1"/>
        <v>0</v>
      </c>
      <c r="K53" s="268">
        <f t="shared" si="4"/>
        <v>46</v>
      </c>
      <c r="L53" s="57" t="str">
        <f t="shared" si="5"/>
        <v/>
      </c>
      <c r="M53" s="253">
        <f>IFERROR((D53-D163)*INDEX('Input| Expensing'!$F$8:$J$57,MATCH($L53,'Input| Expensing'!$C$8:$C$57,0),MATCH(M$7,'Input| Expensing'!$F$7:$J$7,0)),"")</f>
        <v>0</v>
      </c>
      <c r="N53" s="253">
        <f>IFERROR((E53-E163)*INDEX('Input| Expensing'!$F$8:$J$57,MATCH($L53,'Input| Expensing'!$C$8:$C$57,0),MATCH(N$7,'Input| Expensing'!$F$7:$J$7,0)),"")</f>
        <v>0</v>
      </c>
      <c r="O53" s="253">
        <f>IFERROR((F53-F163)*INDEX('Input| Expensing'!$F$8:$J$57,MATCH($L53,'Input| Expensing'!$C$8:$C$57,0),MATCH(O$7,'Input| Expensing'!$F$7:$J$7,0)),"")</f>
        <v>0</v>
      </c>
      <c r="P53" s="253">
        <f>IFERROR((G53-G163)*INDEX('Input| Expensing'!$F$8:$J$57,MATCH($L53,'Input| Expensing'!$C$8:$C$57,0),MATCH(P$7,'Input| Expensing'!$F$7:$J$7,0)),"")</f>
        <v>0</v>
      </c>
      <c r="Q53" s="253">
        <f>IFERROR((H53-H163)*INDEX('Input| Expensing'!$F$8:$J$57,MATCH($L53,'Input| Expensing'!$C$8:$C$57,0),MATCH(Q$7,'Input| Expensing'!$F$7:$J$7,0)),"")</f>
        <v>0</v>
      </c>
      <c r="R53" s="253">
        <f t="shared" si="2"/>
        <v>0</v>
      </c>
      <c r="V53" s="67"/>
      <c r="W53" s="67"/>
      <c r="X53" s="67"/>
      <c r="Y53" s="67"/>
      <c r="Z53" s="67"/>
      <c r="AA53" s="67"/>
      <c r="AF53" s="67"/>
      <c r="AG53" s="67"/>
      <c r="AH53" s="67"/>
      <c r="AI53" s="67"/>
      <c r="AJ53" s="67"/>
      <c r="AK53" s="67"/>
    </row>
    <row r="54" spans="1:37" s="65" customFormat="1" outlineLevel="1" x14ac:dyDescent="0.25">
      <c r="B54" s="268">
        <f t="shared" si="3"/>
        <v>47</v>
      </c>
      <c r="C54" s="57" t="str" cm="1">
        <f t="array" ref="C54">IFERROR(INDEX('Input| Setup'!$E$8:$E$37,SMALL(IF('Input| Setup'!$F$8:$F$37="DX",ROW('Input| Setup'!$F$8:$F$37)-ROW('Input| Setup'!$F$8)+1),ROWS('Input| Setup'!$F$8:$F54))),"")</f>
        <v/>
      </c>
      <c r="D54" s="253">
        <f>SUMPRODUCT(INDEX('Input| Projects'!$AR$10:$CO$1009, ,MATCH($C54,'Input| Projects'!$AR$9:$CO$9,0)),'Calc| Project Costs'!BT$10:BT$1009)/10^3</f>
        <v>0</v>
      </c>
      <c r="E54" s="253">
        <f>SUMPRODUCT(INDEX('Input| Projects'!$AR$10:$CO$1009, ,MATCH($C54,'Input| Projects'!$AR$9:$CO$9,0)),'Calc| Project Costs'!BU$10:BU$1009)/10^3</f>
        <v>0</v>
      </c>
      <c r="F54" s="253">
        <f>SUMPRODUCT(INDEX('Input| Projects'!$AR$10:$CO$1009, ,MATCH($C54,'Input| Projects'!$AR$9:$CO$9,0)),'Calc| Project Costs'!BV$10:BV$1009)/10^3</f>
        <v>0</v>
      </c>
      <c r="G54" s="253">
        <f>SUMPRODUCT(INDEX('Input| Projects'!$AR$10:$CO$1009, ,MATCH($C54,'Input| Projects'!$AR$9:$CO$9,0)),'Calc| Project Costs'!BW$10:BW$1009)/10^3</f>
        <v>0</v>
      </c>
      <c r="H54" s="253">
        <f>SUMPRODUCT(INDEX('Input| Projects'!$AR$10:$CO$1009, ,MATCH($C54,'Input| Projects'!$AR$9:$CO$9,0)),'Calc| Project Costs'!BX$10:BX$1009)/10^3</f>
        <v>0</v>
      </c>
      <c r="I54" s="253">
        <f t="shared" si="1"/>
        <v>0</v>
      </c>
      <c r="K54" s="268">
        <f t="shared" si="4"/>
        <v>47</v>
      </c>
      <c r="L54" s="57" t="str">
        <f t="shared" si="5"/>
        <v/>
      </c>
      <c r="M54" s="253">
        <f>IFERROR((D54-D164)*INDEX('Input| Expensing'!$F$8:$J$57,MATCH($L54,'Input| Expensing'!$C$8:$C$57,0),MATCH(M$7,'Input| Expensing'!$F$7:$J$7,0)),"")</f>
        <v>0</v>
      </c>
      <c r="N54" s="253">
        <f>IFERROR((E54-E164)*INDEX('Input| Expensing'!$F$8:$J$57,MATCH($L54,'Input| Expensing'!$C$8:$C$57,0),MATCH(N$7,'Input| Expensing'!$F$7:$J$7,0)),"")</f>
        <v>0</v>
      </c>
      <c r="O54" s="253">
        <f>IFERROR((F54-F164)*INDEX('Input| Expensing'!$F$8:$J$57,MATCH($L54,'Input| Expensing'!$C$8:$C$57,0),MATCH(O$7,'Input| Expensing'!$F$7:$J$7,0)),"")</f>
        <v>0</v>
      </c>
      <c r="P54" s="253">
        <f>IFERROR((G54-G164)*INDEX('Input| Expensing'!$F$8:$J$57,MATCH($L54,'Input| Expensing'!$C$8:$C$57,0),MATCH(P$7,'Input| Expensing'!$F$7:$J$7,0)),"")</f>
        <v>0</v>
      </c>
      <c r="Q54" s="253">
        <f>IFERROR((H54-H164)*INDEX('Input| Expensing'!$F$8:$J$57,MATCH($L54,'Input| Expensing'!$C$8:$C$57,0),MATCH(Q$7,'Input| Expensing'!$F$7:$J$7,0)),"")</f>
        <v>0</v>
      </c>
      <c r="R54" s="253">
        <f t="shared" si="2"/>
        <v>0</v>
      </c>
      <c r="V54" s="67"/>
      <c r="W54" s="67"/>
      <c r="X54" s="67"/>
      <c r="Y54" s="67"/>
      <c r="Z54" s="67"/>
      <c r="AA54" s="67"/>
      <c r="AF54" s="67"/>
      <c r="AG54" s="67"/>
      <c r="AH54" s="67"/>
      <c r="AI54" s="67"/>
      <c r="AJ54" s="67"/>
      <c r="AK54" s="67"/>
    </row>
    <row r="55" spans="1:37" s="65" customFormat="1" outlineLevel="1" x14ac:dyDescent="0.25">
      <c r="B55" s="268">
        <f t="shared" si="3"/>
        <v>48</v>
      </c>
      <c r="C55" s="57" t="str" cm="1">
        <f t="array" ref="C55">IFERROR(INDEX('Input| Setup'!$E$8:$E$37,SMALL(IF('Input| Setup'!$F$8:$F$37="DX",ROW('Input| Setup'!$F$8:$F$37)-ROW('Input| Setup'!$F$8)+1),ROWS('Input| Setup'!$F$8:$F55))),"")</f>
        <v/>
      </c>
      <c r="D55" s="253">
        <f>SUMPRODUCT(INDEX('Input| Projects'!$AR$10:$CO$1009, ,MATCH($C55,'Input| Projects'!$AR$9:$CO$9,0)),'Calc| Project Costs'!BT$10:BT$1009)/10^3</f>
        <v>0</v>
      </c>
      <c r="E55" s="253">
        <f>SUMPRODUCT(INDEX('Input| Projects'!$AR$10:$CO$1009, ,MATCH($C55,'Input| Projects'!$AR$9:$CO$9,0)),'Calc| Project Costs'!BU$10:BU$1009)/10^3</f>
        <v>0</v>
      </c>
      <c r="F55" s="253">
        <f>SUMPRODUCT(INDEX('Input| Projects'!$AR$10:$CO$1009, ,MATCH($C55,'Input| Projects'!$AR$9:$CO$9,0)),'Calc| Project Costs'!BV$10:BV$1009)/10^3</f>
        <v>0</v>
      </c>
      <c r="G55" s="253">
        <f>SUMPRODUCT(INDEX('Input| Projects'!$AR$10:$CO$1009, ,MATCH($C55,'Input| Projects'!$AR$9:$CO$9,0)),'Calc| Project Costs'!BW$10:BW$1009)/10^3</f>
        <v>0</v>
      </c>
      <c r="H55" s="253">
        <f>SUMPRODUCT(INDEX('Input| Projects'!$AR$10:$CO$1009, ,MATCH($C55,'Input| Projects'!$AR$9:$CO$9,0)),'Calc| Project Costs'!BX$10:BX$1009)/10^3</f>
        <v>0</v>
      </c>
      <c r="I55" s="253">
        <f t="shared" si="1"/>
        <v>0</v>
      </c>
      <c r="K55" s="268">
        <f t="shared" si="4"/>
        <v>48</v>
      </c>
      <c r="L55" s="57" t="str">
        <f t="shared" si="5"/>
        <v/>
      </c>
      <c r="M55" s="253">
        <f>IFERROR((D55-D165)*INDEX('Input| Expensing'!$F$8:$J$57,MATCH($L55,'Input| Expensing'!$C$8:$C$57,0),MATCH(M$7,'Input| Expensing'!$F$7:$J$7,0)),"")</f>
        <v>0</v>
      </c>
      <c r="N55" s="253">
        <f>IFERROR((E55-E165)*INDEX('Input| Expensing'!$F$8:$J$57,MATCH($L55,'Input| Expensing'!$C$8:$C$57,0),MATCH(N$7,'Input| Expensing'!$F$7:$J$7,0)),"")</f>
        <v>0</v>
      </c>
      <c r="O55" s="253">
        <f>IFERROR((F55-F165)*INDEX('Input| Expensing'!$F$8:$J$57,MATCH($L55,'Input| Expensing'!$C$8:$C$57,0),MATCH(O$7,'Input| Expensing'!$F$7:$J$7,0)),"")</f>
        <v>0</v>
      </c>
      <c r="P55" s="253">
        <f>IFERROR((G55-G165)*INDEX('Input| Expensing'!$F$8:$J$57,MATCH($L55,'Input| Expensing'!$C$8:$C$57,0),MATCH(P$7,'Input| Expensing'!$F$7:$J$7,0)),"")</f>
        <v>0</v>
      </c>
      <c r="Q55" s="253">
        <f>IFERROR((H55-H165)*INDEX('Input| Expensing'!$F$8:$J$57,MATCH($L55,'Input| Expensing'!$C$8:$C$57,0),MATCH(Q$7,'Input| Expensing'!$F$7:$J$7,0)),"")</f>
        <v>0</v>
      </c>
      <c r="R55" s="253">
        <f t="shared" si="2"/>
        <v>0</v>
      </c>
      <c r="V55" s="67"/>
      <c r="W55" s="67"/>
      <c r="X55" s="67"/>
      <c r="Y55" s="67"/>
      <c r="Z55" s="67"/>
      <c r="AA55" s="67"/>
      <c r="AF55" s="67"/>
      <c r="AG55" s="67"/>
      <c r="AH55" s="67"/>
      <c r="AI55" s="67"/>
      <c r="AJ55" s="67"/>
      <c r="AK55" s="67"/>
    </row>
    <row r="56" spans="1:37" s="65" customFormat="1" outlineLevel="1" x14ac:dyDescent="0.25">
      <c r="B56" s="268">
        <f t="shared" si="3"/>
        <v>49</v>
      </c>
      <c r="C56" s="57" t="str" cm="1">
        <f t="array" ref="C56">IFERROR(INDEX('Input| Setup'!$E$8:$E$37,SMALL(IF('Input| Setup'!$F$8:$F$37="DX",ROW('Input| Setup'!$F$8:$F$37)-ROW('Input| Setup'!$F$8)+1),ROWS('Input| Setup'!$F$8:$F56))),"")</f>
        <v/>
      </c>
      <c r="D56" s="253">
        <f>SUMPRODUCT(INDEX('Input| Projects'!$AR$10:$CO$1009, ,MATCH($C56,'Input| Projects'!$AR$9:$CO$9,0)),'Calc| Project Costs'!BT$10:BT$1009)/10^3</f>
        <v>0</v>
      </c>
      <c r="E56" s="253">
        <f>SUMPRODUCT(INDEX('Input| Projects'!$AR$10:$CO$1009, ,MATCH($C56,'Input| Projects'!$AR$9:$CO$9,0)),'Calc| Project Costs'!BU$10:BU$1009)/10^3</f>
        <v>0</v>
      </c>
      <c r="F56" s="253">
        <f>SUMPRODUCT(INDEX('Input| Projects'!$AR$10:$CO$1009, ,MATCH($C56,'Input| Projects'!$AR$9:$CO$9,0)),'Calc| Project Costs'!BV$10:BV$1009)/10^3</f>
        <v>0</v>
      </c>
      <c r="G56" s="253">
        <f>SUMPRODUCT(INDEX('Input| Projects'!$AR$10:$CO$1009, ,MATCH($C56,'Input| Projects'!$AR$9:$CO$9,0)),'Calc| Project Costs'!BW$10:BW$1009)/10^3</f>
        <v>0</v>
      </c>
      <c r="H56" s="253">
        <f>SUMPRODUCT(INDEX('Input| Projects'!$AR$10:$CO$1009, ,MATCH($C56,'Input| Projects'!$AR$9:$CO$9,0)),'Calc| Project Costs'!BX$10:BX$1009)/10^3</f>
        <v>0</v>
      </c>
      <c r="I56" s="253">
        <f t="shared" si="1"/>
        <v>0</v>
      </c>
      <c r="K56" s="268">
        <f t="shared" si="4"/>
        <v>49</v>
      </c>
      <c r="L56" s="57" t="str">
        <f t="shared" si="5"/>
        <v/>
      </c>
      <c r="M56" s="253">
        <f>IFERROR((D56-D166)*INDEX('Input| Expensing'!$F$8:$J$57,MATCH($L56,'Input| Expensing'!$C$8:$C$57,0),MATCH(M$7,'Input| Expensing'!$F$7:$J$7,0)),"")</f>
        <v>0</v>
      </c>
      <c r="N56" s="253">
        <f>IFERROR((E56-E166)*INDEX('Input| Expensing'!$F$8:$J$57,MATCH($L56,'Input| Expensing'!$C$8:$C$57,0),MATCH(N$7,'Input| Expensing'!$F$7:$J$7,0)),"")</f>
        <v>0</v>
      </c>
      <c r="O56" s="253">
        <f>IFERROR((F56-F166)*INDEX('Input| Expensing'!$F$8:$J$57,MATCH($L56,'Input| Expensing'!$C$8:$C$57,0),MATCH(O$7,'Input| Expensing'!$F$7:$J$7,0)),"")</f>
        <v>0</v>
      </c>
      <c r="P56" s="253">
        <f>IFERROR((G56-G166)*INDEX('Input| Expensing'!$F$8:$J$57,MATCH($L56,'Input| Expensing'!$C$8:$C$57,0),MATCH(P$7,'Input| Expensing'!$F$7:$J$7,0)),"")</f>
        <v>0</v>
      </c>
      <c r="Q56" s="253">
        <f>IFERROR((H56-H166)*INDEX('Input| Expensing'!$F$8:$J$57,MATCH($L56,'Input| Expensing'!$C$8:$C$57,0),MATCH(Q$7,'Input| Expensing'!$F$7:$J$7,0)),"")</f>
        <v>0</v>
      </c>
      <c r="R56" s="253">
        <f t="shared" si="2"/>
        <v>0</v>
      </c>
      <c r="V56" s="67"/>
      <c r="W56" s="67"/>
      <c r="X56" s="67"/>
      <c r="Y56" s="67"/>
      <c r="Z56" s="67"/>
      <c r="AA56" s="67"/>
      <c r="AF56" s="67"/>
      <c r="AG56" s="67"/>
      <c r="AH56" s="67"/>
      <c r="AI56" s="67"/>
      <c r="AJ56" s="67"/>
      <c r="AK56" s="67"/>
    </row>
    <row r="57" spans="1:37" s="65" customFormat="1" outlineLevel="1" x14ac:dyDescent="0.25">
      <c r="B57" s="268">
        <f t="shared" si="3"/>
        <v>50</v>
      </c>
      <c r="C57" s="57" t="str" cm="1">
        <f t="array" ref="C57">IFERROR(INDEX('Input| Setup'!$E$8:$E$37,SMALL(IF('Input| Setup'!$F$8:$F$37="DX",ROW('Input| Setup'!$F$8:$F$37)-ROW('Input| Setup'!$F$8)+1),ROWS('Input| Setup'!$F$8:$F57))),"")</f>
        <v/>
      </c>
      <c r="D57" s="253">
        <f>SUMPRODUCT(INDEX('Input| Projects'!$AR$10:$CO$1009, ,MATCH($C57,'Input| Projects'!$AR$9:$CO$9,0)),'Calc| Project Costs'!BT$10:BT$1009)/10^3</f>
        <v>0</v>
      </c>
      <c r="E57" s="253">
        <f>SUMPRODUCT(INDEX('Input| Projects'!$AR$10:$CO$1009, ,MATCH($C57,'Input| Projects'!$AR$9:$CO$9,0)),'Calc| Project Costs'!BU$10:BU$1009)/10^3</f>
        <v>0</v>
      </c>
      <c r="F57" s="253">
        <f>SUMPRODUCT(INDEX('Input| Projects'!$AR$10:$CO$1009, ,MATCH($C57,'Input| Projects'!$AR$9:$CO$9,0)),'Calc| Project Costs'!BV$10:BV$1009)/10^3</f>
        <v>0</v>
      </c>
      <c r="G57" s="253">
        <f>SUMPRODUCT(INDEX('Input| Projects'!$AR$10:$CO$1009, ,MATCH($C57,'Input| Projects'!$AR$9:$CO$9,0)),'Calc| Project Costs'!BW$10:BW$1009)/10^3</f>
        <v>0</v>
      </c>
      <c r="H57" s="253">
        <f>SUMPRODUCT(INDEX('Input| Projects'!$AR$10:$CO$1009, ,MATCH($C57,'Input| Projects'!$AR$9:$CO$9,0)),'Calc| Project Costs'!BX$10:BX$1009)/10^3</f>
        <v>0</v>
      </c>
      <c r="I57" s="253">
        <f t="shared" si="1"/>
        <v>0</v>
      </c>
      <c r="K57" s="268">
        <f t="shared" si="4"/>
        <v>50</v>
      </c>
      <c r="L57" s="57" t="str">
        <f t="shared" si="5"/>
        <v/>
      </c>
      <c r="M57" s="253">
        <f>IFERROR((D57-D167)*INDEX('Input| Expensing'!$F$8:$J$57,MATCH($L57,'Input| Expensing'!$C$8:$C$57,0),MATCH(M$7,'Input| Expensing'!$F$7:$J$7,0)),"")</f>
        <v>0</v>
      </c>
      <c r="N57" s="253">
        <f>IFERROR((E57-E167)*INDEX('Input| Expensing'!$F$8:$J$57,MATCH($L57,'Input| Expensing'!$C$8:$C$57,0),MATCH(N$7,'Input| Expensing'!$F$7:$J$7,0)),"")</f>
        <v>0</v>
      </c>
      <c r="O57" s="253">
        <f>IFERROR((F57-F167)*INDEX('Input| Expensing'!$F$8:$J$57,MATCH($L57,'Input| Expensing'!$C$8:$C$57,0),MATCH(O$7,'Input| Expensing'!$F$7:$J$7,0)),"")</f>
        <v>0</v>
      </c>
      <c r="P57" s="253">
        <f>IFERROR((G57-G167)*INDEX('Input| Expensing'!$F$8:$J$57,MATCH($L57,'Input| Expensing'!$C$8:$C$57,0),MATCH(P$7,'Input| Expensing'!$F$7:$J$7,0)),"")</f>
        <v>0</v>
      </c>
      <c r="Q57" s="253">
        <f>IFERROR((H57-H167)*INDEX('Input| Expensing'!$F$8:$J$57,MATCH($L57,'Input| Expensing'!$C$8:$C$57,0),MATCH(Q$7,'Input| Expensing'!$F$7:$J$7,0)),"")</f>
        <v>0</v>
      </c>
      <c r="R57" s="253">
        <f t="shared" si="2"/>
        <v>0</v>
      </c>
      <c r="V57" s="67"/>
      <c r="W57" s="67"/>
      <c r="X57" s="67"/>
      <c r="Y57" s="67"/>
      <c r="Z57" s="67"/>
      <c r="AA57" s="67"/>
      <c r="AF57" s="67"/>
      <c r="AG57" s="67"/>
      <c r="AH57" s="67"/>
      <c r="AI57" s="67"/>
      <c r="AJ57" s="67"/>
      <c r="AK57" s="67"/>
    </row>
    <row r="58" spans="1:37" s="65" customFormat="1" ht="13" x14ac:dyDescent="0.3">
      <c r="C58" s="65" t="str" cm="1">
        <f t="array" ref="C58">IFERROR(INDEX('Input| Setup'!$E$8:$E$37,SMALL(IF('Input| Setup'!$F$8:$F$37="DX",ROW('Input| Setup'!$F$8:$F$37)-ROW('Input| Setup'!$F$8)+1),ROWS('Input| Setup'!$F$8:$F58))),"")</f>
        <v/>
      </c>
      <c r="D58" s="261">
        <f t="shared" ref="D58:I58" si="6">IFERROR(SUM(D8:D57),"")</f>
        <v>337.4707611183054</v>
      </c>
      <c r="E58" s="261">
        <f t="shared" si="6"/>
        <v>329.12081070250429</v>
      </c>
      <c r="F58" s="261">
        <f t="shared" si="6"/>
        <v>323.92636432397285</v>
      </c>
      <c r="G58" s="261">
        <f t="shared" si="6"/>
        <v>371.23268848086337</v>
      </c>
      <c r="H58" s="261">
        <f t="shared" si="6"/>
        <v>366.78627483921576</v>
      </c>
      <c r="I58" s="261">
        <f t="shared" si="6"/>
        <v>1728.5368994648618</v>
      </c>
      <c r="L58" s="97" t="s">
        <v>1</v>
      </c>
      <c r="M58" s="261">
        <f t="shared" ref="M58:R58" si="7">IFERROR(SUM(M8:M57),"")</f>
        <v>136.06861032222415</v>
      </c>
      <c r="N58" s="261">
        <f t="shared" si="7"/>
        <v>132.64298062534144</v>
      </c>
      <c r="O58" s="261">
        <f t="shared" si="7"/>
        <v>135.66995268243227</v>
      </c>
      <c r="P58" s="261">
        <f t="shared" si="7"/>
        <v>138.56401095389955</v>
      </c>
      <c r="Q58" s="261">
        <f t="shared" si="7"/>
        <v>140.35633989846343</v>
      </c>
      <c r="R58" s="261">
        <f t="shared" si="7"/>
        <v>683.30189448236069</v>
      </c>
      <c r="V58" s="67"/>
      <c r="W58" s="67"/>
      <c r="X58" s="67"/>
      <c r="Y58" s="67"/>
      <c r="Z58" s="67"/>
      <c r="AA58" s="67"/>
      <c r="AF58" s="67"/>
      <c r="AG58" s="67"/>
      <c r="AH58" s="67"/>
      <c r="AI58" s="67"/>
      <c r="AJ58" s="67"/>
      <c r="AK58" s="67"/>
    </row>
    <row r="59" spans="1:37" s="98" customFormat="1" ht="12.75" customHeight="1" x14ac:dyDescent="0.25">
      <c r="B59" s="146"/>
      <c r="C59" s="147"/>
      <c r="R59" s="242"/>
    </row>
    <row r="60" spans="1:37" s="98" customFormat="1" ht="13" x14ac:dyDescent="0.3">
      <c r="A60" s="303"/>
      <c r="B60" s="303"/>
      <c r="C60" s="303" t="str">
        <f>IFERROR(LEFT(C5,2)+1&amp;". Forecast capital contributions – Type 1 – as incurred ($millions "&amp;'Input| Escalations'!$E$10&amp;" "&amp;'Input| Escalations'!$D$10&amp;") (Distribution)","")</f>
        <v>57. Forecast capital contributions – Type 1 – as incurred ($millions June 2026) (Distribution)</v>
      </c>
      <c r="D60" s="303"/>
      <c r="E60" s="303"/>
      <c r="F60" s="303"/>
      <c r="G60" s="303"/>
      <c r="H60" s="303"/>
      <c r="I60" s="303"/>
      <c r="J60" s="65"/>
      <c r="M60" s="150"/>
      <c r="N60" s="149"/>
    </row>
    <row r="61" spans="1:37" s="98" customFormat="1" x14ac:dyDescent="0.25">
      <c r="D61" s="241">
        <f>IF(ABS(('Calc| Project Costs'!AF6+'Calc| Project Costs'!BL6)/10^3-D113-'Output| PTRM (T)'!D113)&lt;0.0000001,0,1)</f>
        <v>0</v>
      </c>
      <c r="E61" s="241">
        <f>IF(ABS(('Calc| Project Costs'!AG6+'Calc| Project Costs'!BM6)/10^3-E113-'Output| PTRM (T)'!E113)&lt;0.0000001,0,1)</f>
        <v>0</v>
      </c>
      <c r="F61" s="241">
        <f>IF(ABS(('Calc| Project Costs'!AH6+'Calc| Project Costs'!BN6)/10^3-F113-'Output| PTRM (T)'!F113)&lt;0.0000001,0,1)</f>
        <v>0</v>
      </c>
      <c r="G61" s="241">
        <f>IF(ABS(('Calc| Project Costs'!AI6+'Calc| Project Costs'!BO6)/10^3-G113-'Output| PTRM (T)'!G113)&lt;0.0000001,0,1)</f>
        <v>0</v>
      </c>
      <c r="H61" s="241">
        <f>IF(ABS(('Calc| Project Costs'!AJ6+'Calc| Project Costs'!BP6)/10^3-H113-'Output| PTRM (T)'!H113)&lt;0.0000001,0,1)</f>
        <v>0</v>
      </c>
      <c r="J61" s="65"/>
      <c r="L61" s="224"/>
      <c r="M61" s="150"/>
      <c r="N61" s="122"/>
    </row>
    <row r="62" spans="1:37" s="98" customFormat="1" x14ac:dyDescent="0.25">
      <c r="B62" s="65"/>
      <c r="C62" s="246" t="s">
        <v>155</v>
      </c>
      <c r="D62" s="246" t="str">
        <f>D$7</f>
        <v>2026-27</v>
      </c>
      <c r="E62" s="246" t="str">
        <f>E$7</f>
        <v>2027-28</v>
      </c>
      <c r="F62" s="246" t="str">
        <f>F$7</f>
        <v>2028-29</v>
      </c>
      <c r="G62" s="246" t="str">
        <f>G$7</f>
        <v>2029-30</v>
      </c>
      <c r="H62" s="246" t="str">
        <f>H$7</f>
        <v>2030-31</v>
      </c>
      <c r="I62" s="246" t="s">
        <v>1</v>
      </c>
      <c r="J62" s="65"/>
      <c r="L62" s="224"/>
      <c r="M62" s="150"/>
      <c r="N62" s="149"/>
    </row>
    <row r="63" spans="1:37" s="98" customFormat="1" x14ac:dyDescent="0.25">
      <c r="B63" s="268">
        <v>1</v>
      </c>
      <c r="C63" s="65" t="str">
        <f t="shared" ref="C63:C94" si="8">IFERROR(C8,"")</f>
        <v>Subtransmission</v>
      </c>
      <c r="D63" s="253">
        <f>SUMPRODUCT(INDEX('Input| Projects'!$AR$10:$CO$1009, ,MATCH($C63,'Input| Projects'!$AR$9:$CO$9,0)),'Calc| Project Costs'!AF$10:AF$1009)/10^3+SUMPRODUCT(INDEX('Input| Projects'!$AR$10:$CO$1009, ,MATCH($C8,'Input| Projects'!$AR$9:$CO$9,0)),'Calc| Project Costs'!BL$10:BL$1009)/10^3</f>
        <v>3.2209499500116294</v>
      </c>
      <c r="E63" s="253">
        <f>SUMPRODUCT(INDEX('Input| Projects'!$AR$10:$CO$1009, ,MATCH($C63,'Input| Projects'!$AR$9:$CO$9,0)),'Calc| Project Costs'!AG$10:AG$1009)/10^3+SUMPRODUCT(INDEX('Input| Projects'!$AR$10:$CO$1009, ,MATCH($C8,'Input| Projects'!$AR$9:$CO$9,0)),'Calc| Project Costs'!BM$10:BM$1009)/10^3</f>
        <v>3.2163850237637326</v>
      </c>
      <c r="F63" s="253">
        <f>SUMPRODUCT(INDEX('Input| Projects'!$AR$10:$CO$1009, ,MATCH($C63,'Input| Projects'!$AR$9:$CO$9,0)),'Calc| Project Costs'!AH$10:AH$1009)/10^3+SUMPRODUCT(INDEX('Input| Projects'!$AR$10:$CO$1009, ,MATCH($C8,'Input| Projects'!$AR$9:$CO$9,0)),'Calc| Project Costs'!BN$10:BN$1009)/10^3</f>
        <v>3.2149522242449882</v>
      </c>
      <c r="G63" s="253">
        <f>SUMPRODUCT(INDEX('Input| Projects'!$AR$10:$CO$1009, ,MATCH($C63,'Input| Projects'!$AR$9:$CO$9,0)),'Calc| Project Costs'!AI$10:AI$1009)/10^3+SUMPRODUCT(INDEX('Input| Projects'!$AR$10:$CO$1009, ,MATCH($C8,'Input| Projects'!$AR$9:$CO$9,0)),'Calc| Project Costs'!BO$10:BO$1009)/10^3</f>
        <v>3.3303900387845684</v>
      </c>
      <c r="H63" s="253">
        <f>SUMPRODUCT(INDEX('Input| Projects'!$AR$10:$CO$1009, ,MATCH($C63,'Input| Projects'!$AR$9:$CO$9,0)),'Calc| Project Costs'!AJ$10:AJ$1009)/10^3+SUMPRODUCT(INDEX('Input| Projects'!$AR$10:$CO$1009, ,MATCH($C8,'Input| Projects'!$AR$9:$CO$9,0)),'Calc| Project Costs'!BP$10:BP$1009)/10^3</f>
        <v>3.3883245809242575</v>
      </c>
      <c r="I63" s="253">
        <f>IFERROR(SUM(D63:H63),"")</f>
        <v>16.371001817729177</v>
      </c>
      <c r="J63" s="65"/>
      <c r="K63" s="217"/>
      <c r="M63" s="150"/>
      <c r="N63" s="122"/>
    </row>
    <row r="64" spans="1:37" s="98" customFormat="1" x14ac:dyDescent="0.25">
      <c r="B64" s="268">
        <f>IFERROR(B63+1,"")</f>
        <v>2</v>
      </c>
      <c r="C64" s="65" t="str">
        <f t="shared" si="8"/>
        <v>Distribution system assets</v>
      </c>
      <c r="D64" s="253">
        <f>SUMPRODUCT(INDEX('Input| Projects'!$AR$10:$CO$1009, ,MATCH($C64,'Input| Projects'!$AR$9:$CO$9,0)),'Calc| Project Costs'!AF$10:AF$1009)/10^3+SUMPRODUCT(INDEX('Input| Projects'!$AR$10:$CO$1009, ,MATCH($C9,'Input| Projects'!$AR$9:$CO$9,0)),'Calc| Project Costs'!BL$10:BL$1009)/10^3</f>
        <v>61.198049050220959</v>
      </c>
      <c r="E64" s="253">
        <f>SUMPRODUCT(INDEX('Input| Projects'!$AR$10:$CO$1009, ,MATCH($C64,'Input| Projects'!$AR$9:$CO$9,0)),'Calc| Project Costs'!AG$10:AG$1009)/10^3+SUMPRODUCT(INDEX('Input| Projects'!$AR$10:$CO$1009, ,MATCH($C9,'Input| Projects'!$AR$9:$CO$9,0)),'Calc| Project Costs'!BM$10:BM$1009)/10^3</f>
        <v>61.111315451510919</v>
      </c>
      <c r="F64" s="253">
        <f>SUMPRODUCT(INDEX('Input| Projects'!$AR$10:$CO$1009, ,MATCH($C64,'Input| Projects'!$AR$9:$CO$9,0)),'Calc| Project Costs'!AH$10:AH$1009)/10^3+SUMPRODUCT(INDEX('Input| Projects'!$AR$10:$CO$1009, ,MATCH($C9,'Input| Projects'!$AR$9:$CO$9,0)),'Calc| Project Costs'!BN$10:BN$1009)/10^3</f>
        <v>61.084092260654771</v>
      </c>
      <c r="G64" s="253">
        <f>SUMPRODUCT(INDEX('Input| Projects'!$AR$10:$CO$1009, ,MATCH($C64,'Input| Projects'!$AR$9:$CO$9,0)),'Calc| Project Costs'!AI$10:AI$1009)/10^3+SUMPRODUCT(INDEX('Input| Projects'!$AR$10:$CO$1009, ,MATCH($C9,'Input| Projects'!$AR$9:$CO$9,0)),'Calc| Project Costs'!BO$10:BO$1009)/10^3</f>
        <v>63.277410736906788</v>
      </c>
      <c r="H64" s="253">
        <f>SUMPRODUCT(INDEX('Input| Projects'!$AR$10:$CO$1009, ,MATCH($C64,'Input| Projects'!$AR$9:$CO$9,0)),'Calc| Project Costs'!AJ$10:AJ$1009)/10^3+SUMPRODUCT(INDEX('Input| Projects'!$AR$10:$CO$1009, ,MATCH($C9,'Input| Projects'!$AR$9:$CO$9,0)),'Calc| Project Costs'!BP$10:BP$1009)/10^3</f>
        <v>64.378167037560871</v>
      </c>
      <c r="I64" s="253">
        <f t="shared" ref="I64:I112" si="9">IFERROR(SUM(D64:H64),"")</f>
        <v>311.04903453685426</v>
      </c>
      <c r="J64" s="65"/>
    </row>
    <row r="65" spans="2:14" s="98" customFormat="1" x14ac:dyDescent="0.25">
      <c r="B65" s="268">
        <f t="shared" ref="B65:B112" si="10">IFERROR(B64+1,"")</f>
        <v>3</v>
      </c>
      <c r="C65" s="65" t="str">
        <f t="shared" si="8"/>
        <v>SCADA/Network control</v>
      </c>
      <c r="D65" s="253">
        <f>SUMPRODUCT(INDEX('Input| Projects'!$AR$10:$CO$1009, ,MATCH($C65,'Input| Projects'!$AR$9:$CO$9,0)),'Calc| Project Costs'!AF$10:AF$1009)/10^3+SUMPRODUCT(INDEX('Input| Projects'!$AR$10:$CO$1009, ,MATCH($C10,'Input| Projects'!$AR$9:$CO$9,0)),'Calc| Project Costs'!BL$10:BL$1009)/10^3</f>
        <v>0</v>
      </c>
      <c r="E65" s="253">
        <f>SUMPRODUCT(INDEX('Input| Projects'!$AR$10:$CO$1009, ,MATCH($C65,'Input| Projects'!$AR$9:$CO$9,0)),'Calc| Project Costs'!AG$10:AG$1009)/10^3+SUMPRODUCT(INDEX('Input| Projects'!$AR$10:$CO$1009, ,MATCH($C10,'Input| Projects'!$AR$9:$CO$9,0)),'Calc| Project Costs'!BM$10:BM$1009)/10^3</f>
        <v>0</v>
      </c>
      <c r="F65" s="253">
        <f>SUMPRODUCT(INDEX('Input| Projects'!$AR$10:$CO$1009, ,MATCH($C65,'Input| Projects'!$AR$9:$CO$9,0)),'Calc| Project Costs'!AH$10:AH$1009)/10^3+SUMPRODUCT(INDEX('Input| Projects'!$AR$10:$CO$1009, ,MATCH($C10,'Input| Projects'!$AR$9:$CO$9,0)),'Calc| Project Costs'!BN$10:BN$1009)/10^3</f>
        <v>0</v>
      </c>
      <c r="G65" s="253">
        <f>SUMPRODUCT(INDEX('Input| Projects'!$AR$10:$CO$1009, ,MATCH($C65,'Input| Projects'!$AR$9:$CO$9,0)),'Calc| Project Costs'!AI$10:AI$1009)/10^3+SUMPRODUCT(INDEX('Input| Projects'!$AR$10:$CO$1009, ,MATCH($C10,'Input| Projects'!$AR$9:$CO$9,0)),'Calc| Project Costs'!BO$10:BO$1009)/10^3</f>
        <v>0</v>
      </c>
      <c r="H65" s="253">
        <f>SUMPRODUCT(INDEX('Input| Projects'!$AR$10:$CO$1009, ,MATCH($C65,'Input| Projects'!$AR$9:$CO$9,0)),'Calc| Project Costs'!AJ$10:AJ$1009)/10^3+SUMPRODUCT(INDEX('Input| Projects'!$AR$10:$CO$1009, ,MATCH($C10,'Input| Projects'!$AR$9:$CO$9,0)),'Calc| Project Costs'!BP$10:BP$1009)/10^3</f>
        <v>0</v>
      </c>
      <c r="I65" s="253">
        <f t="shared" si="9"/>
        <v>0</v>
      </c>
      <c r="J65" s="65"/>
    </row>
    <row r="66" spans="2:14" s="98" customFormat="1" x14ac:dyDescent="0.25">
      <c r="B66" s="268">
        <f t="shared" si="10"/>
        <v>4</v>
      </c>
      <c r="C66" s="65" t="str">
        <f t="shared" si="8"/>
        <v>Non-network general assets - IT</v>
      </c>
      <c r="D66" s="253">
        <f>SUMPRODUCT(INDEX('Input| Projects'!$AR$10:$CO$1009, ,MATCH($C66,'Input| Projects'!$AR$9:$CO$9,0)),'Calc| Project Costs'!AF$10:AF$1009)/10^3+SUMPRODUCT(INDEX('Input| Projects'!$AR$10:$CO$1009, ,MATCH($C11,'Input| Projects'!$AR$9:$CO$9,0)),'Calc| Project Costs'!BL$10:BL$1009)/10^3</f>
        <v>0</v>
      </c>
      <c r="E66" s="253">
        <f>SUMPRODUCT(INDEX('Input| Projects'!$AR$10:$CO$1009, ,MATCH($C66,'Input| Projects'!$AR$9:$CO$9,0)),'Calc| Project Costs'!AG$10:AG$1009)/10^3+SUMPRODUCT(INDEX('Input| Projects'!$AR$10:$CO$1009, ,MATCH($C11,'Input| Projects'!$AR$9:$CO$9,0)),'Calc| Project Costs'!BM$10:BM$1009)/10^3</f>
        <v>0</v>
      </c>
      <c r="F66" s="253">
        <f>SUMPRODUCT(INDEX('Input| Projects'!$AR$10:$CO$1009, ,MATCH($C66,'Input| Projects'!$AR$9:$CO$9,0)),'Calc| Project Costs'!AH$10:AH$1009)/10^3+SUMPRODUCT(INDEX('Input| Projects'!$AR$10:$CO$1009, ,MATCH($C11,'Input| Projects'!$AR$9:$CO$9,0)),'Calc| Project Costs'!BN$10:BN$1009)/10^3</f>
        <v>0</v>
      </c>
      <c r="G66" s="253">
        <f>SUMPRODUCT(INDEX('Input| Projects'!$AR$10:$CO$1009, ,MATCH($C66,'Input| Projects'!$AR$9:$CO$9,0)),'Calc| Project Costs'!AI$10:AI$1009)/10^3+SUMPRODUCT(INDEX('Input| Projects'!$AR$10:$CO$1009, ,MATCH($C11,'Input| Projects'!$AR$9:$CO$9,0)),'Calc| Project Costs'!BO$10:BO$1009)/10^3</f>
        <v>0</v>
      </c>
      <c r="H66" s="253">
        <f>SUMPRODUCT(INDEX('Input| Projects'!$AR$10:$CO$1009, ,MATCH($C66,'Input| Projects'!$AR$9:$CO$9,0)),'Calc| Project Costs'!AJ$10:AJ$1009)/10^3+SUMPRODUCT(INDEX('Input| Projects'!$AR$10:$CO$1009, ,MATCH($C11,'Input| Projects'!$AR$9:$CO$9,0)),'Calc| Project Costs'!BP$10:BP$1009)/10^3</f>
        <v>0</v>
      </c>
      <c r="I66" s="253">
        <f t="shared" si="9"/>
        <v>0</v>
      </c>
      <c r="J66" s="65"/>
    </row>
    <row r="67" spans="2:14" s="98" customFormat="1" x14ac:dyDescent="0.25">
      <c r="B67" s="268">
        <f t="shared" si="10"/>
        <v>5</v>
      </c>
      <c r="C67" s="65" t="str">
        <f t="shared" si="8"/>
        <v>Non-network general assets - Other</v>
      </c>
      <c r="D67" s="253">
        <f>SUMPRODUCT(INDEX('Input| Projects'!$AR$10:$CO$1009, ,MATCH($C67,'Input| Projects'!$AR$9:$CO$9,0)),'Calc| Project Costs'!AF$10:AF$1009)/10^3+SUMPRODUCT(INDEX('Input| Projects'!$AR$10:$CO$1009, ,MATCH($C12,'Input| Projects'!$AR$9:$CO$9,0)),'Calc| Project Costs'!BL$10:BL$1009)/10^3</f>
        <v>0</v>
      </c>
      <c r="E67" s="253">
        <f>SUMPRODUCT(INDEX('Input| Projects'!$AR$10:$CO$1009, ,MATCH($C67,'Input| Projects'!$AR$9:$CO$9,0)),'Calc| Project Costs'!AG$10:AG$1009)/10^3+SUMPRODUCT(INDEX('Input| Projects'!$AR$10:$CO$1009, ,MATCH($C12,'Input| Projects'!$AR$9:$CO$9,0)),'Calc| Project Costs'!BM$10:BM$1009)/10^3</f>
        <v>0</v>
      </c>
      <c r="F67" s="253">
        <f>SUMPRODUCT(INDEX('Input| Projects'!$AR$10:$CO$1009, ,MATCH($C67,'Input| Projects'!$AR$9:$CO$9,0)),'Calc| Project Costs'!AH$10:AH$1009)/10^3+SUMPRODUCT(INDEX('Input| Projects'!$AR$10:$CO$1009, ,MATCH($C12,'Input| Projects'!$AR$9:$CO$9,0)),'Calc| Project Costs'!BN$10:BN$1009)/10^3</f>
        <v>0</v>
      </c>
      <c r="G67" s="253">
        <f>SUMPRODUCT(INDEX('Input| Projects'!$AR$10:$CO$1009, ,MATCH($C67,'Input| Projects'!$AR$9:$CO$9,0)),'Calc| Project Costs'!AI$10:AI$1009)/10^3+SUMPRODUCT(INDEX('Input| Projects'!$AR$10:$CO$1009, ,MATCH($C12,'Input| Projects'!$AR$9:$CO$9,0)),'Calc| Project Costs'!BO$10:BO$1009)/10^3</f>
        <v>0</v>
      </c>
      <c r="H67" s="253">
        <f>SUMPRODUCT(INDEX('Input| Projects'!$AR$10:$CO$1009, ,MATCH($C67,'Input| Projects'!$AR$9:$CO$9,0)),'Calc| Project Costs'!AJ$10:AJ$1009)/10^3+SUMPRODUCT(INDEX('Input| Projects'!$AR$10:$CO$1009, ,MATCH($C12,'Input| Projects'!$AR$9:$CO$9,0)),'Calc| Project Costs'!BP$10:BP$1009)/10^3</f>
        <v>0</v>
      </c>
      <c r="I67" s="253">
        <f t="shared" si="9"/>
        <v>0</v>
      </c>
      <c r="J67" s="65"/>
      <c r="M67" s="149"/>
      <c r="N67" s="149"/>
    </row>
    <row r="68" spans="2:14" s="98" customFormat="1" x14ac:dyDescent="0.25">
      <c r="B68" s="268">
        <f t="shared" si="10"/>
        <v>6</v>
      </c>
      <c r="C68" s="65" t="str">
        <f t="shared" si="8"/>
        <v>Land</v>
      </c>
      <c r="D68" s="253">
        <f>SUMPRODUCT(INDEX('Input| Projects'!$AR$10:$CO$1009, ,MATCH($C68,'Input| Projects'!$AR$9:$CO$9,0)),'Calc| Project Costs'!AF$10:AF$1009)/10^3+SUMPRODUCT(INDEX('Input| Projects'!$AR$10:$CO$1009, ,MATCH($C13,'Input| Projects'!$AR$9:$CO$9,0)),'Calc| Project Costs'!BL$10:BL$1009)/10^3</f>
        <v>0</v>
      </c>
      <c r="E68" s="253">
        <f>SUMPRODUCT(INDEX('Input| Projects'!$AR$10:$CO$1009, ,MATCH($C68,'Input| Projects'!$AR$9:$CO$9,0)),'Calc| Project Costs'!AG$10:AG$1009)/10^3+SUMPRODUCT(INDEX('Input| Projects'!$AR$10:$CO$1009, ,MATCH($C13,'Input| Projects'!$AR$9:$CO$9,0)),'Calc| Project Costs'!BM$10:BM$1009)/10^3</f>
        <v>0</v>
      </c>
      <c r="F68" s="253">
        <f>SUMPRODUCT(INDEX('Input| Projects'!$AR$10:$CO$1009, ,MATCH($C68,'Input| Projects'!$AR$9:$CO$9,0)),'Calc| Project Costs'!AH$10:AH$1009)/10^3+SUMPRODUCT(INDEX('Input| Projects'!$AR$10:$CO$1009, ,MATCH($C13,'Input| Projects'!$AR$9:$CO$9,0)),'Calc| Project Costs'!BN$10:BN$1009)/10^3</f>
        <v>0</v>
      </c>
      <c r="G68" s="253">
        <f>SUMPRODUCT(INDEX('Input| Projects'!$AR$10:$CO$1009, ,MATCH($C68,'Input| Projects'!$AR$9:$CO$9,0)),'Calc| Project Costs'!AI$10:AI$1009)/10^3+SUMPRODUCT(INDEX('Input| Projects'!$AR$10:$CO$1009, ,MATCH($C13,'Input| Projects'!$AR$9:$CO$9,0)),'Calc| Project Costs'!BO$10:BO$1009)/10^3</f>
        <v>0</v>
      </c>
      <c r="H68" s="253">
        <f>SUMPRODUCT(INDEX('Input| Projects'!$AR$10:$CO$1009, ,MATCH($C68,'Input| Projects'!$AR$9:$CO$9,0)),'Calc| Project Costs'!AJ$10:AJ$1009)/10^3+SUMPRODUCT(INDEX('Input| Projects'!$AR$10:$CO$1009, ,MATCH($C13,'Input| Projects'!$AR$9:$CO$9,0)),'Calc| Project Costs'!BP$10:BP$1009)/10^3</f>
        <v>0</v>
      </c>
      <c r="I68" s="253">
        <f t="shared" si="9"/>
        <v>0</v>
      </c>
      <c r="J68" s="65"/>
    </row>
    <row r="69" spans="2:14" s="98" customFormat="1" x14ac:dyDescent="0.25">
      <c r="B69" s="268">
        <f t="shared" si="10"/>
        <v>7</v>
      </c>
      <c r="C69" s="65" t="str">
        <f t="shared" si="8"/>
        <v>Accelerated depreciation assets</v>
      </c>
      <c r="D69" s="253">
        <f>SUMPRODUCT(INDEX('Input| Projects'!$AR$10:$CO$1009, ,MATCH($C69,'Input| Projects'!$AR$9:$CO$9,0)),'Calc| Project Costs'!AF$10:AF$1009)/10^3+SUMPRODUCT(INDEX('Input| Projects'!$AR$10:$CO$1009, ,MATCH($C14,'Input| Projects'!$AR$9:$CO$9,0)),'Calc| Project Costs'!BL$10:BL$1009)/10^3</f>
        <v>0</v>
      </c>
      <c r="E69" s="253">
        <f>SUMPRODUCT(INDEX('Input| Projects'!$AR$10:$CO$1009, ,MATCH($C69,'Input| Projects'!$AR$9:$CO$9,0)),'Calc| Project Costs'!AG$10:AG$1009)/10^3+SUMPRODUCT(INDEX('Input| Projects'!$AR$10:$CO$1009, ,MATCH($C14,'Input| Projects'!$AR$9:$CO$9,0)),'Calc| Project Costs'!BM$10:BM$1009)/10^3</f>
        <v>0</v>
      </c>
      <c r="F69" s="253">
        <f>SUMPRODUCT(INDEX('Input| Projects'!$AR$10:$CO$1009, ,MATCH($C69,'Input| Projects'!$AR$9:$CO$9,0)),'Calc| Project Costs'!AH$10:AH$1009)/10^3+SUMPRODUCT(INDEX('Input| Projects'!$AR$10:$CO$1009, ,MATCH($C14,'Input| Projects'!$AR$9:$CO$9,0)),'Calc| Project Costs'!BN$10:BN$1009)/10^3</f>
        <v>0</v>
      </c>
      <c r="G69" s="253">
        <f>SUMPRODUCT(INDEX('Input| Projects'!$AR$10:$CO$1009, ,MATCH($C69,'Input| Projects'!$AR$9:$CO$9,0)),'Calc| Project Costs'!AI$10:AI$1009)/10^3+SUMPRODUCT(INDEX('Input| Projects'!$AR$10:$CO$1009, ,MATCH($C14,'Input| Projects'!$AR$9:$CO$9,0)),'Calc| Project Costs'!BO$10:BO$1009)/10^3</f>
        <v>0</v>
      </c>
      <c r="H69" s="253">
        <f>SUMPRODUCT(INDEX('Input| Projects'!$AR$10:$CO$1009, ,MATCH($C69,'Input| Projects'!$AR$9:$CO$9,0)),'Calc| Project Costs'!AJ$10:AJ$1009)/10^3+SUMPRODUCT(INDEX('Input| Projects'!$AR$10:$CO$1009, ,MATCH($C14,'Input| Projects'!$AR$9:$CO$9,0)),'Calc| Project Costs'!BP$10:BP$1009)/10^3</f>
        <v>0</v>
      </c>
      <c r="I69" s="253">
        <f t="shared" si="9"/>
        <v>0</v>
      </c>
      <c r="J69" s="65"/>
    </row>
    <row r="70" spans="2:14" s="98" customFormat="1" x14ac:dyDescent="0.25">
      <c r="B70" s="268">
        <f t="shared" si="10"/>
        <v>8</v>
      </c>
      <c r="C70" s="65" t="str">
        <f t="shared" si="8"/>
        <v>in-house software</v>
      </c>
      <c r="D70" s="253">
        <f>SUMPRODUCT(INDEX('Input| Projects'!$AR$10:$CO$1009, ,MATCH($C70,'Input| Projects'!$AR$9:$CO$9,0)),'Calc| Project Costs'!AF$10:AF$1009)/10^3+SUMPRODUCT(INDEX('Input| Projects'!$AR$10:$CO$1009, ,MATCH($C15,'Input| Projects'!$AR$9:$CO$9,0)),'Calc| Project Costs'!BL$10:BL$1009)/10^3</f>
        <v>0</v>
      </c>
      <c r="E70" s="253">
        <f>SUMPRODUCT(INDEX('Input| Projects'!$AR$10:$CO$1009, ,MATCH($C70,'Input| Projects'!$AR$9:$CO$9,0)),'Calc| Project Costs'!AG$10:AG$1009)/10^3+SUMPRODUCT(INDEX('Input| Projects'!$AR$10:$CO$1009, ,MATCH($C15,'Input| Projects'!$AR$9:$CO$9,0)),'Calc| Project Costs'!BM$10:BM$1009)/10^3</f>
        <v>0</v>
      </c>
      <c r="F70" s="253">
        <f>SUMPRODUCT(INDEX('Input| Projects'!$AR$10:$CO$1009, ,MATCH($C70,'Input| Projects'!$AR$9:$CO$9,0)),'Calc| Project Costs'!AH$10:AH$1009)/10^3+SUMPRODUCT(INDEX('Input| Projects'!$AR$10:$CO$1009, ,MATCH($C15,'Input| Projects'!$AR$9:$CO$9,0)),'Calc| Project Costs'!BN$10:BN$1009)/10^3</f>
        <v>0</v>
      </c>
      <c r="G70" s="253">
        <f>SUMPRODUCT(INDEX('Input| Projects'!$AR$10:$CO$1009, ,MATCH($C70,'Input| Projects'!$AR$9:$CO$9,0)),'Calc| Project Costs'!AI$10:AI$1009)/10^3+SUMPRODUCT(INDEX('Input| Projects'!$AR$10:$CO$1009, ,MATCH($C15,'Input| Projects'!$AR$9:$CO$9,0)),'Calc| Project Costs'!BO$10:BO$1009)/10^3</f>
        <v>0</v>
      </c>
      <c r="H70" s="253">
        <f>SUMPRODUCT(INDEX('Input| Projects'!$AR$10:$CO$1009, ,MATCH($C70,'Input| Projects'!$AR$9:$CO$9,0)),'Calc| Project Costs'!AJ$10:AJ$1009)/10^3+SUMPRODUCT(INDEX('Input| Projects'!$AR$10:$CO$1009, ,MATCH($C15,'Input| Projects'!$AR$9:$CO$9,0)),'Calc| Project Costs'!BP$10:BP$1009)/10^3</f>
        <v>0</v>
      </c>
      <c r="I70" s="253">
        <f t="shared" si="9"/>
        <v>0</v>
      </c>
      <c r="J70" s="65"/>
    </row>
    <row r="71" spans="2:14" s="98" customFormat="1" x14ac:dyDescent="0.25">
      <c r="B71" s="268">
        <f t="shared" si="10"/>
        <v>9</v>
      </c>
      <c r="C71" s="65" t="str">
        <f t="shared" si="8"/>
        <v>Equity raising costs</v>
      </c>
      <c r="D71" s="253">
        <f>SUMPRODUCT(INDEX('Input| Projects'!$AR$10:$CO$1009, ,MATCH($C71,'Input| Projects'!$AR$9:$CO$9,0)),'Calc| Project Costs'!AF$10:AF$1009)/10^3+SUMPRODUCT(INDEX('Input| Projects'!$AR$10:$CO$1009, ,MATCH($C16,'Input| Projects'!$AR$9:$CO$9,0)),'Calc| Project Costs'!BL$10:BL$1009)/10^3</f>
        <v>0</v>
      </c>
      <c r="E71" s="253">
        <f>SUMPRODUCT(INDEX('Input| Projects'!$AR$10:$CO$1009, ,MATCH($C71,'Input| Projects'!$AR$9:$CO$9,0)),'Calc| Project Costs'!AG$10:AG$1009)/10^3+SUMPRODUCT(INDEX('Input| Projects'!$AR$10:$CO$1009, ,MATCH($C16,'Input| Projects'!$AR$9:$CO$9,0)),'Calc| Project Costs'!BM$10:BM$1009)/10^3</f>
        <v>0</v>
      </c>
      <c r="F71" s="253">
        <f>SUMPRODUCT(INDEX('Input| Projects'!$AR$10:$CO$1009, ,MATCH($C71,'Input| Projects'!$AR$9:$CO$9,0)),'Calc| Project Costs'!AH$10:AH$1009)/10^3+SUMPRODUCT(INDEX('Input| Projects'!$AR$10:$CO$1009, ,MATCH($C16,'Input| Projects'!$AR$9:$CO$9,0)),'Calc| Project Costs'!BN$10:BN$1009)/10^3</f>
        <v>0</v>
      </c>
      <c r="G71" s="253">
        <f>SUMPRODUCT(INDEX('Input| Projects'!$AR$10:$CO$1009, ,MATCH($C71,'Input| Projects'!$AR$9:$CO$9,0)),'Calc| Project Costs'!AI$10:AI$1009)/10^3+SUMPRODUCT(INDEX('Input| Projects'!$AR$10:$CO$1009, ,MATCH($C16,'Input| Projects'!$AR$9:$CO$9,0)),'Calc| Project Costs'!BO$10:BO$1009)/10^3</f>
        <v>0</v>
      </c>
      <c r="H71" s="253">
        <f>SUMPRODUCT(INDEX('Input| Projects'!$AR$10:$CO$1009, ,MATCH($C71,'Input| Projects'!$AR$9:$CO$9,0)),'Calc| Project Costs'!AJ$10:AJ$1009)/10^3+SUMPRODUCT(INDEX('Input| Projects'!$AR$10:$CO$1009, ,MATCH($C16,'Input| Projects'!$AR$9:$CO$9,0)),'Calc| Project Costs'!BP$10:BP$1009)/10^3</f>
        <v>0</v>
      </c>
      <c r="I71" s="253">
        <f t="shared" si="9"/>
        <v>0</v>
      </c>
      <c r="J71" s="65"/>
    </row>
    <row r="72" spans="2:14" s="98" customFormat="1" x14ac:dyDescent="0.25">
      <c r="B72" s="268">
        <f t="shared" si="10"/>
        <v>10</v>
      </c>
      <c r="C72" s="65" t="str">
        <f t="shared" si="8"/>
        <v/>
      </c>
      <c r="D72" s="253">
        <f>SUMPRODUCT(INDEX('Input| Projects'!$AR$10:$CO$1009, ,MATCH($C72,'Input| Projects'!$AR$9:$CO$9,0)),'Calc| Project Costs'!AF$10:AF$1009)/10^3+SUMPRODUCT(INDEX('Input| Projects'!$AR$10:$CO$1009, ,MATCH($C17,'Input| Projects'!$AR$9:$CO$9,0)),'Calc| Project Costs'!BL$10:BL$1009)/10^3</f>
        <v>0</v>
      </c>
      <c r="E72" s="253">
        <f>SUMPRODUCT(INDEX('Input| Projects'!$AR$10:$CO$1009, ,MATCH($C72,'Input| Projects'!$AR$9:$CO$9,0)),'Calc| Project Costs'!AG$10:AG$1009)/10^3+SUMPRODUCT(INDEX('Input| Projects'!$AR$10:$CO$1009, ,MATCH($C17,'Input| Projects'!$AR$9:$CO$9,0)),'Calc| Project Costs'!BM$10:BM$1009)/10^3</f>
        <v>0</v>
      </c>
      <c r="F72" s="253">
        <f>SUMPRODUCT(INDEX('Input| Projects'!$AR$10:$CO$1009, ,MATCH($C72,'Input| Projects'!$AR$9:$CO$9,0)),'Calc| Project Costs'!AH$10:AH$1009)/10^3+SUMPRODUCT(INDEX('Input| Projects'!$AR$10:$CO$1009, ,MATCH($C17,'Input| Projects'!$AR$9:$CO$9,0)),'Calc| Project Costs'!BN$10:BN$1009)/10^3</f>
        <v>0</v>
      </c>
      <c r="G72" s="253">
        <f>SUMPRODUCT(INDEX('Input| Projects'!$AR$10:$CO$1009, ,MATCH($C72,'Input| Projects'!$AR$9:$CO$9,0)),'Calc| Project Costs'!AI$10:AI$1009)/10^3+SUMPRODUCT(INDEX('Input| Projects'!$AR$10:$CO$1009, ,MATCH($C17,'Input| Projects'!$AR$9:$CO$9,0)),'Calc| Project Costs'!BO$10:BO$1009)/10^3</f>
        <v>0</v>
      </c>
      <c r="H72" s="253">
        <f>SUMPRODUCT(INDEX('Input| Projects'!$AR$10:$CO$1009, ,MATCH($C72,'Input| Projects'!$AR$9:$CO$9,0)),'Calc| Project Costs'!AJ$10:AJ$1009)/10^3+SUMPRODUCT(INDEX('Input| Projects'!$AR$10:$CO$1009, ,MATCH($C17,'Input| Projects'!$AR$9:$CO$9,0)),'Calc| Project Costs'!BP$10:BP$1009)/10^3</f>
        <v>0</v>
      </c>
      <c r="I72" s="253">
        <f t="shared" si="9"/>
        <v>0</v>
      </c>
      <c r="J72" s="65"/>
    </row>
    <row r="73" spans="2:14" s="98" customFormat="1" x14ac:dyDescent="0.25">
      <c r="B73" s="268">
        <f t="shared" si="10"/>
        <v>11</v>
      </c>
      <c r="C73" s="65" t="str">
        <f t="shared" si="8"/>
        <v/>
      </c>
      <c r="D73" s="253">
        <f>SUMPRODUCT(INDEX('Input| Projects'!$AR$10:$CO$1009, ,MATCH($C73,'Input| Projects'!$AR$9:$CO$9,0)),'Calc| Project Costs'!AF$10:AF$1009)/10^3+SUMPRODUCT(INDEX('Input| Projects'!$AR$10:$CO$1009, ,MATCH($C18,'Input| Projects'!$AR$9:$CO$9,0)),'Calc| Project Costs'!BL$10:BL$1009)/10^3</f>
        <v>0</v>
      </c>
      <c r="E73" s="253">
        <f>SUMPRODUCT(INDEX('Input| Projects'!$AR$10:$CO$1009, ,MATCH($C73,'Input| Projects'!$AR$9:$CO$9,0)),'Calc| Project Costs'!AG$10:AG$1009)/10^3+SUMPRODUCT(INDEX('Input| Projects'!$AR$10:$CO$1009, ,MATCH($C18,'Input| Projects'!$AR$9:$CO$9,0)),'Calc| Project Costs'!BM$10:BM$1009)/10^3</f>
        <v>0</v>
      </c>
      <c r="F73" s="253">
        <f>SUMPRODUCT(INDEX('Input| Projects'!$AR$10:$CO$1009, ,MATCH($C73,'Input| Projects'!$AR$9:$CO$9,0)),'Calc| Project Costs'!AH$10:AH$1009)/10^3+SUMPRODUCT(INDEX('Input| Projects'!$AR$10:$CO$1009, ,MATCH($C18,'Input| Projects'!$AR$9:$CO$9,0)),'Calc| Project Costs'!BN$10:BN$1009)/10^3</f>
        <v>0</v>
      </c>
      <c r="G73" s="253">
        <f>SUMPRODUCT(INDEX('Input| Projects'!$AR$10:$CO$1009, ,MATCH($C73,'Input| Projects'!$AR$9:$CO$9,0)),'Calc| Project Costs'!AI$10:AI$1009)/10^3+SUMPRODUCT(INDEX('Input| Projects'!$AR$10:$CO$1009, ,MATCH($C18,'Input| Projects'!$AR$9:$CO$9,0)),'Calc| Project Costs'!BO$10:BO$1009)/10^3</f>
        <v>0</v>
      </c>
      <c r="H73" s="253">
        <f>SUMPRODUCT(INDEX('Input| Projects'!$AR$10:$CO$1009, ,MATCH($C73,'Input| Projects'!$AR$9:$CO$9,0)),'Calc| Project Costs'!AJ$10:AJ$1009)/10^3+SUMPRODUCT(INDEX('Input| Projects'!$AR$10:$CO$1009, ,MATCH($C18,'Input| Projects'!$AR$9:$CO$9,0)),'Calc| Project Costs'!BP$10:BP$1009)/10^3</f>
        <v>0</v>
      </c>
      <c r="I73" s="253">
        <f t="shared" si="9"/>
        <v>0</v>
      </c>
      <c r="J73" s="65"/>
    </row>
    <row r="74" spans="2:14" s="98" customFormat="1" x14ac:dyDescent="0.25">
      <c r="B74" s="268">
        <f t="shared" si="10"/>
        <v>12</v>
      </c>
      <c r="C74" s="65" t="str">
        <f t="shared" si="8"/>
        <v/>
      </c>
      <c r="D74" s="253">
        <f>SUMPRODUCT(INDEX('Input| Projects'!$AR$10:$CO$1009, ,MATCH($C74,'Input| Projects'!$AR$9:$CO$9,0)),'Calc| Project Costs'!AF$10:AF$1009)/10^3+SUMPRODUCT(INDEX('Input| Projects'!$AR$10:$CO$1009, ,MATCH($C19,'Input| Projects'!$AR$9:$CO$9,0)),'Calc| Project Costs'!BL$10:BL$1009)/10^3</f>
        <v>0</v>
      </c>
      <c r="E74" s="253">
        <f>SUMPRODUCT(INDEX('Input| Projects'!$AR$10:$CO$1009, ,MATCH($C74,'Input| Projects'!$AR$9:$CO$9,0)),'Calc| Project Costs'!AG$10:AG$1009)/10^3+SUMPRODUCT(INDEX('Input| Projects'!$AR$10:$CO$1009, ,MATCH($C19,'Input| Projects'!$AR$9:$CO$9,0)),'Calc| Project Costs'!BM$10:BM$1009)/10^3</f>
        <v>0</v>
      </c>
      <c r="F74" s="253">
        <f>SUMPRODUCT(INDEX('Input| Projects'!$AR$10:$CO$1009, ,MATCH($C74,'Input| Projects'!$AR$9:$CO$9,0)),'Calc| Project Costs'!AH$10:AH$1009)/10^3+SUMPRODUCT(INDEX('Input| Projects'!$AR$10:$CO$1009, ,MATCH($C19,'Input| Projects'!$AR$9:$CO$9,0)),'Calc| Project Costs'!BN$10:BN$1009)/10^3</f>
        <v>0</v>
      </c>
      <c r="G74" s="253">
        <f>SUMPRODUCT(INDEX('Input| Projects'!$AR$10:$CO$1009, ,MATCH($C74,'Input| Projects'!$AR$9:$CO$9,0)),'Calc| Project Costs'!AI$10:AI$1009)/10^3+SUMPRODUCT(INDEX('Input| Projects'!$AR$10:$CO$1009, ,MATCH($C19,'Input| Projects'!$AR$9:$CO$9,0)),'Calc| Project Costs'!BO$10:BO$1009)/10^3</f>
        <v>0</v>
      </c>
      <c r="H74" s="253">
        <f>SUMPRODUCT(INDEX('Input| Projects'!$AR$10:$CO$1009, ,MATCH($C74,'Input| Projects'!$AR$9:$CO$9,0)),'Calc| Project Costs'!AJ$10:AJ$1009)/10^3+SUMPRODUCT(INDEX('Input| Projects'!$AR$10:$CO$1009, ,MATCH($C19,'Input| Projects'!$AR$9:$CO$9,0)),'Calc| Project Costs'!BP$10:BP$1009)/10^3</f>
        <v>0</v>
      </c>
      <c r="I74" s="253">
        <f t="shared" si="9"/>
        <v>0</v>
      </c>
      <c r="J74" s="65"/>
    </row>
    <row r="75" spans="2:14" s="98" customFormat="1" x14ac:dyDescent="0.25">
      <c r="B75" s="268">
        <f t="shared" si="10"/>
        <v>13</v>
      </c>
      <c r="C75" s="65" t="str">
        <f t="shared" si="8"/>
        <v/>
      </c>
      <c r="D75" s="253">
        <f>SUMPRODUCT(INDEX('Input| Projects'!$AR$10:$CO$1009, ,MATCH($C75,'Input| Projects'!$AR$9:$CO$9,0)),'Calc| Project Costs'!AF$10:AF$1009)/10^3+SUMPRODUCT(INDEX('Input| Projects'!$AR$10:$CO$1009, ,MATCH($C20,'Input| Projects'!$AR$9:$CO$9,0)),'Calc| Project Costs'!BL$10:BL$1009)/10^3</f>
        <v>0</v>
      </c>
      <c r="E75" s="253">
        <f>SUMPRODUCT(INDEX('Input| Projects'!$AR$10:$CO$1009, ,MATCH($C75,'Input| Projects'!$AR$9:$CO$9,0)),'Calc| Project Costs'!AG$10:AG$1009)/10^3+SUMPRODUCT(INDEX('Input| Projects'!$AR$10:$CO$1009, ,MATCH($C20,'Input| Projects'!$AR$9:$CO$9,0)),'Calc| Project Costs'!BM$10:BM$1009)/10^3</f>
        <v>0</v>
      </c>
      <c r="F75" s="253">
        <f>SUMPRODUCT(INDEX('Input| Projects'!$AR$10:$CO$1009, ,MATCH($C75,'Input| Projects'!$AR$9:$CO$9,0)),'Calc| Project Costs'!AH$10:AH$1009)/10^3+SUMPRODUCT(INDEX('Input| Projects'!$AR$10:$CO$1009, ,MATCH($C20,'Input| Projects'!$AR$9:$CO$9,0)),'Calc| Project Costs'!BN$10:BN$1009)/10^3</f>
        <v>0</v>
      </c>
      <c r="G75" s="253">
        <f>SUMPRODUCT(INDEX('Input| Projects'!$AR$10:$CO$1009, ,MATCH($C75,'Input| Projects'!$AR$9:$CO$9,0)),'Calc| Project Costs'!AI$10:AI$1009)/10^3+SUMPRODUCT(INDEX('Input| Projects'!$AR$10:$CO$1009, ,MATCH($C20,'Input| Projects'!$AR$9:$CO$9,0)),'Calc| Project Costs'!BO$10:BO$1009)/10^3</f>
        <v>0</v>
      </c>
      <c r="H75" s="253">
        <f>SUMPRODUCT(INDEX('Input| Projects'!$AR$10:$CO$1009, ,MATCH($C75,'Input| Projects'!$AR$9:$CO$9,0)),'Calc| Project Costs'!AJ$10:AJ$1009)/10^3+SUMPRODUCT(INDEX('Input| Projects'!$AR$10:$CO$1009, ,MATCH($C20,'Input| Projects'!$AR$9:$CO$9,0)),'Calc| Project Costs'!BP$10:BP$1009)/10^3</f>
        <v>0</v>
      </c>
      <c r="I75" s="253">
        <f t="shared" si="9"/>
        <v>0</v>
      </c>
      <c r="J75" s="65"/>
    </row>
    <row r="76" spans="2:14" s="98" customFormat="1" x14ac:dyDescent="0.25">
      <c r="B76" s="268">
        <f t="shared" si="10"/>
        <v>14</v>
      </c>
      <c r="C76" s="65" t="str">
        <f t="shared" si="8"/>
        <v/>
      </c>
      <c r="D76" s="253">
        <f>SUMPRODUCT(INDEX('Input| Projects'!$AR$10:$CO$1009, ,MATCH($C76,'Input| Projects'!$AR$9:$CO$9,0)),'Calc| Project Costs'!AF$10:AF$1009)/10^3+SUMPRODUCT(INDEX('Input| Projects'!$AR$10:$CO$1009, ,MATCH($C21,'Input| Projects'!$AR$9:$CO$9,0)),'Calc| Project Costs'!BL$10:BL$1009)/10^3</f>
        <v>0</v>
      </c>
      <c r="E76" s="253">
        <f>SUMPRODUCT(INDEX('Input| Projects'!$AR$10:$CO$1009, ,MATCH($C76,'Input| Projects'!$AR$9:$CO$9,0)),'Calc| Project Costs'!AG$10:AG$1009)/10^3+SUMPRODUCT(INDEX('Input| Projects'!$AR$10:$CO$1009, ,MATCH($C21,'Input| Projects'!$AR$9:$CO$9,0)),'Calc| Project Costs'!BM$10:BM$1009)/10^3</f>
        <v>0</v>
      </c>
      <c r="F76" s="253">
        <f>SUMPRODUCT(INDEX('Input| Projects'!$AR$10:$CO$1009, ,MATCH($C76,'Input| Projects'!$AR$9:$CO$9,0)),'Calc| Project Costs'!AH$10:AH$1009)/10^3+SUMPRODUCT(INDEX('Input| Projects'!$AR$10:$CO$1009, ,MATCH($C21,'Input| Projects'!$AR$9:$CO$9,0)),'Calc| Project Costs'!BN$10:BN$1009)/10^3</f>
        <v>0</v>
      </c>
      <c r="G76" s="253">
        <f>SUMPRODUCT(INDEX('Input| Projects'!$AR$10:$CO$1009, ,MATCH($C76,'Input| Projects'!$AR$9:$CO$9,0)),'Calc| Project Costs'!AI$10:AI$1009)/10^3+SUMPRODUCT(INDEX('Input| Projects'!$AR$10:$CO$1009, ,MATCH($C21,'Input| Projects'!$AR$9:$CO$9,0)),'Calc| Project Costs'!BO$10:BO$1009)/10^3</f>
        <v>0</v>
      </c>
      <c r="H76" s="253">
        <f>SUMPRODUCT(INDEX('Input| Projects'!$AR$10:$CO$1009, ,MATCH($C76,'Input| Projects'!$AR$9:$CO$9,0)),'Calc| Project Costs'!AJ$10:AJ$1009)/10^3+SUMPRODUCT(INDEX('Input| Projects'!$AR$10:$CO$1009, ,MATCH($C21,'Input| Projects'!$AR$9:$CO$9,0)),'Calc| Project Costs'!BP$10:BP$1009)/10^3</f>
        <v>0</v>
      </c>
      <c r="I76" s="253">
        <f t="shared" si="9"/>
        <v>0</v>
      </c>
      <c r="J76" s="65"/>
    </row>
    <row r="77" spans="2:14" s="98" customFormat="1" x14ac:dyDescent="0.25">
      <c r="B77" s="268">
        <f t="shared" si="10"/>
        <v>15</v>
      </c>
      <c r="C77" s="65" t="str">
        <f t="shared" si="8"/>
        <v/>
      </c>
      <c r="D77" s="253">
        <f>SUMPRODUCT(INDEX('Input| Projects'!$AR$10:$CO$1009, ,MATCH($C77,'Input| Projects'!$AR$9:$CO$9,0)),'Calc| Project Costs'!AF$10:AF$1009)/10^3+SUMPRODUCT(INDEX('Input| Projects'!$AR$10:$CO$1009, ,MATCH($C22,'Input| Projects'!$AR$9:$CO$9,0)),'Calc| Project Costs'!BL$10:BL$1009)/10^3</f>
        <v>0</v>
      </c>
      <c r="E77" s="253">
        <f>SUMPRODUCT(INDEX('Input| Projects'!$AR$10:$CO$1009, ,MATCH($C77,'Input| Projects'!$AR$9:$CO$9,0)),'Calc| Project Costs'!AG$10:AG$1009)/10^3+SUMPRODUCT(INDEX('Input| Projects'!$AR$10:$CO$1009, ,MATCH($C22,'Input| Projects'!$AR$9:$CO$9,0)),'Calc| Project Costs'!BM$10:BM$1009)/10^3</f>
        <v>0</v>
      </c>
      <c r="F77" s="253">
        <f>SUMPRODUCT(INDEX('Input| Projects'!$AR$10:$CO$1009, ,MATCH($C77,'Input| Projects'!$AR$9:$CO$9,0)),'Calc| Project Costs'!AH$10:AH$1009)/10^3+SUMPRODUCT(INDEX('Input| Projects'!$AR$10:$CO$1009, ,MATCH($C22,'Input| Projects'!$AR$9:$CO$9,0)),'Calc| Project Costs'!BN$10:BN$1009)/10^3</f>
        <v>0</v>
      </c>
      <c r="G77" s="253">
        <f>SUMPRODUCT(INDEX('Input| Projects'!$AR$10:$CO$1009, ,MATCH($C77,'Input| Projects'!$AR$9:$CO$9,0)),'Calc| Project Costs'!AI$10:AI$1009)/10^3+SUMPRODUCT(INDEX('Input| Projects'!$AR$10:$CO$1009, ,MATCH($C22,'Input| Projects'!$AR$9:$CO$9,0)),'Calc| Project Costs'!BO$10:BO$1009)/10^3</f>
        <v>0</v>
      </c>
      <c r="H77" s="253">
        <f>SUMPRODUCT(INDEX('Input| Projects'!$AR$10:$CO$1009, ,MATCH($C77,'Input| Projects'!$AR$9:$CO$9,0)),'Calc| Project Costs'!AJ$10:AJ$1009)/10^3+SUMPRODUCT(INDEX('Input| Projects'!$AR$10:$CO$1009, ,MATCH($C22,'Input| Projects'!$AR$9:$CO$9,0)),'Calc| Project Costs'!BP$10:BP$1009)/10^3</f>
        <v>0</v>
      </c>
      <c r="I77" s="253">
        <f t="shared" si="9"/>
        <v>0</v>
      </c>
      <c r="J77" s="65"/>
    </row>
    <row r="78" spans="2:14" s="98" customFormat="1" x14ac:dyDescent="0.25">
      <c r="B78" s="268">
        <f t="shared" si="10"/>
        <v>16</v>
      </c>
      <c r="C78" s="65" t="str">
        <f t="shared" si="8"/>
        <v/>
      </c>
      <c r="D78" s="253">
        <f>SUMPRODUCT(INDEX('Input| Projects'!$AR$10:$CO$1009, ,MATCH($C78,'Input| Projects'!$AR$9:$CO$9,0)),'Calc| Project Costs'!AF$10:AF$1009)/10^3+SUMPRODUCT(INDEX('Input| Projects'!$AR$10:$CO$1009, ,MATCH($C23,'Input| Projects'!$AR$9:$CO$9,0)),'Calc| Project Costs'!BL$10:BL$1009)/10^3</f>
        <v>0</v>
      </c>
      <c r="E78" s="253">
        <f>SUMPRODUCT(INDEX('Input| Projects'!$AR$10:$CO$1009, ,MATCH($C78,'Input| Projects'!$AR$9:$CO$9,0)),'Calc| Project Costs'!AG$10:AG$1009)/10^3+SUMPRODUCT(INDEX('Input| Projects'!$AR$10:$CO$1009, ,MATCH($C23,'Input| Projects'!$AR$9:$CO$9,0)),'Calc| Project Costs'!BM$10:BM$1009)/10^3</f>
        <v>0</v>
      </c>
      <c r="F78" s="253">
        <f>SUMPRODUCT(INDEX('Input| Projects'!$AR$10:$CO$1009, ,MATCH($C78,'Input| Projects'!$AR$9:$CO$9,0)),'Calc| Project Costs'!AH$10:AH$1009)/10^3+SUMPRODUCT(INDEX('Input| Projects'!$AR$10:$CO$1009, ,MATCH($C23,'Input| Projects'!$AR$9:$CO$9,0)),'Calc| Project Costs'!BN$10:BN$1009)/10^3</f>
        <v>0</v>
      </c>
      <c r="G78" s="253">
        <f>SUMPRODUCT(INDEX('Input| Projects'!$AR$10:$CO$1009, ,MATCH($C78,'Input| Projects'!$AR$9:$CO$9,0)),'Calc| Project Costs'!AI$10:AI$1009)/10^3+SUMPRODUCT(INDEX('Input| Projects'!$AR$10:$CO$1009, ,MATCH($C23,'Input| Projects'!$AR$9:$CO$9,0)),'Calc| Project Costs'!BO$10:BO$1009)/10^3</f>
        <v>0</v>
      </c>
      <c r="H78" s="253">
        <f>SUMPRODUCT(INDEX('Input| Projects'!$AR$10:$CO$1009, ,MATCH($C78,'Input| Projects'!$AR$9:$CO$9,0)),'Calc| Project Costs'!AJ$10:AJ$1009)/10^3+SUMPRODUCT(INDEX('Input| Projects'!$AR$10:$CO$1009, ,MATCH($C23,'Input| Projects'!$AR$9:$CO$9,0)),'Calc| Project Costs'!BP$10:BP$1009)/10^3</f>
        <v>0</v>
      </c>
      <c r="I78" s="253">
        <f t="shared" si="9"/>
        <v>0</v>
      </c>
      <c r="J78" s="65"/>
    </row>
    <row r="79" spans="2:14" s="98" customFormat="1" x14ac:dyDescent="0.25">
      <c r="B79" s="268">
        <f t="shared" si="10"/>
        <v>17</v>
      </c>
      <c r="C79" s="65" t="str">
        <f t="shared" si="8"/>
        <v/>
      </c>
      <c r="D79" s="253">
        <f>SUMPRODUCT(INDEX('Input| Projects'!$AR$10:$CO$1009, ,MATCH($C79,'Input| Projects'!$AR$9:$CO$9,0)),'Calc| Project Costs'!AF$10:AF$1009)/10^3+SUMPRODUCT(INDEX('Input| Projects'!$AR$10:$CO$1009, ,MATCH($C24,'Input| Projects'!$AR$9:$CO$9,0)),'Calc| Project Costs'!BL$10:BL$1009)/10^3</f>
        <v>0</v>
      </c>
      <c r="E79" s="253">
        <f>SUMPRODUCT(INDEX('Input| Projects'!$AR$10:$CO$1009, ,MATCH($C79,'Input| Projects'!$AR$9:$CO$9,0)),'Calc| Project Costs'!AG$10:AG$1009)/10^3+SUMPRODUCT(INDEX('Input| Projects'!$AR$10:$CO$1009, ,MATCH($C24,'Input| Projects'!$AR$9:$CO$9,0)),'Calc| Project Costs'!BM$10:BM$1009)/10^3</f>
        <v>0</v>
      </c>
      <c r="F79" s="253">
        <f>SUMPRODUCT(INDEX('Input| Projects'!$AR$10:$CO$1009, ,MATCH($C79,'Input| Projects'!$AR$9:$CO$9,0)),'Calc| Project Costs'!AH$10:AH$1009)/10^3+SUMPRODUCT(INDEX('Input| Projects'!$AR$10:$CO$1009, ,MATCH($C24,'Input| Projects'!$AR$9:$CO$9,0)),'Calc| Project Costs'!BN$10:BN$1009)/10^3</f>
        <v>0</v>
      </c>
      <c r="G79" s="253">
        <f>SUMPRODUCT(INDEX('Input| Projects'!$AR$10:$CO$1009, ,MATCH($C79,'Input| Projects'!$AR$9:$CO$9,0)),'Calc| Project Costs'!AI$10:AI$1009)/10^3+SUMPRODUCT(INDEX('Input| Projects'!$AR$10:$CO$1009, ,MATCH($C24,'Input| Projects'!$AR$9:$CO$9,0)),'Calc| Project Costs'!BO$10:BO$1009)/10^3</f>
        <v>0</v>
      </c>
      <c r="H79" s="253">
        <f>SUMPRODUCT(INDEX('Input| Projects'!$AR$10:$CO$1009, ,MATCH($C79,'Input| Projects'!$AR$9:$CO$9,0)),'Calc| Project Costs'!AJ$10:AJ$1009)/10^3+SUMPRODUCT(INDEX('Input| Projects'!$AR$10:$CO$1009, ,MATCH($C24,'Input| Projects'!$AR$9:$CO$9,0)),'Calc| Project Costs'!BP$10:BP$1009)/10^3</f>
        <v>0</v>
      </c>
      <c r="I79" s="253">
        <f t="shared" si="9"/>
        <v>0</v>
      </c>
      <c r="J79" s="65"/>
    </row>
    <row r="80" spans="2:14" s="98" customFormat="1" x14ac:dyDescent="0.25">
      <c r="B80" s="268">
        <f t="shared" si="10"/>
        <v>18</v>
      </c>
      <c r="C80" s="65" t="str">
        <f t="shared" si="8"/>
        <v/>
      </c>
      <c r="D80" s="253">
        <f>SUMPRODUCT(INDEX('Input| Projects'!$AR$10:$CO$1009, ,MATCH($C80,'Input| Projects'!$AR$9:$CO$9,0)),'Calc| Project Costs'!AF$10:AF$1009)/10^3+SUMPRODUCT(INDEX('Input| Projects'!$AR$10:$CO$1009, ,MATCH($C25,'Input| Projects'!$AR$9:$CO$9,0)),'Calc| Project Costs'!BL$10:BL$1009)/10^3</f>
        <v>0</v>
      </c>
      <c r="E80" s="253">
        <f>SUMPRODUCT(INDEX('Input| Projects'!$AR$10:$CO$1009, ,MATCH($C80,'Input| Projects'!$AR$9:$CO$9,0)),'Calc| Project Costs'!AG$10:AG$1009)/10^3+SUMPRODUCT(INDEX('Input| Projects'!$AR$10:$CO$1009, ,MATCH($C25,'Input| Projects'!$AR$9:$CO$9,0)),'Calc| Project Costs'!BM$10:BM$1009)/10^3</f>
        <v>0</v>
      </c>
      <c r="F80" s="253">
        <f>SUMPRODUCT(INDEX('Input| Projects'!$AR$10:$CO$1009, ,MATCH($C80,'Input| Projects'!$AR$9:$CO$9,0)),'Calc| Project Costs'!AH$10:AH$1009)/10^3+SUMPRODUCT(INDEX('Input| Projects'!$AR$10:$CO$1009, ,MATCH($C25,'Input| Projects'!$AR$9:$CO$9,0)),'Calc| Project Costs'!BN$10:BN$1009)/10^3</f>
        <v>0</v>
      </c>
      <c r="G80" s="253">
        <f>SUMPRODUCT(INDEX('Input| Projects'!$AR$10:$CO$1009, ,MATCH($C80,'Input| Projects'!$AR$9:$CO$9,0)),'Calc| Project Costs'!AI$10:AI$1009)/10^3+SUMPRODUCT(INDEX('Input| Projects'!$AR$10:$CO$1009, ,MATCH($C25,'Input| Projects'!$AR$9:$CO$9,0)),'Calc| Project Costs'!BO$10:BO$1009)/10^3</f>
        <v>0</v>
      </c>
      <c r="H80" s="253">
        <f>SUMPRODUCT(INDEX('Input| Projects'!$AR$10:$CO$1009, ,MATCH($C80,'Input| Projects'!$AR$9:$CO$9,0)),'Calc| Project Costs'!AJ$10:AJ$1009)/10^3+SUMPRODUCT(INDEX('Input| Projects'!$AR$10:$CO$1009, ,MATCH($C25,'Input| Projects'!$AR$9:$CO$9,0)),'Calc| Project Costs'!BP$10:BP$1009)/10^3</f>
        <v>0</v>
      </c>
      <c r="I80" s="253">
        <f t="shared" si="9"/>
        <v>0</v>
      </c>
      <c r="J80" s="65"/>
    </row>
    <row r="81" spans="2:10" s="98" customFormat="1" x14ac:dyDescent="0.25">
      <c r="B81" s="268">
        <f t="shared" si="10"/>
        <v>19</v>
      </c>
      <c r="C81" s="65" t="str">
        <f t="shared" si="8"/>
        <v/>
      </c>
      <c r="D81" s="253">
        <f>SUMPRODUCT(INDEX('Input| Projects'!$AR$10:$CO$1009, ,MATCH($C81,'Input| Projects'!$AR$9:$CO$9,0)),'Calc| Project Costs'!AF$10:AF$1009)/10^3+SUMPRODUCT(INDEX('Input| Projects'!$AR$10:$CO$1009, ,MATCH($C26,'Input| Projects'!$AR$9:$CO$9,0)),'Calc| Project Costs'!BL$10:BL$1009)/10^3</f>
        <v>0</v>
      </c>
      <c r="E81" s="253">
        <f>SUMPRODUCT(INDEX('Input| Projects'!$AR$10:$CO$1009, ,MATCH($C81,'Input| Projects'!$AR$9:$CO$9,0)),'Calc| Project Costs'!AG$10:AG$1009)/10^3+SUMPRODUCT(INDEX('Input| Projects'!$AR$10:$CO$1009, ,MATCH($C26,'Input| Projects'!$AR$9:$CO$9,0)),'Calc| Project Costs'!BM$10:BM$1009)/10^3</f>
        <v>0</v>
      </c>
      <c r="F81" s="253">
        <f>SUMPRODUCT(INDEX('Input| Projects'!$AR$10:$CO$1009, ,MATCH($C81,'Input| Projects'!$AR$9:$CO$9,0)),'Calc| Project Costs'!AH$10:AH$1009)/10^3+SUMPRODUCT(INDEX('Input| Projects'!$AR$10:$CO$1009, ,MATCH($C26,'Input| Projects'!$AR$9:$CO$9,0)),'Calc| Project Costs'!BN$10:BN$1009)/10^3</f>
        <v>0</v>
      </c>
      <c r="G81" s="253">
        <f>SUMPRODUCT(INDEX('Input| Projects'!$AR$10:$CO$1009, ,MATCH($C81,'Input| Projects'!$AR$9:$CO$9,0)),'Calc| Project Costs'!AI$10:AI$1009)/10^3+SUMPRODUCT(INDEX('Input| Projects'!$AR$10:$CO$1009, ,MATCH($C26,'Input| Projects'!$AR$9:$CO$9,0)),'Calc| Project Costs'!BO$10:BO$1009)/10^3</f>
        <v>0</v>
      </c>
      <c r="H81" s="253">
        <f>SUMPRODUCT(INDEX('Input| Projects'!$AR$10:$CO$1009, ,MATCH($C81,'Input| Projects'!$AR$9:$CO$9,0)),'Calc| Project Costs'!AJ$10:AJ$1009)/10^3+SUMPRODUCT(INDEX('Input| Projects'!$AR$10:$CO$1009, ,MATCH($C26,'Input| Projects'!$AR$9:$CO$9,0)),'Calc| Project Costs'!BP$10:BP$1009)/10^3</f>
        <v>0</v>
      </c>
      <c r="I81" s="253">
        <f t="shared" si="9"/>
        <v>0</v>
      </c>
      <c r="J81" s="65"/>
    </row>
    <row r="82" spans="2:10" s="98" customFormat="1" x14ac:dyDescent="0.25">
      <c r="B82" s="268">
        <f t="shared" si="10"/>
        <v>20</v>
      </c>
      <c r="C82" s="65" t="str">
        <f t="shared" si="8"/>
        <v/>
      </c>
      <c r="D82" s="253">
        <f>SUMPRODUCT(INDEX('Input| Projects'!$AR$10:$CO$1009, ,MATCH($C82,'Input| Projects'!$AR$9:$CO$9,0)),'Calc| Project Costs'!AF$10:AF$1009)/10^3+SUMPRODUCT(INDEX('Input| Projects'!$AR$10:$CO$1009, ,MATCH($C27,'Input| Projects'!$AR$9:$CO$9,0)),'Calc| Project Costs'!BL$10:BL$1009)/10^3</f>
        <v>0</v>
      </c>
      <c r="E82" s="253">
        <f>SUMPRODUCT(INDEX('Input| Projects'!$AR$10:$CO$1009, ,MATCH($C82,'Input| Projects'!$AR$9:$CO$9,0)),'Calc| Project Costs'!AG$10:AG$1009)/10^3+SUMPRODUCT(INDEX('Input| Projects'!$AR$10:$CO$1009, ,MATCH($C27,'Input| Projects'!$AR$9:$CO$9,0)),'Calc| Project Costs'!BM$10:BM$1009)/10^3</f>
        <v>0</v>
      </c>
      <c r="F82" s="253">
        <f>SUMPRODUCT(INDEX('Input| Projects'!$AR$10:$CO$1009, ,MATCH($C82,'Input| Projects'!$AR$9:$CO$9,0)),'Calc| Project Costs'!AH$10:AH$1009)/10^3+SUMPRODUCT(INDEX('Input| Projects'!$AR$10:$CO$1009, ,MATCH($C27,'Input| Projects'!$AR$9:$CO$9,0)),'Calc| Project Costs'!BN$10:BN$1009)/10^3</f>
        <v>0</v>
      </c>
      <c r="G82" s="253">
        <f>SUMPRODUCT(INDEX('Input| Projects'!$AR$10:$CO$1009, ,MATCH($C82,'Input| Projects'!$AR$9:$CO$9,0)),'Calc| Project Costs'!AI$10:AI$1009)/10^3+SUMPRODUCT(INDEX('Input| Projects'!$AR$10:$CO$1009, ,MATCH($C27,'Input| Projects'!$AR$9:$CO$9,0)),'Calc| Project Costs'!BO$10:BO$1009)/10^3</f>
        <v>0</v>
      </c>
      <c r="H82" s="253">
        <f>SUMPRODUCT(INDEX('Input| Projects'!$AR$10:$CO$1009, ,MATCH($C82,'Input| Projects'!$AR$9:$CO$9,0)),'Calc| Project Costs'!AJ$10:AJ$1009)/10^3+SUMPRODUCT(INDEX('Input| Projects'!$AR$10:$CO$1009, ,MATCH($C27,'Input| Projects'!$AR$9:$CO$9,0)),'Calc| Project Costs'!BP$10:BP$1009)/10^3</f>
        <v>0</v>
      </c>
      <c r="I82" s="253">
        <f t="shared" si="9"/>
        <v>0</v>
      </c>
      <c r="J82" s="65"/>
    </row>
    <row r="83" spans="2:10" s="98" customFormat="1" outlineLevel="1" x14ac:dyDescent="0.25">
      <c r="B83" s="268">
        <f t="shared" si="10"/>
        <v>21</v>
      </c>
      <c r="C83" s="65" t="str">
        <f t="shared" si="8"/>
        <v/>
      </c>
      <c r="D83" s="253">
        <f>SUMPRODUCT(INDEX('Input| Projects'!$AR$10:$CO$1009, ,MATCH($C83,'Input| Projects'!$AR$9:$CO$9,0)),'Calc| Project Costs'!AF$10:AF$1009)/10^3+SUMPRODUCT(INDEX('Input| Projects'!$AR$10:$CO$1009, ,MATCH($C28,'Input| Projects'!$AR$9:$CO$9,0)),'Calc| Project Costs'!BL$10:BL$1009)/10^3</f>
        <v>0</v>
      </c>
      <c r="E83" s="253">
        <f>SUMPRODUCT(INDEX('Input| Projects'!$AR$10:$CO$1009, ,MATCH($C83,'Input| Projects'!$AR$9:$CO$9,0)),'Calc| Project Costs'!AG$10:AG$1009)/10^3+SUMPRODUCT(INDEX('Input| Projects'!$AR$10:$CO$1009, ,MATCH($C28,'Input| Projects'!$AR$9:$CO$9,0)),'Calc| Project Costs'!BM$10:BM$1009)/10^3</f>
        <v>0</v>
      </c>
      <c r="F83" s="253">
        <f>SUMPRODUCT(INDEX('Input| Projects'!$AR$10:$CO$1009, ,MATCH($C83,'Input| Projects'!$AR$9:$CO$9,0)),'Calc| Project Costs'!AH$10:AH$1009)/10^3+SUMPRODUCT(INDEX('Input| Projects'!$AR$10:$CO$1009, ,MATCH($C28,'Input| Projects'!$AR$9:$CO$9,0)),'Calc| Project Costs'!BN$10:BN$1009)/10^3</f>
        <v>0</v>
      </c>
      <c r="G83" s="253">
        <f>SUMPRODUCT(INDEX('Input| Projects'!$AR$10:$CO$1009, ,MATCH($C83,'Input| Projects'!$AR$9:$CO$9,0)),'Calc| Project Costs'!AI$10:AI$1009)/10^3+SUMPRODUCT(INDEX('Input| Projects'!$AR$10:$CO$1009, ,MATCH($C28,'Input| Projects'!$AR$9:$CO$9,0)),'Calc| Project Costs'!BO$10:BO$1009)/10^3</f>
        <v>0</v>
      </c>
      <c r="H83" s="253">
        <f>SUMPRODUCT(INDEX('Input| Projects'!$AR$10:$CO$1009, ,MATCH($C83,'Input| Projects'!$AR$9:$CO$9,0)),'Calc| Project Costs'!AJ$10:AJ$1009)/10^3+SUMPRODUCT(INDEX('Input| Projects'!$AR$10:$CO$1009, ,MATCH($C28,'Input| Projects'!$AR$9:$CO$9,0)),'Calc| Project Costs'!BP$10:BP$1009)/10^3</f>
        <v>0</v>
      </c>
      <c r="I83" s="253">
        <f t="shared" si="9"/>
        <v>0</v>
      </c>
      <c r="J83" s="65"/>
    </row>
    <row r="84" spans="2:10" s="98" customFormat="1" outlineLevel="1" x14ac:dyDescent="0.25">
      <c r="B84" s="268">
        <f t="shared" si="10"/>
        <v>22</v>
      </c>
      <c r="C84" s="65" t="str">
        <f t="shared" si="8"/>
        <v/>
      </c>
      <c r="D84" s="253">
        <f>SUMPRODUCT(INDEX('Input| Projects'!$AR$10:$CO$1009, ,MATCH($C84,'Input| Projects'!$AR$9:$CO$9,0)),'Calc| Project Costs'!AF$10:AF$1009)/10^3+SUMPRODUCT(INDEX('Input| Projects'!$AR$10:$CO$1009, ,MATCH($C29,'Input| Projects'!$AR$9:$CO$9,0)),'Calc| Project Costs'!BL$10:BL$1009)/10^3</f>
        <v>0</v>
      </c>
      <c r="E84" s="253">
        <f>SUMPRODUCT(INDEX('Input| Projects'!$AR$10:$CO$1009, ,MATCH($C84,'Input| Projects'!$AR$9:$CO$9,0)),'Calc| Project Costs'!AG$10:AG$1009)/10^3+SUMPRODUCT(INDEX('Input| Projects'!$AR$10:$CO$1009, ,MATCH($C29,'Input| Projects'!$AR$9:$CO$9,0)),'Calc| Project Costs'!BM$10:BM$1009)/10^3</f>
        <v>0</v>
      </c>
      <c r="F84" s="253">
        <f>SUMPRODUCT(INDEX('Input| Projects'!$AR$10:$CO$1009, ,MATCH($C84,'Input| Projects'!$AR$9:$CO$9,0)),'Calc| Project Costs'!AH$10:AH$1009)/10^3+SUMPRODUCT(INDEX('Input| Projects'!$AR$10:$CO$1009, ,MATCH($C29,'Input| Projects'!$AR$9:$CO$9,0)),'Calc| Project Costs'!BN$10:BN$1009)/10^3</f>
        <v>0</v>
      </c>
      <c r="G84" s="253">
        <f>SUMPRODUCT(INDEX('Input| Projects'!$AR$10:$CO$1009, ,MATCH($C84,'Input| Projects'!$AR$9:$CO$9,0)),'Calc| Project Costs'!AI$10:AI$1009)/10^3+SUMPRODUCT(INDEX('Input| Projects'!$AR$10:$CO$1009, ,MATCH($C29,'Input| Projects'!$AR$9:$CO$9,0)),'Calc| Project Costs'!BO$10:BO$1009)/10^3</f>
        <v>0</v>
      </c>
      <c r="H84" s="253">
        <f>SUMPRODUCT(INDEX('Input| Projects'!$AR$10:$CO$1009, ,MATCH($C84,'Input| Projects'!$AR$9:$CO$9,0)),'Calc| Project Costs'!AJ$10:AJ$1009)/10^3+SUMPRODUCT(INDEX('Input| Projects'!$AR$10:$CO$1009, ,MATCH($C29,'Input| Projects'!$AR$9:$CO$9,0)),'Calc| Project Costs'!BP$10:BP$1009)/10^3</f>
        <v>0</v>
      </c>
      <c r="I84" s="253">
        <f t="shared" si="9"/>
        <v>0</v>
      </c>
      <c r="J84" s="65"/>
    </row>
    <row r="85" spans="2:10" s="98" customFormat="1" outlineLevel="1" x14ac:dyDescent="0.25">
      <c r="B85" s="268">
        <f t="shared" si="10"/>
        <v>23</v>
      </c>
      <c r="C85" s="65" t="str">
        <f t="shared" si="8"/>
        <v/>
      </c>
      <c r="D85" s="253">
        <f>SUMPRODUCT(INDEX('Input| Projects'!$AR$10:$CO$1009, ,MATCH($C85,'Input| Projects'!$AR$9:$CO$9,0)),'Calc| Project Costs'!AF$10:AF$1009)/10^3+SUMPRODUCT(INDEX('Input| Projects'!$AR$10:$CO$1009, ,MATCH($C30,'Input| Projects'!$AR$9:$CO$9,0)),'Calc| Project Costs'!BL$10:BL$1009)/10^3</f>
        <v>0</v>
      </c>
      <c r="E85" s="253">
        <f>SUMPRODUCT(INDEX('Input| Projects'!$AR$10:$CO$1009, ,MATCH($C85,'Input| Projects'!$AR$9:$CO$9,0)),'Calc| Project Costs'!AG$10:AG$1009)/10^3+SUMPRODUCT(INDEX('Input| Projects'!$AR$10:$CO$1009, ,MATCH($C30,'Input| Projects'!$AR$9:$CO$9,0)),'Calc| Project Costs'!BM$10:BM$1009)/10^3</f>
        <v>0</v>
      </c>
      <c r="F85" s="253">
        <f>SUMPRODUCT(INDEX('Input| Projects'!$AR$10:$CO$1009, ,MATCH($C85,'Input| Projects'!$AR$9:$CO$9,0)),'Calc| Project Costs'!AH$10:AH$1009)/10^3+SUMPRODUCT(INDEX('Input| Projects'!$AR$10:$CO$1009, ,MATCH($C30,'Input| Projects'!$AR$9:$CO$9,0)),'Calc| Project Costs'!BN$10:BN$1009)/10^3</f>
        <v>0</v>
      </c>
      <c r="G85" s="253">
        <f>SUMPRODUCT(INDEX('Input| Projects'!$AR$10:$CO$1009, ,MATCH($C85,'Input| Projects'!$AR$9:$CO$9,0)),'Calc| Project Costs'!AI$10:AI$1009)/10^3+SUMPRODUCT(INDEX('Input| Projects'!$AR$10:$CO$1009, ,MATCH($C30,'Input| Projects'!$AR$9:$CO$9,0)),'Calc| Project Costs'!BO$10:BO$1009)/10^3</f>
        <v>0</v>
      </c>
      <c r="H85" s="253">
        <f>SUMPRODUCT(INDEX('Input| Projects'!$AR$10:$CO$1009, ,MATCH($C85,'Input| Projects'!$AR$9:$CO$9,0)),'Calc| Project Costs'!AJ$10:AJ$1009)/10^3+SUMPRODUCT(INDEX('Input| Projects'!$AR$10:$CO$1009, ,MATCH($C30,'Input| Projects'!$AR$9:$CO$9,0)),'Calc| Project Costs'!BP$10:BP$1009)/10^3</f>
        <v>0</v>
      </c>
      <c r="I85" s="253">
        <f t="shared" si="9"/>
        <v>0</v>
      </c>
      <c r="J85" s="65"/>
    </row>
    <row r="86" spans="2:10" s="98" customFormat="1" outlineLevel="1" x14ac:dyDescent="0.25">
      <c r="B86" s="268">
        <f t="shared" si="10"/>
        <v>24</v>
      </c>
      <c r="C86" s="65" t="str">
        <f t="shared" si="8"/>
        <v/>
      </c>
      <c r="D86" s="253">
        <f>SUMPRODUCT(INDEX('Input| Projects'!$AR$10:$CO$1009, ,MATCH($C86,'Input| Projects'!$AR$9:$CO$9,0)),'Calc| Project Costs'!AF$10:AF$1009)/10^3+SUMPRODUCT(INDEX('Input| Projects'!$AR$10:$CO$1009, ,MATCH($C31,'Input| Projects'!$AR$9:$CO$9,0)),'Calc| Project Costs'!BL$10:BL$1009)/10^3</f>
        <v>0</v>
      </c>
      <c r="E86" s="253">
        <f>SUMPRODUCT(INDEX('Input| Projects'!$AR$10:$CO$1009, ,MATCH($C86,'Input| Projects'!$AR$9:$CO$9,0)),'Calc| Project Costs'!AG$10:AG$1009)/10^3+SUMPRODUCT(INDEX('Input| Projects'!$AR$10:$CO$1009, ,MATCH($C31,'Input| Projects'!$AR$9:$CO$9,0)),'Calc| Project Costs'!BM$10:BM$1009)/10^3</f>
        <v>0</v>
      </c>
      <c r="F86" s="253">
        <f>SUMPRODUCT(INDEX('Input| Projects'!$AR$10:$CO$1009, ,MATCH($C86,'Input| Projects'!$AR$9:$CO$9,0)),'Calc| Project Costs'!AH$10:AH$1009)/10^3+SUMPRODUCT(INDEX('Input| Projects'!$AR$10:$CO$1009, ,MATCH($C31,'Input| Projects'!$AR$9:$CO$9,0)),'Calc| Project Costs'!BN$10:BN$1009)/10^3</f>
        <v>0</v>
      </c>
      <c r="G86" s="253">
        <f>SUMPRODUCT(INDEX('Input| Projects'!$AR$10:$CO$1009, ,MATCH($C86,'Input| Projects'!$AR$9:$CO$9,0)),'Calc| Project Costs'!AI$10:AI$1009)/10^3+SUMPRODUCT(INDEX('Input| Projects'!$AR$10:$CO$1009, ,MATCH($C31,'Input| Projects'!$AR$9:$CO$9,0)),'Calc| Project Costs'!BO$10:BO$1009)/10^3</f>
        <v>0</v>
      </c>
      <c r="H86" s="253">
        <f>SUMPRODUCT(INDEX('Input| Projects'!$AR$10:$CO$1009, ,MATCH($C86,'Input| Projects'!$AR$9:$CO$9,0)),'Calc| Project Costs'!AJ$10:AJ$1009)/10^3+SUMPRODUCT(INDEX('Input| Projects'!$AR$10:$CO$1009, ,MATCH($C31,'Input| Projects'!$AR$9:$CO$9,0)),'Calc| Project Costs'!BP$10:BP$1009)/10^3</f>
        <v>0</v>
      </c>
      <c r="I86" s="253">
        <f t="shared" si="9"/>
        <v>0</v>
      </c>
      <c r="J86" s="65"/>
    </row>
    <row r="87" spans="2:10" s="98" customFormat="1" outlineLevel="1" x14ac:dyDescent="0.25">
      <c r="B87" s="268">
        <f t="shared" si="10"/>
        <v>25</v>
      </c>
      <c r="C87" s="65" t="str">
        <f t="shared" si="8"/>
        <v/>
      </c>
      <c r="D87" s="253">
        <f>SUMPRODUCT(INDEX('Input| Projects'!$AR$10:$CO$1009, ,MATCH($C87,'Input| Projects'!$AR$9:$CO$9,0)),'Calc| Project Costs'!AF$10:AF$1009)/10^3+SUMPRODUCT(INDEX('Input| Projects'!$AR$10:$CO$1009, ,MATCH($C32,'Input| Projects'!$AR$9:$CO$9,0)),'Calc| Project Costs'!BL$10:BL$1009)/10^3</f>
        <v>0</v>
      </c>
      <c r="E87" s="253">
        <f>SUMPRODUCT(INDEX('Input| Projects'!$AR$10:$CO$1009, ,MATCH($C87,'Input| Projects'!$AR$9:$CO$9,0)),'Calc| Project Costs'!AG$10:AG$1009)/10^3+SUMPRODUCT(INDEX('Input| Projects'!$AR$10:$CO$1009, ,MATCH($C32,'Input| Projects'!$AR$9:$CO$9,0)),'Calc| Project Costs'!BM$10:BM$1009)/10^3</f>
        <v>0</v>
      </c>
      <c r="F87" s="253">
        <f>SUMPRODUCT(INDEX('Input| Projects'!$AR$10:$CO$1009, ,MATCH($C87,'Input| Projects'!$AR$9:$CO$9,0)),'Calc| Project Costs'!AH$10:AH$1009)/10^3+SUMPRODUCT(INDEX('Input| Projects'!$AR$10:$CO$1009, ,MATCH($C32,'Input| Projects'!$AR$9:$CO$9,0)),'Calc| Project Costs'!BN$10:BN$1009)/10^3</f>
        <v>0</v>
      </c>
      <c r="G87" s="253">
        <f>SUMPRODUCT(INDEX('Input| Projects'!$AR$10:$CO$1009, ,MATCH($C87,'Input| Projects'!$AR$9:$CO$9,0)),'Calc| Project Costs'!AI$10:AI$1009)/10^3+SUMPRODUCT(INDEX('Input| Projects'!$AR$10:$CO$1009, ,MATCH($C32,'Input| Projects'!$AR$9:$CO$9,0)),'Calc| Project Costs'!BO$10:BO$1009)/10^3</f>
        <v>0</v>
      </c>
      <c r="H87" s="253">
        <f>SUMPRODUCT(INDEX('Input| Projects'!$AR$10:$CO$1009, ,MATCH($C87,'Input| Projects'!$AR$9:$CO$9,0)),'Calc| Project Costs'!AJ$10:AJ$1009)/10^3+SUMPRODUCT(INDEX('Input| Projects'!$AR$10:$CO$1009, ,MATCH($C32,'Input| Projects'!$AR$9:$CO$9,0)),'Calc| Project Costs'!BP$10:BP$1009)/10^3</f>
        <v>0</v>
      </c>
      <c r="I87" s="253">
        <f t="shared" si="9"/>
        <v>0</v>
      </c>
      <c r="J87" s="65"/>
    </row>
    <row r="88" spans="2:10" s="98" customFormat="1" outlineLevel="1" x14ac:dyDescent="0.25">
      <c r="B88" s="268">
        <f t="shared" si="10"/>
        <v>26</v>
      </c>
      <c r="C88" s="65" t="str">
        <f t="shared" si="8"/>
        <v/>
      </c>
      <c r="D88" s="253">
        <f>SUMPRODUCT(INDEX('Input| Projects'!$AR$10:$CO$1009, ,MATCH($C88,'Input| Projects'!$AR$9:$CO$9,0)),'Calc| Project Costs'!AF$10:AF$1009)/10^3+SUMPRODUCT(INDEX('Input| Projects'!$AR$10:$CO$1009, ,MATCH($C33,'Input| Projects'!$AR$9:$CO$9,0)),'Calc| Project Costs'!BL$10:BL$1009)/10^3</f>
        <v>0</v>
      </c>
      <c r="E88" s="253">
        <f>SUMPRODUCT(INDEX('Input| Projects'!$AR$10:$CO$1009, ,MATCH($C88,'Input| Projects'!$AR$9:$CO$9,0)),'Calc| Project Costs'!AG$10:AG$1009)/10^3+SUMPRODUCT(INDEX('Input| Projects'!$AR$10:$CO$1009, ,MATCH($C33,'Input| Projects'!$AR$9:$CO$9,0)),'Calc| Project Costs'!BM$10:BM$1009)/10^3</f>
        <v>0</v>
      </c>
      <c r="F88" s="253">
        <f>SUMPRODUCT(INDEX('Input| Projects'!$AR$10:$CO$1009, ,MATCH($C88,'Input| Projects'!$AR$9:$CO$9,0)),'Calc| Project Costs'!AH$10:AH$1009)/10^3+SUMPRODUCT(INDEX('Input| Projects'!$AR$10:$CO$1009, ,MATCH($C33,'Input| Projects'!$AR$9:$CO$9,0)),'Calc| Project Costs'!BN$10:BN$1009)/10^3</f>
        <v>0</v>
      </c>
      <c r="G88" s="253">
        <f>SUMPRODUCT(INDEX('Input| Projects'!$AR$10:$CO$1009, ,MATCH($C88,'Input| Projects'!$AR$9:$CO$9,0)),'Calc| Project Costs'!AI$10:AI$1009)/10^3+SUMPRODUCT(INDEX('Input| Projects'!$AR$10:$CO$1009, ,MATCH($C33,'Input| Projects'!$AR$9:$CO$9,0)),'Calc| Project Costs'!BO$10:BO$1009)/10^3</f>
        <v>0</v>
      </c>
      <c r="H88" s="253">
        <f>SUMPRODUCT(INDEX('Input| Projects'!$AR$10:$CO$1009, ,MATCH($C88,'Input| Projects'!$AR$9:$CO$9,0)),'Calc| Project Costs'!AJ$10:AJ$1009)/10^3+SUMPRODUCT(INDEX('Input| Projects'!$AR$10:$CO$1009, ,MATCH($C33,'Input| Projects'!$AR$9:$CO$9,0)),'Calc| Project Costs'!BP$10:BP$1009)/10^3</f>
        <v>0</v>
      </c>
      <c r="I88" s="253">
        <f t="shared" si="9"/>
        <v>0</v>
      </c>
      <c r="J88" s="65"/>
    </row>
    <row r="89" spans="2:10" s="98" customFormat="1" outlineLevel="1" x14ac:dyDescent="0.25">
      <c r="B89" s="268">
        <f t="shared" si="10"/>
        <v>27</v>
      </c>
      <c r="C89" s="65" t="str">
        <f t="shared" si="8"/>
        <v/>
      </c>
      <c r="D89" s="253">
        <f>SUMPRODUCT(INDEX('Input| Projects'!$AR$10:$CO$1009, ,MATCH($C89,'Input| Projects'!$AR$9:$CO$9,0)),'Calc| Project Costs'!AF$10:AF$1009)/10^3+SUMPRODUCT(INDEX('Input| Projects'!$AR$10:$CO$1009, ,MATCH($C34,'Input| Projects'!$AR$9:$CO$9,0)),'Calc| Project Costs'!BL$10:BL$1009)/10^3</f>
        <v>0</v>
      </c>
      <c r="E89" s="253">
        <f>SUMPRODUCT(INDEX('Input| Projects'!$AR$10:$CO$1009, ,MATCH($C89,'Input| Projects'!$AR$9:$CO$9,0)),'Calc| Project Costs'!AG$10:AG$1009)/10^3+SUMPRODUCT(INDEX('Input| Projects'!$AR$10:$CO$1009, ,MATCH($C34,'Input| Projects'!$AR$9:$CO$9,0)),'Calc| Project Costs'!BM$10:BM$1009)/10^3</f>
        <v>0</v>
      </c>
      <c r="F89" s="253">
        <f>SUMPRODUCT(INDEX('Input| Projects'!$AR$10:$CO$1009, ,MATCH($C89,'Input| Projects'!$AR$9:$CO$9,0)),'Calc| Project Costs'!AH$10:AH$1009)/10^3+SUMPRODUCT(INDEX('Input| Projects'!$AR$10:$CO$1009, ,MATCH($C34,'Input| Projects'!$AR$9:$CO$9,0)),'Calc| Project Costs'!BN$10:BN$1009)/10^3</f>
        <v>0</v>
      </c>
      <c r="G89" s="253">
        <f>SUMPRODUCT(INDEX('Input| Projects'!$AR$10:$CO$1009, ,MATCH($C89,'Input| Projects'!$AR$9:$CO$9,0)),'Calc| Project Costs'!AI$10:AI$1009)/10^3+SUMPRODUCT(INDEX('Input| Projects'!$AR$10:$CO$1009, ,MATCH($C34,'Input| Projects'!$AR$9:$CO$9,0)),'Calc| Project Costs'!BO$10:BO$1009)/10^3</f>
        <v>0</v>
      </c>
      <c r="H89" s="253">
        <f>SUMPRODUCT(INDEX('Input| Projects'!$AR$10:$CO$1009, ,MATCH($C89,'Input| Projects'!$AR$9:$CO$9,0)),'Calc| Project Costs'!AJ$10:AJ$1009)/10^3+SUMPRODUCT(INDEX('Input| Projects'!$AR$10:$CO$1009, ,MATCH($C34,'Input| Projects'!$AR$9:$CO$9,0)),'Calc| Project Costs'!BP$10:BP$1009)/10^3</f>
        <v>0</v>
      </c>
      <c r="I89" s="253">
        <f t="shared" si="9"/>
        <v>0</v>
      </c>
      <c r="J89" s="65"/>
    </row>
    <row r="90" spans="2:10" s="98" customFormat="1" outlineLevel="1" x14ac:dyDescent="0.25">
      <c r="B90" s="268">
        <f t="shared" si="10"/>
        <v>28</v>
      </c>
      <c r="C90" s="65" t="str">
        <f t="shared" si="8"/>
        <v/>
      </c>
      <c r="D90" s="253">
        <f>SUMPRODUCT(INDEX('Input| Projects'!$AR$10:$CO$1009, ,MATCH($C90,'Input| Projects'!$AR$9:$CO$9,0)),'Calc| Project Costs'!AF$10:AF$1009)/10^3+SUMPRODUCT(INDEX('Input| Projects'!$AR$10:$CO$1009, ,MATCH($C35,'Input| Projects'!$AR$9:$CO$9,0)),'Calc| Project Costs'!BL$10:BL$1009)/10^3</f>
        <v>0</v>
      </c>
      <c r="E90" s="253">
        <f>SUMPRODUCT(INDEX('Input| Projects'!$AR$10:$CO$1009, ,MATCH($C90,'Input| Projects'!$AR$9:$CO$9,0)),'Calc| Project Costs'!AG$10:AG$1009)/10^3+SUMPRODUCT(INDEX('Input| Projects'!$AR$10:$CO$1009, ,MATCH($C35,'Input| Projects'!$AR$9:$CO$9,0)),'Calc| Project Costs'!BM$10:BM$1009)/10^3</f>
        <v>0</v>
      </c>
      <c r="F90" s="253">
        <f>SUMPRODUCT(INDEX('Input| Projects'!$AR$10:$CO$1009, ,MATCH($C90,'Input| Projects'!$AR$9:$CO$9,0)),'Calc| Project Costs'!AH$10:AH$1009)/10^3+SUMPRODUCT(INDEX('Input| Projects'!$AR$10:$CO$1009, ,MATCH($C35,'Input| Projects'!$AR$9:$CO$9,0)),'Calc| Project Costs'!BN$10:BN$1009)/10^3</f>
        <v>0</v>
      </c>
      <c r="G90" s="253">
        <f>SUMPRODUCT(INDEX('Input| Projects'!$AR$10:$CO$1009, ,MATCH($C90,'Input| Projects'!$AR$9:$CO$9,0)),'Calc| Project Costs'!AI$10:AI$1009)/10^3+SUMPRODUCT(INDEX('Input| Projects'!$AR$10:$CO$1009, ,MATCH($C35,'Input| Projects'!$AR$9:$CO$9,0)),'Calc| Project Costs'!BO$10:BO$1009)/10^3</f>
        <v>0</v>
      </c>
      <c r="H90" s="253">
        <f>SUMPRODUCT(INDEX('Input| Projects'!$AR$10:$CO$1009, ,MATCH($C90,'Input| Projects'!$AR$9:$CO$9,0)),'Calc| Project Costs'!AJ$10:AJ$1009)/10^3+SUMPRODUCT(INDEX('Input| Projects'!$AR$10:$CO$1009, ,MATCH($C35,'Input| Projects'!$AR$9:$CO$9,0)),'Calc| Project Costs'!BP$10:BP$1009)/10^3</f>
        <v>0</v>
      </c>
      <c r="I90" s="253">
        <f t="shared" si="9"/>
        <v>0</v>
      </c>
      <c r="J90" s="65"/>
    </row>
    <row r="91" spans="2:10" s="98" customFormat="1" outlineLevel="1" x14ac:dyDescent="0.25">
      <c r="B91" s="268">
        <f t="shared" si="10"/>
        <v>29</v>
      </c>
      <c r="C91" s="65" t="str">
        <f t="shared" si="8"/>
        <v/>
      </c>
      <c r="D91" s="253">
        <f>SUMPRODUCT(INDEX('Input| Projects'!$AR$10:$CO$1009, ,MATCH($C91,'Input| Projects'!$AR$9:$CO$9,0)),'Calc| Project Costs'!AF$10:AF$1009)/10^3+SUMPRODUCT(INDEX('Input| Projects'!$AR$10:$CO$1009, ,MATCH($C36,'Input| Projects'!$AR$9:$CO$9,0)),'Calc| Project Costs'!BL$10:BL$1009)/10^3</f>
        <v>0</v>
      </c>
      <c r="E91" s="253">
        <f>SUMPRODUCT(INDEX('Input| Projects'!$AR$10:$CO$1009, ,MATCH($C91,'Input| Projects'!$AR$9:$CO$9,0)),'Calc| Project Costs'!AG$10:AG$1009)/10^3+SUMPRODUCT(INDEX('Input| Projects'!$AR$10:$CO$1009, ,MATCH($C36,'Input| Projects'!$AR$9:$CO$9,0)),'Calc| Project Costs'!BM$10:BM$1009)/10^3</f>
        <v>0</v>
      </c>
      <c r="F91" s="253">
        <f>SUMPRODUCT(INDEX('Input| Projects'!$AR$10:$CO$1009, ,MATCH($C91,'Input| Projects'!$AR$9:$CO$9,0)),'Calc| Project Costs'!AH$10:AH$1009)/10^3+SUMPRODUCT(INDEX('Input| Projects'!$AR$10:$CO$1009, ,MATCH($C36,'Input| Projects'!$AR$9:$CO$9,0)),'Calc| Project Costs'!BN$10:BN$1009)/10^3</f>
        <v>0</v>
      </c>
      <c r="G91" s="253">
        <f>SUMPRODUCT(INDEX('Input| Projects'!$AR$10:$CO$1009, ,MATCH($C91,'Input| Projects'!$AR$9:$CO$9,0)),'Calc| Project Costs'!AI$10:AI$1009)/10^3+SUMPRODUCT(INDEX('Input| Projects'!$AR$10:$CO$1009, ,MATCH($C36,'Input| Projects'!$AR$9:$CO$9,0)),'Calc| Project Costs'!BO$10:BO$1009)/10^3</f>
        <v>0</v>
      </c>
      <c r="H91" s="253">
        <f>SUMPRODUCT(INDEX('Input| Projects'!$AR$10:$CO$1009, ,MATCH($C91,'Input| Projects'!$AR$9:$CO$9,0)),'Calc| Project Costs'!AJ$10:AJ$1009)/10^3+SUMPRODUCT(INDEX('Input| Projects'!$AR$10:$CO$1009, ,MATCH($C36,'Input| Projects'!$AR$9:$CO$9,0)),'Calc| Project Costs'!BP$10:BP$1009)/10^3</f>
        <v>0</v>
      </c>
      <c r="I91" s="253">
        <f t="shared" si="9"/>
        <v>0</v>
      </c>
      <c r="J91" s="65"/>
    </row>
    <row r="92" spans="2:10" s="98" customFormat="1" outlineLevel="1" x14ac:dyDescent="0.25">
      <c r="B92" s="268">
        <f t="shared" si="10"/>
        <v>30</v>
      </c>
      <c r="C92" s="65" t="str">
        <f t="shared" si="8"/>
        <v/>
      </c>
      <c r="D92" s="253">
        <f>SUMPRODUCT(INDEX('Input| Projects'!$AR$10:$CO$1009, ,MATCH($C92,'Input| Projects'!$AR$9:$CO$9,0)),'Calc| Project Costs'!AF$10:AF$1009)/10^3+SUMPRODUCT(INDEX('Input| Projects'!$AR$10:$CO$1009, ,MATCH($C37,'Input| Projects'!$AR$9:$CO$9,0)),'Calc| Project Costs'!BL$10:BL$1009)/10^3</f>
        <v>0</v>
      </c>
      <c r="E92" s="253">
        <f>SUMPRODUCT(INDEX('Input| Projects'!$AR$10:$CO$1009, ,MATCH($C92,'Input| Projects'!$AR$9:$CO$9,0)),'Calc| Project Costs'!AG$10:AG$1009)/10^3+SUMPRODUCT(INDEX('Input| Projects'!$AR$10:$CO$1009, ,MATCH($C37,'Input| Projects'!$AR$9:$CO$9,0)),'Calc| Project Costs'!BM$10:BM$1009)/10^3</f>
        <v>0</v>
      </c>
      <c r="F92" s="253">
        <f>SUMPRODUCT(INDEX('Input| Projects'!$AR$10:$CO$1009, ,MATCH($C92,'Input| Projects'!$AR$9:$CO$9,0)),'Calc| Project Costs'!AH$10:AH$1009)/10^3+SUMPRODUCT(INDEX('Input| Projects'!$AR$10:$CO$1009, ,MATCH($C37,'Input| Projects'!$AR$9:$CO$9,0)),'Calc| Project Costs'!BN$10:BN$1009)/10^3</f>
        <v>0</v>
      </c>
      <c r="G92" s="253">
        <f>SUMPRODUCT(INDEX('Input| Projects'!$AR$10:$CO$1009, ,MATCH($C92,'Input| Projects'!$AR$9:$CO$9,0)),'Calc| Project Costs'!AI$10:AI$1009)/10^3+SUMPRODUCT(INDEX('Input| Projects'!$AR$10:$CO$1009, ,MATCH($C37,'Input| Projects'!$AR$9:$CO$9,0)),'Calc| Project Costs'!BO$10:BO$1009)/10^3</f>
        <v>0</v>
      </c>
      <c r="H92" s="253">
        <f>SUMPRODUCT(INDEX('Input| Projects'!$AR$10:$CO$1009, ,MATCH($C92,'Input| Projects'!$AR$9:$CO$9,0)),'Calc| Project Costs'!AJ$10:AJ$1009)/10^3+SUMPRODUCT(INDEX('Input| Projects'!$AR$10:$CO$1009, ,MATCH($C37,'Input| Projects'!$AR$9:$CO$9,0)),'Calc| Project Costs'!BP$10:BP$1009)/10^3</f>
        <v>0</v>
      </c>
      <c r="I92" s="253">
        <f t="shared" si="9"/>
        <v>0</v>
      </c>
      <c r="J92" s="65"/>
    </row>
    <row r="93" spans="2:10" s="98" customFormat="1" outlineLevel="1" x14ac:dyDescent="0.25">
      <c r="B93" s="268">
        <f t="shared" si="10"/>
        <v>31</v>
      </c>
      <c r="C93" s="65" t="str">
        <f t="shared" si="8"/>
        <v/>
      </c>
      <c r="D93" s="253">
        <f>SUMPRODUCT(INDEX('Input| Projects'!$AR$10:$CO$1009, ,MATCH($C93,'Input| Projects'!$AR$9:$CO$9,0)),'Calc| Project Costs'!AF$10:AF$1009)/10^3+SUMPRODUCT(INDEX('Input| Projects'!$AR$10:$CO$1009, ,MATCH($C38,'Input| Projects'!$AR$9:$CO$9,0)),'Calc| Project Costs'!BL$10:BL$1009)/10^3</f>
        <v>0</v>
      </c>
      <c r="E93" s="253">
        <f>SUMPRODUCT(INDEX('Input| Projects'!$AR$10:$CO$1009, ,MATCH($C93,'Input| Projects'!$AR$9:$CO$9,0)),'Calc| Project Costs'!AG$10:AG$1009)/10^3+SUMPRODUCT(INDEX('Input| Projects'!$AR$10:$CO$1009, ,MATCH($C38,'Input| Projects'!$AR$9:$CO$9,0)),'Calc| Project Costs'!BM$10:BM$1009)/10^3</f>
        <v>0</v>
      </c>
      <c r="F93" s="253">
        <f>SUMPRODUCT(INDEX('Input| Projects'!$AR$10:$CO$1009, ,MATCH($C93,'Input| Projects'!$AR$9:$CO$9,0)),'Calc| Project Costs'!AH$10:AH$1009)/10^3+SUMPRODUCT(INDEX('Input| Projects'!$AR$10:$CO$1009, ,MATCH($C38,'Input| Projects'!$AR$9:$CO$9,0)),'Calc| Project Costs'!BN$10:BN$1009)/10^3</f>
        <v>0</v>
      </c>
      <c r="G93" s="253">
        <f>SUMPRODUCT(INDEX('Input| Projects'!$AR$10:$CO$1009, ,MATCH($C93,'Input| Projects'!$AR$9:$CO$9,0)),'Calc| Project Costs'!AI$10:AI$1009)/10^3+SUMPRODUCT(INDEX('Input| Projects'!$AR$10:$CO$1009, ,MATCH($C38,'Input| Projects'!$AR$9:$CO$9,0)),'Calc| Project Costs'!BO$10:BO$1009)/10^3</f>
        <v>0</v>
      </c>
      <c r="H93" s="253">
        <f>SUMPRODUCT(INDEX('Input| Projects'!$AR$10:$CO$1009, ,MATCH($C93,'Input| Projects'!$AR$9:$CO$9,0)),'Calc| Project Costs'!AJ$10:AJ$1009)/10^3+SUMPRODUCT(INDEX('Input| Projects'!$AR$10:$CO$1009, ,MATCH($C38,'Input| Projects'!$AR$9:$CO$9,0)),'Calc| Project Costs'!BP$10:BP$1009)/10^3</f>
        <v>0</v>
      </c>
      <c r="I93" s="253">
        <f t="shared" si="9"/>
        <v>0</v>
      </c>
      <c r="J93" s="65"/>
    </row>
    <row r="94" spans="2:10" s="98" customFormat="1" outlineLevel="1" x14ac:dyDescent="0.25">
      <c r="B94" s="268">
        <f t="shared" si="10"/>
        <v>32</v>
      </c>
      <c r="C94" s="65" t="str">
        <f t="shared" si="8"/>
        <v/>
      </c>
      <c r="D94" s="253">
        <f>SUMPRODUCT(INDEX('Input| Projects'!$AR$10:$CO$1009, ,MATCH($C94,'Input| Projects'!$AR$9:$CO$9,0)),'Calc| Project Costs'!AF$10:AF$1009)/10^3+SUMPRODUCT(INDEX('Input| Projects'!$AR$10:$CO$1009, ,MATCH($C39,'Input| Projects'!$AR$9:$CO$9,0)),'Calc| Project Costs'!BL$10:BL$1009)/10^3</f>
        <v>0</v>
      </c>
      <c r="E94" s="253">
        <f>SUMPRODUCT(INDEX('Input| Projects'!$AR$10:$CO$1009, ,MATCH($C94,'Input| Projects'!$AR$9:$CO$9,0)),'Calc| Project Costs'!AG$10:AG$1009)/10^3+SUMPRODUCT(INDEX('Input| Projects'!$AR$10:$CO$1009, ,MATCH($C39,'Input| Projects'!$AR$9:$CO$9,0)),'Calc| Project Costs'!BM$10:BM$1009)/10^3</f>
        <v>0</v>
      </c>
      <c r="F94" s="253">
        <f>SUMPRODUCT(INDEX('Input| Projects'!$AR$10:$CO$1009, ,MATCH($C94,'Input| Projects'!$AR$9:$CO$9,0)),'Calc| Project Costs'!AH$10:AH$1009)/10^3+SUMPRODUCT(INDEX('Input| Projects'!$AR$10:$CO$1009, ,MATCH($C39,'Input| Projects'!$AR$9:$CO$9,0)),'Calc| Project Costs'!BN$10:BN$1009)/10^3</f>
        <v>0</v>
      </c>
      <c r="G94" s="253">
        <f>SUMPRODUCT(INDEX('Input| Projects'!$AR$10:$CO$1009, ,MATCH($C94,'Input| Projects'!$AR$9:$CO$9,0)),'Calc| Project Costs'!AI$10:AI$1009)/10^3+SUMPRODUCT(INDEX('Input| Projects'!$AR$10:$CO$1009, ,MATCH($C39,'Input| Projects'!$AR$9:$CO$9,0)),'Calc| Project Costs'!BO$10:BO$1009)/10^3</f>
        <v>0</v>
      </c>
      <c r="H94" s="253">
        <f>SUMPRODUCT(INDEX('Input| Projects'!$AR$10:$CO$1009, ,MATCH($C94,'Input| Projects'!$AR$9:$CO$9,0)),'Calc| Project Costs'!AJ$10:AJ$1009)/10^3+SUMPRODUCT(INDEX('Input| Projects'!$AR$10:$CO$1009, ,MATCH($C39,'Input| Projects'!$AR$9:$CO$9,0)),'Calc| Project Costs'!BP$10:BP$1009)/10^3</f>
        <v>0</v>
      </c>
      <c r="I94" s="253">
        <f t="shared" si="9"/>
        <v>0</v>
      </c>
      <c r="J94" s="65"/>
    </row>
    <row r="95" spans="2:10" s="98" customFormat="1" outlineLevel="1" x14ac:dyDescent="0.25">
      <c r="B95" s="268">
        <f t="shared" si="10"/>
        <v>33</v>
      </c>
      <c r="C95" s="65" t="str">
        <f t="shared" ref="C95:C112" si="11">IFERROR(C40,"")</f>
        <v/>
      </c>
      <c r="D95" s="253">
        <f>SUMPRODUCT(INDEX('Input| Projects'!$AR$10:$CO$1009, ,MATCH($C95,'Input| Projects'!$AR$9:$CO$9,0)),'Calc| Project Costs'!AF$10:AF$1009)/10^3+SUMPRODUCT(INDEX('Input| Projects'!$AR$10:$CO$1009, ,MATCH($C40,'Input| Projects'!$AR$9:$CO$9,0)),'Calc| Project Costs'!BL$10:BL$1009)/10^3</f>
        <v>0</v>
      </c>
      <c r="E95" s="253">
        <f>SUMPRODUCT(INDEX('Input| Projects'!$AR$10:$CO$1009, ,MATCH($C95,'Input| Projects'!$AR$9:$CO$9,0)),'Calc| Project Costs'!AG$10:AG$1009)/10^3+SUMPRODUCT(INDEX('Input| Projects'!$AR$10:$CO$1009, ,MATCH($C40,'Input| Projects'!$AR$9:$CO$9,0)),'Calc| Project Costs'!BM$10:BM$1009)/10^3</f>
        <v>0</v>
      </c>
      <c r="F95" s="253">
        <f>SUMPRODUCT(INDEX('Input| Projects'!$AR$10:$CO$1009, ,MATCH($C95,'Input| Projects'!$AR$9:$CO$9,0)),'Calc| Project Costs'!AH$10:AH$1009)/10^3+SUMPRODUCT(INDEX('Input| Projects'!$AR$10:$CO$1009, ,MATCH($C40,'Input| Projects'!$AR$9:$CO$9,0)),'Calc| Project Costs'!BN$10:BN$1009)/10^3</f>
        <v>0</v>
      </c>
      <c r="G95" s="253">
        <f>SUMPRODUCT(INDEX('Input| Projects'!$AR$10:$CO$1009, ,MATCH($C95,'Input| Projects'!$AR$9:$CO$9,0)),'Calc| Project Costs'!AI$10:AI$1009)/10^3+SUMPRODUCT(INDEX('Input| Projects'!$AR$10:$CO$1009, ,MATCH($C40,'Input| Projects'!$AR$9:$CO$9,0)),'Calc| Project Costs'!BO$10:BO$1009)/10^3</f>
        <v>0</v>
      </c>
      <c r="H95" s="253">
        <f>SUMPRODUCT(INDEX('Input| Projects'!$AR$10:$CO$1009, ,MATCH($C95,'Input| Projects'!$AR$9:$CO$9,0)),'Calc| Project Costs'!AJ$10:AJ$1009)/10^3+SUMPRODUCT(INDEX('Input| Projects'!$AR$10:$CO$1009, ,MATCH($C40,'Input| Projects'!$AR$9:$CO$9,0)),'Calc| Project Costs'!BP$10:BP$1009)/10^3</f>
        <v>0</v>
      </c>
      <c r="I95" s="253">
        <f t="shared" si="9"/>
        <v>0</v>
      </c>
      <c r="J95" s="65"/>
    </row>
    <row r="96" spans="2:10" s="98" customFormat="1" outlineLevel="1" x14ac:dyDescent="0.25">
      <c r="B96" s="268">
        <f t="shared" si="10"/>
        <v>34</v>
      </c>
      <c r="C96" s="65" t="str">
        <f t="shared" si="11"/>
        <v/>
      </c>
      <c r="D96" s="253">
        <f>SUMPRODUCT(INDEX('Input| Projects'!$AR$10:$CO$1009, ,MATCH($C96,'Input| Projects'!$AR$9:$CO$9,0)),'Calc| Project Costs'!AF$10:AF$1009)/10^3+SUMPRODUCT(INDEX('Input| Projects'!$AR$10:$CO$1009, ,MATCH($C41,'Input| Projects'!$AR$9:$CO$9,0)),'Calc| Project Costs'!BL$10:BL$1009)/10^3</f>
        <v>0</v>
      </c>
      <c r="E96" s="253">
        <f>SUMPRODUCT(INDEX('Input| Projects'!$AR$10:$CO$1009, ,MATCH($C96,'Input| Projects'!$AR$9:$CO$9,0)),'Calc| Project Costs'!AG$10:AG$1009)/10^3+SUMPRODUCT(INDEX('Input| Projects'!$AR$10:$CO$1009, ,MATCH($C41,'Input| Projects'!$AR$9:$CO$9,0)),'Calc| Project Costs'!BM$10:BM$1009)/10^3</f>
        <v>0</v>
      </c>
      <c r="F96" s="253">
        <f>SUMPRODUCT(INDEX('Input| Projects'!$AR$10:$CO$1009, ,MATCH($C96,'Input| Projects'!$AR$9:$CO$9,0)),'Calc| Project Costs'!AH$10:AH$1009)/10^3+SUMPRODUCT(INDEX('Input| Projects'!$AR$10:$CO$1009, ,MATCH($C41,'Input| Projects'!$AR$9:$CO$9,0)),'Calc| Project Costs'!BN$10:BN$1009)/10^3</f>
        <v>0</v>
      </c>
      <c r="G96" s="253">
        <f>SUMPRODUCT(INDEX('Input| Projects'!$AR$10:$CO$1009, ,MATCH($C96,'Input| Projects'!$AR$9:$CO$9,0)),'Calc| Project Costs'!AI$10:AI$1009)/10^3+SUMPRODUCT(INDEX('Input| Projects'!$AR$10:$CO$1009, ,MATCH($C41,'Input| Projects'!$AR$9:$CO$9,0)),'Calc| Project Costs'!BO$10:BO$1009)/10^3</f>
        <v>0</v>
      </c>
      <c r="H96" s="253">
        <f>SUMPRODUCT(INDEX('Input| Projects'!$AR$10:$CO$1009, ,MATCH($C96,'Input| Projects'!$AR$9:$CO$9,0)),'Calc| Project Costs'!AJ$10:AJ$1009)/10^3+SUMPRODUCT(INDEX('Input| Projects'!$AR$10:$CO$1009, ,MATCH($C41,'Input| Projects'!$AR$9:$CO$9,0)),'Calc| Project Costs'!BP$10:BP$1009)/10^3</f>
        <v>0</v>
      </c>
      <c r="I96" s="253">
        <f t="shared" si="9"/>
        <v>0</v>
      </c>
      <c r="J96" s="65"/>
    </row>
    <row r="97" spans="2:10" s="98" customFormat="1" outlineLevel="1" x14ac:dyDescent="0.25">
      <c r="B97" s="268">
        <f t="shared" si="10"/>
        <v>35</v>
      </c>
      <c r="C97" s="65" t="str">
        <f t="shared" si="11"/>
        <v/>
      </c>
      <c r="D97" s="253">
        <f>SUMPRODUCT(INDEX('Input| Projects'!$AR$10:$CO$1009, ,MATCH($C97,'Input| Projects'!$AR$9:$CO$9,0)),'Calc| Project Costs'!AF$10:AF$1009)/10^3+SUMPRODUCT(INDEX('Input| Projects'!$AR$10:$CO$1009, ,MATCH($C42,'Input| Projects'!$AR$9:$CO$9,0)),'Calc| Project Costs'!BL$10:BL$1009)/10^3</f>
        <v>0</v>
      </c>
      <c r="E97" s="253">
        <f>SUMPRODUCT(INDEX('Input| Projects'!$AR$10:$CO$1009, ,MATCH($C97,'Input| Projects'!$AR$9:$CO$9,0)),'Calc| Project Costs'!AG$10:AG$1009)/10^3+SUMPRODUCT(INDEX('Input| Projects'!$AR$10:$CO$1009, ,MATCH($C42,'Input| Projects'!$AR$9:$CO$9,0)),'Calc| Project Costs'!BM$10:BM$1009)/10^3</f>
        <v>0</v>
      </c>
      <c r="F97" s="253">
        <f>SUMPRODUCT(INDEX('Input| Projects'!$AR$10:$CO$1009, ,MATCH($C97,'Input| Projects'!$AR$9:$CO$9,0)),'Calc| Project Costs'!AH$10:AH$1009)/10^3+SUMPRODUCT(INDEX('Input| Projects'!$AR$10:$CO$1009, ,MATCH($C42,'Input| Projects'!$AR$9:$CO$9,0)),'Calc| Project Costs'!BN$10:BN$1009)/10^3</f>
        <v>0</v>
      </c>
      <c r="G97" s="253">
        <f>SUMPRODUCT(INDEX('Input| Projects'!$AR$10:$CO$1009, ,MATCH($C97,'Input| Projects'!$AR$9:$CO$9,0)),'Calc| Project Costs'!AI$10:AI$1009)/10^3+SUMPRODUCT(INDEX('Input| Projects'!$AR$10:$CO$1009, ,MATCH($C42,'Input| Projects'!$AR$9:$CO$9,0)),'Calc| Project Costs'!BO$10:BO$1009)/10^3</f>
        <v>0</v>
      </c>
      <c r="H97" s="253">
        <f>SUMPRODUCT(INDEX('Input| Projects'!$AR$10:$CO$1009, ,MATCH($C97,'Input| Projects'!$AR$9:$CO$9,0)),'Calc| Project Costs'!AJ$10:AJ$1009)/10^3+SUMPRODUCT(INDEX('Input| Projects'!$AR$10:$CO$1009, ,MATCH($C42,'Input| Projects'!$AR$9:$CO$9,0)),'Calc| Project Costs'!BP$10:BP$1009)/10^3</f>
        <v>0</v>
      </c>
      <c r="I97" s="253">
        <f t="shared" si="9"/>
        <v>0</v>
      </c>
      <c r="J97" s="65"/>
    </row>
    <row r="98" spans="2:10" s="98" customFormat="1" outlineLevel="1" x14ac:dyDescent="0.25">
      <c r="B98" s="268">
        <f t="shared" si="10"/>
        <v>36</v>
      </c>
      <c r="C98" s="65" t="str">
        <f t="shared" si="11"/>
        <v/>
      </c>
      <c r="D98" s="253">
        <f>SUMPRODUCT(INDEX('Input| Projects'!$AR$10:$CO$1009, ,MATCH($C98,'Input| Projects'!$AR$9:$CO$9,0)),'Calc| Project Costs'!AF$10:AF$1009)/10^3+SUMPRODUCT(INDEX('Input| Projects'!$AR$10:$CO$1009, ,MATCH($C43,'Input| Projects'!$AR$9:$CO$9,0)),'Calc| Project Costs'!BL$10:BL$1009)/10^3</f>
        <v>0</v>
      </c>
      <c r="E98" s="253">
        <f>SUMPRODUCT(INDEX('Input| Projects'!$AR$10:$CO$1009, ,MATCH($C98,'Input| Projects'!$AR$9:$CO$9,0)),'Calc| Project Costs'!AG$10:AG$1009)/10^3+SUMPRODUCT(INDEX('Input| Projects'!$AR$10:$CO$1009, ,MATCH($C43,'Input| Projects'!$AR$9:$CO$9,0)),'Calc| Project Costs'!BM$10:BM$1009)/10^3</f>
        <v>0</v>
      </c>
      <c r="F98" s="253">
        <f>SUMPRODUCT(INDEX('Input| Projects'!$AR$10:$CO$1009, ,MATCH($C98,'Input| Projects'!$AR$9:$CO$9,0)),'Calc| Project Costs'!AH$10:AH$1009)/10^3+SUMPRODUCT(INDEX('Input| Projects'!$AR$10:$CO$1009, ,MATCH($C43,'Input| Projects'!$AR$9:$CO$9,0)),'Calc| Project Costs'!BN$10:BN$1009)/10^3</f>
        <v>0</v>
      </c>
      <c r="G98" s="253">
        <f>SUMPRODUCT(INDEX('Input| Projects'!$AR$10:$CO$1009, ,MATCH($C98,'Input| Projects'!$AR$9:$CO$9,0)),'Calc| Project Costs'!AI$10:AI$1009)/10^3+SUMPRODUCT(INDEX('Input| Projects'!$AR$10:$CO$1009, ,MATCH($C43,'Input| Projects'!$AR$9:$CO$9,0)),'Calc| Project Costs'!BO$10:BO$1009)/10^3</f>
        <v>0</v>
      </c>
      <c r="H98" s="253">
        <f>SUMPRODUCT(INDEX('Input| Projects'!$AR$10:$CO$1009, ,MATCH($C98,'Input| Projects'!$AR$9:$CO$9,0)),'Calc| Project Costs'!AJ$10:AJ$1009)/10^3+SUMPRODUCT(INDEX('Input| Projects'!$AR$10:$CO$1009, ,MATCH($C43,'Input| Projects'!$AR$9:$CO$9,0)),'Calc| Project Costs'!BP$10:BP$1009)/10^3</f>
        <v>0</v>
      </c>
      <c r="I98" s="253">
        <f t="shared" si="9"/>
        <v>0</v>
      </c>
      <c r="J98" s="65"/>
    </row>
    <row r="99" spans="2:10" s="98" customFormat="1" outlineLevel="1" x14ac:dyDescent="0.25">
      <c r="B99" s="268">
        <f t="shared" si="10"/>
        <v>37</v>
      </c>
      <c r="C99" s="65" t="str">
        <f t="shared" si="11"/>
        <v/>
      </c>
      <c r="D99" s="253">
        <f>SUMPRODUCT(INDEX('Input| Projects'!$AR$10:$CO$1009, ,MATCH($C99,'Input| Projects'!$AR$9:$CO$9,0)),'Calc| Project Costs'!AF$10:AF$1009)/10^3+SUMPRODUCT(INDEX('Input| Projects'!$AR$10:$CO$1009, ,MATCH($C44,'Input| Projects'!$AR$9:$CO$9,0)),'Calc| Project Costs'!BL$10:BL$1009)/10^3</f>
        <v>0</v>
      </c>
      <c r="E99" s="253">
        <f>SUMPRODUCT(INDEX('Input| Projects'!$AR$10:$CO$1009, ,MATCH($C99,'Input| Projects'!$AR$9:$CO$9,0)),'Calc| Project Costs'!AG$10:AG$1009)/10^3+SUMPRODUCT(INDEX('Input| Projects'!$AR$10:$CO$1009, ,MATCH($C44,'Input| Projects'!$AR$9:$CO$9,0)),'Calc| Project Costs'!BM$10:BM$1009)/10^3</f>
        <v>0</v>
      </c>
      <c r="F99" s="253">
        <f>SUMPRODUCT(INDEX('Input| Projects'!$AR$10:$CO$1009, ,MATCH($C99,'Input| Projects'!$AR$9:$CO$9,0)),'Calc| Project Costs'!AH$10:AH$1009)/10^3+SUMPRODUCT(INDEX('Input| Projects'!$AR$10:$CO$1009, ,MATCH($C44,'Input| Projects'!$AR$9:$CO$9,0)),'Calc| Project Costs'!BN$10:BN$1009)/10^3</f>
        <v>0</v>
      </c>
      <c r="G99" s="253">
        <f>SUMPRODUCT(INDEX('Input| Projects'!$AR$10:$CO$1009, ,MATCH($C99,'Input| Projects'!$AR$9:$CO$9,0)),'Calc| Project Costs'!AI$10:AI$1009)/10^3+SUMPRODUCT(INDEX('Input| Projects'!$AR$10:$CO$1009, ,MATCH($C44,'Input| Projects'!$AR$9:$CO$9,0)),'Calc| Project Costs'!BO$10:BO$1009)/10^3</f>
        <v>0</v>
      </c>
      <c r="H99" s="253">
        <f>SUMPRODUCT(INDEX('Input| Projects'!$AR$10:$CO$1009, ,MATCH($C99,'Input| Projects'!$AR$9:$CO$9,0)),'Calc| Project Costs'!AJ$10:AJ$1009)/10^3+SUMPRODUCT(INDEX('Input| Projects'!$AR$10:$CO$1009, ,MATCH($C44,'Input| Projects'!$AR$9:$CO$9,0)),'Calc| Project Costs'!BP$10:BP$1009)/10^3</f>
        <v>0</v>
      </c>
      <c r="I99" s="253">
        <f t="shared" si="9"/>
        <v>0</v>
      </c>
      <c r="J99" s="65"/>
    </row>
    <row r="100" spans="2:10" s="98" customFormat="1" outlineLevel="1" x14ac:dyDescent="0.25">
      <c r="B100" s="268">
        <f t="shared" si="10"/>
        <v>38</v>
      </c>
      <c r="C100" s="65" t="str">
        <f t="shared" si="11"/>
        <v/>
      </c>
      <c r="D100" s="253">
        <f>SUMPRODUCT(INDEX('Input| Projects'!$AR$10:$CO$1009, ,MATCH($C100,'Input| Projects'!$AR$9:$CO$9,0)),'Calc| Project Costs'!AF$10:AF$1009)/10^3+SUMPRODUCT(INDEX('Input| Projects'!$AR$10:$CO$1009, ,MATCH($C45,'Input| Projects'!$AR$9:$CO$9,0)),'Calc| Project Costs'!BL$10:BL$1009)/10^3</f>
        <v>0</v>
      </c>
      <c r="E100" s="253">
        <f>SUMPRODUCT(INDEX('Input| Projects'!$AR$10:$CO$1009, ,MATCH($C100,'Input| Projects'!$AR$9:$CO$9,0)),'Calc| Project Costs'!AG$10:AG$1009)/10^3+SUMPRODUCT(INDEX('Input| Projects'!$AR$10:$CO$1009, ,MATCH($C45,'Input| Projects'!$AR$9:$CO$9,0)),'Calc| Project Costs'!BM$10:BM$1009)/10^3</f>
        <v>0</v>
      </c>
      <c r="F100" s="253">
        <f>SUMPRODUCT(INDEX('Input| Projects'!$AR$10:$CO$1009, ,MATCH($C100,'Input| Projects'!$AR$9:$CO$9,0)),'Calc| Project Costs'!AH$10:AH$1009)/10^3+SUMPRODUCT(INDEX('Input| Projects'!$AR$10:$CO$1009, ,MATCH($C45,'Input| Projects'!$AR$9:$CO$9,0)),'Calc| Project Costs'!BN$10:BN$1009)/10^3</f>
        <v>0</v>
      </c>
      <c r="G100" s="253">
        <f>SUMPRODUCT(INDEX('Input| Projects'!$AR$10:$CO$1009, ,MATCH($C100,'Input| Projects'!$AR$9:$CO$9,0)),'Calc| Project Costs'!AI$10:AI$1009)/10^3+SUMPRODUCT(INDEX('Input| Projects'!$AR$10:$CO$1009, ,MATCH($C45,'Input| Projects'!$AR$9:$CO$9,0)),'Calc| Project Costs'!BO$10:BO$1009)/10^3</f>
        <v>0</v>
      </c>
      <c r="H100" s="253">
        <f>SUMPRODUCT(INDEX('Input| Projects'!$AR$10:$CO$1009, ,MATCH($C100,'Input| Projects'!$AR$9:$CO$9,0)),'Calc| Project Costs'!AJ$10:AJ$1009)/10^3+SUMPRODUCT(INDEX('Input| Projects'!$AR$10:$CO$1009, ,MATCH($C45,'Input| Projects'!$AR$9:$CO$9,0)),'Calc| Project Costs'!BP$10:BP$1009)/10^3</f>
        <v>0</v>
      </c>
      <c r="I100" s="253">
        <f t="shared" si="9"/>
        <v>0</v>
      </c>
      <c r="J100" s="65"/>
    </row>
    <row r="101" spans="2:10" s="98" customFormat="1" outlineLevel="1" x14ac:dyDescent="0.25">
      <c r="B101" s="268">
        <f t="shared" si="10"/>
        <v>39</v>
      </c>
      <c r="C101" s="65" t="str">
        <f t="shared" si="11"/>
        <v/>
      </c>
      <c r="D101" s="253">
        <f>SUMPRODUCT(INDEX('Input| Projects'!$AR$10:$CO$1009, ,MATCH($C101,'Input| Projects'!$AR$9:$CO$9,0)),'Calc| Project Costs'!AF$10:AF$1009)/10^3+SUMPRODUCT(INDEX('Input| Projects'!$AR$10:$CO$1009, ,MATCH($C46,'Input| Projects'!$AR$9:$CO$9,0)),'Calc| Project Costs'!BL$10:BL$1009)/10^3</f>
        <v>0</v>
      </c>
      <c r="E101" s="253">
        <f>SUMPRODUCT(INDEX('Input| Projects'!$AR$10:$CO$1009, ,MATCH($C101,'Input| Projects'!$AR$9:$CO$9,0)),'Calc| Project Costs'!AG$10:AG$1009)/10^3+SUMPRODUCT(INDEX('Input| Projects'!$AR$10:$CO$1009, ,MATCH($C46,'Input| Projects'!$AR$9:$CO$9,0)),'Calc| Project Costs'!BM$10:BM$1009)/10^3</f>
        <v>0</v>
      </c>
      <c r="F101" s="253">
        <f>SUMPRODUCT(INDEX('Input| Projects'!$AR$10:$CO$1009, ,MATCH($C101,'Input| Projects'!$AR$9:$CO$9,0)),'Calc| Project Costs'!AH$10:AH$1009)/10^3+SUMPRODUCT(INDEX('Input| Projects'!$AR$10:$CO$1009, ,MATCH($C46,'Input| Projects'!$AR$9:$CO$9,0)),'Calc| Project Costs'!BN$10:BN$1009)/10^3</f>
        <v>0</v>
      </c>
      <c r="G101" s="253">
        <f>SUMPRODUCT(INDEX('Input| Projects'!$AR$10:$CO$1009, ,MATCH($C101,'Input| Projects'!$AR$9:$CO$9,0)),'Calc| Project Costs'!AI$10:AI$1009)/10^3+SUMPRODUCT(INDEX('Input| Projects'!$AR$10:$CO$1009, ,MATCH($C46,'Input| Projects'!$AR$9:$CO$9,0)),'Calc| Project Costs'!BO$10:BO$1009)/10^3</f>
        <v>0</v>
      </c>
      <c r="H101" s="253">
        <f>SUMPRODUCT(INDEX('Input| Projects'!$AR$10:$CO$1009, ,MATCH($C101,'Input| Projects'!$AR$9:$CO$9,0)),'Calc| Project Costs'!AJ$10:AJ$1009)/10^3+SUMPRODUCT(INDEX('Input| Projects'!$AR$10:$CO$1009, ,MATCH($C46,'Input| Projects'!$AR$9:$CO$9,0)),'Calc| Project Costs'!BP$10:BP$1009)/10^3</f>
        <v>0</v>
      </c>
      <c r="I101" s="253">
        <f t="shared" si="9"/>
        <v>0</v>
      </c>
      <c r="J101" s="65"/>
    </row>
    <row r="102" spans="2:10" s="98" customFormat="1" outlineLevel="1" x14ac:dyDescent="0.25">
      <c r="B102" s="268">
        <f t="shared" si="10"/>
        <v>40</v>
      </c>
      <c r="C102" s="65" t="str">
        <f t="shared" si="11"/>
        <v/>
      </c>
      <c r="D102" s="253">
        <f>SUMPRODUCT(INDEX('Input| Projects'!$AR$10:$CO$1009, ,MATCH($C102,'Input| Projects'!$AR$9:$CO$9,0)),'Calc| Project Costs'!AF$10:AF$1009)/10^3+SUMPRODUCT(INDEX('Input| Projects'!$AR$10:$CO$1009, ,MATCH($C47,'Input| Projects'!$AR$9:$CO$9,0)),'Calc| Project Costs'!BL$10:BL$1009)/10^3</f>
        <v>0</v>
      </c>
      <c r="E102" s="253">
        <f>SUMPRODUCT(INDEX('Input| Projects'!$AR$10:$CO$1009, ,MATCH($C102,'Input| Projects'!$AR$9:$CO$9,0)),'Calc| Project Costs'!AG$10:AG$1009)/10^3+SUMPRODUCT(INDEX('Input| Projects'!$AR$10:$CO$1009, ,MATCH($C47,'Input| Projects'!$AR$9:$CO$9,0)),'Calc| Project Costs'!BM$10:BM$1009)/10^3</f>
        <v>0</v>
      </c>
      <c r="F102" s="253">
        <f>SUMPRODUCT(INDEX('Input| Projects'!$AR$10:$CO$1009, ,MATCH($C102,'Input| Projects'!$AR$9:$CO$9,0)),'Calc| Project Costs'!AH$10:AH$1009)/10^3+SUMPRODUCT(INDEX('Input| Projects'!$AR$10:$CO$1009, ,MATCH($C47,'Input| Projects'!$AR$9:$CO$9,0)),'Calc| Project Costs'!BN$10:BN$1009)/10^3</f>
        <v>0</v>
      </c>
      <c r="G102" s="253">
        <f>SUMPRODUCT(INDEX('Input| Projects'!$AR$10:$CO$1009, ,MATCH($C102,'Input| Projects'!$AR$9:$CO$9,0)),'Calc| Project Costs'!AI$10:AI$1009)/10^3+SUMPRODUCT(INDEX('Input| Projects'!$AR$10:$CO$1009, ,MATCH($C47,'Input| Projects'!$AR$9:$CO$9,0)),'Calc| Project Costs'!BO$10:BO$1009)/10^3</f>
        <v>0</v>
      </c>
      <c r="H102" s="253">
        <f>SUMPRODUCT(INDEX('Input| Projects'!$AR$10:$CO$1009, ,MATCH($C102,'Input| Projects'!$AR$9:$CO$9,0)),'Calc| Project Costs'!AJ$10:AJ$1009)/10^3+SUMPRODUCT(INDEX('Input| Projects'!$AR$10:$CO$1009, ,MATCH($C47,'Input| Projects'!$AR$9:$CO$9,0)),'Calc| Project Costs'!BP$10:BP$1009)/10^3</f>
        <v>0</v>
      </c>
      <c r="I102" s="253">
        <f t="shared" si="9"/>
        <v>0</v>
      </c>
      <c r="J102" s="65"/>
    </row>
    <row r="103" spans="2:10" s="98" customFormat="1" outlineLevel="1" x14ac:dyDescent="0.25">
      <c r="B103" s="268">
        <f t="shared" si="10"/>
        <v>41</v>
      </c>
      <c r="C103" s="65" t="str">
        <f t="shared" si="11"/>
        <v/>
      </c>
      <c r="D103" s="253">
        <f>SUMPRODUCT(INDEX('Input| Projects'!$AR$10:$CO$1009, ,MATCH($C103,'Input| Projects'!$AR$9:$CO$9,0)),'Calc| Project Costs'!AF$10:AF$1009)/10^3+SUMPRODUCT(INDEX('Input| Projects'!$AR$10:$CO$1009, ,MATCH($C48,'Input| Projects'!$AR$9:$CO$9,0)),'Calc| Project Costs'!BL$10:BL$1009)/10^3</f>
        <v>0</v>
      </c>
      <c r="E103" s="253">
        <f>SUMPRODUCT(INDEX('Input| Projects'!$AR$10:$CO$1009, ,MATCH($C103,'Input| Projects'!$AR$9:$CO$9,0)),'Calc| Project Costs'!AG$10:AG$1009)/10^3+SUMPRODUCT(INDEX('Input| Projects'!$AR$10:$CO$1009, ,MATCH($C48,'Input| Projects'!$AR$9:$CO$9,0)),'Calc| Project Costs'!BM$10:BM$1009)/10^3</f>
        <v>0</v>
      </c>
      <c r="F103" s="253">
        <f>SUMPRODUCT(INDEX('Input| Projects'!$AR$10:$CO$1009, ,MATCH($C103,'Input| Projects'!$AR$9:$CO$9,0)),'Calc| Project Costs'!AH$10:AH$1009)/10^3+SUMPRODUCT(INDEX('Input| Projects'!$AR$10:$CO$1009, ,MATCH($C48,'Input| Projects'!$AR$9:$CO$9,0)),'Calc| Project Costs'!BN$10:BN$1009)/10^3</f>
        <v>0</v>
      </c>
      <c r="G103" s="253">
        <f>SUMPRODUCT(INDEX('Input| Projects'!$AR$10:$CO$1009, ,MATCH($C103,'Input| Projects'!$AR$9:$CO$9,0)),'Calc| Project Costs'!AI$10:AI$1009)/10^3+SUMPRODUCT(INDEX('Input| Projects'!$AR$10:$CO$1009, ,MATCH($C48,'Input| Projects'!$AR$9:$CO$9,0)),'Calc| Project Costs'!BO$10:BO$1009)/10^3</f>
        <v>0</v>
      </c>
      <c r="H103" s="253">
        <f>SUMPRODUCT(INDEX('Input| Projects'!$AR$10:$CO$1009, ,MATCH($C103,'Input| Projects'!$AR$9:$CO$9,0)),'Calc| Project Costs'!AJ$10:AJ$1009)/10^3+SUMPRODUCT(INDEX('Input| Projects'!$AR$10:$CO$1009, ,MATCH($C48,'Input| Projects'!$AR$9:$CO$9,0)),'Calc| Project Costs'!BP$10:BP$1009)/10^3</f>
        <v>0</v>
      </c>
      <c r="I103" s="253">
        <f t="shared" si="9"/>
        <v>0</v>
      </c>
      <c r="J103" s="65"/>
    </row>
    <row r="104" spans="2:10" s="98" customFormat="1" outlineLevel="1" x14ac:dyDescent="0.25">
      <c r="B104" s="268">
        <f t="shared" si="10"/>
        <v>42</v>
      </c>
      <c r="C104" s="65" t="str">
        <f t="shared" si="11"/>
        <v/>
      </c>
      <c r="D104" s="253">
        <f>SUMPRODUCT(INDEX('Input| Projects'!$AR$10:$CO$1009, ,MATCH($C104,'Input| Projects'!$AR$9:$CO$9,0)),'Calc| Project Costs'!AF$10:AF$1009)/10^3+SUMPRODUCT(INDEX('Input| Projects'!$AR$10:$CO$1009, ,MATCH($C49,'Input| Projects'!$AR$9:$CO$9,0)),'Calc| Project Costs'!BL$10:BL$1009)/10^3</f>
        <v>0</v>
      </c>
      <c r="E104" s="253">
        <f>SUMPRODUCT(INDEX('Input| Projects'!$AR$10:$CO$1009, ,MATCH($C104,'Input| Projects'!$AR$9:$CO$9,0)),'Calc| Project Costs'!AG$10:AG$1009)/10^3+SUMPRODUCT(INDEX('Input| Projects'!$AR$10:$CO$1009, ,MATCH($C49,'Input| Projects'!$AR$9:$CO$9,0)),'Calc| Project Costs'!BM$10:BM$1009)/10^3</f>
        <v>0</v>
      </c>
      <c r="F104" s="253">
        <f>SUMPRODUCT(INDEX('Input| Projects'!$AR$10:$CO$1009, ,MATCH($C104,'Input| Projects'!$AR$9:$CO$9,0)),'Calc| Project Costs'!AH$10:AH$1009)/10^3+SUMPRODUCT(INDEX('Input| Projects'!$AR$10:$CO$1009, ,MATCH($C49,'Input| Projects'!$AR$9:$CO$9,0)),'Calc| Project Costs'!BN$10:BN$1009)/10^3</f>
        <v>0</v>
      </c>
      <c r="G104" s="253">
        <f>SUMPRODUCT(INDEX('Input| Projects'!$AR$10:$CO$1009, ,MATCH($C104,'Input| Projects'!$AR$9:$CO$9,0)),'Calc| Project Costs'!AI$10:AI$1009)/10^3+SUMPRODUCT(INDEX('Input| Projects'!$AR$10:$CO$1009, ,MATCH($C49,'Input| Projects'!$AR$9:$CO$9,0)),'Calc| Project Costs'!BO$10:BO$1009)/10^3</f>
        <v>0</v>
      </c>
      <c r="H104" s="253">
        <f>SUMPRODUCT(INDEX('Input| Projects'!$AR$10:$CO$1009, ,MATCH($C104,'Input| Projects'!$AR$9:$CO$9,0)),'Calc| Project Costs'!AJ$10:AJ$1009)/10^3+SUMPRODUCT(INDEX('Input| Projects'!$AR$10:$CO$1009, ,MATCH($C49,'Input| Projects'!$AR$9:$CO$9,0)),'Calc| Project Costs'!BP$10:BP$1009)/10^3</f>
        <v>0</v>
      </c>
      <c r="I104" s="253">
        <f t="shared" si="9"/>
        <v>0</v>
      </c>
      <c r="J104" s="65"/>
    </row>
    <row r="105" spans="2:10" s="98" customFormat="1" outlineLevel="1" x14ac:dyDescent="0.25">
      <c r="B105" s="268">
        <f t="shared" si="10"/>
        <v>43</v>
      </c>
      <c r="C105" s="65" t="str">
        <f t="shared" si="11"/>
        <v/>
      </c>
      <c r="D105" s="253">
        <f>SUMPRODUCT(INDEX('Input| Projects'!$AR$10:$CO$1009, ,MATCH($C105,'Input| Projects'!$AR$9:$CO$9,0)),'Calc| Project Costs'!AF$10:AF$1009)/10^3+SUMPRODUCT(INDEX('Input| Projects'!$AR$10:$CO$1009, ,MATCH($C50,'Input| Projects'!$AR$9:$CO$9,0)),'Calc| Project Costs'!BL$10:BL$1009)/10^3</f>
        <v>0</v>
      </c>
      <c r="E105" s="253">
        <f>SUMPRODUCT(INDEX('Input| Projects'!$AR$10:$CO$1009, ,MATCH($C105,'Input| Projects'!$AR$9:$CO$9,0)),'Calc| Project Costs'!AG$10:AG$1009)/10^3+SUMPRODUCT(INDEX('Input| Projects'!$AR$10:$CO$1009, ,MATCH($C50,'Input| Projects'!$AR$9:$CO$9,0)),'Calc| Project Costs'!BM$10:BM$1009)/10^3</f>
        <v>0</v>
      </c>
      <c r="F105" s="253">
        <f>SUMPRODUCT(INDEX('Input| Projects'!$AR$10:$CO$1009, ,MATCH($C105,'Input| Projects'!$AR$9:$CO$9,0)),'Calc| Project Costs'!AH$10:AH$1009)/10^3+SUMPRODUCT(INDEX('Input| Projects'!$AR$10:$CO$1009, ,MATCH($C50,'Input| Projects'!$AR$9:$CO$9,0)),'Calc| Project Costs'!BN$10:BN$1009)/10^3</f>
        <v>0</v>
      </c>
      <c r="G105" s="253">
        <f>SUMPRODUCT(INDEX('Input| Projects'!$AR$10:$CO$1009, ,MATCH($C105,'Input| Projects'!$AR$9:$CO$9,0)),'Calc| Project Costs'!AI$10:AI$1009)/10^3+SUMPRODUCT(INDEX('Input| Projects'!$AR$10:$CO$1009, ,MATCH($C50,'Input| Projects'!$AR$9:$CO$9,0)),'Calc| Project Costs'!BO$10:BO$1009)/10^3</f>
        <v>0</v>
      </c>
      <c r="H105" s="253">
        <f>SUMPRODUCT(INDEX('Input| Projects'!$AR$10:$CO$1009, ,MATCH($C105,'Input| Projects'!$AR$9:$CO$9,0)),'Calc| Project Costs'!AJ$10:AJ$1009)/10^3+SUMPRODUCT(INDEX('Input| Projects'!$AR$10:$CO$1009, ,MATCH($C50,'Input| Projects'!$AR$9:$CO$9,0)),'Calc| Project Costs'!BP$10:BP$1009)/10^3</f>
        <v>0</v>
      </c>
      <c r="I105" s="253">
        <f t="shared" si="9"/>
        <v>0</v>
      </c>
      <c r="J105" s="65"/>
    </row>
    <row r="106" spans="2:10" s="98" customFormat="1" outlineLevel="1" x14ac:dyDescent="0.25">
      <c r="B106" s="268">
        <f t="shared" si="10"/>
        <v>44</v>
      </c>
      <c r="C106" s="65" t="str">
        <f t="shared" si="11"/>
        <v/>
      </c>
      <c r="D106" s="253">
        <f>SUMPRODUCT(INDEX('Input| Projects'!$AR$10:$CO$1009, ,MATCH($C106,'Input| Projects'!$AR$9:$CO$9,0)),'Calc| Project Costs'!AF$10:AF$1009)/10^3+SUMPRODUCT(INDEX('Input| Projects'!$AR$10:$CO$1009, ,MATCH($C51,'Input| Projects'!$AR$9:$CO$9,0)),'Calc| Project Costs'!BL$10:BL$1009)/10^3</f>
        <v>0</v>
      </c>
      <c r="E106" s="253">
        <f>SUMPRODUCT(INDEX('Input| Projects'!$AR$10:$CO$1009, ,MATCH($C106,'Input| Projects'!$AR$9:$CO$9,0)),'Calc| Project Costs'!AG$10:AG$1009)/10^3+SUMPRODUCT(INDEX('Input| Projects'!$AR$10:$CO$1009, ,MATCH($C51,'Input| Projects'!$AR$9:$CO$9,0)),'Calc| Project Costs'!BM$10:BM$1009)/10^3</f>
        <v>0</v>
      </c>
      <c r="F106" s="253">
        <f>SUMPRODUCT(INDEX('Input| Projects'!$AR$10:$CO$1009, ,MATCH($C106,'Input| Projects'!$AR$9:$CO$9,0)),'Calc| Project Costs'!AH$10:AH$1009)/10^3+SUMPRODUCT(INDEX('Input| Projects'!$AR$10:$CO$1009, ,MATCH($C51,'Input| Projects'!$AR$9:$CO$9,0)),'Calc| Project Costs'!BN$10:BN$1009)/10^3</f>
        <v>0</v>
      </c>
      <c r="G106" s="253">
        <f>SUMPRODUCT(INDEX('Input| Projects'!$AR$10:$CO$1009, ,MATCH($C106,'Input| Projects'!$AR$9:$CO$9,0)),'Calc| Project Costs'!AI$10:AI$1009)/10^3+SUMPRODUCT(INDEX('Input| Projects'!$AR$10:$CO$1009, ,MATCH($C51,'Input| Projects'!$AR$9:$CO$9,0)),'Calc| Project Costs'!BO$10:BO$1009)/10^3</f>
        <v>0</v>
      </c>
      <c r="H106" s="253">
        <f>SUMPRODUCT(INDEX('Input| Projects'!$AR$10:$CO$1009, ,MATCH($C106,'Input| Projects'!$AR$9:$CO$9,0)),'Calc| Project Costs'!AJ$10:AJ$1009)/10^3+SUMPRODUCT(INDEX('Input| Projects'!$AR$10:$CO$1009, ,MATCH($C51,'Input| Projects'!$AR$9:$CO$9,0)),'Calc| Project Costs'!BP$10:BP$1009)/10^3</f>
        <v>0</v>
      </c>
      <c r="I106" s="253">
        <f t="shared" si="9"/>
        <v>0</v>
      </c>
      <c r="J106" s="65"/>
    </row>
    <row r="107" spans="2:10" s="98" customFormat="1" outlineLevel="1" x14ac:dyDescent="0.25">
      <c r="B107" s="268">
        <f t="shared" si="10"/>
        <v>45</v>
      </c>
      <c r="C107" s="65" t="str">
        <f t="shared" si="11"/>
        <v/>
      </c>
      <c r="D107" s="253">
        <f>SUMPRODUCT(INDEX('Input| Projects'!$AR$10:$CO$1009, ,MATCH($C107,'Input| Projects'!$AR$9:$CO$9,0)),'Calc| Project Costs'!AF$10:AF$1009)/10^3+SUMPRODUCT(INDEX('Input| Projects'!$AR$10:$CO$1009, ,MATCH($C52,'Input| Projects'!$AR$9:$CO$9,0)),'Calc| Project Costs'!BL$10:BL$1009)/10^3</f>
        <v>0</v>
      </c>
      <c r="E107" s="253">
        <f>SUMPRODUCT(INDEX('Input| Projects'!$AR$10:$CO$1009, ,MATCH($C107,'Input| Projects'!$AR$9:$CO$9,0)),'Calc| Project Costs'!AG$10:AG$1009)/10^3+SUMPRODUCT(INDEX('Input| Projects'!$AR$10:$CO$1009, ,MATCH($C52,'Input| Projects'!$AR$9:$CO$9,0)),'Calc| Project Costs'!BM$10:BM$1009)/10^3</f>
        <v>0</v>
      </c>
      <c r="F107" s="253">
        <f>SUMPRODUCT(INDEX('Input| Projects'!$AR$10:$CO$1009, ,MATCH($C107,'Input| Projects'!$AR$9:$CO$9,0)),'Calc| Project Costs'!AH$10:AH$1009)/10^3+SUMPRODUCT(INDEX('Input| Projects'!$AR$10:$CO$1009, ,MATCH($C52,'Input| Projects'!$AR$9:$CO$9,0)),'Calc| Project Costs'!BN$10:BN$1009)/10^3</f>
        <v>0</v>
      </c>
      <c r="G107" s="253">
        <f>SUMPRODUCT(INDEX('Input| Projects'!$AR$10:$CO$1009, ,MATCH($C107,'Input| Projects'!$AR$9:$CO$9,0)),'Calc| Project Costs'!AI$10:AI$1009)/10^3+SUMPRODUCT(INDEX('Input| Projects'!$AR$10:$CO$1009, ,MATCH($C52,'Input| Projects'!$AR$9:$CO$9,0)),'Calc| Project Costs'!BO$10:BO$1009)/10^3</f>
        <v>0</v>
      </c>
      <c r="H107" s="253">
        <f>SUMPRODUCT(INDEX('Input| Projects'!$AR$10:$CO$1009, ,MATCH($C107,'Input| Projects'!$AR$9:$CO$9,0)),'Calc| Project Costs'!AJ$10:AJ$1009)/10^3+SUMPRODUCT(INDEX('Input| Projects'!$AR$10:$CO$1009, ,MATCH($C52,'Input| Projects'!$AR$9:$CO$9,0)),'Calc| Project Costs'!BP$10:BP$1009)/10^3</f>
        <v>0</v>
      </c>
      <c r="I107" s="253">
        <f t="shared" si="9"/>
        <v>0</v>
      </c>
      <c r="J107" s="65"/>
    </row>
    <row r="108" spans="2:10" s="98" customFormat="1" outlineLevel="1" x14ac:dyDescent="0.25">
      <c r="B108" s="268">
        <f t="shared" si="10"/>
        <v>46</v>
      </c>
      <c r="C108" s="65" t="str">
        <f t="shared" si="11"/>
        <v/>
      </c>
      <c r="D108" s="253">
        <f>SUMPRODUCT(INDEX('Input| Projects'!$AR$10:$CO$1009, ,MATCH($C108,'Input| Projects'!$AR$9:$CO$9,0)),'Calc| Project Costs'!AF$10:AF$1009)/10^3+SUMPRODUCT(INDEX('Input| Projects'!$AR$10:$CO$1009, ,MATCH($C53,'Input| Projects'!$AR$9:$CO$9,0)),'Calc| Project Costs'!BL$10:BL$1009)/10^3</f>
        <v>0</v>
      </c>
      <c r="E108" s="253">
        <f>SUMPRODUCT(INDEX('Input| Projects'!$AR$10:$CO$1009, ,MATCH($C108,'Input| Projects'!$AR$9:$CO$9,0)),'Calc| Project Costs'!AG$10:AG$1009)/10^3+SUMPRODUCT(INDEX('Input| Projects'!$AR$10:$CO$1009, ,MATCH($C53,'Input| Projects'!$AR$9:$CO$9,0)),'Calc| Project Costs'!BM$10:BM$1009)/10^3</f>
        <v>0</v>
      </c>
      <c r="F108" s="253">
        <f>SUMPRODUCT(INDEX('Input| Projects'!$AR$10:$CO$1009, ,MATCH($C108,'Input| Projects'!$AR$9:$CO$9,0)),'Calc| Project Costs'!AH$10:AH$1009)/10^3+SUMPRODUCT(INDEX('Input| Projects'!$AR$10:$CO$1009, ,MATCH($C53,'Input| Projects'!$AR$9:$CO$9,0)),'Calc| Project Costs'!BN$10:BN$1009)/10^3</f>
        <v>0</v>
      </c>
      <c r="G108" s="253">
        <f>SUMPRODUCT(INDEX('Input| Projects'!$AR$10:$CO$1009, ,MATCH($C108,'Input| Projects'!$AR$9:$CO$9,0)),'Calc| Project Costs'!AI$10:AI$1009)/10^3+SUMPRODUCT(INDEX('Input| Projects'!$AR$10:$CO$1009, ,MATCH($C53,'Input| Projects'!$AR$9:$CO$9,0)),'Calc| Project Costs'!BO$10:BO$1009)/10^3</f>
        <v>0</v>
      </c>
      <c r="H108" s="253">
        <f>SUMPRODUCT(INDEX('Input| Projects'!$AR$10:$CO$1009, ,MATCH($C108,'Input| Projects'!$AR$9:$CO$9,0)),'Calc| Project Costs'!AJ$10:AJ$1009)/10^3+SUMPRODUCT(INDEX('Input| Projects'!$AR$10:$CO$1009, ,MATCH($C53,'Input| Projects'!$AR$9:$CO$9,0)),'Calc| Project Costs'!BP$10:BP$1009)/10^3</f>
        <v>0</v>
      </c>
      <c r="I108" s="253">
        <f t="shared" si="9"/>
        <v>0</v>
      </c>
      <c r="J108" s="65"/>
    </row>
    <row r="109" spans="2:10" s="98" customFormat="1" outlineLevel="1" x14ac:dyDescent="0.25">
      <c r="B109" s="268">
        <f t="shared" si="10"/>
        <v>47</v>
      </c>
      <c r="C109" s="65" t="str">
        <f t="shared" si="11"/>
        <v/>
      </c>
      <c r="D109" s="253">
        <f>SUMPRODUCT(INDEX('Input| Projects'!$AR$10:$CO$1009, ,MATCH($C109,'Input| Projects'!$AR$9:$CO$9,0)),'Calc| Project Costs'!AF$10:AF$1009)/10^3+SUMPRODUCT(INDEX('Input| Projects'!$AR$10:$CO$1009, ,MATCH($C54,'Input| Projects'!$AR$9:$CO$9,0)),'Calc| Project Costs'!BL$10:BL$1009)/10^3</f>
        <v>0</v>
      </c>
      <c r="E109" s="253">
        <f>SUMPRODUCT(INDEX('Input| Projects'!$AR$10:$CO$1009, ,MATCH($C109,'Input| Projects'!$AR$9:$CO$9,0)),'Calc| Project Costs'!AG$10:AG$1009)/10^3+SUMPRODUCT(INDEX('Input| Projects'!$AR$10:$CO$1009, ,MATCH($C54,'Input| Projects'!$AR$9:$CO$9,0)),'Calc| Project Costs'!BM$10:BM$1009)/10^3</f>
        <v>0</v>
      </c>
      <c r="F109" s="253">
        <f>SUMPRODUCT(INDEX('Input| Projects'!$AR$10:$CO$1009, ,MATCH($C109,'Input| Projects'!$AR$9:$CO$9,0)),'Calc| Project Costs'!AH$10:AH$1009)/10^3+SUMPRODUCT(INDEX('Input| Projects'!$AR$10:$CO$1009, ,MATCH($C54,'Input| Projects'!$AR$9:$CO$9,0)),'Calc| Project Costs'!BN$10:BN$1009)/10^3</f>
        <v>0</v>
      </c>
      <c r="G109" s="253">
        <f>SUMPRODUCT(INDEX('Input| Projects'!$AR$10:$CO$1009, ,MATCH($C109,'Input| Projects'!$AR$9:$CO$9,0)),'Calc| Project Costs'!AI$10:AI$1009)/10^3+SUMPRODUCT(INDEX('Input| Projects'!$AR$10:$CO$1009, ,MATCH($C54,'Input| Projects'!$AR$9:$CO$9,0)),'Calc| Project Costs'!BO$10:BO$1009)/10^3</f>
        <v>0</v>
      </c>
      <c r="H109" s="253">
        <f>SUMPRODUCT(INDEX('Input| Projects'!$AR$10:$CO$1009, ,MATCH($C109,'Input| Projects'!$AR$9:$CO$9,0)),'Calc| Project Costs'!AJ$10:AJ$1009)/10^3+SUMPRODUCT(INDEX('Input| Projects'!$AR$10:$CO$1009, ,MATCH($C54,'Input| Projects'!$AR$9:$CO$9,0)),'Calc| Project Costs'!BP$10:BP$1009)/10^3</f>
        <v>0</v>
      </c>
      <c r="I109" s="253">
        <f t="shared" si="9"/>
        <v>0</v>
      </c>
      <c r="J109" s="65"/>
    </row>
    <row r="110" spans="2:10" s="98" customFormat="1" outlineLevel="1" x14ac:dyDescent="0.25">
      <c r="B110" s="268">
        <f t="shared" si="10"/>
        <v>48</v>
      </c>
      <c r="C110" s="65" t="str">
        <f t="shared" si="11"/>
        <v/>
      </c>
      <c r="D110" s="253">
        <f>SUMPRODUCT(INDEX('Input| Projects'!$AR$10:$CO$1009, ,MATCH($C110,'Input| Projects'!$AR$9:$CO$9,0)),'Calc| Project Costs'!AF$10:AF$1009)/10^3+SUMPRODUCT(INDEX('Input| Projects'!$AR$10:$CO$1009, ,MATCH($C55,'Input| Projects'!$AR$9:$CO$9,0)),'Calc| Project Costs'!BL$10:BL$1009)/10^3</f>
        <v>0</v>
      </c>
      <c r="E110" s="253">
        <f>SUMPRODUCT(INDEX('Input| Projects'!$AR$10:$CO$1009, ,MATCH($C110,'Input| Projects'!$AR$9:$CO$9,0)),'Calc| Project Costs'!AG$10:AG$1009)/10^3+SUMPRODUCT(INDEX('Input| Projects'!$AR$10:$CO$1009, ,MATCH($C55,'Input| Projects'!$AR$9:$CO$9,0)),'Calc| Project Costs'!BM$10:BM$1009)/10^3</f>
        <v>0</v>
      </c>
      <c r="F110" s="253">
        <f>SUMPRODUCT(INDEX('Input| Projects'!$AR$10:$CO$1009, ,MATCH($C110,'Input| Projects'!$AR$9:$CO$9,0)),'Calc| Project Costs'!AH$10:AH$1009)/10^3+SUMPRODUCT(INDEX('Input| Projects'!$AR$10:$CO$1009, ,MATCH($C55,'Input| Projects'!$AR$9:$CO$9,0)),'Calc| Project Costs'!BN$10:BN$1009)/10^3</f>
        <v>0</v>
      </c>
      <c r="G110" s="253">
        <f>SUMPRODUCT(INDEX('Input| Projects'!$AR$10:$CO$1009, ,MATCH($C110,'Input| Projects'!$AR$9:$CO$9,0)),'Calc| Project Costs'!AI$10:AI$1009)/10^3+SUMPRODUCT(INDEX('Input| Projects'!$AR$10:$CO$1009, ,MATCH($C55,'Input| Projects'!$AR$9:$CO$9,0)),'Calc| Project Costs'!BO$10:BO$1009)/10^3</f>
        <v>0</v>
      </c>
      <c r="H110" s="253">
        <f>SUMPRODUCT(INDEX('Input| Projects'!$AR$10:$CO$1009, ,MATCH($C110,'Input| Projects'!$AR$9:$CO$9,0)),'Calc| Project Costs'!AJ$10:AJ$1009)/10^3+SUMPRODUCT(INDEX('Input| Projects'!$AR$10:$CO$1009, ,MATCH($C55,'Input| Projects'!$AR$9:$CO$9,0)),'Calc| Project Costs'!BP$10:BP$1009)/10^3</f>
        <v>0</v>
      </c>
      <c r="I110" s="253">
        <f t="shared" si="9"/>
        <v>0</v>
      </c>
      <c r="J110" s="65"/>
    </row>
    <row r="111" spans="2:10" s="98" customFormat="1" outlineLevel="1" x14ac:dyDescent="0.25">
      <c r="B111" s="268">
        <f t="shared" si="10"/>
        <v>49</v>
      </c>
      <c r="C111" s="65" t="str">
        <f t="shared" si="11"/>
        <v/>
      </c>
      <c r="D111" s="253">
        <f>SUMPRODUCT(INDEX('Input| Projects'!$AR$10:$CO$1009, ,MATCH($C111,'Input| Projects'!$AR$9:$CO$9,0)),'Calc| Project Costs'!AF$10:AF$1009)/10^3+SUMPRODUCT(INDEX('Input| Projects'!$AR$10:$CO$1009, ,MATCH($C56,'Input| Projects'!$AR$9:$CO$9,0)),'Calc| Project Costs'!BL$10:BL$1009)/10^3</f>
        <v>0</v>
      </c>
      <c r="E111" s="253">
        <f>SUMPRODUCT(INDEX('Input| Projects'!$AR$10:$CO$1009, ,MATCH($C111,'Input| Projects'!$AR$9:$CO$9,0)),'Calc| Project Costs'!AG$10:AG$1009)/10^3+SUMPRODUCT(INDEX('Input| Projects'!$AR$10:$CO$1009, ,MATCH($C56,'Input| Projects'!$AR$9:$CO$9,0)),'Calc| Project Costs'!BM$10:BM$1009)/10^3</f>
        <v>0</v>
      </c>
      <c r="F111" s="253">
        <f>SUMPRODUCT(INDEX('Input| Projects'!$AR$10:$CO$1009, ,MATCH($C111,'Input| Projects'!$AR$9:$CO$9,0)),'Calc| Project Costs'!AH$10:AH$1009)/10^3+SUMPRODUCT(INDEX('Input| Projects'!$AR$10:$CO$1009, ,MATCH($C56,'Input| Projects'!$AR$9:$CO$9,0)),'Calc| Project Costs'!BN$10:BN$1009)/10^3</f>
        <v>0</v>
      </c>
      <c r="G111" s="253">
        <f>SUMPRODUCT(INDEX('Input| Projects'!$AR$10:$CO$1009, ,MATCH($C111,'Input| Projects'!$AR$9:$CO$9,0)),'Calc| Project Costs'!AI$10:AI$1009)/10^3+SUMPRODUCT(INDEX('Input| Projects'!$AR$10:$CO$1009, ,MATCH($C56,'Input| Projects'!$AR$9:$CO$9,0)),'Calc| Project Costs'!BO$10:BO$1009)/10^3</f>
        <v>0</v>
      </c>
      <c r="H111" s="253">
        <f>SUMPRODUCT(INDEX('Input| Projects'!$AR$10:$CO$1009, ,MATCH($C111,'Input| Projects'!$AR$9:$CO$9,0)),'Calc| Project Costs'!AJ$10:AJ$1009)/10^3+SUMPRODUCT(INDEX('Input| Projects'!$AR$10:$CO$1009, ,MATCH($C56,'Input| Projects'!$AR$9:$CO$9,0)),'Calc| Project Costs'!BP$10:BP$1009)/10^3</f>
        <v>0</v>
      </c>
      <c r="I111" s="253">
        <f t="shared" si="9"/>
        <v>0</v>
      </c>
      <c r="J111" s="65"/>
    </row>
    <row r="112" spans="2:10" s="98" customFormat="1" outlineLevel="1" x14ac:dyDescent="0.25">
      <c r="B112" s="268">
        <f t="shared" si="10"/>
        <v>50</v>
      </c>
      <c r="C112" s="65" t="str">
        <f t="shared" si="11"/>
        <v/>
      </c>
      <c r="D112" s="253">
        <f>SUMPRODUCT(INDEX('Input| Projects'!$AR$10:$CO$1009, ,MATCH($C112,'Input| Projects'!$AR$9:$CO$9,0)),'Calc| Project Costs'!AF$10:AF$1009)/10^3+SUMPRODUCT(INDEX('Input| Projects'!$AR$10:$CO$1009, ,MATCH($C57,'Input| Projects'!$AR$9:$CO$9,0)),'Calc| Project Costs'!BL$10:BL$1009)/10^3</f>
        <v>0</v>
      </c>
      <c r="E112" s="253">
        <f>SUMPRODUCT(INDEX('Input| Projects'!$AR$10:$CO$1009, ,MATCH($C112,'Input| Projects'!$AR$9:$CO$9,0)),'Calc| Project Costs'!AG$10:AG$1009)/10^3+SUMPRODUCT(INDEX('Input| Projects'!$AR$10:$CO$1009, ,MATCH($C57,'Input| Projects'!$AR$9:$CO$9,0)),'Calc| Project Costs'!BM$10:BM$1009)/10^3</f>
        <v>0</v>
      </c>
      <c r="F112" s="253">
        <f>SUMPRODUCT(INDEX('Input| Projects'!$AR$10:$CO$1009, ,MATCH($C112,'Input| Projects'!$AR$9:$CO$9,0)),'Calc| Project Costs'!AH$10:AH$1009)/10^3+SUMPRODUCT(INDEX('Input| Projects'!$AR$10:$CO$1009, ,MATCH($C57,'Input| Projects'!$AR$9:$CO$9,0)),'Calc| Project Costs'!BN$10:BN$1009)/10^3</f>
        <v>0</v>
      </c>
      <c r="G112" s="253">
        <f>SUMPRODUCT(INDEX('Input| Projects'!$AR$10:$CO$1009, ,MATCH($C112,'Input| Projects'!$AR$9:$CO$9,0)),'Calc| Project Costs'!AI$10:AI$1009)/10^3+SUMPRODUCT(INDEX('Input| Projects'!$AR$10:$CO$1009, ,MATCH($C57,'Input| Projects'!$AR$9:$CO$9,0)),'Calc| Project Costs'!BO$10:BO$1009)/10^3</f>
        <v>0</v>
      </c>
      <c r="H112" s="253">
        <f>SUMPRODUCT(INDEX('Input| Projects'!$AR$10:$CO$1009, ,MATCH($C112,'Input| Projects'!$AR$9:$CO$9,0)),'Calc| Project Costs'!AJ$10:AJ$1009)/10^3+SUMPRODUCT(INDEX('Input| Projects'!$AR$10:$CO$1009, ,MATCH($C57,'Input| Projects'!$AR$9:$CO$9,0)),'Calc| Project Costs'!BP$10:BP$1009)/10^3</f>
        <v>0</v>
      </c>
      <c r="I112" s="253">
        <f t="shared" si="9"/>
        <v>0</v>
      </c>
      <c r="J112" s="65"/>
    </row>
    <row r="113" spans="1:37" s="98" customFormat="1" ht="13" x14ac:dyDescent="0.3">
      <c r="B113" s="65"/>
      <c r="C113" s="97" t="s">
        <v>1</v>
      </c>
      <c r="D113" s="261">
        <f t="shared" ref="D113:I113" si="12">IFERROR(SUM(D63:D112),"")</f>
        <v>64.418999000232589</v>
      </c>
      <c r="E113" s="261">
        <f t="shared" si="12"/>
        <v>64.327700475274654</v>
      </c>
      <c r="F113" s="261">
        <f t="shared" si="12"/>
        <v>64.299044484899753</v>
      </c>
      <c r="G113" s="261">
        <f t="shared" si="12"/>
        <v>66.607800775691359</v>
      </c>
      <c r="H113" s="261">
        <f t="shared" si="12"/>
        <v>67.766491618485134</v>
      </c>
      <c r="I113" s="261">
        <f t="shared" si="12"/>
        <v>327.42003635458343</v>
      </c>
      <c r="J113" s="65"/>
    </row>
    <row r="114" spans="1:37" s="98" customFormat="1" ht="12.75" customHeight="1" x14ac:dyDescent="0.3">
      <c r="A114" s="136"/>
      <c r="C114" s="97"/>
      <c r="I114" s="242"/>
      <c r="J114" s="65"/>
    </row>
    <row r="115" spans="1:37" s="65" customFormat="1" ht="13" x14ac:dyDescent="0.3">
      <c r="A115" s="303"/>
      <c r="B115" s="303"/>
      <c r="C115" s="303" t="str">
        <f>IFERROR(LEFT(C60,2)+1&amp;". Forecast asset disposals – as incurred ($millions "&amp;'Input| Escalations'!$E$10&amp;" "&amp;'Input| Escalations'!$D$10&amp;") (Distribution)","")</f>
        <v>58. Forecast asset disposals – as incurred ($millions June 2026) (Distribution)</v>
      </c>
      <c r="D115" s="303"/>
      <c r="E115" s="303"/>
      <c r="F115" s="303"/>
      <c r="G115" s="303"/>
      <c r="H115" s="303"/>
      <c r="I115" s="303"/>
      <c r="V115" s="67"/>
      <c r="W115" s="67"/>
      <c r="X115" s="67"/>
      <c r="Y115" s="67"/>
      <c r="Z115" s="67"/>
      <c r="AA115" s="67"/>
      <c r="AF115" s="67"/>
      <c r="AG115" s="67"/>
      <c r="AH115" s="67"/>
      <c r="AI115" s="67"/>
      <c r="AJ115" s="67"/>
      <c r="AK115" s="67"/>
    </row>
    <row r="116" spans="1:37" s="65" customFormat="1" x14ac:dyDescent="0.25">
      <c r="D116" s="241">
        <f>IF(ABS('Input| Disposals'!Q58/10^3-D168-'Output| PTRM (T)'!D168)&lt;0.000001,0,1)</f>
        <v>0</v>
      </c>
      <c r="E116" s="241">
        <f>IF(ABS('Input| Disposals'!R58/10^3-E168-'Output| PTRM (T)'!E168)&lt;0.000001,0,1)</f>
        <v>0</v>
      </c>
      <c r="F116" s="241">
        <f>IF(ABS('Input| Disposals'!S58/10^3-F168-'Output| PTRM (T)'!F168)&lt;0.000001,0,1)</f>
        <v>0</v>
      </c>
      <c r="G116" s="241">
        <f>IF(ABS('Input| Disposals'!T58/10^3-G168-'Output| PTRM (T)'!G168)&lt;0.000001,0,1)</f>
        <v>0</v>
      </c>
      <c r="H116" s="241">
        <f>IF(ABS('Input| Disposals'!U58/10^3-H168-'Output| PTRM (T)'!H168)&lt;0.000001,0,1)</f>
        <v>0</v>
      </c>
      <c r="V116" s="67"/>
      <c r="W116" s="67"/>
      <c r="X116" s="67"/>
      <c r="Y116" s="67"/>
      <c r="Z116" s="67"/>
      <c r="AA116" s="67"/>
      <c r="AF116" s="67"/>
      <c r="AG116" s="67"/>
      <c r="AH116" s="67"/>
      <c r="AI116" s="67"/>
      <c r="AJ116" s="67"/>
      <c r="AK116" s="67"/>
    </row>
    <row r="117" spans="1:37" s="65" customFormat="1" x14ac:dyDescent="0.25">
      <c r="C117" s="246" t="s">
        <v>155</v>
      </c>
      <c r="D117" s="246" t="str">
        <f>D$7</f>
        <v>2026-27</v>
      </c>
      <c r="E117" s="246" t="str">
        <f>E$7</f>
        <v>2027-28</v>
      </c>
      <c r="F117" s="246" t="str">
        <f>F$7</f>
        <v>2028-29</v>
      </c>
      <c r="G117" s="246" t="str">
        <f>G$7</f>
        <v>2029-30</v>
      </c>
      <c r="H117" s="246" t="str">
        <f>H$7</f>
        <v>2030-31</v>
      </c>
      <c r="I117" s="246" t="s">
        <v>1</v>
      </c>
      <c r="V117" s="67"/>
      <c r="W117" s="67"/>
      <c r="X117" s="67"/>
      <c r="Y117" s="67"/>
      <c r="Z117" s="67"/>
      <c r="AA117" s="67"/>
      <c r="AF117" s="67"/>
      <c r="AG117" s="67"/>
      <c r="AH117" s="67"/>
      <c r="AI117" s="67"/>
      <c r="AJ117" s="67"/>
      <c r="AK117" s="67"/>
    </row>
    <row r="118" spans="1:37" s="65" customFormat="1" x14ac:dyDescent="0.25">
      <c r="B118" s="268">
        <v>1</v>
      </c>
      <c r="C118" s="65" t="str">
        <f t="shared" ref="C118:C149" si="13">IFERROR(C8,"")</f>
        <v>Subtransmission</v>
      </c>
      <c r="D118" s="253">
        <f>INDEX('Input| Disposals'!$Q$8:$U$57,MATCH($C118,'Input| Disposals'!$M$8:$M$57,0),MATCH(D$117,'Input| Disposals'!$Q$7:$U$7,0))/10^3</f>
        <v>0</v>
      </c>
      <c r="E118" s="253">
        <f>INDEX('Input| Disposals'!$Q$8:$U$57,MATCH($C118,'Input| Disposals'!$M$8:$M$57,0),MATCH(E$117,'Input| Disposals'!$Q$7:$U$7,0))/10^3</f>
        <v>0</v>
      </c>
      <c r="F118" s="253">
        <f>INDEX('Input| Disposals'!$Q$8:$U$57,MATCH($C118,'Input| Disposals'!$M$8:$M$57,0),MATCH(F$117,'Input| Disposals'!$Q$7:$U$7,0))/10^3</f>
        <v>0</v>
      </c>
      <c r="G118" s="253">
        <f>INDEX('Input| Disposals'!$Q$8:$U$57,MATCH($C118,'Input| Disposals'!$M$8:$M$57,0),MATCH(G$117,'Input| Disposals'!$Q$7:$U$7,0))/10^3</f>
        <v>0</v>
      </c>
      <c r="H118" s="253">
        <f>INDEX('Input| Disposals'!$Q$8:$U$57,MATCH($C118,'Input| Disposals'!$M$8:$M$57,0),MATCH(H$117,'Input| Disposals'!$Q$7:$U$7,0))/10^3</f>
        <v>0</v>
      </c>
      <c r="I118" s="253">
        <f>IFERROR(SUM(D118:H118),"")</f>
        <v>0</v>
      </c>
      <c r="V118" s="67"/>
      <c r="W118" s="67"/>
      <c r="X118" s="67"/>
      <c r="Y118" s="67"/>
      <c r="Z118" s="67"/>
      <c r="AA118" s="67"/>
      <c r="AF118" s="67"/>
      <c r="AG118" s="67"/>
      <c r="AH118" s="67"/>
      <c r="AI118" s="67"/>
      <c r="AJ118" s="67"/>
      <c r="AK118" s="67"/>
    </row>
    <row r="119" spans="1:37" s="65" customFormat="1" x14ac:dyDescent="0.25">
      <c r="B119" s="268">
        <f>IFERROR(B118+1,"")</f>
        <v>2</v>
      </c>
      <c r="C119" s="65" t="str">
        <f t="shared" si="13"/>
        <v>Distribution system assets</v>
      </c>
      <c r="D119" s="257">
        <f>INDEX('Input| Disposals'!$Q$8:$U$57,MATCH($C119,'Input| Disposals'!$M$8:$M$57,0),MATCH(D$117,'Input| Disposals'!$Q$7:$U$7,0))/10^3</f>
        <v>0</v>
      </c>
      <c r="E119" s="253">
        <f>INDEX('Input| Disposals'!$Q$8:$U$57,MATCH($C119,'Input| Disposals'!$M$8:$M$57,0),MATCH(E$117,'Input| Disposals'!$Q$7:$U$7,0))/10^3</f>
        <v>0</v>
      </c>
      <c r="F119" s="253">
        <f>INDEX('Input| Disposals'!$Q$8:$U$57,MATCH($C119,'Input| Disposals'!$M$8:$M$57,0),MATCH(F$117,'Input| Disposals'!$Q$7:$U$7,0))/10^3</f>
        <v>0</v>
      </c>
      <c r="G119" s="253">
        <f>INDEX('Input| Disposals'!$Q$8:$U$57,MATCH($C119,'Input| Disposals'!$M$8:$M$57,0),MATCH(G$117,'Input| Disposals'!$Q$7:$U$7,0))/10^3</f>
        <v>0</v>
      </c>
      <c r="H119" s="253">
        <f>INDEX('Input| Disposals'!$Q$8:$U$57,MATCH($C119,'Input| Disposals'!$M$8:$M$57,0),MATCH(H$117,'Input| Disposals'!$Q$7:$U$7,0))/10^3</f>
        <v>0</v>
      </c>
      <c r="I119" s="253">
        <f t="shared" ref="I119:I167" si="14">IFERROR(SUM(D119:H119),"")</f>
        <v>0</v>
      </c>
      <c r="V119" s="67"/>
      <c r="W119" s="67"/>
      <c r="X119" s="67"/>
      <c r="Y119" s="67"/>
      <c r="Z119" s="67"/>
      <c r="AA119" s="67"/>
      <c r="AF119" s="67"/>
      <c r="AG119" s="67"/>
      <c r="AH119" s="67"/>
      <c r="AI119" s="67"/>
      <c r="AJ119" s="67"/>
      <c r="AK119" s="67"/>
    </row>
    <row r="120" spans="1:37" s="65" customFormat="1" x14ac:dyDescent="0.25">
      <c r="B120" s="268">
        <f t="shared" ref="B120:B167" si="15">IFERROR(B119+1,"")</f>
        <v>3</v>
      </c>
      <c r="C120" s="65" t="str">
        <f t="shared" si="13"/>
        <v>SCADA/Network control</v>
      </c>
      <c r="D120" s="253">
        <f>INDEX('Input| Disposals'!$Q$8:$U$57,MATCH($C120,'Input| Disposals'!$M$8:$M$57,0),MATCH(D$117,'Input| Disposals'!$Q$7:$U$7,0))/10^3</f>
        <v>0</v>
      </c>
      <c r="E120" s="253">
        <f>INDEX('Input| Disposals'!$Q$8:$U$57,MATCH($C120,'Input| Disposals'!$M$8:$M$57,0),MATCH(E$117,'Input| Disposals'!$Q$7:$U$7,0))/10^3</f>
        <v>0</v>
      </c>
      <c r="F120" s="253">
        <f>INDEX('Input| Disposals'!$Q$8:$U$57,MATCH($C120,'Input| Disposals'!$M$8:$M$57,0),MATCH(F$117,'Input| Disposals'!$Q$7:$U$7,0))/10^3</f>
        <v>0</v>
      </c>
      <c r="G120" s="253">
        <f>INDEX('Input| Disposals'!$Q$8:$U$57,MATCH($C120,'Input| Disposals'!$M$8:$M$57,0),MATCH(G$117,'Input| Disposals'!$Q$7:$U$7,0))/10^3</f>
        <v>0</v>
      </c>
      <c r="H120" s="253">
        <f>INDEX('Input| Disposals'!$Q$8:$U$57,MATCH($C120,'Input| Disposals'!$M$8:$M$57,0),MATCH(H$117,'Input| Disposals'!$Q$7:$U$7,0))/10^3</f>
        <v>0</v>
      </c>
      <c r="I120" s="253">
        <f t="shared" si="14"/>
        <v>0</v>
      </c>
      <c r="V120" s="67"/>
      <c r="W120" s="67"/>
      <c r="X120" s="67"/>
      <c r="Y120" s="67"/>
      <c r="Z120" s="67"/>
      <c r="AA120" s="67"/>
      <c r="AF120" s="67"/>
      <c r="AG120" s="67"/>
      <c r="AH120" s="67"/>
      <c r="AI120" s="67"/>
      <c r="AJ120" s="67"/>
      <c r="AK120" s="67"/>
    </row>
    <row r="121" spans="1:37" s="65" customFormat="1" x14ac:dyDescent="0.25">
      <c r="B121" s="268">
        <f t="shared" si="15"/>
        <v>4</v>
      </c>
      <c r="C121" s="65" t="str">
        <f t="shared" si="13"/>
        <v>Non-network general assets - IT</v>
      </c>
      <c r="D121" s="253">
        <f>INDEX('Input| Disposals'!$Q$8:$U$57,MATCH($C121,'Input| Disposals'!$M$8:$M$57,0),MATCH(D$117,'Input| Disposals'!$Q$7:$U$7,0))/10^3</f>
        <v>0</v>
      </c>
      <c r="E121" s="253">
        <f>INDEX('Input| Disposals'!$Q$8:$U$57,MATCH($C121,'Input| Disposals'!$M$8:$M$57,0),MATCH(E$117,'Input| Disposals'!$Q$7:$U$7,0))/10^3</f>
        <v>0</v>
      </c>
      <c r="F121" s="253">
        <f>INDEX('Input| Disposals'!$Q$8:$U$57,MATCH($C121,'Input| Disposals'!$M$8:$M$57,0),MATCH(F$117,'Input| Disposals'!$Q$7:$U$7,0))/10^3</f>
        <v>0</v>
      </c>
      <c r="G121" s="253">
        <f>INDEX('Input| Disposals'!$Q$8:$U$57,MATCH($C121,'Input| Disposals'!$M$8:$M$57,0),MATCH(G$117,'Input| Disposals'!$Q$7:$U$7,0))/10^3</f>
        <v>0</v>
      </c>
      <c r="H121" s="253">
        <f>INDEX('Input| Disposals'!$Q$8:$U$57,MATCH($C121,'Input| Disposals'!$M$8:$M$57,0),MATCH(H$117,'Input| Disposals'!$Q$7:$U$7,0))/10^3</f>
        <v>0</v>
      </c>
      <c r="I121" s="253">
        <f t="shared" si="14"/>
        <v>0</v>
      </c>
      <c r="V121" s="67"/>
      <c r="W121" s="67"/>
      <c r="X121" s="67"/>
      <c r="Y121" s="67"/>
      <c r="Z121" s="67"/>
      <c r="AA121" s="67"/>
      <c r="AF121" s="67"/>
      <c r="AG121" s="67"/>
      <c r="AH121" s="67"/>
      <c r="AI121" s="67"/>
      <c r="AJ121" s="67"/>
      <c r="AK121" s="67"/>
    </row>
    <row r="122" spans="1:37" s="65" customFormat="1" x14ac:dyDescent="0.25">
      <c r="B122" s="268">
        <f t="shared" si="15"/>
        <v>5</v>
      </c>
      <c r="C122" s="65" t="str">
        <f t="shared" si="13"/>
        <v>Non-network general assets - Other</v>
      </c>
      <c r="D122" s="253">
        <f>INDEX('Input| Disposals'!$Q$8:$U$57,MATCH($C122,'Input| Disposals'!$M$8:$M$57,0),MATCH(D$117,'Input| Disposals'!$Q$7:$U$7,0))/10^3</f>
        <v>0.36053410983604484</v>
      </c>
      <c r="E122" s="253">
        <f>INDEX('Input| Disposals'!$Q$8:$U$57,MATCH($C122,'Input| Disposals'!$M$8:$M$57,0),MATCH(E$117,'Input| Disposals'!$Q$7:$U$7,0))/10^3</f>
        <v>0.36053410983604484</v>
      </c>
      <c r="F122" s="253">
        <f>INDEX('Input| Disposals'!$Q$8:$U$57,MATCH($C122,'Input| Disposals'!$M$8:$M$57,0),MATCH(F$117,'Input| Disposals'!$Q$7:$U$7,0))/10^3</f>
        <v>0.36053410983604484</v>
      </c>
      <c r="G122" s="253">
        <f>INDEX('Input| Disposals'!$Q$8:$U$57,MATCH($C122,'Input| Disposals'!$M$8:$M$57,0),MATCH(G$117,'Input| Disposals'!$Q$7:$U$7,0))/10^3</f>
        <v>0.36053410983604484</v>
      </c>
      <c r="H122" s="253">
        <f>INDEX('Input| Disposals'!$Q$8:$U$57,MATCH($C122,'Input| Disposals'!$M$8:$M$57,0),MATCH(H$117,'Input| Disposals'!$Q$7:$U$7,0))/10^3</f>
        <v>0.36053410983604484</v>
      </c>
      <c r="I122" s="253">
        <f t="shared" si="14"/>
        <v>1.8026705491802242</v>
      </c>
      <c r="V122" s="67"/>
      <c r="W122" s="67"/>
      <c r="X122" s="67"/>
      <c r="Y122" s="67"/>
      <c r="Z122" s="67"/>
      <c r="AA122" s="67"/>
      <c r="AF122" s="67"/>
      <c r="AG122" s="67"/>
      <c r="AH122" s="67"/>
      <c r="AI122" s="67"/>
      <c r="AJ122" s="67"/>
      <c r="AK122" s="67"/>
    </row>
    <row r="123" spans="1:37" s="65" customFormat="1" x14ac:dyDescent="0.25">
      <c r="B123" s="268">
        <f t="shared" si="15"/>
        <v>6</v>
      </c>
      <c r="C123" s="65" t="str">
        <f t="shared" si="13"/>
        <v>Land</v>
      </c>
      <c r="D123" s="253">
        <f>INDEX('Input| Disposals'!$Q$8:$U$57,MATCH($C123,'Input| Disposals'!$M$8:$M$57,0),MATCH(D$117,'Input| Disposals'!$Q$7:$U$7,0))/10^3</f>
        <v>0</v>
      </c>
      <c r="E123" s="253">
        <f>INDEX('Input| Disposals'!$Q$8:$U$57,MATCH($C123,'Input| Disposals'!$M$8:$M$57,0),MATCH(E$117,'Input| Disposals'!$Q$7:$U$7,0))/10^3</f>
        <v>0</v>
      </c>
      <c r="F123" s="253">
        <f>INDEX('Input| Disposals'!$Q$8:$U$57,MATCH($C123,'Input| Disposals'!$M$8:$M$57,0),MATCH(F$117,'Input| Disposals'!$Q$7:$U$7,0))/10^3</f>
        <v>0</v>
      </c>
      <c r="G123" s="253">
        <f>INDEX('Input| Disposals'!$Q$8:$U$57,MATCH($C123,'Input| Disposals'!$M$8:$M$57,0),MATCH(G$117,'Input| Disposals'!$Q$7:$U$7,0))/10^3</f>
        <v>0</v>
      </c>
      <c r="H123" s="253">
        <f>INDEX('Input| Disposals'!$Q$8:$U$57,MATCH($C123,'Input| Disposals'!$M$8:$M$57,0),MATCH(H$117,'Input| Disposals'!$Q$7:$U$7,0))/10^3</f>
        <v>0</v>
      </c>
      <c r="I123" s="253">
        <f t="shared" si="14"/>
        <v>0</v>
      </c>
      <c r="V123" s="67"/>
      <c r="W123" s="67"/>
      <c r="X123" s="67"/>
      <c r="Y123" s="67"/>
      <c r="Z123" s="67"/>
      <c r="AA123" s="67"/>
      <c r="AF123" s="67"/>
      <c r="AG123" s="67"/>
      <c r="AH123" s="67"/>
      <c r="AI123" s="67"/>
      <c r="AJ123" s="67"/>
      <c r="AK123" s="67"/>
    </row>
    <row r="124" spans="1:37" s="65" customFormat="1" x14ac:dyDescent="0.25">
      <c r="B124" s="268">
        <f t="shared" si="15"/>
        <v>7</v>
      </c>
      <c r="C124" s="65" t="str">
        <f t="shared" si="13"/>
        <v>Accelerated depreciation assets</v>
      </c>
      <c r="D124" s="253">
        <f>INDEX('Input| Disposals'!$Q$8:$U$57,MATCH($C124,'Input| Disposals'!$M$8:$M$57,0),MATCH(D$117,'Input| Disposals'!$Q$7:$U$7,0))/10^3</f>
        <v>0</v>
      </c>
      <c r="E124" s="253">
        <f>INDEX('Input| Disposals'!$Q$8:$U$57,MATCH($C124,'Input| Disposals'!$M$8:$M$57,0),MATCH(E$117,'Input| Disposals'!$Q$7:$U$7,0))/10^3</f>
        <v>0</v>
      </c>
      <c r="F124" s="253">
        <f>INDEX('Input| Disposals'!$Q$8:$U$57,MATCH($C124,'Input| Disposals'!$M$8:$M$57,0),MATCH(F$117,'Input| Disposals'!$Q$7:$U$7,0))/10^3</f>
        <v>0</v>
      </c>
      <c r="G124" s="253">
        <f>INDEX('Input| Disposals'!$Q$8:$U$57,MATCH($C124,'Input| Disposals'!$M$8:$M$57,0),MATCH(G$117,'Input| Disposals'!$Q$7:$U$7,0))/10^3</f>
        <v>0</v>
      </c>
      <c r="H124" s="253">
        <f>INDEX('Input| Disposals'!$Q$8:$U$57,MATCH($C124,'Input| Disposals'!$M$8:$M$57,0),MATCH(H$117,'Input| Disposals'!$Q$7:$U$7,0))/10^3</f>
        <v>0</v>
      </c>
      <c r="I124" s="253">
        <f t="shared" si="14"/>
        <v>0</v>
      </c>
      <c r="V124" s="67"/>
      <c r="W124" s="67"/>
      <c r="X124" s="67"/>
      <c r="Y124" s="67"/>
      <c r="Z124" s="67"/>
      <c r="AA124" s="67"/>
      <c r="AF124" s="67"/>
      <c r="AG124" s="67"/>
      <c r="AH124" s="67"/>
      <c r="AI124" s="67"/>
      <c r="AJ124" s="67"/>
      <c r="AK124" s="67"/>
    </row>
    <row r="125" spans="1:37" s="65" customFormat="1" x14ac:dyDescent="0.25">
      <c r="B125" s="268">
        <f t="shared" si="15"/>
        <v>8</v>
      </c>
      <c r="C125" s="65" t="str">
        <f t="shared" si="13"/>
        <v>in-house software</v>
      </c>
      <c r="D125" s="253">
        <f>INDEX('Input| Disposals'!$Q$8:$U$57,MATCH($C125,'Input| Disposals'!$M$8:$M$57,0),MATCH(D$117,'Input| Disposals'!$Q$7:$U$7,0))/10^3</f>
        <v>0</v>
      </c>
      <c r="E125" s="253">
        <f>INDEX('Input| Disposals'!$Q$8:$U$57,MATCH($C125,'Input| Disposals'!$M$8:$M$57,0),MATCH(E$117,'Input| Disposals'!$Q$7:$U$7,0))/10^3</f>
        <v>0</v>
      </c>
      <c r="F125" s="253">
        <f>INDEX('Input| Disposals'!$Q$8:$U$57,MATCH($C125,'Input| Disposals'!$M$8:$M$57,0),MATCH(F$117,'Input| Disposals'!$Q$7:$U$7,0))/10^3</f>
        <v>0</v>
      </c>
      <c r="G125" s="253">
        <f>INDEX('Input| Disposals'!$Q$8:$U$57,MATCH($C125,'Input| Disposals'!$M$8:$M$57,0),MATCH(G$117,'Input| Disposals'!$Q$7:$U$7,0))/10^3</f>
        <v>0</v>
      </c>
      <c r="H125" s="253">
        <f>INDEX('Input| Disposals'!$Q$8:$U$57,MATCH($C125,'Input| Disposals'!$M$8:$M$57,0),MATCH(H$117,'Input| Disposals'!$Q$7:$U$7,0))/10^3</f>
        <v>0</v>
      </c>
      <c r="I125" s="253">
        <f t="shared" si="14"/>
        <v>0</v>
      </c>
      <c r="V125" s="67"/>
      <c r="W125" s="67"/>
      <c r="X125" s="67"/>
      <c r="Y125" s="67"/>
      <c r="Z125" s="67"/>
      <c r="AA125" s="67"/>
      <c r="AF125" s="67"/>
      <c r="AG125" s="67"/>
      <c r="AH125" s="67"/>
      <c r="AI125" s="67"/>
      <c r="AJ125" s="67"/>
      <c r="AK125" s="67"/>
    </row>
    <row r="126" spans="1:37" s="65" customFormat="1" x14ac:dyDescent="0.25">
      <c r="B126" s="268">
        <f t="shared" si="15"/>
        <v>9</v>
      </c>
      <c r="C126" s="65" t="str">
        <f t="shared" si="13"/>
        <v>Equity raising costs</v>
      </c>
      <c r="D126" s="253">
        <f>INDEX('Input| Disposals'!$Q$8:$U$57,MATCH($C126,'Input| Disposals'!$M$8:$M$57,0),MATCH(D$117,'Input| Disposals'!$Q$7:$U$7,0))/10^3</f>
        <v>0</v>
      </c>
      <c r="E126" s="253">
        <f>INDEX('Input| Disposals'!$Q$8:$U$57,MATCH($C126,'Input| Disposals'!$M$8:$M$57,0),MATCH(E$117,'Input| Disposals'!$Q$7:$U$7,0))/10^3</f>
        <v>0</v>
      </c>
      <c r="F126" s="253">
        <f>INDEX('Input| Disposals'!$Q$8:$U$57,MATCH($C126,'Input| Disposals'!$M$8:$M$57,0),MATCH(F$117,'Input| Disposals'!$Q$7:$U$7,0))/10^3</f>
        <v>0</v>
      </c>
      <c r="G126" s="253">
        <f>INDEX('Input| Disposals'!$Q$8:$U$57,MATCH($C126,'Input| Disposals'!$M$8:$M$57,0),MATCH(G$117,'Input| Disposals'!$Q$7:$U$7,0))/10^3</f>
        <v>0</v>
      </c>
      <c r="H126" s="253">
        <f>INDEX('Input| Disposals'!$Q$8:$U$57,MATCH($C126,'Input| Disposals'!$M$8:$M$57,0),MATCH(H$117,'Input| Disposals'!$Q$7:$U$7,0))/10^3</f>
        <v>0</v>
      </c>
      <c r="I126" s="253">
        <f t="shared" si="14"/>
        <v>0</v>
      </c>
      <c r="V126" s="67"/>
      <c r="W126" s="67"/>
      <c r="X126" s="67"/>
      <c r="Y126" s="67"/>
      <c r="Z126" s="67"/>
      <c r="AA126" s="67"/>
      <c r="AF126" s="67"/>
      <c r="AG126" s="67"/>
      <c r="AH126" s="67"/>
      <c r="AI126" s="67"/>
      <c r="AJ126" s="67"/>
      <c r="AK126" s="67"/>
    </row>
    <row r="127" spans="1:37" s="65" customFormat="1" x14ac:dyDescent="0.25">
      <c r="B127" s="268">
        <f t="shared" si="15"/>
        <v>10</v>
      </c>
      <c r="C127" s="65" t="str">
        <f t="shared" si="13"/>
        <v/>
      </c>
      <c r="D127" s="253">
        <f>INDEX('Input| Disposals'!$Q$8:$U$57,MATCH($C127,'Input| Disposals'!$M$8:$M$57,0),MATCH(D$117,'Input| Disposals'!$Q$7:$U$7,0))/10^3</f>
        <v>0</v>
      </c>
      <c r="E127" s="253">
        <f>INDEX('Input| Disposals'!$Q$8:$U$57,MATCH($C127,'Input| Disposals'!$M$8:$M$57,0),MATCH(E$117,'Input| Disposals'!$Q$7:$U$7,0))/10^3</f>
        <v>0</v>
      </c>
      <c r="F127" s="253">
        <f>INDEX('Input| Disposals'!$Q$8:$U$57,MATCH($C127,'Input| Disposals'!$M$8:$M$57,0),MATCH(F$117,'Input| Disposals'!$Q$7:$U$7,0))/10^3</f>
        <v>0</v>
      </c>
      <c r="G127" s="253">
        <f>INDEX('Input| Disposals'!$Q$8:$U$57,MATCH($C127,'Input| Disposals'!$M$8:$M$57,0),MATCH(G$117,'Input| Disposals'!$Q$7:$U$7,0))/10^3</f>
        <v>0</v>
      </c>
      <c r="H127" s="253">
        <f>INDEX('Input| Disposals'!$Q$8:$U$57,MATCH($C127,'Input| Disposals'!$M$8:$M$57,0),MATCH(H$117,'Input| Disposals'!$Q$7:$U$7,0))/10^3</f>
        <v>0</v>
      </c>
      <c r="I127" s="253">
        <f t="shared" si="14"/>
        <v>0</v>
      </c>
      <c r="V127" s="67"/>
      <c r="W127" s="67"/>
      <c r="X127" s="67"/>
      <c r="Y127" s="67"/>
      <c r="Z127" s="67"/>
      <c r="AA127" s="67"/>
      <c r="AF127" s="67"/>
      <c r="AG127" s="67"/>
      <c r="AH127" s="67"/>
      <c r="AI127" s="67"/>
      <c r="AJ127" s="67"/>
      <c r="AK127" s="67"/>
    </row>
    <row r="128" spans="1:37" s="65" customFormat="1" x14ac:dyDescent="0.25">
      <c r="B128" s="268">
        <f t="shared" si="15"/>
        <v>11</v>
      </c>
      <c r="C128" s="65" t="str">
        <f t="shared" si="13"/>
        <v/>
      </c>
      <c r="D128" s="253">
        <f>INDEX('Input| Disposals'!$Q$8:$U$57,MATCH($C128,'Input| Disposals'!$M$8:$M$57,0),MATCH(D$117,'Input| Disposals'!$Q$7:$U$7,0))/10^3</f>
        <v>0</v>
      </c>
      <c r="E128" s="253">
        <f>INDEX('Input| Disposals'!$Q$8:$U$57,MATCH($C128,'Input| Disposals'!$M$8:$M$57,0),MATCH(E$117,'Input| Disposals'!$Q$7:$U$7,0))/10^3</f>
        <v>0</v>
      </c>
      <c r="F128" s="253">
        <f>INDEX('Input| Disposals'!$Q$8:$U$57,MATCH($C128,'Input| Disposals'!$M$8:$M$57,0),MATCH(F$117,'Input| Disposals'!$Q$7:$U$7,0))/10^3</f>
        <v>0</v>
      </c>
      <c r="G128" s="253">
        <f>INDEX('Input| Disposals'!$Q$8:$U$57,MATCH($C128,'Input| Disposals'!$M$8:$M$57,0),MATCH(G$117,'Input| Disposals'!$Q$7:$U$7,0))/10^3</f>
        <v>0</v>
      </c>
      <c r="H128" s="253">
        <f>INDEX('Input| Disposals'!$Q$8:$U$57,MATCH($C128,'Input| Disposals'!$M$8:$M$57,0),MATCH(H$117,'Input| Disposals'!$Q$7:$U$7,0))/10^3</f>
        <v>0</v>
      </c>
      <c r="I128" s="253">
        <f t="shared" si="14"/>
        <v>0</v>
      </c>
      <c r="V128" s="67"/>
      <c r="W128" s="67"/>
      <c r="X128" s="67"/>
      <c r="Y128" s="67"/>
      <c r="Z128" s="67"/>
      <c r="AA128" s="67"/>
      <c r="AF128" s="67"/>
      <c r="AG128" s="67"/>
      <c r="AH128" s="67"/>
      <c r="AI128" s="67"/>
      <c r="AJ128" s="67"/>
      <c r="AK128" s="67"/>
    </row>
    <row r="129" spans="2:37" s="65" customFormat="1" x14ac:dyDescent="0.25">
      <c r="B129" s="268">
        <f t="shared" si="15"/>
        <v>12</v>
      </c>
      <c r="C129" s="65" t="str">
        <f t="shared" si="13"/>
        <v/>
      </c>
      <c r="D129" s="253">
        <f>INDEX('Input| Disposals'!$Q$8:$U$57,MATCH($C129,'Input| Disposals'!$M$8:$M$57,0),MATCH(D$117,'Input| Disposals'!$Q$7:$U$7,0))/10^3</f>
        <v>0</v>
      </c>
      <c r="E129" s="253">
        <f>INDEX('Input| Disposals'!$Q$8:$U$57,MATCH($C129,'Input| Disposals'!$M$8:$M$57,0),MATCH(E$117,'Input| Disposals'!$Q$7:$U$7,0))/10^3</f>
        <v>0</v>
      </c>
      <c r="F129" s="253">
        <f>INDEX('Input| Disposals'!$Q$8:$U$57,MATCH($C129,'Input| Disposals'!$M$8:$M$57,0),MATCH(F$117,'Input| Disposals'!$Q$7:$U$7,0))/10^3</f>
        <v>0</v>
      </c>
      <c r="G129" s="253">
        <f>INDEX('Input| Disposals'!$Q$8:$U$57,MATCH($C129,'Input| Disposals'!$M$8:$M$57,0),MATCH(G$117,'Input| Disposals'!$Q$7:$U$7,0))/10^3</f>
        <v>0</v>
      </c>
      <c r="H129" s="253">
        <f>INDEX('Input| Disposals'!$Q$8:$U$57,MATCH($C129,'Input| Disposals'!$M$8:$M$57,0),MATCH(H$117,'Input| Disposals'!$Q$7:$U$7,0))/10^3</f>
        <v>0</v>
      </c>
      <c r="I129" s="253">
        <f t="shared" si="14"/>
        <v>0</v>
      </c>
      <c r="V129" s="67"/>
      <c r="W129" s="67"/>
      <c r="X129" s="67"/>
      <c r="Y129" s="67"/>
      <c r="Z129" s="67"/>
      <c r="AA129" s="67"/>
      <c r="AF129" s="67"/>
      <c r="AG129" s="67"/>
      <c r="AH129" s="67"/>
      <c r="AI129" s="67"/>
      <c r="AJ129" s="67"/>
      <c r="AK129" s="67"/>
    </row>
    <row r="130" spans="2:37" s="65" customFormat="1" x14ac:dyDescent="0.25">
      <c r="B130" s="268">
        <f t="shared" si="15"/>
        <v>13</v>
      </c>
      <c r="C130" s="65" t="str">
        <f t="shared" si="13"/>
        <v/>
      </c>
      <c r="D130" s="253">
        <f>INDEX('Input| Disposals'!$Q$8:$U$57,MATCH($C130,'Input| Disposals'!$M$8:$M$57,0),MATCH(D$117,'Input| Disposals'!$Q$7:$U$7,0))/10^3</f>
        <v>0</v>
      </c>
      <c r="E130" s="253">
        <f>INDEX('Input| Disposals'!$Q$8:$U$57,MATCH($C130,'Input| Disposals'!$M$8:$M$57,0),MATCH(E$117,'Input| Disposals'!$Q$7:$U$7,0))/10^3</f>
        <v>0</v>
      </c>
      <c r="F130" s="253">
        <f>INDEX('Input| Disposals'!$Q$8:$U$57,MATCH($C130,'Input| Disposals'!$M$8:$M$57,0),MATCH(F$117,'Input| Disposals'!$Q$7:$U$7,0))/10^3</f>
        <v>0</v>
      </c>
      <c r="G130" s="253">
        <f>INDEX('Input| Disposals'!$Q$8:$U$57,MATCH($C130,'Input| Disposals'!$M$8:$M$57,0),MATCH(G$117,'Input| Disposals'!$Q$7:$U$7,0))/10^3</f>
        <v>0</v>
      </c>
      <c r="H130" s="253">
        <f>INDEX('Input| Disposals'!$Q$8:$U$57,MATCH($C130,'Input| Disposals'!$M$8:$M$57,0),MATCH(H$117,'Input| Disposals'!$Q$7:$U$7,0))/10^3</f>
        <v>0</v>
      </c>
      <c r="I130" s="253">
        <f t="shared" si="14"/>
        <v>0</v>
      </c>
      <c r="V130" s="67"/>
      <c r="W130" s="67"/>
      <c r="X130" s="67"/>
      <c r="Y130" s="67"/>
      <c r="Z130" s="67"/>
      <c r="AA130" s="67"/>
      <c r="AF130" s="67"/>
      <c r="AG130" s="67"/>
      <c r="AH130" s="67"/>
      <c r="AI130" s="67"/>
      <c r="AJ130" s="67"/>
      <c r="AK130" s="67"/>
    </row>
    <row r="131" spans="2:37" s="65" customFormat="1" x14ac:dyDescent="0.25">
      <c r="B131" s="268">
        <f t="shared" si="15"/>
        <v>14</v>
      </c>
      <c r="C131" s="65" t="str">
        <f t="shared" si="13"/>
        <v/>
      </c>
      <c r="D131" s="253">
        <f>INDEX('Input| Disposals'!$Q$8:$U$57,MATCH($C131,'Input| Disposals'!$M$8:$M$57,0),MATCH(D$117,'Input| Disposals'!$Q$7:$U$7,0))/10^3</f>
        <v>0</v>
      </c>
      <c r="E131" s="253">
        <f>INDEX('Input| Disposals'!$Q$8:$U$57,MATCH($C131,'Input| Disposals'!$M$8:$M$57,0),MATCH(E$117,'Input| Disposals'!$Q$7:$U$7,0))/10^3</f>
        <v>0</v>
      </c>
      <c r="F131" s="253">
        <f>INDEX('Input| Disposals'!$Q$8:$U$57,MATCH($C131,'Input| Disposals'!$M$8:$M$57,0),MATCH(F$117,'Input| Disposals'!$Q$7:$U$7,0))/10^3</f>
        <v>0</v>
      </c>
      <c r="G131" s="253">
        <f>INDEX('Input| Disposals'!$Q$8:$U$57,MATCH($C131,'Input| Disposals'!$M$8:$M$57,0),MATCH(G$117,'Input| Disposals'!$Q$7:$U$7,0))/10^3</f>
        <v>0</v>
      </c>
      <c r="H131" s="253">
        <f>INDEX('Input| Disposals'!$Q$8:$U$57,MATCH($C131,'Input| Disposals'!$M$8:$M$57,0),MATCH(H$117,'Input| Disposals'!$Q$7:$U$7,0))/10^3</f>
        <v>0</v>
      </c>
      <c r="I131" s="253">
        <f t="shared" si="14"/>
        <v>0</v>
      </c>
      <c r="V131" s="67"/>
      <c r="W131" s="67"/>
      <c r="X131" s="67"/>
      <c r="Y131" s="67"/>
      <c r="Z131" s="67"/>
      <c r="AA131" s="67"/>
      <c r="AF131" s="67"/>
      <c r="AG131" s="67"/>
      <c r="AH131" s="67"/>
      <c r="AI131" s="67"/>
      <c r="AJ131" s="67"/>
      <c r="AK131" s="67"/>
    </row>
    <row r="132" spans="2:37" s="65" customFormat="1" x14ac:dyDescent="0.25">
      <c r="B132" s="268">
        <f t="shared" si="15"/>
        <v>15</v>
      </c>
      <c r="C132" s="65" t="str">
        <f t="shared" si="13"/>
        <v/>
      </c>
      <c r="D132" s="253">
        <f>INDEX('Input| Disposals'!$Q$8:$U$57,MATCH($C132,'Input| Disposals'!$M$8:$M$57,0),MATCH(D$117,'Input| Disposals'!$Q$7:$U$7,0))/10^3</f>
        <v>0</v>
      </c>
      <c r="E132" s="253">
        <f>INDEX('Input| Disposals'!$Q$8:$U$57,MATCH($C132,'Input| Disposals'!$M$8:$M$57,0),MATCH(E$117,'Input| Disposals'!$Q$7:$U$7,0))/10^3</f>
        <v>0</v>
      </c>
      <c r="F132" s="253">
        <f>INDEX('Input| Disposals'!$Q$8:$U$57,MATCH($C132,'Input| Disposals'!$M$8:$M$57,0),MATCH(F$117,'Input| Disposals'!$Q$7:$U$7,0))/10^3</f>
        <v>0</v>
      </c>
      <c r="G132" s="253">
        <f>INDEX('Input| Disposals'!$Q$8:$U$57,MATCH($C132,'Input| Disposals'!$M$8:$M$57,0),MATCH(G$117,'Input| Disposals'!$Q$7:$U$7,0))/10^3</f>
        <v>0</v>
      </c>
      <c r="H132" s="253">
        <f>INDEX('Input| Disposals'!$Q$8:$U$57,MATCH($C132,'Input| Disposals'!$M$8:$M$57,0),MATCH(H$117,'Input| Disposals'!$Q$7:$U$7,0))/10^3</f>
        <v>0</v>
      </c>
      <c r="I132" s="253">
        <f t="shared" si="14"/>
        <v>0</v>
      </c>
      <c r="V132" s="67"/>
      <c r="W132" s="67"/>
      <c r="X132" s="67"/>
      <c r="Y132" s="67"/>
      <c r="Z132" s="67"/>
      <c r="AA132" s="67"/>
      <c r="AF132" s="67"/>
      <c r="AG132" s="67"/>
      <c r="AH132" s="67"/>
      <c r="AI132" s="67"/>
      <c r="AJ132" s="67"/>
      <c r="AK132" s="67"/>
    </row>
    <row r="133" spans="2:37" s="65" customFormat="1" x14ac:dyDescent="0.25">
      <c r="B133" s="268">
        <f t="shared" si="15"/>
        <v>16</v>
      </c>
      <c r="C133" s="65" t="str">
        <f t="shared" si="13"/>
        <v/>
      </c>
      <c r="D133" s="253">
        <f>INDEX('Input| Disposals'!$Q$8:$U$57,MATCH($C133,'Input| Disposals'!$M$8:$M$57,0),MATCH(D$117,'Input| Disposals'!$Q$7:$U$7,0))/10^3</f>
        <v>0</v>
      </c>
      <c r="E133" s="253">
        <f>INDEX('Input| Disposals'!$Q$8:$U$57,MATCH($C133,'Input| Disposals'!$M$8:$M$57,0),MATCH(E$117,'Input| Disposals'!$Q$7:$U$7,0))/10^3</f>
        <v>0</v>
      </c>
      <c r="F133" s="253">
        <f>INDEX('Input| Disposals'!$Q$8:$U$57,MATCH($C133,'Input| Disposals'!$M$8:$M$57,0),MATCH(F$117,'Input| Disposals'!$Q$7:$U$7,0))/10^3</f>
        <v>0</v>
      </c>
      <c r="G133" s="253">
        <f>INDEX('Input| Disposals'!$Q$8:$U$57,MATCH($C133,'Input| Disposals'!$M$8:$M$57,0),MATCH(G$117,'Input| Disposals'!$Q$7:$U$7,0))/10^3</f>
        <v>0</v>
      </c>
      <c r="H133" s="253">
        <f>INDEX('Input| Disposals'!$Q$8:$U$57,MATCH($C133,'Input| Disposals'!$M$8:$M$57,0),MATCH(H$117,'Input| Disposals'!$Q$7:$U$7,0))/10^3</f>
        <v>0</v>
      </c>
      <c r="I133" s="253">
        <f t="shared" si="14"/>
        <v>0</v>
      </c>
      <c r="V133" s="67"/>
      <c r="W133" s="67"/>
      <c r="X133" s="67"/>
      <c r="Y133" s="67"/>
      <c r="Z133" s="67"/>
      <c r="AA133" s="67"/>
      <c r="AF133" s="67"/>
      <c r="AG133" s="67"/>
      <c r="AH133" s="67"/>
      <c r="AI133" s="67"/>
      <c r="AJ133" s="67"/>
      <c r="AK133" s="67"/>
    </row>
    <row r="134" spans="2:37" s="65" customFormat="1" x14ac:dyDescent="0.25">
      <c r="B134" s="268">
        <f t="shared" si="15"/>
        <v>17</v>
      </c>
      <c r="C134" s="65" t="str">
        <f t="shared" si="13"/>
        <v/>
      </c>
      <c r="D134" s="253">
        <f>INDEX('Input| Disposals'!$Q$8:$U$57,MATCH($C134,'Input| Disposals'!$M$8:$M$57,0),MATCH(D$117,'Input| Disposals'!$Q$7:$U$7,0))/10^3</f>
        <v>0</v>
      </c>
      <c r="E134" s="253">
        <f>INDEX('Input| Disposals'!$Q$8:$U$57,MATCH($C134,'Input| Disposals'!$M$8:$M$57,0),MATCH(E$117,'Input| Disposals'!$Q$7:$U$7,0))/10^3</f>
        <v>0</v>
      </c>
      <c r="F134" s="253">
        <f>INDEX('Input| Disposals'!$Q$8:$U$57,MATCH($C134,'Input| Disposals'!$M$8:$M$57,0),MATCH(F$117,'Input| Disposals'!$Q$7:$U$7,0))/10^3</f>
        <v>0</v>
      </c>
      <c r="G134" s="253">
        <f>INDEX('Input| Disposals'!$Q$8:$U$57,MATCH($C134,'Input| Disposals'!$M$8:$M$57,0),MATCH(G$117,'Input| Disposals'!$Q$7:$U$7,0))/10^3</f>
        <v>0</v>
      </c>
      <c r="H134" s="253">
        <f>INDEX('Input| Disposals'!$Q$8:$U$57,MATCH($C134,'Input| Disposals'!$M$8:$M$57,0),MATCH(H$117,'Input| Disposals'!$Q$7:$U$7,0))/10^3</f>
        <v>0</v>
      </c>
      <c r="I134" s="253">
        <f t="shared" si="14"/>
        <v>0</v>
      </c>
      <c r="V134" s="67"/>
      <c r="W134" s="67"/>
      <c r="X134" s="67"/>
      <c r="Y134" s="67"/>
      <c r="Z134" s="67"/>
      <c r="AA134" s="67"/>
      <c r="AF134" s="67"/>
      <c r="AG134" s="67"/>
      <c r="AH134" s="67"/>
      <c r="AI134" s="67"/>
      <c r="AJ134" s="67"/>
      <c r="AK134" s="67"/>
    </row>
    <row r="135" spans="2:37" s="65" customFormat="1" x14ac:dyDescent="0.25">
      <c r="B135" s="268">
        <f t="shared" si="15"/>
        <v>18</v>
      </c>
      <c r="C135" s="65" t="str">
        <f t="shared" si="13"/>
        <v/>
      </c>
      <c r="D135" s="253">
        <f>INDEX('Input| Disposals'!$Q$8:$U$57,MATCH($C135,'Input| Disposals'!$M$8:$M$57,0),MATCH(D$117,'Input| Disposals'!$Q$7:$U$7,0))/10^3</f>
        <v>0</v>
      </c>
      <c r="E135" s="253">
        <f>INDEX('Input| Disposals'!$Q$8:$U$57,MATCH($C135,'Input| Disposals'!$M$8:$M$57,0),MATCH(E$117,'Input| Disposals'!$Q$7:$U$7,0))/10^3</f>
        <v>0</v>
      </c>
      <c r="F135" s="253">
        <f>INDEX('Input| Disposals'!$Q$8:$U$57,MATCH($C135,'Input| Disposals'!$M$8:$M$57,0),MATCH(F$117,'Input| Disposals'!$Q$7:$U$7,0))/10^3</f>
        <v>0</v>
      </c>
      <c r="G135" s="253">
        <f>INDEX('Input| Disposals'!$Q$8:$U$57,MATCH($C135,'Input| Disposals'!$M$8:$M$57,0),MATCH(G$117,'Input| Disposals'!$Q$7:$U$7,0))/10^3</f>
        <v>0</v>
      </c>
      <c r="H135" s="253">
        <f>INDEX('Input| Disposals'!$Q$8:$U$57,MATCH($C135,'Input| Disposals'!$M$8:$M$57,0),MATCH(H$117,'Input| Disposals'!$Q$7:$U$7,0))/10^3</f>
        <v>0</v>
      </c>
      <c r="I135" s="253">
        <f t="shared" si="14"/>
        <v>0</v>
      </c>
      <c r="V135" s="67"/>
      <c r="W135" s="67"/>
      <c r="X135" s="67"/>
      <c r="Y135" s="67"/>
      <c r="Z135" s="67"/>
      <c r="AA135" s="67"/>
      <c r="AF135" s="67"/>
      <c r="AG135" s="67"/>
      <c r="AH135" s="67"/>
      <c r="AI135" s="67"/>
      <c r="AJ135" s="67"/>
      <c r="AK135" s="67"/>
    </row>
    <row r="136" spans="2:37" s="65" customFormat="1" x14ac:dyDescent="0.25">
      <c r="B136" s="268">
        <f t="shared" si="15"/>
        <v>19</v>
      </c>
      <c r="C136" s="65" t="str">
        <f t="shared" si="13"/>
        <v/>
      </c>
      <c r="D136" s="253">
        <f>INDEX('Input| Disposals'!$Q$8:$U$57,MATCH($C136,'Input| Disposals'!$M$8:$M$57,0),MATCH(D$117,'Input| Disposals'!$Q$7:$U$7,0))/10^3</f>
        <v>0</v>
      </c>
      <c r="E136" s="253">
        <f>INDEX('Input| Disposals'!$Q$8:$U$57,MATCH($C136,'Input| Disposals'!$M$8:$M$57,0),MATCH(E$117,'Input| Disposals'!$Q$7:$U$7,0))/10^3</f>
        <v>0</v>
      </c>
      <c r="F136" s="253">
        <f>INDEX('Input| Disposals'!$Q$8:$U$57,MATCH($C136,'Input| Disposals'!$M$8:$M$57,0),MATCH(F$117,'Input| Disposals'!$Q$7:$U$7,0))/10^3</f>
        <v>0</v>
      </c>
      <c r="G136" s="253">
        <f>INDEX('Input| Disposals'!$Q$8:$U$57,MATCH($C136,'Input| Disposals'!$M$8:$M$57,0),MATCH(G$117,'Input| Disposals'!$Q$7:$U$7,0))/10^3</f>
        <v>0</v>
      </c>
      <c r="H136" s="253">
        <f>INDEX('Input| Disposals'!$Q$8:$U$57,MATCH($C136,'Input| Disposals'!$M$8:$M$57,0),MATCH(H$117,'Input| Disposals'!$Q$7:$U$7,0))/10^3</f>
        <v>0</v>
      </c>
      <c r="I136" s="253">
        <f t="shared" si="14"/>
        <v>0</v>
      </c>
      <c r="V136" s="67"/>
      <c r="W136" s="67"/>
      <c r="X136" s="67"/>
      <c r="Y136" s="67"/>
      <c r="Z136" s="67"/>
      <c r="AA136" s="67"/>
      <c r="AF136" s="67"/>
      <c r="AG136" s="67"/>
      <c r="AH136" s="67"/>
      <c r="AI136" s="67"/>
      <c r="AJ136" s="67"/>
      <c r="AK136" s="67"/>
    </row>
    <row r="137" spans="2:37" s="65" customFormat="1" x14ac:dyDescent="0.25">
      <c r="B137" s="268">
        <f t="shared" si="15"/>
        <v>20</v>
      </c>
      <c r="C137" s="65" t="str">
        <f t="shared" si="13"/>
        <v/>
      </c>
      <c r="D137" s="253">
        <f>INDEX('Input| Disposals'!$Q$8:$U$57,MATCH($C137,'Input| Disposals'!$M$8:$M$57,0),MATCH(D$117,'Input| Disposals'!$Q$7:$U$7,0))/10^3</f>
        <v>0</v>
      </c>
      <c r="E137" s="253">
        <f>INDEX('Input| Disposals'!$Q$8:$U$57,MATCH($C137,'Input| Disposals'!$M$8:$M$57,0),MATCH(E$117,'Input| Disposals'!$Q$7:$U$7,0))/10^3</f>
        <v>0</v>
      </c>
      <c r="F137" s="253">
        <f>INDEX('Input| Disposals'!$Q$8:$U$57,MATCH($C137,'Input| Disposals'!$M$8:$M$57,0),MATCH(F$117,'Input| Disposals'!$Q$7:$U$7,0))/10^3</f>
        <v>0</v>
      </c>
      <c r="G137" s="253">
        <f>INDEX('Input| Disposals'!$Q$8:$U$57,MATCH($C137,'Input| Disposals'!$M$8:$M$57,0),MATCH(G$117,'Input| Disposals'!$Q$7:$U$7,0))/10^3</f>
        <v>0</v>
      </c>
      <c r="H137" s="253">
        <f>INDEX('Input| Disposals'!$Q$8:$U$57,MATCH($C137,'Input| Disposals'!$M$8:$M$57,0),MATCH(H$117,'Input| Disposals'!$Q$7:$U$7,0))/10^3</f>
        <v>0</v>
      </c>
      <c r="I137" s="253">
        <f t="shared" si="14"/>
        <v>0</v>
      </c>
      <c r="V137" s="67"/>
      <c r="W137" s="67"/>
      <c r="X137" s="67"/>
      <c r="Y137" s="67"/>
      <c r="Z137" s="67"/>
      <c r="AA137" s="67"/>
      <c r="AF137" s="67"/>
      <c r="AG137" s="67"/>
      <c r="AH137" s="67"/>
      <c r="AI137" s="67"/>
      <c r="AJ137" s="67"/>
      <c r="AK137" s="67"/>
    </row>
    <row r="138" spans="2:37" s="65" customFormat="1" outlineLevel="1" x14ac:dyDescent="0.25">
      <c r="B138" s="268">
        <f t="shared" si="15"/>
        <v>21</v>
      </c>
      <c r="C138" s="65" t="str">
        <f t="shared" si="13"/>
        <v/>
      </c>
      <c r="D138" s="253">
        <f>INDEX('Input| Disposals'!$Q$8:$U$57,MATCH($C138,'Input| Disposals'!$M$8:$M$57,0),MATCH(D$117,'Input| Disposals'!$Q$7:$U$7,0))/10^3</f>
        <v>0</v>
      </c>
      <c r="E138" s="253">
        <f>INDEX('Input| Disposals'!$Q$8:$U$57,MATCH($C138,'Input| Disposals'!$M$8:$M$57,0),MATCH(E$117,'Input| Disposals'!$Q$7:$U$7,0))/10^3</f>
        <v>0</v>
      </c>
      <c r="F138" s="253">
        <f>INDEX('Input| Disposals'!$Q$8:$U$57,MATCH($C138,'Input| Disposals'!$M$8:$M$57,0),MATCH(F$117,'Input| Disposals'!$Q$7:$U$7,0))/10^3</f>
        <v>0</v>
      </c>
      <c r="G138" s="253">
        <f>INDEX('Input| Disposals'!$Q$8:$U$57,MATCH($C138,'Input| Disposals'!$M$8:$M$57,0),MATCH(G$117,'Input| Disposals'!$Q$7:$U$7,0))/10^3</f>
        <v>0</v>
      </c>
      <c r="H138" s="253">
        <f>INDEX('Input| Disposals'!$Q$8:$U$57,MATCH($C138,'Input| Disposals'!$M$8:$M$57,0),MATCH(H$117,'Input| Disposals'!$Q$7:$U$7,0))/10^3</f>
        <v>0</v>
      </c>
      <c r="I138" s="253">
        <f t="shared" si="14"/>
        <v>0</v>
      </c>
      <c r="V138" s="67"/>
      <c r="W138" s="67"/>
      <c r="X138" s="67"/>
      <c r="Y138" s="67"/>
      <c r="Z138" s="67"/>
      <c r="AA138" s="67"/>
      <c r="AF138" s="67"/>
      <c r="AG138" s="67"/>
      <c r="AH138" s="67"/>
      <c r="AI138" s="67"/>
      <c r="AJ138" s="67"/>
      <c r="AK138" s="67"/>
    </row>
    <row r="139" spans="2:37" s="65" customFormat="1" outlineLevel="1" x14ac:dyDescent="0.25">
      <c r="B139" s="268">
        <f t="shared" si="15"/>
        <v>22</v>
      </c>
      <c r="C139" s="65" t="str">
        <f t="shared" si="13"/>
        <v/>
      </c>
      <c r="D139" s="253">
        <f>INDEX('Input| Disposals'!$Q$8:$U$57,MATCH($C139,'Input| Disposals'!$M$8:$M$57,0),MATCH(D$117,'Input| Disposals'!$Q$7:$U$7,0))/10^3</f>
        <v>0</v>
      </c>
      <c r="E139" s="253">
        <f>INDEX('Input| Disposals'!$Q$8:$U$57,MATCH($C139,'Input| Disposals'!$M$8:$M$57,0),MATCH(E$117,'Input| Disposals'!$Q$7:$U$7,0))/10^3</f>
        <v>0</v>
      </c>
      <c r="F139" s="253">
        <f>INDEX('Input| Disposals'!$Q$8:$U$57,MATCH($C139,'Input| Disposals'!$M$8:$M$57,0),MATCH(F$117,'Input| Disposals'!$Q$7:$U$7,0))/10^3</f>
        <v>0</v>
      </c>
      <c r="G139" s="253">
        <f>INDEX('Input| Disposals'!$Q$8:$U$57,MATCH($C139,'Input| Disposals'!$M$8:$M$57,0),MATCH(G$117,'Input| Disposals'!$Q$7:$U$7,0))/10^3</f>
        <v>0</v>
      </c>
      <c r="H139" s="253">
        <f>INDEX('Input| Disposals'!$Q$8:$U$57,MATCH($C139,'Input| Disposals'!$M$8:$M$57,0),MATCH(H$117,'Input| Disposals'!$Q$7:$U$7,0))/10^3</f>
        <v>0</v>
      </c>
      <c r="I139" s="253">
        <f t="shared" si="14"/>
        <v>0</v>
      </c>
      <c r="V139" s="67"/>
      <c r="W139" s="67"/>
      <c r="X139" s="67"/>
      <c r="Y139" s="67"/>
      <c r="Z139" s="67"/>
      <c r="AA139" s="67"/>
      <c r="AF139" s="67"/>
      <c r="AG139" s="67"/>
      <c r="AH139" s="67"/>
      <c r="AI139" s="67"/>
      <c r="AJ139" s="67"/>
      <c r="AK139" s="67"/>
    </row>
    <row r="140" spans="2:37" s="65" customFormat="1" outlineLevel="1" x14ac:dyDescent="0.25">
      <c r="B140" s="268">
        <f t="shared" si="15"/>
        <v>23</v>
      </c>
      <c r="C140" s="65" t="str">
        <f t="shared" si="13"/>
        <v/>
      </c>
      <c r="D140" s="253">
        <f>INDEX('Input| Disposals'!$Q$8:$U$57,MATCH($C140,'Input| Disposals'!$M$8:$M$57,0),MATCH(D$117,'Input| Disposals'!$Q$7:$U$7,0))/10^3</f>
        <v>0</v>
      </c>
      <c r="E140" s="253">
        <f>INDEX('Input| Disposals'!$Q$8:$U$57,MATCH($C140,'Input| Disposals'!$M$8:$M$57,0),MATCH(E$117,'Input| Disposals'!$Q$7:$U$7,0))/10^3</f>
        <v>0</v>
      </c>
      <c r="F140" s="253">
        <f>INDEX('Input| Disposals'!$Q$8:$U$57,MATCH($C140,'Input| Disposals'!$M$8:$M$57,0),MATCH(F$117,'Input| Disposals'!$Q$7:$U$7,0))/10^3</f>
        <v>0</v>
      </c>
      <c r="G140" s="253">
        <f>INDEX('Input| Disposals'!$Q$8:$U$57,MATCH($C140,'Input| Disposals'!$M$8:$M$57,0),MATCH(G$117,'Input| Disposals'!$Q$7:$U$7,0))/10^3</f>
        <v>0</v>
      </c>
      <c r="H140" s="253">
        <f>INDEX('Input| Disposals'!$Q$8:$U$57,MATCH($C140,'Input| Disposals'!$M$8:$M$57,0),MATCH(H$117,'Input| Disposals'!$Q$7:$U$7,0))/10^3</f>
        <v>0</v>
      </c>
      <c r="I140" s="253">
        <f t="shared" si="14"/>
        <v>0</v>
      </c>
      <c r="V140" s="67"/>
      <c r="W140" s="67"/>
      <c r="X140" s="67"/>
      <c r="Y140" s="67"/>
      <c r="Z140" s="67"/>
      <c r="AA140" s="67"/>
      <c r="AF140" s="67"/>
      <c r="AG140" s="67"/>
      <c r="AH140" s="67"/>
      <c r="AI140" s="67"/>
      <c r="AJ140" s="67"/>
      <c r="AK140" s="67"/>
    </row>
    <row r="141" spans="2:37" s="65" customFormat="1" outlineLevel="1" x14ac:dyDescent="0.25">
      <c r="B141" s="268">
        <f t="shared" si="15"/>
        <v>24</v>
      </c>
      <c r="C141" s="65" t="str">
        <f t="shared" si="13"/>
        <v/>
      </c>
      <c r="D141" s="253">
        <f>INDEX('Input| Disposals'!$Q$8:$U$57,MATCH($C141,'Input| Disposals'!$M$8:$M$57,0),MATCH(D$117,'Input| Disposals'!$Q$7:$U$7,0))/10^3</f>
        <v>0</v>
      </c>
      <c r="E141" s="253">
        <f>INDEX('Input| Disposals'!$Q$8:$U$57,MATCH($C141,'Input| Disposals'!$M$8:$M$57,0),MATCH(E$117,'Input| Disposals'!$Q$7:$U$7,0))/10^3</f>
        <v>0</v>
      </c>
      <c r="F141" s="253">
        <f>INDEX('Input| Disposals'!$Q$8:$U$57,MATCH($C141,'Input| Disposals'!$M$8:$M$57,0),MATCH(F$117,'Input| Disposals'!$Q$7:$U$7,0))/10^3</f>
        <v>0</v>
      </c>
      <c r="G141" s="253">
        <f>INDEX('Input| Disposals'!$Q$8:$U$57,MATCH($C141,'Input| Disposals'!$M$8:$M$57,0),MATCH(G$117,'Input| Disposals'!$Q$7:$U$7,0))/10^3</f>
        <v>0</v>
      </c>
      <c r="H141" s="253">
        <f>INDEX('Input| Disposals'!$Q$8:$U$57,MATCH($C141,'Input| Disposals'!$M$8:$M$57,0),MATCH(H$117,'Input| Disposals'!$Q$7:$U$7,0))/10^3</f>
        <v>0</v>
      </c>
      <c r="I141" s="253">
        <f t="shared" si="14"/>
        <v>0</v>
      </c>
      <c r="V141" s="67"/>
      <c r="W141" s="67"/>
      <c r="X141" s="67"/>
      <c r="Y141" s="67"/>
      <c r="Z141" s="67"/>
      <c r="AA141" s="67"/>
      <c r="AF141" s="67"/>
      <c r="AG141" s="67"/>
      <c r="AH141" s="67"/>
      <c r="AI141" s="67"/>
      <c r="AJ141" s="67"/>
      <c r="AK141" s="67"/>
    </row>
    <row r="142" spans="2:37" s="65" customFormat="1" outlineLevel="1" x14ac:dyDescent="0.25">
      <c r="B142" s="268">
        <f t="shared" si="15"/>
        <v>25</v>
      </c>
      <c r="C142" s="65" t="str">
        <f t="shared" si="13"/>
        <v/>
      </c>
      <c r="D142" s="253">
        <f>INDEX('Input| Disposals'!$Q$8:$U$57,MATCH($C142,'Input| Disposals'!$M$8:$M$57,0),MATCH(D$117,'Input| Disposals'!$Q$7:$U$7,0))/10^3</f>
        <v>0</v>
      </c>
      <c r="E142" s="253">
        <f>INDEX('Input| Disposals'!$Q$8:$U$57,MATCH($C142,'Input| Disposals'!$M$8:$M$57,0),MATCH(E$117,'Input| Disposals'!$Q$7:$U$7,0))/10^3</f>
        <v>0</v>
      </c>
      <c r="F142" s="253">
        <f>INDEX('Input| Disposals'!$Q$8:$U$57,MATCH($C142,'Input| Disposals'!$M$8:$M$57,0),MATCH(F$117,'Input| Disposals'!$Q$7:$U$7,0))/10^3</f>
        <v>0</v>
      </c>
      <c r="G142" s="253">
        <f>INDEX('Input| Disposals'!$Q$8:$U$57,MATCH($C142,'Input| Disposals'!$M$8:$M$57,0),MATCH(G$117,'Input| Disposals'!$Q$7:$U$7,0))/10^3</f>
        <v>0</v>
      </c>
      <c r="H142" s="253">
        <f>INDEX('Input| Disposals'!$Q$8:$U$57,MATCH($C142,'Input| Disposals'!$M$8:$M$57,0),MATCH(H$117,'Input| Disposals'!$Q$7:$U$7,0))/10^3</f>
        <v>0</v>
      </c>
      <c r="I142" s="253">
        <f t="shared" si="14"/>
        <v>0</v>
      </c>
      <c r="V142" s="67"/>
      <c r="W142" s="67"/>
      <c r="X142" s="67"/>
      <c r="Y142" s="67"/>
      <c r="Z142" s="67"/>
      <c r="AA142" s="67"/>
      <c r="AF142" s="67"/>
      <c r="AG142" s="67"/>
      <c r="AH142" s="67"/>
      <c r="AI142" s="67"/>
      <c r="AJ142" s="67"/>
      <c r="AK142" s="67"/>
    </row>
    <row r="143" spans="2:37" s="65" customFormat="1" outlineLevel="1" x14ac:dyDescent="0.25">
      <c r="B143" s="268">
        <f t="shared" si="15"/>
        <v>26</v>
      </c>
      <c r="C143" s="65" t="str">
        <f t="shared" si="13"/>
        <v/>
      </c>
      <c r="D143" s="253">
        <f>INDEX('Input| Disposals'!$Q$8:$U$57,MATCH($C143,'Input| Disposals'!$M$8:$M$57,0),MATCH(D$117,'Input| Disposals'!$Q$7:$U$7,0))/10^3</f>
        <v>0</v>
      </c>
      <c r="E143" s="253">
        <f>INDEX('Input| Disposals'!$Q$8:$U$57,MATCH($C143,'Input| Disposals'!$M$8:$M$57,0),MATCH(E$117,'Input| Disposals'!$Q$7:$U$7,0))/10^3</f>
        <v>0</v>
      </c>
      <c r="F143" s="253">
        <f>INDEX('Input| Disposals'!$Q$8:$U$57,MATCH($C143,'Input| Disposals'!$M$8:$M$57,0),MATCH(F$117,'Input| Disposals'!$Q$7:$U$7,0))/10^3</f>
        <v>0</v>
      </c>
      <c r="G143" s="253">
        <f>INDEX('Input| Disposals'!$Q$8:$U$57,MATCH($C143,'Input| Disposals'!$M$8:$M$57,0),MATCH(G$117,'Input| Disposals'!$Q$7:$U$7,0))/10^3</f>
        <v>0</v>
      </c>
      <c r="H143" s="253">
        <f>INDEX('Input| Disposals'!$Q$8:$U$57,MATCH($C143,'Input| Disposals'!$M$8:$M$57,0),MATCH(H$117,'Input| Disposals'!$Q$7:$U$7,0))/10^3</f>
        <v>0</v>
      </c>
      <c r="I143" s="253">
        <f t="shared" si="14"/>
        <v>0</v>
      </c>
      <c r="V143" s="67"/>
      <c r="W143" s="67"/>
      <c r="X143" s="67"/>
      <c r="Y143" s="67"/>
      <c r="Z143" s="67"/>
      <c r="AA143" s="67"/>
      <c r="AF143" s="67"/>
      <c r="AG143" s="67"/>
      <c r="AH143" s="67"/>
      <c r="AI143" s="67"/>
      <c r="AJ143" s="67"/>
      <c r="AK143" s="67"/>
    </row>
    <row r="144" spans="2:37" s="65" customFormat="1" outlineLevel="1" x14ac:dyDescent="0.25">
      <c r="B144" s="268">
        <f t="shared" si="15"/>
        <v>27</v>
      </c>
      <c r="C144" s="65" t="str">
        <f t="shared" si="13"/>
        <v/>
      </c>
      <c r="D144" s="253">
        <f>INDEX('Input| Disposals'!$Q$8:$U$57,MATCH($C144,'Input| Disposals'!$M$8:$M$57,0),MATCH(D$117,'Input| Disposals'!$Q$7:$U$7,0))/10^3</f>
        <v>0</v>
      </c>
      <c r="E144" s="253">
        <f>INDEX('Input| Disposals'!$Q$8:$U$57,MATCH($C144,'Input| Disposals'!$M$8:$M$57,0),MATCH(E$117,'Input| Disposals'!$Q$7:$U$7,0))/10^3</f>
        <v>0</v>
      </c>
      <c r="F144" s="253">
        <f>INDEX('Input| Disposals'!$Q$8:$U$57,MATCH($C144,'Input| Disposals'!$M$8:$M$57,0),MATCH(F$117,'Input| Disposals'!$Q$7:$U$7,0))/10^3</f>
        <v>0</v>
      </c>
      <c r="G144" s="253">
        <f>INDEX('Input| Disposals'!$Q$8:$U$57,MATCH($C144,'Input| Disposals'!$M$8:$M$57,0),MATCH(G$117,'Input| Disposals'!$Q$7:$U$7,0))/10^3</f>
        <v>0</v>
      </c>
      <c r="H144" s="253">
        <f>INDEX('Input| Disposals'!$Q$8:$U$57,MATCH($C144,'Input| Disposals'!$M$8:$M$57,0),MATCH(H$117,'Input| Disposals'!$Q$7:$U$7,0))/10^3</f>
        <v>0</v>
      </c>
      <c r="I144" s="253">
        <f t="shared" si="14"/>
        <v>0</v>
      </c>
      <c r="V144" s="67"/>
      <c r="W144" s="67"/>
      <c r="X144" s="67"/>
      <c r="Y144" s="67"/>
      <c r="Z144" s="67"/>
      <c r="AA144" s="67"/>
      <c r="AF144" s="67"/>
      <c r="AG144" s="67"/>
      <c r="AH144" s="67"/>
      <c r="AI144" s="67"/>
      <c r="AJ144" s="67"/>
      <c r="AK144" s="67"/>
    </row>
    <row r="145" spans="2:37" s="65" customFormat="1" outlineLevel="1" x14ac:dyDescent="0.25">
      <c r="B145" s="268">
        <f t="shared" si="15"/>
        <v>28</v>
      </c>
      <c r="C145" s="65" t="str">
        <f t="shared" si="13"/>
        <v/>
      </c>
      <c r="D145" s="253">
        <f>INDEX('Input| Disposals'!$Q$8:$U$57,MATCH($C145,'Input| Disposals'!$M$8:$M$57,0),MATCH(D$117,'Input| Disposals'!$Q$7:$U$7,0))/10^3</f>
        <v>0</v>
      </c>
      <c r="E145" s="253">
        <f>INDEX('Input| Disposals'!$Q$8:$U$57,MATCH($C145,'Input| Disposals'!$M$8:$M$57,0),MATCH(E$117,'Input| Disposals'!$Q$7:$U$7,0))/10^3</f>
        <v>0</v>
      </c>
      <c r="F145" s="253">
        <f>INDEX('Input| Disposals'!$Q$8:$U$57,MATCH($C145,'Input| Disposals'!$M$8:$M$57,0),MATCH(F$117,'Input| Disposals'!$Q$7:$U$7,0))/10^3</f>
        <v>0</v>
      </c>
      <c r="G145" s="253">
        <f>INDEX('Input| Disposals'!$Q$8:$U$57,MATCH($C145,'Input| Disposals'!$M$8:$M$57,0),MATCH(G$117,'Input| Disposals'!$Q$7:$U$7,0))/10^3</f>
        <v>0</v>
      </c>
      <c r="H145" s="253">
        <f>INDEX('Input| Disposals'!$Q$8:$U$57,MATCH($C145,'Input| Disposals'!$M$8:$M$57,0),MATCH(H$117,'Input| Disposals'!$Q$7:$U$7,0))/10^3</f>
        <v>0</v>
      </c>
      <c r="I145" s="253">
        <f t="shared" si="14"/>
        <v>0</v>
      </c>
      <c r="V145" s="67"/>
      <c r="W145" s="67"/>
      <c r="X145" s="67"/>
      <c r="Y145" s="67"/>
      <c r="Z145" s="67"/>
      <c r="AA145" s="67"/>
      <c r="AF145" s="67"/>
      <c r="AG145" s="67"/>
      <c r="AH145" s="67"/>
      <c r="AI145" s="67"/>
      <c r="AJ145" s="67"/>
      <c r="AK145" s="67"/>
    </row>
    <row r="146" spans="2:37" s="65" customFormat="1" outlineLevel="1" x14ac:dyDescent="0.25">
      <c r="B146" s="268">
        <f t="shared" si="15"/>
        <v>29</v>
      </c>
      <c r="C146" s="65" t="str">
        <f t="shared" si="13"/>
        <v/>
      </c>
      <c r="D146" s="253">
        <f>INDEX('Input| Disposals'!$Q$8:$U$57,MATCH($C146,'Input| Disposals'!$M$8:$M$57,0),MATCH(D$117,'Input| Disposals'!$Q$7:$U$7,0))/10^3</f>
        <v>0</v>
      </c>
      <c r="E146" s="253">
        <f>INDEX('Input| Disposals'!$Q$8:$U$57,MATCH($C146,'Input| Disposals'!$M$8:$M$57,0),MATCH(E$117,'Input| Disposals'!$Q$7:$U$7,0))/10^3</f>
        <v>0</v>
      </c>
      <c r="F146" s="253">
        <f>INDEX('Input| Disposals'!$Q$8:$U$57,MATCH($C146,'Input| Disposals'!$M$8:$M$57,0),MATCH(F$117,'Input| Disposals'!$Q$7:$U$7,0))/10^3</f>
        <v>0</v>
      </c>
      <c r="G146" s="253">
        <f>INDEX('Input| Disposals'!$Q$8:$U$57,MATCH($C146,'Input| Disposals'!$M$8:$M$57,0),MATCH(G$117,'Input| Disposals'!$Q$7:$U$7,0))/10^3</f>
        <v>0</v>
      </c>
      <c r="H146" s="253">
        <f>INDEX('Input| Disposals'!$Q$8:$U$57,MATCH($C146,'Input| Disposals'!$M$8:$M$57,0),MATCH(H$117,'Input| Disposals'!$Q$7:$U$7,0))/10^3</f>
        <v>0</v>
      </c>
      <c r="I146" s="253">
        <f t="shared" si="14"/>
        <v>0</v>
      </c>
      <c r="V146" s="67"/>
      <c r="W146" s="67"/>
      <c r="X146" s="67"/>
      <c r="Y146" s="67"/>
      <c r="Z146" s="67"/>
      <c r="AA146" s="67"/>
      <c r="AF146" s="67"/>
      <c r="AG146" s="67"/>
      <c r="AH146" s="67"/>
      <c r="AI146" s="67"/>
      <c r="AJ146" s="67"/>
      <c r="AK146" s="67"/>
    </row>
    <row r="147" spans="2:37" s="65" customFormat="1" outlineLevel="1" x14ac:dyDescent="0.25">
      <c r="B147" s="268">
        <f t="shared" si="15"/>
        <v>30</v>
      </c>
      <c r="C147" s="65" t="str">
        <f t="shared" si="13"/>
        <v/>
      </c>
      <c r="D147" s="253">
        <f>INDEX('Input| Disposals'!$Q$8:$U$57,MATCH($C147,'Input| Disposals'!$M$8:$M$57,0),MATCH(D$117,'Input| Disposals'!$Q$7:$U$7,0))/10^3</f>
        <v>0</v>
      </c>
      <c r="E147" s="253">
        <f>INDEX('Input| Disposals'!$Q$8:$U$57,MATCH($C147,'Input| Disposals'!$M$8:$M$57,0),MATCH(E$117,'Input| Disposals'!$Q$7:$U$7,0))/10^3</f>
        <v>0</v>
      </c>
      <c r="F147" s="253">
        <f>INDEX('Input| Disposals'!$Q$8:$U$57,MATCH($C147,'Input| Disposals'!$M$8:$M$57,0),MATCH(F$117,'Input| Disposals'!$Q$7:$U$7,0))/10^3</f>
        <v>0</v>
      </c>
      <c r="G147" s="253">
        <f>INDEX('Input| Disposals'!$Q$8:$U$57,MATCH($C147,'Input| Disposals'!$M$8:$M$57,0),MATCH(G$117,'Input| Disposals'!$Q$7:$U$7,0))/10^3</f>
        <v>0</v>
      </c>
      <c r="H147" s="253">
        <f>INDEX('Input| Disposals'!$Q$8:$U$57,MATCH($C147,'Input| Disposals'!$M$8:$M$57,0),MATCH(H$117,'Input| Disposals'!$Q$7:$U$7,0))/10^3</f>
        <v>0</v>
      </c>
      <c r="I147" s="253">
        <f t="shared" si="14"/>
        <v>0</v>
      </c>
      <c r="V147" s="67"/>
      <c r="W147" s="67"/>
      <c r="X147" s="67"/>
      <c r="Y147" s="67"/>
      <c r="Z147" s="67"/>
      <c r="AA147" s="67"/>
      <c r="AF147" s="67"/>
      <c r="AG147" s="67"/>
      <c r="AH147" s="67"/>
      <c r="AI147" s="67"/>
      <c r="AJ147" s="67"/>
      <c r="AK147" s="67"/>
    </row>
    <row r="148" spans="2:37" s="65" customFormat="1" outlineLevel="1" x14ac:dyDescent="0.25">
      <c r="B148" s="268">
        <f t="shared" si="15"/>
        <v>31</v>
      </c>
      <c r="C148" s="65" t="str">
        <f t="shared" si="13"/>
        <v/>
      </c>
      <c r="D148" s="253">
        <f>INDEX('Input| Disposals'!$Q$8:$U$57,MATCH($C148,'Input| Disposals'!$M$8:$M$57,0),MATCH(D$117,'Input| Disposals'!$Q$7:$U$7,0))/10^3</f>
        <v>0</v>
      </c>
      <c r="E148" s="253">
        <f>INDEX('Input| Disposals'!$Q$8:$U$57,MATCH($C148,'Input| Disposals'!$M$8:$M$57,0),MATCH(E$117,'Input| Disposals'!$Q$7:$U$7,0))/10^3</f>
        <v>0</v>
      </c>
      <c r="F148" s="253">
        <f>INDEX('Input| Disposals'!$Q$8:$U$57,MATCH($C148,'Input| Disposals'!$M$8:$M$57,0),MATCH(F$117,'Input| Disposals'!$Q$7:$U$7,0))/10^3</f>
        <v>0</v>
      </c>
      <c r="G148" s="253">
        <f>INDEX('Input| Disposals'!$Q$8:$U$57,MATCH($C148,'Input| Disposals'!$M$8:$M$57,0),MATCH(G$117,'Input| Disposals'!$Q$7:$U$7,0))/10^3</f>
        <v>0</v>
      </c>
      <c r="H148" s="253">
        <f>INDEX('Input| Disposals'!$Q$8:$U$57,MATCH($C148,'Input| Disposals'!$M$8:$M$57,0),MATCH(H$117,'Input| Disposals'!$Q$7:$U$7,0))/10^3</f>
        <v>0</v>
      </c>
      <c r="I148" s="253">
        <f t="shared" si="14"/>
        <v>0</v>
      </c>
      <c r="V148" s="67"/>
      <c r="W148" s="67"/>
      <c r="X148" s="67"/>
      <c r="Y148" s="67"/>
      <c r="Z148" s="67"/>
      <c r="AA148" s="67"/>
      <c r="AF148" s="67"/>
      <c r="AG148" s="67"/>
      <c r="AH148" s="67"/>
      <c r="AI148" s="67"/>
      <c r="AJ148" s="67"/>
      <c r="AK148" s="67"/>
    </row>
    <row r="149" spans="2:37" s="65" customFormat="1" outlineLevel="1" x14ac:dyDescent="0.25">
      <c r="B149" s="268">
        <f t="shared" si="15"/>
        <v>32</v>
      </c>
      <c r="C149" s="65" t="str">
        <f t="shared" si="13"/>
        <v/>
      </c>
      <c r="D149" s="253">
        <f>INDEX('Input| Disposals'!$Q$8:$U$57,MATCH($C149,'Input| Disposals'!$M$8:$M$57,0),MATCH(D$117,'Input| Disposals'!$Q$7:$U$7,0))/10^3</f>
        <v>0</v>
      </c>
      <c r="E149" s="253">
        <f>INDEX('Input| Disposals'!$Q$8:$U$57,MATCH($C149,'Input| Disposals'!$M$8:$M$57,0),MATCH(E$117,'Input| Disposals'!$Q$7:$U$7,0))/10^3</f>
        <v>0</v>
      </c>
      <c r="F149" s="253">
        <f>INDEX('Input| Disposals'!$Q$8:$U$57,MATCH($C149,'Input| Disposals'!$M$8:$M$57,0),MATCH(F$117,'Input| Disposals'!$Q$7:$U$7,0))/10^3</f>
        <v>0</v>
      </c>
      <c r="G149" s="253">
        <f>INDEX('Input| Disposals'!$Q$8:$U$57,MATCH($C149,'Input| Disposals'!$M$8:$M$57,0),MATCH(G$117,'Input| Disposals'!$Q$7:$U$7,0))/10^3</f>
        <v>0</v>
      </c>
      <c r="H149" s="253">
        <f>INDEX('Input| Disposals'!$Q$8:$U$57,MATCH($C149,'Input| Disposals'!$M$8:$M$57,0),MATCH(H$117,'Input| Disposals'!$Q$7:$U$7,0))/10^3</f>
        <v>0</v>
      </c>
      <c r="I149" s="253">
        <f t="shared" si="14"/>
        <v>0</v>
      </c>
      <c r="V149" s="67"/>
      <c r="W149" s="67"/>
      <c r="X149" s="67"/>
      <c r="Y149" s="67"/>
      <c r="Z149" s="67"/>
      <c r="AA149" s="67"/>
      <c r="AF149" s="67"/>
      <c r="AG149" s="67"/>
      <c r="AH149" s="67"/>
      <c r="AI149" s="67"/>
      <c r="AJ149" s="67"/>
      <c r="AK149" s="67"/>
    </row>
    <row r="150" spans="2:37" s="65" customFormat="1" outlineLevel="1" x14ac:dyDescent="0.25">
      <c r="B150" s="268">
        <f t="shared" si="15"/>
        <v>33</v>
      </c>
      <c r="C150" s="65" t="str">
        <f t="shared" ref="C150:C167" si="16">IFERROR(C40,"")</f>
        <v/>
      </c>
      <c r="D150" s="253">
        <f>INDEX('Input| Disposals'!$Q$8:$U$57,MATCH($C150,'Input| Disposals'!$M$8:$M$57,0),MATCH(D$117,'Input| Disposals'!$Q$7:$U$7,0))/10^3</f>
        <v>0</v>
      </c>
      <c r="E150" s="253">
        <f>INDEX('Input| Disposals'!$Q$8:$U$57,MATCH($C150,'Input| Disposals'!$M$8:$M$57,0),MATCH(E$117,'Input| Disposals'!$Q$7:$U$7,0))/10^3</f>
        <v>0</v>
      </c>
      <c r="F150" s="253">
        <f>INDEX('Input| Disposals'!$Q$8:$U$57,MATCH($C150,'Input| Disposals'!$M$8:$M$57,0),MATCH(F$117,'Input| Disposals'!$Q$7:$U$7,0))/10^3</f>
        <v>0</v>
      </c>
      <c r="G150" s="253">
        <f>INDEX('Input| Disposals'!$Q$8:$U$57,MATCH($C150,'Input| Disposals'!$M$8:$M$57,0),MATCH(G$117,'Input| Disposals'!$Q$7:$U$7,0))/10^3</f>
        <v>0</v>
      </c>
      <c r="H150" s="253">
        <f>INDEX('Input| Disposals'!$Q$8:$U$57,MATCH($C150,'Input| Disposals'!$M$8:$M$57,0),MATCH(H$117,'Input| Disposals'!$Q$7:$U$7,0))/10^3</f>
        <v>0</v>
      </c>
      <c r="I150" s="253">
        <f t="shared" si="14"/>
        <v>0</v>
      </c>
      <c r="V150" s="67"/>
      <c r="W150" s="67"/>
      <c r="X150" s="67"/>
      <c r="Y150" s="67"/>
      <c r="Z150" s="67"/>
      <c r="AA150" s="67"/>
      <c r="AF150" s="67"/>
      <c r="AG150" s="67"/>
      <c r="AH150" s="67"/>
      <c r="AI150" s="67"/>
      <c r="AJ150" s="67"/>
      <c r="AK150" s="67"/>
    </row>
    <row r="151" spans="2:37" s="65" customFormat="1" outlineLevel="1" x14ac:dyDescent="0.25">
      <c r="B151" s="268">
        <f t="shared" si="15"/>
        <v>34</v>
      </c>
      <c r="C151" s="65" t="str">
        <f t="shared" si="16"/>
        <v/>
      </c>
      <c r="D151" s="253">
        <f>INDEX('Input| Disposals'!$Q$8:$U$57,MATCH($C151,'Input| Disposals'!$M$8:$M$57,0),MATCH(D$117,'Input| Disposals'!$Q$7:$U$7,0))/10^3</f>
        <v>0</v>
      </c>
      <c r="E151" s="253">
        <f>INDEX('Input| Disposals'!$Q$8:$U$57,MATCH($C151,'Input| Disposals'!$M$8:$M$57,0),MATCH(E$117,'Input| Disposals'!$Q$7:$U$7,0))/10^3</f>
        <v>0</v>
      </c>
      <c r="F151" s="253">
        <f>INDEX('Input| Disposals'!$Q$8:$U$57,MATCH($C151,'Input| Disposals'!$M$8:$M$57,0),MATCH(F$117,'Input| Disposals'!$Q$7:$U$7,0))/10^3</f>
        <v>0</v>
      </c>
      <c r="G151" s="253">
        <f>INDEX('Input| Disposals'!$Q$8:$U$57,MATCH($C151,'Input| Disposals'!$M$8:$M$57,0),MATCH(G$117,'Input| Disposals'!$Q$7:$U$7,0))/10^3</f>
        <v>0</v>
      </c>
      <c r="H151" s="253">
        <f>INDEX('Input| Disposals'!$Q$8:$U$57,MATCH($C151,'Input| Disposals'!$M$8:$M$57,0),MATCH(H$117,'Input| Disposals'!$Q$7:$U$7,0))/10^3</f>
        <v>0</v>
      </c>
      <c r="I151" s="253">
        <f t="shared" si="14"/>
        <v>0</v>
      </c>
      <c r="V151" s="67"/>
      <c r="W151" s="67"/>
      <c r="X151" s="67"/>
      <c r="Y151" s="67"/>
      <c r="Z151" s="67"/>
      <c r="AA151" s="67"/>
      <c r="AF151" s="67"/>
      <c r="AG151" s="67"/>
      <c r="AH151" s="67"/>
      <c r="AI151" s="67"/>
      <c r="AJ151" s="67"/>
      <c r="AK151" s="67"/>
    </row>
    <row r="152" spans="2:37" s="65" customFormat="1" outlineLevel="1" x14ac:dyDescent="0.25">
      <c r="B152" s="268">
        <f t="shared" si="15"/>
        <v>35</v>
      </c>
      <c r="C152" s="65" t="str">
        <f t="shared" si="16"/>
        <v/>
      </c>
      <c r="D152" s="253">
        <f>INDEX('Input| Disposals'!$Q$8:$U$57,MATCH($C152,'Input| Disposals'!$M$8:$M$57,0),MATCH(D$117,'Input| Disposals'!$Q$7:$U$7,0))/10^3</f>
        <v>0</v>
      </c>
      <c r="E152" s="253">
        <f>INDEX('Input| Disposals'!$Q$8:$U$57,MATCH($C152,'Input| Disposals'!$M$8:$M$57,0),MATCH(E$117,'Input| Disposals'!$Q$7:$U$7,0))/10^3</f>
        <v>0</v>
      </c>
      <c r="F152" s="253">
        <f>INDEX('Input| Disposals'!$Q$8:$U$57,MATCH($C152,'Input| Disposals'!$M$8:$M$57,0),MATCH(F$117,'Input| Disposals'!$Q$7:$U$7,0))/10^3</f>
        <v>0</v>
      </c>
      <c r="G152" s="253">
        <f>INDEX('Input| Disposals'!$Q$8:$U$57,MATCH($C152,'Input| Disposals'!$M$8:$M$57,0),MATCH(G$117,'Input| Disposals'!$Q$7:$U$7,0))/10^3</f>
        <v>0</v>
      </c>
      <c r="H152" s="253">
        <f>INDEX('Input| Disposals'!$Q$8:$U$57,MATCH($C152,'Input| Disposals'!$M$8:$M$57,0),MATCH(H$117,'Input| Disposals'!$Q$7:$U$7,0))/10^3</f>
        <v>0</v>
      </c>
      <c r="I152" s="253">
        <f t="shared" si="14"/>
        <v>0</v>
      </c>
      <c r="V152" s="67"/>
      <c r="W152" s="67"/>
      <c r="X152" s="67"/>
      <c r="Y152" s="67"/>
      <c r="Z152" s="67"/>
      <c r="AA152" s="67"/>
      <c r="AF152" s="67"/>
      <c r="AG152" s="67"/>
      <c r="AH152" s="67"/>
      <c r="AI152" s="67"/>
      <c r="AJ152" s="67"/>
      <c r="AK152" s="67"/>
    </row>
    <row r="153" spans="2:37" s="65" customFormat="1" outlineLevel="1" x14ac:dyDescent="0.25">
      <c r="B153" s="268">
        <f t="shared" si="15"/>
        <v>36</v>
      </c>
      <c r="C153" s="65" t="str">
        <f t="shared" si="16"/>
        <v/>
      </c>
      <c r="D153" s="253">
        <f>INDEX('Input| Disposals'!$Q$8:$U$57,MATCH($C153,'Input| Disposals'!$M$8:$M$57,0),MATCH(D$117,'Input| Disposals'!$Q$7:$U$7,0))/10^3</f>
        <v>0</v>
      </c>
      <c r="E153" s="253">
        <f>INDEX('Input| Disposals'!$Q$8:$U$57,MATCH($C153,'Input| Disposals'!$M$8:$M$57,0),MATCH(E$117,'Input| Disposals'!$Q$7:$U$7,0))/10^3</f>
        <v>0</v>
      </c>
      <c r="F153" s="253">
        <f>INDEX('Input| Disposals'!$Q$8:$U$57,MATCH($C153,'Input| Disposals'!$M$8:$M$57,0),MATCH(F$117,'Input| Disposals'!$Q$7:$U$7,0))/10^3</f>
        <v>0</v>
      </c>
      <c r="G153" s="253">
        <f>INDEX('Input| Disposals'!$Q$8:$U$57,MATCH($C153,'Input| Disposals'!$M$8:$M$57,0),MATCH(G$117,'Input| Disposals'!$Q$7:$U$7,0))/10^3</f>
        <v>0</v>
      </c>
      <c r="H153" s="253">
        <f>INDEX('Input| Disposals'!$Q$8:$U$57,MATCH($C153,'Input| Disposals'!$M$8:$M$57,0),MATCH(H$117,'Input| Disposals'!$Q$7:$U$7,0))/10^3</f>
        <v>0</v>
      </c>
      <c r="I153" s="253">
        <f t="shared" si="14"/>
        <v>0</v>
      </c>
      <c r="V153" s="67"/>
      <c r="W153" s="67"/>
      <c r="X153" s="67"/>
      <c r="Y153" s="67"/>
      <c r="Z153" s="67"/>
      <c r="AA153" s="67"/>
      <c r="AF153" s="67"/>
      <c r="AG153" s="67"/>
      <c r="AH153" s="67"/>
      <c r="AI153" s="67"/>
      <c r="AJ153" s="67"/>
      <c r="AK153" s="67"/>
    </row>
    <row r="154" spans="2:37" s="65" customFormat="1" outlineLevel="1" x14ac:dyDescent="0.25">
      <c r="B154" s="268">
        <f t="shared" si="15"/>
        <v>37</v>
      </c>
      <c r="C154" s="65" t="str">
        <f t="shared" si="16"/>
        <v/>
      </c>
      <c r="D154" s="253">
        <f>INDEX('Input| Disposals'!$Q$8:$U$57,MATCH($C154,'Input| Disposals'!$M$8:$M$57,0),MATCH(D$117,'Input| Disposals'!$Q$7:$U$7,0))/10^3</f>
        <v>0</v>
      </c>
      <c r="E154" s="253">
        <f>INDEX('Input| Disposals'!$Q$8:$U$57,MATCH($C154,'Input| Disposals'!$M$8:$M$57,0),MATCH(E$117,'Input| Disposals'!$Q$7:$U$7,0))/10^3</f>
        <v>0</v>
      </c>
      <c r="F154" s="253">
        <f>INDEX('Input| Disposals'!$Q$8:$U$57,MATCH($C154,'Input| Disposals'!$M$8:$M$57,0),MATCH(F$117,'Input| Disposals'!$Q$7:$U$7,0))/10^3</f>
        <v>0</v>
      </c>
      <c r="G154" s="253">
        <f>INDEX('Input| Disposals'!$Q$8:$U$57,MATCH($C154,'Input| Disposals'!$M$8:$M$57,0),MATCH(G$117,'Input| Disposals'!$Q$7:$U$7,0))/10^3</f>
        <v>0</v>
      </c>
      <c r="H154" s="253">
        <f>INDEX('Input| Disposals'!$Q$8:$U$57,MATCH($C154,'Input| Disposals'!$M$8:$M$57,0),MATCH(H$117,'Input| Disposals'!$Q$7:$U$7,0))/10^3</f>
        <v>0</v>
      </c>
      <c r="I154" s="253">
        <f t="shared" si="14"/>
        <v>0</v>
      </c>
      <c r="V154" s="67"/>
      <c r="W154" s="67"/>
      <c r="X154" s="67"/>
      <c r="Y154" s="67"/>
      <c r="Z154" s="67"/>
      <c r="AA154" s="67"/>
      <c r="AF154" s="67"/>
      <c r="AG154" s="67"/>
      <c r="AH154" s="67"/>
      <c r="AI154" s="67"/>
      <c r="AJ154" s="67"/>
      <c r="AK154" s="67"/>
    </row>
    <row r="155" spans="2:37" s="65" customFormat="1" outlineLevel="1" x14ac:dyDescent="0.25">
      <c r="B155" s="268">
        <f t="shared" si="15"/>
        <v>38</v>
      </c>
      <c r="C155" s="65" t="str">
        <f t="shared" si="16"/>
        <v/>
      </c>
      <c r="D155" s="253">
        <f>INDEX('Input| Disposals'!$Q$8:$U$57,MATCH($C155,'Input| Disposals'!$M$8:$M$57,0),MATCH(D$117,'Input| Disposals'!$Q$7:$U$7,0))/10^3</f>
        <v>0</v>
      </c>
      <c r="E155" s="253">
        <f>INDEX('Input| Disposals'!$Q$8:$U$57,MATCH($C155,'Input| Disposals'!$M$8:$M$57,0),MATCH(E$117,'Input| Disposals'!$Q$7:$U$7,0))/10^3</f>
        <v>0</v>
      </c>
      <c r="F155" s="253">
        <f>INDEX('Input| Disposals'!$Q$8:$U$57,MATCH($C155,'Input| Disposals'!$M$8:$M$57,0),MATCH(F$117,'Input| Disposals'!$Q$7:$U$7,0))/10^3</f>
        <v>0</v>
      </c>
      <c r="G155" s="253">
        <f>INDEX('Input| Disposals'!$Q$8:$U$57,MATCH($C155,'Input| Disposals'!$M$8:$M$57,0),MATCH(G$117,'Input| Disposals'!$Q$7:$U$7,0))/10^3</f>
        <v>0</v>
      </c>
      <c r="H155" s="253">
        <f>INDEX('Input| Disposals'!$Q$8:$U$57,MATCH($C155,'Input| Disposals'!$M$8:$M$57,0),MATCH(H$117,'Input| Disposals'!$Q$7:$U$7,0))/10^3</f>
        <v>0</v>
      </c>
      <c r="I155" s="253">
        <f t="shared" si="14"/>
        <v>0</v>
      </c>
      <c r="V155" s="67"/>
      <c r="W155" s="67"/>
      <c r="X155" s="67"/>
      <c r="Y155" s="67"/>
      <c r="Z155" s="67"/>
      <c r="AA155" s="67"/>
      <c r="AF155" s="67"/>
      <c r="AG155" s="67"/>
      <c r="AH155" s="67"/>
      <c r="AI155" s="67"/>
      <c r="AJ155" s="67"/>
      <c r="AK155" s="67"/>
    </row>
    <row r="156" spans="2:37" s="65" customFormat="1" outlineLevel="1" x14ac:dyDescent="0.25">
      <c r="B156" s="268">
        <f t="shared" si="15"/>
        <v>39</v>
      </c>
      <c r="C156" s="65" t="str">
        <f t="shared" si="16"/>
        <v/>
      </c>
      <c r="D156" s="253">
        <f>INDEX('Input| Disposals'!$Q$8:$U$57,MATCH($C156,'Input| Disposals'!$M$8:$M$57,0),MATCH(D$117,'Input| Disposals'!$Q$7:$U$7,0))/10^3</f>
        <v>0</v>
      </c>
      <c r="E156" s="253">
        <f>INDEX('Input| Disposals'!$Q$8:$U$57,MATCH($C156,'Input| Disposals'!$M$8:$M$57,0),MATCH(E$117,'Input| Disposals'!$Q$7:$U$7,0))/10^3</f>
        <v>0</v>
      </c>
      <c r="F156" s="253">
        <f>INDEX('Input| Disposals'!$Q$8:$U$57,MATCH($C156,'Input| Disposals'!$M$8:$M$57,0),MATCH(F$117,'Input| Disposals'!$Q$7:$U$7,0))/10^3</f>
        <v>0</v>
      </c>
      <c r="G156" s="253">
        <f>INDEX('Input| Disposals'!$Q$8:$U$57,MATCH($C156,'Input| Disposals'!$M$8:$M$57,0),MATCH(G$117,'Input| Disposals'!$Q$7:$U$7,0))/10^3</f>
        <v>0</v>
      </c>
      <c r="H156" s="253">
        <f>INDEX('Input| Disposals'!$Q$8:$U$57,MATCH($C156,'Input| Disposals'!$M$8:$M$57,0),MATCH(H$117,'Input| Disposals'!$Q$7:$U$7,0))/10^3</f>
        <v>0</v>
      </c>
      <c r="I156" s="253">
        <f t="shared" si="14"/>
        <v>0</v>
      </c>
      <c r="V156" s="67"/>
      <c r="W156" s="67"/>
      <c r="X156" s="67"/>
      <c r="Y156" s="67"/>
      <c r="Z156" s="67"/>
      <c r="AA156" s="67"/>
      <c r="AF156" s="67"/>
      <c r="AG156" s="67"/>
      <c r="AH156" s="67"/>
      <c r="AI156" s="67"/>
      <c r="AJ156" s="67"/>
      <c r="AK156" s="67"/>
    </row>
    <row r="157" spans="2:37" s="65" customFormat="1" outlineLevel="1" x14ac:dyDescent="0.25">
      <c r="B157" s="268">
        <f t="shared" si="15"/>
        <v>40</v>
      </c>
      <c r="C157" s="65" t="str">
        <f t="shared" si="16"/>
        <v/>
      </c>
      <c r="D157" s="253">
        <f>INDEX('Input| Disposals'!$Q$8:$U$57,MATCH($C157,'Input| Disposals'!$M$8:$M$57,0),MATCH(D$117,'Input| Disposals'!$Q$7:$U$7,0))/10^3</f>
        <v>0</v>
      </c>
      <c r="E157" s="253">
        <f>INDEX('Input| Disposals'!$Q$8:$U$57,MATCH($C157,'Input| Disposals'!$M$8:$M$57,0),MATCH(E$117,'Input| Disposals'!$Q$7:$U$7,0))/10^3</f>
        <v>0</v>
      </c>
      <c r="F157" s="253">
        <f>INDEX('Input| Disposals'!$Q$8:$U$57,MATCH($C157,'Input| Disposals'!$M$8:$M$57,0),MATCH(F$117,'Input| Disposals'!$Q$7:$U$7,0))/10^3</f>
        <v>0</v>
      </c>
      <c r="G157" s="253">
        <f>INDEX('Input| Disposals'!$Q$8:$U$57,MATCH($C157,'Input| Disposals'!$M$8:$M$57,0),MATCH(G$117,'Input| Disposals'!$Q$7:$U$7,0))/10^3</f>
        <v>0</v>
      </c>
      <c r="H157" s="253">
        <f>INDEX('Input| Disposals'!$Q$8:$U$57,MATCH($C157,'Input| Disposals'!$M$8:$M$57,0),MATCH(H$117,'Input| Disposals'!$Q$7:$U$7,0))/10^3</f>
        <v>0</v>
      </c>
      <c r="I157" s="253">
        <f t="shared" si="14"/>
        <v>0</v>
      </c>
      <c r="V157" s="67"/>
      <c r="W157" s="67"/>
      <c r="X157" s="67"/>
      <c r="Y157" s="67"/>
      <c r="Z157" s="67"/>
      <c r="AA157" s="67"/>
      <c r="AF157" s="67"/>
      <c r="AG157" s="67"/>
      <c r="AH157" s="67"/>
      <c r="AI157" s="67"/>
      <c r="AJ157" s="67"/>
      <c r="AK157" s="67"/>
    </row>
    <row r="158" spans="2:37" s="65" customFormat="1" outlineLevel="1" x14ac:dyDescent="0.25">
      <c r="B158" s="268">
        <f t="shared" si="15"/>
        <v>41</v>
      </c>
      <c r="C158" s="65" t="str">
        <f t="shared" si="16"/>
        <v/>
      </c>
      <c r="D158" s="253">
        <f>INDEX('Input| Disposals'!$Q$8:$U$57,MATCH($C158,'Input| Disposals'!$M$8:$M$57,0),MATCH(D$117,'Input| Disposals'!$Q$7:$U$7,0))/10^3</f>
        <v>0</v>
      </c>
      <c r="E158" s="253">
        <f>INDEX('Input| Disposals'!$Q$8:$U$57,MATCH($C158,'Input| Disposals'!$M$8:$M$57,0),MATCH(E$117,'Input| Disposals'!$Q$7:$U$7,0))/10^3</f>
        <v>0</v>
      </c>
      <c r="F158" s="253">
        <f>INDEX('Input| Disposals'!$Q$8:$U$57,MATCH($C158,'Input| Disposals'!$M$8:$M$57,0),MATCH(F$117,'Input| Disposals'!$Q$7:$U$7,0))/10^3</f>
        <v>0</v>
      </c>
      <c r="G158" s="253">
        <f>INDEX('Input| Disposals'!$Q$8:$U$57,MATCH($C158,'Input| Disposals'!$M$8:$M$57,0),MATCH(G$117,'Input| Disposals'!$Q$7:$U$7,0))/10^3</f>
        <v>0</v>
      </c>
      <c r="H158" s="253">
        <f>INDEX('Input| Disposals'!$Q$8:$U$57,MATCH($C158,'Input| Disposals'!$M$8:$M$57,0),MATCH(H$117,'Input| Disposals'!$Q$7:$U$7,0))/10^3</f>
        <v>0</v>
      </c>
      <c r="I158" s="253">
        <f t="shared" si="14"/>
        <v>0</v>
      </c>
      <c r="V158" s="67"/>
      <c r="W158" s="67"/>
      <c r="X158" s="67"/>
      <c r="Y158" s="67"/>
      <c r="Z158" s="67"/>
      <c r="AA158" s="67"/>
      <c r="AF158" s="67"/>
      <c r="AG158" s="67"/>
      <c r="AH158" s="67"/>
      <c r="AI158" s="67"/>
      <c r="AJ158" s="67"/>
      <c r="AK158" s="67"/>
    </row>
    <row r="159" spans="2:37" s="65" customFormat="1" outlineLevel="1" x14ac:dyDescent="0.25">
      <c r="B159" s="268">
        <f t="shared" si="15"/>
        <v>42</v>
      </c>
      <c r="C159" s="65" t="str">
        <f t="shared" si="16"/>
        <v/>
      </c>
      <c r="D159" s="253">
        <f>INDEX('Input| Disposals'!$Q$8:$U$57,MATCH($C159,'Input| Disposals'!$M$8:$M$57,0),MATCH(D$117,'Input| Disposals'!$Q$7:$U$7,0))/10^3</f>
        <v>0</v>
      </c>
      <c r="E159" s="253">
        <f>INDEX('Input| Disposals'!$Q$8:$U$57,MATCH($C159,'Input| Disposals'!$M$8:$M$57,0),MATCH(E$117,'Input| Disposals'!$Q$7:$U$7,0))/10^3</f>
        <v>0</v>
      </c>
      <c r="F159" s="253">
        <f>INDEX('Input| Disposals'!$Q$8:$U$57,MATCH($C159,'Input| Disposals'!$M$8:$M$57,0),MATCH(F$117,'Input| Disposals'!$Q$7:$U$7,0))/10^3</f>
        <v>0</v>
      </c>
      <c r="G159" s="253">
        <f>INDEX('Input| Disposals'!$Q$8:$U$57,MATCH($C159,'Input| Disposals'!$M$8:$M$57,0),MATCH(G$117,'Input| Disposals'!$Q$7:$U$7,0))/10^3</f>
        <v>0</v>
      </c>
      <c r="H159" s="253">
        <f>INDEX('Input| Disposals'!$Q$8:$U$57,MATCH($C159,'Input| Disposals'!$M$8:$M$57,0),MATCH(H$117,'Input| Disposals'!$Q$7:$U$7,0))/10^3</f>
        <v>0</v>
      </c>
      <c r="I159" s="253">
        <f t="shared" si="14"/>
        <v>0</v>
      </c>
      <c r="V159" s="67"/>
      <c r="W159" s="67"/>
      <c r="X159" s="67"/>
      <c r="Y159" s="67"/>
      <c r="Z159" s="67"/>
      <c r="AA159" s="67"/>
      <c r="AF159" s="67"/>
      <c r="AG159" s="67"/>
      <c r="AH159" s="67"/>
      <c r="AI159" s="67"/>
      <c r="AJ159" s="67"/>
      <c r="AK159" s="67"/>
    </row>
    <row r="160" spans="2:37" s="65" customFormat="1" outlineLevel="1" x14ac:dyDescent="0.25">
      <c r="B160" s="268">
        <f t="shared" si="15"/>
        <v>43</v>
      </c>
      <c r="C160" s="65" t="str">
        <f t="shared" si="16"/>
        <v/>
      </c>
      <c r="D160" s="253">
        <f>INDEX('Input| Disposals'!$Q$8:$U$57,MATCH($C160,'Input| Disposals'!$M$8:$M$57,0),MATCH(D$117,'Input| Disposals'!$Q$7:$U$7,0))/10^3</f>
        <v>0</v>
      </c>
      <c r="E160" s="253">
        <f>INDEX('Input| Disposals'!$Q$8:$U$57,MATCH($C160,'Input| Disposals'!$M$8:$M$57,0),MATCH(E$117,'Input| Disposals'!$Q$7:$U$7,0))/10^3</f>
        <v>0</v>
      </c>
      <c r="F160" s="253">
        <f>INDEX('Input| Disposals'!$Q$8:$U$57,MATCH($C160,'Input| Disposals'!$M$8:$M$57,0),MATCH(F$117,'Input| Disposals'!$Q$7:$U$7,0))/10^3</f>
        <v>0</v>
      </c>
      <c r="G160" s="253">
        <f>INDEX('Input| Disposals'!$Q$8:$U$57,MATCH($C160,'Input| Disposals'!$M$8:$M$57,0),MATCH(G$117,'Input| Disposals'!$Q$7:$U$7,0))/10^3</f>
        <v>0</v>
      </c>
      <c r="H160" s="253">
        <f>INDEX('Input| Disposals'!$Q$8:$U$57,MATCH($C160,'Input| Disposals'!$M$8:$M$57,0),MATCH(H$117,'Input| Disposals'!$Q$7:$U$7,0))/10^3</f>
        <v>0</v>
      </c>
      <c r="I160" s="253">
        <f t="shared" si="14"/>
        <v>0</v>
      </c>
      <c r="V160" s="67"/>
      <c r="W160" s="67"/>
      <c r="X160" s="67"/>
      <c r="Y160" s="67"/>
      <c r="Z160" s="67"/>
      <c r="AA160" s="67"/>
      <c r="AF160" s="67"/>
      <c r="AG160" s="67"/>
      <c r="AH160" s="67"/>
      <c r="AI160" s="67"/>
      <c r="AJ160" s="67"/>
      <c r="AK160" s="67"/>
    </row>
    <row r="161" spans="1:37" s="65" customFormat="1" outlineLevel="1" x14ac:dyDescent="0.25">
      <c r="B161" s="268">
        <f t="shared" si="15"/>
        <v>44</v>
      </c>
      <c r="C161" s="65" t="str">
        <f t="shared" si="16"/>
        <v/>
      </c>
      <c r="D161" s="253">
        <f>INDEX('Input| Disposals'!$Q$8:$U$57,MATCH($C161,'Input| Disposals'!$M$8:$M$57,0),MATCH(D$117,'Input| Disposals'!$Q$7:$U$7,0))/10^3</f>
        <v>0</v>
      </c>
      <c r="E161" s="253">
        <f>INDEX('Input| Disposals'!$Q$8:$U$57,MATCH($C161,'Input| Disposals'!$M$8:$M$57,0),MATCH(E$117,'Input| Disposals'!$Q$7:$U$7,0))/10^3</f>
        <v>0</v>
      </c>
      <c r="F161" s="253">
        <f>INDEX('Input| Disposals'!$Q$8:$U$57,MATCH($C161,'Input| Disposals'!$M$8:$M$57,0),MATCH(F$117,'Input| Disposals'!$Q$7:$U$7,0))/10^3</f>
        <v>0</v>
      </c>
      <c r="G161" s="253">
        <f>INDEX('Input| Disposals'!$Q$8:$U$57,MATCH($C161,'Input| Disposals'!$M$8:$M$57,0),MATCH(G$117,'Input| Disposals'!$Q$7:$U$7,0))/10^3</f>
        <v>0</v>
      </c>
      <c r="H161" s="253">
        <f>INDEX('Input| Disposals'!$Q$8:$U$57,MATCH($C161,'Input| Disposals'!$M$8:$M$57,0),MATCH(H$117,'Input| Disposals'!$Q$7:$U$7,0))/10^3</f>
        <v>0</v>
      </c>
      <c r="I161" s="253">
        <f t="shared" si="14"/>
        <v>0</v>
      </c>
      <c r="V161" s="67"/>
      <c r="W161" s="67"/>
      <c r="X161" s="67"/>
      <c r="Y161" s="67"/>
      <c r="Z161" s="67"/>
      <c r="AA161" s="67"/>
      <c r="AF161" s="67"/>
      <c r="AG161" s="67"/>
      <c r="AH161" s="67"/>
      <c r="AI161" s="67"/>
      <c r="AJ161" s="67"/>
      <c r="AK161" s="67"/>
    </row>
    <row r="162" spans="1:37" s="65" customFormat="1" outlineLevel="1" x14ac:dyDescent="0.25">
      <c r="B162" s="268">
        <f t="shared" si="15"/>
        <v>45</v>
      </c>
      <c r="C162" s="65" t="str">
        <f t="shared" si="16"/>
        <v/>
      </c>
      <c r="D162" s="253">
        <f>INDEX('Input| Disposals'!$Q$8:$U$57,MATCH($C162,'Input| Disposals'!$M$8:$M$57,0),MATCH(D$117,'Input| Disposals'!$Q$7:$U$7,0))/10^3</f>
        <v>0</v>
      </c>
      <c r="E162" s="253">
        <f>INDEX('Input| Disposals'!$Q$8:$U$57,MATCH($C162,'Input| Disposals'!$M$8:$M$57,0),MATCH(E$117,'Input| Disposals'!$Q$7:$U$7,0))/10^3</f>
        <v>0</v>
      </c>
      <c r="F162" s="253">
        <f>INDEX('Input| Disposals'!$Q$8:$U$57,MATCH($C162,'Input| Disposals'!$M$8:$M$57,0),MATCH(F$117,'Input| Disposals'!$Q$7:$U$7,0))/10^3</f>
        <v>0</v>
      </c>
      <c r="G162" s="253">
        <f>INDEX('Input| Disposals'!$Q$8:$U$57,MATCH($C162,'Input| Disposals'!$M$8:$M$57,0),MATCH(G$117,'Input| Disposals'!$Q$7:$U$7,0))/10^3</f>
        <v>0</v>
      </c>
      <c r="H162" s="253">
        <f>INDEX('Input| Disposals'!$Q$8:$U$57,MATCH($C162,'Input| Disposals'!$M$8:$M$57,0),MATCH(H$117,'Input| Disposals'!$Q$7:$U$7,0))/10^3</f>
        <v>0</v>
      </c>
      <c r="I162" s="253">
        <f t="shared" si="14"/>
        <v>0</v>
      </c>
      <c r="V162" s="67"/>
      <c r="W162" s="67"/>
      <c r="X162" s="67"/>
      <c r="Y162" s="67"/>
      <c r="Z162" s="67"/>
      <c r="AA162" s="67"/>
      <c r="AF162" s="67"/>
      <c r="AG162" s="67"/>
      <c r="AH162" s="67"/>
      <c r="AI162" s="67"/>
      <c r="AJ162" s="67"/>
      <c r="AK162" s="67"/>
    </row>
    <row r="163" spans="1:37" s="65" customFormat="1" outlineLevel="1" x14ac:dyDescent="0.25">
      <c r="B163" s="268">
        <f t="shared" si="15"/>
        <v>46</v>
      </c>
      <c r="C163" s="65" t="str">
        <f t="shared" si="16"/>
        <v/>
      </c>
      <c r="D163" s="253">
        <f>INDEX('Input| Disposals'!$Q$8:$U$57,MATCH($C163,'Input| Disposals'!$M$8:$M$57,0),MATCH(D$117,'Input| Disposals'!$Q$7:$U$7,0))/10^3</f>
        <v>0</v>
      </c>
      <c r="E163" s="253">
        <f>INDEX('Input| Disposals'!$Q$8:$U$57,MATCH($C163,'Input| Disposals'!$M$8:$M$57,0),MATCH(E$117,'Input| Disposals'!$Q$7:$U$7,0))/10^3</f>
        <v>0</v>
      </c>
      <c r="F163" s="253">
        <f>INDEX('Input| Disposals'!$Q$8:$U$57,MATCH($C163,'Input| Disposals'!$M$8:$M$57,0),MATCH(F$117,'Input| Disposals'!$Q$7:$U$7,0))/10^3</f>
        <v>0</v>
      </c>
      <c r="G163" s="253">
        <f>INDEX('Input| Disposals'!$Q$8:$U$57,MATCH($C163,'Input| Disposals'!$M$8:$M$57,0),MATCH(G$117,'Input| Disposals'!$Q$7:$U$7,0))/10^3</f>
        <v>0</v>
      </c>
      <c r="H163" s="253">
        <f>INDEX('Input| Disposals'!$Q$8:$U$57,MATCH($C163,'Input| Disposals'!$M$8:$M$57,0),MATCH(H$117,'Input| Disposals'!$Q$7:$U$7,0))/10^3</f>
        <v>0</v>
      </c>
      <c r="I163" s="253">
        <f t="shared" si="14"/>
        <v>0</v>
      </c>
      <c r="V163" s="67"/>
      <c r="W163" s="67"/>
      <c r="X163" s="67"/>
      <c r="Y163" s="67"/>
      <c r="Z163" s="67"/>
      <c r="AA163" s="67"/>
      <c r="AF163" s="67"/>
      <c r="AG163" s="67"/>
      <c r="AH163" s="67"/>
      <c r="AI163" s="67"/>
      <c r="AJ163" s="67"/>
      <c r="AK163" s="67"/>
    </row>
    <row r="164" spans="1:37" s="65" customFormat="1" outlineLevel="1" x14ac:dyDescent="0.25">
      <c r="B164" s="268">
        <f t="shared" si="15"/>
        <v>47</v>
      </c>
      <c r="C164" s="65" t="str">
        <f t="shared" si="16"/>
        <v/>
      </c>
      <c r="D164" s="253">
        <f>INDEX('Input| Disposals'!$Q$8:$U$57,MATCH($C164,'Input| Disposals'!$M$8:$M$57,0),MATCH(D$117,'Input| Disposals'!$Q$7:$U$7,0))/10^3</f>
        <v>0</v>
      </c>
      <c r="E164" s="253">
        <f>INDEX('Input| Disposals'!$Q$8:$U$57,MATCH($C164,'Input| Disposals'!$M$8:$M$57,0),MATCH(E$117,'Input| Disposals'!$Q$7:$U$7,0))/10^3</f>
        <v>0</v>
      </c>
      <c r="F164" s="253">
        <f>INDEX('Input| Disposals'!$Q$8:$U$57,MATCH($C164,'Input| Disposals'!$M$8:$M$57,0),MATCH(F$117,'Input| Disposals'!$Q$7:$U$7,0))/10^3</f>
        <v>0</v>
      </c>
      <c r="G164" s="253">
        <f>INDEX('Input| Disposals'!$Q$8:$U$57,MATCH($C164,'Input| Disposals'!$M$8:$M$57,0),MATCH(G$117,'Input| Disposals'!$Q$7:$U$7,0))/10^3</f>
        <v>0</v>
      </c>
      <c r="H164" s="253">
        <f>INDEX('Input| Disposals'!$Q$8:$U$57,MATCH($C164,'Input| Disposals'!$M$8:$M$57,0),MATCH(H$117,'Input| Disposals'!$Q$7:$U$7,0))/10^3</f>
        <v>0</v>
      </c>
      <c r="I164" s="253">
        <f t="shared" si="14"/>
        <v>0</v>
      </c>
      <c r="V164" s="67"/>
      <c r="W164" s="67"/>
      <c r="X164" s="67"/>
      <c r="Y164" s="67"/>
      <c r="Z164" s="67"/>
      <c r="AA164" s="67"/>
      <c r="AF164" s="67"/>
      <c r="AG164" s="67"/>
      <c r="AH164" s="67"/>
      <c r="AI164" s="67"/>
      <c r="AJ164" s="67"/>
      <c r="AK164" s="67"/>
    </row>
    <row r="165" spans="1:37" s="65" customFormat="1" outlineLevel="1" x14ac:dyDescent="0.25">
      <c r="B165" s="268">
        <f t="shared" si="15"/>
        <v>48</v>
      </c>
      <c r="C165" s="65" t="str">
        <f t="shared" si="16"/>
        <v/>
      </c>
      <c r="D165" s="253">
        <f>INDEX('Input| Disposals'!$Q$8:$U$57,MATCH($C165,'Input| Disposals'!$M$8:$M$57,0),MATCH(D$117,'Input| Disposals'!$Q$7:$U$7,0))/10^3</f>
        <v>0</v>
      </c>
      <c r="E165" s="253">
        <f>INDEX('Input| Disposals'!$Q$8:$U$57,MATCH($C165,'Input| Disposals'!$M$8:$M$57,0),MATCH(E$117,'Input| Disposals'!$Q$7:$U$7,0))/10^3</f>
        <v>0</v>
      </c>
      <c r="F165" s="253">
        <f>INDEX('Input| Disposals'!$Q$8:$U$57,MATCH($C165,'Input| Disposals'!$M$8:$M$57,0),MATCH(F$117,'Input| Disposals'!$Q$7:$U$7,0))/10^3</f>
        <v>0</v>
      </c>
      <c r="G165" s="253">
        <f>INDEX('Input| Disposals'!$Q$8:$U$57,MATCH($C165,'Input| Disposals'!$M$8:$M$57,0),MATCH(G$117,'Input| Disposals'!$Q$7:$U$7,0))/10^3</f>
        <v>0</v>
      </c>
      <c r="H165" s="253">
        <f>INDEX('Input| Disposals'!$Q$8:$U$57,MATCH($C165,'Input| Disposals'!$M$8:$M$57,0),MATCH(H$117,'Input| Disposals'!$Q$7:$U$7,0))/10^3</f>
        <v>0</v>
      </c>
      <c r="I165" s="253">
        <f t="shared" si="14"/>
        <v>0</v>
      </c>
      <c r="V165" s="67"/>
      <c r="W165" s="67"/>
      <c r="X165" s="67"/>
      <c r="Y165" s="67"/>
      <c r="Z165" s="67"/>
      <c r="AA165" s="67"/>
      <c r="AF165" s="67"/>
      <c r="AG165" s="67"/>
      <c r="AH165" s="67"/>
      <c r="AI165" s="67"/>
      <c r="AJ165" s="67"/>
      <c r="AK165" s="67"/>
    </row>
    <row r="166" spans="1:37" s="65" customFormat="1" outlineLevel="1" x14ac:dyDescent="0.25">
      <c r="B166" s="268">
        <f t="shared" si="15"/>
        <v>49</v>
      </c>
      <c r="C166" s="65" t="str">
        <f t="shared" si="16"/>
        <v/>
      </c>
      <c r="D166" s="253">
        <f>INDEX('Input| Disposals'!$Q$8:$U$57,MATCH($C166,'Input| Disposals'!$M$8:$M$57,0),MATCH(D$117,'Input| Disposals'!$Q$7:$U$7,0))/10^3</f>
        <v>0</v>
      </c>
      <c r="E166" s="253">
        <f>INDEX('Input| Disposals'!$Q$8:$U$57,MATCH($C166,'Input| Disposals'!$M$8:$M$57,0),MATCH(E$117,'Input| Disposals'!$Q$7:$U$7,0))/10^3</f>
        <v>0</v>
      </c>
      <c r="F166" s="253">
        <f>INDEX('Input| Disposals'!$Q$8:$U$57,MATCH($C166,'Input| Disposals'!$M$8:$M$57,0),MATCH(F$117,'Input| Disposals'!$Q$7:$U$7,0))/10^3</f>
        <v>0</v>
      </c>
      <c r="G166" s="253">
        <f>INDEX('Input| Disposals'!$Q$8:$U$57,MATCH($C166,'Input| Disposals'!$M$8:$M$57,0),MATCH(G$117,'Input| Disposals'!$Q$7:$U$7,0))/10^3</f>
        <v>0</v>
      </c>
      <c r="H166" s="253">
        <f>INDEX('Input| Disposals'!$Q$8:$U$57,MATCH($C166,'Input| Disposals'!$M$8:$M$57,0),MATCH(H$117,'Input| Disposals'!$Q$7:$U$7,0))/10^3</f>
        <v>0</v>
      </c>
      <c r="I166" s="253">
        <f t="shared" si="14"/>
        <v>0</v>
      </c>
      <c r="V166" s="67"/>
      <c r="W166" s="67"/>
      <c r="X166" s="67"/>
      <c r="Y166" s="67"/>
      <c r="Z166" s="67"/>
      <c r="AA166" s="67"/>
      <c r="AF166" s="67"/>
      <c r="AG166" s="67"/>
      <c r="AH166" s="67"/>
      <c r="AI166" s="67"/>
      <c r="AJ166" s="67"/>
      <c r="AK166" s="67"/>
    </row>
    <row r="167" spans="1:37" s="65" customFormat="1" outlineLevel="1" x14ac:dyDescent="0.25">
      <c r="B167" s="268">
        <f t="shared" si="15"/>
        <v>50</v>
      </c>
      <c r="C167" s="65" t="str">
        <f t="shared" si="16"/>
        <v/>
      </c>
      <c r="D167" s="253">
        <f>INDEX('Input| Disposals'!$Q$8:$U$57,MATCH($C167,'Input| Disposals'!$M$8:$M$57,0),MATCH(D$117,'Input| Disposals'!$Q$7:$U$7,0))/10^3</f>
        <v>0</v>
      </c>
      <c r="E167" s="253">
        <f>INDEX('Input| Disposals'!$Q$8:$U$57,MATCH($C167,'Input| Disposals'!$M$8:$M$57,0),MATCH(E$117,'Input| Disposals'!$Q$7:$U$7,0))/10^3</f>
        <v>0</v>
      </c>
      <c r="F167" s="253">
        <f>INDEX('Input| Disposals'!$Q$8:$U$57,MATCH($C167,'Input| Disposals'!$M$8:$M$57,0),MATCH(F$117,'Input| Disposals'!$Q$7:$U$7,0))/10^3</f>
        <v>0</v>
      </c>
      <c r="G167" s="253">
        <f>INDEX('Input| Disposals'!$Q$8:$U$57,MATCH($C167,'Input| Disposals'!$M$8:$M$57,0),MATCH(G$117,'Input| Disposals'!$Q$7:$U$7,0))/10^3</f>
        <v>0</v>
      </c>
      <c r="H167" s="253">
        <f>INDEX('Input| Disposals'!$Q$8:$U$57,MATCH($C167,'Input| Disposals'!$M$8:$M$57,0),MATCH(H$117,'Input| Disposals'!$Q$7:$U$7,0))/10^3</f>
        <v>0</v>
      </c>
      <c r="I167" s="253">
        <f t="shared" si="14"/>
        <v>0</v>
      </c>
      <c r="V167" s="67"/>
      <c r="W167" s="67"/>
      <c r="X167" s="67"/>
      <c r="Y167" s="67"/>
      <c r="Z167" s="67"/>
      <c r="AA167" s="67"/>
      <c r="AF167" s="67"/>
      <c r="AG167" s="67"/>
      <c r="AH167" s="67"/>
      <c r="AI167" s="67"/>
      <c r="AJ167" s="67"/>
      <c r="AK167" s="67"/>
    </row>
    <row r="168" spans="1:37" s="65" customFormat="1" ht="13" x14ac:dyDescent="0.3">
      <c r="C168" s="97" t="s">
        <v>1</v>
      </c>
      <c r="D168" s="261">
        <f t="shared" ref="D168:I168" si="17">IFERROR(SUM(D118:D167),"")</f>
        <v>0.36053410983604484</v>
      </c>
      <c r="E168" s="261">
        <f t="shared" si="17"/>
        <v>0.36053410983604484</v>
      </c>
      <c r="F168" s="261">
        <f t="shared" si="17"/>
        <v>0.36053410983604484</v>
      </c>
      <c r="G168" s="261">
        <f t="shared" si="17"/>
        <v>0.36053410983604484</v>
      </c>
      <c r="H168" s="261">
        <f t="shared" si="17"/>
        <v>0.36053410983604484</v>
      </c>
      <c r="I168" s="261">
        <f t="shared" si="17"/>
        <v>1.8026705491802242</v>
      </c>
      <c r="V168" s="67"/>
      <c r="W168" s="67"/>
      <c r="X168" s="67"/>
      <c r="Y168" s="67"/>
      <c r="Z168" s="67"/>
      <c r="AA168" s="67"/>
      <c r="AF168" s="67"/>
      <c r="AG168" s="67"/>
      <c r="AH168" s="67"/>
      <c r="AI168" s="67"/>
      <c r="AJ168" s="67"/>
      <c r="AK168" s="67"/>
    </row>
    <row r="169" spans="1:37" s="98" customFormat="1" ht="13" x14ac:dyDescent="0.25">
      <c r="A169" s="136"/>
      <c r="C169" s="147"/>
      <c r="I169" s="242"/>
      <c r="T169" s="65"/>
      <c r="U169" s="65"/>
      <c r="V169" s="67"/>
      <c r="W169" s="67"/>
      <c r="X169" s="67"/>
      <c r="Y169" s="67"/>
      <c r="Z169" s="67"/>
      <c r="AA169" s="67"/>
      <c r="AB169" s="65"/>
      <c r="AC169" s="65"/>
      <c r="AD169" s="65"/>
      <c r="AE169" s="65"/>
      <c r="AF169" s="67"/>
      <c r="AG169" s="67"/>
      <c r="AH169" s="67"/>
      <c r="AI169" s="67"/>
      <c r="AJ169" s="67"/>
      <c r="AK169" s="67"/>
    </row>
    <row r="170" spans="1:37" s="65" customFormat="1" ht="13" x14ac:dyDescent="0.3">
      <c r="A170" s="303"/>
      <c r="B170" s="303"/>
      <c r="C170" s="303" t="str">
        <f>IFERROR(LEFT(C115,2)+1&amp;". Forecast net capital expenditure – as incurred ($millions "&amp;'Input| Escalations'!$E$10&amp;" "&amp;'Input| Escalations'!$D$10&amp;") (Distribution)","")</f>
        <v>59. Forecast net capital expenditure – as incurred ($millions June 2026) (Distribution)</v>
      </c>
      <c r="D170" s="303"/>
      <c r="E170" s="303"/>
      <c r="F170" s="303"/>
      <c r="G170" s="303"/>
      <c r="H170" s="303"/>
      <c r="I170" s="303"/>
      <c r="M170" s="67"/>
      <c r="N170" s="67"/>
      <c r="O170" s="67"/>
      <c r="P170" s="67"/>
      <c r="Q170" s="67"/>
      <c r="R170" s="67"/>
      <c r="V170" s="67"/>
      <c r="W170" s="67"/>
      <c r="X170" s="67"/>
      <c r="Y170" s="67"/>
      <c r="Z170" s="67"/>
      <c r="AA170" s="67"/>
      <c r="AF170" s="67"/>
      <c r="AG170" s="67"/>
      <c r="AH170" s="67"/>
      <c r="AI170" s="67"/>
      <c r="AJ170" s="67"/>
      <c r="AK170" s="67"/>
    </row>
    <row r="171" spans="1:37" s="65" customFormat="1" x14ac:dyDescent="0.25">
      <c r="D171" s="241">
        <f t="shared" ref="D171:I171" si="18">IF(ABS(D58-D168-D113-D223)&lt;0.000001,0,1)</f>
        <v>0</v>
      </c>
      <c r="E171" s="241">
        <f t="shared" si="18"/>
        <v>0</v>
      </c>
      <c r="F171" s="241">
        <f t="shared" si="18"/>
        <v>0</v>
      </c>
      <c r="G171" s="241">
        <f t="shared" si="18"/>
        <v>0</v>
      </c>
      <c r="H171" s="241">
        <f t="shared" si="18"/>
        <v>0</v>
      </c>
      <c r="I171" s="241">
        <f t="shared" si="18"/>
        <v>0</v>
      </c>
      <c r="M171" s="67"/>
      <c r="N171" s="67"/>
      <c r="O171" s="67"/>
      <c r="P171" s="67"/>
      <c r="Q171" s="67"/>
      <c r="R171" s="67"/>
      <c r="V171" s="67"/>
      <c r="W171" s="67"/>
      <c r="X171" s="67"/>
      <c r="Y171" s="67"/>
      <c r="Z171" s="67"/>
      <c r="AA171" s="67"/>
      <c r="AF171" s="67"/>
      <c r="AG171" s="67"/>
      <c r="AH171" s="67"/>
      <c r="AI171" s="67"/>
      <c r="AJ171" s="67"/>
      <c r="AK171" s="67"/>
    </row>
    <row r="172" spans="1:37" s="65" customFormat="1" x14ac:dyDescent="0.25">
      <c r="C172" s="246" t="s">
        <v>155</v>
      </c>
      <c r="D172" s="246" t="str">
        <f>D$7</f>
        <v>2026-27</v>
      </c>
      <c r="E172" s="246" t="str">
        <f>E$7</f>
        <v>2027-28</v>
      </c>
      <c r="F172" s="246" t="str">
        <f>F$7</f>
        <v>2028-29</v>
      </c>
      <c r="G172" s="246" t="str">
        <f>G$7</f>
        <v>2029-30</v>
      </c>
      <c r="H172" s="246" t="str">
        <f>H$7</f>
        <v>2030-31</v>
      </c>
      <c r="I172" s="246" t="s">
        <v>1</v>
      </c>
      <c r="M172" s="67"/>
      <c r="N172" s="67"/>
      <c r="O172" s="67"/>
      <c r="P172" s="67"/>
      <c r="Q172" s="67"/>
      <c r="R172" s="67"/>
      <c r="V172" s="67"/>
      <c r="W172" s="67"/>
      <c r="X172" s="67"/>
      <c r="Y172" s="67"/>
      <c r="Z172" s="67"/>
      <c r="AA172" s="67"/>
      <c r="AF172" s="67"/>
      <c r="AG172" s="67"/>
      <c r="AH172" s="67"/>
      <c r="AI172" s="67"/>
      <c r="AJ172" s="67"/>
      <c r="AK172" s="67"/>
    </row>
    <row r="173" spans="1:37" s="65" customFormat="1" x14ac:dyDescent="0.25">
      <c r="B173" s="268">
        <v>1</v>
      </c>
      <c r="C173" s="65" t="str">
        <f t="shared" ref="C173:C204" si="19">IFERROR(C118,"")</f>
        <v>Subtransmission</v>
      </c>
      <c r="D173" s="253">
        <f t="shared" ref="D173:H182" si="20">IFERROR(D8-D63-D118,"")</f>
        <v>19.294855110550127</v>
      </c>
      <c r="E173" s="253">
        <f t="shared" si="20"/>
        <v>18.442083778092645</v>
      </c>
      <c r="F173" s="253">
        <f t="shared" si="20"/>
        <v>19.548822400619596</v>
      </c>
      <c r="G173" s="253">
        <f t="shared" si="20"/>
        <v>25.147676140341943</v>
      </c>
      <c r="H173" s="253">
        <f t="shared" si="20"/>
        <v>25.94921619542599</v>
      </c>
      <c r="I173" s="253">
        <f>IFERROR(SUM(D173:H173),"")</f>
        <v>108.3826536250303</v>
      </c>
      <c r="M173" s="67"/>
      <c r="N173" s="67"/>
      <c r="O173" s="67"/>
      <c r="P173" s="67"/>
      <c r="Q173" s="67"/>
      <c r="R173" s="67"/>
      <c r="V173" s="67"/>
      <c r="W173" s="67"/>
      <c r="X173" s="67"/>
      <c r="Y173" s="67"/>
      <c r="Z173" s="67"/>
      <c r="AA173" s="67"/>
      <c r="AF173" s="67"/>
      <c r="AG173" s="67"/>
      <c r="AH173" s="67"/>
      <c r="AI173" s="67"/>
      <c r="AJ173" s="67"/>
      <c r="AK173" s="67"/>
    </row>
    <row r="174" spans="1:37" s="65" customFormat="1" x14ac:dyDescent="0.25">
      <c r="B174" s="268">
        <f>IFERROR(B173+1,"")</f>
        <v>2</v>
      </c>
      <c r="C174" s="65" t="str">
        <f t="shared" si="19"/>
        <v>Distribution system assets</v>
      </c>
      <c r="D174" s="253">
        <f t="shared" si="20"/>
        <v>148.78713603882574</v>
      </c>
      <c r="E174" s="253">
        <f t="shared" si="20"/>
        <v>143.4638664251014</v>
      </c>
      <c r="F174" s="253">
        <f t="shared" si="20"/>
        <v>151.23146824528033</v>
      </c>
      <c r="G174" s="253">
        <f t="shared" si="20"/>
        <v>189.5431462774867</v>
      </c>
      <c r="H174" s="253">
        <f t="shared" si="20"/>
        <v>195.19151285402612</v>
      </c>
      <c r="I174" s="253">
        <f t="shared" ref="I174:I222" si="21">IFERROR(SUM(D174:H174),"")</f>
        <v>828.21712984072019</v>
      </c>
      <c r="M174" s="67"/>
      <c r="N174" s="67"/>
      <c r="O174" s="67"/>
      <c r="P174" s="67"/>
      <c r="Q174" s="67"/>
      <c r="R174" s="67"/>
      <c r="V174" s="67"/>
      <c r="W174" s="67"/>
      <c r="X174" s="67"/>
      <c r="Y174" s="67"/>
      <c r="Z174" s="67"/>
      <c r="AA174" s="67"/>
      <c r="AF174" s="67"/>
      <c r="AG174" s="67"/>
      <c r="AH174" s="67"/>
      <c r="AI174" s="67"/>
      <c r="AJ174" s="67"/>
      <c r="AK174" s="67"/>
    </row>
    <row r="175" spans="1:37" s="65" customFormat="1" x14ac:dyDescent="0.25">
      <c r="B175" s="268">
        <f t="shared" ref="B175:B222" si="22">IFERROR(B174+1,"")</f>
        <v>3</v>
      </c>
      <c r="C175" s="65" t="str">
        <f t="shared" si="19"/>
        <v>SCADA/Network control</v>
      </c>
      <c r="D175" s="253">
        <f t="shared" si="20"/>
        <v>17.485787870405691</v>
      </c>
      <c r="E175" s="253">
        <f t="shared" si="20"/>
        <v>10.613625887905618</v>
      </c>
      <c r="F175" s="253">
        <f t="shared" si="20"/>
        <v>11.910094559076331</v>
      </c>
      <c r="G175" s="253">
        <f t="shared" si="20"/>
        <v>6.926396411276313</v>
      </c>
      <c r="H175" s="253">
        <f t="shared" si="20"/>
        <v>6.2139944613322209</v>
      </c>
      <c r="I175" s="253">
        <f t="shared" si="21"/>
        <v>53.149899189996177</v>
      </c>
      <c r="M175" s="67"/>
      <c r="N175" s="67"/>
      <c r="O175" s="67"/>
      <c r="P175" s="67"/>
      <c r="Q175" s="67"/>
      <c r="R175" s="67"/>
      <c r="V175" s="67"/>
      <c r="W175" s="67"/>
      <c r="X175" s="67"/>
      <c r="Y175" s="67"/>
      <c r="Z175" s="67"/>
      <c r="AA175" s="67"/>
      <c r="AF175" s="67"/>
      <c r="AG175" s="67"/>
      <c r="AH175" s="67"/>
      <c r="AI175" s="67"/>
      <c r="AJ175" s="67"/>
      <c r="AK175" s="67"/>
    </row>
    <row r="176" spans="1:37" s="65" customFormat="1" x14ac:dyDescent="0.25">
      <c r="B176" s="268">
        <f t="shared" si="22"/>
        <v>4</v>
      </c>
      <c r="C176" s="65" t="str">
        <f t="shared" si="19"/>
        <v>Non-network general assets - IT</v>
      </c>
      <c r="D176" s="253">
        <f t="shared" si="20"/>
        <v>16.901078870960415</v>
      </c>
      <c r="E176" s="253">
        <f t="shared" si="20"/>
        <v>10.553372385837429</v>
      </c>
      <c r="F176" s="253">
        <f t="shared" si="20"/>
        <v>8.5471550284337603</v>
      </c>
      <c r="G176" s="253">
        <f t="shared" si="20"/>
        <v>9.7382340209020288</v>
      </c>
      <c r="H176" s="253">
        <f t="shared" si="20"/>
        <v>5.9205426821999536</v>
      </c>
      <c r="I176" s="253">
        <f t="shared" si="21"/>
        <v>51.660382988333581</v>
      </c>
      <c r="M176" s="67"/>
      <c r="N176" s="67"/>
      <c r="O176" s="67"/>
      <c r="P176" s="67"/>
      <c r="Q176" s="67"/>
      <c r="R176" s="67"/>
      <c r="V176" s="67"/>
      <c r="W176" s="67"/>
      <c r="X176" s="67"/>
      <c r="Y176" s="67"/>
      <c r="Z176" s="67"/>
      <c r="AA176" s="67"/>
      <c r="AF176" s="67"/>
      <c r="AG176" s="67"/>
      <c r="AH176" s="67"/>
      <c r="AI176" s="67"/>
      <c r="AJ176" s="67"/>
      <c r="AK176" s="67"/>
    </row>
    <row r="177" spans="2:37" s="65" customFormat="1" x14ac:dyDescent="0.25">
      <c r="B177" s="268">
        <f t="shared" si="22"/>
        <v>5</v>
      </c>
      <c r="C177" s="65" t="str">
        <f t="shared" si="19"/>
        <v>Non-network general assets - Other</v>
      </c>
      <c r="D177" s="253">
        <f t="shared" si="20"/>
        <v>11.74236349048453</v>
      </c>
      <c r="E177" s="253">
        <f t="shared" si="20"/>
        <v>12.483182374521059</v>
      </c>
      <c r="F177" s="253">
        <f t="shared" si="20"/>
        <v>10.674617644373267</v>
      </c>
      <c r="G177" s="253">
        <f t="shared" si="20"/>
        <v>17.872399414689639</v>
      </c>
      <c r="H177" s="253">
        <f t="shared" si="20"/>
        <v>29.002020067655003</v>
      </c>
      <c r="I177" s="253">
        <f t="shared" si="21"/>
        <v>81.774582991723491</v>
      </c>
      <c r="M177" s="67"/>
      <c r="N177" s="67"/>
      <c r="O177" s="67"/>
      <c r="P177" s="67"/>
      <c r="Q177" s="67"/>
      <c r="R177" s="67"/>
      <c r="V177" s="67"/>
      <c r="W177" s="67"/>
      <c r="X177" s="67"/>
      <c r="Y177" s="67"/>
      <c r="Z177" s="67"/>
      <c r="AA177" s="67"/>
      <c r="AF177" s="67"/>
      <c r="AG177" s="67"/>
      <c r="AH177" s="67"/>
      <c r="AI177" s="67"/>
      <c r="AJ177" s="67"/>
      <c r="AK177" s="67"/>
    </row>
    <row r="178" spans="2:37" s="65" customFormat="1" x14ac:dyDescent="0.25">
      <c r="B178" s="268">
        <f t="shared" si="22"/>
        <v>6</v>
      </c>
      <c r="C178" s="65" t="str">
        <f t="shared" si="19"/>
        <v>Land</v>
      </c>
      <c r="D178" s="253">
        <f t="shared" si="20"/>
        <v>0</v>
      </c>
      <c r="E178" s="253">
        <f t="shared" si="20"/>
        <v>0</v>
      </c>
      <c r="F178" s="253">
        <f t="shared" si="20"/>
        <v>0</v>
      </c>
      <c r="G178" s="253">
        <f t="shared" si="20"/>
        <v>0</v>
      </c>
      <c r="H178" s="253">
        <f t="shared" si="20"/>
        <v>0</v>
      </c>
      <c r="I178" s="253">
        <f t="shared" si="21"/>
        <v>0</v>
      </c>
      <c r="M178" s="67"/>
      <c r="N178" s="67"/>
      <c r="O178" s="67"/>
      <c r="P178" s="67"/>
      <c r="Q178" s="67"/>
      <c r="R178" s="67"/>
      <c r="V178" s="67"/>
      <c r="W178" s="67"/>
      <c r="X178" s="67"/>
      <c r="Y178" s="67"/>
      <c r="Z178" s="67"/>
      <c r="AA178" s="67"/>
      <c r="AF178" s="67"/>
      <c r="AG178" s="67"/>
      <c r="AH178" s="67"/>
      <c r="AI178" s="67"/>
      <c r="AJ178" s="67"/>
      <c r="AK178" s="67"/>
    </row>
    <row r="179" spans="2:37" s="65" customFormat="1" x14ac:dyDescent="0.25">
      <c r="B179" s="268">
        <f t="shared" si="22"/>
        <v>7</v>
      </c>
      <c r="C179" s="65" t="str">
        <f t="shared" si="19"/>
        <v>Accelerated depreciation assets</v>
      </c>
      <c r="D179" s="253">
        <f t="shared" si="20"/>
        <v>0</v>
      </c>
      <c r="E179" s="253">
        <f t="shared" si="20"/>
        <v>0</v>
      </c>
      <c r="F179" s="253">
        <f t="shared" si="20"/>
        <v>0</v>
      </c>
      <c r="G179" s="253">
        <f t="shared" si="20"/>
        <v>0</v>
      </c>
      <c r="H179" s="253">
        <f t="shared" si="20"/>
        <v>0</v>
      </c>
      <c r="I179" s="253">
        <f t="shared" si="21"/>
        <v>0</v>
      </c>
      <c r="M179" s="67"/>
      <c r="N179" s="67"/>
      <c r="O179" s="67"/>
      <c r="P179" s="67"/>
      <c r="Q179" s="67"/>
      <c r="R179" s="67"/>
      <c r="V179" s="67"/>
      <c r="W179" s="67"/>
      <c r="X179" s="67"/>
      <c r="Y179" s="67"/>
      <c r="Z179" s="67"/>
      <c r="AA179" s="67"/>
      <c r="AF179" s="67"/>
      <c r="AG179" s="67"/>
      <c r="AH179" s="67"/>
      <c r="AI179" s="67"/>
      <c r="AJ179" s="67"/>
      <c r="AK179" s="67"/>
    </row>
    <row r="180" spans="2:37" s="65" customFormat="1" x14ac:dyDescent="0.25">
      <c r="B180" s="268">
        <f t="shared" si="22"/>
        <v>8</v>
      </c>
      <c r="C180" s="65" t="str">
        <f t="shared" si="19"/>
        <v>in-house software</v>
      </c>
      <c r="D180" s="253">
        <f t="shared" si="20"/>
        <v>58.480006627010269</v>
      </c>
      <c r="E180" s="253">
        <f t="shared" si="20"/>
        <v>68.876445265935459</v>
      </c>
      <c r="F180" s="253">
        <f t="shared" si="20"/>
        <v>57.354627851453749</v>
      </c>
      <c r="G180" s="253">
        <f t="shared" si="20"/>
        <v>55.036501330639418</v>
      </c>
      <c r="H180" s="253">
        <f t="shared" si="20"/>
        <v>36.381962850255327</v>
      </c>
      <c r="I180" s="253">
        <f t="shared" si="21"/>
        <v>276.12954392529423</v>
      </c>
      <c r="M180" s="67"/>
      <c r="N180" s="67"/>
      <c r="O180" s="67"/>
      <c r="P180" s="67"/>
      <c r="Q180" s="67"/>
      <c r="R180" s="67"/>
      <c r="V180" s="67"/>
      <c r="W180" s="67"/>
      <c r="X180" s="67"/>
      <c r="Y180" s="67"/>
      <c r="Z180" s="67"/>
      <c r="AA180" s="67"/>
      <c r="AF180" s="67"/>
      <c r="AG180" s="67"/>
      <c r="AH180" s="67"/>
      <c r="AI180" s="67"/>
      <c r="AJ180" s="67"/>
      <c r="AK180" s="67"/>
    </row>
    <row r="181" spans="2:37" s="65" customFormat="1" x14ac:dyDescent="0.25">
      <c r="B181" s="268">
        <f t="shared" si="22"/>
        <v>9</v>
      </c>
      <c r="C181" s="65" t="str">
        <f t="shared" si="19"/>
        <v>Equity raising costs</v>
      </c>
      <c r="D181" s="253">
        <f t="shared" si="20"/>
        <v>0</v>
      </c>
      <c r="E181" s="253">
        <f t="shared" si="20"/>
        <v>0</v>
      </c>
      <c r="F181" s="253">
        <f t="shared" si="20"/>
        <v>0</v>
      </c>
      <c r="G181" s="253">
        <f t="shared" si="20"/>
        <v>0</v>
      </c>
      <c r="H181" s="253">
        <f t="shared" si="20"/>
        <v>0</v>
      </c>
      <c r="I181" s="253">
        <f t="shared" si="21"/>
        <v>0</v>
      </c>
      <c r="M181" s="67"/>
      <c r="N181" s="67"/>
      <c r="O181" s="67"/>
      <c r="P181" s="67"/>
      <c r="Q181" s="67"/>
      <c r="R181" s="67"/>
      <c r="V181" s="67"/>
      <c r="W181" s="67"/>
      <c r="X181" s="67"/>
      <c r="Y181" s="67"/>
      <c r="Z181" s="67"/>
      <c r="AA181" s="67"/>
      <c r="AF181" s="67"/>
      <c r="AG181" s="67"/>
      <c r="AH181" s="67"/>
      <c r="AI181" s="67"/>
      <c r="AJ181" s="67"/>
      <c r="AK181" s="67"/>
    </row>
    <row r="182" spans="2:37" s="65" customFormat="1" x14ac:dyDescent="0.25">
      <c r="B182" s="268">
        <f t="shared" si="22"/>
        <v>10</v>
      </c>
      <c r="C182" s="65" t="str">
        <f t="shared" si="19"/>
        <v/>
      </c>
      <c r="D182" s="253">
        <f t="shared" si="20"/>
        <v>0</v>
      </c>
      <c r="E182" s="253">
        <f t="shared" si="20"/>
        <v>0</v>
      </c>
      <c r="F182" s="253">
        <f t="shared" si="20"/>
        <v>0</v>
      </c>
      <c r="G182" s="253">
        <f t="shared" si="20"/>
        <v>0</v>
      </c>
      <c r="H182" s="253">
        <f t="shared" si="20"/>
        <v>0</v>
      </c>
      <c r="I182" s="253">
        <f t="shared" si="21"/>
        <v>0</v>
      </c>
      <c r="M182" s="67"/>
      <c r="N182" s="67"/>
      <c r="O182" s="67"/>
      <c r="P182" s="67"/>
      <c r="Q182" s="67"/>
      <c r="R182" s="67"/>
      <c r="V182" s="67"/>
      <c r="W182" s="67"/>
      <c r="X182" s="67"/>
      <c r="Y182" s="67"/>
      <c r="Z182" s="67"/>
      <c r="AA182" s="67"/>
      <c r="AF182" s="67"/>
      <c r="AG182" s="67"/>
      <c r="AH182" s="67"/>
      <c r="AI182" s="67"/>
      <c r="AJ182" s="67"/>
      <c r="AK182" s="67"/>
    </row>
    <row r="183" spans="2:37" s="65" customFormat="1" x14ac:dyDescent="0.25">
      <c r="B183" s="268">
        <f t="shared" si="22"/>
        <v>11</v>
      </c>
      <c r="C183" s="65" t="str">
        <f t="shared" si="19"/>
        <v/>
      </c>
      <c r="D183" s="253">
        <f t="shared" ref="D183:H192" si="23">IFERROR(D18-D73-D128,"")</f>
        <v>0</v>
      </c>
      <c r="E183" s="253">
        <f t="shared" si="23"/>
        <v>0</v>
      </c>
      <c r="F183" s="253">
        <f t="shared" si="23"/>
        <v>0</v>
      </c>
      <c r="G183" s="253">
        <f t="shared" si="23"/>
        <v>0</v>
      </c>
      <c r="H183" s="253">
        <f t="shared" si="23"/>
        <v>0</v>
      </c>
      <c r="I183" s="253">
        <f t="shared" si="21"/>
        <v>0</v>
      </c>
      <c r="M183" s="67"/>
      <c r="N183" s="67"/>
      <c r="O183" s="67"/>
      <c r="P183" s="67"/>
      <c r="Q183" s="67"/>
      <c r="R183" s="67"/>
      <c r="V183" s="67"/>
      <c r="W183" s="67"/>
      <c r="X183" s="67"/>
      <c r="Y183" s="67"/>
      <c r="Z183" s="67"/>
      <c r="AA183" s="67"/>
      <c r="AF183" s="67"/>
      <c r="AG183" s="67"/>
      <c r="AH183" s="67"/>
      <c r="AI183" s="67"/>
      <c r="AJ183" s="67"/>
      <c r="AK183" s="67"/>
    </row>
    <row r="184" spans="2:37" s="65" customFormat="1" x14ac:dyDescent="0.25">
      <c r="B184" s="268">
        <f t="shared" si="22"/>
        <v>12</v>
      </c>
      <c r="C184" s="65" t="str">
        <f t="shared" si="19"/>
        <v/>
      </c>
      <c r="D184" s="253">
        <f t="shared" si="23"/>
        <v>0</v>
      </c>
      <c r="E184" s="253">
        <f t="shared" si="23"/>
        <v>0</v>
      </c>
      <c r="F184" s="253">
        <f t="shared" si="23"/>
        <v>0</v>
      </c>
      <c r="G184" s="253">
        <f t="shared" si="23"/>
        <v>0</v>
      </c>
      <c r="H184" s="253">
        <f t="shared" si="23"/>
        <v>0</v>
      </c>
      <c r="I184" s="253">
        <f t="shared" si="21"/>
        <v>0</v>
      </c>
      <c r="M184" s="67"/>
      <c r="N184" s="67"/>
      <c r="O184" s="67"/>
      <c r="P184" s="67"/>
      <c r="Q184" s="67"/>
      <c r="R184" s="67"/>
      <c r="V184" s="67"/>
      <c r="W184" s="67"/>
      <c r="X184" s="67"/>
      <c r="Y184" s="67"/>
      <c r="Z184" s="67"/>
      <c r="AA184" s="67"/>
      <c r="AF184" s="67"/>
      <c r="AG184" s="67"/>
      <c r="AH184" s="67"/>
      <c r="AI184" s="67"/>
      <c r="AJ184" s="67"/>
      <c r="AK184" s="67"/>
    </row>
    <row r="185" spans="2:37" s="65" customFormat="1" x14ac:dyDescent="0.25">
      <c r="B185" s="268">
        <f t="shared" si="22"/>
        <v>13</v>
      </c>
      <c r="C185" s="65" t="str">
        <f t="shared" si="19"/>
        <v/>
      </c>
      <c r="D185" s="253">
        <f t="shared" si="23"/>
        <v>0</v>
      </c>
      <c r="E185" s="253">
        <f t="shared" si="23"/>
        <v>0</v>
      </c>
      <c r="F185" s="253">
        <f t="shared" si="23"/>
        <v>0</v>
      </c>
      <c r="G185" s="253">
        <f t="shared" si="23"/>
        <v>0</v>
      </c>
      <c r="H185" s="253">
        <f t="shared" si="23"/>
        <v>0</v>
      </c>
      <c r="I185" s="253">
        <f t="shared" si="21"/>
        <v>0</v>
      </c>
      <c r="M185" s="67"/>
      <c r="N185" s="67"/>
      <c r="O185" s="67"/>
      <c r="P185" s="67"/>
      <c r="Q185" s="67"/>
      <c r="R185" s="67"/>
      <c r="V185" s="67"/>
      <c r="W185" s="67"/>
      <c r="X185" s="67"/>
      <c r="Y185" s="67"/>
      <c r="Z185" s="67"/>
      <c r="AA185" s="67"/>
      <c r="AF185" s="67"/>
      <c r="AG185" s="67"/>
      <c r="AH185" s="67"/>
      <c r="AI185" s="67"/>
      <c r="AJ185" s="67"/>
      <c r="AK185" s="67"/>
    </row>
    <row r="186" spans="2:37" s="65" customFormat="1" x14ac:dyDescent="0.25">
      <c r="B186" s="268">
        <f t="shared" si="22"/>
        <v>14</v>
      </c>
      <c r="C186" s="65" t="str">
        <f t="shared" si="19"/>
        <v/>
      </c>
      <c r="D186" s="253">
        <f t="shared" si="23"/>
        <v>0</v>
      </c>
      <c r="E186" s="253">
        <f t="shared" si="23"/>
        <v>0</v>
      </c>
      <c r="F186" s="253">
        <f t="shared" si="23"/>
        <v>0</v>
      </c>
      <c r="G186" s="253">
        <f t="shared" si="23"/>
        <v>0</v>
      </c>
      <c r="H186" s="253">
        <f t="shared" si="23"/>
        <v>0</v>
      </c>
      <c r="I186" s="253">
        <f t="shared" si="21"/>
        <v>0</v>
      </c>
      <c r="M186" s="67"/>
      <c r="N186" s="67"/>
      <c r="O186" s="67"/>
      <c r="P186" s="67"/>
      <c r="Q186" s="67"/>
      <c r="R186" s="67"/>
      <c r="V186" s="67"/>
      <c r="W186" s="67"/>
      <c r="X186" s="67"/>
      <c r="Y186" s="67"/>
      <c r="Z186" s="67"/>
      <c r="AA186" s="67"/>
      <c r="AF186" s="67"/>
      <c r="AG186" s="67"/>
      <c r="AH186" s="67"/>
      <c r="AI186" s="67"/>
      <c r="AJ186" s="67"/>
      <c r="AK186" s="67"/>
    </row>
    <row r="187" spans="2:37" s="65" customFormat="1" x14ac:dyDescent="0.25">
      <c r="B187" s="268">
        <f t="shared" si="22"/>
        <v>15</v>
      </c>
      <c r="C187" s="65" t="str">
        <f t="shared" si="19"/>
        <v/>
      </c>
      <c r="D187" s="253">
        <f t="shared" si="23"/>
        <v>0</v>
      </c>
      <c r="E187" s="253">
        <f t="shared" si="23"/>
        <v>0</v>
      </c>
      <c r="F187" s="253">
        <f t="shared" si="23"/>
        <v>0</v>
      </c>
      <c r="G187" s="253">
        <f t="shared" si="23"/>
        <v>0</v>
      </c>
      <c r="H187" s="253">
        <f t="shared" si="23"/>
        <v>0</v>
      </c>
      <c r="I187" s="253">
        <f t="shared" si="21"/>
        <v>0</v>
      </c>
      <c r="M187" s="67"/>
      <c r="N187" s="67"/>
      <c r="O187" s="67"/>
      <c r="P187" s="67"/>
      <c r="Q187" s="67"/>
      <c r="R187" s="67"/>
      <c r="V187" s="67"/>
      <c r="W187" s="67"/>
      <c r="X187" s="67"/>
      <c r="Y187" s="67"/>
      <c r="Z187" s="67"/>
      <c r="AA187" s="67"/>
      <c r="AF187" s="67"/>
      <c r="AG187" s="67"/>
      <c r="AH187" s="67"/>
      <c r="AI187" s="67"/>
      <c r="AJ187" s="67"/>
      <c r="AK187" s="67"/>
    </row>
    <row r="188" spans="2:37" s="65" customFormat="1" x14ac:dyDescent="0.25">
      <c r="B188" s="268">
        <f t="shared" si="22"/>
        <v>16</v>
      </c>
      <c r="C188" s="65" t="str">
        <f t="shared" si="19"/>
        <v/>
      </c>
      <c r="D188" s="253">
        <f t="shared" si="23"/>
        <v>0</v>
      </c>
      <c r="E188" s="253">
        <f t="shared" si="23"/>
        <v>0</v>
      </c>
      <c r="F188" s="253">
        <f t="shared" si="23"/>
        <v>0</v>
      </c>
      <c r="G188" s="253">
        <f t="shared" si="23"/>
        <v>0</v>
      </c>
      <c r="H188" s="253">
        <f t="shared" si="23"/>
        <v>0</v>
      </c>
      <c r="I188" s="253">
        <f t="shared" si="21"/>
        <v>0</v>
      </c>
      <c r="M188" s="67"/>
      <c r="N188" s="67"/>
      <c r="O188" s="67"/>
      <c r="P188" s="67"/>
      <c r="Q188" s="67"/>
      <c r="R188" s="67"/>
      <c r="V188" s="67"/>
      <c r="W188" s="67"/>
      <c r="X188" s="67"/>
      <c r="Y188" s="67"/>
      <c r="Z188" s="67"/>
      <c r="AA188" s="67"/>
      <c r="AF188" s="67"/>
      <c r="AG188" s="67"/>
      <c r="AH188" s="67"/>
      <c r="AI188" s="67"/>
      <c r="AJ188" s="67"/>
      <c r="AK188" s="67"/>
    </row>
    <row r="189" spans="2:37" s="65" customFormat="1" x14ac:dyDescent="0.25">
      <c r="B189" s="268">
        <f t="shared" si="22"/>
        <v>17</v>
      </c>
      <c r="C189" s="65" t="str">
        <f t="shared" si="19"/>
        <v/>
      </c>
      <c r="D189" s="253">
        <f t="shared" si="23"/>
        <v>0</v>
      </c>
      <c r="E189" s="253">
        <f t="shared" si="23"/>
        <v>0</v>
      </c>
      <c r="F189" s="253">
        <f t="shared" si="23"/>
        <v>0</v>
      </c>
      <c r="G189" s="253">
        <f t="shared" si="23"/>
        <v>0</v>
      </c>
      <c r="H189" s="253">
        <f t="shared" si="23"/>
        <v>0</v>
      </c>
      <c r="I189" s="253">
        <f t="shared" si="21"/>
        <v>0</v>
      </c>
      <c r="M189" s="67"/>
      <c r="N189" s="67"/>
      <c r="O189" s="67"/>
      <c r="P189" s="67"/>
      <c r="Q189" s="67"/>
      <c r="R189" s="67"/>
      <c r="V189" s="67"/>
      <c r="W189" s="67"/>
      <c r="X189" s="67"/>
      <c r="Y189" s="67"/>
      <c r="Z189" s="67"/>
      <c r="AA189" s="67"/>
      <c r="AF189" s="67"/>
      <c r="AG189" s="67"/>
      <c r="AH189" s="67"/>
      <c r="AI189" s="67"/>
      <c r="AJ189" s="67"/>
      <c r="AK189" s="67"/>
    </row>
    <row r="190" spans="2:37" s="65" customFormat="1" x14ac:dyDescent="0.25">
      <c r="B190" s="268">
        <f t="shared" si="22"/>
        <v>18</v>
      </c>
      <c r="C190" s="65" t="str">
        <f t="shared" si="19"/>
        <v/>
      </c>
      <c r="D190" s="253">
        <f t="shared" si="23"/>
        <v>0</v>
      </c>
      <c r="E190" s="253">
        <f t="shared" si="23"/>
        <v>0</v>
      </c>
      <c r="F190" s="253">
        <f t="shared" si="23"/>
        <v>0</v>
      </c>
      <c r="G190" s="253">
        <f t="shared" si="23"/>
        <v>0</v>
      </c>
      <c r="H190" s="253">
        <f t="shared" si="23"/>
        <v>0</v>
      </c>
      <c r="I190" s="253">
        <f t="shared" si="21"/>
        <v>0</v>
      </c>
      <c r="M190" s="67"/>
      <c r="N190" s="67"/>
      <c r="O190" s="67"/>
      <c r="P190" s="67"/>
      <c r="Q190" s="67"/>
      <c r="R190" s="67"/>
      <c r="V190" s="67"/>
      <c r="W190" s="67"/>
      <c r="X190" s="67"/>
      <c r="Y190" s="67"/>
      <c r="Z190" s="67"/>
      <c r="AA190" s="67"/>
      <c r="AF190" s="67"/>
      <c r="AG190" s="67"/>
      <c r="AH190" s="67"/>
      <c r="AI190" s="67"/>
      <c r="AJ190" s="67"/>
      <c r="AK190" s="67"/>
    </row>
    <row r="191" spans="2:37" s="65" customFormat="1" x14ac:dyDescent="0.25">
      <c r="B191" s="268">
        <f t="shared" si="22"/>
        <v>19</v>
      </c>
      <c r="C191" s="65" t="str">
        <f t="shared" si="19"/>
        <v/>
      </c>
      <c r="D191" s="253">
        <f t="shared" si="23"/>
        <v>0</v>
      </c>
      <c r="E191" s="253">
        <f t="shared" si="23"/>
        <v>0</v>
      </c>
      <c r="F191" s="253">
        <f t="shared" si="23"/>
        <v>0</v>
      </c>
      <c r="G191" s="253">
        <f t="shared" si="23"/>
        <v>0</v>
      </c>
      <c r="H191" s="253">
        <f t="shared" si="23"/>
        <v>0</v>
      </c>
      <c r="I191" s="253">
        <f t="shared" si="21"/>
        <v>0</v>
      </c>
      <c r="M191" s="67"/>
      <c r="N191" s="67"/>
      <c r="O191" s="67"/>
      <c r="P191" s="67"/>
      <c r="Q191" s="67"/>
      <c r="R191" s="67"/>
      <c r="V191" s="67"/>
      <c r="W191" s="67"/>
      <c r="X191" s="67"/>
      <c r="Y191" s="67"/>
      <c r="Z191" s="67"/>
      <c r="AA191" s="67"/>
      <c r="AF191" s="67"/>
      <c r="AG191" s="67"/>
      <c r="AH191" s="67"/>
      <c r="AI191" s="67"/>
      <c r="AJ191" s="67"/>
      <c r="AK191" s="67"/>
    </row>
    <row r="192" spans="2:37" s="65" customFormat="1" x14ac:dyDescent="0.25">
      <c r="B192" s="268">
        <f t="shared" si="22"/>
        <v>20</v>
      </c>
      <c r="C192" s="65" t="str">
        <f t="shared" si="19"/>
        <v/>
      </c>
      <c r="D192" s="253">
        <f t="shared" si="23"/>
        <v>0</v>
      </c>
      <c r="E192" s="253">
        <f t="shared" si="23"/>
        <v>0</v>
      </c>
      <c r="F192" s="253">
        <f t="shared" si="23"/>
        <v>0</v>
      </c>
      <c r="G192" s="253">
        <f t="shared" si="23"/>
        <v>0</v>
      </c>
      <c r="H192" s="253">
        <f t="shared" si="23"/>
        <v>0</v>
      </c>
      <c r="I192" s="253">
        <f t="shared" si="21"/>
        <v>0</v>
      </c>
      <c r="M192" s="67"/>
      <c r="N192" s="67"/>
      <c r="O192" s="67"/>
      <c r="P192" s="67"/>
      <c r="Q192" s="67"/>
      <c r="R192" s="67"/>
      <c r="V192" s="67"/>
      <c r="W192" s="67"/>
      <c r="X192" s="67"/>
      <c r="Y192" s="67"/>
      <c r="Z192" s="67"/>
      <c r="AA192" s="67"/>
      <c r="AF192" s="67"/>
      <c r="AG192" s="67"/>
      <c r="AH192" s="67"/>
      <c r="AI192" s="67"/>
      <c r="AJ192" s="67"/>
      <c r="AK192" s="67"/>
    </row>
    <row r="193" spans="2:37" s="65" customFormat="1" outlineLevel="1" x14ac:dyDescent="0.25">
      <c r="B193" s="268">
        <f t="shared" si="22"/>
        <v>21</v>
      </c>
      <c r="C193" s="65" t="str">
        <f t="shared" si="19"/>
        <v/>
      </c>
      <c r="D193" s="253">
        <f t="shared" ref="D193:H202" si="24">IFERROR(D28-D83-D138,"")</f>
        <v>0</v>
      </c>
      <c r="E193" s="253">
        <f t="shared" si="24"/>
        <v>0</v>
      </c>
      <c r="F193" s="253">
        <f t="shared" si="24"/>
        <v>0</v>
      </c>
      <c r="G193" s="253">
        <f t="shared" si="24"/>
        <v>0</v>
      </c>
      <c r="H193" s="253">
        <f t="shared" si="24"/>
        <v>0</v>
      </c>
      <c r="I193" s="253">
        <f t="shared" si="21"/>
        <v>0</v>
      </c>
      <c r="M193" s="67"/>
      <c r="N193" s="67"/>
      <c r="O193" s="67"/>
      <c r="P193" s="67"/>
      <c r="Q193" s="67"/>
      <c r="R193" s="67"/>
      <c r="V193" s="67"/>
      <c r="W193" s="67"/>
      <c r="X193" s="67"/>
      <c r="Y193" s="67"/>
      <c r="Z193" s="67"/>
      <c r="AA193" s="67"/>
      <c r="AF193" s="67"/>
      <c r="AG193" s="67"/>
      <c r="AH193" s="67"/>
      <c r="AI193" s="67"/>
      <c r="AJ193" s="67"/>
      <c r="AK193" s="67"/>
    </row>
    <row r="194" spans="2:37" s="65" customFormat="1" outlineLevel="1" x14ac:dyDescent="0.25">
      <c r="B194" s="268">
        <f t="shared" si="22"/>
        <v>22</v>
      </c>
      <c r="C194" s="65" t="str">
        <f t="shared" si="19"/>
        <v/>
      </c>
      <c r="D194" s="253">
        <f t="shared" si="24"/>
        <v>0</v>
      </c>
      <c r="E194" s="253">
        <f t="shared" si="24"/>
        <v>0</v>
      </c>
      <c r="F194" s="253">
        <f t="shared" si="24"/>
        <v>0</v>
      </c>
      <c r="G194" s="253">
        <f t="shared" si="24"/>
        <v>0</v>
      </c>
      <c r="H194" s="253">
        <f t="shared" si="24"/>
        <v>0</v>
      </c>
      <c r="I194" s="253">
        <f t="shared" si="21"/>
        <v>0</v>
      </c>
      <c r="M194" s="67"/>
      <c r="N194" s="67"/>
      <c r="O194" s="67"/>
      <c r="P194" s="67"/>
      <c r="Q194" s="67"/>
      <c r="R194" s="67"/>
      <c r="V194" s="67"/>
      <c r="W194" s="67"/>
      <c r="X194" s="67"/>
      <c r="Y194" s="67"/>
      <c r="Z194" s="67"/>
      <c r="AA194" s="67"/>
      <c r="AF194" s="67"/>
      <c r="AG194" s="67"/>
      <c r="AH194" s="67"/>
      <c r="AI194" s="67"/>
      <c r="AJ194" s="67"/>
      <c r="AK194" s="67"/>
    </row>
    <row r="195" spans="2:37" s="65" customFormat="1" outlineLevel="1" x14ac:dyDescent="0.25">
      <c r="B195" s="268">
        <f t="shared" si="22"/>
        <v>23</v>
      </c>
      <c r="C195" s="65" t="str">
        <f t="shared" si="19"/>
        <v/>
      </c>
      <c r="D195" s="253">
        <f t="shared" si="24"/>
        <v>0</v>
      </c>
      <c r="E195" s="253">
        <f t="shared" si="24"/>
        <v>0</v>
      </c>
      <c r="F195" s="253">
        <f t="shared" si="24"/>
        <v>0</v>
      </c>
      <c r="G195" s="253">
        <f t="shared" si="24"/>
        <v>0</v>
      </c>
      <c r="H195" s="253">
        <f t="shared" si="24"/>
        <v>0</v>
      </c>
      <c r="I195" s="253">
        <f t="shared" si="21"/>
        <v>0</v>
      </c>
      <c r="M195" s="67"/>
      <c r="N195" s="67"/>
      <c r="O195" s="67"/>
      <c r="P195" s="67"/>
      <c r="Q195" s="67"/>
      <c r="R195" s="67"/>
      <c r="V195" s="67"/>
      <c r="W195" s="67"/>
      <c r="X195" s="67"/>
      <c r="Y195" s="67"/>
      <c r="Z195" s="67"/>
      <c r="AA195" s="67"/>
      <c r="AF195" s="67"/>
      <c r="AG195" s="67"/>
      <c r="AH195" s="67"/>
      <c r="AI195" s="67"/>
      <c r="AJ195" s="67"/>
      <c r="AK195" s="67"/>
    </row>
    <row r="196" spans="2:37" s="65" customFormat="1" outlineLevel="1" x14ac:dyDescent="0.25">
      <c r="B196" s="268">
        <f t="shared" si="22"/>
        <v>24</v>
      </c>
      <c r="C196" s="65" t="str">
        <f t="shared" si="19"/>
        <v/>
      </c>
      <c r="D196" s="253">
        <f t="shared" si="24"/>
        <v>0</v>
      </c>
      <c r="E196" s="253">
        <f t="shared" si="24"/>
        <v>0</v>
      </c>
      <c r="F196" s="253">
        <f t="shared" si="24"/>
        <v>0</v>
      </c>
      <c r="G196" s="253">
        <f t="shared" si="24"/>
        <v>0</v>
      </c>
      <c r="H196" s="253">
        <f t="shared" si="24"/>
        <v>0</v>
      </c>
      <c r="I196" s="253">
        <f t="shared" si="21"/>
        <v>0</v>
      </c>
      <c r="M196" s="67"/>
      <c r="N196" s="67"/>
      <c r="O196" s="67"/>
      <c r="P196" s="67"/>
      <c r="Q196" s="67"/>
      <c r="R196" s="67"/>
      <c r="V196" s="67"/>
      <c r="W196" s="67"/>
      <c r="X196" s="67"/>
      <c r="Y196" s="67"/>
      <c r="Z196" s="67"/>
      <c r="AA196" s="67"/>
      <c r="AF196" s="67"/>
      <c r="AG196" s="67"/>
      <c r="AH196" s="67"/>
      <c r="AI196" s="67"/>
      <c r="AJ196" s="67"/>
      <c r="AK196" s="67"/>
    </row>
    <row r="197" spans="2:37" s="65" customFormat="1" outlineLevel="1" x14ac:dyDescent="0.25">
      <c r="B197" s="268">
        <f t="shared" si="22"/>
        <v>25</v>
      </c>
      <c r="C197" s="65" t="str">
        <f t="shared" si="19"/>
        <v/>
      </c>
      <c r="D197" s="253">
        <f t="shared" si="24"/>
        <v>0</v>
      </c>
      <c r="E197" s="253">
        <f t="shared" si="24"/>
        <v>0</v>
      </c>
      <c r="F197" s="253">
        <f t="shared" si="24"/>
        <v>0</v>
      </c>
      <c r="G197" s="253">
        <f t="shared" si="24"/>
        <v>0</v>
      </c>
      <c r="H197" s="253">
        <f t="shared" si="24"/>
        <v>0</v>
      </c>
      <c r="I197" s="253">
        <f t="shared" si="21"/>
        <v>0</v>
      </c>
      <c r="M197" s="67"/>
      <c r="N197" s="67"/>
      <c r="O197" s="67"/>
      <c r="P197" s="67"/>
      <c r="Q197" s="67"/>
      <c r="R197" s="67"/>
      <c r="V197" s="67"/>
      <c r="W197" s="67"/>
      <c r="X197" s="67"/>
      <c r="Y197" s="67"/>
      <c r="Z197" s="67"/>
      <c r="AA197" s="67"/>
      <c r="AF197" s="67"/>
      <c r="AG197" s="67"/>
      <c r="AH197" s="67"/>
      <c r="AI197" s="67"/>
      <c r="AJ197" s="67"/>
      <c r="AK197" s="67"/>
    </row>
    <row r="198" spans="2:37" s="65" customFormat="1" outlineLevel="1" x14ac:dyDescent="0.25">
      <c r="B198" s="268">
        <f t="shared" si="22"/>
        <v>26</v>
      </c>
      <c r="C198" s="65" t="str">
        <f t="shared" si="19"/>
        <v/>
      </c>
      <c r="D198" s="253">
        <f t="shared" si="24"/>
        <v>0</v>
      </c>
      <c r="E198" s="253">
        <f t="shared" si="24"/>
        <v>0</v>
      </c>
      <c r="F198" s="253">
        <f t="shared" si="24"/>
        <v>0</v>
      </c>
      <c r="G198" s="253">
        <f t="shared" si="24"/>
        <v>0</v>
      </c>
      <c r="H198" s="253">
        <f t="shared" si="24"/>
        <v>0</v>
      </c>
      <c r="I198" s="253">
        <f t="shared" si="21"/>
        <v>0</v>
      </c>
      <c r="M198" s="67"/>
      <c r="N198" s="67"/>
      <c r="O198" s="67"/>
      <c r="P198" s="67"/>
      <c r="Q198" s="67"/>
      <c r="R198" s="67"/>
      <c r="V198" s="67"/>
      <c r="W198" s="67"/>
      <c r="X198" s="67"/>
      <c r="Y198" s="67"/>
      <c r="Z198" s="67"/>
      <c r="AA198" s="67"/>
      <c r="AF198" s="67"/>
      <c r="AG198" s="67"/>
      <c r="AH198" s="67"/>
      <c r="AI198" s="67"/>
      <c r="AJ198" s="67"/>
      <c r="AK198" s="67"/>
    </row>
    <row r="199" spans="2:37" s="65" customFormat="1" outlineLevel="1" x14ac:dyDescent="0.25">
      <c r="B199" s="268">
        <f t="shared" si="22"/>
        <v>27</v>
      </c>
      <c r="C199" s="65" t="str">
        <f t="shared" si="19"/>
        <v/>
      </c>
      <c r="D199" s="253">
        <f t="shared" si="24"/>
        <v>0</v>
      </c>
      <c r="E199" s="253">
        <f t="shared" si="24"/>
        <v>0</v>
      </c>
      <c r="F199" s="253">
        <f t="shared" si="24"/>
        <v>0</v>
      </c>
      <c r="G199" s="253">
        <f t="shared" si="24"/>
        <v>0</v>
      </c>
      <c r="H199" s="253">
        <f t="shared" si="24"/>
        <v>0</v>
      </c>
      <c r="I199" s="253">
        <f t="shared" si="21"/>
        <v>0</v>
      </c>
      <c r="M199" s="67"/>
      <c r="N199" s="67"/>
      <c r="O199" s="67"/>
      <c r="P199" s="67"/>
      <c r="Q199" s="67"/>
      <c r="R199" s="67"/>
      <c r="V199" s="67"/>
      <c r="W199" s="67"/>
      <c r="X199" s="67"/>
      <c r="Y199" s="67"/>
      <c r="Z199" s="67"/>
      <c r="AA199" s="67"/>
      <c r="AF199" s="67"/>
      <c r="AG199" s="67"/>
      <c r="AH199" s="67"/>
      <c r="AI199" s="67"/>
      <c r="AJ199" s="67"/>
      <c r="AK199" s="67"/>
    </row>
    <row r="200" spans="2:37" s="65" customFormat="1" outlineLevel="1" x14ac:dyDescent="0.25">
      <c r="B200" s="268">
        <f t="shared" si="22"/>
        <v>28</v>
      </c>
      <c r="C200" s="65" t="str">
        <f t="shared" si="19"/>
        <v/>
      </c>
      <c r="D200" s="253">
        <f t="shared" si="24"/>
        <v>0</v>
      </c>
      <c r="E200" s="253">
        <f t="shared" si="24"/>
        <v>0</v>
      </c>
      <c r="F200" s="253">
        <f t="shared" si="24"/>
        <v>0</v>
      </c>
      <c r="G200" s="253">
        <f t="shared" si="24"/>
        <v>0</v>
      </c>
      <c r="H200" s="253">
        <f t="shared" si="24"/>
        <v>0</v>
      </c>
      <c r="I200" s="253">
        <f t="shared" si="21"/>
        <v>0</v>
      </c>
      <c r="M200" s="67"/>
      <c r="N200" s="67"/>
      <c r="O200" s="67"/>
      <c r="P200" s="67"/>
      <c r="Q200" s="67"/>
      <c r="R200" s="67"/>
      <c r="V200" s="67"/>
      <c r="W200" s="67"/>
      <c r="X200" s="67"/>
      <c r="Y200" s="67"/>
      <c r="Z200" s="67"/>
      <c r="AA200" s="67"/>
      <c r="AF200" s="67"/>
      <c r="AG200" s="67"/>
      <c r="AH200" s="67"/>
      <c r="AI200" s="67"/>
      <c r="AJ200" s="67"/>
      <c r="AK200" s="67"/>
    </row>
    <row r="201" spans="2:37" s="65" customFormat="1" outlineLevel="1" x14ac:dyDescent="0.25">
      <c r="B201" s="268">
        <f t="shared" si="22"/>
        <v>29</v>
      </c>
      <c r="C201" s="65" t="str">
        <f t="shared" si="19"/>
        <v/>
      </c>
      <c r="D201" s="253">
        <f t="shared" si="24"/>
        <v>0</v>
      </c>
      <c r="E201" s="253">
        <f t="shared" si="24"/>
        <v>0</v>
      </c>
      <c r="F201" s="253">
        <f t="shared" si="24"/>
        <v>0</v>
      </c>
      <c r="G201" s="253">
        <f t="shared" si="24"/>
        <v>0</v>
      </c>
      <c r="H201" s="253">
        <f t="shared" si="24"/>
        <v>0</v>
      </c>
      <c r="I201" s="253">
        <f t="shared" si="21"/>
        <v>0</v>
      </c>
      <c r="M201" s="67"/>
      <c r="N201" s="67"/>
      <c r="O201" s="67"/>
      <c r="P201" s="67"/>
      <c r="Q201" s="67"/>
      <c r="R201" s="67"/>
      <c r="V201" s="67"/>
      <c r="W201" s="67"/>
      <c r="X201" s="67"/>
      <c r="Y201" s="67"/>
      <c r="Z201" s="67"/>
      <c r="AA201" s="67"/>
      <c r="AF201" s="67"/>
      <c r="AG201" s="67"/>
      <c r="AH201" s="67"/>
      <c r="AI201" s="67"/>
      <c r="AJ201" s="67"/>
      <c r="AK201" s="67"/>
    </row>
    <row r="202" spans="2:37" s="65" customFormat="1" outlineLevel="1" x14ac:dyDescent="0.25">
      <c r="B202" s="268">
        <f t="shared" si="22"/>
        <v>30</v>
      </c>
      <c r="C202" s="65" t="str">
        <f t="shared" si="19"/>
        <v/>
      </c>
      <c r="D202" s="253">
        <f t="shared" si="24"/>
        <v>0</v>
      </c>
      <c r="E202" s="253">
        <f t="shared" si="24"/>
        <v>0</v>
      </c>
      <c r="F202" s="253">
        <f t="shared" si="24"/>
        <v>0</v>
      </c>
      <c r="G202" s="253">
        <f t="shared" si="24"/>
        <v>0</v>
      </c>
      <c r="H202" s="253">
        <f t="shared" si="24"/>
        <v>0</v>
      </c>
      <c r="I202" s="253">
        <f t="shared" si="21"/>
        <v>0</v>
      </c>
      <c r="M202" s="67"/>
      <c r="N202" s="67"/>
      <c r="O202" s="67"/>
      <c r="P202" s="67"/>
      <c r="Q202" s="67"/>
      <c r="R202" s="67"/>
      <c r="V202" s="67"/>
      <c r="W202" s="67"/>
      <c r="X202" s="67"/>
      <c r="Y202" s="67"/>
      <c r="Z202" s="67"/>
      <c r="AA202" s="67"/>
      <c r="AF202" s="67"/>
      <c r="AG202" s="67"/>
      <c r="AH202" s="67"/>
      <c r="AI202" s="67"/>
      <c r="AJ202" s="67"/>
      <c r="AK202" s="67"/>
    </row>
    <row r="203" spans="2:37" s="65" customFormat="1" outlineLevel="1" x14ac:dyDescent="0.25">
      <c r="B203" s="268">
        <f t="shared" si="22"/>
        <v>31</v>
      </c>
      <c r="C203" s="65" t="str">
        <f t="shared" si="19"/>
        <v/>
      </c>
      <c r="D203" s="253">
        <f t="shared" ref="D203:H212" si="25">IFERROR(D38-D93-D148,"")</f>
        <v>0</v>
      </c>
      <c r="E203" s="253">
        <f t="shared" si="25"/>
        <v>0</v>
      </c>
      <c r="F203" s="253">
        <f t="shared" si="25"/>
        <v>0</v>
      </c>
      <c r="G203" s="253">
        <f t="shared" si="25"/>
        <v>0</v>
      </c>
      <c r="H203" s="253">
        <f t="shared" si="25"/>
        <v>0</v>
      </c>
      <c r="I203" s="253">
        <f t="shared" si="21"/>
        <v>0</v>
      </c>
      <c r="M203" s="67"/>
      <c r="N203" s="67"/>
      <c r="O203" s="67"/>
      <c r="P203" s="67"/>
      <c r="Q203" s="67"/>
      <c r="R203" s="67"/>
      <c r="V203" s="67"/>
      <c r="W203" s="67"/>
      <c r="X203" s="67"/>
      <c r="Y203" s="67"/>
      <c r="Z203" s="67"/>
      <c r="AA203" s="67"/>
      <c r="AF203" s="67"/>
      <c r="AG203" s="67"/>
      <c r="AH203" s="67"/>
      <c r="AI203" s="67"/>
      <c r="AJ203" s="67"/>
      <c r="AK203" s="67"/>
    </row>
    <row r="204" spans="2:37" s="65" customFormat="1" outlineLevel="1" x14ac:dyDescent="0.25">
      <c r="B204" s="268">
        <f t="shared" si="22"/>
        <v>32</v>
      </c>
      <c r="C204" s="65" t="str">
        <f t="shared" si="19"/>
        <v/>
      </c>
      <c r="D204" s="253">
        <f t="shared" si="25"/>
        <v>0</v>
      </c>
      <c r="E204" s="253">
        <f t="shared" si="25"/>
        <v>0</v>
      </c>
      <c r="F204" s="253">
        <f t="shared" si="25"/>
        <v>0</v>
      </c>
      <c r="G204" s="253">
        <f t="shared" si="25"/>
        <v>0</v>
      </c>
      <c r="H204" s="253">
        <f t="shared" si="25"/>
        <v>0</v>
      </c>
      <c r="I204" s="253">
        <f t="shared" si="21"/>
        <v>0</v>
      </c>
      <c r="M204" s="67"/>
      <c r="N204" s="67"/>
      <c r="O204" s="67"/>
      <c r="P204" s="67"/>
      <c r="Q204" s="67"/>
      <c r="R204" s="67"/>
      <c r="V204" s="67"/>
      <c r="W204" s="67"/>
      <c r="X204" s="67"/>
      <c r="Y204" s="67"/>
      <c r="Z204" s="67"/>
      <c r="AA204" s="67"/>
      <c r="AF204" s="67"/>
      <c r="AG204" s="67"/>
      <c r="AH204" s="67"/>
      <c r="AI204" s="67"/>
      <c r="AJ204" s="67"/>
      <c r="AK204" s="67"/>
    </row>
    <row r="205" spans="2:37" s="65" customFormat="1" outlineLevel="1" x14ac:dyDescent="0.25">
      <c r="B205" s="268">
        <f t="shared" si="22"/>
        <v>33</v>
      </c>
      <c r="C205" s="65" t="str">
        <f t="shared" ref="C205:C223" si="26">IFERROR(C150,"")</f>
        <v/>
      </c>
      <c r="D205" s="253">
        <f t="shared" si="25"/>
        <v>0</v>
      </c>
      <c r="E205" s="253">
        <f t="shared" si="25"/>
        <v>0</v>
      </c>
      <c r="F205" s="253">
        <f t="shared" si="25"/>
        <v>0</v>
      </c>
      <c r="G205" s="253">
        <f t="shared" si="25"/>
        <v>0</v>
      </c>
      <c r="H205" s="253">
        <f t="shared" si="25"/>
        <v>0</v>
      </c>
      <c r="I205" s="253">
        <f t="shared" si="21"/>
        <v>0</v>
      </c>
      <c r="M205" s="67"/>
      <c r="N205" s="67"/>
      <c r="O205" s="67"/>
      <c r="P205" s="67"/>
      <c r="Q205" s="67"/>
      <c r="R205" s="67"/>
      <c r="V205" s="67"/>
      <c r="W205" s="67"/>
      <c r="X205" s="67"/>
      <c r="Y205" s="67"/>
      <c r="Z205" s="67"/>
      <c r="AA205" s="67"/>
      <c r="AF205" s="67"/>
      <c r="AG205" s="67"/>
      <c r="AH205" s="67"/>
      <c r="AI205" s="67"/>
      <c r="AJ205" s="67"/>
      <c r="AK205" s="67"/>
    </row>
    <row r="206" spans="2:37" s="65" customFormat="1" outlineLevel="1" x14ac:dyDescent="0.25">
      <c r="B206" s="268">
        <f t="shared" si="22"/>
        <v>34</v>
      </c>
      <c r="C206" s="65" t="str">
        <f t="shared" si="26"/>
        <v/>
      </c>
      <c r="D206" s="253">
        <f t="shared" si="25"/>
        <v>0</v>
      </c>
      <c r="E206" s="253">
        <f t="shared" si="25"/>
        <v>0</v>
      </c>
      <c r="F206" s="253">
        <f t="shared" si="25"/>
        <v>0</v>
      </c>
      <c r="G206" s="253">
        <f t="shared" si="25"/>
        <v>0</v>
      </c>
      <c r="H206" s="253">
        <f t="shared" si="25"/>
        <v>0</v>
      </c>
      <c r="I206" s="253">
        <f t="shared" si="21"/>
        <v>0</v>
      </c>
      <c r="M206" s="67"/>
      <c r="N206" s="67"/>
      <c r="O206" s="67"/>
      <c r="P206" s="67"/>
      <c r="Q206" s="67"/>
      <c r="R206" s="67"/>
      <c r="V206" s="67"/>
      <c r="W206" s="67"/>
      <c r="X206" s="67"/>
      <c r="Y206" s="67"/>
      <c r="Z206" s="67"/>
      <c r="AA206" s="67"/>
      <c r="AF206" s="67"/>
      <c r="AG206" s="67"/>
      <c r="AH206" s="67"/>
      <c r="AI206" s="67"/>
      <c r="AJ206" s="67"/>
      <c r="AK206" s="67"/>
    </row>
    <row r="207" spans="2:37" s="65" customFormat="1" outlineLevel="1" x14ac:dyDescent="0.25">
      <c r="B207" s="268">
        <f t="shared" si="22"/>
        <v>35</v>
      </c>
      <c r="C207" s="65" t="str">
        <f t="shared" si="26"/>
        <v/>
      </c>
      <c r="D207" s="253">
        <f t="shared" si="25"/>
        <v>0</v>
      </c>
      <c r="E207" s="253">
        <f t="shared" si="25"/>
        <v>0</v>
      </c>
      <c r="F207" s="253">
        <f t="shared" si="25"/>
        <v>0</v>
      </c>
      <c r="G207" s="253">
        <f t="shared" si="25"/>
        <v>0</v>
      </c>
      <c r="H207" s="253">
        <f t="shared" si="25"/>
        <v>0</v>
      </c>
      <c r="I207" s="253">
        <f t="shared" si="21"/>
        <v>0</v>
      </c>
      <c r="M207" s="67"/>
      <c r="N207" s="67"/>
      <c r="O207" s="67"/>
      <c r="P207" s="67"/>
      <c r="Q207" s="67"/>
      <c r="R207" s="67"/>
      <c r="V207" s="67"/>
      <c r="W207" s="67"/>
      <c r="X207" s="67"/>
      <c r="Y207" s="67"/>
      <c r="Z207" s="67"/>
      <c r="AA207" s="67"/>
      <c r="AF207" s="67"/>
      <c r="AG207" s="67"/>
      <c r="AH207" s="67"/>
      <c r="AI207" s="67"/>
      <c r="AJ207" s="67"/>
      <c r="AK207" s="67"/>
    </row>
    <row r="208" spans="2:37" s="65" customFormat="1" outlineLevel="1" x14ac:dyDescent="0.25">
      <c r="B208" s="268">
        <f t="shared" si="22"/>
        <v>36</v>
      </c>
      <c r="C208" s="65" t="str">
        <f t="shared" si="26"/>
        <v/>
      </c>
      <c r="D208" s="253">
        <f t="shared" si="25"/>
        <v>0</v>
      </c>
      <c r="E208" s="253">
        <f t="shared" si="25"/>
        <v>0</v>
      </c>
      <c r="F208" s="253">
        <f t="shared" si="25"/>
        <v>0</v>
      </c>
      <c r="G208" s="253">
        <f t="shared" si="25"/>
        <v>0</v>
      </c>
      <c r="H208" s="253">
        <f t="shared" si="25"/>
        <v>0</v>
      </c>
      <c r="I208" s="253">
        <f t="shared" si="21"/>
        <v>0</v>
      </c>
      <c r="M208" s="67"/>
      <c r="N208" s="67"/>
      <c r="O208" s="67"/>
      <c r="P208" s="67"/>
      <c r="Q208" s="67"/>
      <c r="R208" s="67"/>
      <c r="V208" s="67"/>
      <c r="W208" s="67"/>
      <c r="X208" s="67"/>
      <c r="Y208" s="67"/>
      <c r="Z208" s="67"/>
      <c r="AA208" s="67"/>
      <c r="AF208" s="67"/>
      <c r="AG208" s="67"/>
      <c r="AH208" s="67"/>
      <c r="AI208" s="67"/>
      <c r="AJ208" s="67"/>
      <c r="AK208" s="67"/>
    </row>
    <row r="209" spans="1:37" s="65" customFormat="1" outlineLevel="1" x14ac:dyDescent="0.25">
      <c r="B209" s="268">
        <f t="shared" si="22"/>
        <v>37</v>
      </c>
      <c r="C209" s="65" t="str">
        <f t="shared" si="26"/>
        <v/>
      </c>
      <c r="D209" s="253">
        <f t="shared" si="25"/>
        <v>0</v>
      </c>
      <c r="E209" s="253">
        <f t="shared" si="25"/>
        <v>0</v>
      </c>
      <c r="F209" s="253">
        <f t="shared" si="25"/>
        <v>0</v>
      </c>
      <c r="G209" s="253">
        <f t="shared" si="25"/>
        <v>0</v>
      </c>
      <c r="H209" s="253">
        <f t="shared" si="25"/>
        <v>0</v>
      </c>
      <c r="I209" s="253">
        <f t="shared" si="21"/>
        <v>0</v>
      </c>
      <c r="M209" s="67"/>
      <c r="N209" s="67"/>
      <c r="O209" s="67"/>
      <c r="P209" s="67"/>
      <c r="Q209" s="67"/>
      <c r="R209" s="67"/>
      <c r="V209" s="67"/>
      <c r="W209" s="67"/>
      <c r="X209" s="67"/>
      <c r="Y209" s="67"/>
      <c r="Z209" s="67"/>
      <c r="AA209" s="67"/>
      <c r="AF209" s="67"/>
      <c r="AG209" s="67"/>
      <c r="AH209" s="67"/>
      <c r="AI209" s="67"/>
      <c r="AJ209" s="67"/>
      <c r="AK209" s="67"/>
    </row>
    <row r="210" spans="1:37" s="65" customFormat="1" outlineLevel="1" x14ac:dyDescent="0.25">
      <c r="B210" s="268">
        <f t="shared" si="22"/>
        <v>38</v>
      </c>
      <c r="C210" s="65" t="str">
        <f t="shared" si="26"/>
        <v/>
      </c>
      <c r="D210" s="253">
        <f t="shared" si="25"/>
        <v>0</v>
      </c>
      <c r="E210" s="253">
        <f t="shared" si="25"/>
        <v>0</v>
      </c>
      <c r="F210" s="253">
        <f t="shared" si="25"/>
        <v>0</v>
      </c>
      <c r="G210" s="253">
        <f t="shared" si="25"/>
        <v>0</v>
      </c>
      <c r="H210" s="253">
        <f t="shared" si="25"/>
        <v>0</v>
      </c>
      <c r="I210" s="253">
        <f t="shared" si="21"/>
        <v>0</v>
      </c>
      <c r="M210" s="67"/>
      <c r="N210" s="67"/>
      <c r="O210" s="67"/>
      <c r="P210" s="67"/>
      <c r="Q210" s="67"/>
      <c r="R210" s="67"/>
      <c r="V210" s="67"/>
      <c r="W210" s="67"/>
      <c r="X210" s="67"/>
      <c r="Y210" s="67"/>
      <c r="Z210" s="67"/>
      <c r="AA210" s="67"/>
      <c r="AF210" s="67"/>
      <c r="AG210" s="67"/>
      <c r="AH210" s="67"/>
      <c r="AI210" s="67"/>
      <c r="AJ210" s="67"/>
      <c r="AK210" s="67"/>
    </row>
    <row r="211" spans="1:37" s="65" customFormat="1" outlineLevel="1" x14ac:dyDescent="0.25">
      <c r="B211" s="268">
        <f t="shared" si="22"/>
        <v>39</v>
      </c>
      <c r="C211" s="65" t="str">
        <f t="shared" si="26"/>
        <v/>
      </c>
      <c r="D211" s="253">
        <f t="shared" si="25"/>
        <v>0</v>
      </c>
      <c r="E211" s="253">
        <f t="shared" si="25"/>
        <v>0</v>
      </c>
      <c r="F211" s="253">
        <f t="shared" si="25"/>
        <v>0</v>
      </c>
      <c r="G211" s="253">
        <f t="shared" si="25"/>
        <v>0</v>
      </c>
      <c r="H211" s="253">
        <f t="shared" si="25"/>
        <v>0</v>
      </c>
      <c r="I211" s="253">
        <f t="shared" si="21"/>
        <v>0</v>
      </c>
      <c r="M211" s="67"/>
      <c r="N211" s="67"/>
      <c r="O211" s="67"/>
      <c r="P211" s="67"/>
      <c r="Q211" s="67"/>
      <c r="R211" s="67"/>
      <c r="V211" s="67"/>
      <c r="W211" s="67"/>
      <c r="X211" s="67"/>
      <c r="Y211" s="67"/>
      <c r="Z211" s="67"/>
      <c r="AA211" s="67"/>
      <c r="AF211" s="67"/>
      <c r="AG211" s="67"/>
      <c r="AH211" s="67"/>
      <c r="AI211" s="67"/>
      <c r="AJ211" s="67"/>
      <c r="AK211" s="67"/>
    </row>
    <row r="212" spans="1:37" s="65" customFormat="1" outlineLevel="1" x14ac:dyDescent="0.25">
      <c r="B212" s="268">
        <f t="shared" si="22"/>
        <v>40</v>
      </c>
      <c r="C212" s="65" t="str">
        <f t="shared" si="26"/>
        <v/>
      </c>
      <c r="D212" s="253">
        <f t="shared" si="25"/>
        <v>0</v>
      </c>
      <c r="E212" s="253">
        <f t="shared" si="25"/>
        <v>0</v>
      </c>
      <c r="F212" s="253">
        <f t="shared" si="25"/>
        <v>0</v>
      </c>
      <c r="G212" s="253">
        <f t="shared" si="25"/>
        <v>0</v>
      </c>
      <c r="H212" s="253">
        <f t="shared" si="25"/>
        <v>0</v>
      </c>
      <c r="I212" s="253">
        <f t="shared" si="21"/>
        <v>0</v>
      </c>
      <c r="M212" s="67"/>
      <c r="N212" s="67"/>
      <c r="O212" s="67"/>
      <c r="P212" s="67"/>
      <c r="Q212" s="67"/>
      <c r="R212" s="67"/>
      <c r="V212" s="67"/>
      <c r="W212" s="67"/>
      <c r="X212" s="67"/>
      <c r="Y212" s="67"/>
      <c r="Z212" s="67"/>
      <c r="AA212" s="67"/>
      <c r="AF212" s="67"/>
      <c r="AG212" s="67"/>
      <c r="AH212" s="67"/>
      <c r="AI212" s="67"/>
      <c r="AJ212" s="67"/>
      <c r="AK212" s="67"/>
    </row>
    <row r="213" spans="1:37" s="65" customFormat="1" outlineLevel="1" x14ac:dyDescent="0.25">
      <c r="B213" s="268">
        <f t="shared" si="22"/>
        <v>41</v>
      </c>
      <c r="C213" s="65" t="str">
        <f t="shared" si="26"/>
        <v/>
      </c>
      <c r="D213" s="253">
        <f t="shared" ref="D213:H222" si="27">IFERROR(D48-D103-D158,"")</f>
        <v>0</v>
      </c>
      <c r="E213" s="253">
        <f t="shared" si="27"/>
        <v>0</v>
      </c>
      <c r="F213" s="253">
        <f t="shared" si="27"/>
        <v>0</v>
      </c>
      <c r="G213" s="253">
        <f t="shared" si="27"/>
        <v>0</v>
      </c>
      <c r="H213" s="253">
        <f t="shared" si="27"/>
        <v>0</v>
      </c>
      <c r="I213" s="253">
        <f t="shared" si="21"/>
        <v>0</v>
      </c>
      <c r="M213" s="67"/>
      <c r="N213" s="67"/>
      <c r="O213" s="67"/>
      <c r="P213" s="67"/>
      <c r="Q213" s="67"/>
      <c r="R213" s="67"/>
      <c r="V213" s="67"/>
      <c r="W213" s="67"/>
      <c r="X213" s="67"/>
      <c r="Y213" s="67"/>
      <c r="Z213" s="67"/>
      <c r="AA213" s="67"/>
      <c r="AF213" s="67"/>
      <c r="AG213" s="67"/>
      <c r="AH213" s="67"/>
      <c r="AI213" s="67"/>
      <c r="AJ213" s="67"/>
      <c r="AK213" s="67"/>
    </row>
    <row r="214" spans="1:37" s="65" customFormat="1" outlineLevel="1" x14ac:dyDescent="0.25">
      <c r="B214" s="268">
        <f t="shared" si="22"/>
        <v>42</v>
      </c>
      <c r="C214" s="65" t="str">
        <f t="shared" si="26"/>
        <v/>
      </c>
      <c r="D214" s="253">
        <f t="shared" si="27"/>
        <v>0</v>
      </c>
      <c r="E214" s="253">
        <f t="shared" si="27"/>
        <v>0</v>
      </c>
      <c r="F214" s="253">
        <f t="shared" si="27"/>
        <v>0</v>
      </c>
      <c r="G214" s="253">
        <f t="shared" si="27"/>
        <v>0</v>
      </c>
      <c r="H214" s="253">
        <f t="shared" si="27"/>
        <v>0</v>
      </c>
      <c r="I214" s="253">
        <f t="shared" si="21"/>
        <v>0</v>
      </c>
      <c r="M214" s="67"/>
      <c r="N214" s="67"/>
      <c r="O214" s="67"/>
      <c r="P214" s="67"/>
      <c r="Q214" s="67"/>
      <c r="R214" s="67"/>
      <c r="V214" s="67"/>
      <c r="W214" s="67"/>
      <c r="X214" s="67"/>
      <c r="Y214" s="67"/>
      <c r="Z214" s="67"/>
      <c r="AA214" s="67"/>
      <c r="AF214" s="67"/>
      <c r="AG214" s="67"/>
      <c r="AH214" s="67"/>
      <c r="AI214" s="67"/>
      <c r="AJ214" s="67"/>
      <c r="AK214" s="67"/>
    </row>
    <row r="215" spans="1:37" s="65" customFormat="1" outlineLevel="1" x14ac:dyDescent="0.25">
      <c r="B215" s="268">
        <f t="shared" si="22"/>
        <v>43</v>
      </c>
      <c r="C215" s="65" t="str">
        <f t="shared" si="26"/>
        <v/>
      </c>
      <c r="D215" s="253">
        <f t="shared" si="27"/>
        <v>0</v>
      </c>
      <c r="E215" s="253">
        <f t="shared" si="27"/>
        <v>0</v>
      </c>
      <c r="F215" s="253">
        <f t="shared" si="27"/>
        <v>0</v>
      </c>
      <c r="G215" s="253">
        <f t="shared" si="27"/>
        <v>0</v>
      </c>
      <c r="H215" s="253">
        <f t="shared" si="27"/>
        <v>0</v>
      </c>
      <c r="I215" s="253">
        <f t="shared" si="21"/>
        <v>0</v>
      </c>
      <c r="M215" s="67"/>
      <c r="N215" s="67"/>
      <c r="O215" s="67"/>
      <c r="P215" s="67"/>
      <c r="Q215" s="67"/>
      <c r="R215" s="67"/>
      <c r="V215" s="67"/>
      <c r="W215" s="67"/>
      <c r="X215" s="67"/>
      <c r="Y215" s="67"/>
      <c r="Z215" s="67"/>
      <c r="AA215" s="67"/>
      <c r="AF215" s="67"/>
      <c r="AG215" s="67"/>
      <c r="AH215" s="67"/>
      <c r="AI215" s="67"/>
      <c r="AJ215" s="67"/>
      <c r="AK215" s="67"/>
    </row>
    <row r="216" spans="1:37" s="65" customFormat="1" outlineLevel="1" x14ac:dyDescent="0.25">
      <c r="B216" s="268">
        <f t="shared" si="22"/>
        <v>44</v>
      </c>
      <c r="C216" s="65" t="str">
        <f t="shared" si="26"/>
        <v/>
      </c>
      <c r="D216" s="253">
        <f t="shared" si="27"/>
        <v>0</v>
      </c>
      <c r="E216" s="253">
        <f t="shared" si="27"/>
        <v>0</v>
      </c>
      <c r="F216" s="253">
        <f t="shared" si="27"/>
        <v>0</v>
      </c>
      <c r="G216" s="253">
        <f t="shared" si="27"/>
        <v>0</v>
      </c>
      <c r="H216" s="253">
        <f t="shared" si="27"/>
        <v>0</v>
      </c>
      <c r="I216" s="253">
        <f t="shared" si="21"/>
        <v>0</v>
      </c>
      <c r="M216" s="67"/>
      <c r="N216" s="67"/>
      <c r="O216" s="67"/>
      <c r="P216" s="67"/>
      <c r="Q216" s="67"/>
      <c r="R216" s="67"/>
      <c r="V216" s="67"/>
      <c r="W216" s="67"/>
      <c r="X216" s="67"/>
      <c r="Y216" s="67"/>
      <c r="Z216" s="67"/>
      <c r="AA216" s="67"/>
      <c r="AF216" s="67"/>
      <c r="AG216" s="67"/>
      <c r="AH216" s="67"/>
      <c r="AI216" s="67"/>
      <c r="AJ216" s="67"/>
      <c r="AK216" s="67"/>
    </row>
    <row r="217" spans="1:37" s="65" customFormat="1" outlineLevel="1" x14ac:dyDescent="0.25">
      <c r="B217" s="268">
        <f t="shared" si="22"/>
        <v>45</v>
      </c>
      <c r="C217" s="65" t="str">
        <f t="shared" si="26"/>
        <v/>
      </c>
      <c r="D217" s="253">
        <f t="shared" si="27"/>
        <v>0</v>
      </c>
      <c r="E217" s="253">
        <f t="shared" si="27"/>
        <v>0</v>
      </c>
      <c r="F217" s="253">
        <f t="shared" si="27"/>
        <v>0</v>
      </c>
      <c r="G217" s="253">
        <f t="shared" si="27"/>
        <v>0</v>
      </c>
      <c r="H217" s="253">
        <f t="shared" si="27"/>
        <v>0</v>
      </c>
      <c r="I217" s="253">
        <f t="shared" si="21"/>
        <v>0</v>
      </c>
      <c r="M217" s="67"/>
      <c r="N217" s="67"/>
      <c r="O217" s="67"/>
      <c r="P217" s="67"/>
      <c r="Q217" s="67"/>
      <c r="R217" s="67"/>
      <c r="V217" s="67"/>
      <c r="W217" s="67"/>
      <c r="X217" s="67"/>
      <c r="Y217" s="67"/>
      <c r="Z217" s="67"/>
      <c r="AA217" s="67"/>
      <c r="AF217" s="67"/>
      <c r="AG217" s="67"/>
      <c r="AH217" s="67"/>
      <c r="AI217" s="67"/>
      <c r="AJ217" s="67"/>
      <c r="AK217" s="67"/>
    </row>
    <row r="218" spans="1:37" s="65" customFormat="1" outlineLevel="1" x14ac:dyDescent="0.25">
      <c r="B218" s="268">
        <f t="shared" si="22"/>
        <v>46</v>
      </c>
      <c r="C218" s="65" t="str">
        <f t="shared" si="26"/>
        <v/>
      </c>
      <c r="D218" s="253">
        <f t="shared" si="27"/>
        <v>0</v>
      </c>
      <c r="E218" s="253">
        <f t="shared" si="27"/>
        <v>0</v>
      </c>
      <c r="F218" s="253">
        <f t="shared" si="27"/>
        <v>0</v>
      </c>
      <c r="G218" s="253">
        <f t="shared" si="27"/>
        <v>0</v>
      </c>
      <c r="H218" s="253">
        <f t="shared" si="27"/>
        <v>0</v>
      </c>
      <c r="I218" s="253">
        <f t="shared" si="21"/>
        <v>0</v>
      </c>
      <c r="M218" s="67"/>
      <c r="N218" s="67"/>
      <c r="O218" s="67"/>
      <c r="P218" s="67"/>
      <c r="Q218" s="67"/>
      <c r="R218" s="67"/>
      <c r="V218" s="67"/>
      <c r="W218" s="67"/>
      <c r="X218" s="67"/>
      <c r="Y218" s="67"/>
      <c r="Z218" s="67"/>
      <c r="AA218" s="67"/>
      <c r="AF218" s="67"/>
      <c r="AG218" s="67"/>
      <c r="AH218" s="67"/>
      <c r="AI218" s="67"/>
      <c r="AJ218" s="67"/>
      <c r="AK218" s="67"/>
    </row>
    <row r="219" spans="1:37" s="65" customFormat="1" outlineLevel="1" x14ac:dyDescent="0.25">
      <c r="B219" s="268">
        <f t="shared" si="22"/>
        <v>47</v>
      </c>
      <c r="C219" s="65" t="str">
        <f t="shared" si="26"/>
        <v/>
      </c>
      <c r="D219" s="253">
        <f t="shared" si="27"/>
        <v>0</v>
      </c>
      <c r="E219" s="253">
        <f t="shared" si="27"/>
        <v>0</v>
      </c>
      <c r="F219" s="253">
        <f t="shared" si="27"/>
        <v>0</v>
      </c>
      <c r="G219" s="253">
        <f t="shared" si="27"/>
        <v>0</v>
      </c>
      <c r="H219" s="253">
        <f t="shared" si="27"/>
        <v>0</v>
      </c>
      <c r="I219" s="253">
        <f t="shared" si="21"/>
        <v>0</v>
      </c>
      <c r="M219" s="67"/>
      <c r="N219" s="67"/>
      <c r="O219" s="67"/>
      <c r="P219" s="67"/>
      <c r="Q219" s="67"/>
      <c r="R219" s="67"/>
      <c r="V219" s="67"/>
      <c r="W219" s="67"/>
      <c r="X219" s="67"/>
      <c r="Y219" s="67"/>
      <c r="Z219" s="67"/>
      <c r="AA219" s="67"/>
      <c r="AF219" s="67"/>
      <c r="AG219" s="67"/>
      <c r="AH219" s="67"/>
      <c r="AI219" s="67"/>
      <c r="AJ219" s="67"/>
      <c r="AK219" s="67"/>
    </row>
    <row r="220" spans="1:37" s="65" customFormat="1" outlineLevel="1" x14ac:dyDescent="0.25">
      <c r="B220" s="268">
        <f t="shared" si="22"/>
        <v>48</v>
      </c>
      <c r="C220" s="65" t="str">
        <f t="shared" si="26"/>
        <v/>
      </c>
      <c r="D220" s="253">
        <f t="shared" si="27"/>
        <v>0</v>
      </c>
      <c r="E220" s="253">
        <f t="shared" si="27"/>
        <v>0</v>
      </c>
      <c r="F220" s="253">
        <f t="shared" si="27"/>
        <v>0</v>
      </c>
      <c r="G220" s="253">
        <f t="shared" si="27"/>
        <v>0</v>
      </c>
      <c r="H220" s="253">
        <f t="shared" si="27"/>
        <v>0</v>
      </c>
      <c r="I220" s="253">
        <f t="shared" si="21"/>
        <v>0</v>
      </c>
      <c r="M220" s="67"/>
      <c r="N220" s="67"/>
      <c r="O220" s="67"/>
      <c r="P220" s="67"/>
      <c r="Q220" s="67"/>
      <c r="R220" s="67"/>
      <c r="V220" s="67"/>
      <c r="W220" s="67"/>
      <c r="X220" s="67"/>
      <c r="Y220" s="67"/>
      <c r="Z220" s="67"/>
      <c r="AA220" s="67"/>
      <c r="AF220" s="67"/>
      <c r="AG220" s="67"/>
      <c r="AH220" s="67"/>
      <c r="AI220" s="67"/>
      <c r="AJ220" s="67"/>
      <c r="AK220" s="67"/>
    </row>
    <row r="221" spans="1:37" s="65" customFormat="1" outlineLevel="1" x14ac:dyDescent="0.25">
      <c r="B221" s="268">
        <f t="shared" si="22"/>
        <v>49</v>
      </c>
      <c r="C221" s="65" t="str">
        <f t="shared" si="26"/>
        <v/>
      </c>
      <c r="D221" s="253">
        <f t="shared" si="27"/>
        <v>0</v>
      </c>
      <c r="E221" s="253">
        <f t="shared" si="27"/>
        <v>0</v>
      </c>
      <c r="F221" s="253">
        <f t="shared" si="27"/>
        <v>0</v>
      </c>
      <c r="G221" s="253">
        <f t="shared" si="27"/>
        <v>0</v>
      </c>
      <c r="H221" s="253">
        <f t="shared" si="27"/>
        <v>0</v>
      </c>
      <c r="I221" s="253">
        <f t="shared" si="21"/>
        <v>0</v>
      </c>
      <c r="M221" s="67"/>
      <c r="N221" s="67"/>
      <c r="O221" s="67"/>
      <c r="P221" s="67"/>
      <c r="Q221" s="67"/>
      <c r="R221" s="67"/>
      <c r="V221" s="67"/>
      <c r="W221" s="67"/>
      <c r="X221" s="67"/>
      <c r="Y221" s="67"/>
      <c r="Z221" s="67"/>
      <c r="AA221" s="67"/>
      <c r="AF221" s="67"/>
      <c r="AG221" s="67"/>
      <c r="AH221" s="67"/>
      <c r="AI221" s="67"/>
      <c r="AJ221" s="67"/>
      <c r="AK221" s="67"/>
    </row>
    <row r="222" spans="1:37" s="65" customFormat="1" outlineLevel="1" x14ac:dyDescent="0.25">
      <c r="B222" s="268">
        <f t="shared" si="22"/>
        <v>50</v>
      </c>
      <c r="C222" s="65" t="str">
        <f t="shared" si="26"/>
        <v/>
      </c>
      <c r="D222" s="253">
        <f t="shared" si="27"/>
        <v>0</v>
      </c>
      <c r="E222" s="253">
        <f t="shared" si="27"/>
        <v>0</v>
      </c>
      <c r="F222" s="253">
        <f t="shared" si="27"/>
        <v>0</v>
      </c>
      <c r="G222" s="253">
        <f t="shared" si="27"/>
        <v>0</v>
      </c>
      <c r="H222" s="253">
        <f t="shared" si="27"/>
        <v>0</v>
      </c>
      <c r="I222" s="253">
        <f t="shared" si="21"/>
        <v>0</v>
      </c>
      <c r="M222" s="67"/>
      <c r="N222" s="67"/>
      <c r="O222" s="67"/>
      <c r="P222" s="67"/>
      <c r="Q222" s="67"/>
      <c r="R222" s="67"/>
      <c r="V222" s="67"/>
      <c r="W222" s="67"/>
      <c r="X222" s="67"/>
      <c r="Y222" s="67"/>
      <c r="Z222" s="67"/>
      <c r="AA222" s="67"/>
      <c r="AF222" s="67"/>
      <c r="AG222" s="67"/>
      <c r="AH222" s="67"/>
      <c r="AI222" s="67"/>
      <c r="AJ222" s="67"/>
      <c r="AK222" s="67"/>
    </row>
    <row r="223" spans="1:37" s="65" customFormat="1" ht="13" x14ac:dyDescent="0.3">
      <c r="C223" s="97" t="str">
        <f t="shared" si="26"/>
        <v>Total</v>
      </c>
      <c r="D223" s="261">
        <f t="shared" ref="D223:I223" si="28">IFERROR(SUM(D173:D222),"")</f>
        <v>272.69122800823675</v>
      </c>
      <c r="E223" s="261">
        <f t="shared" si="28"/>
        <v>264.43257611739358</v>
      </c>
      <c r="F223" s="261">
        <f t="shared" si="28"/>
        <v>259.26678572923703</v>
      </c>
      <c r="G223" s="261">
        <f t="shared" si="28"/>
        <v>304.26435359533605</v>
      </c>
      <c r="H223" s="261">
        <f t="shared" si="28"/>
        <v>298.65924911089462</v>
      </c>
      <c r="I223" s="261">
        <f t="shared" si="28"/>
        <v>1399.314192561098</v>
      </c>
      <c r="M223" s="67"/>
      <c r="N223" s="67"/>
      <c r="O223" s="67"/>
      <c r="P223" s="67"/>
      <c r="Q223" s="67"/>
      <c r="R223" s="67"/>
      <c r="V223" s="67"/>
      <c r="W223" s="67"/>
      <c r="X223" s="67"/>
      <c r="Y223" s="67"/>
      <c r="Z223" s="67"/>
      <c r="AA223" s="67"/>
      <c r="AF223" s="67"/>
      <c r="AG223" s="67"/>
      <c r="AH223" s="67"/>
      <c r="AI223" s="67"/>
      <c r="AJ223" s="67"/>
      <c r="AK223" s="67"/>
    </row>
    <row r="224" spans="1:37" s="98" customFormat="1" ht="13" x14ac:dyDescent="0.25">
      <c r="A224" s="136"/>
      <c r="C224" s="147"/>
    </row>
    <row r="225" spans="4:37" s="65" customFormat="1" ht="13" x14ac:dyDescent="0.25">
      <c r="D225" s="130"/>
      <c r="E225" s="67"/>
      <c r="F225" s="67"/>
      <c r="G225" s="67"/>
      <c r="H225" s="67"/>
      <c r="I225" s="67"/>
      <c r="M225" s="67"/>
      <c r="N225" s="67"/>
      <c r="O225" s="67"/>
      <c r="P225" s="67"/>
      <c r="Q225" s="67"/>
      <c r="R225" s="67"/>
      <c r="V225" s="67"/>
      <c r="W225" s="67"/>
      <c r="X225" s="67"/>
      <c r="Y225" s="67"/>
      <c r="Z225" s="67"/>
      <c r="AA225" s="67"/>
      <c r="AF225" s="67"/>
      <c r="AG225" s="67"/>
      <c r="AH225" s="67"/>
      <c r="AI225" s="67"/>
      <c r="AJ225" s="67"/>
      <c r="AK225" s="67"/>
    </row>
    <row r="226" spans="4:37" s="65" customFormat="1" hidden="1" x14ac:dyDescent="0.25">
      <c r="D226" s="67"/>
      <c r="E226" s="67"/>
      <c r="F226" s="67"/>
      <c r="G226" s="67"/>
      <c r="H226" s="67"/>
      <c r="I226" s="67"/>
      <c r="M226" s="67"/>
      <c r="N226" s="67"/>
      <c r="O226" s="67"/>
      <c r="P226" s="67"/>
      <c r="Q226" s="67"/>
      <c r="R226" s="67"/>
      <c r="V226" s="67"/>
      <c r="W226" s="67"/>
      <c r="X226" s="67"/>
      <c r="Y226" s="67"/>
      <c r="Z226" s="67"/>
      <c r="AA226" s="67"/>
      <c r="AF226" s="67"/>
      <c r="AG226" s="67"/>
      <c r="AH226" s="67"/>
      <c r="AI226" s="67"/>
      <c r="AJ226" s="67"/>
      <c r="AK226" s="67"/>
    </row>
  </sheetData>
  <mergeCells count="9">
    <mergeCell ref="L5:R5"/>
    <mergeCell ref="C60:I60"/>
    <mergeCell ref="C115:I115"/>
    <mergeCell ref="C170:I170"/>
    <mergeCell ref="A170:B170"/>
    <mergeCell ref="A115:B115"/>
    <mergeCell ref="A60:B60"/>
    <mergeCell ref="A5:B5"/>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codeName="Sheet15">
    <tabColor rgb="FFFFCC99"/>
  </sheetPr>
  <dimension ref="A1:AW226"/>
  <sheetViews>
    <sheetView workbookViewId="0"/>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9" customWidth="1"/>
    <col min="5" max="7" width="12.81640625" style="129" customWidth="1"/>
    <col min="8" max="8" width="13.54296875" style="129" bestFit="1" customWidth="1"/>
    <col min="9" max="9" width="12.81640625" style="129" customWidth="1"/>
    <col min="10" max="10" width="2.1796875" style="2" customWidth="1"/>
    <col min="11" max="11" width="4.26953125" style="2" customWidth="1"/>
    <col min="12" max="12" width="42.81640625" style="2" customWidth="1"/>
    <col min="13" max="18" width="12.81640625" style="129" customWidth="1"/>
    <col min="19" max="19" width="4.26953125" style="2" customWidth="1"/>
    <col min="20" max="20" width="6" style="2" hidden="1" customWidth="1"/>
    <col min="21" max="21" width="45.54296875" style="2" hidden="1" customWidth="1"/>
    <col min="22" max="22" width="11.7265625" style="129" hidden="1" customWidth="1"/>
    <col min="23" max="23" width="15.7265625" style="129" hidden="1" customWidth="1"/>
    <col min="24" max="24" width="12.1796875" style="129" hidden="1" customWidth="1"/>
    <col min="25" max="25" width="13" style="129" hidden="1" customWidth="1"/>
    <col min="26" max="26" width="16.7265625" style="129" hidden="1" customWidth="1"/>
    <col min="27" max="27" width="11.453125" style="129" hidden="1" customWidth="1"/>
    <col min="28" max="29" width="8.7265625" style="2" hidden="1" customWidth="1"/>
    <col min="30" max="30" width="7.1796875" style="2" hidden="1" customWidth="1"/>
    <col min="31" max="31" width="42.81640625" style="2" hidden="1" customWidth="1"/>
    <col min="32" max="37" width="12.81640625" style="129"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8.7265625" style="2" hidden="1"/>
  </cols>
  <sheetData>
    <row r="1" spans="1:37" ht="13" x14ac:dyDescent="0.3">
      <c r="A1" s="81" t="str">
        <f>'Input| Setup'!E5&amp;"     "&amp;'Input| Escalations'!D8</f>
        <v>United Energy     2026-27</v>
      </c>
    </row>
    <row r="2" spans="1:37" s="64" customFormat="1" ht="13.5" customHeight="1" x14ac:dyDescent="0.3">
      <c r="A2" s="27"/>
      <c r="B2" s="27"/>
      <c r="C2" s="20" t="str">
        <f>IFERROR(Index!B2,"")</f>
        <v>AER Capex Forecast Model</v>
      </c>
      <c r="D2" s="32" t="s">
        <v>76</v>
      </c>
      <c r="E2" s="62">
        <f>'Model Validation'!$C$16</f>
        <v>0</v>
      </c>
      <c r="F2" s="28"/>
      <c r="G2" s="28"/>
      <c r="H2" s="28"/>
      <c r="I2" s="27"/>
      <c r="J2" s="27"/>
      <c r="K2" s="27"/>
      <c r="L2" s="27"/>
      <c r="M2" s="27"/>
      <c r="N2" s="27"/>
      <c r="O2" s="27"/>
      <c r="P2" s="27"/>
      <c r="Q2" s="27"/>
      <c r="R2" s="27"/>
      <c r="S2" s="27"/>
      <c r="T2" s="2"/>
      <c r="U2" s="2"/>
    </row>
    <row r="3" spans="1:37" s="64" customFormat="1" ht="13.5" customHeight="1" x14ac:dyDescent="0.3">
      <c r="A3" s="27"/>
      <c r="B3" s="27"/>
      <c r="C3" s="20" t="str">
        <f ca="1">IFERROR(MID(CELL("filename",B2),FIND("]",CELL("filename",B2))+1,255),"")</f>
        <v>Output| PTRM (T)</v>
      </c>
      <c r="D3" s="27"/>
      <c r="E3" s="27"/>
      <c r="F3" s="28"/>
      <c r="G3" s="28"/>
      <c r="H3" s="28"/>
      <c r="I3" s="27"/>
      <c r="J3" s="27"/>
      <c r="K3" s="27"/>
      <c r="L3" s="27"/>
      <c r="M3" s="27"/>
      <c r="N3" s="27"/>
      <c r="O3" s="27"/>
      <c r="P3" s="27"/>
      <c r="Q3" s="27"/>
      <c r="R3" s="27"/>
      <c r="S3" s="27"/>
      <c r="T3" s="2"/>
      <c r="U3" s="2"/>
    </row>
    <row r="4" spans="1:37" x14ac:dyDescent="0.25"/>
    <row r="5" spans="1:37" s="65" customFormat="1" ht="13" x14ac:dyDescent="0.3">
      <c r="A5" s="303"/>
      <c r="B5" s="303"/>
      <c r="C5" s="303" t="str">
        <f>IFERROR(LEFT('Output| PTRM (D)'!L5,2)+1&amp;". Forecast gross capital expenditure – as incurred ($millions "&amp;'Input| Escalations'!$E$10&amp;" "&amp;'Input| Escalations'!$D$10&amp;") (Transmission)","")</f>
        <v>61. Forecast gross capital expenditure – as incurred ($millions June 2026) (Transmission)</v>
      </c>
      <c r="D5" s="303"/>
      <c r="E5" s="303"/>
      <c r="F5" s="303"/>
      <c r="G5" s="303"/>
      <c r="H5" s="303"/>
      <c r="I5" s="303"/>
      <c r="L5" s="303" t="str">
        <f>IFERROR(LEFT(C170,2)+1&amp;". Forecast immediate expensing of capital expenditure – as incurred ($millions "&amp;'Input| Escalations'!$E$10&amp;" "&amp;'Input| Escalations'!$D$10&amp;") (Transmission)","")</f>
        <v>65. Forecast immediate expensing of capital expenditure – as incurred ($millions June 2026) (Transmission)</v>
      </c>
      <c r="M5" s="303"/>
      <c r="N5" s="303"/>
      <c r="O5" s="303"/>
      <c r="P5" s="303"/>
      <c r="Q5" s="303"/>
      <c r="R5" s="303"/>
      <c r="V5" s="67"/>
      <c r="W5" s="67"/>
      <c r="X5" s="67"/>
      <c r="Y5" s="67"/>
      <c r="Z5" s="67"/>
      <c r="AA5" s="67"/>
      <c r="AF5" s="67"/>
      <c r="AG5" s="67"/>
      <c r="AH5" s="67"/>
      <c r="AI5" s="67"/>
      <c r="AJ5" s="67"/>
      <c r="AK5" s="67"/>
    </row>
    <row r="6" spans="1:37" s="65" customFormat="1" x14ac:dyDescent="0.25">
      <c r="D6" s="241">
        <f>IF(ABS('Calc| Project Costs'!BT6/10^3-D58-'Output| PTRM (D)'!D58)&lt;0.0000001,0,1)</f>
        <v>0</v>
      </c>
      <c r="E6" s="241">
        <f>IF(ABS('Calc| Project Costs'!BU6/10^3-E58-'Output| PTRM (D)'!E58)&lt;0.0000001,0,1)</f>
        <v>0</v>
      </c>
      <c r="F6" s="241">
        <f>IF(ABS('Calc| Project Costs'!BV6/10^3-F58-'Output| PTRM (D)'!F58)&lt;0.0000001,0,1)</f>
        <v>0</v>
      </c>
      <c r="G6" s="241">
        <f>IF(ABS('Calc| Project Costs'!BW6/10^3-G58-'Output| PTRM (D)'!G58)&lt;0.0000001,0,1)</f>
        <v>0</v>
      </c>
      <c r="H6" s="241">
        <f>IF(ABS('Calc| Project Costs'!BX6/10^3-H58-'Output| PTRM (D)'!H58)&lt;0.0000001,0,1)</f>
        <v>0</v>
      </c>
      <c r="M6" s="241">
        <f>IF(ABS((SUMPRODUCT(D8:D57,'Input| Expensing'!Z8:Z57)-SUMPRODUCT(D118:D167,'Input| Expensing'!Z8:Z57))-M58)&lt;0.0000001,0,1)</f>
        <v>0</v>
      </c>
      <c r="N6" s="241">
        <f>IF(ABS((SUMPRODUCT(E8:E57,'Input| Expensing'!AA8:AA57)-SUMPRODUCT(E118:E167,'Input| Expensing'!AA8:AA57))-N58)&lt;0.0000001,0,1)</f>
        <v>0</v>
      </c>
      <c r="O6" s="241">
        <f>IF(ABS((SUMPRODUCT(F8:F57,'Input| Expensing'!AB8:AB57)-SUMPRODUCT(F118:F167,'Input| Expensing'!AB8:AB57))-O58)&lt;0.0000001,0,1)</f>
        <v>0</v>
      </c>
      <c r="P6" s="241">
        <f>IF(ABS((SUMPRODUCT(G8:G57,'Input| Expensing'!AC8:AC57)-SUMPRODUCT(G118:G167,'Input| Expensing'!AC8:AC57))-P58)&lt;0.0000001,0,1)</f>
        <v>0</v>
      </c>
      <c r="Q6" s="241">
        <f>IF(ABS((SUMPRODUCT(H8:H57,'Input| Expensing'!AD8:AD57)-SUMPRODUCT(H118:H167,'Input| Expensing'!AD8:AD57))-Q58)&lt;0.0000001,0,1)</f>
        <v>0</v>
      </c>
      <c r="V6" s="67"/>
      <c r="W6" s="67"/>
      <c r="X6" s="67"/>
      <c r="Y6" s="67"/>
      <c r="Z6" s="67"/>
      <c r="AA6" s="67"/>
      <c r="AF6" s="67"/>
      <c r="AG6" s="67"/>
      <c r="AH6" s="67"/>
      <c r="AI6" s="67"/>
      <c r="AJ6" s="67"/>
      <c r="AK6" s="67"/>
    </row>
    <row r="7" spans="1:37" s="65" customFormat="1" x14ac:dyDescent="0.25">
      <c r="C7" s="246" t="s">
        <v>155</v>
      </c>
      <c r="D7" s="246" t="str">
        <f>IFERROR('Input| Escalations'!J23,"")</f>
        <v>2026-27</v>
      </c>
      <c r="E7" s="246" t="str">
        <f>IFERROR('Input| Escalations'!K23,"")</f>
        <v>2027-28</v>
      </c>
      <c r="F7" s="246" t="str">
        <f>IFERROR('Input| Escalations'!L23,"")</f>
        <v>2028-29</v>
      </c>
      <c r="G7" s="246" t="str">
        <f>IFERROR('Input| Escalations'!M23,"")</f>
        <v>2029-30</v>
      </c>
      <c r="H7" s="246" t="str">
        <f>IFERROR('Input| Escalations'!N23,"")</f>
        <v>2030-31</v>
      </c>
      <c r="I7" s="246" t="s">
        <v>1</v>
      </c>
      <c r="L7" s="246" t="s">
        <v>155</v>
      </c>
      <c r="M7" s="246" t="str">
        <f>D7</f>
        <v>2026-27</v>
      </c>
      <c r="N7" s="246" t="str">
        <f>E7</f>
        <v>2027-28</v>
      </c>
      <c r="O7" s="246" t="str">
        <f>F7</f>
        <v>2028-29</v>
      </c>
      <c r="P7" s="246" t="str">
        <f>G7</f>
        <v>2029-30</v>
      </c>
      <c r="Q7" s="246" t="str">
        <f>H7</f>
        <v>2030-31</v>
      </c>
      <c r="R7" s="246" t="s">
        <v>1</v>
      </c>
      <c r="V7" s="67"/>
      <c r="W7" s="67"/>
      <c r="X7" s="67"/>
      <c r="Y7" s="67"/>
      <c r="Z7" s="67"/>
      <c r="AA7" s="67"/>
      <c r="AF7" s="67"/>
      <c r="AG7" s="67"/>
      <c r="AH7" s="67"/>
      <c r="AI7" s="67"/>
      <c r="AJ7" s="67"/>
      <c r="AK7" s="67"/>
    </row>
    <row r="8" spans="1:37" s="65" customFormat="1" x14ac:dyDescent="0.25">
      <c r="B8" s="268">
        <v>1</v>
      </c>
      <c r="C8" s="57" t="str" cm="1">
        <f t="array" ref="C8">IFERROR(INDEX('Input| Setup'!$E$8:$E$37,SMALL(IF('Input| Setup'!$F$8:$F$37="TX",ROW('Input| Setup'!$F$8:$F$37)-ROW('Input| Setup'!$F$8)+1),ROWS('Input| Setup'!$F8:$F$8))),"")</f>
        <v/>
      </c>
      <c r="D8" s="253">
        <f>SUMPRODUCT(INDEX('Input| Projects'!$AR$10:$CO$1009, ,MATCH($C8,'Input| Projects'!$AR$9:$CO$9,0)),'Calc| Project Costs'!BT$10:BT$1009)/10^3</f>
        <v>0</v>
      </c>
      <c r="E8" s="253">
        <f>SUMPRODUCT(INDEX('Input| Projects'!$AR$10:$CO$1009, ,MATCH($C8,'Input| Projects'!$AR$9:$CO$9,0)),'Calc| Project Costs'!BU$10:BU$1009)/10^3</f>
        <v>0</v>
      </c>
      <c r="F8" s="253">
        <f>SUMPRODUCT(INDEX('Input| Projects'!$AR$10:$CO$1009, ,MATCH($C8,'Input| Projects'!$AR$9:$CO$9,0)),'Calc| Project Costs'!BV$10:BV$1009)/10^3</f>
        <v>0</v>
      </c>
      <c r="G8" s="253">
        <f>SUMPRODUCT(INDEX('Input| Projects'!$AR$10:$CO$1009, ,MATCH($C8,'Input| Projects'!$AR$9:$CO$9,0)),'Calc| Project Costs'!BW$10:BW$1009)/10^3</f>
        <v>0</v>
      </c>
      <c r="H8" s="253">
        <f>SUMPRODUCT(INDEX('Input| Projects'!$AR$10:$CO$1009, ,MATCH($C8,'Input| Projects'!$AR$9:$CO$9,0)),'Calc| Project Costs'!BX$10:BX$1009)/10^3</f>
        <v>0</v>
      </c>
      <c r="I8" s="253">
        <f>IFERROR(SUM(D8:H8),"")</f>
        <v>0</v>
      </c>
      <c r="K8" s="268">
        <v>1</v>
      </c>
      <c r="L8" s="57" t="str">
        <f t="shared" ref="L8:L39" si="0">IFERROR(C8,"")</f>
        <v/>
      </c>
      <c r="M8" s="253">
        <f>IFERROR((D8-D118)*INDEX('Input| Expensing'!$F$8:$J$57,MATCH($L8,'Input| Expensing'!$C$8:$C$57,0),MATCH(M$7,'Input| Expensing'!$F$7:$J$7,0)),"")</f>
        <v>0</v>
      </c>
      <c r="N8" s="253">
        <f>IFERROR((E8-E118)*INDEX('Input| Expensing'!$F$8:$J$57,MATCH($L8,'Input| Expensing'!$C$8:$C$57,0),MATCH(N$7,'Input| Expensing'!$F$7:$J$7,0)),"")</f>
        <v>0</v>
      </c>
      <c r="O8" s="253">
        <f>IFERROR((F8-F118)*INDEX('Input| Expensing'!$F$8:$J$57,MATCH($L8,'Input| Expensing'!$C$8:$C$57,0),MATCH(O$7,'Input| Expensing'!$F$7:$J$7,0)),"")</f>
        <v>0</v>
      </c>
      <c r="P8" s="253">
        <f>IFERROR((G8-G118)*INDEX('Input| Expensing'!$F$8:$J$57,MATCH($L8,'Input| Expensing'!$C$8:$C$57,0),MATCH(P$7,'Input| Expensing'!$F$7:$J$7,0)),"")</f>
        <v>0</v>
      </c>
      <c r="Q8" s="253">
        <f>IFERROR((H8-H118)*INDEX('Input| Expensing'!$F$8:$J$57,MATCH($L8,'Input| Expensing'!$C$8:$C$57,0),MATCH(Q$7,'Input| Expensing'!$F$7:$J$7,0)),"")</f>
        <v>0</v>
      </c>
      <c r="R8" s="253">
        <f>IFERROR(SUM(M8:Q8),"")</f>
        <v>0</v>
      </c>
      <c r="V8" s="67"/>
      <c r="W8" s="67"/>
      <c r="X8" s="67"/>
      <c r="Y8" s="67"/>
      <c r="Z8" s="67"/>
      <c r="AA8" s="67"/>
      <c r="AB8" s="181"/>
      <c r="AC8" s="181"/>
      <c r="AD8" s="181"/>
      <c r="AF8" s="67"/>
      <c r="AG8" s="67"/>
      <c r="AH8" s="67"/>
      <c r="AI8" s="67"/>
      <c r="AJ8" s="67"/>
      <c r="AK8" s="67"/>
    </row>
    <row r="9" spans="1:37" s="65" customFormat="1" x14ac:dyDescent="0.25">
      <c r="B9" s="268">
        <f>IFERROR(B8+1,"")</f>
        <v>2</v>
      </c>
      <c r="C9" s="57" t="str">
        <f t="array" ref="C9">IFERROR(INDEX('Input| Setup'!$E$8:$E$37,SMALL(IF('Input| Setup'!$F$8:$F$37="TX",ROW('Input| Setup'!$F$8:$F$37)-ROW('Input| Setup'!$F$8)+1),ROWS('Input| Setup'!$F$8:$F9))),"")</f>
        <v/>
      </c>
      <c r="D9" s="253">
        <f>SUMPRODUCT(INDEX('Input| Projects'!$AR$10:$CO$1009, ,MATCH($C9,'Input| Projects'!$AR$9:$CO$9,0)),'Calc| Project Costs'!BT$10:BT$1009)/10^3</f>
        <v>0</v>
      </c>
      <c r="E9" s="253">
        <f>SUMPRODUCT(INDEX('Input| Projects'!$AR$10:$CO$1009, ,MATCH($C9,'Input| Projects'!$AR$9:$CO$9,0)),'Calc| Project Costs'!BU$10:BU$1009)/10^3</f>
        <v>0</v>
      </c>
      <c r="F9" s="253">
        <f>SUMPRODUCT(INDEX('Input| Projects'!$AR$10:$CO$1009, ,MATCH($C9,'Input| Projects'!$AR$9:$CO$9,0)),'Calc| Project Costs'!BV$10:BV$1009)/10^3</f>
        <v>0</v>
      </c>
      <c r="G9" s="253">
        <f>SUMPRODUCT(INDEX('Input| Projects'!$AR$10:$CO$1009, ,MATCH($C9,'Input| Projects'!$AR$9:$CO$9,0)),'Calc| Project Costs'!BW$10:BW$1009)/10^3</f>
        <v>0</v>
      </c>
      <c r="H9" s="253">
        <f>SUMPRODUCT(INDEX('Input| Projects'!$AR$10:$CO$1009, ,MATCH($C9,'Input| Projects'!$AR$9:$CO$9,0)),'Calc| Project Costs'!BX$10:BX$1009)/10^3</f>
        <v>0</v>
      </c>
      <c r="I9" s="253">
        <f t="shared" ref="I9:I57" si="1">IFERROR(SUM(D9:H9),"")</f>
        <v>0</v>
      </c>
      <c r="K9" s="268">
        <f>IFERROR(K8+1,"")</f>
        <v>2</v>
      </c>
      <c r="L9" s="57" t="str">
        <f t="shared" si="0"/>
        <v/>
      </c>
      <c r="M9" s="253">
        <f>IFERROR((D9-D119)*INDEX('Input| Expensing'!$F$8:$J$57,MATCH($L9,'Input| Expensing'!$C$8:$C$57,0),MATCH(M$7,'Input| Expensing'!$F$7:$J$7,0)),"")</f>
        <v>0</v>
      </c>
      <c r="N9" s="253">
        <f>IFERROR((E9-E119)*INDEX('Input| Expensing'!$F$8:$J$57,MATCH($L9,'Input| Expensing'!$C$8:$C$57,0),MATCH(N$7,'Input| Expensing'!$F$7:$J$7,0)),"")</f>
        <v>0</v>
      </c>
      <c r="O9" s="253">
        <f>IFERROR((F9-F119)*INDEX('Input| Expensing'!$F$8:$J$57,MATCH($L9,'Input| Expensing'!$C$8:$C$57,0),MATCH(O$7,'Input| Expensing'!$F$7:$J$7,0)),"")</f>
        <v>0</v>
      </c>
      <c r="P9" s="253">
        <f>IFERROR((G9-G119)*INDEX('Input| Expensing'!$F$8:$J$57,MATCH($L9,'Input| Expensing'!$C$8:$C$57,0),MATCH(P$7,'Input| Expensing'!$F$7:$J$7,0)),"")</f>
        <v>0</v>
      </c>
      <c r="Q9" s="253">
        <f>IFERROR((H9-H119)*INDEX('Input| Expensing'!$F$8:$J$57,MATCH($L9,'Input| Expensing'!$C$8:$C$57,0),MATCH(Q$7,'Input| Expensing'!$F$7:$J$7,0)),"")</f>
        <v>0</v>
      </c>
      <c r="R9" s="253">
        <f t="shared" ref="R9:R57" si="2">IFERROR(SUM(M9:Q9),"")</f>
        <v>0</v>
      </c>
      <c r="V9" s="67"/>
      <c r="W9" s="67"/>
      <c r="X9" s="67"/>
      <c r="Y9" s="67"/>
      <c r="Z9" s="67"/>
      <c r="AA9" s="67"/>
      <c r="AB9" s="181"/>
      <c r="AC9" s="181"/>
      <c r="AD9" s="181"/>
      <c r="AF9" s="67"/>
      <c r="AG9" s="67"/>
      <c r="AH9" s="67"/>
      <c r="AI9" s="67"/>
      <c r="AJ9" s="67"/>
      <c r="AK9" s="67"/>
    </row>
    <row r="10" spans="1:37" s="65" customFormat="1" x14ac:dyDescent="0.25">
      <c r="B10" s="268">
        <f t="shared" ref="B10:B57" si="3">IFERROR(B9+1,"")</f>
        <v>3</v>
      </c>
      <c r="C10" s="57" t="str">
        <f t="array" ref="C10">IFERROR(INDEX('Input| Setup'!$E$8:$E$37,SMALL(IF('Input| Setup'!$F$8:$F$37="TX",ROW('Input| Setup'!$F$8:$F$37)-ROW('Input| Setup'!$F$8)+1),ROWS('Input| Setup'!$F$8:$F10))),"")</f>
        <v/>
      </c>
      <c r="D10" s="253">
        <f>SUMPRODUCT(INDEX('Input| Projects'!$AR$10:$CO$1009, ,MATCH($C10,'Input| Projects'!$AR$9:$CO$9,0)),'Calc| Project Costs'!BT$10:BT$1009)/10^3</f>
        <v>0</v>
      </c>
      <c r="E10" s="253">
        <f>SUMPRODUCT(INDEX('Input| Projects'!$AR$10:$CO$1009, ,MATCH($C10,'Input| Projects'!$AR$9:$CO$9,0)),'Calc| Project Costs'!BU$10:BU$1009)/10^3</f>
        <v>0</v>
      </c>
      <c r="F10" s="253">
        <f>SUMPRODUCT(INDEX('Input| Projects'!$AR$10:$CO$1009, ,MATCH($C10,'Input| Projects'!$AR$9:$CO$9,0)),'Calc| Project Costs'!BV$10:BV$1009)/10^3</f>
        <v>0</v>
      </c>
      <c r="G10" s="253">
        <f>SUMPRODUCT(INDEX('Input| Projects'!$AR$10:$CO$1009, ,MATCH($C10,'Input| Projects'!$AR$9:$CO$9,0)),'Calc| Project Costs'!BW$10:BW$1009)/10^3</f>
        <v>0</v>
      </c>
      <c r="H10" s="253">
        <f>SUMPRODUCT(INDEX('Input| Projects'!$AR$10:$CO$1009, ,MATCH($C10,'Input| Projects'!$AR$9:$CO$9,0)),'Calc| Project Costs'!BX$10:BX$1009)/10^3</f>
        <v>0</v>
      </c>
      <c r="I10" s="253">
        <f t="shared" si="1"/>
        <v>0</v>
      </c>
      <c r="K10" s="268">
        <f t="shared" ref="K10:K57" si="4">IFERROR(K9+1,"")</f>
        <v>3</v>
      </c>
      <c r="L10" s="57" t="str">
        <f t="shared" si="0"/>
        <v/>
      </c>
      <c r="M10" s="253">
        <f>IFERROR((D10-D120)*INDEX('Input| Expensing'!$F$8:$J$57,MATCH($L10,'Input| Expensing'!$C$8:$C$57,0),MATCH(M$7,'Input| Expensing'!$F$7:$J$7,0)),"")</f>
        <v>0</v>
      </c>
      <c r="N10" s="253">
        <f>IFERROR((E10-E120)*INDEX('Input| Expensing'!$F$8:$J$57,MATCH($L10,'Input| Expensing'!$C$8:$C$57,0),MATCH(N$7,'Input| Expensing'!$F$7:$J$7,0)),"")</f>
        <v>0</v>
      </c>
      <c r="O10" s="253">
        <f>IFERROR((F10-F120)*INDEX('Input| Expensing'!$F$8:$J$57,MATCH($L10,'Input| Expensing'!$C$8:$C$57,0),MATCH(O$7,'Input| Expensing'!$F$7:$J$7,0)),"")</f>
        <v>0</v>
      </c>
      <c r="P10" s="253">
        <f>IFERROR((G10-G120)*INDEX('Input| Expensing'!$F$8:$J$57,MATCH($L10,'Input| Expensing'!$C$8:$C$57,0),MATCH(P$7,'Input| Expensing'!$F$7:$J$7,0)),"")</f>
        <v>0</v>
      </c>
      <c r="Q10" s="253">
        <f>IFERROR((H10-H120)*INDEX('Input| Expensing'!$F$8:$J$57,MATCH($L10,'Input| Expensing'!$C$8:$C$57,0),MATCH(Q$7,'Input| Expensing'!$F$7:$J$7,0)),"")</f>
        <v>0</v>
      </c>
      <c r="R10" s="253">
        <f t="shared" si="2"/>
        <v>0</v>
      </c>
      <c r="V10" s="67"/>
      <c r="W10" s="67"/>
      <c r="X10" s="67"/>
      <c r="Y10" s="67"/>
      <c r="Z10" s="67"/>
      <c r="AA10" s="67"/>
      <c r="AB10" s="181"/>
      <c r="AC10" s="181"/>
      <c r="AD10" s="181"/>
      <c r="AF10" s="67"/>
      <c r="AG10" s="67"/>
      <c r="AH10" s="67"/>
      <c r="AI10" s="67"/>
      <c r="AJ10" s="67"/>
      <c r="AK10" s="67"/>
    </row>
    <row r="11" spans="1:37" s="65" customFormat="1" x14ac:dyDescent="0.25">
      <c r="B11" s="268">
        <f t="shared" si="3"/>
        <v>4</v>
      </c>
      <c r="C11" s="57" t="str">
        <f t="array" ref="C11">IFERROR(INDEX('Input| Setup'!$E$8:$E$37,SMALL(IF('Input| Setup'!$F$8:$F$37="TX",ROW('Input| Setup'!$F$8:$F$37)-ROW('Input| Setup'!$F$8)+1),ROWS('Input| Setup'!$F$8:$F11))),"")</f>
        <v/>
      </c>
      <c r="D11" s="253">
        <f>SUMPRODUCT(INDEX('Input| Projects'!$AR$10:$CO$1009, ,MATCH($C11,'Input| Projects'!$AR$9:$CO$9,0)),'Calc| Project Costs'!BT$10:BT$1009)/10^3</f>
        <v>0</v>
      </c>
      <c r="E11" s="253">
        <f>SUMPRODUCT(INDEX('Input| Projects'!$AR$10:$CO$1009, ,MATCH($C11,'Input| Projects'!$AR$9:$CO$9,0)),'Calc| Project Costs'!BU$10:BU$1009)/10^3</f>
        <v>0</v>
      </c>
      <c r="F11" s="253">
        <f>SUMPRODUCT(INDEX('Input| Projects'!$AR$10:$CO$1009, ,MATCH($C11,'Input| Projects'!$AR$9:$CO$9,0)),'Calc| Project Costs'!BV$10:BV$1009)/10^3</f>
        <v>0</v>
      </c>
      <c r="G11" s="253">
        <f>SUMPRODUCT(INDEX('Input| Projects'!$AR$10:$CO$1009, ,MATCH($C11,'Input| Projects'!$AR$9:$CO$9,0)),'Calc| Project Costs'!BW$10:BW$1009)/10^3</f>
        <v>0</v>
      </c>
      <c r="H11" s="253">
        <f>SUMPRODUCT(INDEX('Input| Projects'!$AR$10:$CO$1009, ,MATCH($C11,'Input| Projects'!$AR$9:$CO$9,0)),'Calc| Project Costs'!BX$10:BX$1009)/10^3</f>
        <v>0</v>
      </c>
      <c r="I11" s="253">
        <f t="shared" si="1"/>
        <v>0</v>
      </c>
      <c r="K11" s="268">
        <f t="shared" si="4"/>
        <v>4</v>
      </c>
      <c r="L11" s="57" t="str">
        <f t="shared" si="0"/>
        <v/>
      </c>
      <c r="M11" s="253">
        <f>IFERROR((D11-D121)*INDEX('Input| Expensing'!$F$8:$J$57,MATCH($L11,'Input| Expensing'!$C$8:$C$57,0),MATCH(M$7,'Input| Expensing'!$F$7:$J$7,0)),"")</f>
        <v>0</v>
      </c>
      <c r="N11" s="253">
        <f>IFERROR((E11-E121)*INDEX('Input| Expensing'!$F$8:$J$57,MATCH($L11,'Input| Expensing'!$C$8:$C$57,0),MATCH(N$7,'Input| Expensing'!$F$7:$J$7,0)),"")</f>
        <v>0</v>
      </c>
      <c r="O11" s="253">
        <f>IFERROR((F11-F121)*INDEX('Input| Expensing'!$F$8:$J$57,MATCH($L11,'Input| Expensing'!$C$8:$C$57,0),MATCH(O$7,'Input| Expensing'!$F$7:$J$7,0)),"")</f>
        <v>0</v>
      </c>
      <c r="P11" s="253">
        <f>IFERROR((G11-G121)*INDEX('Input| Expensing'!$F$8:$J$57,MATCH($L11,'Input| Expensing'!$C$8:$C$57,0),MATCH(P$7,'Input| Expensing'!$F$7:$J$7,0)),"")</f>
        <v>0</v>
      </c>
      <c r="Q11" s="253">
        <f>IFERROR((H11-H121)*INDEX('Input| Expensing'!$F$8:$J$57,MATCH($L11,'Input| Expensing'!$C$8:$C$57,0),MATCH(Q$7,'Input| Expensing'!$F$7:$J$7,0)),"")</f>
        <v>0</v>
      </c>
      <c r="R11" s="253">
        <f t="shared" si="2"/>
        <v>0</v>
      </c>
      <c r="V11" s="67"/>
      <c r="W11" s="67"/>
      <c r="X11" s="67"/>
      <c r="Y11" s="67"/>
      <c r="Z11" s="67"/>
      <c r="AA11" s="67"/>
      <c r="AF11" s="67"/>
      <c r="AG11" s="67"/>
      <c r="AH11" s="67"/>
      <c r="AI11" s="67"/>
      <c r="AJ11" s="67"/>
      <c r="AK11" s="67"/>
    </row>
    <row r="12" spans="1:37" s="65" customFormat="1" x14ac:dyDescent="0.25">
      <c r="B12" s="268">
        <f t="shared" si="3"/>
        <v>5</v>
      </c>
      <c r="C12" s="57" t="str">
        <f t="array" ref="C12">IFERROR(INDEX('Input| Setup'!$E$8:$E$37,SMALL(IF('Input| Setup'!$F$8:$F$37="TX",ROW('Input| Setup'!$F$8:$F$37)-ROW('Input| Setup'!$F$8)+1),ROWS('Input| Setup'!$F$8:$F12))),"")</f>
        <v/>
      </c>
      <c r="D12" s="253">
        <f>SUMPRODUCT(INDEX('Input| Projects'!$AR$10:$CO$1009, ,MATCH($C12,'Input| Projects'!$AR$9:$CO$9,0)),'Calc| Project Costs'!BT$10:BT$1009)/10^3</f>
        <v>0</v>
      </c>
      <c r="E12" s="253">
        <f>SUMPRODUCT(INDEX('Input| Projects'!$AR$10:$CO$1009, ,MATCH($C12,'Input| Projects'!$AR$9:$CO$9,0)),'Calc| Project Costs'!BU$10:BU$1009)/10^3</f>
        <v>0</v>
      </c>
      <c r="F12" s="253">
        <f>SUMPRODUCT(INDEX('Input| Projects'!$AR$10:$CO$1009, ,MATCH($C12,'Input| Projects'!$AR$9:$CO$9,0)),'Calc| Project Costs'!BV$10:BV$1009)/10^3</f>
        <v>0</v>
      </c>
      <c r="G12" s="253">
        <f>SUMPRODUCT(INDEX('Input| Projects'!$AR$10:$CO$1009, ,MATCH($C12,'Input| Projects'!$AR$9:$CO$9,0)),'Calc| Project Costs'!BW$10:BW$1009)/10^3</f>
        <v>0</v>
      </c>
      <c r="H12" s="253">
        <f>SUMPRODUCT(INDEX('Input| Projects'!$AR$10:$CO$1009, ,MATCH($C12,'Input| Projects'!$AR$9:$CO$9,0)),'Calc| Project Costs'!BX$10:BX$1009)/10^3</f>
        <v>0</v>
      </c>
      <c r="I12" s="253">
        <f t="shared" si="1"/>
        <v>0</v>
      </c>
      <c r="K12" s="268">
        <f t="shared" si="4"/>
        <v>5</v>
      </c>
      <c r="L12" s="57" t="str">
        <f t="shared" si="0"/>
        <v/>
      </c>
      <c r="M12" s="253">
        <f>IFERROR((D12-D122)*INDEX('Input| Expensing'!$F$8:$J$57,MATCH($L12,'Input| Expensing'!$C$8:$C$57,0),MATCH(M$7,'Input| Expensing'!$F$7:$J$7,0)),"")</f>
        <v>0</v>
      </c>
      <c r="N12" s="253">
        <f>IFERROR((E12-E122)*INDEX('Input| Expensing'!$F$8:$J$57,MATCH($L12,'Input| Expensing'!$C$8:$C$57,0),MATCH(N$7,'Input| Expensing'!$F$7:$J$7,0)),"")</f>
        <v>0</v>
      </c>
      <c r="O12" s="253">
        <f>IFERROR((F12-F122)*INDEX('Input| Expensing'!$F$8:$J$57,MATCH($L12,'Input| Expensing'!$C$8:$C$57,0),MATCH(O$7,'Input| Expensing'!$F$7:$J$7,0)),"")</f>
        <v>0</v>
      </c>
      <c r="P12" s="253">
        <f>IFERROR((G12-G122)*INDEX('Input| Expensing'!$F$8:$J$57,MATCH($L12,'Input| Expensing'!$C$8:$C$57,0),MATCH(P$7,'Input| Expensing'!$F$7:$J$7,0)),"")</f>
        <v>0</v>
      </c>
      <c r="Q12" s="253">
        <f>IFERROR((H12-H122)*INDEX('Input| Expensing'!$F$8:$J$57,MATCH($L12,'Input| Expensing'!$C$8:$C$57,0),MATCH(Q$7,'Input| Expensing'!$F$7:$J$7,0)),"")</f>
        <v>0</v>
      </c>
      <c r="R12" s="253">
        <f t="shared" si="2"/>
        <v>0</v>
      </c>
      <c r="V12" s="67"/>
      <c r="W12" s="67"/>
      <c r="X12" s="67"/>
      <c r="Y12" s="67"/>
      <c r="Z12" s="67"/>
      <c r="AA12" s="67"/>
      <c r="AF12" s="67"/>
      <c r="AG12" s="67"/>
      <c r="AH12" s="67"/>
      <c r="AI12" s="67"/>
      <c r="AJ12" s="67"/>
      <c r="AK12" s="67"/>
    </row>
    <row r="13" spans="1:37" s="65" customFormat="1" x14ac:dyDescent="0.25">
      <c r="B13" s="268">
        <f t="shared" si="3"/>
        <v>6</v>
      </c>
      <c r="C13" s="57" t="str">
        <f t="array" ref="C13">IFERROR(INDEX('Input| Setup'!$E$8:$E$37,SMALL(IF('Input| Setup'!$F$8:$F$37="TX",ROW('Input| Setup'!$F$8:$F$37)-ROW('Input| Setup'!$F$8)+1),ROWS('Input| Setup'!$F$8:$F13))),"")</f>
        <v/>
      </c>
      <c r="D13" s="253">
        <f>SUMPRODUCT(INDEX('Input| Projects'!$AR$10:$CO$1009, ,MATCH($C13,'Input| Projects'!$AR$9:$CO$9,0)),'Calc| Project Costs'!BT$10:BT$1009)/10^3</f>
        <v>0</v>
      </c>
      <c r="E13" s="253">
        <f>SUMPRODUCT(INDEX('Input| Projects'!$AR$10:$CO$1009, ,MATCH($C13,'Input| Projects'!$AR$9:$CO$9,0)),'Calc| Project Costs'!BU$10:BU$1009)/10^3</f>
        <v>0</v>
      </c>
      <c r="F13" s="253">
        <f>SUMPRODUCT(INDEX('Input| Projects'!$AR$10:$CO$1009, ,MATCH($C13,'Input| Projects'!$AR$9:$CO$9,0)),'Calc| Project Costs'!BV$10:BV$1009)/10^3</f>
        <v>0</v>
      </c>
      <c r="G13" s="253">
        <f>SUMPRODUCT(INDEX('Input| Projects'!$AR$10:$CO$1009, ,MATCH($C13,'Input| Projects'!$AR$9:$CO$9,0)),'Calc| Project Costs'!BW$10:BW$1009)/10^3</f>
        <v>0</v>
      </c>
      <c r="H13" s="253">
        <f>SUMPRODUCT(INDEX('Input| Projects'!$AR$10:$CO$1009, ,MATCH($C13,'Input| Projects'!$AR$9:$CO$9,0)),'Calc| Project Costs'!BX$10:BX$1009)/10^3</f>
        <v>0</v>
      </c>
      <c r="I13" s="253">
        <f t="shared" si="1"/>
        <v>0</v>
      </c>
      <c r="K13" s="268">
        <f t="shared" si="4"/>
        <v>6</v>
      </c>
      <c r="L13" s="57" t="str">
        <f t="shared" si="0"/>
        <v/>
      </c>
      <c r="M13" s="253">
        <f>IFERROR((D13-D123)*INDEX('Input| Expensing'!$F$8:$J$57,MATCH($L13,'Input| Expensing'!$C$8:$C$57,0),MATCH(M$7,'Input| Expensing'!$F$7:$J$7,0)),"")</f>
        <v>0</v>
      </c>
      <c r="N13" s="253">
        <f>IFERROR((E13-E123)*INDEX('Input| Expensing'!$F$8:$J$57,MATCH($L13,'Input| Expensing'!$C$8:$C$57,0),MATCH(N$7,'Input| Expensing'!$F$7:$J$7,0)),"")</f>
        <v>0</v>
      </c>
      <c r="O13" s="253">
        <f>IFERROR((F13-F123)*INDEX('Input| Expensing'!$F$8:$J$57,MATCH($L13,'Input| Expensing'!$C$8:$C$57,0),MATCH(O$7,'Input| Expensing'!$F$7:$J$7,0)),"")</f>
        <v>0</v>
      </c>
      <c r="P13" s="253">
        <f>IFERROR((G13-G123)*INDEX('Input| Expensing'!$F$8:$J$57,MATCH($L13,'Input| Expensing'!$C$8:$C$57,0),MATCH(P$7,'Input| Expensing'!$F$7:$J$7,0)),"")</f>
        <v>0</v>
      </c>
      <c r="Q13" s="253">
        <f>IFERROR((H13-H123)*INDEX('Input| Expensing'!$F$8:$J$57,MATCH($L13,'Input| Expensing'!$C$8:$C$57,0),MATCH(Q$7,'Input| Expensing'!$F$7:$J$7,0)),"")</f>
        <v>0</v>
      </c>
      <c r="R13" s="253">
        <f t="shared" si="2"/>
        <v>0</v>
      </c>
      <c r="V13" s="67"/>
      <c r="W13" s="67"/>
      <c r="X13" s="67"/>
      <c r="Y13" s="67"/>
      <c r="Z13" s="67"/>
      <c r="AA13" s="67"/>
      <c r="AF13" s="67"/>
      <c r="AG13" s="67"/>
      <c r="AH13" s="67"/>
      <c r="AI13" s="67"/>
      <c r="AJ13" s="67"/>
      <c r="AK13" s="67"/>
    </row>
    <row r="14" spans="1:37" s="65" customFormat="1" x14ac:dyDescent="0.25">
      <c r="B14" s="268">
        <f t="shared" si="3"/>
        <v>7</v>
      </c>
      <c r="C14" s="57" t="str">
        <f t="array" ref="C14">IFERROR(INDEX('Input| Setup'!$E$8:$E$37,SMALL(IF('Input| Setup'!$F$8:$F$37="TX",ROW('Input| Setup'!$F$8:$F$37)-ROW('Input| Setup'!$F$8)+1),ROWS('Input| Setup'!$F$8:$F14))),"")</f>
        <v/>
      </c>
      <c r="D14" s="253">
        <f>SUMPRODUCT(INDEX('Input| Projects'!$AR$10:$CO$1009, ,MATCH($C14,'Input| Projects'!$AR$9:$CO$9,0)),'Calc| Project Costs'!BT$10:BT$1009)/10^3</f>
        <v>0</v>
      </c>
      <c r="E14" s="253">
        <f>SUMPRODUCT(INDEX('Input| Projects'!$AR$10:$CO$1009, ,MATCH($C14,'Input| Projects'!$AR$9:$CO$9,0)),'Calc| Project Costs'!BU$10:BU$1009)/10^3</f>
        <v>0</v>
      </c>
      <c r="F14" s="253">
        <f>SUMPRODUCT(INDEX('Input| Projects'!$AR$10:$CO$1009, ,MATCH($C14,'Input| Projects'!$AR$9:$CO$9,0)),'Calc| Project Costs'!BV$10:BV$1009)/10^3</f>
        <v>0</v>
      </c>
      <c r="G14" s="253">
        <f>SUMPRODUCT(INDEX('Input| Projects'!$AR$10:$CO$1009, ,MATCH($C14,'Input| Projects'!$AR$9:$CO$9,0)),'Calc| Project Costs'!BW$10:BW$1009)/10^3</f>
        <v>0</v>
      </c>
      <c r="H14" s="253">
        <f>SUMPRODUCT(INDEX('Input| Projects'!$AR$10:$CO$1009, ,MATCH($C14,'Input| Projects'!$AR$9:$CO$9,0)),'Calc| Project Costs'!BX$10:BX$1009)/10^3</f>
        <v>0</v>
      </c>
      <c r="I14" s="253">
        <f t="shared" si="1"/>
        <v>0</v>
      </c>
      <c r="K14" s="268">
        <f t="shared" si="4"/>
        <v>7</v>
      </c>
      <c r="L14" s="57" t="str">
        <f t="shared" si="0"/>
        <v/>
      </c>
      <c r="M14" s="253">
        <f>IFERROR((D14-D124)*INDEX('Input| Expensing'!$F$8:$J$57,MATCH($L14,'Input| Expensing'!$C$8:$C$57,0),MATCH(M$7,'Input| Expensing'!$F$7:$J$7,0)),"")</f>
        <v>0</v>
      </c>
      <c r="N14" s="253">
        <f>IFERROR((E14-E124)*INDEX('Input| Expensing'!$F$8:$J$57,MATCH($L14,'Input| Expensing'!$C$8:$C$57,0),MATCH(N$7,'Input| Expensing'!$F$7:$J$7,0)),"")</f>
        <v>0</v>
      </c>
      <c r="O14" s="253">
        <f>IFERROR((F14-F124)*INDEX('Input| Expensing'!$F$8:$J$57,MATCH($L14,'Input| Expensing'!$C$8:$C$57,0),MATCH(O$7,'Input| Expensing'!$F$7:$J$7,0)),"")</f>
        <v>0</v>
      </c>
      <c r="P14" s="253">
        <f>IFERROR((G14-G124)*INDEX('Input| Expensing'!$F$8:$J$57,MATCH($L14,'Input| Expensing'!$C$8:$C$57,0),MATCH(P$7,'Input| Expensing'!$F$7:$J$7,0)),"")</f>
        <v>0</v>
      </c>
      <c r="Q14" s="253">
        <f>IFERROR((H14-H124)*INDEX('Input| Expensing'!$F$8:$J$57,MATCH($L14,'Input| Expensing'!$C$8:$C$57,0),MATCH(Q$7,'Input| Expensing'!$F$7:$J$7,0)),"")</f>
        <v>0</v>
      </c>
      <c r="R14" s="253">
        <f t="shared" si="2"/>
        <v>0</v>
      </c>
      <c r="V14" s="67"/>
      <c r="W14" s="67"/>
      <c r="X14" s="67"/>
      <c r="Y14" s="67"/>
      <c r="Z14" s="67"/>
      <c r="AA14" s="67"/>
      <c r="AF14" s="67"/>
      <c r="AG14" s="67"/>
      <c r="AH14" s="67"/>
      <c r="AI14" s="67"/>
      <c r="AJ14" s="67"/>
      <c r="AK14" s="67"/>
    </row>
    <row r="15" spans="1:37" s="65" customFormat="1" x14ac:dyDescent="0.25">
      <c r="B15" s="268">
        <f t="shared" si="3"/>
        <v>8</v>
      </c>
      <c r="C15" s="57" t="str">
        <f t="array" ref="C15">IFERROR(INDEX('Input| Setup'!$E$8:$E$37,SMALL(IF('Input| Setup'!$F$8:$F$37="TX",ROW('Input| Setup'!$F$8:$F$37)-ROW('Input| Setup'!$F$8)+1),ROWS('Input| Setup'!$F$8:$F15))),"")</f>
        <v/>
      </c>
      <c r="D15" s="253">
        <f>SUMPRODUCT(INDEX('Input| Projects'!$AR$10:$CO$1009, ,MATCH($C15,'Input| Projects'!$AR$9:$CO$9,0)),'Calc| Project Costs'!BT$10:BT$1009)/10^3</f>
        <v>0</v>
      </c>
      <c r="E15" s="253">
        <f>SUMPRODUCT(INDEX('Input| Projects'!$AR$10:$CO$1009, ,MATCH($C15,'Input| Projects'!$AR$9:$CO$9,0)),'Calc| Project Costs'!BU$10:BU$1009)/10^3</f>
        <v>0</v>
      </c>
      <c r="F15" s="253">
        <f>SUMPRODUCT(INDEX('Input| Projects'!$AR$10:$CO$1009, ,MATCH($C15,'Input| Projects'!$AR$9:$CO$9,0)),'Calc| Project Costs'!BV$10:BV$1009)/10^3</f>
        <v>0</v>
      </c>
      <c r="G15" s="253">
        <f>SUMPRODUCT(INDEX('Input| Projects'!$AR$10:$CO$1009, ,MATCH($C15,'Input| Projects'!$AR$9:$CO$9,0)),'Calc| Project Costs'!BW$10:BW$1009)/10^3</f>
        <v>0</v>
      </c>
      <c r="H15" s="253">
        <f>SUMPRODUCT(INDEX('Input| Projects'!$AR$10:$CO$1009, ,MATCH($C15,'Input| Projects'!$AR$9:$CO$9,0)),'Calc| Project Costs'!BX$10:BX$1009)/10^3</f>
        <v>0</v>
      </c>
      <c r="I15" s="253">
        <f t="shared" si="1"/>
        <v>0</v>
      </c>
      <c r="K15" s="268">
        <f t="shared" si="4"/>
        <v>8</v>
      </c>
      <c r="L15" s="57" t="str">
        <f t="shared" si="0"/>
        <v/>
      </c>
      <c r="M15" s="253">
        <f>IFERROR((D15-D125)*INDEX('Input| Expensing'!$F$8:$J$57,MATCH($L15,'Input| Expensing'!$C$8:$C$57,0),MATCH(M$7,'Input| Expensing'!$F$7:$J$7,0)),"")</f>
        <v>0</v>
      </c>
      <c r="N15" s="253">
        <f>IFERROR((E15-E125)*INDEX('Input| Expensing'!$F$8:$J$57,MATCH($L15,'Input| Expensing'!$C$8:$C$57,0),MATCH(N$7,'Input| Expensing'!$F$7:$J$7,0)),"")</f>
        <v>0</v>
      </c>
      <c r="O15" s="253">
        <f>IFERROR((F15-F125)*INDEX('Input| Expensing'!$F$8:$J$57,MATCH($L15,'Input| Expensing'!$C$8:$C$57,0),MATCH(O$7,'Input| Expensing'!$F$7:$J$7,0)),"")</f>
        <v>0</v>
      </c>
      <c r="P15" s="253">
        <f>IFERROR((G15-G125)*INDEX('Input| Expensing'!$F$8:$J$57,MATCH($L15,'Input| Expensing'!$C$8:$C$57,0),MATCH(P$7,'Input| Expensing'!$F$7:$J$7,0)),"")</f>
        <v>0</v>
      </c>
      <c r="Q15" s="253">
        <f>IFERROR((H15-H125)*INDEX('Input| Expensing'!$F$8:$J$57,MATCH($L15,'Input| Expensing'!$C$8:$C$57,0),MATCH(Q$7,'Input| Expensing'!$F$7:$J$7,0)),"")</f>
        <v>0</v>
      </c>
      <c r="R15" s="253">
        <f t="shared" si="2"/>
        <v>0</v>
      </c>
      <c r="V15" s="67"/>
      <c r="W15" s="67"/>
      <c r="X15" s="67"/>
      <c r="Y15" s="67"/>
      <c r="Z15" s="67"/>
      <c r="AA15" s="67"/>
      <c r="AF15" s="67"/>
      <c r="AG15" s="67"/>
      <c r="AH15" s="67"/>
      <c r="AI15" s="67"/>
      <c r="AJ15" s="67"/>
      <c r="AK15" s="67"/>
    </row>
    <row r="16" spans="1:37" s="65" customFormat="1" x14ac:dyDescent="0.25">
      <c r="B16" s="268">
        <f t="shared" si="3"/>
        <v>9</v>
      </c>
      <c r="C16" s="57" t="str">
        <f t="array" ref="C16">IFERROR(INDEX('Input| Setup'!$E$8:$E$37,SMALL(IF('Input| Setup'!$F$8:$F$37="TX",ROW('Input| Setup'!$F$8:$F$37)-ROW('Input| Setup'!$F$8)+1),ROWS('Input| Setup'!$F$8:$F16))),"")</f>
        <v/>
      </c>
      <c r="D16" s="253">
        <f>SUMPRODUCT(INDEX('Input| Projects'!$AR$10:$CO$1009, ,MATCH($C16,'Input| Projects'!$AR$9:$CO$9,0)),'Calc| Project Costs'!BT$10:BT$1009)/10^3</f>
        <v>0</v>
      </c>
      <c r="E16" s="253">
        <f>SUMPRODUCT(INDEX('Input| Projects'!$AR$10:$CO$1009, ,MATCH($C16,'Input| Projects'!$AR$9:$CO$9,0)),'Calc| Project Costs'!BU$10:BU$1009)/10^3</f>
        <v>0</v>
      </c>
      <c r="F16" s="253">
        <f>SUMPRODUCT(INDEX('Input| Projects'!$AR$10:$CO$1009, ,MATCH($C16,'Input| Projects'!$AR$9:$CO$9,0)),'Calc| Project Costs'!BV$10:BV$1009)/10^3</f>
        <v>0</v>
      </c>
      <c r="G16" s="253">
        <f>SUMPRODUCT(INDEX('Input| Projects'!$AR$10:$CO$1009, ,MATCH($C16,'Input| Projects'!$AR$9:$CO$9,0)),'Calc| Project Costs'!BW$10:BW$1009)/10^3</f>
        <v>0</v>
      </c>
      <c r="H16" s="253">
        <f>SUMPRODUCT(INDEX('Input| Projects'!$AR$10:$CO$1009, ,MATCH($C16,'Input| Projects'!$AR$9:$CO$9,0)),'Calc| Project Costs'!BX$10:BX$1009)/10^3</f>
        <v>0</v>
      </c>
      <c r="I16" s="253">
        <f t="shared" si="1"/>
        <v>0</v>
      </c>
      <c r="K16" s="268">
        <f t="shared" si="4"/>
        <v>9</v>
      </c>
      <c r="L16" s="57" t="str">
        <f t="shared" si="0"/>
        <v/>
      </c>
      <c r="M16" s="253">
        <f>IFERROR((D16-D126)*INDEX('Input| Expensing'!$F$8:$J$57,MATCH($L16,'Input| Expensing'!$C$8:$C$57,0),MATCH(M$7,'Input| Expensing'!$F$7:$J$7,0)),"")</f>
        <v>0</v>
      </c>
      <c r="N16" s="253">
        <f>IFERROR((E16-E126)*INDEX('Input| Expensing'!$F$8:$J$57,MATCH($L16,'Input| Expensing'!$C$8:$C$57,0),MATCH(N$7,'Input| Expensing'!$F$7:$J$7,0)),"")</f>
        <v>0</v>
      </c>
      <c r="O16" s="253">
        <f>IFERROR((F16-F126)*INDEX('Input| Expensing'!$F$8:$J$57,MATCH($L16,'Input| Expensing'!$C$8:$C$57,0),MATCH(O$7,'Input| Expensing'!$F$7:$J$7,0)),"")</f>
        <v>0</v>
      </c>
      <c r="P16" s="253">
        <f>IFERROR((G16-G126)*INDEX('Input| Expensing'!$F$8:$J$57,MATCH($L16,'Input| Expensing'!$C$8:$C$57,0),MATCH(P$7,'Input| Expensing'!$F$7:$J$7,0)),"")</f>
        <v>0</v>
      </c>
      <c r="Q16" s="253">
        <f>IFERROR((H16-H126)*INDEX('Input| Expensing'!$F$8:$J$57,MATCH($L16,'Input| Expensing'!$C$8:$C$57,0),MATCH(Q$7,'Input| Expensing'!$F$7:$J$7,0)),"")</f>
        <v>0</v>
      </c>
      <c r="R16" s="253">
        <f t="shared" si="2"/>
        <v>0</v>
      </c>
      <c r="V16" s="67"/>
      <c r="W16" s="67"/>
      <c r="X16" s="67"/>
      <c r="Y16" s="67"/>
      <c r="Z16" s="67"/>
      <c r="AA16" s="67"/>
      <c r="AF16" s="67"/>
      <c r="AG16" s="67"/>
      <c r="AH16" s="67"/>
      <c r="AI16" s="67"/>
      <c r="AJ16" s="67"/>
      <c r="AK16" s="67"/>
    </row>
    <row r="17" spans="2:37" s="65" customFormat="1" x14ac:dyDescent="0.25">
      <c r="B17" s="268">
        <f t="shared" si="3"/>
        <v>10</v>
      </c>
      <c r="C17" s="57" t="str">
        <f t="array" ref="C17">IFERROR(INDEX('Input| Setup'!$E$8:$E$37,SMALL(IF('Input| Setup'!$F$8:$F$37="TX",ROW('Input| Setup'!$F$8:$F$37)-ROW('Input| Setup'!$F$8)+1),ROWS('Input| Setup'!$F$8:$F17))),"")</f>
        <v/>
      </c>
      <c r="D17" s="253">
        <f>SUMPRODUCT(INDEX('Input| Projects'!$AR$10:$CO$1009, ,MATCH($C17,'Input| Projects'!$AR$9:$CO$9,0)),'Calc| Project Costs'!BT$10:BT$1009)/10^3</f>
        <v>0</v>
      </c>
      <c r="E17" s="253">
        <f>SUMPRODUCT(INDEX('Input| Projects'!$AR$10:$CO$1009, ,MATCH($C17,'Input| Projects'!$AR$9:$CO$9,0)),'Calc| Project Costs'!BU$10:BU$1009)/10^3</f>
        <v>0</v>
      </c>
      <c r="F17" s="253">
        <f>SUMPRODUCT(INDEX('Input| Projects'!$AR$10:$CO$1009, ,MATCH($C17,'Input| Projects'!$AR$9:$CO$9,0)),'Calc| Project Costs'!BV$10:BV$1009)/10^3</f>
        <v>0</v>
      </c>
      <c r="G17" s="253">
        <f>SUMPRODUCT(INDEX('Input| Projects'!$AR$10:$CO$1009, ,MATCH($C17,'Input| Projects'!$AR$9:$CO$9,0)),'Calc| Project Costs'!BW$10:BW$1009)/10^3</f>
        <v>0</v>
      </c>
      <c r="H17" s="253">
        <f>SUMPRODUCT(INDEX('Input| Projects'!$AR$10:$CO$1009, ,MATCH($C17,'Input| Projects'!$AR$9:$CO$9,0)),'Calc| Project Costs'!BX$10:BX$1009)/10^3</f>
        <v>0</v>
      </c>
      <c r="I17" s="253">
        <f t="shared" si="1"/>
        <v>0</v>
      </c>
      <c r="K17" s="268">
        <f t="shared" si="4"/>
        <v>10</v>
      </c>
      <c r="L17" s="57" t="str">
        <f t="shared" si="0"/>
        <v/>
      </c>
      <c r="M17" s="253">
        <f>IFERROR((D17-D127)*INDEX('Input| Expensing'!$F$8:$J$57,MATCH($L17,'Input| Expensing'!$C$8:$C$57,0),MATCH(M$7,'Input| Expensing'!$F$7:$J$7,0)),"")</f>
        <v>0</v>
      </c>
      <c r="N17" s="253">
        <f>IFERROR((E17-E127)*INDEX('Input| Expensing'!$F$8:$J$57,MATCH($L17,'Input| Expensing'!$C$8:$C$57,0),MATCH(N$7,'Input| Expensing'!$F$7:$J$7,0)),"")</f>
        <v>0</v>
      </c>
      <c r="O17" s="253">
        <f>IFERROR((F17-F127)*INDEX('Input| Expensing'!$F$8:$J$57,MATCH($L17,'Input| Expensing'!$C$8:$C$57,0),MATCH(O$7,'Input| Expensing'!$F$7:$J$7,0)),"")</f>
        <v>0</v>
      </c>
      <c r="P17" s="253">
        <f>IFERROR((G17-G127)*INDEX('Input| Expensing'!$F$8:$J$57,MATCH($L17,'Input| Expensing'!$C$8:$C$57,0),MATCH(P$7,'Input| Expensing'!$F$7:$J$7,0)),"")</f>
        <v>0</v>
      </c>
      <c r="Q17" s="253">
        <f>IFERROR((H17-H127)*INDEX('Input| Expensing'!$F$8:$J$57,MATCH($L17,'Input| Expensing'!$C$8:$C$57,0),MATCH(Q$7,'Input| Expensing'!$F$7:$J$7,0)),"")</f>
        <v>0</v>
      </c>
      <c r="R17" s="253">
        <f t="shared" si="2"/>
        <v>0</v>
      </c>
      <c r="V17" s="67"/>
      <c r="W17" s="67"/>
      <c r="X17" s="67"/>
      <c r="Y17" s="67"/>
      <c r="Z17" s="67"/>
      <c r="AA17" s="67"/>
      <c r="AF17" s="67"/>
      <c r="AG17" s="67"/>
      <c r="AH17" s="67"/>
      <c r="AI17" s="67"/>
      <c r="AJ17" s="67"/>
      <c r="AK17" s="67"/>
    </row>
    <row r="18" spans="2:37" s="65" customFormat="1" x14ac:dyDescent="0.25">
      <c r="B18" s="268">
        <f t="shared" si="3"/>
        <v>11</v>
      </c>
      <c r="C18" s="57" t="str">
        <f t="array" ref="C18">IFERROR(INDEX('Input| Setup'!$E$8:$E$37,SMALL(IF('Input| Setup'!$F$8:$F$37="TX",ROW('Input| Setup'!$F$8:$F$37)-ROW('Input| Setup'!$F$8)+1),ROWS('Input| Setup'!$F$8:$F18))),"")</f>
        <v/>
      </c>
      <c r="D18" s="253">
        <f>SUMPRODUCT(INDEX('Input| Projects'!$AR$10:$CO$1009, ,MATCH($C18,'Input| Projects'!$AR$9:$CO$9,0)),'Calc| Project Costs'!BT$10:BT$1009)/10^3</f>
        <v>0</v>
      </c>
      <c r="E18" s="253">
        <f>SUMPRODUCT(INDEX('Input| Projects'!$AR$10:$CO$1009, ,MATCH($C18,'Input| Projects'!$AR$9:$CO$9,0)),'Calc| Project Costs'!BU$10:BU$1009)/10^3</f>
        <v>0</v>
      </c>
      <c r="F18" s="253">
        <f>SUMPRODUCT(INDEX('Input| Projects'!$AR$10:$CO$1009, ,MATCH($C18,'Input| Projects'!$AR$9:$CO$9,0)),'Calc| Project Costs'!BV$10:BV$1009)/10^3</f>
        <v>0</v>
      </c>
      <c r="G18" s="253">
        <f>SUMPRODUCT(INDEX('Input| Projects'!$AR$10:$CO$1009, ,MATCH($C18,'Input| Projects'!$AR$9:$CO$9,0)),'Calc| Project Costs'!BW$10:BW$1009)/10^3</f>
        <v>0</v>
      </c>
      <c r="H18" s="253">
        <f>SUMPRODUCT(INDEX('Input| Projects'!$AR$10:$CO$1009, ,MATCH($C18,'Input| Projects'!$AR$9:$CO$9,0)),'Calc| Project Costs'!BX$10:BX$1009)/10^3</f>
        <v>0</v>
      </c>
      <c r="I18" s="253">
        <f t="shared" si="1"/>
        <v>0</v>
      </c>
      <c r="K18" s="268">
        <f t="shared" si="4"/>
        <v>11</v>
      </c>
      <c r="L18" s="57" t="str">
        <f t="shared" si="0"/>
        <v/>
      </c>
      <c r="M18" s="253">
        <f>IFERROR((D18-D128)*INDEX('Input| Expensing'!$F$8:$J$57,MATCH($L18,'Input| Expensing'!$C$8:$C$57,0),MATCH(M$7,'Input| Expensing'!$F$7:$J$7,0)),"")</f>
        <v>0</v>
      </c>
      <c r="N18" s="253">
        <f>IFERROR((E18-E128)*INDEX('Input| Expensing'!$F$8:$J$57,MATCH($L18,'Input| Expensing'!$C$8:$C$57,0),MATCH(N$7,'Input| Expensing'!$F$7:$J$7,0)),"")</f>
        <v>0</v>
      </c>
      <c r="O18" s="253">
        <f>IFERROR((F18-F128)*INDEX('Input| Expensing'!$F$8:$J$57,MATCH($L18,'Input| Expensing'!$C$8:$C$57,0),MATCH(O$7,'Input| Expensing'!$F$7:$J$7,0)),"")</f>
        <v>0</v>
      </c>
      <c r="P18" s="253">
        <f>IFERROR((G18-G128)*INDEX('Input| Expensing'!$F$8:$J$57,MATCH($L18,'Input| Expensing'!$C$8:$C$57,0),MATCH(P$7,'Input| Expensing'!$F$7:$J$7,0)),"")</f>
        <v>0</v>
      </c>
      <c r="Q18" s="253">
        <f>IFERROR((H18-H128)*INDEX('Input| Expensing'!$F$8:$J$57,MATCH($L18,'Input| Expensing'!$C$8:$C$57,0),MATCH(Q$7,'Input| Expensing'!$F$7:$J$7,0)),"")</f>
        <v>0</v>
      </c>
      <c r="R18" s="253">
        <f t="shared" si="2"/>
        <v>0</v>
      </c>
      <c r="V18" s="67"/>
      <c r="W18" s="67"/>
      <c r="X18" s="67"/>
      <c r="Y18" s="67"/>
      <c r="Z18" s="67"/>
      <c r="AA18" s="67"/>
      <c r="AF18" s="67"/>
      <c r="AG18" s="67"/>
      <c r="AH18" s="67"/>
      <c r="AI18" s="67"/>
      <c r="AJ18" s="67"/>
      <c r="AK18" s="67"/>
    </row>
    <row r="19" spans="2:37" s="65" customFormat="1" x14ac:dyDescent="0.25">
      <c r="B19" s="268">
        <f t="shared" si="3"/>
        <v>12</v>
      </c>
      <c r="C19" s="57" t="str">
        <f t="array" ref="C19">IFERROR(INDEX('Input| Setup'!$E$8:$E$37,SMALL(IF('Input| Setup'!$F$8:$F$37="TX",ROW('Input| Setup'!$F$8:$F$37)-ROW('Input| Setup'!$F$8)+1),ROWS('Input| Setup'!$F$8:$F19))),"")</f>
        <v/>
      </c>
      <c r="D19" s="253">
        <f>SUMPRODUCT(INDEX('Input| Projects'!$AR$10:$CO$1009, ,MATCH($C19,'Input| Projects'!$AR$9:$CO$9,0)),'Calc| Project Costs'!BT$10:BT$1009)/10^3</f>
        <v>0</v>
      </c>
      <c r="E19" s="253">
        <f>SUMPRODUCT(INDEX('Input| Projects'!$AR$10:$CO$1009, ,MATCH($C19,'Input| Projects'!$AR$9:$CO$9,0)),'Calc| Project Costs'!BU$10:BU$1009)/10^3</f>
        <v>0</v>
      </c>
      <c r="F19" s="253">
        <f>SUMPRODUCT(INDEX('Input| Projects'!$AR$10:$CO$1009, ,MATCH($C19,'Input| Projects'!$AR$9:$CO$9,0)),'Calc| Project Costs'!BV$10:BV$1009)/10^3</f>
        <v>0</v>
      </c>
      <c r="G19" s="253">
        <f>SUMPRODUCT(INDEX('Input| Projects'!$AR$10:$CO$1009, ,MATCH($C19,'Input| Projects'!$AR$9:$CO$9,0)),'Calc| Project Costs'!BW$10:BW$1009)/10^3</f>
        <v>0</v>
      </c>
      <c r="H19" s="253">
        <f>SUMPRODUCT(INDEX('Input| Projects'!$AR$10:$CO$1009, ,MATCH($C19,'Input| Projects'!$AR$9:$CO$9,0)),'Calc| Project Costs'!BX$10:BX$1009)/10^3</f>
        <v>0</v>
      </c>
      <c r="I19" s="253">
        <f t="shared" si="1"/>
        <v>0</v>
      </c>
      <c r="K19" s="268">
        <f t="shared" si="4"/>
        <v>12</v>
      </c>
      <c r="L19" s="57" t="str">
        <f t="shared" si="0"/>
        <v/>
      </c>
      <c r="M19" s="253">
        <f>IFERROR((D19-D129)*INDEX('Input| Expensing'!$F$8:$J$57,MATCH($L19,'Input| Expensing'!$C$8:$C$57,0),MATCH(M$7,'Input| Expensing'!$F$7:$J$7,0)),"")</f>
        <v>0</v>
      </c>
      <c r="N19" s="253">
        <f>IFERROR((E19-E129)*INDEX('Input| Expensing'!$F$8:$J$57,MATCH($L19,'Input| Expensing'!$C$8:$C$57,0),MATCH(N$7,'Input| Expensing'!$F$7:$J$7,0)),"")</f>
        <v>0</v>
      </c>
      <c r="O19" s="253">
        <f>IFERROR((F19-F129)*INDEX('Input| Expensing'!$F$8:$J$57,MATCH($L19,'Input| Expensing'!$C$8:$C$57,0),MATCH(O$7,'Input| Expensing'!$F$7:$J$7,0)),"")</f>
        <v>0</v>
      </c>
      <c r="P19" s="253">
        <f>IFERROR((G19-G129)*INDEX('Input| Expensing'!$F$8:$J$57,MATCH($L19,'Input| Expensing'!$C$8:$C$57,0),MATCH(P$7,'Input| Expensing'!$F$7:$J$7,0)),"")</f>
        <v>0</v>
      </c>
      <c r="Q19" s="253">
        <f>IFERROR((H19-H129)*INDEX('Input| Expensing'!$F$8:$J$57,MATCH($L19,'Input| Expensing'!$C$8:$C$57,0),MATCH(Q$7,'Input| Expensing'!$F$7:$J$7,0)),"")</f>
        <v>0</v>
      </c>
      <c r="R19" s="253">
        <f t="shared" si="2"/>
        <v>0</v>
      </c>
      <c r="V19" s="67"/>
      <c r="W19" s="67"/>
      <c r="X19" s="67"/>
      <c r="Y19" s="67"/>
      <c r="Z19" s="67"/>
      <c r="AA19" s="67"/>
      <c r="AF19" s="67"/>
      <c r="AG19" s="67"/>
      <c r="AH19" s="67"/>
      <c r="AI19" s="67"/>
      <c r="AJ19" s="67"/>
      <c r="AK19" s="67"/>
    </row>
    <row r="20" spans="2:37" s="65" customFormat="1" x14ac:dyDescent="0.25">
      <c r="B20" s="268">
        <f t="shared" si="3"/>
        <v>13</v>
      </c>
      <c r="C20" s="57" t="str">
        <f t="array" ref="C20">IFERROR(INDEX('Input| Setup'!$E$8:$E$37,SMALL(IF('Input| Setup'!$F$8:$F$37="TX",ROW('Input| Setup'!$F$8:$F$37)-ROW('Input| Setup'!$F$8)+1),ROWS('Input| Setup'!$F$8:$F20))),"")</f>
        <v/>
      </c>
      <c r="D20" s="253">
        <f>SUMPRODUCT(INDEX('Input| Projects'!$AR$10:$CO$1009, ,MATCH($C20,'Input| Projects'!$AR$9:$CO$9,0)),'Calc| Project Costs'!BT$10:BT$1009)/10^3</f>
        <v>0</v>
      </c>
      <c r="E20" s="253">
        <f>SUMPRODUCT(INDEX('Input| Projects'!$AR$10:$CO$1009, ,MATCH($C20,'Input| Projects'!$AR$9:$CO$9,0)),'Calc| Project Costs'!BU$10:BU$1009)/10^3</f>
        <v>0</v>
      </c>
      <c r="F20" s="253">
        <f>SUMPRODUCT(INDEX('Input| Projects'!$AR$10:$CO$1009, ,MATCH($C20,'Input| Projects'!$AR$9:$CO$9,0)),'Calc| Project Costs'!BV$10:BV$1009)/10^3</f>
        <v>0</v>
      </c>
      <c r="G20" s="253">
        <f>SUMPRODUCT(INDEX('Input| Projects'!$AR$10:$CO$1009, ,MATCH($C20,'Input| Projects'!$AR$9:$CO$9,0)),'Calc| Project Costs'!BW$10:BW$1009)/10^3</f>
        <v>0</v>
      </c>
      <c r="H20" s="253">
        <f>SUMPRODUCT(INDEX('Input| Projects'!$AR$10:$CO$1009, ,MATCH($C20,'Input| Projects'!$AR$9:$CO$9,0)),'Calc| Project Costs'!BX$10:BX$1009)/10^3</f>
        <v>0</v>
      </c>
      <c r="I20" s="253">
        <f t="shared" si="1"/>
        <v>0</v>
      </c>
      <c r="K20" s="268">
        <f t="shared" si="4"/>
        <v>13</v>
      </c>
      <c r="L20" s="57" t="str">
        <f t="shared" si="0"/>
        <v/>
      </c>
      <c r="M20" s="253">
        <f>IFERROR((D20-D130)*INDEX('Input| Expensing'!$F$8:$J$57,MATCH($L20,'Input| Expensing'!$C$8:$C$57,0),MATCH(M$7,'Input| Expensing'!$F$7:$J$7,0)),"")</f>
        <v>0</v>
      </c>
      <c r="N20" s="253">
        <f>IFERROR((E20-E130)*INDEX('Input| Expensing'!$F$8:$J$57,MATCH($L20,'Input| Expensing'!$C$8:$C$57,0),MATCH(N$7,'Input| Expensing'!$F$7:$J$7,0)),"")</f>
        <v>0</v>
      </c>
      <c r="O20" s="253">
        <f>IFERROR((F20-F130)*INDEX('Input| Expensing'!$F$8:$J$57,MATCH($L20,'Input| Expensing'!$C$8:$C$57,0),MATCH(O$7,'Input| Expensing'!$F$7:$J$7,0)),"")</f>
        <v>0</v>
      </c>
      <c r="P20" s="253">
        <f>IFERROR((G20-G130)*INDEX('Input| Expensing'!$F$8:$J$57,MATCH($L20,'Input| Expensing'!$C$8:$C$57,0),MATCH(P$7,'Input| Expensing'!$F$7:$J$7,0)),"")</f>
        <v>0</v>
      </c>
      <c r="Q20" s="253">
        <f>IFERROR((H20-H130)*INDEX('Input| Expensing'!$F$8:$J$57,MATCH($L20,'Input| Expensing'!$C$8:$C$57,0),MATCH(Q$7,'Input| Expensing'!$F$7:$J$7,0)),"")</f>
        <v>0</v>
      </c>
      <c r="R20" s="253">
        <f t="shared" si="2"/>
        <v>0</v>
      </c>
      <c r="V20" s="67"/>
      <c r="W20" s="67"/>
      <c r="X20" s="67"/>
      <c r="Y20" s="67"/>
      <c r="Z20" s="67"/>
      <c r="AA20" s="67"/>
      <c r="AF20" s="67"/>
      <c r="AG20" s="67"/>
      <c r="AH20" s="67"/>
      <c r="AI20" s="67"/>
      <c r="AJ20" s="67"/>
      <c r="AK20" s="67"/>
    </row>
    <row r="21" spans="2:37" s="65" customFormat="1" x14ac:dyDescent="0.25">
      <c r="B21" s="268">
        <f t="shared" si="3"/>
        <v>14</v>
      </c>
      <c r="C21" s="57" t="str">
        <f t="array" ref="C21">IFERROR(INDEX('Input| Setup'!$E$8:$E$37,SMALL(IF('Input| Setup'!$F$8:$F$37="TX",ROW('Input| Setup'!$F$8:$F$37)-ROW('Input| Setup'!$F$8)+1),ROWS('Input| Setup'!$F$8:$F21))),"")</f>
        <v/>
      </c>
      <c r="D21" s="253">
        <f>SUMPRODUCT(INDEX('Input| Projects'!$AR$10:$CO$1009, ,MATCH($C21,'Input| Projects'!$AR$9:$CO$9,0)),'Calc| Project Costs'!BT$10:BT$1009)/10^3</f>
        <v>0</v>
      </c>
      <c r="E21" s="253">
        <f>SUMPRODUCT(INDEX('Input| Projects'!$AR$10:$CO$1009, ,MATCH($C21,'Input| Projects'!$AR$9:$CO$9,0)),'Calc| Project Costs'!BU$10:BU$1009)/10^3</f>
        <v>0</v>
      </c>
      <c r="F21" s="253">
        <f>SUMPRODUCT(INDEX('Input| Projects'!$AR$10:$CO$1009, ,MATCH($C21,'Input| Projects'!$AR$9:$CO$9,0)),'Calc| Project Costs'!BV$10:BV$1009)/10^3</f>
        <v>0</v>
      </c>
      <c r="G21" s="253">
        <f>SUMPRODUCT(INDEX('Input| Projects'!$AR$10:$CO$1009, ,MATCH($C21,'Input| Projects'!$AR$9:$CO$9,0)),'Calc| Project Costs'!BW$10:BW$1009)/10^3</f>
        <v>0</v>
      </c>
      <c r="H21" s="253">
        <f>SUMPRODUCT(INDEX('Input| Projects'!$AR$10:$CO$1009, ,MATCH($C21,'Input| Projects'!$AR$9:$CO$9,0)),'Calc| Project Costs'!BX$10:BX$1009)/10^3</f>
        <v>0</v>
      </c>
      <c r="I21" s="253">
        <f t="shared" si="1"/>
        <v>0</v>
      </c>
      <c r="K21" s="268">
        <f t="shared" si="4"/>
        <v>14</v>
      </c>
      <c r="L21" s="57" t="str">
        <f t="shared" si="0"/>
        <v/>
      </c>
      <c r="M21" s="253">
        <f>IFERROR((D21-D131)*INDEX('Input| Expensing'!$F$8:$J$57,MATCH($L21,'Input| Expensing'!$C$8:$C$57,0),MATCH(M$7,'Input| Expensing'!$F$7:$J$7,0)),"")</f>
        <v>0</v>
      </c>
      <c r="N21" s="253">
        <f>IFERROR((E21-E131)*INDEX('Input| Expensing'!$F$8:$J$57,MATCH($L21,'Input| Expensing'!$C$8:$C$57,0),MATCH(N$7,'Input| Expensing'!$F$7:$J$7,0)),"")</f>
        <v>0</v>
      </c>
      <c r="O21" s="253">
        <f>IFERROR((F21-F131)*INDEX('Input| Expensing'!$F$8:$J$57,MATCH($L21,'Input| Expensing'!$C$8:$C$57,0),MATCH(O$7,'Input| Expensing'!$F$7:$J$7,0)),"")</f>
        <v>0</v>
      </c>
      <c r="P21" s="253">
        <f>IFERROR((G21-G131)*INDEX('Input| Expensing'!$F$8:$J$57,MATCH($L21,'Input| Expensing'!$C$8:$C$57,0),MATCH(P$7,'Input| Expensing'!$F$7:$J$7,0)),"")</f>
        <v>0</v>
      </c>
      <c r="Q21" s="253">
        <f>IFERROR((H21-H131)*INDEX('Input| Expensing'!$F$8:$J$57,MATCH($L21,'Input| Expensing'!$C$8:$C$57,0),MATCH(Q$7,'Input| Expensing'!$F$7:$J$7,0)),"")</f>
        <v>0</v>
      </c>
      <c r="R21" s="253">
        <f t="shared" si="2"/>
        <v>0</v>
      </c>
      <c r="V21" s="67"/>
      <c r="W21" s="67"/>
      <c r="X21" s="67"/>
      <c r="Y21" s="67"/>
      <c r="Z21" s="67"/>
      <c r="AA21" s="67"/>
      <c r="AF21" s="67"/>
      <c r="AG21" s="67"/>
      <c r="AH21" s="67"/>
      <c r="AI21" s="67"/>
      <c r="AJ21" s="67"/>
      <c r="AK21" s="67"/>
    </row>
    <row r="22" spans="2:37" s="65" customFormat="1" x14ac:dyDescent="0.25">
      <c r="B22" s="268">
        <f t="shared" si="3"/>
        <v>15</v>
      </c>
      <c r="C22" s="57" t="str">
        <f t="array" ref="C22">IFERROR(INDEX('Input| Setup'!$E$8:$E$37,SMALL(IF('Input| Setup'!$F$8:$F$37="TX",ROW('Input| Setup'!$F$8:$F$37)-ROW('Input| Setup'!$F$8)+1),ROWS('Input| Setup'!$F$8:$F22))),"")</f>
        <v/>
      </c>
      <c r="D22" s="253">
        <f>SUMPRODUCT(INDEX('Input| Projects'!$AR$10:$CO$1009, ,MATCH($C22,'Input| Projects'!$AR$9:$CO$9,0)),'Calc| Project Costs'!BT$10:BT$1009)/10^3</f>
        <v>0</v>
      </c>
      <c r="E22" s="253">
        <f>SUMPRODUCT(INDEX('Input| Projects'!$AR$10:$CO$1009, ,MATCH($C22,'Input| Projects'!$AR$9:$CO$9,0)),'Calc| Project Costs'!BU$10:BU$1009)/10^3</f>
        <v>0</v>
      </c>
      <c r="F22" s="253">
        <f>SUMPRODUCT(INDEX('Input| Projects'!$AR$10:$CO$1009, ,MATCH($C22,'Input| Projects'!$AR$9:$CO$9,0)),'Calc| Project Costs'!BV$10:BV$1009)/10^3</f>
        <v>0</v>
      </c>
      <c r="G22" s="253">
        <f>SUMPRODUCT(INDEX('Input| Projects'!$AR$10:$CO$1009, ,MATCH($C22,'Input| Projects'!$AR$9:$CO$9,0)),'Calc| Project Costs'!BW$10:BW$1009)/10^3</f>
        <v>0</v>
      </c>
      <c r="H22" s="253">
        <f>SUMPRODUCT(INDEX('Input| Projects'!$AR$10:$CO$1009, ,MATCH($C22,'Input| Projects'!$AR$9:$CO$9,0)),'Calc| Project Costs'!BX$10:BX$1009)/10^3</f>
        <v>0</v>
      </c>
      <c r="I22" s="253">
        <f t="shared" si="1"/>
        <v>0</v>
      </c>
      <c r="K22" s="268">
        <f t="shared" si="4"/>
        <v>15</v>
      </c>
      <c r="L22" s="57" t="str">
        <f t="shared" si="0"/>
        <v/>
      </c>
      <c r="M22" s="253">
        <f>IFERROR((D22-D132)*INDEX('Input| Expensing'!$F$8:$J$57,MATCH($L22,'Input| Expensing'!$C$8:$C$57,0),MATCH(M$7,'Input| Expensing'!$F$7:$J$7,0)),"")</f>
        <v>0</v>
      </c>
      <c r="N22" s="253">
        <f>IFERROR((E22-E132)*INDEX('Input| Expensing'!$F$8:$J$57,MATCH($L22,'Input| Expensing'!$C$8:$C$57,0),MATCH(N$7,'Input| Expensing'!$F$7:$J$7,0)),"")</f>
        <v>0</v>
      </c>
      <c r="O22" s="253">
        <f>IFERROR((F22-F132)*INDEX('Input| Expensing'!$F$8:$J$57,MATCH($L22,'Input| Expensing'!$C$8:$C$57,0),MATCH(O$7,'Input| Expensing'!$F$7:$J$7,0)),"")</f>
        <v>0</v>
      </c>
      <c r="P22" s="253">
        <f>IFERROR((G22-G132)*INDEX('Input| Expensing'!$F$8:$J$57,MATCH($L22,'Input| Expensing'!$C$8:$C$57,0),MATCH(P$7,'Input| Expensing'!$F$7:$J$7,0)),"")</f>
        <v>0</v>
      </c>
      <c r="Q22" s="253">
        <f>IFERROR((H22-H132)*INDEX('Input| Expensing'!$F$8:$J$57,MATCH($L22,'Input| Expensing'!$C$8:$C$57,0),MATCH(Q$7,'Input| Expensing'!$F$7:$J$7,0)),"")</f>
        <v>0</v>
      </c>
      <c r="R22" s="253">
        <f t="shared" si="2"/>
        <v>0</v>
      </c>
      <c r="V22" s="67"/>
      <c r="W22" s="67"/>
      <c r="X22" s="67"/>
      <c r="Y22" s="67"/>
      <c r="Z22" s="67"/>
      <c r="AA22" s="67"/>
      <c r="AF22" s="67"/>
      <c r="AG22" s="67"/>
      <c r="AH22" s="67"/>
      <c r="AI22" s="67"/>
      <c r="AJ22" s="67"/>
      <c r="AK22" s="67"/>
    </row>
    <row r="23" spans="2:37" s="65" customFormat="1" x14ac:dyDescent="0.25">
      <c r="B23" s="268">
        <f t="shared" si="3"/>
        <v>16</v>
      </c>
      <c r="C23" s="57" t="str">
        <f t="array" ref="C23">IFERROR(INDEX('Input| Setup'!$E$8:$E$37,SMALL(IF('Input| Setup'!$F$8:$F$37="TX",ROW('Input| Setup'!$F$8:$F$37)-ROW('Input| Setup'!$F$8)+1),ROWS('Input| Setup'!$F$8:$F23))),"")</f>
        <v/>
      </c>
      <c r="D23" s="253">
        <f>SUMPRODUCT(INDEX('Input| Projects'!$AR$10:$CO$1009, ,MATCH($C23,'Input| Projects'!$AR$9:$CO$9,0)),'Calc| Project Costs'!BT$10:BT$1009)/10^3</f>
        <v>0</v>
      </c>
      <c r="E23" s="253">
        <f>SUMPRODUCT(INDEX('Input| Projects'!$AR$10:$CO$1009, ,MATCH($C23,'Input| Projects'!$AR$9:$CO$9,0)),'Calc| Project Costs'!BU$10:BU$1009)/10^3</f>
        <v>0</v>
      </c>
      <c r="F23" s="253">
        <f>SUMPRODUCT(INDEX('Input| Projects'!$AR$10:$CO$1009, ,MATCH($C23,'Input| Projects'!$AR$9:$CO$9,0)),'Calc| Project Costs'!BV$10:BV$1009)/10^3</f>
        <v>0</v>
      </c>
      <c r="G23" s="253">
        <f>SUMPRODUCT(INDEX('Input| Projects'!$AR$10:$CO$1009, ,MATCH($C23,'Input| Projects'!$AR$9:$CO$9,0)),'Calc| Project Costs'!BW$10:BW$1009)/10^3</f>
        <v>0</v>
      </c>
      <c r="H23" s="253">
        <f>SUMPRODUCT(INDEX('Input| Projects'!$AR$10:$CO$1009, ,MATCH($C23,'Input| Projects'!$AR$9:$CO$9,0)),'Calc| Project Costs'!BX$10:BX$1009)/10^3</f>
        <v>0</v>
      </c>
      <c r="I23" s="253">
        <f t="shared" si="1"/>
        <v>0</v>
      </c>
      <c r="K23" s="268">
        <f t="shared" si="4"/>
        <v>16</v>
      </c>
      <c r="L23" s="57" t="str">
        <f t="shared" si="0"/>
        <v/>
      </c>
      <c r="M23" s="253">
        <f>IFERROR((D23-D133)*INDEX('Input| Expensing'!$F$8:$J$57,MATCH($L23,'Input| Expensing'!$C$8:$C$57,0),MATCH(M$7,'Input| Expensing'!$F$7:$J$7,0)),"")</f>
        <v>0</v>
      </c>
      <c r="N23" s="253">
        <f>IFERROR((E23-E133)*INDEX('Input| Expensing'!$F$8:$J$57,MATCH($L23,'Input| Expensing'!$C$8:$C$57,0),MATCH(N$7,'Input| Expensing'!$F$7:$J$7,0)),"")</f>
        <v>0</v>
      </c>
      <c r="O23" s="253">
        <f>IFERROR((F23-F133)*INDEX('Input| Expensing'!$F$8:$J$57,MATCH($L23,'Input| Expensing'!$C$8:$C$57,0),MATCH(O$7,'Input| Expensing'!$F$7:$J$7,0)),"")</f>
        <v>0</v>
      </c>
      <c r="P23" s="253">
        <f>IFERROR((G23-G133)*INDEX('Input| Expensing'!$F$8:$J$57,MATCH($L23,'Input| Expensing'!$C$8:$C$57,0),MATCH(P$7,'Input| Expensing'!$F$7:$J$7,0)),"")</f>
        <v>0</v>
      </c>
      <c r="Q23" s="253">
        <f>IFERROR((H23-H133)*INDEX('Input| Expensing'!$F$8:$J$57,MATCH($L23,'Input| Expensing'!$C$8:$C$57,0),MATCH(Q$7,'Input| Expensing'!$F$7:$J$7,0)),"")</f>
        <v>0</v>
      </c>
      <c r="R23" s="253">
        <f t="shared" si="2"/>
        <v>0</v>
      </c>
      <c r="V23" s="67"/>
      <c r="W23" s="67"/>
      <c r="X23" s="67"/>
      <c r="Y23" s="67"/>
      <c r="Z23" s="67"/>
      <c r="AA23" s="67"/>
      <c r="AF23" s="67"/>
      <c r="AG23" s="67"/>
      <c r="AH23" s="67"/>
      <c r="AI23" s="67"/>
      <c r="AJ23" s="67"/>
      <c r="AK23" s="67"/>
    </row>
    <row r="24" spans="2:37" s="65" customFormat="1" x14ac:dyDescent="0.25">
      <c r="B24" s="268">
        <f t="shared" si="3"/>
        <v>17</v>
      </c>
      <c r="C24" s="57" t="str">
        <f t="array" ref="C24">IFERROR(INDEX('Input| Setup'!$E$8:$E$37,SMALL(IF('Input| Setup'!$F$8:$F$37="TX",ROW('Input| Setup'!$F$8:$F$37)-ROW('Input| Setup'!$F$8)+1),ROWS('Input| Setup'!$F$8:$F24))),"")</f>
        <v/>
      </c>
      <c r="D24" s="253">
        <f>SUMPRODUCT(INDEX('Input| Projects'!$AR$10:$CO$1009, ,MATCH($C24,'Input| Projects'!$AR$9:$CO$9,0)),'Calc| Project Costs'!BT$10:BT$1009)/10^3</f>
        <v>0</v>
      </c>
      <c r="E24" s="253">
        <f>SUMPRODUCT(INDEX('Input| Projects'!$AR$10:$CO$1009, ,MATCH($C24,'Input| Projects'!$AR$9:$CO$9,0)),'Calc| Project Costs'!BU$10:BU$1009)/10^3</f>
        <v>0</v>
      </c>
      <c r="F24" s="253">
        <f>SUMPRODUCT(INDEX('Input| Projects'!$AR$10:$CO$1009, ,MATCH($C24,'Input| Projects'!$AR$9:$CO$9,0)),'Calc| Project Costs'!BV$10:BV$1009)/10^3</f>
        <v>0</v>
      </c>
      <c r="G24" s="253">
        <f>SUMPRODUCT(INDEX('Input| Projects'!$AR$10:$CO$1009, ,MATCH($C24,'Input| Projects'!$AR$9:$CO$9,0)),'Calc| Project Costs'!BW$10:BW$1009)/10^3</f>
        <v>0</v>
      </c>
      <c r="H24" s="253">
        <f>SUMPRODUCT(INDEX('Input| Projects'!$AR$10:$CO$1009, ,MATCH($C24,'Input| Projects'!$AR$9:$CO$9,0)),'Calc| Project Costs'!BX$10:BX$1009)/10^3</f>
        <v>0</v>
      </c>
      <c r="I24" s="253">
        <f t="shared" si="1"/>
        <v>0</v>
      </c>
      <c r="K24" s="268">
        <f t="shared" si="4"/>
        <v>17</v>
      </c>
      <c r="L24" s="57" t="str">
        <f t="shared" si="0"/>
        <v/>
      </c>
      <c r="M24" s="253">
        <f>IFERROR((D24-D134)*INDEX('Input| Expensing'!$F$8:$J$57,MATCH($L24,'Input| Expensing'!$C$8:$C$57,0),MATCH(M$7,'Input| Expensing'!$F$7:$J$7,0)),"")</f>
        <v>0</v>
      </c>
      <c r="N24" s="253">
        <f>IFERROR((E24-E134)*INDEX('Input| Expensing'!$F$8:$J$57,MATCH($L24,'Input| Expensing'!$C$8:$C$57,0),MATCH(N$7,'Input| Expensing'!$F$7:$J$7,0)),"")</f>
        <v>0</v>
      </c>
      <c r="O24" s="253">
        <f>IFERROR((F24-F134)*INDEX('Input| Expensing'!$F$8:$J$57,MATCH($L24,'Input| Expensing'!$C$8:$C$57,0),MATCH(O$7,'Input| Expensing'!$F$7:$J$7,0)),"")</f>
        <v>0</v>
      </c>
      <c r="P24" s="253">
        <f>IFERROR((G24-G134)*INDEX('Input| Expensing'!$F$8:$J$57,MATCH($L24,'Input| Expensing'!$C$8:$C$57,0),MATCH(P$7,'Input| Expensing'!$F$7:$J$7,0)),"")</f>
        <v>0</v>
      </c>
      <c r="Q24" s="253">
        <f>IFERROR((H24-H134)*INDEX('Input| Expensing'!$F$8:$J$57,MATCH($L24,'Input| Expensing'!$C$8:$C$57,0),MATCH(Q$7,'Input| Expensing'!$F$7:$J$7,0)),"")</f>
        <v>0</v>
      </c>
      <c r="R24" s="253">
        <f t="shared" si="2"/>
        <v>0</v>
      </c>
      <c r="V24" s="67"/>
      <c r="W24" s="67"/>
      <c r="X24" s="67"/>
      <c r="Y24" s="67"/>
      <c r="Z24" s="67"/>
      <c r="AA24" s="67"/>
      <c r="AF24" s="67"/>
      <c r="AG24" s="67"/>
      <c r="AH24" s="67"/>
      <c r="AI24" s="67"/>
      <c r="AJ24" s="67"/>
      <c r="AK24" s="67"/>
    </row>
    <row r="25" spans="2:37" s="65" customFormat="1" x14ac:dyDescent="0.25">
      <c r="B25" s="268">
        <f t="shared" si="3"/>
        <v>18</v>
      </c>
      <c r="C25" s="57" t="str">
        <f t="array" ref="C25">IFERROR(INDEX('Input| Setup'!$E$8:$E$37,SMALL(IF('Input| Setup'!$F$8:$F$37="TX",ROW('Input| Setup'!$F$8:$F$37)-ROW('Input| Setup'!$F$8)+1),ROWS('Input| Setup'!$F$8:$F25))),"")</f>
        <v/>
      </c>
      <c r="D25" s="253">
        <f>SUMPRODUCT(INDEX('Input| Projects'!$AR$10:$CO$1009, ,MATCH($C25,'Input| Projects'!$AR$9:$CO$9,0)),'Calc| Project Costs'!BT$10:BT$1009)/10^3</f>
        <v>0</v>
      </c>
      <c r="E25" s="253">
        <f>SUMPRODUCT(INDEX('Input| Projects'!$AR$10:$CO$1009, ,MATCH($C25,'Input| Projects'!$AR$9:$CO$9,0)),'Calc| Project Costs'!BU$10:BU$1009)/10^3</f>
        <v>0</v>
      </c>
      <c r="F25" s="253">
        <f>SUMPRODUCT(INDEX('Input| Projects'!$AR$10:$CO$1009, ,MATCH($C25,'Input| Projects'!$AR$9:$CO$9,0)),'Calc| Project Costs'!BV$10:BV$1009)/10^3</f>
        <v>0</v>
      </c>
      <c r="G25" s="253">
        <f>SUMPRODUCT(INDEX('Input| Projects'!$AR$10:$CO$1009, ,MATCH($C25,'Input| Projects'!$AR$9:$CO$9,0)),'Calc| Project Costs'!BW$10:BW$1009)/10^3</f>
        <v>0</v>
      </c>
      <c r="H25" s="253">
        <f>SUMPRODUCT(INDEX('Input| Projects'!$AR$10:$CO$1009, ,MATCH($C25,'Input| Projects'!$AR$9:$CO$9,0)),'Calc| Project Costs'!BX$10:BX$1009)/10^3</f>
        <v>0</v>
      </c>
      <c r="I25" s="253">
        <f t="shared" si="1"/>
        <v>0</v>
      </c>
      <c r="K25" s="268">
        <f t="shared" si="4"/>
        <v>18</v>
      </c>
      <c r="L25" s="57" t="str">
        <f t="shared" si="0"/>
        <v/>
      </c>
      <c r="M25" s="253">
        <f>IFERROR((D25-D135)*INDEX('Input| Expensing'!$F$8:$J$57,MATCH($L25,'Input| Expensing'!$C$8:$C$57,0),MATCH(M$7,'Input| Expensing'!$F$7:$J$7,0)),"")</f>
        <v>0</v>
      </c>
      <c r="N25" s="253">
        <f>IFERROR((E25-E135)*INDEX('Input| Expensing'!$F$8:$J$57,MATCH($L25,'Input| Expensing'!$C$8:$C$57,0),MATCH(N$7,'Input| Expensing'!$F$7:$J$7,0)),"")</f>
        <v>0</v>
      </c>
      <c r="O25" s="253">
        <f>IFERROR((F25-F135)*INDEX('Input| Expensing'!$F$8:$J$57,MATCH($L25,'Input| Expensing'!$C$8:$C$57,0),MATCH(O$7,'Input| Expensing'!$F$7:$J$7,0)),"")</f>
        <v>0</v>
      </c>
      <c r="P25" s="253">
        <f>IFERROR((G25-G135)*INDEX('Input| Expensing'!$F$8:$J$57,MATCH($L25,'Input| Expensing'!$C$8:$C$57,0),MATCH(P$7,'Input| Expensing'!$F$7:$J$7,0)),"")</f>
        <v>0</v>
      </c>
      <c r="Q25" s="253">
        <f>IFERROR((H25-H135)*INDEX('Input| Expensing'!$F$8:$J$57,MATCH($L25,'Input| Expensing'!$C$8:$C$57,0),MATCH(Q$7,'Input| Expensing'!$F$7:$J$7,0)),"")</f>
        <v>0</v>
      </c>
      <c r="R25" s="253">
        <f t="shared" si="2"/>
        <v>0</v>
      </c>
      <c r="V25" s="67"/>
      <c r="W25" s="67"/>
      <c r="X25" s="67"/>
      <c r="Y25" s="67"/>
      <c r="Z25" s="67"/>
      <c r="AA25" s="67"/>
      <c r="AF25" s="67"/>
      <c r="AG25" s="67"/>
      <c r="AH25" s="67"/>
      <c r="AI25" s="67"/>
      <c r="AJ25" s="67"/>
      <c r="AK25" s="67"/>
    </row>
    <row r="26" spans="2:37" s="65" customFormat="1" x14ac:dyDescent="0.25">
      <c r="B26" s="268">
        <f t="shared" si="3"/>
        <v>19</v>
      </c>
      <c r="C26" s="57" t="str">
        <f t="array" ref="C26">IFERROR(INDEX('Input| Setup'!$E$8:$E$37,SMALL(IF('Input| Setup'!$F$8:$F$37="TX",ROW('Input| Setup'!$F$8:$F$37)-ROW('Input| Setup'!$F$8)+1),ROWS('Input| Setup'!$F$8:$F26))),"")</f>
        <v/>
      </c>
      <c r="D26" s="253">
        <f>SUMPRODUCT(INDEX('Input| Projects'!$AR$10:$CO$1009, ,MATCH($C26,'Input| Projects'!$AR$9:$CO$9,0)),'Calc| Project Costs'!BT$10:BT$1009)/10^3</f>
        <v>0</v>
      </c>
      <c r="E26" s="253">
        <f>SUMPRODUCT(INDEX('Input| Projects'!$AR$10:$CO$1009, ,MATCH($C26,'Input| Projects'!$AR$9:$CO$9,0)),'Calc| Project Costs'!BU$10:BU$1009)/10^3</f>
        <v>0</v>
      </c>
      <c r="F26" s="253">
        <f>SUMPRODUCT(INDEX('Input| Projects'!$AR$10:$CO$1009, ,MATCH($C26,'Input| Projects'!$AR$9:$CO$9,0)),'Calc| Project Costs'!BV$10:BV$1009)/10^3</f>
        <v>0</v>
      </c>
      <c r="G26" s="253">
        <f>SUMPRODUCT(INDEX('Input| Projects'!$AR$10:$CO$1009, ,MATCH($C26,'Input| Projects'!$AR$9:$CO$9,0)),'Calc| Project Costs'!BW$10:BW$1009)/10^3</f>
        <v>0</v>
      </c>
      <c r="H26" s="253">
        <f>SUMPRODUCT(INDEX('Input| Projects'!$AR$10:$CO$1009, ,MATCH($C26,'Input| Projects'!$AR$9:$CO$9,0)),'Calc| Project Costs'!BX$10:BX$1009)/10^3</f>
        <v>0</v>
      </c>
      <c r="I26" s="253">
        <f t="shared" si="1"/>
        <v>0</v>
      </c>
      <c r="K26" s="268">
        <f t="shared" si="4"/>
        <v>19</v>
      </c>
      <c r="L26" s="57" t="str">
        <f t="shared" si="0"/>
        <v/>
      </c>
      <c r="M26" s="253">
        <f>IFERROR((D26-D136)*INDEX('Input| Expensing'!$F$8:$J$57,MATCH($L26,'Input| Expensing'!$C$8:$C$57,0),MATCH(M$7,'Input| Expensing'!$F$7:$J$7,0)),"")</f>
        <v>0</v>
      </c>
      <c r="N26" s="253">
        <f>IFERROR((E26-E136)*INDEX('Input| Expensing'!$F$8:$J$57,MATCH($L26,'Input| Expensing'!$C$8:$C$57,0),MATCH(N$7,'Input| Expensing'!$F$7:$J$7,0)),"")</f>
        <v>0</v>
      </c>
      <c r="O26" s="253">
        <f>IFERROR((F26-F136)*INDEX('Input| Expensing'!$F$8:$J$57,MATCH($L26,'Input| Expensing'!$C$8:$C$57,0),MATCH(O$7,'Input| Expensing'!$F$7:$J$7,0)),"")</f>
        <v>0</v>
      </c>
      <c r="P26" s="253">
        <f>IFERROR((G26-G136)*INDEX('Input| Expensing'!$F$8:$J$57,MATCH($L26,'Input| Expensing'!$C$8:$C$57,0),MATCH(P$7,'Input| Expensing'!$F$7:$J$7,0)),"")</f>
        <v>0</v>
      </c>
      <c r="Q26" s="253">
        <f>IFERROR((H26-H136)*INDEX('Input| Expensing'!$F$8:$J$57,MATCH($L26,'Input| Expensing'!$C$8:$C$57,0),MATCH(Q$7,'Input| Expensing'!$F$7:$J$7,0)),"")</f>
        <v>0</v>
      </c>
      <c r="R26" s="253">
        <f t="shared" si="2"/>
        <v>0</v>
      </c>
      <c r="V26" s="67"/>
      <c r="W26" s="67"/>
      <c r="X26" s="67"/>
      <c r="Y26" s="67"/>
      <c r="Z26" s="67"/>
      <c r="AA26" s="67"/>
      <c r="AF26" s="67"/>
      <c r="AG26" s="67"/>
      <c r="AH26" s="67"/>
      <c r="AI26" s="67"/>
      <c r="AJ26" s="67"/>
      <c r="AK26" s="67"/>
    </row>
    <row r="27" spans="2:37" s="65" customFormat="1" x14ac:dyDescent="0.25">
      <c r="B27" s="268">
        <f t="shared" si="3"/>
        <v>20</v>
      </c>
      <c r="C27" s="57" t="str">
        <f t="array" ref="C27">IFERROR(INDEX('Input| Setup'!$E$8:$E$37,SMALL(IF('Input| Setup'!$F$8:$F$37="TX",ROW('Input| Setup'!$F$8:$F$37)-ROW('Input| Setup'!$F$8)+1),ROWS('Input| Setup'!$F$8:$F27))),"")</f>
        <v/>
      </c>
      <c r="D27" s="253">
        <f>SUMPRODUCT(INDEX('Input| Projects'!$AR$10:$CO$1009, ,MATCH($C27,'Input| Projects'!$AR$9:$CO$9,0)),'Calc| Project Costs'!BT$10:BT$1009)/10^3</f>
        <v>0</v>
      </c>
      <c r="E27" s="253">
        <f>SUMPRODUCT(INDEX('Input| Projects'!$AR$10:$CO$1009, ,MATCH($C27,'Input| Projects'!$AR$9:$CO$9,0)),'Calc| Project Costs'!BU$10:BU$1009)/10^3</f>
        <v>0</v>
      </c>
      <c r="F27" s="253">
        <f>SUMPRODUCT(INDEX('Input| Projects'!$AR$10:$CO$1009, ,MATCH($C27,'Input| Projects'!$AR$9:$CO$9,0)),'Calc| Project Costs'!BV$10:BV$1009)/10^3</f>
        <v>0</v>
      </c>
      <c r="G27" s="253">
        <f>SUMPRODUCT(INDEX('Input| Projects'!$AR$10:$CO$1009, ,MATCH($C27,'Input| Projects'!$AR$9:$CO$9,0)),'Calc| Project Costs'!BW$10:BW$1009)/10^3</f>
        <v>0</v>
      </c>
      <c r="H27" s="253">
        <f>SUMPRODUCT(INDEX('Input| Projects'!$AR$10:$CO$1009, ,MATCH($C27,'Input| Projects'!$AR$9:$CO$9,0)),'Calc| Project Costs'!BX$10:BX$1009)/10^3</f>
        <v>0</v>
      </c>
      <c r="I27" s="253">
        <f t="shared" si="1"/>
        <v>0</v>
      </c>
      <c r="K27" s="268">
        <f t="shared" si="4"/>
        <v>20</v>
      </c>
      <c r="L27" s="57" t="str">
        <f t="shared" si="0"/>
        <v/>
      </c>
      <c r="M27" s="253">
        <f>IFERROR((D27-D137)*INDEX('Input| Expensing'!$F$8:$J$57,MATCH($L27,'Input| Expensing'!$C$8:$C$57,0),MATCH(M$7,'Input| Expensing'!$F$7:$J$7,0)),"")</f>
        <v>0</v>
      </c>
      <c r="N27" s="253">
        <f>IFERROR((E27-E137)*INDEX('Input| Expensing'!$F$8:$J$57,MATCH($L27,'Input| Expensing'!$C$8:$C$57,0),MATCH(N$7,'Input| Expensing'!$F$7:$J$7,0)),"")</f>
        <v>0</v>
      </c>
      <c r="O27" s="253">
        <f>IFERROR((F27-F137)*INDEX('Input| Expensing'!$F$8:$J$57,MATCH($L27,'Input| Expensing'!$C$8:$C$57,0),MATCH(O$7,'Input| Expensing'!$F$7:$J$7,0)),"")</f>
        <v>0</v>
      </c>
      <c r="P27" s="253">
        <f>IFERROR((G27-G137)*INDEX('Input| Expensing'!$F$8:$J$57,MATCH($L27,'Input| Expensing'!$C$8:$C$57,0),MATCH(P$7,'Input| Expensing'!$F$7:$J$7,0)),"")</f>
        <v>0</v>
      </c>
      <c r="Q27" s="253">
        <f>IFERROR((H27-H137)*INDEX('Input| Expensing'!$F$8:$J$57,MATCH($L27,'Input| Expensing'!$C$8:$C$57,0),MATCH(Q$7,'Input| Expensing'!$F$7:$J$7,0)),"")</f>
        <v>0</v>
      </c>
      <c r="R27" s="253">
        <f t="shared" si="2"/>
        <v>0</v>
      </c>
      <c r="V27" s="67"/>
      <c r="W27" s="67"/>
      <c r="X27" s="67"/>
      <c r="Y27" s="67"/>
      <c r="Z27" s="67"/>
      <c r="AA27" s="67"/>
      <c r="AF27" s="67"/>
      <c r="AG27" s="67"/>
      <c r="AH27" s="67"/>
      <c r="AI27" s="67"/>
      <c r="AJ27" s="67"/>
      <c r="AK27" s="67"/>
    </row>
    <row r="28" spans="2:37" s="65" customFormat="1" outlineLevel="1" x14ac:dyDescent="0.25">
      <c r="B28" s="268">
        <f t="shared" si="3"/>
        <v>21</v>
      </c>
      <c r="C28" s="57" t="str">
        <f t="array" ref="C28">IFERROR(INDEX('Input| Setup'!$E$8:$E$37,SMALL(IF('Input| Setup'!$F$8:$F$37="TX",ROW('Input| Setup'!$F$8:$F$37)-ROW('Input| Setup'!$F$8)+1),ROWS('Input| Setup'!$F$8:$F28))),"")</f>
        <v/>
      </c>
      <c r="D28" s="253">
        <f>SUMPRODUCT(INDEX('Input| Projects'!$AR$10:$CO$1009, ,MATCH($C28,'Input| Projects'!$AR$9:$CO$9,0)),'Calc| Project Costs'!BT$10:BT$1009)/10^3</f>
        <v>0</v>
      </c>
      <c r="E28" s="253">
        <f>SUMPRODUCT(INDEX('Input| Projects'!$AR$10:$CO$1009, ,MATCH($C28,'Input| Projects'!$AR$9:$CO$9,0)),'Calc| Project Costs'!BU$10:BU$1009)/10^3</f>
        <v>0</v>
      </c>
      <c r="F28" s="253">
        <f>SUMPRODUCT(INDEX('Input| Projects'!$AR$10:$CO$1009, ,MATCH($C28,'Input| Projects'!$AR$9:$CO$9,0)),'Calc| Project Costs'!BV$10:BV$1009)/10^3</f>
        <v>0</v>
      </c>
      <c r="G28" s="253">
        <f>SUMPRODUCT(INDEX('Input| Projects'!$AR$10:$CO$1009, ,MATCH($C28,'Input| Projects'!$AR$9:$CO$9,0)),'Calc| Project Costs'!BW$10:BW$1009)/10^3</f>
        <v>0</v>
      </c>
      <c r="H28" s="253">
        <f>SUMPRODUCT(INDEX('Input| Projects'!$AR$10:$CO$1009, ,MATCH($C28,'Input| Projects'!$AR$9:$CO$9,0)),'Calc| Project Costs'!BX$10:BX$1009)/10^3</f>
        <v>0</v>
      </c>
      <c r="I28" s="253">
        <f t="shared" si="1"/>
        <v>0</v>
      </c>
      <c r="K28" s="268">
        <f t="shared" si="4"/>
        <v>21</v>
      </c>
      <c r="L28" s="57" t="str">
        <f t="shared" si="0"/>
        <v/>
      </c>
      <c r="M28" s="253">
        <f>IFERROR((D28-D138)*INDEX('Input| Expensing'!$F$8:$J$57,MATCH($L28,'Input| Expensing'!$C$8:$C$57,0),MATCH(M$7,'Input| Expensing'!$F$7:$J$7,0)),"")</f>
        <v>0</v>
      </c>
      <c r="N28" s="253">
        <f>IFERROR((E28-E138)*INDEX('Input| Expensing'!$F$8:$J$57,MATCH($L28,'Input| Expensing'!$C$8:$C$57,0),MATCH(N$7,'Input| Expensing'!$F$7:$J$7,0)),"")</f>
        <v>0</v>
      </c>
      <c r="O28" s="253">
        <f>IFERROR((F28-F138)*INDEX('Input| Expensing'!$F$8:$J$57,MATCH($L28,'Input| Expensing'!$C$8:$C$57,0),MATCH(O$7,'Input| Expensing'!$F$7:$J$7,0)),"")</f>
        <v>0</v>
      </c>
      <c r="P28" s="253">
        <f>IFERROR((G28-G138)*INDEX('Input| Expensing'!$F$8:$J$57,MATCH($L28,'Input| Expensing'!$C$8:$C$57,0),MATCH(P$7,'Input| Expensing'!$F$7:$J$7,0)),"")</f>
        <v>0</v>
      </c>
      <c r="Q28" s="253">
        <f>IFERROR((H28-H138)*INDEX('Input| Expensing'!$F$8:$J$57,MATCH($L28,'Input| Expensing'!$C$8:$C$57,0),MATCH(Q$7,'Input| Expensing'!$F$7:$J$7,0)),"")</f>
        <v>0</v>
      </c>
      <c r="R28" s="253">
        <f t="shared" si="2"/>
        <v>0</v>
      </c>
      <c r="V28" s="67"/>
      <c r="W28" s="67"/>
      <c r="X28" s="67"/>
      <c r="Y28" s="67"/>
      <c r="Z28" s="67"/>
      <c r="AA28" s="67"/>
      <c r="AF28" s="67"/>
      <c r="AG28" s="67"/>
      <c r="AH28" s="67"/>
      <c r="AI28" s="67"/>
      <c r="AJ28" s="67"/>
      <c r="AK28" s="67"/>
    </row>
    <row r="29" spans="2:37" s="65" customFormat="1" outlineLevel="1" x14ac:dyDescent="0.25">
      <c r="B29" s="268">
        <f t="shared" si="3"/>
        <v>22</v>
      </c>
      <c r="C29" s="57" t="str">
        <f t="array" ref="C29">IFERROR(INDEX('Input| Setup'!$E$8:$E$37,SMALL(IF('Input| Setup'!$F$8:$F$37="TX",ROW('Input| Setup'!$F$8:$F$37)-ROW('Input| Setup'!$F$8)+1),ROWS('Input| Setup'!$F$8:$F29))),"")</f>
        <v/>
      </c>
      <c r="D29" s="253">
        <f>SUMPRODUCT(INDEX('Input| Projects'!$AR$10:$CO$1009, ,MATCH($C29,'Input| Projects'!$AR$9:$CO$9,0)),'Calc| Project Costs'!BT$10:BT$1009)/10^3</f>
        <v>0</v>
      </c>
      <c r="E29" s="253">
        <f>SUMPRODUCT(INDEX('Input| Projects'!$AR$10:$CO$1009, ,MATCH($C29,'Input| Projects'!$AR$9:$CO$9,0)),'Calc| Project Costs'!BU$10:BU$1009)/10^3</f>
        <v>0</v>
      </c>
      <c r="F29" s="253">
        <f>SUMPRODUCT(INDEX('Input| Projects'!$AR$10:$CO$1009, ,MATCH($C29,'Input| Projects'!$AR$9:$CO$9,0)),'Calc| Project Costs'!BV$10:BV$1009)/10^3</f>
        <v>0</v>
      </c>
      <c r="G29" s="253">
        <f>SUMPRODUCT(INDEX('Input| Projects'!$AR$10:$CO$1009, ,MATCH($C29,'Input| Projects'!$AR$9:$CO$9,0)),'Calc| Project Costs'!BW$10:BW$1009)/10^3</f>
        <v>0</v>
      </c>
      <c r="H29" s="253">
        <f>SUMPRODUCT(INDEX('Input| Projects'!$AR$10:$CO$1009, ,MATCH($C29,'Input| Projects'!$AR$9:$CO$9,0)),'Calc| Project Costs'!BX$10:BX$1009)/10^3</f>
        <v>0</v>
      </c>
      <c r="I29" s="253">
        <f t="shared" si="1"/>
        <v>0</v>
      </c>
      <c r="K29" s="268">
        <f t="shared" si="4"/>
        <v>22</v>
      </c>
      <c r="L29" s="57" t="str">
        <f t="shared" si="0"/>
        <v/>
      </c>
      <c r="M29" s="253">
        <f>IFERROR((D29-D139)*INDEX('Input| Expensing'!$F$8:$J$57,MATCH($L29,'Input| Expensing'!$C$8:$C$57,0),MATCH(M$7,'Input| Expensing'!$F$7:$J$7,0)),"")</f>
        <v>0</v>
      </c>
      <c r="N29" s="253">
        <f>IFERROR((E29-E139)*INDEX('Input| Expensing'!$F$8:$J$57,MATCH($L29,'Input| Expensing'!$C$8:$C$57,0),MATCH(N$7,'Input| Expensing'!$F$7:$J$7,0)),"")</f>
        <v>0</v>
      </c>
      <c r="O29" s="253">
        <f>IFERROR((F29-F139)*INDEX('Input| Expensing'!$F$8:$J$57,MATCH($L29,'Input| Expensing'!$C$8:$C$57,0),MATCH(O$7,'Input| Expensing'!$F$7:$J$7,0)),"")</f>
        <v>0</v>
      </c>
      <c r="P29" s="253">
        <f>IFERROR((G29-G139)*INDEX('Input| Expensing'!$F$8:$J$57,MATCH($L29,'Input| Expensing'!$C$8:$C$57,0),MATCH(P$7,'Input| Expensing'!$F$7:$J$7,0)),"")</f>
        <v>0</v>
      </c>
      <c r="Q29" s="253">
        <f>IFERROR((H29-H139)*INDEX('Input| Expensing'!$F$8:$J$57,MATCH($L29,'Input| Expensing'!$C$8:$C$57,0),MATCH(Q$7,'Input| Expensing'!$F$7:$J$7,0)),"")</f>
        <v>0</v>
      </c>
      <c r="R29" s="253">
        <f t="shared" si="2"/>
        <v>0</v>
      </c>
      <c r="V29" s="67"/>
      <c r="W29" s="67"/>
      <c r="X29" s="67"/>
      <c r="Y29" s="67"/>
      <c r="Z29" s="67"/>
      <c r="AA29" s="67"/>
      <c r="AF29" s="67"/>
      <c r="AG29" s="67"/>
      <c r="AH29" s="67"/>
      <c r="AI29" s="67"/>
      <c r="AJ29" s="67"/>
      <c r="AK29" s="67"/>
    </row>
    <row r="30" spans="2:37" s="65" customFormat="1" outlineLevel="1" x14ac:dyDescent="0.25">
      <c r="B30" s="268">
        <f t="shared" si="3"/>
        <v>23</v>
      </c>
      <c r="C30" s="57" t="str">
        <f t="array" ref="C30">IFERROR(INDEX('Input| Setup'!$E$8:$E$37,SMALL(IF('Input| Setup'!$F$8:$F$37="TX",ROW('Input| Setup'!$F$8:$F$37)-ROW('Input| Setup'!$F$8)+1),ROWS('Input| Setup'!$F$8:$F30))),"")</f>
        <v/>
      </c>
      <c r="D30" s="253">
        <f>SUMPRODUCT(INDEX('Input| Projects'!$AR$10:$CO$1009, ,MATCH($C30,'Input| Projects'!$AR$9:$CO$9,0)),'Calc| Project Costs'!BT$10:BT$1009)/10^3</f>
        <v>0</v>
      </c>
      <c r="E30" s="253">
        <f>SUMPRODUCT(INDEX('Input| Projects'!$AR$10:$CO$1009, ,MATCH($C30,'Input| Projects'!$AR$9:$CO$9,0)),'Calc| Project Costs'!BU$10:BU$1009)/10^3</f>
        <v>0</v>
      </c>
      <c r="F30" s="253">
        <f>SUMPRODUCT(INDEX('Input| Projects'!$AR$10:$CO$1009, ,MATCH($C30,'Input| Projects'!$AR$9:$CO$9,0)),'Calc| Project Costs'!BV$10:BV$1009)/10^3</f>
        <v>0</v>
      </c>
      <c r="G30" s="253">
        <f>SUMPRODUCT(INDEX('Input| Projects'!$AR$10:$CO$1009, ,MATCH($C30,'Input| Projects'!$AR$9:$CO$9,0)),'Calc| Project Costs'!BW$10:BW$1009)/10^3</f>
        <v>0</v>
      </c>
      <c r="H30" s="253">
        <f>SUMPRODUCT(INDEX('Input| Projects'!$AR$10:$CO$1009, ,MATCH($C30,'Input| Projects'!$AR$9:$CO$9,0)),'Calc| Project Costs'!BX$10:BX$1009)/10^3</f>
        <v>0</v>
      </c>
      <c r="I30" s="253">
        <f t="shared" si="1"/>
        <v>0</v>
      </c>
      <c r="K30" s="268">
        <f t="shared" si="4"/>
        <v>23</v>
      </c>
      <c r="L30" s="57" t="str">
        <f t="shared" si="0"/>
        <v/>
      </c>
      <c r="M30" s="253">
        <f>IFERROR((D30-D140)*INDEX('Input| Expensing'!$F$8:$J$57,MATCH($L30,'Input| Expensing'!$C$8:$C$57,0),MATCH(M$7,'Input| Expensing'!$F$7:$J$7,0)),"")</f>
        <v>0</v>
      </c>
      <c r="N30" s="253">
        <f>IFERROR((E30-E140)*INDEX('Input| Expensing'!$F$8:$J$57,MATCH($L30,'Input| Expensing'!$C$8:$C$57,0),MATCH(N$7,'Input| Expensing'!$F$7:$J$7,0)),"")</f>
        <v>0</v>
      </c>
      <c r="O30" s="253">
        <f>IFERROR((F30-F140)*INDEX('Input| Expensing'!$F$8:$J$57,MATCH($L30,'Input| Expensing'!$C$8:$C$57,0),MATCH(O$7,'Input| Expensing'!$F$7:$J$7,0)),"")</f>
        <v>0</v>
      </c>
      <c r="P30" s="253">
        <f>IFERROR((G30-G140)*INDEX('Input| Expensing'!$F$8:$J$57,MATCH($L30,'Input| Expensing'!$C$8:$C$57,0),MATCH(P$7,'Input| Expensing'!$F$7:$J$7,0)),"")</f>
        <v>0</v>
      </c>
      <c r="Q30" s="253">
        <f>IFERROR((H30-H140)*INDEX('Input| Expensing'!$F$8:$J$57,MATCH($L30,'Input| Expensing'!$C$8:$C$57,0),MATCH(Q$7,'Input| Expensing'!$F$7:$J$7,0)),"")</f>
        <v>0</v>
      </c>
      <c r="R30" s="253">
        <f t="shared" si="2"/>
        <v>0</v>
      </c>
      <c r="V30" s="67"/>
      <c r="W30" s="67"/>
      <c r="X30" s="67"/>
      <c r="Y30" s="67"/>
      <c r="Z30" s="67"/>
      <c r="AA30" s="67"/>
      <c r="AF30" s="67"/>
      <c r="AG30" s="67"/>
      <c r="AH30" s="67"/>
      <c r="AI30" s="67"/>
      <c r="AJ30" s="67"/>
      <c r="AK30" s="67"/>
    </row>
    <row r="31" spans="2:37" s="65" customFormat="1" outlineLevel="1" x14ac:dyDescent="0.25">
      <c r="B31" s="268">
        <f t="shared" si="3"/>
        <v>24</v>
      </c>
      <c r="C31" s="57" t="str">
        <f t="array" ref="C31">IFERROR(INDEX('Input| Setup'!$E$8:$E$37,SMALL(IF('Input| Setup'!$F$8:$F$37="TX",ROW('Input| Setup'!$F$8:$F$37)-ROW('Input| Setup'!$F$8)+1),ROWS('Input| Setup'!$F$8:$F31))),"")</f>
        <v/>
      </c>
      <c r="D31" s="253">
        <f>SUMPRODUCT(INDEX('Input| Projects'!$AR$10:$CO$1009, ,MATCH($C31,'Input| Projects'!$AR$9:$CO$9,0)),'Calc| Project Costs'!BT$10:BT$1009)/10^3</f>
        <v>0</v>
      </c>
      <c r="E31" s="253">
        <f>SUMPRODUCT(INDEX('Input| Projects'!$AR$10:$CO$1009, ,MATCH($C31,'Input| Projects'!$AR$9:$CO$9,0)),'Calc| Project Costs'!BU$10:BU$1009)/10^3</f>
        <v>0</v>
      </c>
      <c r="F31" s="253">
        <f>SUMPRODUCT(INDEX('Input| Projects'!$AR$10:$CO$1009, ,MATCH($C31,'Input| Projects'!$AR$9:$CO$9,0)),'Calc| Project Costs'!BV$10:BV$1009)/10^3</f>
        <v>0</v>
      </c>
      <c r="G31" s="253">
        <f>SUMPRODUCT(INDEX('Input| Projects'!$AR$10:$CO$1009, ,MATCH($C31,'Input| Projects'!$AR$9:$CO$9,0)),'Calc| Project Costs'!BW$10:BW$1009)/10^3</f>
        <v>0</v>
      </c>
      <c r="H31" s="253">
        <f>SUMPRODUCT(INDEX('Input| Projects'!$AR$10:$CO$1009, ,MATCH($C31,'Input| Projects'!$AR$9:$CO$9,0)),'Calc| Project Costs'!BX$10:BX$1009)/10^3</f>
        <v>0</v>
      </c>
      <c r="I31" s="253">
        <f t="shared" si="1"/>
        <v>0</v>
      </c>
      <c r="K31" s="268">
        <f t="shared" si="4"/>
        <v>24</v>
      </c>
      <c r="L31" s="57" t="str">
        <f t="shared" si="0"/>
        <v/>
      </c>
      <c r="M31" s="253">
        <f>IFERROR((D31-D141)*INDEX('Input| Expensing'!$F$8:$J$57,MATCH($L31,'Input| Expensing'!$C$8:$C$57,0),MATCH(M$7,'Input| Expensing'!$F$7:$J$7,0)),"")</f>
        <v>0</v>
      </c>
      <c r="N31" s="253">
        <f>IFERROR((E31-E141)*INDEX('Input| Expensing'!$F$8:$J$57,MATCH($L31,'Input| Expensing'!$C$8:$C$57,0),MATCH(N$7,'Input| Expensing'!$F$7:$J$7,0)),"")</f>
        <v>0</v>
      </c>
      <c r="O31" s="253">
        <f>IFERROR((F31-F141)*INDEX('Input| Expensing'!$F$8:$J$57,MATCH($L31,'Input| Expensing'!$C$8:$C$57,0),MATCH(O$7,'Input| Expensing'!$F$7:$J$7,0)),"")</f>
        <v>0</v>
      </c>
      <c r="P31" s="253">
        <f>IFERROR((G31-G141)*INDEX('Input| Expensing'!$F$8:$J$57,MATCH($L31,'Input| Expensing'!$C$8:$C$57,0),MATCH(P$7,'Input| Expensing'!$F$7:$J$7,0)),"")</f>
        <v>0</v>
      </c>
      <c r="Q31" s="253">
        <f>IFERROR((H31-H141)*INDEX('Input| Expensing'!$F$8:$J$57,MATCH($L31,'Input| Expensing'!$C$8:$C$57,0),MATCH(Q$7,'Input| Expensing'!$F$7:$J$7,0)),"")</f>
        <v>0</v>
      </c>
      <c r="R31" s="253">
        <f t="shared" si="2"/>
        <v>0</v>
      </c>
      <c r="V31" s="67"/>
      <c r="W31" s="67"/>
      <c r="X31" s="67"/>
      <c r="Y31" s="67"/>
      <c r="Z31" s="67"/>
      <c r="AA31" s="67"/>
      <c r="AF31" s="67"/>
      <c r="AG31" s="67"/>
      <c r="AH31" s="67"/>
      <c r="AI31" s="67"/>
      <c r="AJ31" s="67"/>
      <c r="AK31" s="67"/>
    </row>
    <row r="32" spans="2:37" s="65" customFormat="1" outlineLevel="1" x14ac:dyDescent="0.25">
      <c r="B32" s="268">
        <f t="shared" si="3"/>
        <v>25</v>
      </c>
      <c r="C32" s="57" t="str">
        <f t="array" ref="C32">IFERROR(INDEX('Input| Setup'!$E$8:$E$37,SMALL(IF('Input| Setup'!$F$8:$F$37="TX",ROW('Input| Setup'!$F$8:$F$37)-ROW('Input| Setup'!$F$8)+1),ROWS('Input| Setup'!$F$8:$F32))),"")</f>
        <v/>
      </c>
      <c r="D32" s="253">
        <f>SUMPRODUCT(INDEX('Input| Projects'!$AR$10:$CO$1009, ,MATCH($C32,'Input| Projects'!$AR$9:$CO$9,0)),'Calc| Project Costs'!BT$10:BT$1009)/10^3</f>
        <v>0</v>
      </c>
      <c r="E32" s="253">
        <f>SUMPRODUCT(INDEX('Input| Projects'!$AR$10:$CO$1009, ,MATCH($C32,'Input| Projects'!$AR$9:$CO$9,0)),'Calc| Project Costs'!BU$10:BU$1009)/10^3</f>
        <v>0</v>
      </c>
      <c r="F32" s="253">
        <f>SUMPRODUCT(INDEX('Input| Projects'!$AR$10:$CO$1009, ,MATCH($C32,'Input| Projects'!$AR$9:$CO$9,0)),'Calc| Project Costs'!BV$10:BV$1009)/10^3</f>
        <v>0</v>
      </c>
      <c r="G32" s="253">
        <f>SUMPRODUCT(INDEX('Input| Projects'!$AR$10:$CO$1009, ,MATCH($C32,'Input| Projects'!$AR$9:$CO$9,0)),'Calc| Project Costs'!BW$10:BW$1009)/10^3</f>
        <v>0</v>
      </c>
      <c r="H32" s="253">
        <f>SUMPRODUCT(INDEX('Input| Projects'!$AR$10:$CO$1009, ,MATCH($C32,'Input| Projects'!$AR$9:$CO$9,0)),'Calc| Project Costs'!BX$10:BX$1009)/10^3</f>
        <v>0</v>
      </c>
      <c r="I32" s="253">
        <f t="shared" si="1"/>
        <v>0</v>
      </c>
      <c r="K32" s="268">
        <f t="shared" si="4"/>
        <v>25</v>
      </c>
      <c r="L32" s="57" t="str">
        <f t="shared" si="0"/>
        <v/>
      </c>
      <c r="M32" s="253">
        <f>IFERROR((D32-D142)*INDEX('Input| Expensing'!$F$8:$J$57,MATCH($L32,'Input| Expensing'!$C$8:$C$57,0),MATCH(M$7,'Input| Expensing'!$F$7:$J$7,0)),"")</f>
        <v>0</v>
      </c>
      <c r="N32" s="253">
        <f>IFERROR((E32-E142)*INDEX('Input| Expensing'!$F$8:$J$57,MATCH($L32,'Input| Expensing'!$C$8:$C$57,0),MATCH(N$7,'Input| Expensing'!$F$7:$J$7,0)),"")</f>
        <v>0</v>
      </c>
      <c r="O32" s="253">
        <f>IFERROR((F32-F142)*INDEX('Input| Expensing'!$F$8:$J$57,MATCH($L32,'Input| Expensing'!$C$8:$C$57,0),MATCH(O$7,'Input| Expensing'!$F$7:$J$7,0)),"")</f>
        <v>0</v>
      </c>
      <c r="P32" s="253">
        <f>IFERROR((G32-G142)*INDEX('Input| Expensing'!$F$8:$J$57,MATCH($L32,'Input| Expensing'!$C$8:$C$57,0),MATCH(P$7,'Input| Expensing'!$F$7:$J$7,0)),"")</f>
        <v>0</v>
      </c>
      <c r="Q32" s="253">
        <f>IFERROR((H32-H142)*INDEX('Input| Expensing'!$F$8:$J$57,MATCH($L32,'Input| Expensing'!$C$8:$C$57,0),MATCH(Q$7,'Input| Expensing'!$F$7:$J$7,0)),"")</f>
        <v>0</v>
      </c>
      <c r="R32" s="253">
        <f t="shared" si="2"/>
        <v>0</v>
      </c>
      <c r="V32" s="67"/>
      <c r="W32" s="67"/>
      <c r="X32" s="67"/>
      <c r="Y32" s="67"/>
      <c r="Z32" s="67"/>
      <c r="AA32" s="67"/>
      <c r="AF32" s="67"/>
      <c r="AG32" s="67"/>
      <c r="AH32" s="67"/>
      <c r="AI32" s="67"/>
      <c r="AJ32" s="67"/>
      <c r="AK32" s="67"/>
    </row>
    <row r="33" spans="2:37" s="65" customFormat="1" outlineLevel="1" x14ac:dyDescent="0.25">
      <c r="B33" s="268">
        <f t="shared" si="3"/>
        <v>26</v>
      </c>
      <c r="C33" s="57" t="str">
        <f t="array" ref="C33">IFERROR(INDEX('Input| Setup'!$E$8:$E$37,SMALL(IF('Input| Setup'!$F$8:$F$37="TX",ROW('Input| Setup'!$F$8:$F$37)-ROW('Input| Setup'!$F$8)+1),ROWS('Input| Setup'!$F$8:$F33))),"")</f>
        <v/>
      </c>
      <c r="D33" s="253">
        <f>SUMPRODUCT(INDEX('Input| Projects'!$AR$10:$CO$1009, ,MATCH($C33,'Input| Projects'!$AR$9:$CO$9,0)),'Calc| Project Costs'!BT$10:BT$1009)/10^3</f>
        <v>0</v>
      </c>
      <c r="E33" s="253">
        <f>SUMPRODUCT(INDEX('Input| Projects'!$AR$10:$CO$1009, ,MATCH($C33,'Input| Projects'!$AR$9:$CO$9,0)),'Calc| Project Costs'!BU$10:BU$1009)/10^3</f>
        <v>0</v>
      </c>
      <c r="F33" s="253">
        <f>SUMPRODUCT(INDEX('Input| Projects'!$AR$10:$CO$1009, ,MATCH($C33,'Input| Projects'!$AR$9:$CO$9,0)),'Calc| Project Costs'!BV$10:BV$1009)/10^3</f>
        <v>0</v>
      </c>
      <c r="G33" s="253">
        <f>SUMPRODUCT(INDEX('Input| Projects'!$AR$10:$CO$1009, ,MATCH($C33,'Input| Projects'!$AR$9:$CO$9,0)),'Calc| Project Costs'!BW$10:BW$1009)/10^3</f>
        <v>0</v>
      </c>
      <c r="H33" s="253">
        <f>SUMPRODUCT(INDEX('Input| Projects'!$AR$10:$CO$1009, ,MATCH($C33,'Input| Projects'!$AR$9:$CO$9,0)),'Calc| Project Costs'!BX$10:BX$1009)/10^3</f>
        <v>0</v>
      </c>
      <c r="I33" s="253">
        <f t="shared" si="1"/>
        <v>0</v>
      </c>
      <c r="K33" s="268">
        <f t="shared" si="4"/>
        <v>26</v>
      </c>
      <c r="L33" s="57" t="str">
        <f t="shared" si="0"/>
        <v/>
      </c>
      <c r="M33" s="253">
        <f>IFERROR((D33-D143)*INDEX('Input| Expensing'!$F$8:$J$57,MATCH($L33,'Input| Expensing'!$C$8:$C$57,0),MATCH(M$7,'Input| Expensing'!$F$7:$J$7,0)),"")</f>
        <v>0</v>
      </c>
      <c r="N33" s="253">
        <f>IFERROR((E33-E143)*INDEX('Input| Expensing'!$F$8:$J$57,MATCH($L33,'Input| Expensing'!$C$8:$C$57,0),MATCH(N$7,'Input| Expensing'!$F$7:$J$7,0)),"")</f>
        <v>0</v>
      </c>
      <c r="O33" s="253">
        <f>IFERROR((F33-F143)*INDEX('Input| Expensing'!$F$8:$J$57,MATCH($L33,'Input| Expensing'!$C$8:$C$57,0),MATCH(O$7,'Input| Expensing'!$F$7:$J$7,0)),"")</f>
        <v>0</v>
      </c>
      <c r="P33" s="253">
        <f>IFERROR((G33-G143)*INDEX('Input| Expensing'!$F$8:$J$57,MATCH($L33,'Input| Expensing'!$C$8:$C$57,0),MATCH(P$7,'Input| Expensing'!$F$7:$J$7,0)),"")</f>
        <v>0</v>
      </c>
      <c r="Q33" s="253">
        <f>IFERROR((H33-H143)*INDEX('Input| Expensing'!$F$8:$J$57,MATCH($L33,'Input| Expensing'!$C$8:$C$57,0),MATCH(Q$7,'Input| Expensing'!$F$7:$J$7,0)),"")</f>
        <v>0</v>
      </c>
      <c r="R33" s="253">
        <f t="shared" si="2"/>
        <v>0</v>
      </c>
      <c r="V33" s="67"/>
      <c r="W33" s="67"/>
      <c r="X33" s="67"/>
      <c r="Y33" s="67"/>
      <c r="Z33" s="67"/>
      <c r="AA33" s="67"/>
      <c r="AF33" s="67"/>
      <c r="AG33" s="67"/>
      <c r="AH33" s="67"/>
      <c r="AI33" s="67"/>
      <c r="AJ33" s="67"/>
      <c r="AK33" s="67"/>
    </row>
    <row r="34" spans="2:37" s="65" customFormat="1" outlineLevel="1" x14ac:dyDescent="0.25">
      <c r="B34" s="268">
        <f t="shared" si="3"/>
        <v>27</v>
      </c>
      <c r="C34" s="57" t="str">
        <f t="array" ref="C34">IFERROR(INDEX('Input| Setup'!$E$8:$E$37,SMALL(IF('Input| Setup'!$F$8:$F$37="TX",ROW('Input| Setup'!$F$8:$F$37)-ROW('Input| Setup'!$F$8)+1),ROWS('Input| Setup'!$F$8:$F34))),"")</f>
        <v/>
      </c>
      <c r="D34" s="253">
        <f>SUMPRODUCT(INDEX('Input| Projects'!$AR$10:$CO$1009, ,MATCH($C34,'Input| Projects'!$AR$9:$CO$9,0)),'Calc| Project Costs'!BT$10:BT$1009)/10^3</f>
        <v>0</v>
      </c>
      <c r="E34" s="253">
        <f>SUMPRODUCT(INDEX('Input| Projects'!$AR$10:$CO$1009, ,MATCH($C34,'Input| Projects'!$AR$9:$CO$9,0)),'Calc| Project Costs'!BU$10:BU$1009)/10^3</f>
        <v>0</v>
      </c>
      <c r="F34" s="253">
        <f>SUMPRODUCT(INDEX('Input| Projects'!$AR$10:$CO$1009, ,MATCH($C34,'Input| Projects'!$AR$9:$CO$9,0)),'Calc| Project Costs'!BV$10:BV$1009)/10^3</f>
        <v>0</v>
      </c>
      <c r="G34" s="253">
        <f>SUMPRODUCT(INDEX('Input| Projects'!$AR$10:$CO$1009, ,MATCH($C34,'Input| Projects'!$AR$9:$CO$9,0)),'Calc| Project Costs'!BW$10:BW$1009)/10^3</f>
        <v>0</v>
      </c>
      <c r="H34" s="253">
        <f>SUMPRODUCT(INDEX('Input| Projects'!$AR$10:$CO$1009, ,MATCH($C34,'Input| Projects'!$AR$9:$CO$9,0)),'Calc| Project Costs'!BX$10:BX$1009)/10^3</f>
        <v>0</v>
      </c>
      <c r="I34" s="253">
        <f t="shared" si="1"/>
        <v>0</v>
      </c>
      <c r="K34" s="268">
        <f t="shared" si="4"/>
        <v>27</v>
      </c>
      <c r="L34" s="57" t="str">
        <f t="shared" si="0"/>
        <v/>
      </c>
      <c r="M34" s="253">
        <f>IFERROR((D34-D144)*INDEX('Input| Expensing'!$F$8:$J$57,MATCH($L34,'Input| Expensing'!$C$8:$C$57,0),MATCH(M$7,'Input| Expensing'!$F$7:$J$7,0)),"")</f>
        <v>0</v>
      </c>
      <c r="N34" s="253">
        <f>IFERROR((E34-E144)*INDEX('Input| Expensing'!$F$8:$J$57,MATCH($L34,'Input| Expensing'!$C$8:$C$57,0),MATCH(N$7,'Input| Expensing'!$F$7:$J$7,0)),"")</f>
        <v>0</v>
      </c>
      <c r="O34" s="253">
        <f>IFERROR((F34-F144)*INDEX('Input| Expensing'!$F$8:$J$57,MATCH($L34,'Input| Expensing'!$C$8:$C$57,0),MATCH(O$7,'Input| Expensing'!$F$7:$J$7,0)),"")</f>
        <v>0</v>
      </c>
      <c r="P34" s="253">
        <f>IFERROR((G34-G144)*INDEX('Input| Expensing'!$F$8:$J$57,MATCH($L34,'Input| Expensing'!$C$8:$C$57,0),MATCH(P$7,'Input| Expensing'!$F$7:$J$7,0)),"")</f>
        <v>0</v>
      </c>
      <c r="Q34" s="253">
        <f>IFERROR((H34-H144)*INDEX('Input| Expensing'!$F$8:$J$57,MATCH($L34,'Input| Expensing'!$C$8:$C$57,0),MATCH(Q$7,'Input| Expensing'!$F$7:$J$7,0)),"")</f>
        <v>0</v>
      </c>
      <c r="R34" s="253">
        <f t="shared" si="2"/>
        <v>0</v>
      </c>
      <c r="V34" s="67"/>
      <c r="W34" s="67"/>
      <c r="X34" s="67"/>
      <c r="Y34" s="67"/>
      <c r="Z34" s="67"/>
      <c r="AA34" s="67"/>
      <c r="AF34" s="67"/>
      <c r="AG34" s="67"/>
      <c r="AH34" s="67"/>
      <c r="AI34" s="67"/>
      <c r="AJ34" s="67"/>
      <c r="AK34" s="67"/>
    </row>
    <row r="35" spans="2:37" s="65" customFormat="1" outlineLevel="1" x14ac:dyDescent="0.25">
      <c r="B35" s="268">
        <f t="shared" si="3"/>
        <v>28</v>
      </c>
      <c r="C35" s="57" t="str">
        <f t="array" ref="C35">IFERROR(INDEX('Input| Setup'!$E$8:$E$37,SMALL(IF('Input| Setup'!$F$8:$F$37="TX",ROW('Input| Setup'!$F$8:$F$37)-ROW('Input| Setup'!$F$8)+1),ROWS('Input| Setup'!$F$8:$F35))),"")</f>
        <v/>
      </c>
      <c r="D35" s="253">
        <f>SUMPRODUCT(INDEX('Input| Projects'!$AR$10:$CO$1009, ,MATCH($C35,'Input| Projects'!$AR$9:$CO$9,0)),'Calc| Project Costs'!BT$10:BT$1009)/10^3</f>
        <v>0</v>
      </c>
      <c r="E35" s="253">
        <f>SUMPRODUCT(INDEX('Input| Projects'!$AR$10:$CO$1009, ,MATCH($C35,'Input| Projects'!$AR$9:$CO$9,0)),'Calc| Project Costs'!BU$10:BU$1009)/10^3</f>
        <v>0</v>
      </c>
      <c r="F35" s="253">
        <f>SUMPRODUCT(INDEX('Input| Projects'!$AR$10:$CO$1009, ,MATCH($C35,'Input| Projects'!$AR$9:$CO$9,0)),'Calc| Project Costs'!BV$10:BV$1009)/10^3</f>
        <v>0</v>
      </c>
      <c r="G35" s="253">
        <f>SUMPRODUCT(INDEX('Input| Projects'!$AR$10:$CO$1009, ,MATCH($C35,'Input| Projects'!$AR$9:$CO$9,0)),'Calc| Project Costs'!BW$10:BW$1009)/10^3</f>
        <v>0</v>
      </c>
      <c r="H35" s="253">
        <f>SUMPRODUCT(INDEX('Input| Projects'!$AR$10:$CO$1009, ,MATCH($C35,'Input| Projects'!$AR$9:$CO$9,0)),'Calc| Project Costs'!BX$10:BX$1009)/10^3</f>
        <v>0</v>
      </c>
      <c r="I35" s="253">
        <f t="shared" si="1"/>
        <v>0</v>
      </c>
      <c r="K35" s="268">
        <f t="shared" si="4"/>
        <v>28</v>
      </c>
      <c r="L35" s="57" t="str">
        <f t="shared" si="0"/>
        <v/>
      </c>
      <c r="M35" s="253">
        <f>IFERROR((D35-D145)*INDEX('Input| Expensing'!$F$8:$J$57,MATCH($L35,'Input| Expensing'!$C$8:$C$57,0),MATCH(M$7,'Input| Expensing'!$F$7:$J$7,0)),"")</f>
        <v>0</v>
      </c>
      <c r="N35" s="253">
        <f>IFERROR((E35-E145)*INDEX('Input| Expensing'!$F$8:$J$57,MATCH($L35,'Input| Expensing'!$C$8:$C$57,0),MATCH(N$7,'Input| Expensing'!$F$7:$J$7,0)),"")</f>
        <v>0</v>
      </c>
      <c r="O35" s="253">
        <f>IFERROR((F35-F145)*INDEX('Input| Expensing'!$F$8:$J$57,MATCH($L35,'Input| Expensing'!$C$8:$C$57,0),MATCH(O$7,'Input| Expensing'!$F$7:$J$7,0)),"")</f>
        <v>0</v>
      </c>
      <c r="P35" s="253">
        <f>IFERROR((G35-G145)*INDEX('Input| Expensing'!$F$8:$J$57,MATCH($L35,'Input| Expensing'!$C$8:$C$57,0),MATCH(P$7,'Input| Expensing'!$F$7:$J$7,0)),"")</f>
        <v>0</v>
      </c>
      <c r="Q35" s="253">
        <f>IFERROR((H35-H145)*INDEX('Input| Expensing'!$F$8:$J$57,MATCH($L35,'Input| Expensing'!$C$8:$C$57,0),MATCH(Q$7,'Input| Expensing'!$F$7:$J$7,0)),"")</f>
        <v>0</v>
      </c>
      <c r="R35" s="253">
        <f t="shared" si="2"/>
        <v>0</v>
      </c>
      <c r="V35" s="67"/>
      <c r="W35" s="67"/>
      <c r="X35" s="67"/>
      <c r="Y35" s="67"/>
      <c r="Z35" s="67"/>
      <c r="AA35" s="67"/>
      <c r="AF35" s="67"/>
      <c r="AG35" s="67"/>
      <c r="AH35" s="67"/>
      <c r="AI35" s="67"/>
      <c r="AJ35" s="67"/>
      <c r="AK35" s="67"/>
    </row>
    <row r="36" spans="2:37" s="65" customFormat="1" outlineLevel="1" x14ac:dyDescent="0.25">
      <c r="B36" s="268">
        <f t="shared" si="3"/>
        <v>29</v>
      </c>
      <c r="C36" s="57" t="str">
        <f t="array" ref="C36">IFERROR(INDEX('Input| Setup'!$E$8:$E$37,SMALL(IF('Input| Setup'!$F$8:$F$37="TX",ROW('Input| Setup'!$F$8:$F$37)-ROW('Input| Setup'!$F$8)+1),ROWS('Input| Setup'!$F$8:$F36))),"")</f>
        <v/>
      </c>
      <c r="D36" s="253">
        <f>SUMPRODUCT(INDEX('Input| Projects'!$AR$10:$CO$1009, ,MATCH($C36,'Input| Projects'!$AR$9:$CO$9,0)),'Calc| Project Costs'!BT$10:BT$1009)/10^3</f>
        <v>0</v>
      </c>
      <c r="E36" s="253">
        <f>SUMPRODUCT(INDEX('Input| Projects'!$AR$10:$CO$1009, ,MATCH($C36,'Input| Projects'!$AR$9:$CO$9,0)),'Calc| Project Costs'!BU$10:BU$1009)/10^3</f>
        <v>0</v>
      </c>
      <c r="F36" s="253">
        <f>SUMPRODUCT(INDEX('Input| Projects'!$AR$10:$CO$1009, ,MATCH($C36,'Input| Projects'!$AR$9:$CO$9,0)),'Calc| Project Costs'!BV$10:BV$1009)/10^3</f>
        <v>0</v>
      </c>
      <c r="G36" s="253">
        <f>SUMPRODUCT(INDEX('Input| Projects'!$AR$10:$CO$1009, ,MATCH($C36,'Input| Projects'!$AR$9:$CO$9,0)),'Calc| Project Costs'!BW$10:BW$1009)/10^3</f>
        <v>0</v>
      </c>
      <c r="H36" s="253">
        <f>SUMPRODUCT(INDEX('Input| Projects'!$AR$10:$CO$1009, ,MATCH($C36,'Input| Projects'!$AR$9:$CO$9,0)),'Calc| Project Costs'!BX$10:BX$1009)/10^3</f>
        <v>0</v>
      </c>
      <c r="I36" s="253">
        <f t="shared" si="1"/>
        <v>0</v>
      </c>
      <c r="K36" s="268">
        <f t="shared" si="4"/>
        <v>29</v>
      </c>
      <c r="L36" s="57" t="str">
        <f t="shared" si="0"/>
        <v/>
      </c>
      <c r="M36" s="253">
        <f>IFERROR((D36-D146)*INDEX('Input| Expensing'!$F$8:$J$57,MATCH($L36,'Input| Expensing'!$C$8:$C$57,0),MATCH(M$7,'Input| Expensing'!$F$7:$J$7,0)),"")</f>
        <v>0</v>
      </c>
      <c r="N36" s="253">
        <f>IFERROR((E36-E146)*INDEX('Input| Expensing'!$F$8:$J$57,MATCH($L36,'Input| Expensing'!$C$8:$C$57,0),MATCH(N$7,'Input| Expensing'!$F$7:$J$7,0)),"")</f>
        <v>0</v>
      </c>
      <c r="O36" s="253">
        <f>IFERROR((F36-F146)*INDEX('Input| Expensing'!$F$8:$J$57,MATCH($L36,'Input| Expensing'!$C$8:$C$57,0),MATCH(O$7,'Input| Expensing'!$F$7:$J$7,0)),"")</f>
        <v>0</v>
      </c>
      <c r="P36" s="253">
        <f>IFERROR((G36-G146)*INDEX('Input| Expensing'!$F$8:$J$57,MATCH($L36,'Input| Expensing'!$C$8:$C$57,0),MATCH(P$7,'Input| Expensing'!$F$7:$J$7,0)),"")</f>
        <v>0</v>
      </c>
      <c r="Q36" s="253">
        <f>IFERROR((H36-H146)*INDEX('Input| Expensing'!$F$8:$J$57,MATCH($L36,'Input| Expensing'!$C$8:$C$57,0),MATCH(Q$7,'Input| Expensing'!$F$7:$J$7,0)),"")</f>
        <v>0</v>
      </c>
      <c r="R36" s="253">
        <f t="shared" si="2"/>
        <v>0</v>
      </c>
      <c r="V36" s="67"/>
      <c r="W36" s="67"/>
      <c r="X36" s="67"/>
      <c r="Y36" s="67"/>
      <c r="Z36" s="67"/>
      <c r="AA36" s="67"/>
      <c r="AF36" s="67"/>
      <c r="AG36" s="67"/>
      <c r="AH36" s="67"/>
      <c r="AI36" s="67"/>
      <c r="AJ36" s="67"/>
      <c r="AK36" s="67"/>
    </row>
    <row r="37" spans="2:37" s="65" customFormat="1" outlineLevel="1" x14ac:dyDescent="0.25">
      <c r="B37" s="268">
        <f t="shared" si="3"/>
        <v>30</v>
      </c>
      <c r="C37" s="57" t="str">
        <f t="array" ref="C37">IFERROR(INDEX('Input| Setup'!$E$8:$E$37,SMALL(IF('Input| Setup'!$F$8:$F$37="TX",ROW('Input| Setup'!$F$8:$F$37)-ROW('Input| Setup'!$F$8)+1),ROWS('Input| Setup'!$F$8:$F37))),"")</f>
        <v/>
      </c>
      <c r="D37" s="253">
        <f>SUMPRODUCT(INDEX('Input| Projects'!$AR$10:$CO$1009, ,MATCH($C37,'Input| Projects'!$AR$9:$CO$9,0)),'Calc| Project Costs'!BT$10:BT$1009)/10^3</f>
        <v>0</v>
      </c>
      <c r="E37" s="253">
        <f>SUMPRODUCT(INDEX('Input| Projects'!$AR$10:$CO$1009, ,MATCH($C37,'Input| Projects'!$AR$9:$CO$9,0)),'Calc| Project Costs'!BU$10:BU$1009)/10^3</f>
        <v>0</v>
      </c>
      <c r="F37" s="253">
        <f>SUMPRODUCT(INDEX('Input| Projects'!$AR$10:$CO$1009, ,MATCH($C37,'Input| Projects'!$AR$9:$CO$9,0)),'Calc| Project Costs'!BV$10:BV$1009)/10^3</f>
        <v>0</v>
      </c>
      <c r="G37" s="253">
        <f>SUMPRODUCT(INDEX('Input| Projects'!$AR$10:$CO$1009, ,MATCH($C37,'Input| Projects'!$AR$9:$CO$9,0)),'Calc| Project Costs'!BW$10:BW$1009)/10^3</f>
        <v>0</v>
      </c>
      <c r="H37" s="253">
        <f>SUMPRODUCT(INDEX('Input| Projects'!$AR$10:$CO$1009, ,MATCH($C37,'Input| Projects'!$AR$9:$CO$9,0)),'Calc| Project Costs'!BX$10:BX$1009)/10^3</f>
        <v>0</v>
      </c>
      <c r="I37" s="253">
        <f t="shared" si="1"/>
        <v>0</v>
      </c>
      <c r="K37" s="268">
        <f t="shared" si="4"/>
        <v>30</v>
      </c>
      <c r="L37" s="57" t="str">
        <f t="shared" si="0"/>
        <v/>
      </c>
      <c r="M37" s="253">
        <f>IFERROR((D37-D147)*INDEX('Input| Expensing'!$F$8:$J$57,MATCH($L37,'Input| Expensing'!$C$8:$C$57,0),MATCH(M$7,'Input| Expensing'!$F$7:$J$7,0)),"")</f>
        <v>0</v>
      </c>
      <c r="N37" s="253">
        <f>IFERROR((E37-E147)*INDEX('Input| Expensing'!$F$8:$J$57,MATCH($L37,'Input| Expensing'!$C$8:$C$57,0),MATCH(N$7,'Input| Expensing'!$F$7:$J$7,0)),"")</f>
        <v>0</v>
      </c>
      <c r="O37" s="253">
        <f>IFERROR((F37-F147)*INDEX('Input| Expensing'!$F$8:$J$57,MATCH($L37,'Input| Expensing'!$C$8:$C$57,0),MATCH(O$7,'Input| Expensing'!$F$7:$J$7,0)),"")</f>
        <v>0</v>
      </c>
      <c r="P37" s="253">
        <f>IFERROR((G37-G147)*INDEX('Input| Expensing'!$F$8:$J$57,MATCH($L37,'Input| Expensing'!$C$8:$C$57,0),MATCH(P$7,'Input| Expensing'!$F$7:$J$7,0)),"")</f>
        <v>0</v>
      </c>
      <c r="Q37" s="253">
        <f>IFERROR((H37-H147)*INDEX('Input| Expensing'!$F$8:$J$57,MATCH($L37,'Input| Expensing'!$C$8:$C$57,0),MATCH(Q$7,'Input| Expensing'!$F$7:$J$7,0)),"")</f>
        <v>0</v>
      </c>
      <c r="R37" s="253">
        <f t="shared" si="2"/>
        <v>0</v>
      </c>
      <c r="V37" s="67"/>
      <c r="W37" s="67"/>
      <c r="X37" s="67"/>
      <c r="Y37" s="67"/>
      <c r="Z37" s="67"/>
      <c r="AA37" s="67"/>
      <c r="AF37" s="67"/>
      <c r="AG37" s="67"/>
      <c r="AH37" s="67"/>
      <c r="AI37" s="67"/>
      <c r="AJ37" s="67"/>
      <c r="AK37" s="67"/>
    </row>
    <row r="38" spans="2:37" s="65" customFormat="1" outlineLevel="1" x14ac:dyDescent="0.25">
      <c r="B38" s="268">
        <f t="shared" si="3"/>
        <v>31</v>
      </c>
      <c r="C38" s="57" t="str">
        <f t="array" ref="C38">IFERROR(INDEX('Input| Setup'!$E$8:$E$37,SMALL(IF('Input| Setup'!$F$8:$F$37="TX",ROW('Input| Setup'!$F$8:$F$37)-ROW('Input| Setup'!$F$8)+1),ROWS('Input| Setup'!$F$8:$F38))),"")</f>
        <v/>
      </c>
      <c r="D38" s="253">
        <f>SUMPRODUCT(INDEX('Input| Projects'!$AR$10:$CO$1009, ,MATCH($C38,'Input| Projects'!$AR$9:$CO$9,0)),'Calc| Project Costs'!BT$10:BT$1009)/10^3</f>
        <v>0</v>
      </c>
      <c r="E38" s="253">
        <f>SUMPRODUCT(INDEX('Input| Projects'!$AR$10:$CO$1009, ,MATCH($C38,'Input| Projects'!$AR$9:$CO$9,0)),'Calc| Project Costs'!BU$10:BU$1009)/10^3</f>
        <v>0</v>
      </c>
      <c r="F38" s="253">
        <f>SUMPRODUCT(INDEX('Input| Projects'!$AR$10:$CO$1009, ,MATCH($C38,'Input| Projects'!$AR$9:$CO$9,0)),'Calc| Project Costs'!BV$10:BV$1009)/10^3</f>
        <v>0</v>
      </c>
      <c r="G38" s="253">
        <f>SUMPRODUCT(INDEX('Input| Projects'!$AR$10:$CO$1009, ,MATCH($C38,'Input| Projects'!$AR$9:$CO$9,0)),'Calc| Project Costs'!BW$10:BW$1009)/10^3</f>
        <v>0</v>
      </c>
      <c r="H38" s="253">
        <f>SUMPRODUCT(INDEX('Input| Projects'!$AR$10:$CO$1009, ,MATCH($C38,'Input| Projects'!$AR$9:$CO$9,0)),'Calc| Project Costs'!BX$10:BX$1009)/10^3</f>
        <v>0</v>
      </c>
      <c r="I38" s="253">
        <f t="shared" si="1"/>
        <v>0</v>
      </c>
      <c r="K38" s="268">
        <f t="shared" si="4"/>
        <v>31</v>
      </c>
      <c r="L38" s="57" t="str">
        <f t="shared" si="0"/>
        <v/>
      </c>
      <c r="M38" s="253">
        <f>IFERROR((D38-D148)*INDEX('Input| Expensing'!$F$8:$J$57,MATCH($L38,'Input| Expensing'!$C$8:$C$57,0),MATCH(M$7,'Input| Expensing'!$F$7:$J$7,0)),"")</f>
        <v>0</v>
      </c>
      <c r="N38" s="253">
        <f>IFERROR((E38-E148)*INDEX('Input| Expensing'!$F$8:$J$57,MATCH($L38,'Input| Expensing'!$C$8:$C$57,0),MATCH(N$7,'Input| Expensing'!$F$7:$J$7,0)),"")</f>
        <v>0</v>
      </c>
      <c r="O38" s="253">
        <f>IFERROR((F38-F148)*INDEX('Input| Expensing'!$F$8:$J$57,MATCH($L38,'Input| Expensing'!$C$8:$C$57,0),MATCH(O$7,'Input| Expensing'!$F$7:$J$7,0)),"")</f>
        <v>0</v>
      </c>
      <c r="P38" s="253">
        <f>IFERROR((G38-G148)*INDEX('Input| Expensing'!$F$8:$J$57,MATCH($L38,'Input| Expensing'!$C$8:$C$57,0),MATCH(P$7,'Input| Expensing'!$F$7:$J$7,0)),"")</f>
        <v>0</v>
      </c>
      <c r="Q38" s="253">
        <f>IFERROR((H38-H148)*INDEX('Input| Expensing'!$F$8:$J$57,MATCH($L38,'Input| Expensing'!$C$8:$C$57,0),MATCH(Q$7,'Input| Expensing'!$F$7:$J$7,0)),"")</f>
        <v>0</v>
      </c>
      <c r="R38" s="253">
        <f t="shared" si="2"/>
        <v>0</v>
      </c>
      <c r="V38" s="67"/>
      <c r="W38" s="67"/>
      <c r="X38" s="67"/>
      <c r="Y38" s="67"/>
      <c r="Z38" s="67"/>
      <c r="AA38" s="67"/>
      <c r="AF38" s="67"/>
      <c r="AG38" s="67"/>
      <c r="AH38" s="67"/>
      <c r="AI38" s="67"/>
      <c r="AJ38" s="67"/>
      <c r="AK38" s="67"/>
    </row>
    <row r="39" spans="2:37" s="65" customFormat="1" outlineLevel="1" x14ac:dyDescent="0.25">
      <c r="B39" s="268">
        <f t="shared" si="3"/>
        <v>32</v>
      </c>
      <c r="C39" s="57" t="str">
        <f t="array" ref="C39">IFERROR(INDEX('Input| Setup'!$E$8:$E$37,SMALL(IF('Input| Setup'!$F$8:$F$37="TX",ROW('Input| Setup'!$F$8:$F$37)-ROW('Input| Setup'!$F$8)+1),ROWS('Input| Setup'!$F$8:$F39))),"")</f>
        <v/>
      </c>
      <c r="D39" s="253">
        <f>SUMPRODUCT(INDEX('Input| Projects'!$AR$10:$CO$1009, ,MATCH($C39,'Input| Projects'!$AR$9:$CO$9,0)),'Calc| Project Costs'!BT$10:BT$1009)/10^3</f>
        <v>0</v>
      </c>
      <c r="E39" s="253">
        <f>SUMPRODUCT(INDEX('Input| Projects'!$AR$10:$CO$1009, ,MATCH($C39,'Input| Projects'!$AR$9:$CO$9,0)),'Calc| Project Costs'!BU$10:BU$1009)/10^3</f>
        <v>0</v>
      </c>
      <c r="F39" s="253">
        <f>SUMPRODUCT(INDEX('Input| Projects'!$AR$10:$CO$1009, ,MATCH($C39,'Input| Projects'!$AR$9:$CO$9,0)),'Calc| Project Costs'!BV$10:BV$1009)/10^3</f>
        <v>0</v>
      </c>
      <c r="G39" s="253">
        <f>SUMPRODUCT(INDEX('Input| Projects'!$AR$10:$CO$1009, ,MATCH($C39,'Input| Projects'!$AR$9:$CO$9,0)),'Calc| Project Costs'!BW$10:BW$1009)/10^3</f>
        <v>0</v>
      </c>
      <c r="H39" s="253">
        <f>SUMPRODUCT(INDEX('Input| Projects'!$AR$10:$CO$1009, ,MATCH($C39,'Input| Projects'!$AR$9:$CO$9,0)),'Calc| Project Costs'!BX$10:BX$1009)/10^3</f>
        <v>0</v>
      </c>
      <c r="I39" s="253">
        <f t="shared" si="1"/>
        <v>0</v>
      </c>
      <c r="K39" s="268">
        <f t="shared" si="4"/>
        <v>32</v>
      </c>
      <c r="L39" s="57" t="str">
        <f t="shared" si="0"/>
        <v/>
      </c>
      <c r="M39" s="253">
        <f>IFERROR((D39-D149)*INDEX('Input| Expensing'!$F$8:$J$57,MATCH($L39,'Input| Expensing'!$C$8:$C$57,0),MATCH(M$7,'Input| Expensing'!$F$7:$J$7,0)),"")</f>
        <v>0</v>
      </c>
      <c r="N39" s="253">
        <f>IFERROR((E39-E149)*INDEX('Input| Expensing'!$F$8:$J$57,MATCH($L39,'Input| Expensing'!$C$8:$C$57,0),MATCH(N$7,'Input| Expensing'!$F$7:$J$7,0)),"")</f>
        <v>0</v>
      </c>
      <c r="O39" s="253">
        <f>IFERROR((F39-F149)*INDEX('Input| Expensing'!$F$8:$J$57,MATCH($L39,'Input| Expensing'!$C$8:$C$57,0),MATCH(O$7,'Input| Expensing'!$F$7:$J$7,0)),"")</f>
        <v>0</v>
      </c>
      <c r="P39" s="253">
        <f>IFERROR((G39-G149)*INDEX('Input| Expensing'!$F$8:$J$57,MATCH($L39,'Input| Expensing'!$C$8:$C$57,0),MATCH(P$7,'Input| Expensing'!$F$7:$J$7,0)),"")</f>
        <v>0</v>
      </c>
      <c r="Q39" s="253">
        <f>IFERROR((H39-H149)*INDEX('Input| Expensing'!$F$8:$J$57,MATCH($L39,'Input| Expensing'!$C$8:$C$57,0),MATCH(Q$7,'Input| Expensing'!$F$7:$J$7,0)),"")</f>
        <v>0</v>
      </c>
      <c r="R39" s="253">
        <f t="shared" si="2"/>
        <v>0</v>
      </c>
      <c r="V39" s="67"/>
      <c r="W39" s="67"/>
      <c r="X39" s="67"/>
      <c r="Y39" s="67"/>
      <c r="Z39" s="67"/>
      <c r="AA39" s="67"/>
      <c r="AF39" s="67"/>
      <c r="AG39" s="67"/>
      <c r="AH39" s="67"/>
      <c r="AI39" s="67"/>
      <c r="AJ39" s="67"/>
      <c r="AK39" s="67"/>
    </row>
    <row r="40" spans="2:37" s="65" customFormat="1" outlineLevel="1" x14ac:dyDescent="0.25">
      <c r="B40" s="268">
        <f t="shared" si="3"/>
        <v>33</v>
      </c>
      <c r="C40" s="57" t="str">
        <f t="array" ref="C40">IFERROR(INDEX('Input| Setup'!$E$8:$E$37,SMALL(IF('Input| Setup'!$F$8:$F$37="TX",ROW('Input| Setup'!$F$8:$F$37)-ROW('Input| Setup'!$F$8)+1),ROWS('Input| Setup'!$F$8:$F40))),"")</f>
        <v/>
      </c>
      <c r="D40" s="253">
        <f>SUMPRODUCT(INDEX('Input| Projects'!$AR$10:$CO$1009, ,MATCH($C40,'Input| Projects'!$AR$9:$CO$9,0)),'Calc| Project Costs'!BT$10:BT$1009)/10^3</f>
        <v>0</v>
      </c>
      <c r="E40" s="253">
        <f>SUMPRODUCT(INDEX('Input| Projects'!$AR$10:$CO$1009, ,MATCH($C40,'Input| Projects'!$AR$9:$CO$9,0)),'Calc| Project Costs'!BU$10:BU$1009)/10^3</f>
        <v>0</v>
      </c>
      <c r="F40" s="253">
        <f>SUMPRODUCT(INDEX('Input| Projects'!$AR$10:$CO$1009, ,MATCH($C40,'Input| Projects'!$AR$9:$CO$9,0)),'Calc| Project Costs'!BV$10:BV$1009)/10^3</f>
        <v>0</v>
      </c>
      <c r="G40" s="253">
        <f>SUMPRODUCT(INDEX('Input| Projects'!$AR$10:$CO$1009, ,MATCH($C40,'Input| Projects'!$AR$9:$CO$9,0)),'Calc| Project Costs'!BW$10:BW$1009)/10^3</f>
        <v>0</v>
      </c>
      <c r="H40" s="253">
        <f>SUMPRODUCT(INDEX('Input| Projects'!$AR$10:$CO$1009, ,MATCH($C40,'Input| Projects'!$AR$9:$CO$9,0)),'Calc| Project Costs'!BX$10:BX$1009)/10^3</f>
        <v>0</v>
      </c>
      <c r="I40" s="253">
        <f t="shared" si="1"/>
        <v>0</v>
      </c>
      <c r="K40" s="268">
        <f t="shared" si="4"/>
        <v>33</v>
      </c>
      <c r="L40" s="57" t="str">
        <f t="shared" ref="L40:L57" si="5">IFERROR(C40,"")</f>
        <v/>
      </c>
      <c r="M40" s="253">
        <f>IFERROR((D40-D150)*INDEX('Input| Expensing'!$F$8:$J$57,MATCH($L40,'Input| Expensing'!$C$8:$C$57,0),MATCH(M$7,'Input| Expensing'!$F$7:$J$7,0)),"")</f>
        <v>0</v>
      </c>
      <c r="N40" s="253">
        <f>IFERROR((E40-E150)*INDEX('Input| Expensing'!$F$8:$J$57,MATCH($L40,'Input| Expensing'!$C$8:$C$57,0),MATCH(N$7,'Input| Expensing'!$F$7:$J$7,0)),"")</f>
        <v>0</v>
      </c>
      <c r="O40" s="253">
        <f>IFERROR((F40-F150)*INDEX('Input| Expensing'!$F$8:$J$57,MATCH($L40,'Input| Expensing'!$C$8:$C$57,0),MATCH(O$7,'Input| Expensing'!$F$7:$J$7,0)),"")</f>
        <v>0</v>
      </c>
      <c r="P40" s="253">
        <f>IFERROR((G40-G150)*INDEX('Input| Expensing'!$F$8:$J$57,MATCH($L40,'Input| Expensing'!$C$8:$C$57,0),MATCH(P$7,'Input| Expensing'!$F$7:$J$7,0)),"")</f>
        <v>0</v>
      </c>
      <c r="Q40" s="253">
        <f>IFERROR((H40-H150)*INDEX('Input| Expensing'!$F$8:$J$57,MATCH($L40,'Input| Expensing'!$C$8:$C$57,0),MATCH(Q$7,'Input| Expensing'!$F$7:$J$7,0)),"")</f>
        <v>0</v>
      </c>
      <c r="R40" s="253">
        <f t="shared" si="2"/>
        <v>0</v>
      </c>
      <c r="V40" s="67"/>
      <c r="W40" s="67"/>
      <c r="X40" s="67"/>
      <c r="Y40" s="67"/>
      <c r="Z40" s="67"/>
      <c r="AA40" s="67"/>
      <c r="AF40" s="67"/>
      <c r="AG40" s="67"/>
      <c r="AH40" s="67"/>
      <c r="AI40" s="67"/>
      <c r="AJ40" s="67"/>
      <c r="AK40" s="67"/>
    </row>
    <row r="41" spans="2:37" s="65" customFormat="1" outlineLevel="1" x14ac:dyDescent="0.25">
      <c r="B41" s="268">
        <f t="shared" si="3"/>
        <v>34</v>
      </c>
      <c r="C41" s="57" t="str">
        <f t="array" ref="C41">IFERROR(INDEX('Input| Setup'!$E$8:$E$37,SMALL(IF('Input| Setup'!$F$8:$F$37="TX",ROW('Input| Setup'!$F$8:$F$37)-ROW('Input| Setup'!$F$8)+1),ROWS('Input| Setup'!$F$8:$F41))),"")</f>
        <v/>
      </c>
      <c r="D41" s="253">
        <f>SUMPRODUCT(INDEX('Input| Projects'!$AR$10:$CO$1009, ,MATCH($C41,'Input| Projects'!$AR$9:$CO$9,0)),'Calc| Project Costs'!BT$10:BT$1009)/10^3</f>
        <v>0</v>
      </c>
      <c r="E41" s="253">
        <f>SUMPRODUCT(INDEX('Input| Projects'!$AR$10:$CO$1009, ,MATCH($C41,'Input| Projects'!$AR$9:$CO$9,0)),'Calc| Project Costs'!BU$10:BU$1009)/10^3</f>
        <v>0</v>
      </c>
      <c r="F41" s="253">
        <f>SUMPRODUCT(INDEX('Input| Projects'!$AR$10:$CO$1009, ,MATCH($C41,'Input| Projects'!$AR$9:$CO$9,0)),'Calc| Project Costs'!BV$10:BV$1009)/10^3</f>
        <v>0</v>
      </c>
      <c r="G41" s="253">
        <f>SUMPRODUCT(INDEX('Input| Projects'!$AR$10:$CO$1009, ,MATCH($C41,'Input| Projects'!$AR$9:$CO$9,0)),'Calc| Project Costs'!BW$10:BW$1009)/10^3</f>
        <v>0</v>
      </c>
      <c r="H41" s="253">
        <f>SUMPRODUCT(INDEX('Input| Projects'!$AR$10:$CO$1009, ,MATCH($C41,'Input| Projects'!$AR$9:$CO$9,0)),'Calc| Project Costs'!BX$10:BX$1009)/10^3</f>
        <v>0</v>
      </c>
      <c r="I41" s="253">
        <f t="shared" si="1"/>
        <v>0</v>
      </c>
      <c r="K41" s="268">
        <f t="shared" si="4"/>
        <v>34</v>
      </c>
      <c r="L41" s="57" t="str">
        <f t="shared" si="5"/>
        <v/>
      </c>
      <c r="M41" s="253">
        <f>IFERROR((D41-D151)*INDEX('Input| Expensing'!$F$8:$J$57,MATCH($L41,'Input| Expensing'!$C$8:$C$57,0),MATCH(M$7,'Input| Expensing'!$F$7:$J$7,0)),"")</f>
        <v>0</v>
      </c>
      <c r="N41" s="253">
        <f>IFERROR((E41-E151)*INDEX('Input| Expensing'!$F$8:$J$57,MATCH($L41,'Input| Expensing'!$C$8:$C$57,0),MATCH(N$7,'Input| Expensing'!$F$7:$J$7,0)),"")</f>
        <v>0</v>
      </c>
      <c r="O41" s="253">
        <f>IFERROR((F41-F151)*INDEX('Input| Expensing'!$F$8:$J$57,MATCH($L41,'Input| Expensing'!$C$8:$C$57,0),MATCH(O$7,'Input| Expensing'!$F$7:$J$7,0)),"")</f>
        <v>0</v>
      </c>
      <c r="P41" s="253">
        <f>IFERROR((G41-G151)*INDEX('Input| Expensing'!$F$8:$J$57,MATCH($L41,'Input| Expensing'!$C$8:$C$57,0),MATCH(P$7,'Input| Expensing'!$F$7:$J$7,0)),"")</f>
        <v>0</v>
      </c>
      <c r="Q41" s="253">
        <f>IFERROR((H41-H151)*INDEX('Input| Expensing'!$F$8:$J$57,MATCH($L41,'Input| Expensing'!$C$8:$C$57,0),MATCH(Q$7,'Input| Expensing'!$F$7:$J$7,0)),"")</f>
        <v>0</v>
      </c>
      <c r="R41" s="253">
        <f t="shared" si="2"/>
        <v>0</v>
      </c>
      <c r="V41" s="67"/>
      <c r="W41" s="67"/>
      <c r="X41" s="67"/>
      <c r="Y41" s="67"/>
      <c r="Z41" s="67"/>
      <c r="AA41" s="67"/>
      <c r="AF41" s="67"/>
      <c r="AG41" s="67"/>
      <c r="AH41" s="67"/>
      <c r="AI41" s="67"/>
      <c r="AJ41" s="67"/>
      <c r="AK41" s="67"/>
    </row>
    <row r="42" spans="2:37" s="65" customFormat="1" outlineLevel="1" x14ac:dyDescent="0.25">
      <c r="B42" s="268">
        <f t="shared" si="3"/>
        <v>35</v>
      </c>
      <c r="C42" s="57" t="str">
        <f t="array" ref="C42">IFERROR(INDEX('Input| Setup'!$E$8:$E$37,SMALL(IF('Input| Setup'!$F$8:$F$37="TX",ROW('Input| Setup'!$F$8:$F$37)-ROW('Input| Setup'!$F$8)+1),ROWS('Input| Setup'!$F$8:$F42))),"")</f>
        <v/>
      </c>
      <c r="D42" s="253">
        <f>SUMPRODUCT(INDEX('Input| Projects'!$AR$10:$CO$1009, ,MATCH($C42,'Input| Projects'!$AR$9:$CO$9,0)),'Calc| Project Costs'!BT$10:BT$1009)/10^3</f>
        <v>0</v>
      </c>
      <c r="E42" s="253">
        <f>SUMPRODUCT(INDEX('Input| Projects'!$AR$10:$CO$1009, ,MATCH($C42,'Input| Projects'!$AR$9:$CO$9,0)),'Calc| Project Costs'!BU$10:BU$1009)/10^3</f>
        <v>0</v>
      </c>
      <c r="F42" s="253">
        <f>SUMPRODUCT(INDEX('Input| Projects'!$AR$10:$CO$1009, ,MATCH($C42,'Input| Projects'!$AR$9:$CO$9,0)),'Calc| Project Costs'!BV$10:BV$1009)/10^3</f>
        <v>0</v>
      </c>
      <c r="G42" s="253">
        <f>SUMPRODUCT(INDEX('Input| Projects'!$AR$10:$CO$1009, ,MATCH($C42,'Input| Projects'!$AR$9:$CO$9,0)),'Calc| Project Costs'!BW$10:BW$1009)/10^3</f>
        <v>0</v>
      </c>
      <c r="H42" s="253">
        <f>SUMPRODUCT(INDEX('Input| Projects'!$AR$10:$CO$1009, ,MATCH($C42,'Input| Projects'!$AR$9:$CO$9,0)),'Calc| Project Costs'!BX$10:BX$1009)/10^3</f>
        <v>0</v>
      </c>
      <c r="I42" s="253">
        <f t="shared" si="1"/>
        <v>0</v>
      </c>
      <c r="K42" s="268">
        <f t="shared" si="4"/>
        <v>35</v>
      </c>
      <c r="L42" s="57" t="str">
        <f t="shared" si="5"/>
        <v/>
      </c>
      <c r="M42" s="253">
        <f>IFERROR((D42-D152)*INDEX('Input| Expensing'!$F$8:$J$57,MATCH($L42,'Input| Expensing'!$C$8:$C$57,0),MATCH(M$7,'Input| Expensing'!$F$7:$J$7,0)),"")</f>
        <v>0</v>
      </c>
      <c r="N42" s="253">
        <f>IFERROR((E42-E152)*INDEX('Input| Expensing'!$F$8:$J$57,MATCH($L42,'Input| Expensing'!$C$8:$C$57,0),MATCH(N$7,'Input| Expensing'!$F$7:$J$7,0)),"")</f>
        <v>0</v>
      </c>
      <c r="O42" s="253">
        <f>IFERROR((F42-F152)*INDEX('Input| Expensing'!$F$8:$J$57,MATCH($L42,'Input| Expensing'!$C$8:$C$57,0),MATCH(O$7,'Input| Expensing'!$F$7:$J$7,0)),"")</f>
        <v>0</v>
      </c>
      <c r="P42" s="253">
        <f>IFERROR((G42-G152)*INDEX('Input| Expensing'!$F$8:$J$57,MATCH($L42,'Input| Expensing'!$C$8:$C$57,0),MATCH(P$7,'Input| Expensing'!$F$7:$J$7,0)),"")</f>
        <v>0</v>
      </c>
      <c r="Q42" s="253">
        <f>IFERROR((H42-H152)*INDEX('Input| Expensing'!$F$8:$J$57,MATCH($L42,'Input| Expensing'!$C$8:$C$57,0),MATCH(Q$7,'Input| Expensing'!$F$7:$J$7,0)),"")</f>
        <v>0</v>
      </c>
      <c r="R42" s="253">
        <f t="shared" si="2"/>
        <v>0</v>
      </c>
      <c r="V42" s="67"/>
      <c r="W42" s="67"/>
      <c r="X42" s="67"/>
      <c r="Y42" s="67"/>
      <c r="Z42" s="67"/>
      <c r="AA42" s="67"/>
      <c r="AF42" s="67"/>
      <c r="AG42" s="67"/>
      <c r="AH42" s="67"/>
      <c r="AI42" s="67"/>
      <c r="AJ42" s="67"/>
      <c r="AK42" s="67"/>
    </row>
    <row r="43" spans="2:37" s="65" customFormat="1" outlineLevel="1" x14ac:dyDescent="0.25">
      <c r="B43" s="268">
        <f t="shared" si="3"/>
        <v>36</v>
      </c>
      <c r="C43" s="57" t="str">
        <f t="array" ref="C43">IFERROR(INDEX('Input| Setup'!$E$8:$E$37,SMALL(IF('Input| Setup'!$F$8:$F$37="TX",ROW('Input| Setup'!$F$8:$F$37)-ROW('Input| Setup'!$F$8)+1),ROWS('Input| Setup'!$F$8:$F43))),"")</f>
        <v/>
      </c>
      <c r="D43" s="253">
        <f>SUMPRODUCT(INDEX('Input| Projects'!$AR$10:$CO$1009, ,MATCH($C43,'Input| Projects'!$AR$9:$CO$9,0)),'Calc| Project Costs'!BT$10:BT$1009)/10^3</f>
        <v>0</v>
      </c>
      <c r="E43" s="253">
        <f>SUMPRODUCT(INDEX('Input| Projects'!$AR$10:$CO$1009, ,MATCH($C43,'Input| Projects'!$AR$9:$CO$9,0)),'Calc| Project Costs'!BU$10:BU$1009)/10^3</f>
        <v>0</v>
      </c>
      <c r="F43" s="253">
        <f>SUMPRODUCT(INDEX('Input| Projects'!$AR$10:$CO$1009, ,MATCH($C43,'Input| Projects'!$AR$9:$CO$9,0)),'Calc| Project Costs'!BV$10:BV$1009)/10^3</f>
        <v>0</v>
      </c>
      <c r="G43" s="253">
        <f>SUMPRODUCT(INDEX('Input| Projects'!$AR$10:$CO$1009, ,MATCH($C43,'Input| Projects'!$AR$9:$CO$9,0)),'Calc| Project Costs'!BW$10:BW$1009)/10^3</f>
        <v>0</v>
      </c>
      <c r="H43" s="253">
        <f>SUMPRODUCT(INDEX('Input| Projects'!$AR$10:$CO$1009, ,MATCH($C43,'Input| Projects'!$AR$9:$CO$9,0)),'Calc| Project Costs'!BX$10:BX$1009)/10^3</f>
        <v>0</v>
      </c>
      <c r="I43" s="253">
        <f t="shared" si="1"/>
        <v>0</v>
      </c>
      <c r="K43" s="268">
        <f t="shared" si="4"/>
        <v>36</v>
      </c>
      <c r="L43" s="57" t="str">
        <f t="shared" si="5"/>
        <v/>
      </c>
      <c r="M43" s="253">
        <f>IFERROR((D43-D153)*INDEX('Input| Expensing'!$F$8:$J$57,MATCH($L43,'Input| Expensing'!$C$8:$C$57,0),MATCH(M$7,'Input| Expensing'!$F$7:$J$7,0)),"")</f>
        <v>0</v>
      </c>
      <c r="N43" s="253">
        <f>IFERROR((E43-E153)*INDEX('Input| Expensing'!$F$8:$J$57,MATCH($L43,'Input| Expensing'!$C$8:$C$57,0),MATCH(N$7,'Input| Expensing'!$F$7:$J$7,0)),"")</f>
        <v>0</v>
      </c>
      <c r="O43" s="253">
        <f>IFERROR((F43-F153)*INDEX('Input| Expensing'!$F$8:$J$57,MATCH($L43,'Input| Expensing'!$C$8:$C$57,0),MATCH(O$7,'Input| Expensing'!$F$7:$J$7,0)),"")</f>
        <v>0</v>
      </c>
      <c r="P43" s="253">
        <f>IFERROR((G43-G153)*INDEX('Input| Expensing'!$F$8:$J$57,MATCH($L43,'Input| Expensing'!$C$8:$C$57,0),MATCH(P$7,'Input| Expensing'!$F$7:$J$7,0)),"")</f>
        <v>0</v>
      </c>
      <c r="Q43" s="253">
        <f>IFERROR((H43-H153)*INDEX('Input| Expensing'!$F$8:$J$57,MATCH($L43,'Input| Expensing'!$C$8:$C$57,0),MATCH(Q$7,'Input| Expensing'!$F$7:$J$7,0)),"")</f>
        <v>0</v>
      </c>
      <c r="R43" s="253">
        <f t="shared" si="2"/>
        <v>0</v>
      </c>
      <c r="V43" s="67"/>
      <c r="W43" s="67"/>
      <c r="X43" s="67"/>
      <c r="Y43" s="67"/>
      <c r="Z43" s="67"/>
      <c r="AA43" s="67"/>
      <c r="AF43" s="67"/>
      <c r="AG43" s="67"/>
      <c r="AH43" s="67"/>
      <c r="AI43" s="67"/>
      <c r="AJ43" s="67"/>
      <c r="AK43" s="67"/>
    </row>
    <row r="44" spans="2:37" s="65" customFormat="1" outlineLevel="1" x14ac:dyDescent="0.25">
      <c r="B44" s="268">
        <f t="shared" si="3"/>
        <v>37</v>
      </c>
      <c r="C44" s="57" t="str">
        <f t="array" ref="C44">IFERROR(INDEX('Input| Setup'!$E$8:$E$37,SMALL(IF('Input| Setup'!$F$8:$F$37="TX",ROW('Input| Setup'!$F$8:$F$37)-ROW('Input| Setup'!$F$8)+1),ROWS('Input| Setup'!$F$8:$F44))),"")</f>
        <v/>
      </c>
      <c r="D44" s="253">
        <f>SUMPRODUCT(INDEX('Input| Projects'!$AR$10:$CO$1009, ,MATCH($C44,'Input| Projects'!$AR$9:$CO$9,0)),'Calc| Project Costs'!BT$10:BT$1009)/10^3</f>
        <v>0</v>
      </c>
      <c r="E44" s="253">
        <f>SUMPRODUCT(INDEX('Input| Projects'!$AR$10:$CO$1009, ,MATCH($C44,'Input| Projects'!$AR$9:$CO$9,0)),'Calc| Project Costs'!BU$10:BU$1009)/10^3</f>
        <v>0</v>
      </c>
      <c r="F44" s="253">
        <f>SUMPRODUCT(INDEX('Input| Projects'!$AR$10:$CO$1009, ,MATCH($C44,'Input| Projects'!$AR$9:$CO$9,0)),'Calc| Project Costs'!BV$10:BV$1009)/10^3</f>
        <v>0</v>
      </c>
      <c r="G44" s="253">
        <f>SUMPRODUCT(INDEX('Input| Projects'!$AR$10:$CO$1009, ,MATCH($C44,'Input| Projects'!$AR$9:$CO$9,0)),'Calc| Project Costs'!BW$10:BW$1009)/10^3</f>
        <v>0</v>
      </c>
      <c r="H44" s="253">
        <f>SUMPRODUCT(INDEX('Input| Projects'!$AR$10:$CO$1009, ,MATCH($C44,'Input| Projects'!$AR$9:$CO$9,0)),'Calc| Project Costs'!BX$10:BX$1009)/10^3</f>
        <v>0</v>
      </c>
      <c r="I44" s="253">
        <f t="shared" si="1"/>
        <v>0</v>
      </c>
      <c r="K44" s="268">
        <f t="shared" si="4"/>
        <v>37</v>
      </c>
      <c r="L44" s="57" t="str">
        <f t="shared" si="5"/>
        <v/>
      </c>
      <c r="M44" s="253">
        <f>IFERROR((D44-D154)*INDEX('Input| Expensing'!$F$8:$J$57,MATCH($L44,'Input| Expensing'!$C$8:$C$57,0),MATCH(M$7,'Input| Expensing'!$F$7:$J$7,0)),"")</f>
        <v>0</v>
      </c>
      <c r="N44" s="253">
        <f>IFERROR((E44-E154)*INDEX('Input| Expensing'!$F$8:$J$57,MATCH($L44,'Input| Expensing'!$C$8:$C$57,0),MATCH(N$7,'Input| Expensing'!$F$7:$J$7,0)),"")</f>
        <v>0</v>
      </c>
      <c r="O44" s="253">
        <f>IFERROR((F44-F154)*INDEX('Input| Expensing'!$F$8:$J$57,MATCH($L44,'Input| Expensing'!$C$8:$C$57,0),MATCH(O$7,'Input| Expensing'!$F$7:$J$7,0)),"")</f>
        <v>0</v>
      </c>
      <c r="P44" s="253">
        <f>IFERROR((G44-G154)*INDEX('Input| Expensing'!$F$8:$J$57,MATCH($L44,'Input| Expensing'!$C$8:$C$57,0),MATCH(P$7,'Input| Expensing'!$F$7:$J$7,0)),"")</f>
        <v>0</v>
      </c>
      <c r="Q44" s="253">
        <f>IFERROR((H44-H154)*INDEX('Input| Expensing'!$F$8:$J$57,MATCH($L44,'Input| Expensing'!$C$8:$C$57,0),MATCH(Q$7,'Input| Expensing'!$F$7:$J$7,0)),"")</f>
        <v>0</v>
      </c>
      <c r="R44" s="253">
        <f t="shared" si="2"/>
        <v>0</v>
      </c>
      <c r="V44" s="67"/>
      <c r="W44" s="67"/>
      <c r="X44" s="67"/>
      <c r="Y44" s="67"/>
      <c r="Z44" s="67"/>
      <c r="AA44" s="67"/>
      <c r="AF44" s="67"/>
      <c r="AG44" s="67"/>
      <c r="AH44" s="67"/>
      <c r="AI44" s="67"/>
      <c r="AJ44" s="67"/>
      <c r="AK44" s="67"/>
    </row>
    <row r="45" spans="2:37" s="65" customFormat="1" outlineLevel="1" x14ac:dyDescent="0.25">
      <c r="B45" s="268">
        <f t="shared" si="3"/>
        <v>38</v>
      </c>
      <c r="C45" s="57" t="str">
        <f t="array" ref="C45">IFERROR(INDEX('Input| Setup'!$E$8:$E$37,SMALL(IF('Input| Setup'!$F$8:$F$37="TX",ROW('Input| Setup'!$F$8:$F$37)-ROW('Input| Setup'!$F$8)+1),ROWS('Input| Setup'!$F$8:$F45))),"")</f>
        <v/>
      </c>
      <c r="D45" s="253">
        <f>SUMPRODUCT(INDEX('Input| Projects'!$AR$10:$CO$1009, ,MATCH($C45,'Input| Projects'!$AR$9:$CO$9,0)),'Calc| Project Costs'!BT$10:BT$1009)/10^3</f>
        <v>0</v>
      </c>
      <c r="E45" s="253">
        <f>SUMPRODUCT(INDEX('Input| Projects'!$AR$10:$CO$1009, ,MATCH($C45,'Input| Projects'!$AR$9:$CO$9,0)),'Calc| Project Costs'!BU$10:BU$1009)/10^3</f>
        <v>0</v>
      </c>
      <c r="F45" s="253">
        <f>SUMPRODUCT(INDEX('Input| Projects'!$AR$10:$CO$1009, ,MATCH($C45,'Input| Projects'!$AR$9:$CO$9,0)),'Calc| Project Costs'!BV$10:BV$1009)/10^3</f>
        <v>0</v>
      </c>
      <c r="G45" s="253">
        <f>SUMPRODUCT(INDEX('Input| Projects'!$AR$10:$CO$1009, ,MATCH($C45,'Input| Projects'!$AR$9:$CO$9,0)),'Calc| Project Costs'!BW$10:BW$1009)/10^3</f>
        <v>0</v>
      </c>
      <c r="H45" s="253">
        <f>SUMPRODUCT(INDEX('Input| Projects'!$AR$10:$CO$1009, ,MATCH($C45,'Input| Projects'!$AR$9:$CO$9,0)),'Calc| Project Costs'!BX$10:BX$1009)/10^3</f>
        <v>0</v>
      </c>
      <c r="I45" s="253">
        <f t="shared" si="1"/>
        <v>0</v>
      </c>
      <c r="K45" s="268">
        <f t="shared" si="4"/>
        <v>38</v>
      </c>
      <c r="L45" s="57" t="str">
        <f t="shared" si="5"/>
        <v/>
      </c>
      <c r="M45" s="253">
        <f>IFERROR((D45-D155)*INDEX('Input| Expensing'!$F$8:$J$57,MATCH($L45,'Input| Expensing'!$C$8:$C$57,0),MATCH(M$7,'Input| Expensing'!$F$7:$J$7,0)),"")</f>
        <v>0</v>
      </c>
      <c r="N45" s="253">
        <f>IFERROR((E45-E155)*INDEX('Input| Expensing'!$F$8:$J$57,MATCH($L45,'Input| Expensing'!$C$8:$C$57,0),MATCH(N$7,'Input| Expensing'!$F$7:$J$7,0)),"")</f>
        <v>0</v>
      </c>
      <c r="O45" s="253">
        <f>IFERROR((F45-F155)*INDEX('Input| Expensing'!$F$8:$J$57,MATCH($L45,'Input| Expensing'!$C$8:$C$57,0),MATCH(O$7,'Input| Expensing'!$F$7:$J$7,0)),"")</f>
        <v>0</v>
      </c>
      <c r="P45" s="253">
        <f>IFERROR((G45-G155)*INDEX('Input| Expensing'!$F$8:$J$57,MATCH($L45,'Input| Expensing'!$C$8:$C$57,0),MATCH(P$7,'Input| Expensing'!$F$7:$J$7,0)),"")</f>
        <v>0</v>
      </c>
      <c r="Q45" s="253">
        <f>IFERROR((H45-H155)*INDEX('Input| Expensing'!$F$8:$J$57,MATCH($L45,'Input| Expensing'!$C$8:$C$57,0),MATCH(Q$7,'Input| Expensing'!$F$7:$J$7,0)),"")</f>
        <v>0</v>
      </c>
      <c r="R45" s="253">
        <f t="shared" si="2"/>
        <v>0</v>
      </c>
      <c r="V45" s="67"/>
      <c r="W45" s="67"/>
      <c r="X45" s="67"/>
      <c r="Y45" s="67"/>
      <c r="Z45" s="67"/>
      <c r="AA45" s="67"/>
      <c r="AF45" s="67"/>
      <c r="AG45" s="67"/>
      <c r="AH45" s="67"/>
      <c r="AI45" s="67"/>
      <c r="AJ45" s="67"/>
      <c r="AK45" s="67"/>
    </row>
    <row r="46" spans="2:37" s="65" customFormat="1" outlineLevel="1" x14ac:dyDescent="0.25">
      <c r="B46" s="268">
        <f t="shared" si="3"/>
        <v>39</v>
      </c>
      <c r="C46" s="57" t="str">
        <f t="array" ref="C46">IFERROR(INDEX('Input| Setup'!$E$8:$E$37,SMALL(IF('Input| Setup'!$F$8:$F$37="TX",ROW('Input| Setup'!$F$8:$F$37)-ROW('Input| Setup'!$F$8)+1),ROWS('Input| Setup'!$F$8:$F46))),"")</f>
        <v/>
      </c>
      <c r="D46" s="253">
        <f>SUMPRODUCT(INDEX('Input| Projects'!$AR$10:$CO$1009, ,MATCH($C46,'Input| Projects'!$AR$9:$CO$9,0)),'Calc| Project Costs'!BT$10:BT$1009)/10^3</f>
        <v>0</v>
      </c>
      <c r="E46" s="253">
        <f>SUMPRODUCT(INDEX('Input| Projects'!$AR$10:$CO$1009, ,MATCH($C46,'Input| Projects'!$AR$9:$CO$9,0)),'Calc| Project Costs'!BU$10:BU$1009)/10^3</f>
        <v>0</v>
      </c>
      <c r="F46" s="253">
        <f>SUMPRODUCT(INDEX('Input| Projects'!$AR$10:$CO$1009, ,MATCH($C46,'Input| Projects'!$AR$9:$CO$9,0)),'Calc| Project Costs'!BV$10:BV$1009)/10^3</f>
        <v>0</v>
      </c>
      <c r="G46" s="253">
        <f>SUMPRODUCT(INDEX('Input| Projects'!$AR$10:$CO$1009, ,MATCH($C46,'Input| Projects'!$AR$9:$CO$9,0)),'Calc| Project Costs'!BW$10:BW$1009)/10^3</f>
        <v>0</v>
      </c>
      <c r="H46" s="253">
        <f>SUMPRODUCT(INDEX('Input| Projects'!$AR$10:$CO$1009, ,MATCH($C46,'Input| Projects'!$AR$9:$CO$9,0)),'Calc| Project Costs'!BX$10:BX$1009)/10^3</f>
        <v>0</v>
      </c>
      <c r="I46" s="253">
        <f t="shared" si="1"/>
        <v>0</v>
      </c>
      <c r="K46" s="268">
        <f t="shared" si="4"/>
        <v>39</v>
      </c>
      <c r="L46" s="57" t="str">
        <f t="shared" si="5"/>
        <v/>
      </c>
      <c r="M46" s="253">
        <f>IFERROR((D46-D156)*INDEX('Input| Expensing'!$F$8:$J$57,MATCH($L46,'Input| Expensing'!$C$8:$C$57,0),MATCH(M$7,'Input| Expensing'!$F$7:$J$7,0)),"")</f>
        <v>0</v>
      </c>
      <c r="N46" s="253">
        <f>IFERROR((E46-E156)*INDEX('Input| Expensing'!$F$8:$J$57,MATCH($L46,'Input| Expensing'!$C$8:$C$57,0),MATCH(N$7,'Input| Expensing'!$F$7:$J$7,0)),"")</f>
        <v>0</v>
      </c>
      <c r="O46" s="253">
        <f>IFERROR((F46-F156)*INDEX('Input| Expensing'!$F$8:$J$57,MATCH($L46,'Input| Expensing'!$C$8:$C$57,0),MATCH(O$7,'Input| Expensing'!$F$7:$J$7,0)),"")</f>
        <v>0</v>
      </c>
      <c r="P46" s="253">
        <f>IFERROR((G46-G156)*INDEX('Input| Expensing'!$F$8:$J$57,MATCH($L46,'Input| Expensing'!$C$8:$C$57,0),MATCH(P$7,'Input| Expensing'!$F$7:$J$7,0)),"")</f>
        <v>0</v>
      </c>
      <c r="Q46" s="253">
        <f>IFERROR((H46-H156)*INDEX('Input| Expensing'!$F$8:$J$57,MATCH($L46,'Input| Expensing'!$C$8:$C$57,0),MATCH(Q$7,'Input| Expensing'!$F$7:$J$7,0)),"")</f>
        <v>0</v>
      </c>
      <c r="R46" s="253">
        <f t="shared" si="2"/>
        <v>0</v>
      </c>
      <c r="V46" s="67"/>
      <c r="W46" s="67"/>
      <c r="X46" s="67"/>
      <c r="Y46" s="67"/>
      <c r="Z46" s="67"/>
      <c r="AA46" s="67"/>
      <c r="AF46" s="67"/>
      <c r="AG46" s="67"/>
      <c r="AH46" s="67"/>
      <c r="AI46" s="67"/>
      <c r="AJ46" s="67"/>
      <c r="AK46" s="67"/>
    </row>
    <row r="47" spans="2:37" s="65" customFormat="1" outlineLevel="1" x14ac:dyDescent="0.25">
      <c r="B47" s="268">
        <f t="shared" si="3"/>
        <v>40</v>
      </c>
      <c r="C47" s="57" t="str">
        <f t="array" ref="C47">IFERROR(INDEX('Input| Setup'!$E$8:$E$37,SMALL(IF('Input| Setup'!$F$8:$F$37="TX",ROW('Input| Setup'!$F$8:$F$37)-ROW('Input| Setup'!$F$8)+1),ROWS('Input| Setup'!$F$8:$F47))),"")</f>
        <v/>
      </c>
      <c r="D47" s="253">
        <f>SUMPRODUCT(INDEX('Input| Projects'!$AR$10:$CO$1009, ,MATCH($C47,'Input| Projects'!$AR$9:$CO$9,0)),'Calc| Project Costs'!BT$10:BT$1009)/10^3</f>
        <v>0</v>
      </c>
      <c r="E47" s="253">
        <f>SUMPRODUCT(INDEX('Input| Projects'!$AR$10:$CO$1009, ,MATCH($C47,'Input| Projects'!$AR$9:$CO$9,0)),'Calc| Project Costs'!BU$10:BU$1009)/10^3</f>
        <v>0</v>
      </c>
      <c r="F47" s="253">
        <f>SUMPRODUCT(INDEX('Input| Projects'!$AR$10:$CO$1009, ,MATCH($C47,'Input| Projects'!$AR$9:$CO$9,0)),'Calc| Project Costs'!BV$10:BV$1009)/10^3</f>
        <v>0</v>
      </c>
      <c r="G47" s="253">
        <f>SUMPRODUCT(INDEX('Input| Projects'!$AR$10:$CO$1009, ,MATCH($C47,'Input| Projects'!$AR$9:$CO$9,0)),'Calc| Project Costs'!BW$10:BW$1009)/10^3</f>
        <v>0</v>
      </c>
      <c r="H47" s="253">
        <f>SUMPRODUCT(INDEX('Input| Projects'!$AR$10:$CO$1009, ,MATCH($C47,'Input| Projects'!$AR$9:$CO$9,0)),'Calc| Project Costs'!BX$10:BX$1009)/10^3</f>
        <v>0</v>
      </c>
      <c r="I47" s="253">
        <f t="shared" si="1"/>
        <v>0</v>
      </c>
      <c r="K47" s="268">
        <f t="shared" si="4"/>
        <v>40</v>
      </c>
      <c r="L47" s="57" t="str">
        <f t="shared" si="5"/>
        <v/>
      </c>
      <c r="M47" s="253">
        <f>IFERROR((D47-D157)*INDEX('Input| Expensing'!$F$8:$J$57,MATCH($L47,'Input| Expensing'!$C$8:$C$57,0),MATCH(M$7,'Input| Expensing'!$F$7:$J$7,0)),"")</f>
        <v>0</v>
      </c>
      <c r="N47" s="253">
        <f>IFERROR((E47-E157)*INDEX('Input| Expensing'!$F$8:$J$57,MATCH($L47,'Input| Expensing'!$C$8:$C$57,0),MATCH(N$7,'Input| Expensing'!$F$7:$J$7,0)),"")</f>
        <v>0</v>
      </c>
      <c r="O47" s="253">
        <f>IFERROR((F47-F157)*INDEX('Input| Expensing'!$F$8:$J$57,MATCH($L47,'Input| Expensing'!$C$8:$C$57,0),MATCH(O$7,'Input| Expensing'!$F$7:$J$7,0)),"")</f>
        <v>0</v>
      </c>
      <c r="P47" s="253">
        <f>IFERROR((G47-G157)*INDEX('Input| Expensing'!$F$8:$J$57,MATCH($L47,'Input| Expensing'!$C$8:$C$57,0),MATCH(P$7,'Input| Expensing'!$F$7:$J$7,0)),"")</f>
        <v>0</v>
      </c>
      <c r="Q47" s="253">
        <f>IFERROR((H47-H157)*INDEX('Input| Expensing'!$F$8:$J$57,MATCH($L47,'Input| Expensing'!$C$8:$C$57,0),MATCH(Q$7,'Input| Expensing'!$F$7:$J$7,0)),"")</f>
        <v>0</v>
      </c>
      <c r="R47" s="253">
        <f t="shared" si="2"/>
        <v>0</v>
      </c>
      <c r="V47" s="67"/>
      <c r="W47" s="67"/>
      <c r="X47" s="67"/>
      <c r="Y47" s="67"/>
      <c r="Z47" s="67"/>
      <c r="AA47" s="67"/>
      <c r="AF47" s="67"/>
      <c r="AG47" s="67"/>
      <c r="AH47" s="67"/>
      <c r="AI47" s="67"/>
      <c r="AJ47" s="67"/>
      <c r="AK47" s="67"/>
    </row>
    <row r="48" spans="2:37" s="65" customFormat="1" outlineLevel="1" x14ac:dyDescent="0.25">
      <c r="B48" s="268">
        <f t="shared" si="3"/>
        <v>41</v>
      </c>
      <c r="C48" s="57" t="str">
        <f t="array" ref="C48">IFERROR(INDEX('Input| Setup'!$E$8:$E$37,SMALL(IF('Input| Setup'!$F$8:$F$37="TX",ROW('Input| Setup'!$F$8:$F$37)-ROW('Input| Setup'!$F$8)+1),ROWS('Input| Setup'!$F$8:$F48))),"")</f>
        <v/>
      </c>
      <c r="D48" s="253">
        <f>SUMPRODUCT(INDEX('Input| Projects'!$AR$10:$CO$1009, ,MATCH($C48,'Input| Projects'!$AR$9:$CO$9,0)),'Calc| Project Costs'!BT$10:BT$1009)/10^3</f>
        <v>0</v>
      </c>
      <c r="E48" s="253">
        <f>SUMPRODUCT(INDEX('Input| Projects'!$AR$10:$CO$1009, ,MATCH($C48,'Input| Projects'!$AR$9:$CO$9,0)),'Calc| Project Costs'!BU$10:BU$1009)/10^3</f>
        <v>0</v>
      </c>
      <c r="F48" s="253">
        <f>SUMPRODUCT(INDEX('Input| Projects'!$AR$10:$CO$1009, ,MATCH($C48,'Input| Projects'!$AR$9:$CO$9,0)),'Calc| Project Costs'!BV$10:BV$1009)/10^3</f>
        <v>0</v>
      </c>
      <c r="G48" s="253">
        <f>SUMPRODUCT(INDEX('Input| Projects'!$AR$10:$CO$1009, ,MATCH($C48,'Input| Projects'!$AR$9:$CO$9,0)),'Calc| Project Costs'!BW$10:BW$1009)/10^3</f>
        <v>0</v>
      </c>
      <c r="H48" s="253">
        <f>SUMPRODUCT(INDEX('Input| Projects'!$AR$10:$CO$1009, ,MATCH($C48,'Input| Projects'!$AR$9:$CO$9,0)),'Calc| Project Costs'!BX$10:BX$1009)/10^3</f>
        <v>0</v>
      </c>
      <c r="I48" s="253">
        <f t="shared" si="1"/>
        <v>0</v>
      </c>
      <c r="K48" s="268">
        <f t="shared" si="4"/>
        <v>41</v>
      </c>
      <c r="L48" s="57" t="str">
        <f t="shared" si="5"/>
        <v/>
      </c>
      <c r="M48" s="253">
        <f>IFERROR((D48-D158)*INDEX('Input| Expensing'!$F$8:$J$57,MATCH($L48,'Input| Expensing'!$C$8:$C$57,0),MATCH(M$7,'Input| Expensing'!$F$7:$J$7,0)),"")</f>
        <v>0</v>
      </c>
      <c r="N48" s="253">
        <f>IFERROR((E48-E158)*INDEX('Input| Expensing'!$F$8:$J$57,MATCH($L48,'Input| Expensing'!$C$8:$C$57,0),MATCH(N$7,'Input| Expensing'!$F$7:$J$7,0)),"")</f>
        <v>0</v>
      </c>
      <c r="O48" s="253">
        <f>IFERROR((F48-F158)*INDEX('Input| Expensing'!$F$8:$J$57,MATCH($L48,'Input| Expensing'!$C$8:$C$57,0),MATCH(O$7,'Input| Expensing'!$F$7:$J$7,0)),"")</f>
        <v>0</v>
      </c>
      <c r="P48" s="253">
        <f>IFERROR((G48-G158)*INDEX('Input| Expensing'!$F$8:$J$57,MATCH($L48,'Input| Expensing'!$C$8:$C$57,0),MATCH(P$7,'Input| Expensing'!$F$7:$J$7,0)),"")</f>
        <v>0</v>
      </c>
      <c r="Q48" s="253">
        <f>IFERROR((H48-H158)*INDEX('Input| Expensing'!$F$8:$J$57,MATCH($L48,'Input| Expensing'!$C$8:$C$57,0),MATCH(Q$7,'Input| Expensing'!$F$7:$J$7,0)),"")</f>
        <v>0</v>
      </c>
      <c r="R48" s="253">
        <f t="shared" si="2"/>
        <v>0</v>
      </c>
      <c r="V48" s="67"/>
      <c r="W48" s="67"/>
      <c r="X48" s="67"/>
      <c r="Y48" s="67"/>
      <c r="Z48" s="67"/>
      <c r="AA48" s="67"/>
      <c r="AF48" s="67"/>
      <c r="AG48" s="67"/>
      <c r="AH48" s="67"/>
      <c r="AI48" s="67"/>
      <c r="AJ48" s="67"/>
      <c r="AK48" s="67"/>
    </row>
    <row r="49" spans="1:37" s="65" customFormat="1" outlineLevel="1" x14ac:dyDescent="0.25">
      <c r="B49" s="268">
        <f t="shared" si="3"/>
        <v>42</v>
      </c>
      <c r="C49" s="57" t="str">
        <f t="array" ref="C49">IFERROR(INDEX('Input| Setup'!$E$8:$E$37,SMALL(IF('Input| Setup'!$F$8:$F$37="TX",ROW('Input| Setup'!$F$8:$F$37)-ROW('Input| Setup'!$F$8)+1),ROWS('Input| Setup'!$F$8:$F49))),"")</f>
        <v/>
      </c>
      <c r="D49" s="253">
        <f>SUMPRODUCT(INDEX('Input| Projects'!$AR$10:$CO$1009, ,MATCH($C49,'Input| Projects'!$AR$9:$CO$9,0)),'Calc| Project Costs'!BT$10:BT$1009)/10^3</f>
        <v>0</v>
      </c>
      <c r="E49" s="253">
        <f>SUMPRODUCT(INDEX('Input| Projects'!$AR$10:$CO$1009, ,MATCH($C49,'Input| Projects'!$AR$9:$CO$9,0)),'Calc| Project Costs'!BU$10:BU$1009)/10^3</f>
        <v>0</v>
      </c>
      <c r="F49" s="253">
        <f>SUMPRODUCT(INDEX('Input| Projects'!$AR$10:$CO$1009, ,MATCH($C49,'Input| Projects'!$AR$9:$CO$9,0)),'Calc| Project Costs'!BV$10:BV$1009)/10^3</f>
        <v>0</v>
      </c>
      <c r="G49" s="253">
        <f>SUMPRODUCT(INDEX('Input| Projects'!$AR$10:$CO$1009, ,MATCH($C49,'Input| Projects'!$AR$9:$CO$9,0)),'Calc| Project Costs'!BW$10:BW$1009)/10^3</f>
        <v>0</v>
      </c>
      <c r="H49" s="253">
        <f>SUMPRODUCT(INDEX('Input| Projects'!$AR$10:$CO$1009, ,MATCH($C49,'Input| Projects'!$AR$9:$CO$9,0)),'Calc| Project Costs'!BX$10:BX$1009)/10^3</f>
        <v>0</v>
      </c>
      <c r="I49" s="253">
        <f t="shared" si="1"/>
        <v>0</v>
      </c>
      <c r="K49" s="268">
        <f t="shared" si="4"/>
        <v>42</v>
      </c>
      <c r="L49" s="57" t="str">
        <f t="shared" si="5"/>
        <v/>
      </c>
      <c r="M49" s="253">
        <f>IFERROR((D49-D159)*INDEX('Input| Expensing'!$F$8:$J$57,MATCH($L49,'Input| Expensing'!$C$8:$C$57,0),MATCH(M$7,'Input| Expensing'!$F$7:$J$7,0)),"")</f>
        <v>0</v>
      </c>
      <c r="N49" s="253">
        <f>IFERROR((E49-E159)*INDEX('Input| Expensing'!$F$8:$J$57,MATCH($L49,'Input| Expensing'!$C$8:$C$57,0),MATCH(N$7,'Input| Expensing'!$F$7:$J$7,0)),"")</f>
        <v>0</v>
      </c>
      <c r="O49" s="253">
        <f>IFERROR((F49-F159)*INDEX('Input| Expensing'!$F$8:$J$57,MATCH($L49,'Input| Expensing'!$C$8:$C$57,0),MATCH(O$7,'Input| Expensing'!$F$7:$J$7,0)),"")</f>
        <v>0</v>
      </c>
      <c r="P49" s="253">
        <f>IFERROR((G49-G159)*INDEX('Input| Expensing'!$F$8:$J$57,MATCH($L49,'Input| Expensing'!$C$8:$C$57,0),MATCH(P$7,'Input| Expensing'!$F$7:$J$7,0)),"")</f>
        <v>0</v>
      </c>
      <c r="Q49" s="253">
        <f>IFERROR((H49-H159)*INDEX('Input| Expensing'!$F$8:$J$57,MATCH($L49,'Input| Expensing'!$C$8:$C$57,0),MATCH(Q$7,'Input| Expensing'!$F$7:$J$7,0)),"")</f>
        <v>0</v>
      </c>
      <c r="R49" s="253">
        <f t="shared" si="2"/>
        <v>0</v>
      </c>
      <c r="V49" s="67"/>
      <c r="W49" s="67"/>
      <c r="X49" s="67"/>
      <c r="Y49" s="67"/>
      <c r="Z49" s="67"/>
      <c r="AA49" s="67"/>
      <c r="AF49" s="67"/>
      <c r="AG49" s="67"/>
      <c r="AH49" s="67"/>
      <c r="AI49" s="67"/>
      <c r="AJ49" s="67"/>
      <c r="AK49" s="67"/>
    </row>
    <row r="50" spans="1:37" s="65" customFormat="1" outlineLevel="1" x14ac:dyDescent="0.25">
      <c r="B50" s="268">
        <f t="shared" si="3"/>
        <v>43</v>
      </c>
      <c r="C50" s="57" t="str">
        <f t="array" ref="C50">IFERROR(INDEX('Input| Setup'!$E$8:$E$37,SMALL(IF('Input| Setup'!$F$8:$F$37="TX",ROW('Input| Setup'!$F$8:$F$37)-ROW('Input| Setup'!$F$8)+1),ROWS('Input| Setup'!$F$8:$F50))),"")</f>
        <v/>
      </c>
      <c r="D50" s="253">
        <f>SUMPRODUCT(INDEX('Input| Projects'!$AR$10:$CO$1009, ,MATCH($C50,'Input| Projects'!$AR$9:$CO$9,0)),'Calc| Project Costs'!BT$10:BT$1009)/10^3</f>
        <v>0</v>
      </c>
      <c r="E50" s="253">
        <f>SUMPRODUCT(INDEX('Input| Projects'!$AR$10:$CO$1009, ,MATCH($C50,'Input| Projects'!$AR$9:$CO$9,0)),'Calc| Project Costs'!BU$10:BU$1009)/10^3</f>
        <v>0</v>
      </c>
      <c r="F50" s="253">
        <f>SUMPRODUCT(INDEX('Input| Projects'!$AR$10:$CO$1009, ,MATCH($C50,'Input| Projects'!$AR$9:$CO$9,0)),'Calc| Project Costs'!BV$10:BV$1009)/10^3</f>
        <v>0</v>
      </c>
      <c r="G50" s="253">
        <f>SUMPRODUCT(INDEX('Input| Projects'!$AR$10:$CO$1009, ,MATCH($C50,'Input| Projects'!$AR$9:$CO$9,0)),'Calc| Project Costs'!BW$10:BW$1009)/10^3</f>
        <v>0</v>
      </c>
      <c r="H50" s="253">
        <f>SUMPRODUCT(INDEX('Input| Projects'!$AR$10:$CO$1009, ,MATCH($C50,'Input| Projects'!$AR$9:$CO$9,0)),'Calc| Project Costs'!BX$10:BX$1009)/10^3</f>
        <v>0</v>
      </c>
      <c r="I50" s="253">
        <f t="shared" si="1"/>
        <v>0</v>
      </c>
      <c r="K50" s="268">
        <f t="shared" si="4"/>
        <v>43</v>
      </c>
      <c r="L50" s="57" t="str">
        <f t="shared" si="5"/>
        <v/>
      </c>
      <c r="M50" s="253">
        <f>IFERROR((D50-D160)*INDEX('Input| Expensing'!$F$8:$J$57,MATCH($L50,'Input| Expensing'!$C$8:$C$57,0),MATCH(M$7,'Input| Expensing'!$F$7:$J$7,0)),"")</f>
        <v>0</v>
      </c>
      <c r="N50" s="253">
        <f>IFERROR((E50-E160)*INDEX('Input| Expensing'!$F$8:$J$57,MATCH($L50,'Input| Expensing'!$C$8:$C$57,0),MATCH(N$7,'Input| Expensing'!$F$7:$J$7,0)),"")</f>
        <v>0</v>
      </c>
      <c r="O50" s="253">
        <f>IFERROR((F50-F160)*INDEX('Input| Expensing'!$F$8:$J$57,MATCH($L50,'Input| Expensing'!$C$8:$C$57,0),MATCH(O$7,'Input| Expensing'!$F$7:$J$7,0)),"")</f>
        <v>0</v>
      </c>
      <c r="P50" s="253">
        <f>IFERROR((G50-G160)*INDEX('Input| Expensing'!$F$8:$J$57,MATCH($L50,'Input| Expensing'!$C$8:$C$57,0),MATCH(P$7,'Input| Expensing'!$F$7:$J$7,0)),"")</f>
        <v>0</v>
      </c>
      <c r="Q50" s="253">
        <f>IFERROR((H50-H160)*INDEX('Input| Expensing'!$F$8:$J$57,MATCH($L50,'Input| Expensing'!$C$8:$C$57,0),MATCH(Q$7,'Input| Expensing'!$F$7:$J$7,0)),"")</f>
        <v>0</v>
      </c>
      <c r="R50" s="253">
        <f t="shared" si="2"/>
        <v>0</v>
      </c>
      <c r="V50" s="67"/>
      <c r="W50" s="67"/>
      <c r="X50" s="67"/>
      <c r="Y50" s="67"/>
      <c r="Z50" s="67"/>
      <c r="AA50" s="67"/>
      <c r="AF50" s="67"/>
      <c r="AG50" s="67"/>
      <c r="AH50" s="67"/>
      <c r="AI50" s="67"/>
      <c r="AJ50" s="67"/>
      <c r="AK50" s="67"/>
    </row>
    <row r="51" spans="1:37" s="65" customFormat="1" outlineLevel="1" x14ac:dyDescent="0.25">
      <c r="B51" s="268">
        <f t="shared" si="3"/>
        <v>44</v>
      </c>
      <c r="C51" s="57" t="str">
        <f t="array" ref="C51">IFERROR(INDEX('Input| Setup'!$E$8:$E$37,SMALL(IF('Input| Setup'!$F$8:$F$37="TX",ROW('Input| Setup'!$F$8:$F$37)-ROW('Input| Setup'!$F$8)+1),ROWS('Input| Setup'!$F$8:$F51))),"")</f>
        <v/>
      </c>
      <c r="D51" s="253">
        <f>SUMPRODUCT(INDEX('Input| Projects'!$AR$10:$CO$1009, ,MATCH($C51,'Input| Projects'!$AR$9:$CO$9,0)),'Calc| Project Costs'!BT$10:BT$1009)/10^3</f>
        <v>0</v>
      </c>
      <c r="E51" s="253">
        <f>SUMPRODUCT(INDEX('Input| Projects'!$AR$10:$CO$1009, ,MATCH($C51,'Input| Projects'!$AR$9:$CO$9,0)),'Calc| Project Costs'!BU$10:BU$1009)/10^3</f>
        <v>0</v>
      </c>
      <c r="F51" s="253">
        <f>SUMPRODUCT(INDEX('Input| Projects'!$AR$10:$CO$1009, ,MATCH($C51,'Input| Projects'!$AR$9:$CO$9,0)),'Calc| Project Costs'!BV$10:BV$1009)/10^3</f>
        <v>0</v>
      </c>
      <c r="G51" s="253">
        <f>SUMPRODUCT(INDEX('Input| Projects'!$AR$10:$CO$1009, ,MATCH($C51,'Input| Projects'!$AR$9:$CO$9,0)),'Calc| Project Costs'!BW$10:BW$1009)/10^3</f>
        <v>0</v>
      </c>
      <c r="H51" s="253">
        <f>SUMPRODUCT(INDEX('Input| Projects'!$AR$10:$CO$1009, ,MATCH($C51,'Input| Projects'!$AR$9:$CO$9,0)),'Calc| Project Costs'!BX$10:BX$1009)/10^3</f>
        <v>0</v>
      </c>
      <c r="I51" s="253">
        <f t="shared" si="1"/>
        <v>0</v>
      </c>
      <c r="K51" s="268">
        <f t="shared" si="4"/>
        <v>44</v>
      </c>
      <c r="L51" s="57" t="str">
        <f t="shared" si="5"/>
        <v/>
      </c>
      <c r="M51" s="253">
        <f>IFERROR((D51-D161)*INDEX('Input| Expensing'!$F$8:$J$57,MATCH($L51,'Input| Expensing'!$C$8:$C$57,0),MATCH(M$7,'Input| Expensing'!$F$7:$J$7,0)),"")</f>
        <v>0</v>
      </c>
      <c r="N51" s="253">
        <f>IFERROR((E51-E161)*INDEX('Input| Expensing'!$F$8:$J$57,MATCH($L51,'Input| Expensing'!$C$8:$C$57,0),MATCH(N$7,'Input| Expensing'!$F$7:$J$7,0)),"")</f>
        <v>0</v>
      </c>
      <c r="O51" s="253">
        <f>IFERROR((F51-F161)*INDEX('Input| Expensing'!$F$8:$J$57,MATCH($L51,'Input| Expensing'!$C$8:$C$57,0),MATCH(O$7,'Input| Expensing'!$F$7:$J$7,0)),"")</f>
        <v>0</v>
      </c>
      <c r="P51" s="253">
        <f>IFERROR((G51-G161)*INDEX('Input| Expensing'!$F$8:$J$57,MATCH($L51,'Input| Expensing'!$C$8:$C$57,0),MATCH(P$7,'Input| Expensing'!$F$7:$J$7,0)),"")</f>
        <v>0</v>
      </c>
      <c r="Q51" s="253">
        <f>IFERROR((H51-H161)*INDEX('Input| Expensing'!$F$8:$J$57,MATCH($L51,'Input| Expensing'!$C$8:$C$57,0),MATCH(Q$7,'Input| Expensing'!$F$7:$J$7,0)),"")</f>
        <v>0</v>
      </c>
      <c r="R51" s="253">
        <f t="shared" si="2"/>
        <v>0</v>
      </c>
      <c r="V51" s="67"/>
      <c r="W51" s="67"/>
      <c r="X51" s="67"/>
      <c r="Y51" s="67"/>
      <c r="Z51" s="67"/>
      <c r="AA51" s="67"/>
      <c r="AF51" s="67"/>
      <c r="AG51" s="67"/>
      <c r="AH51" s="67"/>
      <c r="AI51" s="67"/>
      <c r="AJ51" s="67"/>
      <c r="AK51" s="67"/>
    </row>
    <row r="52" spans="1:37" s="65" customFormat="1" outlineLevel="1" x14ac:dyDescent="0.25">
      <c r="B52" s="268">
        <f t="shared" si="3"/>
        <v>45</v>
      </c>
      <c r="C52" s="57" t="str">
        <f t="array" ref="C52">IFERROR(INDEX('Input| Setup'!$E$8:$E$37,SMALL(IF('Input| Setup'!$F$8:$F$37="TX",ROW('Input| Setup'!$F$8:$F$37)-ROW('Input| Setup'!$F$8)+1),ROWS('Input| Setup'!$F$8:$F52))),"")</f>
        <v/>
      </c>
      <c r="D52" s="253">
        <f>SUMPRODUCT(INDEX('Input| Projects'!$AR$10:$CO$1009, ,MATCH($C52,'Input| Projects'!$AR$9:$CO$9,0)),'Calc| Project Costs'!BT$10:BT$1009)/10^3</f>
        <v>0</v>
      </c>
      <c r="E52" s="253">
        <f>SUMPRODUCT(INDEX('Input| Projects'!$AR$10:$CO$1009, ,MATCH($C52,'Input| Projects'!$AR$9:$CO$9,0)),'Calc| Project Costs'!BU$10:BU$1009)/10^3</f>
        <v>0</v>
      </c>
      <c r="F52" s="253">
        <f>SUMPRODUCT(INDEX('Input| Projects'!$AR$10:$CO$1009, ,MATCH($C52,'Input| Projects'!$AR$9:$CO$9,0)),'Calc| Project Costs'!BV$10:BV$1009)/10^3</f>
        <v>0</v>
      </c>
      <c r="G52" s="253">
        <f>SUMPRODUCT(INDEX('Input| Projects'!$AR$10:$CO$1009, ,MATCH($C52,'Input| Projects'!$AR$9:$CO$9,0)),'Calc| Project Costs'!BW$10:BW$1009)/10^3</f>
        <v>0</v>
      </c>
      <c r="H52" s="253">
        <f>SUMPRODUCT(INDEX('Input| Projects'!$AR$10:$CO$1009, ,MATCH($C52,'Input| Projects'!$AR$9:$CO$9,0)),'Calc| Project Costs'!BX$10:BX$1009)/10^3</f>
        <v>0</v>
      </c>
      <c r="I52" s="253">
        <f t="shared" si="1"/>
        <v>0</v>
      </c>
      <c r="K52" s="268">
        <f t="shared" si="4"/>
        <v>45</v>
      </c>
      <c r="L52" s="57" t="str">
        <f t="shared" si="5"/>
        <v/>
      </c>
      <c r="M52" s="253">
        <f>IFERROR((D52-D162)*INDEX('Input| Expensing'!$F$8:$J$57,MATCH($L52,'Input| Expensing'!$C$8:$C$57,0),MATCH(M$7,'Input| Expensing'!$F$7:$J$7,0)),"")</f>
        <v>0</v>
      </c>
      <c r="N52" s="253">
        <f>IFERROR((E52-E162)*INDEX('Input| Expensing'!$F$8:$J$57,MATCH($L52,'Input| Expensing'!$C$8:$C$57,0),MATCH(N$7,'Input| Expensing'!$F$7:$J$7,0)),"")</f>
        <v>0</v>
      </c>
      <c r="O52" s="253">
        <f>IFERROR((F52-F162)*INDEX('Input| Expensing'!$F$8:$J$57,MATCH($L52,'Input| Expensing'!$C$8:$C$57,0),MATCH(O$7,'Input| Expensing'!$F$7:$J$7,0)),"")</f>
        <v>0</v>
      </c>
      <c r="P52" s="253">
        <f>IFERROR((G52-G162)*INDEX('Input| Expensing'!$F$8:$J$57,MATCH($L52,'Input| Expensing'!$C$8:$C$57,0),MATCH(P$7,'Input| Expensing'!$F$7:$J$7,0)),"")</f>
        <v>0</v>
      </c>
      <c r="Q52" s="253">
        <f>IFERROR((H52-H162)*INDEX('Input| Expensing'!$F$8:$J$57,MATCH($L52,'Input| Expensing'!$C$8:$C$57,0),MATCH(Q$7,'Input| Expensing'!$F$7:$J$7,0)),"")</f>
        <v>0</v>
      </c>
      <c r="R52" s="253">
        <f t="shared" si="2"/>
        <v>0</v>
      </c>
      <c r="V52" s="67"/>
      <c r="W52" s="67"/>
      <c r="X52" s="67"/>
      <c r="Y52" s="67"/>
      <c r="Z52" s="67"/>
      <c r="AA52" s="67"/>
      <c r="AF52" s="67"/>
      <c r="AG52" s="67"/>
      <c r="AH52" s="67"/>
      <c r="AI52" s="67"/>
      <c r="AJ52" s="67"/>
      <c r="AK52" s="67"/>
    </row>
    <row r="53" spans="1:37" s="65" customFormat="1" outlineLevel="1" x14ac:dyDescent="0.25">
      <c r="B53" s="268">
        <f t="shared" si="3"/>
        <v>46</v>
      </c>
      <c r="C53" s="57" t="str">
        <f t="array" ref="C53">IFERROR(INDEX('Input| Setup'!$E$8:$E$37,SMALL(IF('Input| Setup'!$F$8:$F$37="TX",ROW('Input| Setup'!$F$8:$F$37)-ROW('Input| Setup'!$F$8)+1),ROWS('Input| Setup'!$F$8:$F53))),"")</f>
        <v/>
      </c>
      <c r="D53" s="253">
        <f>SUMPRODUCT(INDEX('Input| Projects'!$AR$10:$CO$1009, ,MATCH($C53,'Input| Projects'!$AR$9:$CO$9,0)),'Calc| Project Costs'!BT$10:BT$1009)/10^3</f>
        <v>0</v>
      </c>
      <c r="E53" s="253">
        <f>SUMPRODUCT(INDEX('Input| Projects'!$AR$10:$CO$1009, ,MATCH($C53,'Input| Projects'!$AR$9:$CO$9,0)),'Calc| Project Costs'!BU$10:BU$1009)/10^3</f>
        <v>0</v>
      </c>
      <c r="F53" s="253">
        <f>SUMPRODUCT(INDEX('Input| Projects'!$AR$10:$CO$1009, ,MATCH($C53,'Input| Projects'!$AR$9:$CO$9,0)),'Calc| Project Costs'!BV$10:BV$1009)/10^3</f>
        <v>0</v>
      </c>
      <c r="G53" s="253">
        <f>SUMPRODUCT(INDEX('Input| Projects'!$AR$10:$CO$1009, ,MATCH($C53,'Input| Projects'!$AR$9:$CO$9,0)),'Calc| Project Costs'!BW$10:BW$1009)/10^3</f>
        <v>0</v>
      </c>
      <c r="H53" s="253">
        <f>SUMPRODUCT(INDEX('Input| Projects'!$AR$10:$CO$1009, ,MATCH($C53,'Input| Projects'!$AR$9:$CO$9,0)),'Calc| Project Costs'!BX$10:BX$1009)/10^3</f>
        <v>0</v>
      </c>
      <c r="I53" s="253">
        <f t="shared" si="1"/>
        <v>0</v>
      </c>
      <c r="K53" s="268">
        <f t="shared" si="4"/>
        <v>46</v>
      </c>
      <c r="L53" s="57" t="str">
        <f t="shared" si="5"/>
        <v/>
      </c>
      <c r="M53" s="253">
        <f>IFERROR((D53-D163)*INDEX('Input| Expensing'!$F$8:$J$57,MATCH($L53,'Input| Expensing'!$C$8:$C$57,0),MATCH(M$7,'Input| Expensing'!$F$7:$J$7,0)),"")</f>
        <v>0</v>
      </c>
      <c r="N53" s="253">
        <f>IFERROR((E53-E163)*INDEX('Input| Expensing'!$F$8:$J$57,MATCH($L53,'Input| Expensing'!$C$8:$C$57,0),MATCH(N$7,'Input| Expensing'!$F$7:$J$7,0)),"")</f>
        <v>0</v>
      </c>
      <c r="O53" s="253">
        <f>IFERROR((F53-F163)*INDEX('Input| Expensing'!$F$8:$J$57,MATCH($L53,'Input| Expensing'!$C$8:$C$57,0),MATCH(O$7,'Input| Expensing'!$F$7:$J$7,0)),"")</f>
        <v>0</v>
      </c>
      <c r="P53" s="253">
        <f>IFERROR((G53-G163)*INDEX('Input| Expensing'!$F$8:$J$57,MATCH($L53,'Input| Expensing'!$C$8:$C$57,0),MATCH(P$7,'Input| Expensing'!$F$7:$J$7,0)),"")</f>
        <v>0</v>
      </c>
      <c r="Q53" s="253">
        <f>IFERROR((H53-H163)*INDEX('Input| Expensing'!$F$8:$J$57,MATCH($L53,'Input| Expensing'!$C$8:$C$57,0),MATCH(Q$7,'Input| Expensing'!$F$7:$J$7,0)),"")</f>
        <v>0</v>
      </c>
      <c r="R53" s="253">
        <f t="shared" si="2"/>
        <v>0</v>
      </c>
      <c r="V53" s="67"/>
      <c r="W53" s="67"/>
      <c r="X53" s="67"/>
      <c r="Y53" s="67"/>
      <c r="Z53" s="67"/>
      <c r="AA53" s="67"/>
      <c r="AF53" s="67"/>
      <c r="AG53" s="67"/>
      <c r="AH53" s="67"/>
      <c r="AI53" s="67"/>
      <c r="AJ53" s="67"/>
      <c r="AK53" s="67"/>
    </row>
    <row r="54" spans="1:37" s="65" customFormat="1" outlineLevel="1" x14ac:dyDescent="0.25">
      <c r="B54" s="268">
        <f t="shared" si="3"/>
        <v>47</v>
      </c>
      <c r="C54" s="57" t="str">
        <f t="array" ref="C54">IFERROR(INDEX('Input| Setup'!$E$8:$E$37,SMALL(IF('Input| Setup'!$F$8:$F$37="TX",ROW('Input| Setup'!$F$8:$F$37)-ROW('Input| Setup'!$F$8)+1),ROWS('Input| Setup'!$F$8:$F54))),"")</f>
        <v/>
      </c>
      <c r="D54" s="253">
        <f>SUMPRODUCT(INDEX('Input| Projects'!$AR$10:$CO$1009, ,MATCH($C54,'Input| Projects'!$AR$9:$CO$9,0)),'Calc| Project Costs'!BT$10:BT$1009)/10^3</f>
        <v>0</v>
      </c>
      <c r="E54" s="253">
        <f>SUMPRODUCT(INDEX('Input| Projects'!$AR$10:$CO$1009, ,MATCH($C54,'Input| Projects'!$AR$9:$CO$9,0)),'Calc| Project Costs'!BU$10:BU$1009)/10^3</f>
        <v>0</v>
      </c>
      <c r="F54" s="253">
        <f>SUMPRODUCT(INDEX('Input| Projects'!$AR$10:$CO$1009, ,MATCH($C54,'Input| Projects'!$AR$9:$CO$9,0)),'Calc| Project Costs'!BV$10:BV$1009)/10^3</f>
        <v>0</v>
      </c>
      <c r="G54" s="253">
        <f>SUMPRODUCT(INDEX('Input| Projects'!$AR$10:$CO$1009, ,MATCH($C54,'Input| Projects'!$AR$9:$CO$9,0)),'Calc| Project Costs'!BW$10:BW$1009)/10^3</f>
        <v>0</v>
      </c>
      <c r="H54" s="253">
        <f>SUMPRODUCT(INDEX('Input| Projects'!$AR$10:$CO$1009, ,MATCH($C54,'Input| Projects'!$AR$9:$CO$9,0)),'Calc| Project Costs'!BX$10:BX$1009)/10^3</f>
        <v>0</v>
      </c>
      <c r="I54" s="253">
        <f t="shared" si="1"/>
        <v>0</v>
      </c>
      <c r="K54" s="268">
        <f t="shared" si="4"/>
        <v>47</v>
      </c>
      <c r="L54" s="57" t="str">
        <f t="shared" si="5"/>
        <v/>
      </c>
      <c r="M54" s="253">
        <f>IFERROR((D54-D164)*INDEX('Input| Expensing'!$F$8:$J$57,MATCH($L54,'Input| Expensing'!$C$8:$C$57,0),MATCH(M$7,'Input| Expensing'!$F$7:$J$7,0)),"")</f>
        <v>0</v>
      </c>
      <c r="N54" s="253">
        <f>IFERROR((E54-E164)*INDEX('Input| Expensing'!$F$8:$J$57,MATCH($L54,'Input| Expensing'!$C$8:$C$57,0),MATCH(N$7,'Input| Expensing'!$F$7:$J$7,0)),"")</f>
        <v>0</v>
      </c>
      <c r="O54" s="253">
        <f>IFERROR((F54-F164)*INDEX('Input| Expensing'!$F$8:$J$57,MATCH($L54,'Input| Expensing'!$C$8:$C$57,0),MATCH(O$7,'Input| Expensing'!$F$7:$J$7,0)),"")</f>
        <v>0</v>
      </c>
      <c r="P54" s="253">
        <f>IFERROR((G54-G164)*INDEX('Input| Expensing'!$F$8:$J$57,MATCH($L54,'Input| Expensing'!$C$8:$C$57,0),MATCH(P$7,'Input| Expensing'!$F$7:$J$7,0)),"")</f>
        <v>0</v>
      </c>
      <c r="Q54" s="253">
        <f>IFERROR((H54-H164)*INDEX('Input| Expensing'!$F$8:$J$57,MATCH($L54,'Input| Expensing'!$C$8:$C$57,0),MATCH(Q$7,'Input| Expensing'!$F$7:$J$7,0)),"")</f>
        <v>0</v>
      </c>
      <c r="R54" s="253">
        <f t="shared" si="2"/>
        <v>0</v>
      </c>
      <c r="V54" s="67"/>
      <c r="W54" s="67"/>
      <c r="X54" s="67"/>
      <c r="Y54" s="67"/>
      <c r="Z54" s="67"/>
      <c r="AA54" s="67"/>
      <c r="AF54" s="67"/>
      <c r="AG54" s="67"/>
      <c r="AH54" s="67"/>
      <c r="AI54" s="67"/>
      <c r="AJ54" s="67"/>
      <c r="AK54" s="67"/>
    </row>
    <row r="55" spans="1:37" s="65" customFormat="1" outlineLevel="1" x14ac:dyDescent="0.25">
      <c r="B55" s="268">
        <f t="shared" si="3"/>
        <v>48</v>
      </c>
      <c r="C55" s="57" t="str">
        <f t="array" ref="C55">IFERROR(INDEX('Input| Setup'!$E$8:$E$37,SMALL(IF('Input| Setup'!$F$8:$F$37="TX",ROW('Input| Setup'!$F$8:$F$37)-ROW('Input| Setup'!$F$8)+1),ROWS('Input| Setup'!$F$8:$F55))),"")</f>
        <v/>
      </c>
      <c r="D55" s="253">
        <f>SUMPRODUCT(INDEX('Input| Projects'!$AR$10:$CO$1009, ,MATCH($C55,'Input| Projects'!$AR$9:$CO$9,0)),'Calc| Project Costs'!BT$10:BT$1009)/10^3</f>
        <v>0</v>
      </c>
      <c r="E55" s="253">
        <f>SUMPRODUCT(INDEX('Input| Projects'!$AR$10:$CO$1009, ,MATCH($C55,'Input| Projects'!$AR$9:$CO$9,0)),'Calc| Project Costs'!BU$10:BU$1009)/10^3</f>
        <v>0</v>
      </c>
      <c r="F55" s="253">
        <f>SUMPRODUCT(INDEX('Input| Projects'!$AR$10:$CO$1009, ,MATCH($C55,'Input| Projects'!$AR$9:$CO$9,0)),'Calc| Project Costs'!BV$10:BV$1009)/10^3</f>
        <v>0</v>
      </c>
      <c r="G55" s="253">
        <f>SUMPRODUCT(INDEX('Input| Projects'!$AR$10:$CO$1009, ,MATCH($C55,'Input| Projects'!$AR$9:$CO$9,0)),'Calc| Project Costs'!BW$10:BW$1009)/10^3</f>
        <v>0</v>
      </c>
      <c r="H55" s="253">
        <f>SUMPRODUCT(INDEX('Input| Projects'!$AR$10:$CO$1009, ,MATCH($C55,'Input| Projects'!$AR$9:$CO$9,0)),'Calc| Project Costs'!BX$10:BX$1009)/10^3</f>
        <v>0</v>
      </c>
      <c r="I55" s="253">
        <f t="shared" si="1"/>
        <v>0</v>
      </c>
      <c r="K55" s="268">
        <f t="shared" si="4"/>
        <v>48</v>
      </c>
      <c r="L55" s="57" t="str">
        <f t="shared" si="5"/>
        <v/>
      </c>
      <c r="M55" s="253">
        <f>IFERROR((D55-D165)*INDEX('Input| Expensing'!$F$8:$J$57,MATCH($L55,'Input| Expensing'!$C$8:$C$57,0),MATCH(M$7,'Input| Expensing'!$F$7:$J$7,0)),"")</f>
        <v>0</v>
      </c>
      <c r="N55" s="253">
        <f>IFERROR((E55-E165)*INDEX('Input| Expensing'!$F$8:$J$57,MATCH($L55,'Input| Expensing'!$C$8:$C$57,0),MATCH(N$7,'Input| Expensing'!$F$7:$J$7,0)),"")</f>
        <v>0</v>
      </c>
      <c r="O55" s="253">
        <f>IFERROR((F55-F165)*INDEX('Input| Expensing'!$F$8:$J$57,MATCH($L55,'Input| Expensing'!$C$8:$C$57,0),MATCH(O$7,'Input| Expensing'!$F$7:$J$7,0)),"")</f>
        <v>0</v>
      </c>
      <c r="P55" s="253">
        <f>IFERROR((G55-G165)*INDEX('Input| Expensing'!$F$8:$J$57,MATCH($L55,'Input| Expensing'!$C$8:$C$57,0),MATCH(P$7,'Input| Expensing'!$F$7:$J$7,0)),"")</f>
        <v>0</v>
      </c>
      <c r="Q55" s="253">
        <f>IFERROR((H55-H165)*INDEX('Input| Expensing'!$F$8:$J$57,MATCH($L55,'Input| Expensing'!$C$8:$C$57,0),MATCH(Q$7,'Input| Expensing'!$F$7:$J$7,0)),"")</f>
        <v>0</v>
      </c>
      <c r="R55" s="253">
        <f t="shared" si="2"/>
        <v>0</v>
      </c>
      <c r="V55" s="67"/>
      <c r="W55" s="67"/>
      <c r="X55" s="67"/>
      <c r="Y55" s="67"/>
      <c r="Z55" s="67"/>
      <c r="AA55" s="67"/>
      <c r="AF55" s="67"/>
      <c r="AG55" s="67"/>
      <c r="AH55" s="67"/>
      <c r="AI55" s="67"/>
      <c r="AJ55" s="67"/>
      <c r="AK55" s="67"/>
    </row>
    <row r="56" spans="1:37" s="65" customFormat="1" outlineLevel="1" x14ac:dyDescent="0.25">
      <c r="B56" s="268">
        <f t="shared" si="3"/>
        <v>49</v>
      </c>
      <c r="C56" s="57" t="str">
        <f t="array" ref="C56">IFERROR(INDEX('Input| Setup'!$E$8:$E$37,SMALL(IF('Input| Setup'!$F$8:$F$37="TX",ROW('Input| Setup'!$F$8:$F$37)-ROW('Input| Setup'!$F$8)+1),ROWS('Input| Setup'!$F$8:$F56))),"")</f>
        <v/>
      </c>
      <c r="D56" s="253">
        <f>SUMPRODUCT(INDEX('Input| Projects'!$AR$10:$CO$1009, ,MATCH($C56,'Input| Projects'!$AR$9:$CO$9,0)),'Calc| Project Costs'!BT$10:BT$1009)/10^3</f>
        <v>0</v>
      </c>
      <c r="E56" s="253">
        <f>SUMPRODUCT(INDEX('Input| Projects'!$AR$10:$CO$1009, ,MATCH($C56,'Input| Projects'!$AR$9:$CO$9,0)),'Calc| Project Costs'!BU$10:BU$1009)/10^3</f>
        <v>0</v>
      </c>
      <c r="F56" s="253">
        <f>SUMPRODUCT(INDEX('Input| Projects'!$AR$10:$CO$1009, ,MATCH($C56,'Input| Projects'!$AR$9:$CO$9,0)),'Calc| Project Costs'!BV$10:BV$1009)/10^3</f>
        <v>0</v>
      </c>
      <c r="G56" s="253">
        <f>SUMPRODUCT(INDEX('Input| Projects'!$AR$10:$CO$1009, ,MATCH($C56,'Input| Projects'!$AR$9:$CO$9,0)),'Calc| Project Costs'!BW$10:BW$1009)/10^3</f>
        <v>0</v>
      </c>
      <c r="H56" s="253">
        <f>SUMPRODUCT(INDEX('Input| Projects'!$AR$10:$CO$1009, ,MATCH($C56,'Input| Projects'!$AR$9:$CO$9,0)),'Calc| Project Costs'!BX$10:BX$1009)/10^3</f>
        <v>0</v>
      </c>
      <c r="I56" s="253">
        <f t="shared" si="1"/>
        <v>0</v>
      </c>
      <c r="K56" s="268">
        <f t="shared" si="4"/>
        <v>49</v>
      </c>
      <c r="L56" s="57" t="str">
        <f t="shared" si="5"/>
        <v/>
      </c>
      <c r="M56" s="253">
        <f>IFERROR((D56-D166)*INDEX('Input| Expensing'!$F$8:$J$57,MATCH($L56,'Input| Expensing'!$C$8:$C$57,0),MATCH(M$7,'Input| Expensing'!$F$7:$J$7,0)),"")</f>
        <v>0</v>
      </c>
      <c r="N56" s="253">
        <f>IFERROR((E56-E166)*INDEX('Input| Expensing'!$F$8:$J$57,MATCH($L56,'Input| Expensing'!$C$8:$C$57,0),MATCH(N$7,'Input| Expensing'!$F$7:$J$7,0)),"")</f>
        <v>0</v>
      </c>
      <c r="O56" s="253">
        <f>IFERROR((F56-F166)*INDEX('Input| Expensing'!$F$8:$J$57,MATCH($L56,'Input| Expensing'!$C$8:$C$57,0),MATCH(O$7,'Input| Expensing'!$F$7:$J$7,0)),"")</f>
        <v>0</v>
      </c>
      <c r="P56" s="253">
        <f>IFERROR((G56-G166)*INDEX('Input| Expensing'!$F$8:$J$57,MATCH($L56,'Input| Expensing'!$C$8:$C$57,0),MATCH(P$7,'Input| Expensing'!$F$7:$J$7,0)),"")</f>
        <v>0</v>
      </c>
      <c r="Q56" s="253">
        <f>IFERROR((H56-H166)*INDEX('Input| Expensing'!$F$8:$J$57,MATCH($L56,'Input| Expensing'!$C$8:$C$57,0),MATCH(Q$7,'Input| Expensing'!$F$7:$J$7,0)),"")</f>
        <v>0</v>
      </c>
      <c r="R56" s="253">
        <f t="shared" si="2"/>
        <v>0</v>
      </c>
      <c r="V56" s="67"/>
      <c r="W56" s="67"/>
      <c r="X56" s="67"/>
      <c r="Y56" s="67"/>
      <c r="Z56" s="67"/>
      <c r="AA56" s="67"/>
      <c r="AF56" s="67"/>
      <c r="AG56" s="67"/>
      <c r="AH56" s="67"/>
      <c r="AI56" s="67"/>
      <c r="AJ56" s="67"/>
      <c r="AK56" s="67"/>
    </row>
    <row r="57" spans="1:37" s="65" customFormat="1" outlineLevel="1" x14ac:dyDescent="0.25">
      <c r="B57" s="268">
        <f t="shared" si="3"/>
        <v>50</v>
      </c>
      <c r="C57" s="57" t="str">
        <f t="array" ref="C57">IFERROR(INDEX('Input| Setup'!$E$8:$E$37,SMALL(IF('Input| Setup'!$F$8:$F$37="TX",ROW('Input| Setup'!$F$8:$F$37)-ROW('Input| Setup'!$F$8)+1),ROWS('Input| Setup'!$F$8:$F57))),"")</f>
        <v/>
      </c>
      <c r="D57" s="253">
        <f>SUMPRODUCT(INDEX('Input| Projects'!$AR$10:$CO$1009, ,MATCH($C57,'Input| Projects'!$AR$9:$CO$9,0)),'Calc| Project Costs'!BT$10:BT$1009)/10^3</f>
        <v>0</v>
      </c>
      <c r="E57" s="253">
        <f>SUMPRODUCT(INDEX('Input| Projects'!$AR$10:$CO$1009, ,MATCH($C57,'Input| Projects'!$AR$9:$CO$9,0)),'Calc| Project Costs'!BU$10:BU$1009)/10^3</f>
        <v>0</v>
      </c>
      <c r="F57" s="253">
        <f>SUMPRODUCT(INDEX('Input| Projects'!$AR$10:$CO$1009, ,MATCH($C57,'Input| Projects'!$AR$9:$CO$9,0)),'Calc| Project Costs'!BV$10:BV$1009)/10^3</f>
        <v>0</v>
      </c>
      <c r="G57" s="253">
        <f>SUMPRODUCT(INDEX('Input| Projects'!$AR$10:$CO$1009, ,MATCH($C57,'Input| Projects'!$AR$9:$CO$9,0)),'Calc| Project Costs'!BW$10:BW$1009)/10^3</f>
        <v>0</v>
      </c>
      <c r="H57" s="253">
        <f>SUMPRODUCT(INDEX('Input| Projects'!$AR$10:$CO$1009, ,MATCH($C57,'Input| Projects'!$AR$9:$CO$9,0)),'Calc| Project Costs'!BX$10:BX$1009)/10^3</f>
        <v>0</v>
      </c>
      <c r="I57" s="253">
        <f t="shared" si="1"/>
        <v>0</v>
      </c>
      <c r="K57" s="268">
        <f t="shared" si="4"/>
        <v>50</v>
      </c>
      <c r="L57" s="57" t="str">
        <f t="shared" si="5"/>
        <v/>
      </c>
      <c r="M57" s="253">
        <f>IFERROR((D57-D167)*INDEX('Input| Expensing'!$F$8:$J$57,MATCH($L57,'Input| Expensing'!$C$8:$C$57,0),MATCH(M$7,'Input| Expensing'!$F$7:$J$7,0)),"")</f>
        <v>0</v>
      </c>
      <c r="N57" s="253">
        <f>IFERROR((E57-E167)*INDEX('Input| Expensing'!$F$8:$J$57,MATCH($L57,'Input| Expensing'!$C$8:$C$57,0),MATCH(N$7,'Input| Expensing'!$F$7:$J$7,0)),"")</f>
        <v>0</v>
      </c>
      <c r="O57" s="253">
        <f>IFERROR((F57-F167)*INDEX('Input| Expensing'!$F$8:$J$57,MATCH($L57,'Input| Expensing'!$C$8:$C$57,0),MATCH(O$7,'Input| Expensing'!$F$7:$J$7,0)),"")</f>
        <v>0</v>
      </c>
      <c r="P57" s="253">
        <f>IFERROR((G57-G167)*INDEX('Input| Expensing'!$F$8:$J$57,MATCH($L57,'Input| Expensing'!$C$8:$C$57,0),MATCH(P$7,'Input| Expensing'!$F$7:$J$7,0)),"")</f>
        <v>0</v>
      </c>
      <c r="Q57" s="253">
        <f>IFERROR((H57-H167)*INDEX('Input| Expensing'!$F$8:$J$57,MATCH($L57,'Input| Expensing'!$C$8:$C$57,0),MATCH(Q$7,'Input| Expensing'!$F$7:$J$7,0)),"")</f>
        <v>0</v>
      </c>
      <c r="R57" s="253">
        <f t="shared" si="2"/>
        <v>0</v>
      </c>
      <c r="V57" s="67"/>
      <c r="W57" s="67"/>
      <c r="X57" s="67"/>
      <c r="Y57" s="67"/>
      <c r="Z57" s="67"/>
      <c r="AA57" s="67"/>
      <c r="AF57" s="67"/>
      <c r="AG57" s="67"/>
      <c r="AH57" s="67"/>
      <c r="AI57" s="67"/>
      <c r="AJ57" s="67"/>
      <c r="AK57" s="67"/>
    </row>
    <row r="58" spans="1:37" s="65" customFormat="1" ht="13" x14ac:dyDescent="0.3">
      <c r="C58" s="65" t="str">
        <f t="array" ref="C58">IFERROR(INDEX('Input| Setup'!$E$8:$E$37,SMALL(IF('Input| Setup'!$F$8:$F$37="TX",ROW('Input| Setup'!$F$8:$F$37)-ROW('Input| Setup'!$F$8)+1),ROWS('Input| Setup'!$F$8:$F58))),"")</f>
        <v/>
      </c>
      <c r="D58" s="261">
        <f t="shared" ref="D58:I58" si="6">IFERROR(SUM(D8:D57),"")</f>
        <v>0</v>
      </c>
      <c r="E58" s="261">
        <f t="shared" si="6"/>
        <v>0</v>
      </c>
      <c r="F58" s="261">
        <f t="shared" si="6"/>
        <v>0</v>
      </c>
      <c r="G58" s="261">
        <f t="shared" si="6"/>
        <v>0</v>
      </c>
      <c r="H58" s="261">
        <f t="shared" si="6"/>
        <v>0</v>
      </c>
      <c r="I58" s="261">
        <f t="shared" si="6"/>
        <v>0</v>
      </c>
      <c r="L58" s="98"/>
      <c r="M58" s="261">
        <f t="shared" ref="M58:R58" si="7">IFERROR(SUM(M8:M57),"")</f>
        <v>0</v>
      </c>
      <c r="N58" s="261">
        <f t="shared" si="7"/>
        <v>0</v>
      </c>
      <c r="O58" s="261">
        <f t="shared" si="7"/>
        <v>0</v>
      </c>
      <c r="P58" s="261">
        <f t="shared" si="7"/>
        <v>0</v>
      </c>
      <c r="Q58" s="261">
        <f t="shared" si="7"/>
        <v>0</v>
      </c>
      <c r="R58" s="261">
        <f t="shared" si="7"/>
        <v>0</v>
      </c>
      <c r="V58" s="67"/>
      <c r="W58" s="67"/>
      <c r="X58" s="67"/>
      <c r="Y58" s="67"/>
      <c r="Z58" s="67"/>
      <c r="AA58" s="67"/>
      <c r="AF58" s="67"/>
      <c r="AG58" s="67"/>
      <c r="AH58" s="67"/>
      <c r="AI58" s="67"/>
      <c r="AJ58" s="67"/>
      <c r="AK58" s="67"/>
    </row>
    <row r="59" spans="1:37" s="98" customFormat="1" ht="13" x14ac:dyDescent="0.25">
      <c r="B59" s="146"/>
      <c r="C59" s="147"/>
      <c r="I59" s="13"/>
      <c r="R59" s="4"/>
    </row>
    <row r="60" spans="1:37" s="98" customFormat="1" ht="13" x14ac:dyDescent="0.3">
      <c r="A60" s="303"/>
      <c r="B60" s="303"/>
      <c r="C60" s="303" t="str">
        <f>IFERROR(LEFT(C5,2)+1&amp;". Forecast capital contributions – Type 1 – as incurred ($millions "&amp;'Input| Escalations'!$E$10&amp;" "&amp;'Input| Escalations'!$D$10&amp;") (Transmission)","")</f>
        <v>62. Forecast capital contributions – Type 1 – as incurred ($millions June 2026) (Transmission)</v>
      </c>
      <c r="D60" s="303"/>
      <c r="E60" s="303"/>
      <c r="F60" s="303"/>
      <c r="G60" s="303"/>
      <c r="H60" s="303"/>
      <c r="I60" s="303"/>
      <c r="M60" s="152"/>
    </row>
    <row r="61" spans="1:37" s="98" customFormat="1" x14ac:dyDescent="0.25">
      <c r="D61" s="241">
        <f>IF(ABS(('Calc| Project Costs'!AF6+'Calc| Project Costs'!BL6)/10^3-D113-'Output| PTRM (D)'!D113)&lt;0.0000001,0,1)</f>
        <v>0</v>
      </c>
      <c r="E61" s="241">
        <f>IF(ABS(('Calc| Project Costs'!AG6+'Calc| Project Costs'!BM6)/10^3-E113-'Output| PTRM (D)'!E113)&lt;0.0000001,0,1)</f>
        <v>0</v>
      </c>
      <c r="F61" s="241">
        <f>IF(ABS(('Calc| Project Costs'!AH6+'Calc| Project Costs'!BN6)/10^3-F113-'Output| PTRM (D)'!F113)&lt;0.0000001,0,1)</f>
        <v>0</v>
      </c>
      <c r="G61" s="241">
        <f>IF(ABS(('Calc| Project Costs'!AI6+'Calc| Project Costs'!BO6)/10^3-G113-'Output| PTRM (D)'!G113)&lt;0.0000001,0,1)</f>
        <v>0</v>
      </c>
      <c r="H61" s="241">
        <f>IF(ABS(('Calc| Project Costs'!AJ6+'Calc| Project Costs'!BP6)/10^3-H113-'Output| PTRM (D)'!H113)&lt;0.0000001,0,1)</f>
        <v>0</v>
      </c>
      <c r="M61" s="152"/>
    </row>
    <row r="62" spans="1:37" s="98" customFormat="1" x14ac:dyDescent="0.25">
      <c r="B62" s="65"/>
      <c r="C62" s="246" t="s">
        <v>155</v>
      </c>
      <c r="D62" s="246" t="str">
        <f>D$7</f>
        <v>2026-27</v>
      </c>
      <c r="E62" s="246" t="str">
        <f>E$7</f>
        <v>2027-28</v>
      </c>
      <c r="F62" s="246" t="str">
        <f>F$7</f>
        <v>2028-29</v>
      </c>
      <c r="G62" s="246" t="str">
        <f>G$7</f>
        <v>2029-30</v>
      </c>
      <c r="H62" s="246" t="str">
        <f>H$7</f>
        <v>2030-31</v>
      </c>
      <c r="I62" s="246" t="s">
        <v>1</v>
      </c>
    </row>
    <row r="63" spans="1:37" s="98" customFormat="1" x14ac:dyDescent="0.25">
      <c r="B63" s="268">
        <v>1</v>
      </c>
      <c r="C63" s="57" t="str">
        <f t="shared" ref="C63:C94" si="8">IFERROR(C8,"")</f>
        <v/>
      </c>
      <c r="D63" s="253">
        <f>SUMPRODUCT(INDEX('Input| Projects'!$AR$10:$CO$1009, ,MATCH($C63,'Input| Projects'!$AR$9:$CO$9,0)),'Calc| Project Costs'!AF$10:AF$1009)/10^3+SUMPRODUCT(INDEX('Input| Projects'!$AR$10:$CO$1009, ,MATCH($C8,'Input| Projects'!$AR$9:$CO$9,0)),'Calc| Project Costs'!BL$10:BL$1009)/10^3</f>
        <v>0</v>
      </c>
      <c r="E63" s="253">
        <f>SUMPRODUCT(INDEX('Input| Projects'!$AR$10:$CO$1009, ,MATCH($C63,'Input| Projects'!$AR$9:$CO$9,0)),'Calc| Project Costs'!AG$10:AG$1009)/10^3+SUMPRODUCT(INDEX('Input| Projects'!$AR$10:$CO$1009, ,MATCH($C8,'Input| Projects'!$AR$9:$CO$9,0)),'Calc| Project Costs'!BM$10:BM$1009)/10^3</f>
        <v>0</v>
      </c>
      <c r="F63" s="253">
        <f>SUMPRODUCT(INDEX('Input| Projects'!$AR$10:$CO$1009, ,MATCH($C63,'Input| Projects'!$AR$9:$CO$9,0)),'Calc| Project Costs'!AH$10:AH$1009)/10^3+SUMPRODUCT(INDEX('Input| Projects'!$AR$10:$CO$1009, ,MATCH($C8,'Input| Projects'!$AR$9:$CO$9,0)),'Calc| Project Costs'!BN$10:BN$1009)/10^3</f>
        <v>0</v>
      </c>
      <c r="G63" s="253">
        <f>SUMPRODUCT(INDEX('Input| Projects'!$AR$10:$CO$1009, ,MATCH($C63,'Input| Projects'!$AR$9:$CO$9,0)),'Calc| Project Costs'!AI$10:AI$1009)/10^3+SUMPRODUCT(INDEX('Input| Projects'!$AR$10:$CO$1009, ,MATCH($C8,'Input| Projects'!$AR$9:$CO$9,0)),'Calc| Project Costs'!BO$10:BO$1009)/10^3</f>
        <v>0</v>
      </c>
      <c r="H63" s="253">
        <f>SUMPRODUCT(INDEX('Input| Projects'!$AR$10:$CO$1009, ,MATCH($C63,'Input| Projects'!$AR$9:$CO$9,0)),'Calc| Project Costs'!AJ$10:AJ$1009)/10^3+SUMPRODUCT(INDEX('Input| Projects'!$AR$10:$CO$1009, ,MATCH($C8,'Input| Projects'!$AR$9:$CO$9,0)),'Calc| Project Costs'!BP$10:BP$1009)/10^3</f>
        <v>0</v>
      </c>
      <c r="I63" s="253">
        <f>IFERROR(SUM(D63:H63),"")</f>
        <v>0</v>
      </c>
      <c r="M63" s="149"/>
    </row>
    <row r="64" spans="1:37" s="98" customFormat="1" x14ac:dyDescent="0.25">
      <c r="B64" s="268">
        <f>IFERROR(B63+1,"")</f>
        <v>2</v>
      </c>
      <c r="C64" s="57" t="str">
        <f t="shared" si="8"/>
        <v/>
      </c>
      <c r="D64" s="253">
        <f>SUMPRODUCT(INDEX('Input| Projects'!$AR$10:$CO$1009, ,MATCH($C64,'Input| Projects'!$AR$9:$CO$9,0)),'Calc| Project Costs'!AF$10:AF$1009)/10^3+SUMPRODUCT(INDEX('Input| Projects'!$AR$10:$CO$1009, ,MATCH($C9,'Input| Projects'!$AR$9:$CO$9,0)),'Calc| Project Costs'!BL$10:BL$1009)/10^3</f>
        <v>0</v>
      </c>
      <c r="E64" s="253">
        <f>SUMPRODUCT(INDEX('Input| Projects'!$AR$10:$CO$1009, ,MATCH($C64,'Input| Projects'!$AR$9:$CO$9,0)),'Calc| Project Costs'!AG$10:AG$1009)/10^3+SUMPRODUCT(INDEX('Input| Projects'!$AR$10:$CO$1009, ,MATCH($C9,'Input| Projects'!$AR$9:$CO$9,0)),'Calc| Project Costs'!BM$10:BM$1009)/10^3</f>
        <v>0</v>
      </c>
      <c r="F64" s="253">
        <f>SUMPRODUCT(INDEX('Input| Projects'!$AR$10:$CO$1009, ,MATCH($C64,'Input| Projects'!$AR$9:$CO$9,0)),'Calc| Project Costs'!AH$10:AH$1009)/10^3+SUMPRODUCT(INDEX('Input| Projects'!$AR$10:$CO$1009, ,MATCH($C9,'Input| Projects'!$AR$9:$CO$9,0)),'Calc| Project Costs'!BN$10:BN$1009)/10^3</f>
        <v>0</v>
      </c>
      <c r="G64" s="253">
        <f>SUMPRODUCT(INDEX('Input| Projects'!$AR$10:$CO$1009, ,MATCH($C64,'Input| Projects'!$AR$9:$CO$9,0)),'Calc| Project Costs'!AI$10:AI$1009)/10^3+SUMPRODUCT(INDEX('Input| Projects'!$AR$10:$CO$1009, ,MATCH($C9,'Input| Projects'!$AR$9:$CO$9,0)),'Calc| Project Costs'!BO$10:BO$1009)/10^3</f>
        <v>0</v>
      </c>
      <c r="H64" s="253">
        <f>SUMPRODUCT(INDEX('Input| Projects'!$AR$10:$CO$1009, ,MATCH($C64,'Input| Projects'!$AR$9:$CO$9,0)),'Calc| Project Costs'!AJ$10:AJ$1009)/10^3+SUMPRODUCT(INDEX('Input| Projects'!$AR$10:$CO$1009, ,MATCH($C9,'Input| Projects'!$AR$9:$CO$9,0)),'Calc| Project Costs'!BP$10:BP$1009)/10^3</f>
        <v>0</v>
      </c>
      <c r="I64" s="253">
        <f t="shared" ref="I64:I112" si="9">IFERROR(SUM(D64:H64),"")</f>
        <v>0</v>
      </c>
      <c r="M64" s="149"/>
    </row>
    <row r="65" spans="2:13" s="98" customFormat="1" x14ac:dyDescent="0.25">
      <c r="B65" s="268">
        <f t="shared" ref="B65:B112" si="10">IFERROR(B64+1,"")</f>
        <v>3</v>
      </c>
      <c r="C65" s="57" t="str">
        <f t="shared" si="8"/>
        <v/>
      </c>
      <c r="D65" s="253">
        <f>SUMPRODUCT(INDEX('Input| Projects'!$AR$10:$CO$1009, ,MATCH($C65,'Input| Projects'!$AR$9:$CO$9,0)),'Calc| Project Costs'!AF$10:AF$1009)/10^3+SUMPRODUCT(INDEX('Input| Projects'!$AR$10:$CO$1009, ,MATCH($C10,'Input| Projects'!$AR$9:$CO$9,0)),'Calc| Project Costs'!BL$10:BL$1009)/10^3</f>
        <v>0</v>
      </c>
      <c r="E65" s="253">
        <f>SUMPRODUCT(INDEX('Input| Projects'!$AR$10:$CO$1009, ,MATCH($C65,'Input| Projects'!$AR$9:$CO$9,0)),'Calc| Project Costs'!AG$10:AG$1009)/10^3+SUMPRODUCT(INDEX('Input| Projects'!$AR$10:$CO$1009, ,MATCH($C10,'Input| Projects'!$AR$9:$CO$9,0)),'Calc| Project Costs'!BM$10:BM$1009)/10^3</f>
        <v>0</v>
      </c>
      <c r="F65" s="253">
        <f>SUMPRODUCT(INDEX('Input| Projects'!$AR$10:$CO$1009, ,MATCH($C65,'Input| Projects'!$AR$9:$CO$9,0)),'Calc| Project Costs'!AH$10:AH$1009)/10^3+SUMPRODUCT(INDEX('Input| Projects'!$AR$10:$CO$1009, ,MATCH($C10,'Input| Projects'!$AR$9:$CO$9,0)),'Calc| Project Costs'!BN$10:BN$1009)/10^3</f>
        <v>0</v>
      </c>
      <c r="G65" s="253">
        <f>SUMPRODUCT(INDEX('Input| Projects'!$AR$10:$CO$1009, ,MATCH($C65,'Input| Projects'!$AR$9:$CO$9,0)),'Calc| Project Costs'!AI$10:AI$1009)/10^3+SUMPRODUCT(INDEX('Input| Projects'!$AR$10:$CO$1009, ,MATCH($C10,'Input| Projects'!$AR$9:$CO$9,0)),'Calc| Project Costs'!BO$10:BO$1009)/10^3</f>
        <v>0</v>
      </c>
      <c r="H65" s="253">
        <f>SUMPRODUCT(INDEX('Input| Projects'!$AR$10:$CO$1009, ,MATCH($C65,'Input| Projects'!$AR$9:$CO$9,0)),'Calc| Project Costs'!AJ$10:AJ$1009)/10^3+SUMPRODUCT(INDEX('Input| Projects'!$AR$10:$CO$1009, ,MATCH($C10,'Input| Projects'!$AR$9:$CO$9,0)),'Calc| Project Costs'!BP$10:BP$1009)/10^3</f>
        <v>0</v>
      </c>
      <c r="I65" s="253">
        <f t="shared" si="9"/>
        <v>0</v>
      </c>
      <c r="M65" s="149"/>
    </row>
    <row r="66" spans="2:13" s="98" customFormat="1" x14ac:dyDescent="0.25">
      <c r="B66" s="268">
        <f t="shared" si="10"/>
        <v>4</v>
      </c>
      <c r="C66" s="57" t="str">
        <f t="shared" si="8"/>
        <v/>
      </c>
      <c r="D66" s="253">
        <f>SUMPRODUCT(INDEX('Input| Projects'!$AR$10:$CO$1009, ,MATCH($C66,'Input| Projects'!$AR$9:$CO$9,0)),'Calc| Project Costs'!AF$10:AF$1009)/10^3+SUMPRODUCT(INDEX('Input| Projects'!$AR$10:$CO$1009, ,MATCH($C11,'Input| Projects'!$AR$9:$CO$9,0)),'Calc| Project Costs'!BL$10:BL$1009)/10^3</f>
        <v>0</v>
      </c>
      <c r="E66" s="253">
        <f>SUMPRODUCT(INDEX('Input| Projects'!$AR$10:$CO$1009, ,MATCH($C66,'Input| Projects'!$AR$9:$CO$9,0)),'Calc| Project Costs'!AG$10:AG$1009)/10^3+SUMPRODUCT(INDEX('Input| Projects'!$AR$10:$CO$1009, ,MATCH($C11,'Input| Projects'!$AR$9:$CO$9,0)),'Calc| Project Costs'!BM$10:BM$1009)/10^3</f>
        <v>0</v>
      </c>
      <c r="F66" s="253">
        <f>SUMPRODUCT(INDEX('Input| Projects'!$AR$10:$CO$1009, ,MATCH($C66,'Input| Projects'!$AR$9:$CO$9,0)),'Calc| Project Costs'!AH$10:AH$1009)/10^3+SUMPRODUCT(INDEX('Input| Projects'!$AR$10:$CO$1009, ,MATCH($C11,'Input| Projects'!$AR$9:$CO$9,0)),'Calc| Project Costs'!BN$10:BN$1009)/10^3</f>
        <v>0</v>
      </c>
      <c r="G66" s="253">
        <f>SUMPRODUCT(INDEX('Input| Projects'!$AR$10:$CO$1009, ,MATCH($C66,'Input| Projects'!$AR$9:$CO$9,0)),'Calc| Project Costs'!AI$10:AI$1009)/10^3+SUMPRODUCT(INDEX('Input| Projects'!$AR$10:$CO$1009, ,MATCH($C11,'Input| Projects'!$AR$9:$CO$9,0)),'Calc| Project Costs'!BO$10:BO$1009)/10^3</f>
        <v>0</v>
      </c>
      <c r="H66" s="253">
        <f>SUMPRODUCT(INDEX('Input| Projects'!$AR$10:$CO$1009, ,MATCH($C66,'Input| Projects'!$AR$9:$CO$9,0)),'Calc| Project Costs'!AJ$10:AJ$1009)/10^3+SUMPRODUCT(INDEX('Input| Projects'!$AR$10:$CO$1009, ,MATCH($C11,'Input| Projects'!$AR$9:$CO$9,0)),'Calc| Project Costs'!BP$10:BP$1009)/10^3</f>
        <v>0</v>
      </c>
      <c r="I66" s="253">
        <f t="shared" si="9"/>
        <v>0</v>
      </c>
      <c r="M66" s="149"/>
    </row>
    <row r="67" spans="2:13" s="98" customFormat="1" x14ac:dyDescent="0.25">
      <c r="B67" s="268">
        <f t="shared" si="10"/>
        <v>5</v>
      </c>
      <c r="C67" s="57" t="str">
        <f t="shared" si="8"/>
        <v/>
      </c>
      <c r="D67" s="253">
        <f>SUMPRODUCT(INDEX('Input| Projects'!$AR$10:$CO$1009, ,MATCH($C67,'Input| Projects'!$AR$9:$CO$9,0)),'Calc| Project Costs'!AF$10:AF$1009)/10^3+SUMPRODUCT(INDEX('Input| Projects'!$AR$10:$CO$1009, ,MATCH($C12,'Input| Projects'!$AR$9:$CO$9,0)),'Calc| Project Costs'!BL$10:BL$1009)/10^3</f>
        <v>0</v>
      </c>
      <c r="E67" s="253">
        <f>SUMPRODUCT(INDEX('Input| Projects'!$AR$10:$CO$1009, ,MATCH($C67,'Input| Projects'!$AR$9:$CO$9,0)),'Calc| Project Costs'!AG$10:AG$1009)/10^3+SUMPRODUCT(INDEX('Input| Projects'!$AR$10:$CO$1009, ,MATCH($C12,'Input| Projects'!$AR$9:$CO$9,0)),'Calc| Project Costs'!BM$10:BM$1009)/10^3</f>
        <v>0</v>
      </c>
      <c r="F67" s="253">
        <f>SUMPRODUCT(INDEX('Input| Projects'!$AR$10:$CO$1009, ,MATCH($C67,'Input| Projects'!$AR$9:$CO$9,0)),'Calc| Project Costs'!AH$10:AH$1009)/10^3+SUMPRODUCT(INDEX('Input| Projects'!$AR$10:$CO$1009, ,MATCH($C12,'Input| Projects'!$AR$9:$CO$9,0)),'Calc| Project Costs'!BN$10:BN$1009)/10^3</f>
        <v>0</v>
      </c>
      <c r="G67" s="253">
        <f>SUMPRODUCT(INDEX('Input| Projects'!$AR$10:$CO$1009, ,MATCH($C67,'Input| Projects'!$AR$9:$CO$9,0)),'Calc| Project Costs'!AI$10:AI$1009)/10^3+SUMPRODUCT(INDEX('Input| Projects'!$AR$10:$CO$1009, ,MATCH($C12,'Input| Projects'!$AR$9:$CO$9,0)),'Calc| Project Costs'!BO$10:BO$1009)/10^3</f>
        <v>0</v>
      </c>
      <c r="H67" s="253">
        <f>SUMPRODUCT(INDEX('Input| Projects'!$AR$10:$CO$1009, ,MATCH($C67,'Input| Projects'!$AR$9:$CO$9,0)),'Calc| Project Costs'!AJ$10:AJ$1009)/10^3+SUMPRODUCT(INDEX('Input| Projects'!$AR$10:$CO$1009, ,MATCH($C12,'Input| Projects'!$AR$9:$CO$9,0)),'Calc| Project Costs'!BP$10:BP$1009)/10^3</f>
        <v>0</v>
      </c>
      <c r="I67" s="253">
        <f t="shared" si="9"/>
        <v>0</v>
      </c>
      <c r="M67" s="149"/>
    </row>
    <row r="68" spans="2:13" s="98" customFormat="1" x14ac:dyDescent="0.25">
      <c r="B68" s="268">
        <f t="shared" si="10"/>
        <v>6</v>
      </c>
      <c r="C68" s="57" t="str">
        <f t="shared" si="8"/>
        <v/>
      </c>
      <c r="D68" s="253">
        <f>SUMPRODUCT(INDEX('Input| Projects'!$AR$10:$CO$1009, ,MATCH($C68,'Input| Projects'!$AR$9:$CO$9,0)),'Calc| Project Costs'!AF$10:AF$1009)/10^3+SUMPRODUCT(INDEX('Input| Projects'!$AR$10:$CO$1009, ,MATCH($C13,'Input| Projects'!$AR$9:$CO$9,0)),'Calc| Project Costs'!BL$10:BL$1009)/10^3</f>
        <v>0</v>
      </c>
      <c r="E68" s="253">
        <f>SUMPRODUCT(INDEX('Input| Projects'!$AR$10:$CO$1009, ,MATCH($C68,'Input| Projects'!$AR$9:$CO$9,0)),'Calc| Project Costs'!AG$10:AG$1009)/10^3+SUMPRODUCT(INDEX('Input| Projects'!$AR$10:$CO$1009, ,MATCH($C13,'Input| Projects'!$AR$9:$CO$9,0)),'Calc| Project Costs'!BM$10:BM$1009)/10^3</f>
        <v>0</v>
      </c>
      <c r="F68" s="253">
        <f>SUMPRODUCT(INDEX('Input| Projects'!$AR$10:$CO$1009, ,MATCH($C68,'Input| Projects'!$AR$9:$CO$9,0)),'Calc| Project Costs'!AH$10:AH$1009)/10^3+SUMPRODUCT(INDEX('Input| Projects'!$AR$10:$CO$1009, ,MATCH($C13,'Input| Projects'!$AR$9:$CO$9,0)),'Calc| Project Costs'!BN$10:BN$1009)/10^3</f>
        <v>0</v>
      </c>
      <c r="G68" s="253">
        <f>SUMPRODUCT(INDEX('Input| Projects'!$AR$10:$CO$1009, ,MATCH($C68,'Input| Projects'!$AR$9:$CO$9,0)),'Calc| Project Costs'!AI$10:AI$1009)/10^3+SUMPRODUCT(INDEX('Input| Projects'!$AR$10:$CO$1009, ,MATCH($C13,'Input| Projects'!$AR$9:$CO$9,0)),'Calc| Project Costs'!BO$10:BO$1009)/10^3</f>
        <v>0</v>
      </c>
      <c r="H68" s="253">
        <f>SUMPRODUCT(INDEX('Input| Projects'!$AR$10:$CO$1009, ,MATCH($C68,'Input| Projects'!$AR$9:$CO$9,0)),'Calc| Project Costs'!AJ$10:AJ$1009)/10^3+SUMPRODUCT(INDEX('Input| Projects'!$AR$10:$CO$1009, ,MATCH($C13,'Input| Projects'!$AR$9:$CO$9,0)),'Calc| Project Costs'!BP$10:BP$1009)/10^3</f>
        <v>0</v>
      </c>
      <c r="I68" s="253">
        <f t="shared" si="9"/>
        <v>0</v>
      </c>
    </row>
    <row r="69" spans="2:13" s="98" customFormat="1" x14ac:dyDescent="0.25">
      <c r="B69" s="268">
        <f t="shared" si="10"/>
        <v>7</v>
      </c>
      <c r="C69" s="57" t="str">
        <f t="shared" si="8"/>
        <v/>
      </c>
      <c r="D69" s="253">
        <f>SUMPRODUCT(INDEX('Input| Projects'!$AR$10:$CO$1009, ,MATCH($C69,'Input| Projects'!$AR$9:$CO$9,0)),'Calc| Project Costs'!AF$10:AF$1009)/10^3+SUMPRODUCT(INDEX('Input| Projects'!$AR$10:$CO$1009, ,MATCH($C14,'Input| Projects'!$AR$9:$CO$9,0)),'Calc| Project Costs'!BL$10:BL$1009)/10^3</f>
        <v>0</v>
      </c>
      <c r="E69" s="253">
        <f>SUMPRODUCT(INDEX('Input| Projects'!$AR$10:$CO$1009, ,MATCH($C69,'Input| Projects'!$AR$9:$CO$9,0)),'Calc| Project Costs'!AG$10:AG$1009)/10^3+SUMPRODUCT(INDEX('Input| Projects'!$AR$10:$CO$1009, ,MATCH($C14,'Input| Projects'!$AR$9:$CO$9,0)),'Calc| Project Costs'!BM$10:BM$1009)/10^3</f>
        <v>0</v>
      </c>
      <c r="F69" s="253">
        <f>SUMPRODUCT(INDEX('Input| Projects'!$AR$10:$CO$1009, ,MATCH($C69,'Input| Projects'!$AR$9:$CO$9,0)),'Calc| Project Costs'!AH$10:AH$1009)/10^3+SUMPRODUCT(INDEX('Input| Projects'!$AR$10:$CO$1009, ,MATCH($C14,'Input| Projects'!$AR$9:$CO$9,0)),'Calc| Project Costs'!BN$10:BN$1009)/10^3</f>
        <v>0</v>
      </c>
      <c r="G69" s="253">
        <f>SUMPRODUCT(INDEX('Input| Projects'!$AR$10:$CO$1009, ,MATCH($C69,'Input| Projects'!$AR$9:$CO$9,0)),'Calc| Project Costs'!AI$10:AI$1009)/10^3+SUMPRODUCT(INDEX('Input| Projects'!$AR$10:$CO$1009, ,MATCH($C14,'Input| Projects'!$AR$9:$CO$9,0)),'Calc| Project Costs'!BO$10:BO$1009)/10^3</f>
        <v>0</v>
      </c>
      <c r="H69" s="253">
        <f>SUMPRODUCT(INDEX('Input| Projects'!$AR$10:$CO$1009, ,MATCH($C69,'Input| Projects'!$AR$9:$CO$9,0)),'Calc| Project Costs'!AJ$10:AJ$1009)/10^3+SUMPRODUCT(INDEX('Input| Projects'!$AR$10:$CO$1009, ,MATCH($C14,'Input| Projects'!$AR$9:$CO$9,0)),'Calc| Project Costs'!BP$10:BP$1009)/10^3</f>
        <v>0</v>
      </c>
      <c r="I69" s="253">
        <f t="shared" si="9"/>
        <v>0</v>
      </c>
    </row>
    <row r="70" spans="2:13" s="98" customFormat="1" x14ac:dyDescent="0.25">
      <c r="B70" s="268">
        <f t="shared" si="10"/>
        <v>8</v>
      </c>
      <c r="C70" s="57" t="str">
        <f t="shared" si="8"/>
        <v/>
      </c>
      <c r="D70" s="253">
        <f>SUMPRODUCT(INDEX('Input| Projects'!$AR$10:$CO$1009, ,MATCH($C70,'Input| Projects'!$AR$9:$CO$9,0)),'Calc| Project Costs'!AF$10:AF$1009)/10^3+SUMPRODUCT(INDEX('Input| Projects'!$AR$10:$CO$1009, ,MATCH($C15,'Input| Projects'!$AR$9:$CO$9,0)),'Calc| Project Costs'!BL$10:BL$1009)/10^3</f>
        <v>0</v>
      </c>
      <c r="E70" s="253">
        <f>SUMPRODUCT(INDEX('Input| Projects'!$AR$10:$CO$1009, ,MATCH($C70,'Input| Projects'!$AR$9:$CO$9,0)),'Calc| Project Costs'!AG$10:AG$1009)/10^3+SUMPRODUCT(INDEX('Input| Projects'!$AR$10:$CO$1009, ,MATCH($C15,'Input| Projects'!$AR$9:$CO$9,0)),'Calc| Project Costs'!BM$10:BM$1009)/10^3</f>
        <v>0</v>
      </c>
      <c r="F70" s="253">
        <f>SUMPRODUCT(INDEX('Input| Projects'!$AR$10:$CO$1009, ,MATCH($C70,'Input| Projects'!$AR$9:$CO$9,0)),'Calc| Project Costs'!AH$10:AH$1009)/10^3+SUMPRODUCT(INDEX('Input| Projects'!$AR$10:$CO$1009, ,MATCH($C15,'Input| Projects'!$AR$9:$CO$9,0)),'Calc| Project Costs'!BN$10:BN$1009)/10^3</f>
        <v>0</v>
      </c>
      <c r="G70" s="253">
        <f>SUMPRODUCT(INDEX('Input| Projects'!$AR$10:$CO$1009, ,MATCH($C70,'Input| Projects'!$AR$9:$CO$9,0)),'Calc| Project Costs'!AI$10:AI$1009)/10^3+SUMPRODUCT(INDEX('Input| Projects'!$AR$10:$CO$1009, ,MATCH($C15,'Input| Projects'!$AR$9:$CO$9,0)),'Calc| Project Costs'!BO$10:BO$1009)/10^3</f>
        <v>0</v>
      </c>
      <c r="H70" s="253">
        <f>SUMPRODUCT(INDEX('Input| Projects'!$AR$10:$CO$1009, ,MATCH($C70,'Input| Projects'!$AR$9:$CO$9,0)),'Calc| Project Costs'!AJ$10:AJ$1009)/10^3+SUMPRODUCT(INDEX('Input| Projects'!$AR$10:$CO$1009, ,MATCH($C15,'Input| Projects'!$AR$9:$CO$9,0)),'Calc| Project Costs'!BP$10:BP$1009)/10^3</f>
        <v>0</v>
      </c>
      <c r="I70" s="253">
        <f t="shared" si="9"/>
        <v>0</v>
      </c>
    </row>
    <row r="71" spans="2:13" s="98" customFormat="1" x14ac:dyDescent="0.25">
      <c r="B71" s="268">
        <f t="shared" si="10"/>
        <v>9</v>
      </c>
      <c r="C71" s="57" t="str">
        <f t="shared" si="8"/>
        <v/>
      </c>
      <c r="D71" s="253">
        <f>SUMPRODUCT(INDEX('Input| Projects'!$AR$10:$CO$1009, ,MATCH($C71,'Input| Projects'!$AR$9:$CO$9,0)),'Calc| Project Costs'!AF$10:AF$1009)/10^3+SUMPRODUCT(INDEX('Input| Projects'!$AR$10:$CO$1009, ,MATCH($C16,'Input| Projects'!$AR$9:$CO$9,0)),'Calc| Project Costs'!BL$10:BL$1009)/10^3</f>
        <v>0</v>
      </c>
      <c r="E71" s="253">
        <f>SUMPRODUCT(INDEX('Input| Projects'!$AR$10:$CO$1009, ,MATCH($C71,'Input| Projects'!$AR$9:$CO$9,0)),'Calc| Project Costs'!AG$10:AG$1009)/10^3+SUMPRODUCT(INDEX('Input| Projects'!$AR$10:$CO$1009, ,MATCH($C16,'Input| Projects'!$AR$9:$CO$9,0)),'Calc| Project Costs'!BM$10:BM$1009)/10^3</f>
        <v>0</v>
      </c>
      <c r="F71" s="253">
        <f>SUMPRODUCT(INDEX('Input| Projects'!$AR$10:$CO$1009, ,MATCH($C71,'Input| Projects'!$AR$9:$CO$9,0)),'Calc| Project Costs'!AH$10:AH$1009)/10^3+SUMPRODUCT(INDEX('Input| Projects'!$AR$10:$CO$1009, ,MATCH($C16,'Input| Projects'!$AR$9:$CO$9,0)),'Calc| Project Costs'!BN$10:BN$1009)/10^3</f>
        <v>0</v>
      </c>
      <c r="G71" s="253">
        <f>SUMPRODUCT(INDEX('Input| Projects'!$AR$10:$CO$1009, ,MATCH($C71,'Input| Projects'!$AR$9:$CO$9,0)),'Calc| Project Costs'!AI$10:AI$1009)/10^3+SUMPRODUCT(INDEX('Input| Projects'!$AR$10:$CO$1009, ,MATCH($C16,'Input| Projects'!$AR$9:$CO$9,0)),'Calc| Project Costs'!BO$10:BO$1009)/10^3</f>
        <v>0</v>
      </c>
      <c r="H71" s="253">
        <f>SUMPRODUCT(INDEX('Input| Projects'!$AR$10:$CO$1009, ,MATCH($C71,'Input| Projects'!$AR$9:$CO$9,0)),'Calc| Project Costs'!AJ$10:AJ$1009)/10^3+SUMPRODUCT(INDEX('Input| Projects'!$AR$10:$CO$1009, ,MATCH($C16,'Input| Projects'!$AR$9:$CO$9,0)),'Calc| Project Costs'!BP$10:BP$1009)/10^3</f>
        <v>0</v>
      </c>
      <c r="I71" s="253">
        <f t="shared" si="9"/>
        <v>0</v>
      </c>
    </row>
    <row r="72" spans="2:13" s="98" customFormat="1" x14ac:dyDescent="0.25">
      <c r="B72" s="268">
        <f t="shared" si="10"/>
        <v>10</v>
      </c>
      <c r="C72" s="57" t="str">
        <f t="shared" si="8"/>
        <v/>
      </c>
      <c r="D72" s="253">
        <f>SUMPRODUCT(INDEX('Input| Projects'!$AR$10:$CO$1009, ,MATCH($C72,'Input| Projects'!$AR$9:$CO$9,0)),'Calc| Project Costs'!AF$10:AF$1009)/10^3+SUMPRODUCT(INDEX('Input| Projects'!$AR$10:$CO$1009, ,MATCH($C17,'Input| Projects'!$AR$9:$CO$9,0)),'Calc| Project Costs'!BL$10:BL$1009)/10^3</f>
        <v>0</v>
      </c>
      <c r="E72" s="253">
        <f>SUMPRODUCT(INDEX('Input| Projects'!$AR$10:$CO$1009, ,MATCH($C72,'Input| Projects'!$AR$9:$CO$9,0)),'Calc| Project Costs'!AG$10:AG$1009)/10^3+SUMPRODUCT(INDEX('Input| Projects'!$AR$10:$CO$1009, ,MATCH($C17,'Input| Projects'!$AR$9:$CO$9,0)),'Calc| Project Costs'!BM$10:BM$1009)/10^3</f>
        <v>0</v>
      </c>
      <c r="F72" s="253">
        <f>SUMPRODUCT(INDEX('Input| Projects'!$AR$10:$CO$1009, ,MATCH($C72,'Input| Projects'!$AR$9:$CO$9,0)),'Calc| Project Costs'!AH$10:AH$1009)/10^3+SUMPRODUCT(INDEX('Input| Projects'!$AR$10:$CO$1009, ,MATCH($C17,'Input| Projects'!$AR$9:$CO$9,0)),'Calc| Project Costs'!BN$10:BN$1009)/10^3</f>
        <v>0</v>
      </c>
      <c r="G72" s="253">
        <f>SUMPRODUCT(INDEX('Input| Projects'!$AR$10:$CO$1009, ,MATCH($C72,'Input| Projects'!$AR$9:$CO$9,0)),'Calc| Project Costs'!AI$10:AI$1009)/10^3+SUMPRODUCT(INDEX('Input| Projects'!$AR$10:$CO$1009, ,MATCH($C17,'Input| Projects'!$AR$9:$CO$9,0)),'Calc| Project Costs'!BO$10:BO$1009)/10^3</f>
        <v>0</v>
      </c>
      <c r="H72" s="253">
        <f>SUMPRODUCT(INDEX('Input| Projects'!$AR$10:$CO$1009, ,MATCH($C72,'Input| Projects'!$AR$9:$CO$9,0)),'Calc| Project Costs'!AJ$10:AJ$1009)/10^3+SUMPRODUCT(INDEX('Input| Projects'!$AR$10:$CO$1009, ,MATCH($C17,'Input| Projects'!$AR$9:$CO$9,0)),'Calc| Project Costs'!BP$10:BP$1009)/10^3</f>
        <v>0</v>
      </c>
      <c r="I72" s="253">
        <f t="shared" si="9"/>
        <v>0</v>
      </c>
    </row>
    <row r="73" spans="2:13" s="98" customFormat="1" x14ac:dyDescent="0.25">
      <c r="B73" s="268">
        <f t="shared" si="10"/>
        <v>11</v>
      </c>
      <c r="C73" s="57" t="str">
        <f t="shared" si="8"/>
        <v/>
      </c>
      <c r="D73" s="253">
        <f>SUMPRODUCT(INDEX('Input| Projects'!$AR$10:$CO$1009, ,MATCH($C73,'Input| Projects'!$AR$9:$CO$9,0)),'Calc| Project Costs'!AF$10:AF$1009)/10^3+SUMPRODUCT(INDEX('Input| Projects'!$AR$10:$CO$1009, ,MATCH($C18,'Input| Projects'!$AR$9:$CO$9,0)),'Calc| Project Costs'!BL$10:BL$1009)/10^3</f>
        <v>0</v>
      </c>
      <c r="E73" s="253">
        <f>SUMPRODUCT(INDEX('Input| Projects'!$AR$10:$CO$1009, ,MATCH($C73,'Input| Projects'!$AR$9:$CO$9,0)),'Calc| Project Costs'!AG$10:AG$1009)/10^3+SUMPRODUCT(INDEX('Input| Projects'!$AR$10:$CO$1009, ,MATCH($C18,'Input| Projects'!$AR$9:$CO$9,0)),'Calc| Project Costs'!BM$10:BM$1009)/10^3</f>
        <v>0</v>
      </c>
      <c r="F73" s="253">
        <f>SUMPRODUCT(INDEX('Input| Projects'!$AR$10:$CO$1009, ,MATCH($C73,'Input| Projects'!$AR$9:$CO$9,0)),'Calc| Project Costs'!AH$10:AH$1009)/10^3+SUMPRODUCT(INDEX('Input| Projects'!$AR$10:$CO$1009, ,MATCH($C18,'Input| Projects'!$AR$9:$CO$9,0)),'Calc| Project Costs'!BN$10:BN$1009)/10^3</f>
        <v>0</v>
      </c>
      <c r="G73" s="253">
        <f>SUMPRODUCT(INDEX('Input| Projects'!$AR$10:$CO$1009, ,MATCH($C73,'Input| Projects'!$AR$9:$CO$9,0)),'Calc| Project Costs'!AI$10:AI$1009)/10^3+SUMPRODUCT(INDEX('Input| Projects'!$AR$10:$CO$1009, ,MATCH($C18,'Input| Projects'!$AR$9:$CO$9,0)),'Calc| Project Costs'!BO$10:BO$1009)/10^3</f>
        <v>0</v>
      </c>
      <c r="H73" s="253">
        <f>SUMPRODUCT(INDEX('Input| Projects'!$AR$10:$CO$1009, ,MATCH($C73,'Input| Projects'!$AR$9:$CO$9,0)),'Calc| Project Costs'!AJ$10:AJ$1009)/10^3+SUMPRODUCT(INDEX('Input| Projects'!$AR$10:$CO$1009, ,MATCH($C18,'Input| Projects'!$AR$9:$CO$9,0)),'Calc| Project Costs'!BP$10:BP$1009)/10^3</f>
        <v>0</v>
      </c>
      <c r="I73" s="253">
        <f t="shared" si="9"/>
        <v>0</v>
      </c>
    </row>
    <row r="74" spans="2:13" s="98" customFormat="1" x14ac:dyDescent="0.25">
      <c r="B74" s="268">
        <f t="shared" si="10"/>
        <v>12</v>
      </c>
      <c r="C74" s="57" t="str">
        <f t="shared" si="8"/>
        <v/>
      </c>
      <c r="D74" s="253">
        <f>SUMPRODUCT(INDEX('Input| Projects'!$AR$10:$CO$1009, ,MATCH($C74,'Input| Projects'!$AR$9:$CO$9,0)),'Calc| Project Costs'!AF$10:AF$1009)/10^3+SUMPRODUCT(INDEX('Input| Projects'!$AR$10:$CO$1009, ,MATCH($C19,'Input| Projects'!$AR$9:$CO$9,0)),'Calc| Project Costs'!BL$10:BL$1009)/10^3</f>
        <v>0</v>
      </c>
      <c r="E74" s="253">
        <f>SUMPRODUCT(INDEX('Input| Projects'!$AR$10:$CO$1009, ,MATCH($C74,'Input| Projects'!$AR$9:$CO$9,0)),'Calc| Project Costs'!AG$10:AG$1009)/10^3+SUMPRODUCT(INDEX('Input| Projects'!$AR$10:$CO$1009, ,MATCH($C19,'Input| Projects'!$AR$9:$CO$9,0)),'Calc| Project Costs'!BM$10:BM$1009)/10^3</f>
        <v>0</v>
      </c>
      <c r="F74" s="253">
        <f>SUMPRODUCT(INDEX('Input| Projects'!$AR$10:$CO$1009, ,MATCH($C74,'Input| Projects'!$AR$9:$CO$9,0)),'Calc| Project Costs'!AH$10:AH$1009)/10^3+SUMPRODUCT(INDEX('Input| Projects'!$AR$10:$CO$1009, ,MATCH($C19,'Input| Projects'!$AR$9:$CO$9,0)),'Calc| Project Costs'!BN$10:BN$1009)/10^3</f>
        <v>0</v>
      </c>
      <c r="G74" s="253">
        <f>SUMPRODUCT(INDEX('Input| Projects'!$AR$10:$CO$1009, ,MATCH($C74,'Input| Projects'!$AR$9:$CO$9,0)),'Calc| Project Costs'!AI$10:AI$1009)/10^3+SUMPRODUCT(INDEX('Input| Projects'!$AR$10:$CO$1009, ,MATCH($C19,'Input| Projects'!$AR$9:$CO$9,0)),'Calc| Project Costs'!BO$10:BO$1009)/10^3</f>
        <v>0</v>
      </c>
      <c r="H74" s="253">
        <f>SUMPRODUCT(INDEX('Input| Projects'!$AR$10:$CO$1009, ,MATCH($C74,'Input| Projects'!$AR$9:$CO$9,0)),'Calc| Project Costs'!AJ$10:AJ$1009)/10^3+SUMPRODUCT(INDEX('Input| Projects'!$AR$10:$CO$1009, ,MATCH($C19,'Input| Projects'!$AR$9:$CO$9,0)),'Calc| Project Costs'!BP$10:BP$1009)/10^3</f>
        <v>0</v>
      </c>
      <c r="I74" s="253">
        <f t="shared" si="9"/>
        <v>0</v>
      </c>
    </row>
    <row r="75" spans="2:13" s="98" customFormat="1" x14ac:dyDescent="0.25">
      <c r="B75" s="268">
        <f t="shared" si="10"/>
        <v>13</v>
      </c>
      <c r="C75" s="57" t="str">
        <f t="shared" si="8"/>
        <v/>
      </c>
      <c r="D75" s="253">
        <f>SUMPRODUCT(INDEX('Input| Projects'!$AR$10:$CO$1009, ,MATCH($C75,'Input| Projects'!$AR$9:$CO$9,0)),'Calc| Project Costs'!AF$10:AF$1009)/10^3+SUMPRODUCT(INDEX('Input| Projects'!$AR$10:$CO$1009, ,MATCH($C20,'Input| Projects'!$AR$9:$CO$9,0)),'Calc| Project Costs'!BL$10:BL$1009)/10^3</f>
        <v>0</v>
      </c>
      <c r="E75" s="253">
        <f>SUMPRODUCT(INDEX('Input| Projects'!$AR$10:$CO$1009, ,MATCH($C75,'Input| Projects'!$AR$9:$CO$9,0)),'Calc| Project Costs'!AG$10:AG$1009)/10^3+SUMPRODUCT(INDEX('Input| Projects'!$AR$10:$CO$1009, ,MATCH($C20,'Input| Projects'!$AR$9:$CO$9,0)),'Calc| Project Costs'!BM$10:BM$1009)/10^3</f>
        <v>0</v>
      </c>
      <c r="F75" s="253">
        <f>SUMPRODUCT(INDEX('Input| Projects'!$AR$10:$CO$1009, ,MATCH($C75,'Input| Projects'!$AR$9:$CO$9,0)),'Calc| Project Costs'!AH$10:AH$1009)/10^3+SUMPRODUCT(INDEX('Input| Projects'!$AR$10:$CO$1009, ,MATCH($C20,'Input| Projects'!$AR$9:$CO$9,0)),'Calc| Project Costs'!BN$10:BN$1009)/10^3</f>
        <v>0</v>
      </c>
      <c r="G75" s="253">
        <f>SUMPRODUCT(INDEX('Input| Projects'!$AR$10:$CO$1009, ,MATCH($C75,'Input| Projects'!$AR$9:$CO$9,0)),'Calc| Project Costs'!AI$10:AI$1009)/10^3+SUMPRODUCT(INDEX('Input| Projects'!$AR$10:$CO$1009, ,MATCH($C20,'Input| Projects'!$AR$9:$CO$9,0)),'Calc| Project Costs'!BO$10:BO$1009)/10^3</f>
        <v>0</v>
      </c>
      <c r="H75" s="253">
        <f>SUMPRODUCT(INDEX('Input| Projects'!$AR$10:$CO$1009, ,MATCH($C75,'Input| Projects'!$AR$9:$CO$9,0)),'Calc| Project Costs'!AJ$10:AJ$1009)/10^3+SUMPRODUCT(INDEX('Input| Projects'!$AR$10:$CO$1009, ,MATCH($C20,'Input| Projects'!$AR$9:$CO$9,0)),'Calc| Project Costs'!BP$10:BP$1009)/10^3</f>
        <v>0</v>
      </c>
      <c r="I75" s="253">
        <f t="shared" si="9"/>
        <v>0</v>
      </c>
    </row>
    <row r="76" spans="2:13" s="98" customFormat="1" x14ac:dyDescent="0.25">
      <c r="B76" s="268">
        <f t="shared" si="10"/>
        <v>14</v>
      </c>
      <c r="C76" s="57" t="str">
        <f t="shared" si="8"/>
        <v/>
      </c>
      <c r="D76" s="253">
        <f>SUMPRODUCT(INDEX('Input| Projects'!$AR$10:$CO$1009, ,MATCH($C76,'Input| Projects'!$AR$9:$CO$9,0)),'Calc| Project Costs'!AF$10:AF$1009)/10^3+SUMPRODUCT(INDEX('Input| Projects'!$AR$10:$CO$1009, ,MATCH($C21,'Input| Projects'!$AR$9:$CO$9,0)),'Calc| Project Costs'!BL$10:BL$1009)/10^3</f>
        <v>0</v>
      </c>
      <c r="E76" s="253">
        <f>SUMPRODUCT(INDEX('Input| Projects'!$AR$10:$CO$1009, ,MATCH($C76,'Input| Projects'!$AR$9:$CO$9,0)),'Calc| Project Costs'!AG$10:AG$1009)/10^3+SUMPRODUCT(INDEX('Input| Projects'!$AR$10:$CO$1009, ,MATCH($C21,'Input| Projects'!$AR$9:$CO$9,0)),'Calc| Project Costs'!BM$10:BM$1009)/10^3</f>
        <v>0</v>
      </c>
      <c r="F76" s="253">
        <f>SUMPRODUCT(INDEX('Input| Projects'!$AR$10:$CO$1009, ,MATCH($C76,'Input| Projects'!$AR$9:$CO$9,0)),'Calc| Project Costs'!AH$10:AH$1009)/10^3+SUMPRODUCT(INDEX('Input| Projects'!$AR$10:$CO$1009, ,MATCH($C21,'Input| Projects'!$AR$9:$CO$9,0)),'Calc| Project Costs'!BN$10:BN$1009)/10^3</f>
        <v>0</v>
      </c>
      <c r="G76" s="253">
        <f>SUMPRODUCT(INDEX('Input| Projects'!$AR$10:$CO$1009, ,MATCH($C76,'Input| Projects'!$AR$9:$CO$9,0)),'Calc| Project Costs'!AI$10:AI$1009)/10^3+SUMPRODUCT(INDEX('Input| Projects'!$AR$10:$CO$1009, ,MATCH($C21,'Input| Projects'!$AR$9:$CO$9,0)),'Calc| Project Costs'!BO$10:BO$1009)/10^3</f>
        <v>0</v>
      </c>
      <c r="H76" s="253">
        <f>SUMPRODUCT(INDEX('Input| Projects'!$AR$10:$CO$1009, ,MATCH($C76,'Input| Projects'!$AR$9:$CO$9,0)),'Calc| Project Costs'!AJ$10:AJ$1009)/10^3+SUMPRODUCT(INDEX('Input| Projects'!$AR$10:$CO$1009, ,MATCH($C21,'Input| Projects'!$AR$9:$CO$9,0)),'Calc| Project Costs'!BP$10:BP$1009)/10^3</f>
        <v>0</v>
      </c>
      <c r="I76" s="253">
        <f t="shared" si="9"/>
        <v>0</v>
      </c>
    </row>
    <row r="77" spans="2:13" s="98" customFormat="1" x14ac:dyDescent="0.25">
      <c r="B77" s="268">
        <f t="shared" si="10"/>
        <v>15</v>
      </c>
      <c r="C77" s="57" t="str">
        <f t="shared" si="8"/>
        <v/>
      </c>
      <c r="D77" s="253">
        <f>SUMPRODUCT(INDEX('Input| Projects'!$AR$10:$CO$1009, ,MATCH($C77,'Input| Projects'!$AR$9:$CO$9,0)),'Calc| Project Costs'!AF$10:AF$1009)/10^3+SUMPRODUCT(INDEX('Input| Projects'!$AR$10:$CO$1009, ,MATCH($C22,'Input| Projects'!$AR$9:$CO$9,0)),'Calc| Project Costs'!BL$10:BL$1009)/10^3</f>
        <v>0</v>
      </c>
      <c r="E77" s="253">
        <f>SUMPRODUCT(INDEX('Input| Projects'!$AR$10:$CO$1009, ,MATCH($C77,'Input| Projects'!$AR$9:$CO$9,0)),'Calc| Project Costs'!AG$10:AG$1009)/10^3+SUMPRODUCT(INDEX('Input| Projects'!$AR$10:$CO$1009, ,MATCH($C22,'Input| Projects'!$AR$9:$CO$9,0)),'Calc| Project Costs'!BM$10:BM$1009)/10^3</f>
        <v>0</v>
      </c>
      <c r="F77" s="253">
        <f>SUMPRODUCT(INDEX('Input| Projects'!$AR$10:$CO$1009, ,MATCH($C77,'Input| Projects'!$AR$9:$CO$9,0)),'Calc| Project Costs'!AH$10:AH$1009)/10^3+SUMPRODUCT(INDEX('Input| Projects'!$AR$10:$CO$1009, ,MATCH($C22,'Input| Projects'!$AR$9:$CO$9,0)),'Calc| Project Costs'!BN$10:BN$1009)/10^3</f>
        <v>0</v>
      </c>
      <c r="G77" s="253">
        <f>SUMPRODUCT(INDEX('Input| Projects'!$AR$10:$CO$1009, ,MATCH($C77,'Input| Projects'!$AR$9:$CO$9,0)),'Calc| Project Costs'!AI$10:AI$1009)/10^3+SUMPRODUCT(INDEX('Input| Projects'!$AR$10:$CO$1009, ,MATCH($C22,'Input| Projects'!$AR$9:$CO$9,0)),'Calc| Project Costs'!BO$10:BO$1009)/10^3</f>
        <v>0</v>
      </c>
      <c r="H77" s="253">
        <f>SUMPRODUCT(INDEX('Input| Projects'!$AR$10:$CO$1009, ,MATCH($C77,'Input| Projects'!$AR$9:$CO$9,0)),'Calc| Project Costs'!AJ$10:AJ$1009)/10^3+SUMPRODUCT(INDEX('Input| Projects'!$AR$10:$CO$1009, ,MATCH($C22,'Input| Projects'!$AR$9:$CO$9,0)),'Calc| Project Costs'!BP$10:BP$1009)/10^3</f>
        <v>0</v>
      </c>
      <c r="I77" s="253">
        <f t="shared" si="9"/>
        <v>0</v>
      </c>
    </row>
    <row r="78" spans="2:13" s="98" customFormat="1" x14ac:dyDescent="0.25">
      <c r="B78" s="268">
        <f t="shared" si="10"/>
        <v>16</v>
      </c>
      <c r="C78" s="57" t="str">
        <f t="shared" si="8"/>
        <v/>
      </c>
      <c r="D78" s="253">
        <f>SUMPRODUCT(INDEX('Input| Projects'!$AR$10:$CO$1009, ,MATCH($C78,'Input| Projects'!$AR$9:$CO$9,0)),'Calc| Project Costs'!AF$10:AF$1009)/10^3+SUMPRODUCT(INDEX('Input| Projects'!$AR$10:$CO$1009, ,MATCH($C23,'Input| Projects'!$AR$9:$CO$9,0)),'Calc| Project Costs'!BL$10:BL$1009)/10^3</f>
        <v>0</v>
      </c>
      <c r="E78" s="253">
        <f>SUMPRODUCT(INDEX('Input| Projects'!$AR$10:$CO$1009, ,MATCH($C78,'Input| Projects'!$AR$9:$CO$9,0)),'Calc| Project Costs'!AG$10:AG$1009)/10^3+SUMPRODUCT(INDEX('Input| Projects'!$AR$10:$CO$1009, ,MATCH($C23,'Input| Projects'!$AR$9:$CO$9,0)),'Calc| Project Costs'!BM$10:BM$1009)/10^3</f>
        <v>0</v>
      </c>
      <c r="F78" s="253">
        <f>SUMPRODUCT(INDEX('Input| Projects'!$AR$10:$CO$1009, ,MATCH($C78,'Input| Projects'!$AR$9:$CO$9,0)),'Calc| Project Costs'!AH$10:AH$1009)/10^3+SUMPRODUCT(INDEX('Input| Projects'!$AR$10:$CO$1009, ,MATCH($C23,'Input| Projects'!$AR$9:$CO$9,0)),'Calc| Project Costs'!BN$10:BN$1009)/10^3</f>
        <v>0</v>
      </c>
      <c r="G78" s="253">
        <f>SUMPRODUCT(INDEX('Input| Projects'!$AR$10:$CO$1009, ,MATCH($C78,'Input| Projects'!$AR$9:$CO$9,0)),'Calc| Project Costs'!AI$10:AI$1009)/10^3+SUMPRODUCT(INDEX('Input| Projects'!$AR$10:$CO$1009, ,MATCH($C23,'Input| Projects'!$AR$9:$CO$9,0)),'Calc| Project Costs'!BO$10:BO$1009)/10^3</f>
        <v>0</v>
      </c>
      <c r="H78" s="253">
        <f>SUMPRODUCT(INDEX('Input| Projects'!$AR$10:$CO$1009, ,MATCH($C78,'Input| Projects'!$AR$9:$CO$9,0)),'Calc| Project Costs'!AJ$10:AJ$1009)/10^3+SUMPRODUCT(INDEX('Input| Projects'!$AR$10:$CO$1009, ,MATCH($C23,'Input| Projects'!$AR$9:$CO$9,0)),'Calc| Project Costs'!BP$10:BP$1009)/10^3</f>
        <v>0</v>
      </c>
      <c r="I78" s="253">
        <f t="shared" si="9"/>
        <v>0</v>
      </c>
    </row>
    <row r="79" spans="2:13" s="98" customFormat="1" x14ac:dyDescent="0.25">
      <c r="B79" s="268">
        <f t="shared" si="10"/>
        <v>17</v>
      </c>
      <c r="C79" s="57" t="str">
        <f t="shared" si="8"/>
        <v/>
      </c>
      <c r="D79" s="253">
        <f>SUMPRODUCT(INDEX('Input| Projects'!$AR$10:$CO$1009, ,MATCH($C79,'Input| Projects'!$AR$9:$CO$9,0)),'Calc| Project Costs'!AF$10:AF$1009)/10^3+SUMPRODUCT(INDEX('Input| Projects'!$AR$10:$CO$1009, ,MATCH($C24,'Input| Projects'!$AR$9:$CO$9,0)),'Calc| Project Costs'!BL$10:BL$1009)/10^3</f>
        <v>0</v>
      </c>
      <c r="E79" s="253">
        <f>SUMPRODUCT(INDEX('Input| Projects'!$AR$10:$CO$1009, ,MATCH($C79,'Input| Projects'!$AR$9:$CO$9,0)),'Calc| Project Costs'!AG$10:AG$1009)/10^3+SUMPRODUCT(INDEX('Input| Projects'!$AR$10:$CO$1009, ,MATCH($C24,'Input| Projects'!$AR$9:$CO$9,0)),'Calc| Project Costs'!BM$10:BM$1009)/10^3</f>
        <v>0</v>
      </c>
      <c r="F79" s="253">
        <f>SUMPRODUCT(INDEX('Input| Projects'!$AR$10:$CO$1009, ,MATCH($C79,'Input| Projects'!$AR$9:$CO$9,0)),'Calc| Project Costs'!AH$10:AH$1009)/10^3+SUMPRODUCT(INDEX('Input| Projects'!$AR$10:$CO$1009, ,MATCH($C24,'Input| Projects'!$AR$9:$CO$9,0)),'Calc| Project Costs'!BN$10:BN$1009)/10^3</f>
        <v>0</v>
      </c>
      <c r="G79" s="253">
        <f>SUMPRODUCT(INDEX('Input| Projects'!$AR$10:$CO$1009, ,MATCH($C79,'Input| Projects'!$AR$9:$CO$9,0)),'Calc| Project Costs'!AI$10:AI$1009)/10^3+SUMPRODUCT(INDEX('Input| Projects'!$AR$10:$CO$1009, ,MATCH($C24,'Input| Projects'!$AR$9:$CO$9,0)),'Calc| Project Costs'!BO$10:BO$1009)/10^3</f>
        <v>0</v>
      </c>
      <c r="H79" s="253">
        <f>SUMPRODUCT(INDEX('Input| Projects'!$AR$10:$CO$1009, ,MATCH($C79,'Input| Projects'!$AR$9:$CO$9,0)),'Calc| Project Costs'!AJ$10:AJ$1009)/10^3+SUMPRODUCT(INDEX('Input| Projects'!$AR$10:$CO$1009, ,MATCH($C24,'Input| Projects'!$AR$9:$CO$9,0)),'Calc| Project Costs'!BP$10:BP$1009)/10^3</f>
        <v>0</v>
      </c>
      <c r="I79" s="253">
        <f t="shared" si="9"/>
        <v>0</v>
      </c>
    </row>
    <row r="80" spans="2:13" s="98" customFormat="1" x14ac:dyDescent="0.25">
      <c r="B80" s="268">
        <f t="shared" si="10"/>
        <v>18</v>
      </c>
      <c r="C80" s="57" t="str">
        <f t="shared" si="8"/>
        <v/>
      </c>
      <c r="D80" s="253">
        <f>SUMPRODUCT(INDEX('Input| Projects'!$AR$10:$CO$1009, ,MATCH($C80,'Input| Projects'!$AR$9:$CO$9,0)),'Calc| Project Costs'!AF$10:AF$1009)/10^3+SUMPRODUCT(INDEX('Input| Projects'!$AR$10:$CO$1009, ,MATCH($C25,'Input| Projects'!$AR$9:$CO$9,0)),'Calc| Project Costs'!BL$10:BL$1009)/10^3</f>
        <v>0</v>
      </c>
      <c r="E80" s="253">
        <f>SUMPRODUCT(INDEX('Input| Projects'!$AR$10:$CO$1009, ,MATCH($C80,'Input| Projects'!$AR$9:$CO$9,0)),'Calc| Project Costs'!AG$10:AG$1009)/10^3+SUMPRODUCT(INDEX('Input| Projects'!$AR$10:$CO$1009, ,MATCH($C25,'Input| Projects'!$AR$9:$CO$9,0)),'Calc| Project Costs'!BM$10:BM$1009)/10^3</f>
        <v>0</v>
      </c>
      <c r="F80" s="253">
        <f>SUMPRODUCT(INDEX('Input| Projects'!$AR$10:$CO$1009, ,MATCH($C80,'Input| Projects'!$AR$9:$CO$9,0)),'Calc| Project Costs'!AH$10:AH$1009)/10^3+SUMPRODUCT(INDEX('Input| Projects'!$AR$10:$CO$1009, ,MATCH($C25,'Input| Projects'!$AR$9:$CO$9,0)),'Calc| Project Costs'!BN$10:BN$1009)/10^3</f>
        <v>0</v>
      </c>
      <c r="G80" s="253">
        <f>SUMPRODUCT(INDEX('Input| Projects'!$AR$10:$CO$1009, ,MATCH($C80,'Input| Projects'!$AR$9:$CO$9,0)),'Calc| Project Costs'!AI$10:AI$1009)/10^3+SUMPRODUCT(INDEX('Input| Projects'!$AR$10:$CO$1009, ,MATCH($C25,'Input| Projects'!$AR$9:$CO$9,0)),'Calc| Project Costs'!BO$10:BO$1009)/10^3</f>
        <v>0</v>
      </c>
      <c r="H80" s="253">
        <f>SUMPRODUCT(INDEX('Input| Projects'!$AR$10:$CO$1009, ,MATCH($C80,'Input| Projects'!$AR$9:$CO$9,0)),'Calc| Project Costs'!AJ$10:AJ$1009)/10^3+SUMPRODUCT(INDEX('Input| Projects'!$AR$10:$CO$1009, ,MATCH($C25,'Input| Projects'!$AR$9:$CO$9,0)),'Calc| Project Costs'!BP$10:BP$1009)/10^3</f>
        <v>0</v>
      </c>
      <c r="I80" s="253">
        <f t="shared" si="9"/>
        <v>0</v>
      </c>
    </row>
    <row r="81" spans="2:9" s="98" customFormat="1" x14ac:dyDescent="0.25">
      <c r="B81" s="268">
        <f t="shared" si="10"/>
        <v>19</v>
      </c>
      <c r="C81" s="57" t="str">
        <f t="shared" si="8"/>
        <v/>
      </c>
      <c r="D81" s="253">
        <f>SUMPRODUCT(INDEX('Input| Projects'!$AR$10:$CO$1009, ,MATCH($C81,'Input| Projects'!$AR$9:$CO$9,0)),'Calc| Project Costs'!AF$10:AF$1009)/10^3+SUMPRODUCT(INDEX('Input| Projects'!$AR$10:$CO$1009, ,MATCH($C26,'Input| Projects'!$AR$9:$CO$9,0)),'Calc| Project Costs'!BL$10:BL$1009)/10^3</f>
        <v>0</v>
      </c>
      <c r="E81" s="253">
        <f>SUMPRODUCT(INDEX('Input| Projects'!$AR$10:$CO$1009, ,MATCH($C81,'Input| Projects'!$AR$9:$CO$9,0)),'Calc| Project Costs'!AG$10:AG$1009)/10^3+SUMPRODUCT(INDEX('Input| Projects'!$AR$10:$CO$1009, ,MATCH($C26,'Input| Projects'!$AR$9:$CO$9,0)),'Calc| Project Costs'!BM$10:BM$1009)/10^3</f>
        <v>0</v>
      </c>
      <c r="F81" s="253">
        <f>SUMPRODUCT(INDEX('Input| Projects'!$AR$10:$CO$1009, ,MATCH($C81,'Input| Projects'!$AR$9:$CO$9,0)),'Calc| Project Costs'!AH$10:AH$1009)/10^3+SUMPRODUCT(INDEX('Input| Projects'!$AR$10:$CO$1009, ,MATCH($C26,'Input| Projects'!$AR$9:$CO$9,0)),'Calc| Project Costs'!BN$10:BN$1009)/10^3</f>
        <v>0</v>
      </c>
      <c r="G81" s="253">
        <f>SUMPRODUCT(INDEX('Input| Projects'!$AR$10:$CO$1009, ,MATCH($C81,'Input| Projects'!$AR$9:$CO$9,0)),'Calc| Project Costs'!AI$10:AI$1009)/10^3+SUMPRODUCT(INDEX('Input| Projects'!$AR$10:$CO$1009, ,MATCH($C26,'Input| Projects'!$AR$9:$CO$9,0)),'Calc| Project Costs'!BO$10:BO$1009)/10^3</f>
        <v>0</v>
      </c>
      <c r="H81" s="253">
        <f>SUMPRODUCT(INDEX('Input| Projects'!$AR$10:$CO$1009, ,MATCH($C81,'Input| Projects'!$AR$9:$CO$9,0)),'Calc| Project Costs'!AJ$10:AJ$1009)/10^3+SUMPRODUCT(INDEX('Input| Projects'!$AR$10:$CO$1009, ,MATCH($C26,'Input| Projects'!$AR$9:$CO$9,0)),'Calc| Project Costs'!BP$10:BP$1009)/10^3</f>
        <v>0</v>
      </c>
      <c r="I81" s="253">
        <f t="shared" si="9"/>
        <v>0</v>
      </c>
    </row>
    <row r="82" spans="2:9" s="98" customFormat="1" x14ac:dyDescent="0.25">
      <c r="B82" s="268">
        <f t="shared" si="10"/>
        <v>20</v>
      </c>
      <c r="C82" s="57" t="str">
        <f t="shared" si="8"/>
        <v/>
      </c>
      <c r="D82" s="253">
        <f>SUMPRODUCT(INDEX('Input| Projects'!$AR$10:$CO$1009, ,MATCH($C82,'Input| Projects'!$AR$9:$CO$9,0)),'Calc| Project Costs'!AF$10:AF$1009)/10^3+SUMPRODUCT(INDEX('Input| Projects'!$AR$10:$CO$1009, ,MATCH($C27,'Input| Projects'!$AR$9:$CO$9,0)),'Calc| Project Costs'!BL$10:BL$1009)/10^3</f>
        <v>0</v>
      </c>
      <c r="E82" s="253">
        <f>SUMPRODUCT(INDEX('Input| Projects'!$AR$10:$CO$1009, ,MATCH($C82,'Input| Projects'!$AR$9:$CO$9,0)),'Calc| Project Costs'!AG$10:AG$1009)/10^3+SUMPRODUCT(INDEX('Input| Projects'!$AR$10:$CO$1009, ,MATCH($C27,'Input| Projects'!$AR$9:$CO$9,0)),'Calc| Project Costs'!BM$10:BM$1009)/10^3</f>
        <v>0</v>
      </c>
      <c r="F82" s="253">
        <f>SUMPRODUCT(INDEX('Input| Projects'!$AR$10:$CO$1009, ,MATCH($C82,'Input| Projects'!$AR$9:$CO$9,0)),'Calc| Project Costs'!AH$10:AH$1009)/10^3+SUMPRODUCT(INDEX('Input| Projects'!$AR$10:$CO$1009, ,MATCH($C27,'Input| Projects'!$AR$9:$CO$9,0)),'Calc| Project Costs'!BN$10:BN$1009)/10^3</f>
        <v>0</v>
      </c>
      <c r="G82" s="253">
        <f>SUMPRODUCT(INDEX('Input| Projects'!$AR$10:$CO$1009, ,MATCH($C82,'Input| Projects'!$AR$9:$CO$9,0)),'Calc| Project Costs'!AI$10:AI$1009)/10^3+SUMPRODUCT(INDEX('Input| Projects'!$AR$10:$CO$1009, ,MATCH($C27,'Input| Projects'!$AR$9:$CO$9,0)),'Calc| Project Costs'!BO$10:BO$1009)/10^3</f>
        <v>0</v>
      </c>
      <c r="H82" s="253">
        <f>SUMPRODUCT(INDEX('Input| Projects'!$AR$10:$CO$1009, ,MATCH($C82,'Input| Projects'!$AR$9:$CO$9,0)),'Calc| Project Costs'!AJ$10:AJ$1009)/10^3+SUMPRODUCT(INDEX('Input| Projects'!$AR$10:$CO$1009, ,MATCH($C27,'Input| Projects'!$AR$9:$CO$9,0)),'Calc| Project Costs'!BP$10:BP$1009)/10^3</f>
        <v>0</v>
      </c>
      <c r="I82" s="253">
        <f t="shared" si="9"/>
        <v>0</v>
      </c>
    </row>
    <row r="83" spans="2:9" s="98" customFormat="1" outlineLevel="1" x14ac:dyDescent="0.25">
      <c r="B83" s="268">
        <f t="shared" si="10"/>
        <v>21</v>
      </c>
      <c r="C83" s="57" t="str">
        <f t="shared" si="8"/>
        <v/>
      </c>
      <c r="D83" s="253">
        <f>SUMPRODUCT(INDEX('Input| Projects'!$AR$10:$CO$1009, ,MATCH($C83,'Input| Projects'!$AR$9:$CO$9,0)),'Calc| Project Costs'!AF$10:AF$1009)/10^3+SUMPRODUCT(INDEX('Input| Projects'!$AR$10:$CO$1009, ,MATCH($C28,'Input| Projects'!$AR$9:$CO$9,0)),'Calc| Project Costs'!BL$10:BL$1009)/10^3</f>
        <v>0</v>
      </c>
      <c r="E83" s="253">
        <f>SUMPRODUCT(INDEX('Input| Projects'!$AR$10:$CO$1009, ,MATCH($C83,'Input| Projects'!$AR$9:$CO$9,0)),'Calc| Project Costs'!AG$10:AG$1009)/10^3+SUMPRODUCT(INDEX('Input| Projects'!$AR$10:$CO$1009, ,MATCH($C28,'Input| Projects'!$AR$9:$CO$9,0)),'Calc| Project Costs'!BM$10:BM$1009)/10^3</f>
        <v>0</v>
      </c>
      <c r="F83" s="253">
        <f>SUMPRODUCT(INDEX('Input| Projects'!$AR$10:$CO$1009, ,MATCH($C83,'Input| Projects'!$AR$9:$CO$9,0)),'Calc| Project Costs'!AH$10:AH$1009)/10^3+SUMPRODUCT(INDEX('Input| Projects'!$AR$10:$CO$1009, ,MATCH($C28,'Input| Projects'!$AR$9:$CO$9,0)),'Calc| Project Costs'!BN$10:BN$1009)/10^3</f>
        <v>0</v>
      </c>
      <c r="G83" s="253">
        <f>SUMPRODUCT(INDEX('Input| Projects'!$AR$10:$CO$1009, ,MATCH($C83,'Input| Projects'!$AR$9:$CO$9,0)),'Calc| Project Costs'!AI$10:AI$1009)/10^3+SUMPRODUCT(INDEX('Input| Projects'!$AR$10:$CO$1009, ,MATCH($C28,'Input| Projects'!$AR$9:$CO$9,0)),'Calc| Project Costs'!BO$10:BO$1009)/10^3</f>
        <v>0</v>
      </c>
      <c r="H83" s="253">
        <f>SUMPRODUCT(INDEX('Input| Projects'!$AR$10:$CO$1009, ,MATCH($C83,'Input| Projects'!$AR$9:$CO$9,0)),'Calc| Project Costs'!AJ$10:AJ$1009)/10^3+SUMPRODUCT(INDEX('Input| Projects'!$AR$10:$CO$1009, ,MATCH($C28,'Input| Projects'!$AR$9:$CO$9,0)),'Calc| Project Costs'!BP$10:BP$1009)/10^3</f>
        <v>0</v>
      </c>
      <c r="I83" s="253">
        <f t="shared" si="9"/>
        <v>0</v>
      </c>
    </row>
    <row r="84" spans="2:9" s="98" customFormat="1" outlineLevel="1" x14ac:dyDescent="0.25">
      <c r="B84" s="268">
        <f t="shared" si="10"/>
        <v>22</v>
      </c>
      <c r="C84" s="57" t="str">
        <f t="shared" si="8"/>
        <v/>
      </c>
      <c r="D84" s="253">
        <f>SUMPRODUCT(INDEX('Input| Projects'!$AR$10:$CO$1009, ,MATCH($C84,'Input| Projects'!$AR$9:$CO$9,0)),'Calc| Project Costs'!AF$10:AF$1009)/10^3+SUMPRODUCT(INDEX('Input| Projects'!$AR$10:$CO$1009, ,MATCH($C29,'Input| Projects'!$AR$9:$CO$9,0)),'Calc| Project Costs'!BL$10:BL$1009)/10^3</f>
        <v>0</v>
      </c>
      <c r="E84" s="253">
        <f>SUMPRODUCT(INDEX('Input| Projects'!$AR$10:$CO$1009, ,MATCH($C84,'Input| Projects'!$AR$9:$CO$9,0)),'Calc| Project Costs'!AG$10:AG$1009)/10^3+SUMPRODUCT(INDEX('Input| Projects'!$AR$10:$CO$1009, ,MATCH($C29,'Input| Projects'!$AR$9:$CO$9,0)),'Calc| Project Costs'!BM$10:BM$1009)/10^3</f>
        <v>0</v>
      </c>
      <c r="F84" s="253">
        <f>SUMPRODUCT(INDEX('Input| Projects'!$AR$10:$CO$1009, ,MATCH($C84,'Input| Projects'!$AR$9:$CO$9,0)),'Calc| Project Costs'!AH$10:AH$1009)/10^3+SUMPRODUCT(INDEX('Input| Projects'!$AR$10:$CO$1009, ,MATCH($C29,'Input| Projects'!$AR$9:$CO$9,0)),'Calc| Project Costs'!BN$10:BN$1009)/10^3</f>
        <v>0</v>
      </c>
      <c r="G84" s="253">
        <f>SUMPRODUCT(INDEX('Input| Projects'!$AR$10:$CO$1009, ,MATCH($C84,'Input| Projects'!$AR$9:$CO$9,0)),'Calc| Project Costs'!AI$10:AI$1009)/10^3+SUMPRODUCT(INDEX('Input| Projects'!$AR$10:$CO$1009, ,MATCH($C29,'Input| Projects'!$AR$9:$CO$9,0)),'Calc| Project Costs'!BO$10:BO$1009)/10^3</f>
        <v>0</v>
      </c>
      <c r="H84" s="253">
        <f>SUMPRODUCT(INDEX('Input| Projects'!$AR$10:$CO$1009, ,MATCH($C84,'Input| Projects'!$AR$9:$CO$9,0)),'Calc| Project Costs'!AJ$10:AJ$1009)/10^3+SUMPRODUCT(INDEX('Input| Projects'!$AR$10:$CO$1009, ,MATCH($C29,'Input| Projects'!$AR$9:$CO$9,0)),'Calc| Project Costs'!BP$10:BP$1009)/10^3</f>
        <v>0</v>
      </c>
      <c r="I84" s="253">
        <f t="shared" si="9"/>
        <v>0</v>
      </c>
    </row>
    <row r="85" spans="2:9" s="98" customFormat="1" outlineLevel="1" x14ac:dyDescent="0.25">
      <c r="B85" s="268">
        <f t="shared" si="10"/>
        <v>23</v>
      </c>
      <c r="C85" s="57" t="str">
        <f t="shared" si="8"/>
        <v/>
      </c>
      <c r="D85" s="253">
        <f>SUMPRODUCT(INDEX('Input| Projects'!$AR$10:$CO$1009, ,MATCH($C85,'Input| Projects'!$AR$9:$CO$9,0)),'Calc| Project Costs'!AF$10:AF$1009)/10^3+SUMPRODUCT(INDEX('Input| Projects'!$AR$10:$CO$1009, ,MATCH($C30,'Input| Projects'!$AR$9:$CO$9,0)),'Calc| Project Costs'!BL$10:BL$1009)/10^3</f>
        <v>0</v>
      </c>
      <c r="E85" s="253">
        <f>SUMPRODUCT(INDEX('Input| Projects'!$AR$10:$CO$1009, ,MATCH($C85,'Input| Projects'!$AR$9:$CO$9,0)),'Calc| Project Costs'!AG$10:AG$1009)/10^3+SUMPRODUCT(INDEX('Input| Projects'!$AR$10:$CO$1009, ,MATCH($C30,'Input| Projects'!$AR$9:$CO$9,0)),'Calc| Project Costs'!BM$10:BM$1009)/10^3</f>
        <v>0</v>
      </c>
      <c r="F85" s="253">
        <f>SUMPRODUCT(INDEX('Input| Projects'!$AR$10:$CO$1009, ,MATCH($C85,'Input| Projects'!$AR$9:$CO$9,0)),'Calc| Project Costs'!AH$10:AH$1009)/10^3+SUMPRODUCT(INDEX('Input| Projects'!$AR$10:$CO$1009, ,MATCH($C30,'Input| Projects'!$AR$9:$CO$9,0)),'Calc| Project Costs'!BN$10:BN$1009)/10^3</f>
        <v>0</v>
      </c>
      <c r="G85" s="253">
        <f>SUMPRODUCT(INDEX('Input| Projects'!$AR$10:$CO$1009, ,MATCH($C85,'Input| Projects'!$AR$9:$CO$9,0)),'Calc| Project Costs'!AI$10:AI$1009)/10^3+SUMPRODUCT(INDEX('Input| Projects'!$AR$10:$CO$1009, ,MATCH($C30,'Input| Projects'!$AR$9:$CO$9,0)),'Calc| Project Costs'!BO$10:BO$1009)/10^3</f>
        <v>0</v>
      </c>
      <c r="H85" s="253">
        <f>SUMPRODUCT(INDEX('Input| Projects'!$AR$10:$CO$1009, ,MATCH($C85,'Input| Projects'!$AR$9:$CO$9,0)),'Calc| Project Costs'!AJ$10:AJ$1009)/10^3+SUMPRODUCT(INDEX('Input| Projects'!$AR$10:$CO$1009, ,MATCH($C30,'Input| Projects'!$AR$9:$CO$9,0)),'Calc| Project Costs'!BP$10:BP$1009)/10^3</f>
        <v>0</v>
      </c>
      <c r="I85" s="253">
        <f t="shared" si="9"/>
        <v>0</v>
      </c>
    </row>
    <row r="86" spans="2:9" s="98" customFormat="1" outlineLevel="1" x14ac:dyDescent="0.25">
      <c r="B86" s="268">
        <f t="shared" si="10"/>
        <v>24</v>
      </c>
      <c r="C86" s="57" t="str">
        <f t="shared" si="8"/>
        <v/>
      </c>
      <c r="D86" s="253">
        <f>SUMPRODUCT(INDEX('Input| Projects'!$AR$10:$CO$1009, ,MATCH($C86,'Input| Projects'!$AR$9:$CO$9,0)),'Calc| Project Costs'!AF$10:AF$1009)/10^3+SUMPRODUCT(INDEX('Input| Projects'!$AR$10:$CO$1009, ,MATCH($C31,'Input| Projects'!$AR$9:$CO$9,0)),'Calc| Project Costs'!BL$10:BL$1009)/10^3</f>
        <v>0</v>
      </c>
      <c r="E86" s="253">
        <f>SUMPRODUCT(INDEX('Input| Projects'!$AR$10:$CO$1009, ,MATCH($C86,'Input| Projects'!$AR$9:$CO$9,0)),'Calc| Project Costs'!AG$10:AG$1009)/10^3+SUMPRODUCT(INDEX('Input| Projects'!$AR$10:$CO$1009, ,MATCH($C31,'Input| Projects'!$AR$9:$CO$9,0)),'Calc| Project Costs'!BM$10:BM$1009)/10^3</f>
        <v>0</v>
      </c>
      <c r="F86" s="253">
        <f>SUMPRODUCT(INDEX('Input| Projects'!$AR$10:$CO$1009, ,MATCH($C86,'Input| Projects'!$AR$9:$CO$9,0)),'Calc| Project Costs'!AH$10:AH$1009)/10^3+SUMPRODUCT(INDEX('Input| Projects'!$AR$10:$CO$1009, ,MATCH($C31,'Input| Projects'!$AR$9:$CO$9,0)),'Calc| Project Costs'!BN$10:BN$1009)/10^3</f>
        <v>0</v>
      </c>
      <c r="G86" s="253">
        <f>SUMPRODUCT(INDEX('Input| Projects'!$AR$10:$CO$1009, ,MATCH($C86,'Input| Projects'!$AR$9:$CO$9,0)),'Calc| Project Costs'!AI$10:AI$1009)/10^3+SUMPRODUCT(INDEX('Input| Projects'!$AR$10:$CO$1009, ,MATCH($C31,'Input| Projects'!$AR$9:$CO$9,0)),'Calc| Project Costs'!BO$10:BO$1009)/10^3</f>
        <v>0</v>
      </c>
      <c r="H86" s="253">
        <f>SUMPRODUCT(INDEX('Input| Projects'!$AR$10:$CO$1009, ,MATCH($C86,'Input| Projects'!$AR$9:$CO$9,0)),'Calc| Project Costs'!AJ$10:AJ$1009)/10^3+SUMPRODUCT(INDEX('Input| Projects'!$AR$10:$CO$1009, ,MATCH($C31,'Input| Projects'!$AR$9:$CO$9,0)),'Calc| Project Costs'!BP$10:BP$1009)/10^3</f>
        <v>0</v>
      </c>
      <c r="I86" s="253">
        <f t="shared" si="9"/>
        <v>0</v>
      </c>
    </row>
    <row r="87" spans="2:9" s="98" customFormat="1" outlineLevel="1" x14ac:dyDescent="0.25">
      <c r="B87" s="268">
        <f t="shared" si="10"/>
        <v>25</v>
      </c>
      <c r="C87" s="57" t="str">
        <f t="shared" si="8"/>
        <v/>
      </c>
      <c r="D87" s="253">
        <f>SUMPRODUCT(INDEX('Input| Projects'!$AR$10:$CO$1009, ,MATCH($C87,'Input| Projects'!$AR$9:$CO$9,0)),'Calc| Project Costs'!AF$10:AF$1009)/10^3+SUMPRODUCT(INDEX('Input| Projects'!$AR$10:$CO$1009, ,MATCH($C32,'Input| Projects'!$AR$9:$CO$9,0)),'Calc| Project Costs'!BL$10:BL$1009)/10^3</f>
        <v>0</v>
      </c>
      <c r="E87" s="253">
        <f>SUMPRODUCT(INDEX('Input| Projects'!$AR$10:$CO$1009, ,MATCH($C87,'Input| Projects'!$AR$9:$CO$9,0)),'Calc| Project Costs'!AG$10:AG$1009)/10^3+SUMPRODUCT(INDEX('Input| Projects'!$AR$10:$CO$1009, ,MATCH($C32,'Input| Projects'!$AR$9:$CO$9,0)),'Calc| Project Costs'!BM$10:BM$1009)/10^3</f>
        <v>0</v>
      </c>
      <c r="F87" s="253">
        <f>SUMPRODUCT(INDEX('Input| Projects'!$AR$10:$CO$1009, ,MATCH($C87,'Input| Projects'!$AR$9:$CO$9,0)),'Calc| Project Costs'!AH$10:AH$1009)/10^3+SUMPRODUCT(INDEX('Input| Projects'!$AR$10:$CO$1009, ,MATCH($C32,'Input| Projects'!$AR$9:$CO$9,0)),'Calc| Project Costs'!BN$10:BN$1009)/10^3</f>
        <v>0</v>
      </c>
      <c r="G87" s="253">
        <f>SUMPRODUCT(INDEX('Input| Projects'!$AR$10:$CO$1009, ,MATCH($C87,'Input| Projects'!$AR$9:$CO$9,0)),'Calc| Project Costs'!AI$10:AI$1009)/10^3+SUMPRODUCT(INDEX('Input| Projects'!$AR$10:$CO$1009, ,MATCH($C32,'Input| Projects'!$AR$9:$CO$9,0)),'Calc| Project Costs'!BO$10:BO$1009)/10^3</f>
        <v>0</v>
      </c>
      <c r="H87" s="253">
        <f>SUMPRODUCT(INDEX('Input| Projects'!$AR$10:$CO$1009, ,MATCH($C87,'Input| Projects'!$AR$9:$CO$9,0)),'Calc| Project Costs'!AJ$10:AJ$1009)/10^3+SUMPRODUCT(INDEX('Input| Projects'!$AR$10:$CO$1009, ,MATCH($C32,'Input| Projects'!$AR$9:$CO$9,0)),'Calc| Project Costs'!BP$10:BP$1009)/10^3</f>
        <v>0</v>
      </c>
      <c r="I87" s="253">
        <f t="shared" si="9"/>
        <v>0</v>
      </c>
    </row>
    <row r="88" spans="2:9" s="98" customFormat="1" outlineLevel="1" x14ac:dyDescent="0.25">
      <c r="B88" s="268">
        <f t="shared" si="10"/>
        <v>26</v>
      </c>
      <c r="C88" s="57" t="str">
        <f t="shared" si="8"/>
        <v/>
      </c>
      <c r="D88" s="253">
        <f>SUMPRODUCT(INDEX('Input| Projects'!$AR$10:$CO$1009, ,MATCH($C88,'Input| Projects'!$AR$9:$CO$9,0)),'Calc| Project Costs'!AF$10:AF$1009)/10^3+SUMPRODUCT(INDEX('Input| Projects'!$AR$10:$CO$1009, ,MATCH($C33,'Input| Projects'!$AR$9:$CO$9,0)),'Calc| Project Costs'!BL$10:BL$1009)/10^3</f>
        <v>0</v>
      </c>
      <c r="E88" s="253">
        <f>SUMPRODUCT(INDEX('Input| Projects'!$AR$10:$CO$1009, ,MATCH($C88,'Input| Projects'!$AR$9:$CO$9,0)),'Calc| Project Costs'!AG$10:AG$1009)/10^3+SUMPRODUCT(INDEX('Input| Projects'!$AR$10:$CO$1009, ,MATCH($C33,'Input| Projects'!$AR$9:$CO$9,0)),'Calc| Project Costs'!BM$10:BM$1009)/10^3</f>
        <v>0</v>
      </c>
      <c r="F88" s="253">
        <f>SUMPRODUCT(INDEX('Input| Projects'!$AR$10:$CO$1009, ,MATCH($C88,'Input| Projects'!$AR$9:$CO$9,0)),'Calc| Project Costs'!AH$10:AH$1009)/10^3+SUMPRODUCT(INDEX('Input| Projects'!$AR$10:$CO$1009, ,MATCH($C33,'Input| Projects'!$AR$9:$CO$9,0)),'Calc| Project Costs'!BN$10:BN$1009)/10^3</f>
        <v>0</v>
      </c>
      <c r="G88" s="253">
        <f>SUMPRODUCT(INDEX('Input| Projects'!$AR$10:$CO$1009, ,MATCH($C88,'Input| Projects'!$AR$9:$CO$9,0)),'Calc| Project Costs'!AI$10:AI$1009)/10^3+SUMPRODUCT(INDEX('Input| Projects'!$AR$10:$CO$1009, ,MATCH($C33,'Input| Projects'!$AR$9:$CO$9,0)),'Calc| Project Costs'!BO$10:BO$1009)/10^3</f>
        <v>0</v>
      </c>
      <c r="H88" s="253">
        <f>SUMPRODUCT(INDEX('Input| Projects'!$AR$10:$CO$1009, ,MATCH($C88,'Input| Projects'!$AR$9:$CO$9,0)),'Calc| Project Costs'!AJ$10:AJ$1009)/10^3+SUMPRODUCT(INDEX('Input| Projects'!$AR$10:$CO$1009, ,MATCH($C33,'Input| Projects'!$AR$9:$CO$9,0)),'Calc| Project Costs'!BP$10:BP$1009)/10^3</f>
        <v>0</v>
      </c>
      <c r="I88" s="253">
        <f t="shared" si="9"/>
        <v>0</v>
      </c>
    </row>
    <row r="89" spans="2:9" s="98" customFormat="1" outlineLevel="1" x14ac:dyDescent="0.25">
      <c r="B89" s="268">
        <f t="shared" si="10"/>
        <v>27</v>
      </c>
      <c r="C89" s="57" t="str">
        <f t="shared" si="8"/>
        <v/>
      </c>
      <c r="D89" s="253">
        <f>SUMPRODUCT(INDEX('Input| Projects'!$AR$10:$CO$1009, ,MATCH($C89,'Input| Projects'!$AR$9:$CO$9,0)),'Calc| Project Costs'!AF$10:AF$1009)/10^3+SUMPRODUCT(INDEX('Input| Projects'!$AR$10:$CO$1009, ,MATCH($C34,'Input| Projects'!$AR$9:$CO$9,0)),'Calc| Project Costs'!BL$10:BL$1009)/10^3</f>
        <v>0</v>
      </c>
      <c r="E89" s="253">
        <f>SUMPRODUCT(INDEX('Input| Projects'!$AR$10:$CO$1009, ,MATCH($C89,'Input| Projects'!$AR$9:$CO$9,0)),'Calc| Project Costs'!AG$10:AG$1009)/10^3+SUMPRODUCT(INDEX('Input| Projects'!$AR$10:$CO$1009, ,MATCH($C34,'Input| Projects'!$AR$9:$CO$9,0)),'Calc| Project Costs'!BM$10:BM$1009)/10^3</f>
        <v>0</v>
      </c>
      <c r="F89" s="253">
        <f>SUMPRODUCT(INDEX('Input| Projects'!$AR$10:$CO$1009, ,MATCH($C89,'Input| Projects'!$AR$9:$CO$9,0)),'Calc| Project Costs'!AH$10:AH$1009)/10^3+SUMPRODUCT(INDEX('Input| Projects'!$AR$10:$CO$1009, ,MATCH($C34,'Input| Projects'!$AR$9:$CO$9,0)),'Calc| Project Costs'!BN$10:BN$1009)/10^3</f>
        <v>0</v>
      </c>
      <c r="G89" s="253">
        <f>SUMPRODUCT(INDEX('Input| Projects'!$AR$10:$CO$1009, ,MATCH($C89,'Input| Projects'!$AR$9:$CO$9,0)),'Calc| Project Costs'!AI$10:AI$1009)/10^3+SUMPRODUCT(INDEX('Input| Projects'!$AR$10:$CO$1009, ,MATCH($C34,'Input| Projects'!$AR$9:$CO$9,0)),'Calc| Project Costs'!BO$10:BO$1009)/10^3</f>
        <v>0</v>
      </c>
      <c r="H89" s="253">
        <f>SUMPRODUCT(INDEX('Input| Projects'!$AR$10:$CO$1009, ,MATCH($C89,'Input| Projects'!$AR$9:$CO$9,0)),'Calc| Project Costs'!AJ$10:AJ$1009)/10^3+SUMPRODUCT(INDEX('Input| Projects'!$AR$10:$CO$1009, ,MATCH($C34,'Input| Projects'!$AR$9:$CO$9,0)),'Calc| Project Costs'!BP$10:BP$1009)/10^3</f>
        <v>0</v>
      </c>
      <c r="I89" s="253">
        <f t="shared" si="9"/>
        <v>0</v>
      </c>
    </row>
    <row r="90" spans="2:9" s="98" customFormat="1" outlineLevel="1" x14ac:dyDescent="0.25">
      <c r="B90" s="268">
        <f t="shared" si="10"/>
        <v>28</v>
      </c>
      <c r="C90" s="57" t="str">
        <f t="shared" si="8"/>
        <v/>
      </c>
      <c r="D90" s="253">
        <f>SUMPRODUCT(INDEX('Input| Projects'!$AR$10:$CO$1009, ,MATCH($C90,'Input| Projects'!$AR$9:$CO$9,0)),'Calc| Project Costs'!AF$10:AF$1009)/10^3+SUMPRODUCT(INDEX('Input| Projects'!$AR$10:$CO$1009, ,MATCH($C35,'Input| Projects'!$AR$9:$CO$9,0)),'Calc| Project Costs'!BL$10:BL$1009)/10^3</f>
        <v>0</v>
      </c>
      <c r="E90" s="253">
        <f>SUMPRODUCT(INDEX('Input| Projects'!$AR$10:$CO$1009, ,MATCH($C90,'Input| Projects'!$AR$9:$CO$9,0)),'Calc| Project Costs'!AG$10:AG$1009)/10^3+SUMPRODUCT(INDEX('Input| Projects'!$AR$10:$CO$1009, ,MATCH($C35,'Input| Projects'!$AR$9:$CO$9,0)),'Calc| Project Costs'!BM$10:BM$1009)/10^3</f>
        <v>0</v>
      </c>
      <c r="F90" s="253">
        <f>SUMPRODUCT(INDEX('Input| Projects'!$AR$10:$CO$1009, ,MATCH($C90,'Input| Projects'!$AR$9:$CO$9,0)),'Calc| Project Costs'!AH$10:AH$1009)/10^3+SUMPRODUCT(INDEX('Input| Projects'!$AR$10:$CO$1009, ,MATCH($C35,'Input| Projects'!$AR$9:$CO$9,0)),'Calc| Project Costs'!BN$10:BN$1009)/10^3</f>
        <v>0</v>
      </c>
      <c r="G90" s="253">
        <f>SUMPRODUCT(INDEX('Input| Projects'!$AR$10:$CO$1009, ,MATCH($C90,'Input| Projects'!$AR$9:$CO$9,0)),'Calc| Project Costs'!AI$10:AI$1009)/10^3+SUMPRODUCT(INDEX('Input| Projects'!$AR$10:$CO$1009, ,MATCH($C35,'Input| Projects'!$AR$9:$CO$9,0)),'Calc| Project Costs'!BO$10:BO$1009)/10^3</f>
        <v>0</v>
      </c>
      <c r="H90" s="253">
        <f>SUMPRODUCT(INDEX('Input| Projects'!$AR$10:$CO$1009, ,MATCH($C90,'Input| Projects'!$AR$9:$CO$9,0)),'Calc| Project Costs'!AJ$10:AJ$1009)/10^3+SUMPRODUCT(INDEX('Input| Projects'!$AR$10:$CO$1009, ,MATCH($C35,'Input| Projects'!$AR$9:$CO$9,0)),'Calc| Project Costs'!BP$10:BP$1009)/10^3</f>
        <v>0</v>
      </c>
      <c r="I90" s="253">
        <f t="shared" si="9"/>
        <v>0</v>
      </c>
    </row>
    <row r="91" spans="2:9" s="98" customFormat="1" outlineLevel="1" x14ac:dyDescent="0.25">
      <c r="B91" s="268">
        <f t="shared" si="10"/>
        <v>29</v>
      </c>
      <c r="C91" s="57" t="str">
        <f t="shared" si="8"/>
        <v/>
      </c>
      <c r="D91" s="253">
        <f>SUMPRODUCT(INDEX('Input| Projects'!$AR$10:$CO$1009, ,MATCH($C91,'Input| Projects'!$AR$9:$CO$9,0)),'Calc| Project Costs'!AF$10:AF$1009)/10^3+SUMPRODUCT(INDEX('Input| Projects'!$AR$10:$CO$1009, ,MATCH($C36,'Input| Projects'!$AR$9:$CO$9,0)),'Calc| Project Costs'!BL$10:BL$1009)/10^3</f>
        <v>0</v>
      </c>
      <c r="E91" s="253">
        <f>SUMPRODUCT(INDEX('Input| Projects'!$AR$10:$CO$1009, ,MATCH($C91,'Input| Projects'!$AR$9:$CO$9,0)),'Calc| Project Costs'!AG$10:AG$1009)/10^3+SUMPRODUCT(INDEX('Input| Projects'!$AR$10:$CO$1009, ,MATCH($C36,'Input| Projects'!$AR$9:$CO$9,0)),'Calc| Project Costs'!BM$10:BM$1009)/10^3</f>
        <v>0</v>
      </c>
      <c r="F91" s="253">
        <f>SUMPRODUCT(INDEX('Input| Projects'!$AR$10:$CO$1009, ,MATCH($C91,'Input| Projects'!$AR$9:$CO$9,0)),'Calc| Project Costs'!AH$10:AH$1009)/10^3+SUMPRODUCT(INDEX('Input| Projects'!$AR$10:$CO$1009, ,MATCH($C36,'Input| Projects'!$AR$9:$CO$9,0)),'Calc| Project Costs'!BN$10:BN$1009)/10^3</f>
        <v>0</v>
      </c>
      <c r="G91" s="253">
        <f>SUMPRODUCT(INDEX('Input| Projects'!$AR$10:$CO$1009, ,MATCH($C91,'Input| Projects'!$AR$9:$CO$9,0)),'Calc| Project Costs'!AI$10:AI$1009)/10^3+SUMPRODUCT(INDEX('Input| Projects'!$AR$10:$CO$1009, ,MATCH($C36,'Input| Projects'!$AR$9:$CO$9,0)),'Calc| Project Costs'!BO$10:BO$1009)/10^3</f>
        <v>0</v>
      </c>
      <c r="H91" s="253">
        <f>SUMPRODUCT(INDEX('Input| Projects'!$AR$10:$CO$1009, ,MATCH($C91,'Input| Projects'!$AR$9:$CO$9,0)),'Calc| Project Costs'!AJ$10:AJ$1009)/10^3+SUMPRODUCT(INDEX('Input| Projects'!$AR$10:$CO$1009, ,MATCH($C36,'Input| Projects'!$AR$9:$CO$9,0)),'Calc| Project Costs'!BP$10:BP$1009)/10^3</f>
        <v>0</v>
      </c>
      <c r="I91" s="253">
        <f t="shared" si="9"/>
        <v>0</v>
      </c>
    </row>
    <row r="92" spans="2:9" s="98" customFormat="1" outlineLevel="1" x14ac:dyDescent="0.25">
      <c r="B92" s="268">
        <f t="shared" si="10"/>
        <v>30</v>
      </c>
      <c r="C92" s="57" t="str">
        <f t="shared" si="8"/>
        <v/>
      </c>
      <c r="D92" s="253">
        <f>SUMPRODUCT(INDEX('Input| Projects'!$AR$10:$CO$1009, ,MATCH($C92,'Input| Projects'!$AR$9:$CO$9,0)),'Calc| Project Costs'!AF$10:AF$1009)/10^3+SUMPRODUCT(INDEX('Input| Projects'!$AR$10:$CO$1009, ,MATCH($C37,'Input| Projects'!$AR$9:$CO$9,0)),'Calc| Project Costs'!BL$10:BL$1009)/10^3</f>
        <v>0</v>
      </c>
      <c r="E92" s="253">
        <f>SUMPRODUCT(INDEX('Input| Projects'!$AR$10:$CO$1009, ,MATCH($C92,'Input| Projects'!$AR$9:$CO$9,0)),'Calc| Project Costs'!AG$10:AG$1009)/10^3+SUMPRODUCT(INDEX('Input| Projects'!$AR$10:$CO$1009, ,MATCH($C37,'Input| Projects'!$AR$9:$CO$9,0)),'Calc| Project Costs'!BM$10:BM$1009)/10^3</f>
        <v>0</v>
      </c>
      <c r="F92" s="253">
        <f>SUMPRODUCT(INDEX('Input| Projects'!$AR$10:$CO$1009, ,MATCH($C92,'Input| Projects'!$AR$9:$CO$9,0)),'Calc| Project Costs'!AH$10:AH$1009)/10^3+SUMPRODUCT(INDEX('Input| Projects'!$AR$10:$CO$1009, ,MATCH($C37,'Input| Projects'!$AR$9:$CO$9,0)),'Calc| Project Costs'!BN$10:BN$1009)/10^3</f>
        <v>0</v>
      </c>
      <c r="G92" s="253">
        <f>SUMPRODUCT(INDEX('Input| Projects'!$AR$10:$CO$1009, ,MATCH($C92,'Input| Projects'!$AR$9:$CO$9,0)),'Calc| Project Costs'!AI$10:AI$1009)/10^3+SUMPRODUCT(INDEX('Input| Projects'!$AR$10:$CO$1009, ,MATCH($C37,'Input| Projects'!$AR$9:$CO$9,0)),'Calc| Project Costs'!BO$10:BO$1009)/10^3</f>
        <v>0</v>
      </c>
      <c r="H92" s="253">
        <f>SUMPRODUCT(INDEX('Input| Projects'!$AR$10:$CO$1009, ,MATCH($C92,'Input| Projects'!$AR$9:$CO$9,0)),'Calc| Project Costs'!AJ$10:AJ$1009)/10^3+SUMPRODUCT(INDEX('Input| Projects'!$AR$10:$CO$1009, ,MATCH($C37,'Input| Projects'!$AR$9:$CO$9,0)),'Calc| Project Costs'!BP$10:BP$1009)/10^3</f>
        <v>0</v>
      </c>
      <c r="I92" s="253">
        <f t="shared" si="9"/>
        <v>0</v>
      </c>
    </row>
    <row r="93" spans="2:9" s="98" customFormat="1" outlineLevel="1" x14ac:dyDescent="0.25">
      <c r="B93" s="268">
        <f t="shared" si="10"/>
        <v>31</v>
      </c>
      <c r="C93" s="57" t="str">
        <f t="shared" si="8"/>
        <v/>
      </c>
      <c r="D93" s="253">
        <f>SUMPRODUCT(INDEX('Input| Projects'!$AR$10:$CO$1009, ,MATCH($C93,'Input| Projects'!$AR$9:$CO$9,0)),'Calc| Project Costs'!AF$10:AF$1009)/10^3+SUMPRODUCT(INDEX('Input| Projects'!$AR$10:$CO$1009, ,MATCH($C38,'Input| Projects'!$AR$9:$CO$9,0)),'Calc| Project Costs'!BL$10:BL$1009)/10^3</f>
        <v>0</v>
      </c>
      <c r="E93" s="253">
        <f>SUMPRODUCT(INDEX('Input| Projects'!$AR$10:$CO$1009, ,MATCH($C93,'Input| Projects'!$AR$9:$CO$9,0)),'Calc| Project Costs'!AG$10:AG$1009)/10^3+SUMPRODUCT(INDEX('Input| Projects'!$AR$10:$CO$1009, ,MATCH($C38,'Input| Projects'!$AR$9:$CO$9,0)),'Calc| Project Costs'!BM$10:BM$1009)/10^3</f>
        <v>0</v>
      </c>
      <c r="F93" s="253">
        <f>SUMPRODUCT(INDEX('Input| Projects'!$AR$10:$CO$1009, ,MATCH($C93,'Input| Projects'!$AR$9:$CO$9,0)),'Calc| Project Costs'!AH$10:AH$1009)/10^3+SUMPRODUCT(INDEX('Input| Projects'!$AR$10:$CO$1009, ,MATCH($C38,'Input| Projects'!$AR$9:$CO$9,0)),'Calc| Project Costs'!BN$10:BN$1009)/10^3</f>
        <v>0</v>
      </c>
      <c r="G93" s="253">
        <f>SUMPRODUCT(INDEX('Input| Projects'!$AR$10:$CO$1009, ,MATCH($C93,'Input| Projects'!$AR$9:$CO$9,0)),'Calc| Project Costs'!AI$10:AI$1009)/10^3+SUMPRODUCT(INDEX('Input| Projects'!$AR$10:$CO$1009, ,MATCH($C38,'Input| Projects'!$AR$9:$CO$9,0)),'Calc| Project Costs'!BO$10:BO$1009)/10^3</f>
        <v>0</v>
      </c>
      <c r="H93" s="253">
        <f>SUMPRODUCT(INDEX('Input| Projects'!$AR$10:$CO$1009, ,MATCH($C93,'Input| Projects'!$AR$9:$CO$9,0)),'Calc| Project Costs'!AJ$10:AJ$1009)/10^3+SUMPRODUCT(INDEX('Input| Projects'!$AR$10:$CO$1009, ,MATCH($C38,'Input| Projects'!$AR$9:$CO$9,0)),'Calc| Project Costs'!BP$10:BP$1009)/10^3</f>
        <v>0</v>
      </c>
      <c r="I93" s="253">
        <f t="shared" si="9"/>
        <v>0</v>
      </c>
    </row>
    <row r="94" spans="2:9" s="98" customFormat="1" outlineLevel="1" x14ac:dyDescent="0.25">
      <c r="B94" s="268">
        <f t="shared" si="10"/>
        <v>32</v>
      </c>
      <c r="C94" s="57" t="str">
        <f t="shared" si="8"/>
        <v/>
      </c>
      <c r="D94" s="253">
        <f>SUMPRODUCT(INDEX('Input| Projects'!$AR$10:$CO$1009, ,MATCH($C94,'Input| Projects'!$AR$9:$CO$9,0)),'Calc| Project Costs'!AF$10:AF$1009)/10^3+SUMPRODUCT(INDEX('Input| Projects'!$AR$10:$CO$1009, ,MATCH($C39,'Input| Projects'!$AR$9:$CO$9,0)),'Calc| Project Costs'!BL$10:BL$1009)/10^3</f>
        <v>0</v>
      </c>
      <c r="E94" s="253">
        <f>SUMPRODUCT(INDEX('Input| Projects'!$AR$10:$CO$1009, ,MATCH($C94,'Input| Projects'!$AR$9:$CO$9,0)),'Calc| Project Costs'!AG$10:AG$1009)/10^3+SUMPRODUCT(INDEX('Input| Projects'!$AR$10:$CO$1009, ,MATCH($C39,'Input| Projects'!$AR$9:$CO$9,0)),'Calc| Project Costs'!BM$10:BM$1009)/10^3</f>
        <v>0</v>
      </c>
      <c r="F94" s="253">
        <f>SUMPRODUCT(INDEX('Input| Projects'!$AR$10:$CO$1009, ,MATCH($C94,'Input| Projects'!$AR$9:$CO$9,0)),'Calc| Project Costs'!AH$10:AH$1009)/10^3+SUMPRODUCT(INDEX('Input| Projects'!$AR$10:$CO$1009, ,MATCH($C39,'Input| Projects'!$AR$9:$CO$9,0)),'Calc| Project Costs'!BN$10:BN$1009)/10^3</f>
        <v>0</v>
      </c>
      <c r="G94" s="253">
        <f>SUMPRODUCT(INDEX('Input| Projects'!$AR$10:$CO$1009, ,MATCH($C94,'Input| Projects'!$AR$9:$CO$9,0)),'Calc| Project Costs'!AI$10:AI$1009)/10^3+SUMPRODUCT(INDEX('Input| Projects'!$AR$10:$CO$1009, ,MATCH($C39,'Input| Projects'!$AR$9:$CO$9,0)),'Calc| Project Costs'!BO$10:BO$1009)/10^3</f>
        <v>0</v>
      </c>
      <c r="H94" s="253">
        <f>SUMPRODUCT(INDEX('Input| Projects'!$AR$10:$CO$1009, ,MATCH($C94,'Input| Projects'!$AR$9:$CO$9,0)),'Calc| Project Costs'!AJ$10:AJ$1009)/10^3+SUMPRODUCT(INDEX('Input| Projects'!$AR$10:$CO$1009, ,MATCH($C39,'Input| Projects'!$AR$9:$CO$9,0)),'Calc| Project Costs'!BP$10:BP$1009)/10^3</f>
        <v>0</v>
      </c>
      <c r="I94" s="253">
        <f t="shared" si="9"/>
        <v>0</v>
      </c>
    </row>
    <row r="95" spans="2:9" s="98" customFormat="1" outlineLevel="1" x14ac:dyDescent="0.25">
      <c r="B95" s="268">
        <f t="shared" si="10"/>
        <v>33</v>
      </c>
      <c r="C95" s="57" t="str">
        <f t="shared" ref="C95:C112" si="11">IFERROR(C40,"")</f>
        <v/>
      </c>
      <c r="D95" s="253">
        <f>SUMPRODUCT(INDEX('Input| Projects'!$AR$10:$CO$1009, ,MATCH($C95,'Input| Projects'!$AR$9:$CO$9,0)),'Calc| Project Costs'!AF$10:AF$1009)/10^3+SUMPRODUCT(INDEX('Input| Projects'!$AR$10:$CO$1009, ,MATCH($C40,'Input| Projects'!$AR$9:$CO$9,0)),'Calc| Project Costs'!BL$10:BL$1009)/10^3</f>
        <v>0</v>
      </c>
      <c r="E95" s="253">
        <f>SUMPRODUCT(INDEX('Input| Projects'!$AR$10:$CO$1009, ,MATCH($C95,'Input| Projects'!$AR$9:$CO$9,0)),'Calc| Project Costs'!AG$10:AG$1009)/10^3+SUMPRODUCT(INDEX('Input| Projects'!$AR$10:$CO$1009, ,MATCH($C40,'Input| Projects'!$AR$9:$CO$9,0)),'Calc| Project Costs'!BM$10:BM$1009)/10^3</f>
        <v>0</v>
      </c>
      <c r="F95" s="253">
        <f>SUMPRODUCT(INDEX('Input| Projects'!$AR$10:$CO$1009, ,MATCH($C95,'Input| Projects'!$AR$9:$CO$9,0)),'Calc| Project Costs'!AH$10:AH$1009)/10^3+SUMPRODUCT(INDEX('Input| Projects'!$AR$10:$CO$1009, ,MATCH($C40,'Input| Projects'!$AR$9:$CO$9,0)),'Calc| Project Costs'!BN$10:BN$1009)/10^3</f>
        <v>0</v>
      </c>
      <c r="G95" s="253">
        <f>SUMPRODUCT(INDEX('Input| Projects'!$AR$10:$CO$1009, ,MATCH($C95,'Input| Projects'!$AR$9:$CO$9,0)),'Calc| Project Costs'!AI$10:AI$1009)/10^3+SUMPRODUCT(INDEX('Input| Projects'!$AR$10:$CO$1009, ,MATCH($C40,'Input| Projects'!$AR$9:$CO$9,0)),'Calc| Project Costs'!BO$10:BO$1009)/10^3</f>
        <v>0</v>
      </c>
      <c r="H95" s="253">
        <f>SUMPRODUCT(INDEX('Input| Projects'!$AR$10:$CO$1009, ,MATCH($C95,'Input| Projects'!$AR$9:$CO$9,0)),'Calc| Project Costs'!AJ$10:AJ$1009)/10^3+SUMPRODUCT(INDEX('Input| Projects'!$AR$10:$CO$1009, ,MATCH($C40,'Input| Projects'!$AR$9:$CO$9,0)),'Calc| Project Costs'!BP$10:BP$1009)/10^3</f>
        <v>0</v>
      </c>
      <c r="I95" s="253">
        <f t="shared" si="9"/>
        <v>0</v>
      </c>
    </row>
    <row r="96" spans="2:9" s="98" customFormat="1" outlineLevel="1" x14ac:dyDescent="0.25">
      <c r="B96" s="268">
        <f t="shared" si="10"/>
        <v>34</v>
      </c>
      <c r="C96" s="57" t="str">
        <f t="shared" si="11"/>
        <v/>
      </c>
      <c r="D96" s="253">
        <f>SUMPRODUCT(INDEX('Input| Projects'!$AR$10:$CO$1009, ,MATCH($C96,'Input| Projects'!$AR$9:$CO$9,0)),'Calc| Project Costs'!AF$10:AF$1009)/10^3+SUMPRODUCT(INDEX('Input| Projects'!$AR$10:$CO$1009, ,MATCH($C41,'Input| Projects'!$AR$9:$CO$9,0)),'Calc| Project Costs'!BL$10:BL$1009)/10^3</f>
        <v>0</v>
      </c>
      <c r="E96" s="253">
        <f>SUMPRODUCT(INDEX('Input| Projects'!$AR$10:$CO$1009, ,MATCH($C96,'Input| Projects'!$AR$9:$CO$9,0)),'Calc| Project Costs'!AG$10:AG$1009)/10^3+SUMPRODUCT(INDEX('Input| Projects'!$AR$10:$CO$1009, ,MATCH($C41,'Input| Projects'!$AR$9:$CO$9,0)),'Calc| Project Costs'!BM$10:BM$1009)/10^3</f>
        <v>0</v>
      </c>
      <c r="F96" s="253">
        <f>SUMPRODUCT(INDEX('Input| Projects'!$AR$10:$CO$1009, ,MATCH($C96,'Input| Projects'!$AR$9:$CO$9,0)),'Calc| Project Costs'!AH$10:AH$1009)/10^3+SUMPRODUCT(INDEX('Input| Projects'!$AR$10:$CO$1009, ,MATCH($C41,'Input| Projects'!$AR$9:$CO$9,0)),'Calc| Project Costs'!BN$10:BN$1009)/10^3</f>
        <v>0</v>
      </c>
      <c r="G96" s="253">
        <f>SUMPRODUCT(INDEX('Input| Projects'!$AR$10:$CO$1009, ,MATCH($C96,'Input| Projects'!$AR$9:$CO$9,0)),'Calc| Project Costs'!AI$10:AI$1009)/10^3+SUMPRODUCT(INDEX('Input| Projects'!$AR$10:$CO$1009, ,MATCH($C41,'Input| Projects'!$AR$9:$CO$9,0)),'Calc| Project Costs'!BO$10:BO$1009)/10^3</f>
        <v>0</v>
      </c>
      <c r="H96" s="253">
        <f>SUMPRODUCT(INDEX('Input| Projects'!$AR$10:$CO$1009, ,MATCH($C96,'Input| Projects'!$AR$9:$CO$9,0)),'Calc| Project Costs'!AJ$10:AJ$1009)/10^3+SUMPRODUCT(INDEX('Input| Projects'!$AR$10:$CO$1009, ,MATCH($C41,'Input| Projects'!$AR$9:$CO$9,0)),'Calc| Project Costs'!BP$10:BP$1009)/10^3</f>
        <v>0</v>
      </c>
      <c r="I96" s="253">
        <f t="shared" si="9"/>
        <v>0</v>
      </c>
    </row>
    <row r="97" spans="2:9" s="98" customFormat="1" outlineLevel="1" x14ac:dyDescent="0.25">
      <c r="B97" s="268">
        <f t="shared" si="10"/>
        <v>35</v>
      </c>
      <c r="C97" s="57" t="str">
        <f t="shared" si="11"/>
        <v/>
      </c>
      <c r="D97" s="253">
        <f>SUMPRODUCT(INDEX('Input| Projects'!$AR$10:$CO$1009, ,MATCH($C97,'Input| Projects'!$AR$9:$CO$9,0)),'Calc| Project Costs'!AF$10:AF$1009)/10^3+SUMPRODUCT(INDEX('Input| Projects'!$AR$10:$CO$1009, ,MATCH($C42,'Input| Projects'!$AR$9:$CO$9,0)),'Calc| Project Costs'!BL$10:BL$1009)/10^3</f>
        <v>0</v>
      </c>
      <c r="E97" s="253">
        <f>SUMPRODUCT(INDEX('Input| Projects'!$AR$10:$CO$1009, ,MATCH($C97,'Input| Projects'!$AR$9:$CO$9,0)),'Calc| Project Costs'!AG$10:AG$1009)/10^3+SUMPRODUCT(INDEX('Input| Projects'!$AR$10:$CO$1009, ,MATCH($C42,'Input| Projects'!$AR$9:$CO$9,0)),'Calc| Project Costs'!BM$10:BM$1009)/10^3</f>
        <v>0</v>
      </c>
      <c r="F97" s="253">
        <f>SUMPRODUCT(INDEX('Input| Projects'!$AR$10:$CO$1009, ,MATCH($C97,'Input| Projects'!$AR$9:$CO$9,0)),'Calc| Project Costs'!AH$10:AH$1009)/10^3+SUMPRODUCT(INDEX('Input| Projects'!$AR$10:$CO$1009, ,MATCH($C42,'Input| Projects'!$AR$9:$CO$9,0)),'Calc| Project Costs'!BN$10:BN$1009)/10^3</f>
        <v>0</v>
      </c>
      <c r="G97" s="253">
        <f>SUMPRODUCT(INDEX('Input| Projects'!$AR$10:$CO$1009, ,MATCH($C97,'Input| Projects'!$AR$9:$CO$9,0)),'Calc| Project Costs'!AI$10:AI$1009)/10^3+SUMPRODUCT(INDEX('Input| Projects'!$AR$10:$CO$1009, ,MATCH($C42,'Input| Projects'!$AR$9:$CO$9,0)),'Calc| Project Costs'!BO$10:BO$1009)/10^3</f>
        <v>0</v>
      </c>
      <c r="H97" s="253">
        <f>SUMPRODUCT(INDEX('Input| Projects'!$AR$10:$CO$1009, ,MATCH($C97,'Input| Projects'!$AR$9:$CO$9,0)),'Calc| Project Costs'!AJ$10:AJ$1009)/10^3+SUMPRODUCT(INDEX('Input| Projects'!$AR$10:$CO$1009, ,MATCH($C42,'Input| Projects'!$AR$9:$CO$9,0)),'Calc| Project Costs'!BP$10:BP$1009)/10^3</f>
        <v>0</v>
      </c>
      <c r="I97" s="253">
        <f t="shared" si="9"/>
        <v>0</v>
      </c>
    </row>
    <row r="98" spans="2:9" s="98" customFormat="1" outlineLevel="1" x14ac:dyDescent="0.25">
      <c r="B98" s="268">
        <f t="shared" si="10"/>
        <v>36</v>
      </c>
      <c r="C98" s="57" t="str">
        <f t="shared" si="11"/>
        <v/>
      </c>
      <c r="D98" s="253">
        <f>SUMPRODUCT(INDEX('Input| Projects'!$AR$10:$CO$1009, ,MATCH($C98,'Input| Projects'!$AR$9:$CO$9,0)),'Calc| Project Costs'!AF$10:AF$1009)/10^3+SUMPRODUCT(INDEX('Input| Projects'!$AR$10:$CO$1009, ,MATCH($C43,'Input| Projects'!$AR$9:$CO$9,0)),'Calc| Project Costs'!BL$10:BL$1009)/10^3</f>
        <v>0</v>
      </c>
      <c r="E98" s="253">
        <f>SUMPRODUCT(INDEX('Input| Projects'!$AR$10:$CO$1009, ,MATCH($C98,'Input| Projects'!$AR$9:$CO$9,0)),'Calc| Project Costs'!AG$10:AG$1009)/10^3+SUMPRODUCT(INDEX('Input| Projects'!$AR$10:$CO$1009, ,MATCH($C43,'Input| Projects'!$AR$9:$CO$9,0)),'Calc| Project Costs'!BM$10:BM$1009)/10^3</f>
        <v>0</v>
      </c>
      <c r="F98" s="253">
        <f>SUMPRODUCT(INDEX('Input| Projects'!$AR$10:$CO$1009, ,MATCH($C98,'Input| Projects'!$AR$9:$CO$9,0)),'Calc| Project Costs'!AH$10:AH$1009)/10^3+SUMPRODUCT(INDEX('Input| Projects'!$AR$10:$CO$1009, ,MATCH($C43,'Input| Projects'!$AR$9:$CO$9,0)),'Calc| Project Costs'!BN$10:BN$1009)/10^3</f>
        <v>0</v>
      </c>
      <c r="G98" s="253">
        <f>SUMPRODUCT(INDEX('Input| Projects'!$AR$10:$CO$1009, ,MATCH($C98,'Input| Projects'!$AR$9:$CO$9,0)),'Calc| Project Costs'!AI$10:AI$1009)/10^3+SUMPRODUCT(INDEX('Input| Projects'!$AR$10:$CO$1009, ,MATCH($C43,'Input| Projects'!$AR$9:$CO$9,0)),'Calc| Project Costs'!BO$10:BO$1009)/10^3</f>
        <v>0</v>
      </c>
      <c r="H98" s="253">
        <f>SUMPRODUCT(INDEX('Input| Projects'!$AR$10:$CO$1009, ,MATCH($C98,'Input| Projects'!$AR$9:$CO$9,0)),'Calc| Project Costs'!AJ$10:AJ$1009)/10^3+SUMPRODUCT(INDEX('Input| Projects'!$AR$10:$CO$1009, ,MATCH($C43,'Input| Projects'!$AR$9:$CO$9,0)),'Calc| Project Costs'!BP$10:BP$1009)/10^3</f>
        <v>0</v>
      </c>
      <c r="I98" s="253">
        <f t="shared" si="9"/>
        <v>0</v>
      </c>
    </row>
    <row r="99" spans="2:9" s="98" customFormat="1" outlineLevel="1" x14ac:dyDescent="0.25">
      <c r="B99" s="268">
        <f t="shared" si="10"/>
        <v>37</v>
      </c>
      <c r="C99" s="57" t="str">
        <f t="shared" si="11"/>
        <v/>
      </c>
      <c r="D99" s="253">
        <f>SUMPRODUCT(INDEX('Input| Projects'!$AR$10:$CO$1009, ,MATCH($C99,'Input| Projects'!$AR$9:$CO$9,0)),'Calc| Project Costs'!AF$10:AF$1009)/10^3+SUMPRODUCT(INDEX('Input| Projects'!$AR$10:$CO$1009, ,MATCH($C44,'Input| Projects'!$AR$9:$CO$9,0)),'Calc| Project Costs'!BL$10:BL$1009)/10^3</f>
        <v>0</v>
      </c>
      <c r="E99" s="253">
        <f>SUMPRODUCT(INDEX('Input| Projects'!$AR$10:$CO$1009, ,MATCH($C99,'Input| Projects'!$AR$9:$CO$9,0)),'Calc| Project Costs'!AG$10:AG$1009)/10^3+SUMPRODUCT(INDEX('Input| Projects'!$AR$10:$CO$1009, ,MATCH($C44,'Input| Projects'!$AR$9:$CO$9,0)),'Calc| Project Costs'!BM$10:BM$1009)/10^3</f>
        <v>0</v>
      </c>
      <c r="F99" s="253">
        <f>SUMPRODUCT(INDEX('Input| Projects'!$AR$10:$CO$1009, ,MATCH($C99,'Input| Projects'!$AR$9:$CO$9,0)),'Calc| Project Costs'!AH$10:AH$1009)/10^3+SUMPRODUCT(INDEX('Input| Projects'!$AR$10:$CO$1009, ,MATCH($C44,'Input| Projects'!$AR$9:$CO$9,0)),'Calc| Project Costs'!BN$10:BN$1009)/10^3</f>
        <v>0</v>
      </c>
      <c r="G99" s="253">
        <f>SUMPRODUCT(INDEX('Input| Projects'!$AR$10:$CO$1009, ,MATCH($C99,'Input| Projects'!$AR$9:$CO$9,0)),'Calc| Project Costs'!AI$10:AI$1009)/10^3+SUMPRODUCT(INDEX('Input| Projects'!$AR$10:$CO$1009, ,MATCH($C44,'Input| Projects'!$AR$9:$CO$9,0)),'Calc| Project Costs'!BO$10:BO$1009)/10^3</f>
        <v>0</v>
      </c>
      <c r="H99" s="253">
        <f>SUMPRODUCT(INDEX('Input| Projects'!$AR$10:$CO$1009, ,MATCH($C99,'Input| Projects'!$AR$9:$CO$9,0)),'Calc| Project Costs'!AJ$10:AJ$1009)/10^3+SUMPRODUCT(INDEX('Input| Projects'!$AR$10:$CO$1009, ,MATCH($C44,'Input| Projects'!$AR$9:$CO$9,0)),'Calc| Project Costs'!BP$10:BP$1009)/10^3</f>
        <v>0</v>
      </c>
      <c r="I99" s="253">
        <f t="shared" si="9"/>
        <v>0</v>
      </c>
    </row>
    <row r="100" spans="2:9" s="98" customFormat="1" outlineLevel="1" x14ac:dyDescent="0.25">
      <c r="B100" s="268">
        <f t="shared" si="10"/>
        <v>38</v>
      </c>
      <c r="C100" s="57" t="str">
        <f t="shared" si="11"/>
        <v/>
      </c>
      <c r="D100" s="253">
        <f>SUMPRODUCT(INDEX('Input| Projects'!$AR$10:$CO$1009, ,MATCH($C100,'Input| Projects'!$AR$9:$CO$9,0)),'Calc| Project Costs'!AF$10:AF$1009)/10^3+SUMPRODUCT(INDEX('Input| Projects'!$AR$10:$CO$1009, ,MATCH($C45,'Input| Projects'!$AR$9:$CO$9,0)),'Calc| Project Costs'!BL$10:BL$1009)/10^3</f>
        <v>0</v>
      </c>
      <c r="E100" s="253">
        <f>SUMPRODUCT(INDEX('Input| Projects'!$AR$10:$CO$1009, ,MATCH($C100,'Input| Projects'!$AR$9:$CO$9,0)),'Calc| Project Costs'!AG$10:AG$1009)/10^3+SUMPRODUCT(INDEX('Input| Projects'!$AR$10:$CO$1009, ,MATCH($C45,'Input| Projects'!$AR$9:$CO$9,0)),'Calc| Project Costs'!BM$10:BM$1009)/10^3</f>
        <v>0</v>
      </c>
      <c r="F100" s="253">
        <f>SUMPRODUCT(INDEX('Input| Projects'!$AR$10:$CO$1009, ,MATCH($C100,'Input| Projects'!$AR$9:$CO$9,0)),'Calc| Project Costs'!AH$10:AH$1009)/10^3+SUMPRODUCT(INDEX('Input| Projects'!$AR$10:$CO$1009, ,MATCH($C45,'Input| Projects'!$AR$9:$CO$9,0)),'Calc| Project Costs'!BN$10:BN$1009)/10^3</f>
        <v>0</v>
      </c>
      <c r="G100" s="253">
        <f>SUMPRODUCT(INDEX('Input| Projects'!$AR$10:$CO$1009, ,MATCH($C100,'Input| Projects'!$AR$9:$CO$9,0)),'Calc| Project Costs'!AI$10:AI$1009)/10^3+SUMPRODUCT(INDEX('Input| Projects'!$AR$10:$CO$1009, ,MATCH($C45,'Input| Projects'!$AR$9:$CO$9,0)),'Calc| Project Costs'!BO$10:BO$1009)/10^3</f>
        <v>0</v>
      </c>
      <c r="H100" s="253">
        <f>SUMPRODUCT(INDEX('Input| Projects'!$AR$10:$CO$1009, ,MATCH($C100,'Input| Projects'!$AR$9:$CO$9,0)),'Calc| Project Costs'!AJ$10:AJ$1009)/10^3+SUMPRODUCT(INDEX('Input| Projects'!$AR$10:$CO$1009, ,MATCH($C45,'Input| Projects'!$AR$9:$CO$9,0)),'Calc| Project Costs'!BP$10:BP$1009)/10^3</f>
        <v>0</v>
      </c>
      <c r="I100" s="253">
        <f t="shared" si="9"/>
        <v>0</v>
      </c>
    </row>
    <row r="101" spans="2:9" s="98" customFormat="1" outlineLevel="1" x14ac:dyDescent="0.25">
      <c r="B101" s="268">
        <f t="shared" si="10"/>
        <v>39</v>
      </c>
      <c r="C101" s="57" t="str">
        <f t="shared" si="11"/>
        <v/>
      </c>
      <c r="D101" s="253">
        <f>SUMPRODUCT(INDEX('Input| Projects'!$AR$10:$CO$1009, ,MATCH($C101,'Input| Projects'!$AR$9:$CO$9,0)),'Calc| Project Costs'!AF$10:AF$1009)/10^3+SUMPRODUCT(INDEX('Input| Projects'!$AR$10:$CO$1009, ,MATCH($C46,'Input| Projects'!$AR$9:$CO$9,0)),'Calc| Project Costs'!BL$10:BL$1009)/10^3</f>
        <v>0</v>
      </c>
      <c r="E101" s="253">
        <f>SUMPRODUCT(INDEX('Input| Projects'!$AR$10:$CO$1009, ,MATCH($C101,'Input| Projects'!$AR$9:$CO$9,0)),'Calc| Project Costs'!AG$10:AG$1009)/10^3+SUMPRODUCT(INDEX('Input| Projects'!$AR$10:$CO$1009, ,MATCH($C46,'Input| Projects'!$AR$9:$CO$9,0)),'Calc| Project Costs'!BM$10:BM$1009)/10^3</f>
        <v>0</v>
      </c>
      <c r="F101" s="253">
        <f>SUMPRODUCT(INDEX('Input| Projects'!$AR$10:$CO$1009, ,MATCH($C101,'Input| Projects'!$AR$9:$CO$9,0)),'Calc| Project Costs'!AH$10:AH$1009)/10^3+SUMPRODUCT(INDEX('Input| Projects'!$AR$10:$CO$1009, ,MATCH($C46,'Input| Projects'!$AR$9:$CO$9,0)),'Calc| Project Costs'!BN$10:BN$1009)/10^3</f>
        <v>0</v>
      </c>
      <c r="G101" s="253">
        <f>SUMPRODUCT(INDEX('Input| Projects'!$AR$10:$CO$1009, ,MATCH($C101,'Input| Projects'!$AR$9:$CO$9,0)),'Calc| Project Costs'!AI$10:AI$1009)/10^3+SUMPRODUCT(INDEX('Input| Projects'!$AR$10:$CO$1009, ,MATCH($C46,'Input| Projects'!$AR$9:$CO$9,0)),'Calc| Project Costs'!BO$10:BO$1009)/10^3</f>
        <v>0</v>
      </c>
      <c r="H101" s="253">
        <f>SUMPRODUCT(INDEX('Input| Projects'!$AR$10:$CO$1009, ,MATCH($C101,'Input| Projects'!$AR$9:$CO$9,0)),'Calc| Project Costs'!AJ$10:AJ$1009)/10^3+SUMPRODUCT(INDEX('Input| Projects'!$AR$10:$CO$1009, ,MATCH($C46,'Input| Projects'!$AR$9:$CO$9,0)),'Calc| Project Costs'!BP$10:BP$1009)/10^3</f>
        <v>0</v>
      </c>
      <c r="I101" s="253">
        <f t="shared" si="9"/>
        <v>0</v>
      </c>
    </row>
    <row r="102" spans="2:9" s="98" customFormat="1" outlineLevel="1" x14ac:dyDescent="0.25">
      <c r="B102" s="268">
        <f t="shared" si="10"/>
        <v>40</v>
      </c>
      <c r="C102" s="57" t="str">
        <f t="shared" si="11"/>
        <v/>
      </c>
      <c r="D102" s="253">
        <f>SUMPRODUCT(INDEX('Input| Projects'!$AR$10:$CO$1009, ,MATCH($C102,'Input| Projects'!$AR$9:$CO$9,0)),'Calc| Project Costs'!AF$10:AF$1009)/10^3+SUMPRODUCT(INDEX('Input| Projects'!$AR$10:$CO$1009, ,MATCH($C47,'Input| Projects'!$AR$9:$CO$9,0)),'Calc| Project Costs'!BL$10:BL$1009)/10^3</f>
        <v>0</v>
      </c>
      <c r="E102" s="253">
        <f>SUMPRODUCT(INDEX('Input| Projects'!$AR$10:$CO$1009, ,MATCH($C102,'Input| Projects'!$AR$9:$CO$9,0)),'Calc| Project Costs'!AG$10:AG$1009)/10^3+SUMPRODUCT(INDEX('Input| Projects'!$AR$10:$CO$1009, ,MATCH($C47,'Input| Projects'!$AR$9:$CO$9,0)),'Calc| Project Costs'!BM$10:BM$1009)/10^3</f>
        <v>0</v>
      </c>
      <c r="F102" s="253">
        <f>SUMPRODUCT(INDEX('Input| Projects'!$AR$10:$CO$1009, ,MATCH($C102,'Input| Projects'!$AR$9:$CO$9,0)),'Calc| Project Costs'!AH$10:AH$1009)/10^3+SUMPRODUCT(INDEX('Input| Projects'!$AR$10:$CO$1009, ,MATCH($C47,'Input| Projects'!$AR$9:$CO$9,0)),'Calc| Project Costs'!BN$10:BN$1009)/10^3</f>
        <v>0</v>
      </c>
      <c r="G102" s="253">
        <f>SUMPRODUCT(INDEX('Input| Projects'!$AR$10:$CO$1009, ,MATCH($C102,'Input| Projects'!$AR$9:$CO$9,0)),'Calc| Project Costs'!AI$10:AI$1009)/10^3+SUMPRODUCT(INDEX('Input| Projects'!$AR$10:$CO$1009, ,MATCH($C47,'Input| Projects'!$AR$9:$CO$9,0)),'Calc| Project Costs'!BO$10:BO$1009)/10^3</f>
        <v>0</v>
      </c>
      <c r="H102" s="253">
        <f>SUMPRODUCT(INDEX('Input| Projects'!$AR$10:$CO$1009, ,MATCH($C102,'Input| Projects'!$AR$9:$CO$9,0)),'Calc| Project Costs'!AJ$10:AJ$1009)/10^3+SUMPRODUCT(INDEX('Input| Projects'!$AR$10:$CO$1009, ,MATCH($C47,'Input| Projects'!$AR$9:$CO$9,0)),'Calc| Project Costs'!BP$10:BP$1009)/10^3</f>
        <v>0</v>
      </c>
      <c r="I102" s="253">
        <f t="shared" si="9"/>
        <v>0</v>
      </c>
    </row>
    <row r="103" spans="2:9" s="98" customFormat="1" outlineLevel="1" x14ac:dyDescent="0.25">
      <c r="B103" s="268">
        <f t="shared" si="10"/>
        <v>41</v>
      </c>
      <c r="C103" s="57" t="str">
        <f t="shared" si="11"/>
        <v/>
      </c>
      <c r="D103" s="253">
        <f>SUMPRODUCT(INDEX('Input| Projects'!$AR$10:$CO$1009, ,MATCH($C103,'Input| Projects'!$AR$9:$CO$9,0)),'Calc| Project Costs'!AF$10:AF$1009)/10^3+SUMPRODUCT(INDEX('Input| Projects'!$AR$10:$CO$1009, ,MATCH($C48,'Input| Projects'!$AR$9:$CO$9,0)),'Calc| Project Costs'!BL$10:BL$1009)/10^3</f>
        <v>0</v>
      </c>
      <c r="E103" s="253">
        <f>SUMPRODUCT(INDEX('Input| Projects'!$AR$10:$CO$1009, ,MATCH($C103,'Input| Projects'!$AR$9:$CO$9,0)),'Calc| Project Costs'!AG$10:AG$1009)/10^3+SUMPRODUCT(INDEX('Input| Projects'!$AR$10:$CO$1009, ,MATCH($C48,'Input| Projects'!$AR$9:$CO$9,0)),'Calc| Project Costs'!BM$10:BM$1009)/10^3</f>
        <v>0</v>
      </c>
      <c r="F103" s="253">
        <f>SUMPRODUCT(INDEX('Input| Projects'!$AR$10:$CO$1009, ,MATCH($C103,'Input| Projects'!$AR$9:$CO$9,0)),'Calc| Project Costs'!AH$10:AH$1009)/10^3+SUMPRODUCT(INDEX('Input| Projects'!$AR$10:$CO$1009, ,MATCH($C48,'Input| Projects'!$AR$9:$CO$9,0)),'Calc| Project Costs'!BN$10:BN$1009)/10^3</f>
        <v>0</v>
      </c>
      <c r="G103" s="253">
        <f>SUMPRODUCT(INDEX('Input| Projects'!$AR$10:$CO$1009, ,MATCH($C103,'Input| Projects'!$AR$9:$CO$9,0)),'Calc| Project Costs'!AI$10:AI$1009)/10^3+SUMPRODUCT(INDEX('Input| Projects'!$AR$10:$CO$1009, ,MATCH($C48,'Input| Projects'!$AR$9:$CO$9,0)),'Calc| Project Costs'!BO$10:BO$1009)/10^3</f>
        <v>0</v>
      </c>
      <c r="H103" s="253">
        <f>SUMPRODUCT(INDEX('Input| Projects'!$AR$10:$CO$1009, ,MATCH($C103,'Input| Projects'!$AR$9:$CO$9,0)),'Calc| Project Costs'!AJ$10:AJ$1009)/10^3+SUMPRODUCT(INDEX('Input| Projects'!$AR$10:$CO$1009, ,MATCH($C48,'Input| Projects'!$AR$9:$CO$9,0)),'Calc| Project Costs'!BP$10:BP$1009)/10^3</f>
        <v>0</v>
      </c>
      <c r="I103" s="253">
        <f t="shared" si="9"/>
        <v>0</v>
      </c>
    </row>
    <row r="104" spans="2:9" s="98" customFormat="1" outlineLevel="1" x14ac:dyDescent="0.25">
      <c r="B104" s="268">
        <f t="shared" si="10"/>
        <v>42</v>
      </c>
      <c r="C104" s="57" t="str">
        <f t="shared" si="11"/>
        <v/>
      </c>
      <c r="D104" s="253">
        <f>SUMPRODUCT(INDEX('Input| Projects'!$AR$10:$CO$1009, ,MATCH($C104,'Input| Projects'!$AR$9:$CO$9,0)),'Calc| Project Costs'!AF$10:AF$1009)/10^3+SUMPRODUCT(INDEX('Input| Projects'!$AR$10:$CO$1009, ,MATCH($C49,'Input| Projects'!$AR$9:$CO$9,0)),'Calc| Project Costs'!BL$10:BL$1009)/10^3</f>
        <v>0</v>
      </c>
      <c r="E104" s="253">
        <f>SUMPRODUCT(INDEX('Input| Projects'!$AR$10:$CO$1009, ,MATCH($C104,'Input| Projects'!$AR$9:$CO$9,0)),'Calc| Project Costs'!AG$10:AG$1009)/10^3+SUMPRODUCT(INDEX('Input| Projects'!$AR$10:$CO$1009, ,MATCH($C49,'Input| Projects'!$AR$9:$CO$9,0)),'Calc| Project Costs'!BM$10:BM$1009)/10^3</f>
        <v>0</v>
      </c>
      <c r="F104" s="253">
        <f>SUMPRODUCT(INDEX('Input| Projects'!$AR$10:$CO$1009, ,MATCH($C104,'Input| Projects'!$AR$9:$CO$9,0)),'Calc| Project Costs'!AH$10:AH$1009)/10^3+SUMPRODUCT(INDEX('Input| Projects'!$AR$10:$CO$1009, ,MATCH($C49,'Input| Projects'!$AR$9:$CO$9,0)),'Calc| Project Costs'!BN$10:BN$1009)/10^3</f>
        <v>0</v>
      </c>
      <c r="G104" s="253">
        <f>SUMPRODUCT(INDEX('Input| Projects'!$AR$10:$CO$1009, ,MATCH($C104,'Input| Projects'!$AR$9:$CO$9,0)),'Calc| Project Costs'!AI$10:AI$1009)/10^3+SUMPRODUCT(INDEX('Input| Projects'!$AR$10:$CO$1009, ,MATCH($C49,'Input| Projects'!$AR$9:$CO$9,0)),'Calc| Project Costs'!BO$10:BO$1009)/10^3</f>
        <v>0</v>
      </c>
      <c r="H104" s="253">
        <f>SUMPRODUCT(INDEX('Input| Projects'!$AR$10:$CO$1009, ,MATCH($C104,'Input| Projects'!$AR$9:$CO$9,0)),'Calc| Project Costs'!AJ$10:AJ$1009)/10^3+SUMPRODUCT(INDEX('Input| Projects'!$AR$10:$CO$1009, ,MATCH($C49,'Input| Projects'!$AR$9:$CO$9,0)),'Calc| Project Costs'!BP$10:BP$1009)/10^3</f>
        <v>0</v>
      </c>
      <c r="I104" s="253">
        <f t="shared" si="9"/>
        <v>0</v>
      </c>
    </row>
    <row r="105" spans="2:9" s="98" customFormat="1" outlineLevel="1" x14ac:dyDescent="0.25">
      <c r="B105" s="268">
        <f t="shared" si="10"/>
        <v>43</v>
      </c>
      <c r="C105" s="57" t="str">
        <f t="shared" si="11"/>
        <v/>
      </c>
      <c r="D105" s="253">
        <f>SUMPRODUCT(INDEX('Input| Projects'!$AR$10:$CO$1009, ,MATCH($C105,'Input| Projects'!$AR$9:$CO$9,0)),'Calc| Project Costs'!AF$10:AF$1009)/10^3+SUMPRODUCT(INDEX('Input| Projects'!$AR$10:$CO$1009, ,MATCH($C50,'Input| Projects'!$AR$9:$CO$9,0)),'Calc| Project Costs'!BL$10:BL$1009)/10^3</f>
        <v>0</v>
      </c>
      <c r="E105" s="253">
        <f>SUMPRODUCT(INDEX('Input| Projects'!$AR$10:$CO$1009, ,MATCH($C105,'Input| Projects'!$AR$9:$CO$9,0)),'Calc| Project Costs'!AG$10:AG$1009)/10^3+SUMPRODUCT(INDEX('Input| Projects'!$AR$10:$CO$1009, ,MATCH($C50,'Input| Projects'!$AR$9:$CO$9,0)),'Calc| Project Costs'!BM$10:BM$1009)/10^3</f>
        <v>0</v>
      </c>
      <c r="F105" s="253">
        <f>SUMPRODUCT(INDEX('Input| Projects'!$AR$10:$CO$1009, ,MATCH($C105,'Input| Projects'!$AR$9:$CO$9,0)),'Calc| Project Costs'!AH$10:AH$1009)/10^3+SUMPRODUCT(INDEX('Input| Projects'!$AR$10:$CO$1009, ,MATCH($C50,'Input| Projects'!$AR$9:$CO$9,0)),'Calc| Project Costs'!BN$10:BN$1009)/10^3</f>
        <v>0</v>
      </c>
      <c r="G105" s="253">
        <f>SUMPRODUCT(INDEX('Input| Projects'!$AR$10:$CO$1009, ,MATCH($C105,'Input| Projects'!$AR$9:$CO$9,0)),'Calc| Project Costs'!AI$10:AI$1009)/10^3+SUMPRODUCT(INDEX('Input| Projects'!$AR$10:$CO$1009, ,MATCH($C50,'Input| Projects'!$AR$9:$CO$9,0)),'Calc| Project Costs'!BO$10:BO$1009)/10^3</f>
        <v>0</v>
      </c>
      <c r="H105" s="253">
        <f>SUMPRODUCT(INDEX('Input| Projects'!$AR$10:$CO$1009, ,MATCH($C105,'Input| Projects'!$AR$9:$CO$9,0)),'Calc| Project Costs'!AJ$10:AJ$1009)/10^3+SUMPRODUCT(INDEX('Input| Projects'!$AR$10:$CO$1009, ,MATCH($C50,'Input| Projects'!$AR$9:$CO$9,0)),'Calc| Project Costs'!BP$10:BP$1009)/10^3</f>
        <v>0</v>
      </c>
      <c r="I105" s="253">
        <f t="shared" si="9"/>
        <v>0</v>
      </c>
    </row>
    <row r="106" spans="2:9" s="98" customFormat="1" outlineLevel="1" x14ac:dyDescent="0.25">
      <c r="B106" s="268">
        <f t="shared" si="10"/>
        <v>44</v>
      </c>
      <c r="C106" s="57" t="str">
        <f t="shared" si="11"/>
        <v/>
      </c>
      <c r="D106" s="253">
        <f>SUMPRODUCT(INDEX('Input| Projects'!$AR$10:$CO$1009, ,MATCH($C106,'Input| Projects'!$AR$9:$CO$9,0)),'Calc| Project Costs'!AF$10:AF$1009)/10^3+SUMPRODUCT(INDEX('Input| Projects'!$AR$10:$CO$1009, ,MATCH($C51,'Input| Projects'!$AR$9:$CO$9,0)),'Calc| Project Costs'!BL$10:BL$1009)/10^3</f>
        <v>0</v>
      </c>
      <c r="E106" s="253">
        <f>SUMPRODUCT(INDEX('Input| Projects'!$AR$10:$CO$1009, ,MATCH($C106,'Input| Projects'!$AR$9:$CO$9,0)),'Calc| Project Costs'!AG$10:AG$1009)/10^3+SUMPRODUCT(INDEX('Input| Projects'!$AR$10:$CO$1009, ,MATCH($C51,'Input| Projects'!$AR$9:$CO$9,0)),'Calc| Project Costs'!BM$10:BM$1009)/10^3</f>
        <v>0</v>
      </c>
      <c r="F106" s="253">
        <f>SUMPRODUCT(INDEX('Input| Projects'!$AR$10:$CO$1009, ,MATCH($C106,'Input| Projects'!$AR$9:$CO$9,0)),'Calc| Project Costs'!AH$10:AH$1009)/10^3+SUMPRODUCT(INDEX('Input| Projects'!$AR$10:$CO$1009, ,MATCH($C51,'Input| Projects'!$AR$9:$CO$9,0)),'Calc| Project Costs'!BN$10:BN$1009)/10^3</f>
        <v>0</v>
      </c>
      <c r="G106" s="253">
        <f>SUMPRODUCT(INDEX('Input| Projects'!$AR$10:$CO$1009, ,MATCH($C106,'Input| Projects'!$AR$9:$CO$9,0)),'Calc| Project Costs'!AI$10:AI$1009)/10^3+SUMPRODUCT(INDEX('Input| Projects'!$AR$10:$CO$1009, ,MATCH($C51,'Input| Projects'!$AR$9:$CO$9,0)),'Calc| Project Costs'!BO$10:BO$1009)/10^3</f>
        <v>0</v>
      </c>
      <c r="H106" s="253">
        <f>SUMPRODUCT(INDEX('Input| Projects'!$AR$10:$CO$1009, ,MATCH($C106,'Input| Projects'!$AR$9:$CO$9,0)),'Calc| Project Costs'!AJ$10:AJ$1009)/10^3+SUMPRODUCT(INDEX('Input| Projects'!$AR$10:$CO$1009, ,MATCH($C51,'Input| Projects'!$AR$9:$CO$9,0)),'Calc| Project Costs'!BP$10:BP$1009)/10^3</f>
        <v>0</v>
      </c>
      <c r="I106" s="253">
        <f t="shared" si="9"/>
        <v>0</v>
      </c>
    </row>
    <row r="107" spans="2:9" s="98" customFormat="1" outlineLevel="1" x14ac:dyDescent="0.25">
      <c r="B107" s="268">
        <f t="shared" si="10"/>
        <v>45</v>
      </c>
      <c r="C107" s="57" t="str">
        <f t="shared" si="11"/>
        <v/>
      </c>
      <c r="D107" s="253">
        <f>SUMPRODUCT(INDEX('Input| Projects'!$AR$10:$CO$1009, ,MATCH($C107,'Input| Projects'!$AR$9:$CO$9,0)),'Calc| Project Costs'!AF$10:AF$1009)/10^3+SUMPRODUCT(INDEX('Input| Projects'!$AR$10:$CO$1009, ,MATCH($C52,'Input| Projects'!$AR$9:$CO$9,0)),'Calc| Project Costs'!BL$10:BL$1009)/10^3</f>
        <v>0</v>
      </c>
      <c r="E107" s="253">
        <f>SUMPRODUCT(INDEX('Input| Projects'!$AR$10:$CO$1009, ,MATCH($C107,'Input| Projects'!$AR$9:$CO$9,0)),'Calc| Project Costs'!AG$10:AG$1009)/10^3+SUMPRODUCT(INDEX('Input| Projects'!$AR$10:$CO$1009, ,MATCH($C52,'Input| Projects'!$AR$9:$CO$9,0)),'Calc| Project Costs'!BM$10:BM$1009)/10^3</f>
        <v>0</v>
      </c>
      <c r="F107" s="253">
        <f>SUMPRODUCT(INDEX('Input| Projects'!$AR$10:$CO$1009, ,MATCH($C107,'Input| Projects'!$AR$9:$CO$9,0)),'Calc| Project Costs'!AH$10:AH$1009)/10^3+SUMPRODUCT(INDEX('Input| Projects'!$AR$10:$CO$1009, ,MATCH($C52,'Input| Projects'!$AR$9:$CO$9,0)),'Calc| Project Costs'!BN$10:BN$1009)/10^3</f>
        <v>0</v>
      </c>
      <c r="G107" s="253">
        <f>SUMPRODUCT(INDEX('Input| Projects'!$AR$10:$CO$1009, ,MATCH($C107,'Input| Projects'!$AR$9:$CO$9,0)),'Calc| Project Costs'!AI$10:AI$1009)/10^3+SUMPRODUCT(INDEX('Input| Projects'!$AR$10:$CO$1009, ,MATCH($C52,'Input| Projects'!$AR$9:$CO$9,0)),'Calc| Project Costs'!BO$10:BO$1009)/10^3</f>
        <v>0</v>
      </c>
      <c r="H107" s="253">
        <f>SUMPRODUCT(INDEX('Input| Projects'!$AR$10:$CO$1009, ,MATCH($C107,'Input| Projects'!$AR$9:$CO$9,0)),'Calc| Project Costs'!AJ$10:AJ$1009)/10^3+SUMPRODUCT(INDEX('Input| Projects'!$AR$10:$CO$1009, ,MATCH($C52,'Input| Projects'!$AR$9:$CO$9,0)),'Calc| Project Costs'!BP$10:BP$1009)/10^3</f>
        <v>0</v>
      </c>
      <c r="I107" s="253">
        <f t="shared" si="9"/>
        <v>0</v>
      </c>
    </row>
    <row r="108" spans="2:9" s="98" customFormat="1" outlineLevel="1" x14ac:dyDescent="0.25">
      <c r="B108" s="268">
        <f t="shared" si="10"/>
        <v>46</v>
      </c>
      <c r="C108" s="57" t="str">
        <f t="shared" si="11"/>
        <v/>
      </c>
      <c r="D108" s="253">
        <f>SUMPRODUCT(INDEX('Input| Projects'!$AR$10:$CO$1009, ,MATCH($C108,'Input| Projects'!$AR$9:$CO$9,0)),'Calc| Project Costs'!AF$10:AF$1009)/10^3+SUMPRODUCT(INDEX('Input| Projects'!$AR$10:$CO$1009, ,MATCH($C53,'Input| Projects'!$AR$9:$CO$9,0)),'Calc| Project Costs'!BL$10:BL$1009)/10^3</f>
        <v>0</v>
      </c>
      <c r="E108" s="253">
        <f>SUMPRODUCT(INDEX('Input| Projects'!$AR$10:$CO$1009, ,MATCH($C108,'Input| Projects'!$AR$9:$CO$9,0)),'Calc| Project Costs'!AG$10:AG$1009)/10^3+SUMPRODUCT(INDEX('Input| Projects'!$AR$10:$CO$1009, ,MATCH($C53,'Input| Projects'!$AR$9:$CO$9,0)),'Calc| Project Costs'!BM$10:BM$1009)/10^3</f>
        <v>0</v>
      </c>
      <c r="F108" s="253">
        <f>SUMPRODUCT(INDEX('Input| Projects'!$AR$10:$CO$1009, ,MATCH($C108,'Input| Projects'!$AR$9:$CO$9,0)),'Calc| Project Costs'!AH$10:AH$1009)/10^3+SUMPRODUCT(INDEX('Input| Projects'!$AR$10:$CO$1009, ,MATCH($C53,'Input| Projects'!$AR$9:$CO$9,0)),'Calc| Project Costs'!BN$10:BN$1009)/10^3</f>
        <v>0</v>
      </c>
      <c r="G108" s="253">
        <f>SUMPRODUCT(INDEX('Input| Projects'!$AR$10:$CO$1009, ,MATCH($C108,'Input| Projects'!$AR$9:$CO$9,0)),'Calc| Project Costs'!AI$10:AI$1009)/10^3+SUMPRODUCT(INDEX('Input| Projects'!$AR$10:$CO$1009, ,MATCH($C53,'Input| Projects'!$AR$9:$CO$9,0)),'Calc| Project Costs'!BO$10:BO$1009)/10^3</f>
        <v>0</v>
      </c>
      <c r="H108" s="253">
        <f>SUMPRODUCT(INDEX('Input| Projects'!$AR$10:$CO$1009, ,MATCH($C108,'Input| Projects'!$AR$9:$CO$9,0)),'Calc| Project Costs'!AJ$10:AJ$1009)/10^3+SUMPRODUCT(INDEX('Input| Projects'!$AR$10:$CO$1009, ,MATCH($C53,'Input| Projects'!$AR$9:$CO$9,0)),'Calc| Project Costs'!BP$10:BP$1009)/10^3</f>
        <v>0</v>
      </c>
      <c r="I108" s="253">
        <f t="shared" si="9"/>
        <v>0</v>
      </c>
    </row>
    <row r="109" spans="2:9" s="98" customFormat="1" outlineLevel="1" x14ac:dyDescent="0.25">
      <c r="B109" s="268">
        <f t="shared" si="10"/>
        <v>47</v>
      </c>
      <c r="C109" s="57" t="str">
        <f t="shared" si="11"/>
        <v/>
      </c>
      <c r="D109" s="253">
        <f>SUMPRODUCT(INDEX('Input| Projects'!$AR$10:$CO$1009, ,MATCH($C109,'Input| Projects'!$AR$9:$CO$9,0)),'Calc| Project Costs'!AF$10:AF$1009)/10^3+SUMPRODUCT(INDEX('Input| Projects'!$AR$10:$CO$1009, ,MATCH($C54,'Input| Projects'!$AR$9:$CO$9,0)),'Calc| Project Costs'!BL$10:BL$1009)/10^3</f>
        <v>0</v>
      </c>
      <c r="E109" s="253">
        <f>SUMPRODUCT(INDEX('Input| Projects'!$AR$10:$CO$1009, ,MATCH($C109,'Input| Projects'!$AR$9:$CO$9,0)),'Calc| Project Costs'!AG$10:AG$1009)/10^3+SUMPRODUCT(INDEX('Input| Projects'!$AR$10:$CO$1009, ,MATCH($C54,'Input| Projects'!$AR$9:$CO$9,0)),'Calc| Project Costs'!BM$10:BM$1009)/10^3</f>
        <v>0</v>
      </c>
      <c r="F109" s="253">
        <f>SUMPRODUCT(INDEX('Input| Projects'!$AR$10:$CO$1009, ,MATCH($C109,'Input| Projects'!$AR$9:$CO$9,0)),'Calc| Project Costs'!AH$10:AH$1009)/10^3+SUMPRODUCT(INDEX('Input| Projects'!$AR$10:$CO$1009, ,MATCH($C54,'Input| Projects'!$AR$9:$CO$9,0)),'Calc| Project Costs'!BN$10:BN$1009)/10^3</f>
        <v>0</v>
      </c>
      <c r="G109" s="253">
        <f>SUMPRODUCT(INDEX('Input| Projects'!$AR$10:$CO$1009, ,MATCH($C109,'Input| Projects'!$AR$9:$CO$9,0)),'Calc| Project Costs'!AI$10:AI$1009)/10^3+SUMPRODUCT(INDEX('Input| Projects'!$AR$10:$CO$1009, ,MATCH($C54,'Input| Projects'!$AR$9:$CO$9,0)),'Calc| Project Costs'!BO$10:BO$1009)/10^3</f>
        <v>0</v>
      </c>
      <c r="H109" s="253">
        <f>SUMPRODUCT(INDEX('Input| Projects'!$AR$10:$CO$1009, ,MATCH($C109,'Input| Projects'!$AR$9:$CO$9,0)),'Calc| Project Costs'!AJ$10:AJ$1009)/10^3+SUMPRODUCT(INDEX('Input| Projects'!$AR$10:$CO$1009, ,MATCH($C54,'Input| Projects'!$AR$9:$CO$9,0)),'Calc| Project Costs'!BP$10:BP$1009)/10^3</f>
        <v>0</v>
      </c>
      <c r="I109" s="253">
        <f t="shared" si="9"/>
        <v>0</v>
      </c>
    </row>
    <row r="110" spans="2:9" s="98" customFormat="1" outlineLevel="1" x14ac:dyDescent="0.25">
      <c r="B110" s="268">
        <f t="shared" si="10"/>
        <v>48</v>
      </c>
      <c r="C110" s="57" t="str">
        <f t="shared" si="11"/>
        <v/>
      </c>
      <c r="D110" s="253">
        <f>SUMPRODUCT(INDEX('Input| Projects'!$AR$10:$CO$1009, ,MATCH($C110,'Input| Projects'!$AR$9:$CO$9,0)),'Calc| Project Costs'!AF$10:AF$1009)/10^3+SUMPRODUCT(INDEX('Input| Projects'!$AR$10:$CO$1009, ,MATCH($C55,'Input| Projects'!$AR$9:$CO$9,0)),'Calc| Project Costs'!BL$10:BL$1009)/10^3</f>
        <v>0</v>
      </c>
      <c r="E110" s="253">
        <f>SUMPRODUCT(INDEX('Input| Projects'!$AR$10:$CO$1009, ,MATCH($C110,'Input| Projects'!$AR$9:$CO$9,0)),'Calc| Project Costs'!AG$10:AG$1009)/10^3+SUMPRODUCT(INDEX('Input| Projects'!$AR$10:$CO$1009, ,MATCH($C55,'Input| Projects'!$AR$9:$CO$9,0)),'Calc| Project Costs'!BM$10:BM$1009)/10^3</f>
        <v>0</v>
      </c>
      <c r="F110" s="253">
        <f>SUMPRODUCT(INDEX('Input| Projects'!$AR$10:$CO$1009, ,MATCH($C110,'Input| Projects'!$AR$9:$CO$9,0)),'Calc| Project Costs'!AH$10:AH$1009)/10^3+SUMPRODUCT(INDEX('Input| Projects'!$AR$10:$CO$1009, ,MATCH($C55,'Input| Projects'!$AR$9:$CO$9,0)),'Calc| Project Costs'!BN$10:BN$1009)/10^3</f>
        <v>0</v>
      </c>
      <c r="G110" s="253">
        <f>SUMPRODUCT(INDEX('Input| Projects'!$AR$10:$CO$1009, ,MATCH($C110,'Input| Projects'!$AR$9:$CO$9,0)),'Calc| Project Costs'!AI$10:AI$1009)/10^3+SUMPRODUCT(INDEX('Input| Projects'!$AR$10:$CO$1009, ,MATCH($C55,'Input| Projects'!$AR$9:$CO$9,0)),'Calc| Project Costs'!BO$10:BO$1009)/10^3</f>
        <v>0</v>
      </c>
      <c r="H110" s="253">
        <f>SUMPRODUCT(INDEX('Input| Projects'!$AR$10:$CO$1009, ,MATCH($C110,'Input| Projects'!$AR$9:$CO$9,0)),'Calc| Project Costs'!AJ$10:AJ$1009)/10^3+SUMPRODUCT(INDEX('Input| Projects'!$AR$10:$CO$1009, ,MATCH($C55,'Input| Projects'!$AR$9:$CO$9,0)),'Calc| Project Costs'!BP$10:BP$1009)/10^3</f>
        <v>0</v>
      </c>
      <c r="I110" s="253">
        <f t="shared" si="9"/>
        <v>0</v>
      </c>
    </row>
    <row r="111" spans="2:9" s="98" customFormat="1" outlineLevel="1" x14ac:dyDescent="0.25">
      <c r="B111" s="268">
        <f t="shared" si="10"/>
        <v>49</v>
      </c>
      <c r="C111" s="57" t="str">
        <f t="shared" si="11"/>
        <v/>
      </c>
      <c r="D111" s="253">
        <f>SUMPRODUCT(INDEX('Input| Projects'!$AR$10:$CO$1009, ,MATCH($C111,'Input| Projects'!$AR$9:$CO$9,0)),'Calc| Project Costs'!AF$10:AF$1009)/10^3+SUMPRODUCT(INDEX('Input| Projects'!$AR$10:$CO$1009, ,MATCH($C56,'Input| Projects'!$AR$9:$CO$9,0)),'Calc| Project Costs'!BL$10:BL$1009)/10^3</f>
        <v>0</v>
      </c>
      <c r="E111" s="253">
        <f>SUMPRODUCT(INDEX('Input| Projects'!$AR$10:$CO$1009, ,MATCH($C111,'Input| Projects'!$AR$9:$CO$9,0)),'Calc| Project Costs'!AG$10:AG$1009)/10^3+SUMPRODUCT(INDEX('Input| Projects'!$AR$10:$CO$1009, ,MATCH($C56,'Input| Projects'!$AR$9:$CO$9,0)),'Calc| Project Costs'!BM$10:BM$1009)/10^3</f>
        <v>0</v>
      </c>
      <c r="F111" s="253">
        <f>SUMPRODUCT(INDEX('Input| Projects'!$AR$10:$CO$1009, ,MATCH($C111,'Input| Projects'!$AR$9:$CO$9,0)),'Calc| Project Costs'!AH$10:AH$1009)/10^3+SUMPRODUCT(INDEX('Input| Projects'!$AR$10:$CO$1009, ,MATCH($C56,'Input| Projects'!$AR$9:$CO$9,0)),'Calc| Project Costs'!BN$10:BN$1009)/10^3</f>
        <v>0</v>
      </c>
      <c r="G111" s="253">
        <f>SUMPRODUCT(INDEX('Input| Projects'!$AR$10:$CO$1009, ,MATCH($C111,'Input| Projects'!$AR$9:$CO$9,0)),'Calc| Project Costs'!AI$10:AI$1009)/10^3+SUMPRODUCT(INDEX('Input| Projects'!$AR$10:$CO$1009, ,MATCH($C56,'Input| Projects'!$AR$9:$CO$9,0)),'Calc| Project Costs'!BO$10:BO$1009)/10^3</f>
        <v>0</v>
      </c>
      <c r="H111" s="253">
        <f>SUMPRODUCT(INDEX('Input| Projects'!$AR$10:$CO$1009, ,MATCH($C111,'Input| Projects'!$AR$9:$CO$9,0)),'Calc| Project Costs'!AJ$10:AJ$1009)/10^3+SUMPRODUCT(INDEX('Input| Projects'!$AR$10:$CO$1009, ,MATCH($C56,'Input| Projects'!$AR$9:$CO$9,0)),'Calc| Project Costs'!BP$10:BP$1009)/10^3</f>
        <v>0</v>
      </c>
      <c r="I111" s="253">
        <f t="shared" si="9"/>
        <v>0</v>
      </c>
    </row>
    <row r="112" spans="2:9" s="98" customFormat="1" outlineLevel="1" x14ac:dyDescent="0.25">
      <c r="B112" s="268">
        <f t="shared" si="10"/>
        <v>50</v>
      </c>
      <c r="C112" s="57" t="str">
        <f t="shared" si="11"/>
        <v/>
      </c>
      <c r="D112" s="253">
        <f>SUMPRODUCT(INDEX('Input| Projects'!$AR$10:$CO$1009, ,MATCH($C112,'Input| Projects'!$AR$9:$CO$9,0)),'Calc| Project Costs'!AF$10:AF$1009)/10^3+SUMPRODUCT(INDEX('Input| Projects'!$AR$10:$CO$1009, ,MATCH($C57,'Input| Projects'!$AR$9:$CO$9,0)),'Calc| Project Costs'!BL$10:BL$1009)/10^3</f>
        <v>0</v>
      </c>
      <c r="E112" s="253">
        <f>SUMPRODUCT(INDEX('Input| Projects'!$AR$10:$CO$1009, ,MATCH($C112,'Input| Projects'!$AR$9:$CO$9,0)),'Calc| Project Costs'!AG$10:AG$1009)/10^3+SUMPRODUCT(INDEX('Input| Projects'!$AR$10:$CO$1009, ,MATCH($C57,'Input| Projects'!$AR$9:$CO$9,0)),'Calc| Project Costs'!BM$10:BM$1009)/10^3</f>
        <v>0</v>
      </c>
      <c r="F112" s="253">
        <f>SUMPRODUCT(INDEX('Input| Projects'!$AR$10:$CO$1009, ,MATCH($C112,'Input| Projects'!$AR$9:$CO$9,0)),'Calc| Project Costs'!AH$10:AH$1009)/10^3+SUMPRODUCT(INDEX('Input| Projects'!$AR$10:$CO$1009, ,MATCH($C57,'Input| Projects'!$AR$9:$CO$9,0)),'Calc| Project Costs'!BN$10:BN$1009)/10^3</f>
        <v>0</v>
      </c>
      <c r="G112" s="253">
        <f>SUMPRODUCT(INDEX('Input| Projects'!$AR$10:$CO$1009, ,MATCH($C112,'Input| Projects'!$AR$9:$CO$9,0)),'Calc| Project Costs'!AI$10:AI$1009)/10^3+SUMPRODUCT(INDEX('Input| Projects'!$AR$10:$CO$1009, ,MATCH($C57,'Input| Projects'!$AR$9:$CO$9,0)),'Calc| Project Costs'!BO$10:BO$1009)/10^3</f>
        <v>0</v>
      </c>
      <c r="H112" s="253">
        <f>SUMPRODUCT(INDEX('Input| Projects'!$AR$10:$CO$1009, ,MATCH($C112,'Input| Projects'!$AR$9:$CO$9,0)),'Calc| Project Costs'!AJ$10:AJ$1009)/10^3+SUMPRODUCT(INDEX('Input| Projects'!$AR$10:$CO$1009, ,MATCH($C57,'Input| Projects'!$AR$9:$CO$9,0)),'Calc| Project Costs'!BP$10:BP$1009)/10^3</f>
        <v>0</v>
      </c>
      <c r="I112" s="253">
        <f t="shared" si="9"/>
        <v>0</v>
      </c>
    </row>
    <row r="113" spans="1:37" s="98" customFormat="1" ht="13" x14ac:dyDescent="0.3">
      <c r="B113" s="65"/>
      <c r="C113" s="97" t="s">
        <v>1</v>
      </c>
      <c r="D113" s="261">
        <f t="shared" ref="D113:I113" si="12">IFERROR(SUM(D63:D112),"")</f>
        <v>0</v>
      </c>
      <c r="E113" s="261">
        <f t="shared" si="12"/>
        <v>0</v>
      </c>
      <c r="F113" s="261">
        <f t="shared" si="12"/>
        <v>0</v>
      </c>
      <c r="G113" s="261">
        <f t="shared" si="12"/>
        <v>0</v>
      </c>
      <c r="H113" s="261">
        <f t="shared" si="12"/>
        <v>0</v>
      </c>
      <c r="I113" s="261">
        <f t="shared" si="12"/>
        <v>0</v>
      </c>
    </row>
    <row r="114" spans="1:37" s="98" customFormat="1" ht="13" x14ac:dyDescent="0.3">
      <c r="A114" s="136"/>
      <c r="C114" s="97"/>
      <c r="I114" s="151"/>
    </row>
    <row r="115" spans="1:37" s="65" customFormat="1" ht="13" x14ac:dyDescent="0.3">
      <c r="A115" s="303"/>
      <c r="B115" s="303"/>
      <c r="C115" s="303" t="str">
        <f>IFERROR(LEFT(C60,2)+1&amp;". Forecast asset disposals – as incurred ($millions "&amp;'Input| Escalations'!$E$10&amp;" "&amp;'Input| Escalations'!$D$10&amp;") (Transmission)","")</f>
        <v>63. Forecast asset disposals – as incurred ($millions June 2026) (Transmission)</v>
      </c>
      <c r="D115" s="303"/>
      <c r="E115" s="303"/>
      <c r="F115" s="303"/>
      <c r="G115" s="303"/>
      <c r="H115" s="303"/>
      <c r="I115" s="303"/>
      <c r="V115" s="67"/>
      <c r="W115" s="67"/>
      <c r="X115" s="67"/>
      <c r="Y115" s="67"/>
      <c r="Z115" s="67"/>
      <c r="AA115" s="67"/>
      <c r="AF115" s="67"/>
      <c r="AG115" s="67"/>
      <c r="AH115" s="67"/>
      <c r="AI115" s="67"/>
      <c r="AJ115" s="67"/>
      <c r="AK115" s="67"/>
    </row>
    <row r="116" spans="1:37" s="65" customFormat="1" x14ac:dyDescent="0.25">
      <c r="D116" s="241">
        <f>IF(ABS('Input| Disposals'!Q58/10^3-D168-'Output| PTRM (D)'!D168)&lt;0.000001,0,1)</f>
        <v>0</v>
      </c>
      <c r="E116" s="241">
        <f>IF(ABS('Input| Disposals'!R58/10^3-E168-'Output| PTRM (D)'!E168)&lt;0.000001,0,1)</f>
        <v>0</v>
      </c>
      <c r="F116" s="241">
        <f>IF(ABS('Input| Disposals'!S58/10^3-F168-'Output| PTRM (D)'!F168)&lt;0.000001,0,1)</f>
        <v>0</v>
      </c>
      <c r="G116" s="241">
        <f>IF(ABS('Input| Disposals'!T58/10^3-G168-'Output| PTRM (D)'!G168)&lt;0.000001,0,1)</f>
        <v>0</v>
      </c>
      <c r="H116" s="241">
        <f>IF(ABS('Input| Disposals'!U58/10^3-H168-'Output| PTRM (D)'!H168)&lt;0.000001,0,1)</f>
        <v>0</v>
      </c>
      <c r="V116" s="67"/>
      <c r="W116" s="67"/>
      <c r="X116" s="67"/>
      <c r="Y116" s="67"/>
      <c r="Z116" s="67"/>
      <c r="AA116" s="67"/>
      <c r="AF116" s="67"/>
      <c r="AG116" s="67"/>
      <c r="AH116" s="67"/>
      <c r="AI116" s="67"/>
      <c r="AJ116" s="67"/>
      <c r="AK116" s="67"/>
    </row>
    <row r="117" spans="1:37" s="65" customFormat="1" x14ac:dyDescent="0.25">
      <c r="C117" s="246" t="s">
        <v>155</v>
      </c>
      <c r="D117" s="246" t="str">
        <f>D$7</f>
        <v>2026-27</v>
      </c>
      <c r="E117" s="246" t="str">
        <f>E$7</f>
        <v>2027-28</v>
      </c>
      <c r="F117" s="246" t="str">
        <f>F$7</f>
        <v>2028-29</v>
      </c>
      <c r="G117" s="246" t="str">
        <f>G$7</f>
        <v>2029-30</v>
      </c>
      <c r="H117" s="246" t="str">
        <f>H$7</f>
        <v>2030-31</v>
      </c>
      <c r="I117" s="246" t="s">
        <v>1</v>
      </c>
      <c r="V117" s="67"/>
      <c r="W117" s="67"/>
      <c r="X117" s="67"/>
      <c r="Y117" s="67"/>
      <c r="Z117" s="67"/>
      <c r="AA117" s="67"/>
      <c r="AF117" s="67"/>
      <c r="AG117" s="67"/>
      <c r="AH117" s="67"/>
      <c r="AI117" s="67"/>
      <c r="AJ117" s="67"/>
      <c r="AK117" s="67"/>
    </row>
    <row r="118" spans="1:37" s="65" customFormat="1" x14ac:dyDescent="0.25">
      <c r="B118" s="268">
        <v>1</v>
      </c>
      <c r="C118" s="57" t="str">
        <f t="shared" ref="C118:C149" si="13">IFERROR(C8,"")</f>
        <v/>
      </c>
      <c r="D118" s="253">
        <f>INDEX('Input| Disposals'!$Q$8:$U$57,MATCH($C118,'Input| Disposals'!$M$8:$M$57,0),MATCH(D$117,'Input| Disposals'!$Q$7:$U$7,0))/10^3</f>
        <v>0</v>
      </c>
      <c r="E118" s="253">
        <f>INDEX('Input| Disposals'!$Q$8:$U$57,MATCH($C118,'Input| Disposals'!$M$8:$M$57,0),MATCH(E$117,'Input| Disposals'!$Q$7:$U$7,0))/10^3</f>
        <v>0</v>
      </c>
      <c r="F118" s="253">
        <f>INDEX('Input| Disposals'!$Q$8:$U$57,MATCH($C118,'Input| Disposals'!$M$8:$M$57,0),MATCH(F$117,'Input| Disposals'!$Q$7:$U$7,0))/10^3</f>
        <v>0</v>
      </c>
      <c r="G118" s="253">
        <f>INDEX('Input| Disposals'!$Q$8:$U$57,MATCH($C118,'Input| Disposals'!$M$8:$M$57,0),MATCH(G$117,'Input| Disposals'!$Q$7:$U$7,0))/10^3</f>
        <v>0</v>
      </c>
      <c r="H118" s="253">
        <f>INDEX('Input| Disposals'!$Q$8:$U$57,MATCH($C118,'Input| Disposals'!$M$8:$M$57,0),MATCH(H$117,'Input| Disposals'!$Q$7:$U$7,0))/10^3</f>
        <v>0</v>
      </c>
      <c r="I118" s="253">
        <f>IFERROR(SUM(D118:H118),"")</f>
        <v>0</v>
      </c>
      <c r="V118" s="67"/>
      <c r="W118" s="67"/>
      <c r="X118" s="67"/>
      <c r="Y118" s="67"/>
      <c r="Z118" s="67"/>
      <c r="AA118" s="67"/>
      <c r="AF118" s="67"/>
      <c r="AG118" s="67"/>
      <c r="AH118" s="67"/>
      <c r="AI118" s="67"/>
      <c r="AJ118" s="67"/>
      <c r="AK118" s="67"/>
    </row>
    <row r="119" spans="1:37" s="65" customFormat="1" x14ac:dyDescent="0.25">
      <c r="B119" s="268">
        <f>IFERROR(B118+1,"")</f>
        <v>2</v>
      </c>
      <c r="C119" s="57" t="str">
        <f t="shared" si="13"/>
        <v/>
      </c>
      <c r="D119" s="253">
        <f>INDEX('Input| Disposals'!$Q$8:$U$57,MATCH($C119,'Input| Disposals'!$M$8:$M$57,0),MATCH(D$117,'Input| Disposals'!$Q$7:$U$7,0))/10^3</f>
        <v>0</v>
      </c>
      <c r="E119" s="253">
        <f>INDEX('Input| Disposals'!$Q$8:$U$57,MATCH($C119,'Input| Disposals'!$M$8:$M$57,0),MATCH(E$117,'Input| Disposals'!$Q$7:$U$7,0))/10^3</f>
        <v>0</v>
      </c>
      <c r="F119" s="253">
        <f>INDEX('Input| Disposals'!$Q$8:$U$57,MATCH($C119,'Input| Disposals'!$M$8:$M$57,0),MATCH(F$117,'Input| Disposals'!$Q$7:$U$7,0))/10^3</f>
        <v>0</v>
      </c>
      <c r="G119" s="253">
        <f>INDEX('Input| Disposals'!$Q$8:$U$57,MATCH($C119,'Input| Disposals'!$M$8:$M$57,0),MATCH(G$117,'Input| Disposals'!$Q$7:$U$7,0))/10^3</f>
        <v>0</v>
      </c>
      <c r="H119" s="253">
        <f>INDEX('Input| Disposals'!$Q$8:$U$57,MATCH($C119,'Input| Disposals'!$M$8:$M$57,0),MATCH(H$117,'Input| Disposals'!$Q$7:$U$7,0))/10^3</f>
        <v>0</v>
      </c>
      <c r="I119" s="253">
        <f t="shared" ref="I119:I167" si="14">IFERROR(SUM(D119:H119),"")</f>
        <v>0</v>
      </c>
      <c r="V119" s="67"/>
      <c r="W119" s="67"/>
      <c r="X119" s="67"/>
      <c r="Y119" s="67"/>
      <c r="Z119" s="67"/>
      <c r="AA119" s="67"/>
      <c r="AF119" s="67"/>
      <c r="AG119" s="67"/>
      <c r="AH119" s="67"/>
      <c r="AI119" s="67"/>
      <c r="AJ119" s="67"/>
      <c r="AK119" s="67"/>
    </row>
    <row r="120" spans="1:37" s="65" customFormat="1" x14ac:dyDescent="0.25">
      <c r="B120" s="268">
        <f t="shared" ref="B120:B167" si="15">IFERROR(B119+1,"")</f>
        <v>3</v>
      </c>
      <c r="C120" s="57" t="str">
        <f t="shared" si="13"/>
        <v/>
      </c>
      <c r="D120" s="253">
        <f>INDEX('Input| Disposals'!$Q$8:$U$57,MATCH($C120,'Input| Disposals'!$M$8:$M$57,0),MATCH(D$117,'Input| Disposals'!$Q$7:$U$7,0))/10^3</f>
        <v>0</v>
      </c>
      <c r="E120" s="253">
        <f>INDEX('Input| Disposals'!$Q$8:$U$57,MATCH($C120,'Input| Disposals'!$M$8:$M$57,0),MATCH(E$117,'Input| Disposals'!$Q$7:$U$7,0))/10^3</f>
        <v>0</v>
      </c>
      <c r="F120" s="253">
        <f>INDEX('Input| Disposals'!$Q$8:$U$57,MATCH($C120,'Input| Disposals'!$M$8:$M$57,0),MATCH(F$117,'Input| Disposals'!$Q$7:$U$7,0))/10^3</f>
        <v>0</v>
      </c>
      <c r="G120" s="253">
        <f>INDEX('Input| Disposals'!$Q$8:$U$57,MATCH($C120,'Input| Disposals'!$M$8:$M$57,0),MATCH(G$117,'Input| Disposals'!$Q$7:$U$7,0))/10^3</f>
        <v>0</v>
      </c>
      <c r="H120" s="253">
        <f>INDEX('Input| Disposals'!$Q$8:$U$57,MATCH($C120,'Input| Disposals'!$M$8:$M$57,0),MATCH(H$117,'Input| Disposals'!$Q$7:$U$7,0))/10^3</f>
        <v>0</v>
      </c>
      <c r="I120" s="253">
        <f t="shared" si="14"/>
        <v>0</v>
      </c>
      <c r="V120" s="67"/>
      <c r="W120" s="67"/>
      <c r="X120" s="67"/>
      <c r="Y120" s="67"/>
      <c r="Z120" s="67"/>
      <c r="AA120" s="67"/>
      <c r="AF120" s="67"/>
      <c r="AG120" s="67"/>
      <c r="AH120" s="67"/>
      <c r="AI120" s="67"/>
      <c r="AJ120" s="67"/>
      <c r="AK120" s="67"/>
    </row>
    <row r="121" spans="1:37" s="65" customFormat="1" x14ac:dyDescent="0.25">
      <c r="B121" s="268">
        <f t="shared" si="15"/>
        <v>4</v>
      </c>
      <c r="C121" s="57" t="str">
        <f t="shared" si="13"/>
        <v/>
      </c>
      <c r="D121" s="253">
        <f>INDEX('Input| Disposals'!$Q$8:$U$57,MATCH($C121,'Input| Disposals'!$M$8:$M$57,0),MATCH(D$117,'Input| Disposals'!$Q$7:$U$7,0))/10^3</f>
        <v>0</v>
      </c>
      <c r="E121" s="253">
        <f>INDEX('Input| Disposals'!$Q$8:$U$57,MATCH($C121,'Input| Disposals'!$M$8:$M$57,0),MATCH(E$117,'Input| Disposals'!$Q$7:$U$7,0))/10^3</f>
        <v>0</v>
      </c>
      <c r="F121" s="253">
        <f>INDEX('Input| Disposals'!$Q$8:$U$57,MATCH($C121,'Input| Disposals'!$M$8:$M$57,0),MATCH(F$117,'Input| Disposals'!$Q$7:$U$7,0))/10^3</f>
        <v>0</v>
      </c>
      <c r="G121" s="253">
        <f>INDEX('Input| Disposals'!$Q$8:$U$57,MATCH($C121,'Input| Disposals'!$M$8:$M$57,0),MATCH(G$117,'Input| Disposals'!$Q$7:$U$7,0))/10^3</f>
        <v>0</v>
      </c>
      <c r="H121" s="253">
        <f>INDEX('Input| Disposals'!$Q$8:$U$57,MATCH($C121,'Input| Disposals'!$M$8:$M$57,0),MATCH(H$117,'Input| Disposals'!$Q$7:$U$7,0))/10^3</f>
        <v>0</v>
      </c>
      <c r="I121" s="253">
        <f t="shared" si="14"/>
        <v>0</v>
      </c>
      <c r="V121" s="67"/>
      <c r="W121" s="67"/>
      <c r="X121" s="67"/>
      <c r="Y121" s="67"/>
      <c r="Z121" s="67"/>
      <c r="AA121" s="67"/>
      <c r="AF121" s="67"/>
      <c r="AG121" s="67"/>
      <c r="AH121" s="67"/>
      <c r="AI121" s="67"/>
      <c r="AJ121" s="67"/>
      <c r="AK121" s="67"/>
    </row>
    <row r="122" spans="1:37" s="65" customFormat="1" x14ac:dyDescent="0.25">
      <c r="B122" s="268">
        <f t="shared" si="15"/>
        <v>5</v>
      </c>
      <c r="C122" s="57" t="str">
        <f t="shared" si="13"/>
        <v/>
      </c>
      <c r="D122" s="253">
        <f>INDEX('Input| Disposals'!$Q$8:$U$57,MATCH($C122,'Input| Disposals'!$M$8:$M$57,0),MATCH(D$117,'Input| Disposals'!$Q$7:$U$7,0))/10^3</f>
        <v>0</v>
      </c>
      <c r="E122" s="253">
        <f>INDEX('Input| Disposals'!$Q$8:$U$57,MATCH($C122,'Input| Disposals'!$M$8:$M$57,0),MATCH(E$117,'Input| Disposals'!$Q$7:$U$7,0))/10^3</f>
        <v>0</v>
      </c>
      <c r="F122" s="253">
        <f>INDEX('Input| Disposals'!$Q$8:$U$57,MATCH($C122,'Input| Disposals'!$M$8:$M$57,0),MATCH(F$117,'Input| Disposals'!$Q$7:$U$7,0))/10^3</f>
        <v>0</v>
      </c>
      <c r="G122" s="253">
        <f>INDEX('Input| Disposals'!$Q$8:$U$57,MATCH($C122,'Input| Disposals'!$M$8:$M$57,0),MATCH(G$117,'Input| Disposals'!$Q$7:$U$7,0))/10^3</f>
        <v>0</v>
      </c>
      <c r="H122" s="253">
        <f>INDEX('Input| Disposals'!$Q$8:$U$57,MATCH($C122,'Input| Disposals'!$M$8:$M$57,0),MATCH(H$117,'Input| Disposals'!$Q$7:$U$7,0))/10^3</f>
        <v>0</v>
      </c>
      <c r="I122" s="253">
        <f t="shared" si="14"/>
        <v>0</v>
      </c>
      <c r="V122" s="67"/>
      <c r="W122" s="67"/>
      <c r="X122" s="67"/>
      <c r="Y122" s="67"/>
      <c r="Z122" s="67"/>
      <c r="AA122" s="67"/>
      <c r="AF122" s="67"/>
      <c r="AG122" s="67"/>
      <c r="AH122" s="67"/>
      <c r="AI122" s="67"/>
      <c r="AJ122" s="67"/>
      <c r="AK122" s="67"/>
    </row>
    <row r="123" spans="1:37" s="65" customFormat="1" x14ac:dyDescent="0.25">
      <c r="B123" s="268">
        <f t="shared" si="15"/>
        <v>6</v>
      </c>
      <c r="C123" s="57" t="str">
        <f t="shared" si="13"/>
        <v/>
      </c>
      <c r="D123" s="253">
        <f>INDEX('Input| Disposals'!$Q$8:$U$57,MATCH($C123,'Input| Disposals'!$M$8:$M$57,0),MATCH(D$117,'Input| Disposals'!$Q$7:$U$7,0))/10^3</f>
        <v>0</v>
      </c>
      <c r="E123" s="253">
        <f>INDEX('Input| Disposals'!$Q$8:$U$57,MATCH($C123,'Input| Disposals'!$M$8:$M$57,0),MATCH(E$117,'Input| Disposals'!$Q$7:$U$7,0))/10^3</f>
        <v>0</v>
      </c>
      <c r="F123" s="253">
        <f>INDEX('Input| Disposals'!$Q$8:$U$57,MATCH($C123,'Input| Disposals'!$M$8:$M$57,0),MATCH(F$117,'Input| Disposals'!$Q$7:$U$7,0))/10^3</f>
        <v>0</v>
      </c>
      <c r="G123" s="253">
        <f>INDEX('Input| Disposals'!$Q$8:$U$57,MATCH($C123,'Input| Disposals'!$M$8:$M$57,0),MATCH(G$117,'Input| Disposals'!$Q$7:$U$7,0))/10^3</f>
        <v>0</v>
      </c>
      <c r="H123" s="253">
        <f>INDEX('Input| Disposals'!$Q$8:$U$57,MATCH($C123,'Input| Disposals'!$M$8:$M$57,0),MATCH(H$117,'Input| Disposals'!$Q$7:$U$7,0))/10^3</f>
        <v>0</v>
      </c>
      <c r="I123" s="253">
        <f t="shared" si="14"/>
        <v>0</v>
      </c>
      <c r="V123" s="67"/>
      <c r="W123" s="67"/>
      <c r="X123" s="67"/>
      <c r="Y123" s="67"/>
      <c r="Z123" s="67"/>
      <c r="AA123" s="67"/>
      <c r="AF123" s="67"/>
      <c r="AG123" s="67"/>
      <c r="AH123" s="67"/>
      <c r="AI123" s="67"/>
      <c r="AJ123" s="67"/>
      <c r="AK123" s="67"/>
    </row>
    <row r="124" spans="1:37" s="65" customFormat="1" x14ac:dyDescent="0.25">
      <c r="B124" s="268">
        <f t="shared" si="15"/>
        <v>7</v>
      </c>
      <c r="C124" s="57" t="str">
        <f t="shared" si="13"/>
        <v/>
      </c>
      <c r="D124" s="253">
        <f>INDEX('Input| Disposals'!$Q$8:$U$57,MATCH($C124,'Input| Disposals'!$M$8:$M$57,0),MATCH(D$117,'Input| Disposals'!$Q$7:$U$7,0))/10^3</f>
        <v>0</v>
      </c>
      <c r="E124" s="253">
        <f>INDEX('Input| Disposals'!$Q$8:$U$57,MATCH($C124,'Input| Disposals'!$M$8:$M$57,0),MATCH(E$117,'Input| Disposals'!$Q$7:$U$7,0))/10^3</f>
        <v>0</v>
      </c>
      <c r="F124" s="253">
        <f>INDEX('Input| Disposals'!$Q$8:$U$57,MATCH($C124,'Input| Disposals'!$M$8:$M$57,0),MATCH(F$117,'Input| Disposals'!$Q$7:$U$7,0))/10^3</f>
        <v>0</v>
      </c>
      <c r="G124" s="253">
        <f>INDEX('Input| Disposals'!$Q$8:$U$57,MATCH($C124,'Input| Disposals'!$M$8:$M$57,0),MATCH(G$117,'Input| Disposals'!$Q$7:$U$7,0))/10^3</f>
        <v>0</v>
      </c>
      <c r="H124" s="253">
        <f>INDEX('Input| Disposals'!$Q$8:$U$57,MATCH($C124,'Input| Disposals'!$M$8:$M$57,0),MATCH(H$117,'Input| Disposals'!$Q$7:$U$7,0))/10^3</f>
        <v>0</v>
      </c>
      <c r="I124" s="253">
        <f t="shared" si="14"/>
        <v>0</v>
      </c>
      <c r="V124" s="67"/>
      <c r="W124" s="67"/>
      <c r="X124" s="67"/>
      <c r="Y124" s="67"/>
      <c r="Z124" s="67"/>
      <c r="AA124" s="67"/>
      <c r="AF124" s="67"/>
      <c r="AG124" s="67"/>
      <c r="AH124" s="67"/>
      <c r="AI124" s="67"/>
      <c r="AJ124" s="67"/>
      <c r="AK124" s="67"/>
    </row>
    <row r="125" spans="1:37" s="65" customFormat="1" x14ac:dyDescent="0.25">
      <c r="B125" s="268">
        <f t="shared" si="15"/>
        <v>8</v>
      </c>
      <c r="C125" s="57" t="str">
        <f t="shared" si="13"/>
        <v/>
      </c>
      <c r="D125" s="253">
        <f>INDEX('Input| Disposals'!$Q$8:$U$57,MATCH($C125,'Input| Disposals'!$M$8:$M$57,0),MATCH(D$117,'Input| Disposals'!$Q$7:$U$7,0))/10^3</f>
        <v>0</v>
      </c>
      <c r="E125" s="253">
        <f>INDEX('Input| Disposals'!$Q$8:$U$57,MATCH($C125,'Input| Disposals'!$M$8:$M$57,0),MATCH(E$117,'Input| Disposals'!$Q$7:$U$7,0))/10^3</f>
        <v>0</v>
      </c>
      <c r="F125" s="253">
        <f>INDEX('Input| Disposals'!$Q$8:$U$57,MATCH($C125,'Input| Disposals'!$M$8:$M$57,0),MATCH(F$117,'Input| Disposals'!$Q$7:$U$7,0))/10^3</f>
        <v>0</v>
      </c>
      <c r="G125" s="253">
        <f>INDEX('Input| Disposals'!$Q$8:$U$57,MATCH($C125,'Input| Disposals'!$M$8:$M$57,0),MATCH(G$117,'Input| Disposals'!$Q$7:$U$7,0))/10^3</f>
        <v>0</v>
      </c>
      <c r="H125" s="253">
        <f>INDEX('Input| Disposals'!$Q$8:$U$57,MATCH($C125,'Input| Disposals'!$M$8:$M$57,0),MATCH(H$117,'Input| Disposals'!$Q$7:$U$7,0))/10^3</f>
        <v>0</v>
      </c>
      <c r="I125" s="253">
        <f t="shared" si="14"/>
        <v>0</v>
      </c>
      <c r="V125" s="67"/>
      <c r="W125" s="67"/>
      <c r="X125" s="67"/>
      <c r="Y125" s="67"/>
      <c r="Z125" s="67"/>
      <c r="AA125" s="67"/>
      <c r="AF125" s="67"/>
      <c r="AG125" s="67"/>
      <c r="AH125" s="67"/>
      <c r="AI125" s="67"/>
      <c r="AJ125" s="67"/>
      <c r="AK125" s="67"/>
    </row>
    <row r="126" spans="1:37" s="65" customFormat="1" x14ac:dyDescent="0.25">
      <c r="B126" s="268">
        <f t="shared" si="15"/>
        <v>9</v>
      </c>
      <c r="C126" s="57" t="str">
        <f t="shared" si="13"/>
        <v/>
      </c>
      <c r="D126" s="253">
        <f>INDEX('Input| Disposals'!$Q$8:$U$57,MATCH($C126,'Input| Disposals'!$M$8:$M$57,0),MATCH(D$117,'Input| Disposals'!$Q$7:$U$7,0))/10^3</f>
        <v>0</v>
      </c>
      <c r="E126" s="253">
        <f>INDEX('Input| Disposals'!$Q$8:$U$57,MATCH($C126,'Input| Disposals'!$M$8:$M$57,0),MATCH(E$117,'Input| Disposals'!$Q$7:$U$7,0))/10^3</f>
        <v>0</v>
      </c>
      <c r="F126" s="253">
        <f>INDEX('Input| Disposals'!$Q$8:$U$57,MATCH($C126,'Input| Disposals'!$M$8:$M$57,0),MATCH(F$117,'Input| Disposals'!$Q$7:$U$7,0))/10^3</f>
        <v>0</v>
      </c>
      <c r="G126" s="253">
        <f>INDEX('Input| Disposals'!$Q$8:$U$57,MATCH($C126,'Input| Disposals'!$M$8:$M$57,0),MATCH(G$117,'Input| Disposals'!$Q$7:$U$7,0))/10^3</f>
        <v>0</v>
      </c>
      <c r="H126" s="253">
        <f>INDEX('Input| Disposals'!$Q$8:$U$57,MATCH($C126,'Input| Disposals'!$M$8:$M$57,0),MATCH(H$117,'Input| Disposals'!$Q$7:$U$7,0))/10^3</f>
        <v>0</v>
      </c>
      <c r="I126" s="253">
        <f t="shared" si="14"/>
        <v>0</v>
      </c>
      <c r="V126" s="67"/>
      <c r="W126" s="67"/>
      <c r="X126" s="67"/>
      <c r="Y126" s="67"/>
      <c r="Z126" s="67"/>
      <c r="AA126" s="67"/>
      <c r="AF126" s="67"/>
      <c r="AG126" s="67"/>
      <c r="AH126" s="67"/>
      <c r="AI126" s="67"/>
      <c r="AJ126" s="67"/>
      <c r="AK126" s="67"/>
    </row>
    <row r="127" spans="1:37" s="65" customFormat="1" x14ac:dyDescent="0.25">
      <c r="B127" s="268">
        <f t="shared" si="15"/>
        <v>10</v>
      </c>
      <c r="C127" s="57" t="str">
        <f t="shared" si="13"/>
        <v/>
      </c>
      <c r="D127" s="253">
        <f>INDEX('Input| Disposals'!$Q$8:$U$57,MATCH($C127,'Input| Disposals'!$M$8:$M$57,0),MATCH(D$117,'Input| Disposals'!$Q$7:$U$7,0))/10^3</f>
        <v>0</v>
      </c>
      <c r="E127" s="253">
        <f>INDEX('Input| Disposals'!$Q$8:$U$57,MATCH($C127,'Input| Disposals'!$M$8:$M$57,0),MATCH(E$117,'Input| Disposals'!$Q$7:$U$7,0))/10^3</f>
        <v>0</v>
      </c>
      <c r="F127" s="253">
        <f>INDEX('Input| Disposals'!$Q$8:$U$57,MATCH($C127,'Input| Disposals'!$M$8:$M$57,0),MATCH(F$117,'Input| Disposals'!$Q$7:$U$7,0))/10^3</f>
        <v>0</v>
      </c>
      <c r="G127" s="253">
        <f>INDEX('Input| Disposals'!$Q$8:$U$57,MATCH($C127,'Input| Disposals'!$M$8:$M$57,0),MATCH(G$117,'Input| Disposals'!$Q$7:$U$7,0))/10^3</f>
        <v>0</v>
      </c>
      <c r="H127" s="253">
        <f>INDEX('Input| Disposals'!$Q$8:$U$57,MATCH($C127,'Input| Disposals'!$M$8:$M$57,0),MATCH(H$117,'Input| Disposals'!$Q$7:$U$7,0))/10^3</f>
        <v>0</v>
      </c>
      <c r="I127" s="253">
        <f t="shared" si="14"/>
        <v>0</v>
      </c>
      <c r="V127" s="67"/>
      <c r="W127" s="67"/>
      <c r="X127" s="67"/>
      <c r="Y127" s="67"/>
      <c r="Z127" s="67"/>
      <c r="AA127" s="67"/>
      <c r="AF127" s="67"/>
      <c r="AG127" s="67"/>
      <c r="AH127" s="67"/>
      <c r="AI127" s="67"/>
      <c r="AJ127" s="67"/>
      <c r="AK127" s="67"/>
    </row>
    <row r="128" spans="1:37" s="65" customFormat="1" x14ac:dyDescent="0.25">
      <c r="B128" s="268">
        <f t="shared" si="15"/>
        <v>11</v>
      </c>
      <c r="C128" s="57" t="str">
        <f t="shared" si="13"/>
        <v/>
      </c>
      <c r="D128" s="253">
        <f>INDEX('Input| Disposals'!$Q$8:$U$57,MATCH($C128,'Input| Disposals'!$M$8:$M$57,0),MATCH(D$117,'Input| Disposals'!$Q$7:$U$7,0))/10^3</f>
        <v>0</v>
      </c>
      <c r="E128" s="253">
        <f>INDEX('Input| Disposals'!$Q$8:$U$57,MATCH($C128,'Input| Disposals'!$M$8:$M$57,0),MATCH(E$117,'Input| Disposals'!$Q$7:$U$7,0))/10^3</f>
        <v>0</v>
      </c>
      <c r="F128" s="253">
        <f>INDEX('Input| Disposals'!$Q$8:$U$57,MATCH($C128,'Input| Disposals'!$M$8:$M$57,0),MATCH(F$117,'Input| Disposals'!$Q$7:$U$7,0))/10^3</f>
        <v>0</v>
      </c>
      <c r="G128" s="253">
        <f>INDEX('Input| Disposals'!$Q$8:$U$57,MATCH($C128,'Input| Disposals'!$M$8:$M$57,0),MATCH(G$117,'Input| Disposals'!$Q$7:$U$7,0))/10^3</f>
        <v>0</v>
      </c>
      <c r="H128" s="253">
        <f>INDEX('Input| Disposals'!$Q$8:$U$57,MATCH($C128,'Input| Disposals'!$M$8:$M$57,0),MATCH(H$117,'Input| Disposals'!$Q$7:$U$7,0))/10^3</f>
        <v>0</v>
      </c>
      <c r="I128" s="253">
        <f t="shared" si="14"/>
        <v>0</v>
      </c>
      <c r="V128" s="67"/>
      <c r="W128" s="67"/>
      <c r="X128" s="67"/>
      <c r="Y128" s="67"/>
      <c r="Z128" s="67"/>
      <c r="AA128" s="67"/>
      <c r="AF128" s="67"/>
      <c r="AG128" s="67"/>
      <c r="AH128" s="67"/>
      <c r="AI128" s="67"/>
      <c r="AJ128" s="67"/>
      <c r="AK128" s="67"/>
    </row>
    <row r="129" spans="2:37" s="65" customFormat="1" x14ac:dyDescent="0.25">
      <c r="B129" s="268">
        <f t="shared" si="15"/>
        <v>12</v>
      </c>
      <c r="C129" s="57" t="str">
        <f t="shared" si="13"/>
        <v/>
      </c>
      <c r="D129" s="253">
        <f>INDEX('Input| Disposals'!$Q$8:$U$57,MATCH($C129,'Input| Disposals'!$M$8:$M$57,0),MATCH(D$117,'Input| Disposals'!$Q$7:$U$7,0))/10^3</f>
        <v>0</v>
      </c>
      <c r="E129" s="253">
        <f>INDEX('Input| Disposals'!$Q$8:$U$57,MATCH($C129,'Input| Disposals'!$M$8:$M$57,0),MATCH(E$117,'Input| Disposals'!$Q$7:$U$7,0))/10^3</f>
        <v>0</v>
      </c>
      <c r="F129" s="253">
        <f>INDEX('Input| Disposals'!$Q$8:$U$57,MATCH($C129,'Input| Disposals'!$M$8:$M$57,0),MATCH(F$117,'Input| Disposals'!$Q$7:$U$7,0))/10^3</f>
        <v>0</v>
      </c>
      <c r="G129" s="253">
        <f>INDEX('Input| Disposals'!$Q$8:$U$57,MATCH($C129,'Input| Disposals'!$M$8:$M$57,0),MATCH(G$117,'Input| Disposals'!$Q$7:$U$7,0))/10^3</f>
        <v>0</v>
      </c>
      <c r="H129" s="253">
        <f>INDEX('Input| Disposals'!$Q$8:$U$57,MATCH($C129,'Input| Disposals'!$M$8:$M$57,0),MATCH(H$117,'Input| Disposals'!$Q$7:$U$7,0))/10^3</f>
        <v>0</v>
      </c>
      <c r="I129" s="253">
        <f t="shared" si="14"/>
        <v>0</v>
      </c>
      <c r="V129" s="67"/>
      <c r="W129" s="67"/>
      <c r="X129" s="67"/>
      <c r="Y129" s="67"/>
      <c r="Z129" s="67"/>
      <c r="AA129" s="67"/>
      <c r="AF129" s="67"/>
      <c r="AG129" s="67"/>
      <c r="AH129" s="67"/>
      <c r="AI129" s="67"/>
      <c r="AJ129" s="67"/>
      <c r="AK129" s="67"/>
    </row>
    <row r="130" spans="2:37" s="65" customFormat="1" x14ac:dyDescent="0.25">
      <c r="B130" s="268">
        <f t="shared" si="15"/>
        <v>13</v>
      </c>
      <c r="C130" s="57" t="str">
        <f t="shared" si="13"/>
        <v/>
      </c>
      <c r="D130" s="253">
        <f>INDEX('Input| Disposals'!$Q$8:$U$57,MATCH($C130,'Input| Disposals'!$M$8:$M$57,0),MATCH(D$117,'Input| Disposals'!$Q$7:$U$7,0))/10^3</f>
        <v>0</v>
      </c>
      <c r="E130" s="253">
        <f>INDEX('Input| Disposals'!$Q$8:$U$57,MATCH($C130,'Input| Disposals'!$M$8:$M$57,0),MATCH(E$117,'Input| Disposals'!$Q$7:$U$7,0))/10^3</f>
        <v>0</v>
      </c>
      <c r="F130" s="253">
        <f>INDEX('Input| Disposals'!$Q$8:$U$57,MATCH($C130,'Input| Disposals'!$M$8:$M$57,0),MATCH(F$117,'Input| Disposals'!$Q$7:$U$7,0))/10^3</f>
        <v>0</v>
      </c>
      <c r="G130" s="253">
        <f>INDEX('Input| Disposals'!$Q$8:$U$57,MATCH($C130,'Input| Disposals'!$M$8:$M$57,0),MATCH(G$117,'Input| Disposals'!$Q$7:$U$7,0))/10^3</f>
        <v>0</v>
      </c>
      <c r="H130" s="253">
        <f>INDEX('Input| Disposals'!$Q$8:$U$57,MATCH($C130,'Input| Disposals'!$M$8:$M$57,0),MATCH(H$117,'Input| Disposals'!$Q$7:$U$7,0))/10^3</f>
        <v>0</v>
      </c>
      <c r="I130" s="253">
        <f t="shared" si="14"/>
        <v>0</v>
      </c>
      <c r="V130" s="67"/>
      <c r="W130" s="67"/>
      <c r="X130" s="67"/>
      <c r="Y130" s="67"/>
      <c r="Z130" s="67"/>
      <c r="AA130" s="67"/>
      <c r="AF130" s="67"/>
      <c r="AG130" s="67"/>
      <c r="AH130" s="67"/>
      <c r="AI130" s="67"/>
      <c r="AJ130" s="67"/>
      <c r="AK130" s="67"/>
    </row>
    <row r="131" spans="2:37" s="65" customFormat="1" x14ac:dyDescent="0.25">
      <c r="B131" s="268">
        <f t="shared" si="15"/>
        <v>14</v>
      </c>
      <c r="C131" s="57" t="str">
        <f t="shared" si="13"/>
        <v/>
      </c>
      <c r="D131" s="253">
        <f>INDEX('Input| Disposals'!$Q$8:$U$57,MATCH($C131,'Input| Disposals'!$M$8:$M$57,0),MATCH(D$117,'Input| Disposals'!$Q$7:$U$7,0))/10^3</f>
        <v>0</v>
      </c>
      <c r="E131" s="253">
        <f>INDEX('Input| Disposals'!$Q$8:$U$57,MATCH($C131,'Input| Disposals'!$M$8:$M$57,0),MATCH(E$117,'Input| Disposals'!$Q$7:$U$7,0))/10^3</f>
        <v>0</v>
      </c>
      <c r="F131" s="253">
        <f>INDEX('Input| Disposals'!$Q$8:$U$57,MATCH($C131,'Input| Disposals'!$M$8:$M$57,0),MATCH(F$117,'Input| Disposals'!$Q$7:$U$7,0))/10^3</f>
        <v>0</v>
      </c>
      <c r="G131" s="253">
        <f>INDEX('Input| Disposals'!$Q$8:$U$57,MATCH($C131,'Input| Disposals'!$M$8:$M$57,0),MATCH(G$117,'Input| Disposals'!$Q$7:$U$7,0))/10^3</f>
        <v>0</v>
      </c>
      <c r="H131" s="253">
        <f>INDEX('Input| Disposals'!$Q$8:$U$57,MATCH($C131,'Input| Disposals'!$M$8:$M$57,0),MATCH(H$117,'Input| Disposals'!$Q$7:$U$7,0))/10^3</f>
        <v>0</v>
      </c>
      <c r="I131" s="253">
        <f t="shared" si="14"/>
        <v>0</v>
      </c>
      <c r="V131" s="67"/>
      <c r="W131" s="67"/>
      <c r="X131" s="67"/>
      <c r="Y131" s="67"/>
      <c r="Z131" s="67"/>
      <c r="AA131" s="67"/>
      <c r="AF131" s="67"/>
      <c r="AG131" s="67"/>
      <c r="AH131" s="67"/>
      <c r="AI131" s="67"/>
      <c r="AJ131" s="67"/>
      <c r="AK131" s="67"/>
    </row>
    <row r="132" spans="2:37" s="65" customFormat="1" x14ac:dyDescent="0.25">
      <c r="B132" s="268">
        <f t="shared" si="15"/>
        <v>15</v>
      </c>
      <c r="C132" s="57" t="str">
        <f t="shared" si="13"/>
        <v/>
      </c>
      <c r="D132" s="253">
        <f>INDEX('Input| Disposals'!$Q$8:$U$57,MATCH($C132,'Input| Disposals'!$M$8:$M$57,0),MATCH(D$117,'Input| Disposals'!$Q$7:$U$7,0))/10^3</f>
        <v>0</v>
      </c>
      <c r="E132" s="253">
        <f>INDEX('Input| Disposals'!$Q$8:$U$57,MATCH($C132,'Input| Disposals'!$M$8:$M$57,0),MATCH(E$117,'Input| Disposals'!$Q$7:$U$7,0))/10^3</f>
        <v>0</v>
      </c>
      <c r="F132" s="253">
        <f>INDEX('Input| Disposals'!$Q$8:$U$57,MATCH($C132,'Input| Disposals'!$M$8:$M$57,0),MATCH(F$117,'Input| Disposals'!$Q$7:$U$7,0))/10^3</f>
        <v>0</v>
      </c>
      <c r="G132" s="253">
        <f>INDEX('Input| Disposals'!$Q$8:$U$57,MATCH($C132,'Input| Disposals'!$M$8:$M$57,0),MATCH(G$117,'Input| Disposals'!$Q$7:$U$7,0))/10^3</f>
        <v>0</v>
      </c>
      <c r="H132" s="253">
        <f>INDEX('Input| Disposals'!$Q$8:$U$57,MATCH($C132,'Input| Disposals'!$M$8:$M$57,0),MATCH(H$117,'Input| Disposals'!$Q$7:$U$7,0))/10^3</f>
        <v>0</v>
      </c>
      <c r="I132" s="253">
        <f t="shared" si="14"/>
        <v>0</v>
      </c>
      <c r="V132" s="67"/>
      <c r="W132" s="67"/>
      <c r="X132" s="67"/>
      <c r="Y132" s="67"/>
      <c r="Z132" s="67"/>
      <c r="AA132" s="67"/>
      <c r="AF132" s="67"/>
      <c r="AG132" s="67"/>
      <c r="AH132" s="67"/>
      <c r="AI132" s="67"/>
      <c r="AJ132" s="67"/>
      <c r="AK132" s="67"/>
    </row>
    <row r="133" spans="2:37" s="65" customFormat="1" x14ac:dyDescent="0.25">
      <c r="B133" s="268">
        <f t="shared" si="15"/>
        <v>16</v>
      </c>
      <c r="C133" s="57" t="str">
        <f t="shared" si="13"/>
        <v/>
      </c>
      <c r="D133" s="253">
        <f>INDEX('Input| Disposals'!$Q$8:$U$57,MATCH($C133,'Input| Disposals'!$M$8:$M$57,0),MATCH(D$117,'Input| Disposals'!$Q$7:$U$7,0))/10^3</f>
        <v>0</v>
      </c>
      <c r="E133" s="253">
        <f>INDEX('Input| Disposals'!$Q$8:$U$57,MATCH($C133,'Input| Disposals'!$M$8:$M$57,0),MATCH(E$117,'Input| Disposals'!$Q$7:$U$7,0))/10^3</f>
        <v>0</v>
      </c>
      <c r="F133" s="253">
        <f>INDEX('Input| Disposals'!$Q$8:$U$57,MATCH($C133,'Input| Disposals'!$M$8:$M$57,0),MATCH(F$117,'Input| Disposals'!$Q$7:$U$7,0))/10^3</f>
        <v>0</v>
      </c>
      <c r="G133" s="253">
        <f>INDEX('Input| Disposals'!$Q$8:$U$57,MATCH($C133,'Input| Disposals'!$M$8:$M$57,0),MATCH(G$117,'Input| Disposals'!$Q$7:$U$7,0))/10^3</f>
        <v>0</v>
      </c>
      <c r="H133" s="253">
        <f>INDEX('Input| Disposals'!$Q$8:$U$57,MATCH($C133,'Input| Disposals'!$M$8:$M$57,0),MATCH(H$117,'Input| Disposals'!$Q$7:$U$7,0))/10^3</f>
        <v>0</v>
      </c>
      <c r="I133" s="253">
        <f t="shared" si="14"/>
        <v>0</v>
      </c>
      <c r="V133" s="67"/>
      <c r="W133" s="67"/>
      <c r="X133" s="67"/>
      <c r="Y133" s="67"/>
      <c r="Z133" s="67"/>
      <c r="AA133" s="67"/>
      <c r="AF133" s="67"/>
      <c r="AG133" s="67"/>
      <c r="AH133" s="67"/>
      <c r="AI133" s="67"/>
      <c r="AJ133" s="67"/>
      <c r="AK133" s="67"/>
    </row>
    <row r="134" spans="2:37" s="65" customFormat="1" x14ac:dyDescent="0.25">
      <c r="B134" s="268">
        <f t="shared" si="15"/>
        <v>17</v>
      </c>
      <c r="C134" s="57" t="str">
        <f t="shared" si="13"/>
        <v/>
      </c>
      <c r="D134" s="253">
        <f>INDEX('Input| Disposals'!$Q$8:$U$57,MATCH($C134,'Input| Disposals'!$M$8:$M$57,0),MATCH(D$117,'Input| Disposals'!$Q$7:$U$7,0))/10^3</f>
        <v>0</v>
      </c>
      <c r="E134" s="253">
        <f>INDEX('Input| Disposals'!$Q$8:$U$57,MATCH($C134,'Input| Disposals'!$M$8:$M$57,0),MATCH(E$117,'Input| Disposals'!$Q$7:$U$7,0))/10^3</f>
        <v>0</v>
      </c>
      <c r="F134" s="253">
        <f>INDEX('Input| Disposals'!$Q$8:$U$57,MATCH($C134,'Input| Disposals'!$M$8:$M$57,0),MATCH(F$117,'Input| Disposals'!$Q$7:$U$7,0))/10^3</f>
        <v>0</v>
      </c>
      <c r="G134" s="253">
        <f>INDEX('Input| Disposals'!$Q$8:$U$57,MATCH($C134,'Input| Disposals'!$M$8:$M$57,0),MATCH(G$117,'Input| Disposals'!$Q$7:$U$7,0))/10^3</f>
        <v>0</v>
      </c>
      <c r="H134" s="253">
        <f>INDEX('Input| Disposals'!$Q$8:$U$57,MATCH($C134,'Input| Disposals'!$M$8:$M$57,0),MATCH(H$117,'Input| Disposals'!$Q$7:$U$7,0))/10^3</f>
        <v>0</v>
      </c>
      <c r="I134" s="253">
        <f t="shared" si="14"/>
        <v>0</v>
      </c>
      <c r="V134" s="67"/>
      <c r="W134" s="67"/>
      <c r="X134" s="67"/>
      <c r="Y134" s="67"/>
      <c r="Z134" s="67"/>
      <c r="AA134" s="67"/>
      <c r="AF134" s="67"/>
      <c r="AG134" s="67"/>
      <c r="AH134" s="67"/>
      <c r="AI134" s="67"/>
      <c r="AJ134" s="67"/>
      <c r="AK134" s="67"/>
    </row>
    <row r="135" spans="2:37" s="65" customFormat="1" x14ac:dyDescent="0.25">
      <c r="B135" s="268">
        <f t="shared" si="15"/>
        <v>18</v>
      </c>
      <c r="C135" s="57" t="str">
        <f t="shared" si="13"/>
        <v/>
      </c>
      <c r="D135" s="253">
        <f>INDEX('Input| Disposals'!$Q$8:$U$57,MATCH($C135,'Input| Disposals'!$M$8:$M$57,0),MATCH(D$117,'Input| Disposals'!$Q$7:$U$7,0))/10^3</f>
        <v>0</v>
      </c>
      <c r="E135" s="253">
        <f>INDEX('Input| Disposals'!$Q$8:$U$57,MATCH($C135,'Input| Disposals'!$M$8:$M$57,0),MATCH(E$117,'Input| Disposals'!$Q$7:$U$7,0))/10^3</f>
        <v>0</v>
      </c>
      <c r="F135" s="253">
        <f>INDEX('Input| Disposals'!$Q$8:$U$57,MATCH($C135,'Input| Disposals'!$M$8:$M$57,0),MATCH(F$117,'Input| Disposals'!$Q$7:$U$7,0))/10^3</f>
        <v>0</v>
      </c>
      <c r="G135" s="253">
        <f>INDEX('Input| Disposals'!$Q$8:$U$57,MATCH($C135,'Input| Disposals'!$M$8:$M$57,0),MATCH(G$117,'Input| Disposals'!$Q$7:$U$7,0))/10^3</f>
        <v>0</v>
      </c>
      <c r="H135" s="253">
        <f>INDEX('Input| Disposals'!$Q$8:$U$57,MATCH($C135,'Input| Disposals'!$M$8:$M$57,0),MATCH(H$117,'Input| Disposals'!$Q$7:$U$7,0))/10^3</f>
        <v>0</v>
      </c>
      <c r="I135" s="253">
        <f t="shared" si="14"/>
        <v>0</v>
      </c>
      <c r="V135" s="67"/>
      <c r="W135" s="67"/>
      <c r="X135" s="67"/>
      <c r="Y135" s="67"/>
      <c r="Z135" s="67"/>
      <c r="AA135" s="67"/>
      <c r="AF135" s="67"/>
      <c r="AG135" s="67"/>
      <c r="AH135" s="67"/>
      <c r="AI135" s="67"/>
      <c r="AJ135" s="67"/>
      <c r="AK135" s="67"/>
    </row>
    <row r="136" spans="2:37" s="65" customFormat="1" x14ac:dyDescent="0.25">
      <c r="B136" s="268">
        <f t="shared" si="15"/>
        <v>19</v>
      </c>
      <c r="C136" s="57" t="str">
        <f t="shared" si="13"/>
        <v/>
      </c>
      <c r="D136" s="253">
        <f>INDEX('Input| Disposals'!$Q$8:$U$57,MATCH($C136,'Input| Disposals'!$M$8:$M$57,0),MATCH(D$117,'Input| Disposals'!$Q$7:$U$7,0))/10^3</f>
        <v>0</v>
      </c>
      <c r="E136" s="253">
        <f>INDEX('Input| Disposals'!$Q$8:$U$57,MATCH($C136,'Input| Disposals'!$M$8:$M$57,0),MATCH(E$117,'Input| Disposals'!$Q$7:$U$7,0))/10^3</f>
        <v>0</v>
      </c>
      <c r="F136" s="253">
        <f>INDEX('Input| Disposals'!$Q$8:$U$57,MATCH($C136,'Input| Disposals'!$M$8:$M$57,0),MATCH(F$117,'Input| Disposals'!$Q$7:$U$7,0))/10^3</f>
        <v>0</v>
      </c>
      <c r="G136" s="253">
        <f>INDEX('Input| Disposals'!$Q$8:$U$57,MATCH($C136,'Input| Disposals'!$M$8:$M$57,0),MATCH(G$117,'Input| Disposals'!$Q$7:$U$7,0))/10^3</f>
        <v>0</v>
      </c>
      <c r="H136" s="253">
        <f>INDEX('Input| Disposals'!$Q$8:$U$57,MATCH($C136,'Input| Disposals'!$M$8:$M$57,0),MATCH(H$117,'Input| Disposals'!$Q$7:$U$7,0))/10^3</f>
        <v>0</v>
      </c>
      <c r="I136" s="253">
        <f t="shared" si="14"/>
        <v>0</v>
      </c>
      <c r="V136" s="67"/>
      <c r="W136" s="67"/>
      <c r="X136" s="67"/>
      <c r="Y136" s="67"/>
      <c r="Z136" s="67"/>
      <c r="AA136" s="67"/>
      <c r="AF136" s="67"/>
      <c r="AG136" s="67"/>
      <c r="AH136" s="67"/>
      <c r="AI136" s="67"/>
      <c r="AJ136" s="67"/>
      <c r="AK136" s="67"/>
    </row>
    <row r="137" spans="2:37" s="65" customFormat="1" x14ac:dyDescent="0.25">
      <c r="B137" s="268">
        <f t="shared" si="15"/>
        <v>20</v>
      </c>
      <c r="C137" s="57" t="str">
        <f t="shared" si="13"/>
        <v/>
      </c>
      <c r="D137" s="253">
        <f>INDEX('Input| Disposals'!$Q$8:$U$57,MATCH($C137,'Input| Disposals'!$M$8:$M$57,0),MATCH(D$117,'Input| Disposals'!$Q$7:$U$7,0))/10^3</f>
        <v>0</v>
      </c>
      <c r="E137" s="253">
        <f>INDEX('Input| Disposals'!$Q$8:$U$57,MATCH($C137,'Input| Disposals'!$M$8:$M$57,0),MATCH(E$117,'Input| Disposals'!$Q$7:$U$7,0))/10^3</f>
        <v>0</v>
      </c>
      <c r="F137" s="253">
        <f>INDEX('Input| Disposals'!$Q$8:$U$57,MATCH($C137,'Input| Disposals'!$M$8:$M$57,0),MATCH(F$117,'Input| Disposals'!$Q$7:$U$7,0))/10^3</f>
        <v>0</v>
      </c>
      <c r="G137" s="253">
        <f>INDEX('Input| Disposals'!$Q$8:$U$57,MATCH($C137,'Input| Disposals'!$M$8:$M$57,0),MATCH(G$117,'Input| Disposals'!$Q$7:$U$7,0))/10^3</f>
        <v>0</v>
      </c>
      <c r="H137" s="253">
        <f>INDEX('Input| Disposals'!$Q$8:$U$57,MATCH($C137,'Input| Disposals'!$M$8:$M$57,0),MATCH(H$117,'Input| Disposals'!$Q$7:$U$7,0))/10^3</f>
        <v>0</v>
      </c>
      <c r="I137" s="253">
        <f t="shared" si="14"/>
        <v>0</v>
      </c>
      <c r="V137" s="67"/>
      <c r="W137" s="67"/>
      <c r="X137" s="67"/>
      <c r="Y137" s="67"/>
      <c r="Z137" s="67"/>
      <c r="AA137" s="67"/>
      <c r="AF137" s="67"/>
      <c r="AG137" s="67"/>
      <c r="AH137" s="67"/>
      <c r="AI137" s="67"/>
      <c r="AJ137" s="67"/>
      <c r="AK137" s="67"/>
    </row>
    <row r="138" spans="2:37" s="65" customFormat="1" outlineLevel="1" x14ac:dyDescent="0.25">
      <c r="B138" s="268">
        <f t="shared" si="15"/>
        <v>21</v>
      </c>
      <c r="C138" s="57" t="str">
        <f t="shared" si="13"/>
        <v/>
      </c>
      <c r="D138" s="253">
        <f>INDEX('Input| Disposals'!$Q$8:$U$57,MATCH($C138,'Input| Disposals'!$M$8:$M$57,0),MATCH(D$117,'Input| Disposals'!$Q$7:$U$7,0))/10^3</f>
        <v>0</v>
      </c>
      <c r="E138" s="253">
        <f>INDEX('Input| Disposals'!$Q$8:$U$57,MATCH($C138,'Input| Disposals'!$M$8:$M$57,0),MATCH(E$117,'Input| Disposals'!$Q$7:$U$7,0))/10^3</f>
        <v>0</v>
      </c>
      <c r="F138" s="253">
        <f>INDEX('Input| Disposals'!$Q$8:$U$57,MATCH($C138,'Input| Disposals'!$M$8:$M$57,0),MATCH(F$117,'Input| Disposals'!$Q$7:$U$7,0))/10^3</f>
        <v>0</v>
      </c>
      <c r="G138" s="253">
        <f>INDEX('Input| Disposals'!$Q$8:$U$57,MATCH($C138,'Input| Disposals'!$M$8:$M$57,0),MATCH(G$117,'Input| Disposals'!$Q$7:$U$7,0))/10^3</f>
        <v>0</v>
      </c>
      <c r="H138" s="253">
        <f>INDEX('Input| Disposals'!$Q$8:$U$57,MATCH($C138,'Input| Disposals'!$M$8:$M$57,0),MATCH(H$117,'Input| Disposals'!$Q$7:$U$7,0))/10^3</f>
        <v>0</v>
      </c>
      <c r="I138" s="253">
        <f t="shared" si="14"/>
        <v>0</v>
      </c>
      <c r="V138" s="67"/>
      <c r="W138" s="67"/>
      <c r="X138" s="67"/>
      <c r="Y138" s="67"/>
      <c r="Z138" s="67"/>
      <c r="AA138" s="67"/>
      <c r="AF138" s="67"/>
      <c r="AG138" s="67"/>
      <c r="AH138" s="67"/>
      <c r="AI138" s="67"/>
      <c r="AJ138" s="67"/>
      <c r="AK138" s="67"/>
    </row>
    <row r="139" spans="2:37" s="65" customFormat="1" outlineLevel="1" x14ac:dyDescent="0.25">
      <c r="B139" s="268">
        <f t="shared" si="15"/>
        <v>22</v>
      </c>
      <c r="C139" s="57" t="str">
        <f t="shared" si="13"/>
        <v/>
      </c>
      <c r="D139" s="253">
        <f>INDEX('Input| Disposals'!$Q$8:$U$57,MATCH($C139,'Input| Disposals'!$M$8:$M$57,0),MATCH(D$117,'Input| Disposals'!$Q$7:$U$7,0))/10^3</f>
        <v>0</v>
      </c>
      <c r="E139" s="253">
        <f>INDEX('Input| Disposals'!$Q$8:$U$57,MATCH($C139,'Input| Disposals'!$M$8:$M$57,0),MATCH(E$117,'Input| Disposals'!$Q$7:$U$7,0))/10^3</f>
        <v>0</v>
      </c>
      <c r="F139" s="253">
        <f>INDEX('Input| Disposals'!$Q$8:$U$57,MATCH($C139,'Input| Disposals'!$M$8:$M$57,0),MATCH(F$117,'Input| Disposals'!$Q$7:$U$7,0))/10^3</f>
        <v>0</v>
      </c>
      <c r="G139" s="253">
        <f>INDEX('Input| Disposals'!$Q$8:$U$57,MATCH($C139,'Input| Disposals'!$M$8:$M$57,0),MATCH(G$117,'Input| Disposals'!$Q$7:$U$7,0))/10^3</f>
        <v>0</v>
      </c>
      <c r="H139" s="253">
        <f>INDEX('Input| Disposals'!$Q$8:$U$57,MATCH($C139,'Input| Disposals'!$M$8:$M$57,0),MATCH(H$117,'Input| Disposals'!$Q$7:$U$7,0))/10^3</f>
        <v>0</v>
      </c>
      <c r="I139" s="253">
        <f t="shared" si="14"/>
        <v>0</v>
      </c>
      <c r="V139" s="67"/>
      <c r="W139" s="67"/>
      <c r="X139" s="67"/>
      <c r="Y139" s="67"/>
      <c r="Z139" s="67"/>
      <c r="AA139" s="67"/>
      <c r="AF139" s="67"/>
      <c r="AG139" s="67"/>
      <c r="AH139" s="67"/>
      <c r="AI139" s="67"/>
      <c r="AJ139" s="67"/>
      <c r="AK139" s="67"/>
    </row>
    <row r="140" spans="2:37" s="65" customFormat="1" outlineLevel="1" x14ac:dyDescent="0.25">
      <c r="B140" s="268">
        <f t="shared" si="15"/>
        <v>23</v>
      </c>
      <c r="C140" s="57" t="str">
        <f t="shared" si="13"/>
        <v/>
      </c>
      <c r="D140" s="253">
        <f>INDEX('Input| Disposals'!$Q$8:$U$57,MATCH($C140,'Input| Disposals'!$M$8:$M$57,0),MATCH(D$117,'Input| Disposals'!$Q$7:$U$7,0))/10^3</f>
        <v>0</v>
      </c>
      <c r="E140" s="253">
        <f>INDEX('Input| Disposals'!$Q$8:$U$57,MATCH($C140,'Input| Disposals'!$M$8:$M$57,0),MATCH(E$117,'Input| Disposals'!$Q$7:$U$7,0))/10^3</f>
        <v>0</v>
      </c>
      <c r="F140" s="253">
        <f>INDEX('Input| Disposals'!$Q$8:$U$57,MATCH($C140,'Input| Disposals'!$M$8:$M$57,0),MATCH(F$117,'Input| Disposals'!$Q$7:$U$7,0))/10^3</f>
        <v>0</v>
      </c>
      <c r="G140" s="253">
        <f>INDEX('Input| Disposals'!$Q$8:$U$57,MATCH($C140,'Input| Disposals'!$M$8:$M$57,0),MATCH(G$117,'Input| Disposals'!$Q$7:$U$7,0))/10^3</f>
        <v>0</v>
      </c>
      <c r="H140" s="253">
        <f>INDEX('Input| Disposals'!$Q$8:$U$57,MATCH($C140,'Input| Disposals'!$M$8:$M$57,0),MATCH(H$117,'Input| Disposals'!$Q$7:$U$7,0))/10^3</f>
        <v>0</v>
      </c>
      <c r="I140" s="253">
        <f t="shared" si="14"/>
        <v>0</v>
      </c>
      <c r="V140" s="67"/>
      <c r="W140" s="67"/>
      <c r="X140" s="67"/>
      <c r="Y140" s="67"/>
      <c r="Z140" s="67"/>
      <c r="AA140" s="67"/>
      <c r="AF140" s="67"/>
      <c r="AG140" s="67"/>
      <c r="AH140" s="67"/>
      <c r="AI140" s="67"/>
      <c r="AJ140" s="67"/>
      <c r="AK140" s="67"/>
    </row>
    <row r="141" spans="2:37" s="65" customFormat="1" outlineLevel="1" x14ac:dyDescent="0.25">
      <c r="B141" s="268">
        <f t="shared" si="15"/>
        <v>24</v>
      </c>
      <c r="C141" s="57" t="str">
        <f t="shared" si="13"/>
        <v/>
      </c>
      <c r="D141" s="253">
        <f>INDEX('Input| Disposals'!$Q$8:$U$57,MATCH($C141,'Input| Disposals'!$M$8:$M$57,0),MATCH(D$117,'Input| Disposals'!$Q$7:$U$7,0))/10^3</f>
        <v>0</v>
      </c>
      <c r="E141" s="253">
        <f>INDEX('Input| Disposals'!$Q$8:$U$57,MATCH($C141,'Input| Disposals'!$M$8:$M$57,0),MATCH(E$117,'Input| Disposals'!$Q$7:$U$7,0))/10^3</f>
        <v>0</v>
      </c>
      <c r="F141" s="253">
        <f>INDEX('Input| Disposals'!$Q$8:$U$57,MATCH($C141,'Input| Disposals'!$M$8:$M$57,0),MATCH(F$117,'Input| Disposals'!$Q$7:$U$7,0))/10^3</f>
        <v>0</v>
      </c>
      <c r="G141" s="253">
        <f>INDEX('Input| Disposals'!$Q$8:$U$57,MATCH($C141,'Input| Disposals'!$M$8:$M$57,0),MATCH(G$117,'Input| Disposals'!$Q$7:$U$7,0))/10^3</f>
        <v>0</v>
      </c>
      <c r="H141" s="253">
        <f>INDEX('Input| Disposals'!$Q$8:$U$57,MATCH($C141,'Input| Disposals'!$M$8:$M$57,0),MATCH(H$117,'Input| Disposals'!$Q$7:$U$7,0))/10^3</f>
        <v>0</v>
      </c>
      <c r="I141" s="253">
        <f t="shared" si="14"/>
        <v>0</v>
      </c>
      <c r="V141" s="67"/>
      <c r="W141" s="67"/>
      <c r="X141" s="67"/>
      <c r="Y141" s="67"/>
      <c r="Z141" s="67"/>
      <c r="AA141" s="67"/>
      <c r="AF141" s="67"/>
      <c r="AG141" s="67"/>
      <c r="AH141" s="67"/>
      <c r="AI141" s="67"/>
      <c r="AJ141" s="67"/>
      <c r="AK141" s="67"/>
    </row>
    <row r="142" spans="2:37" s="65" customFormat="1" outlineLevel="1" x14ac:dyDescent="0.25">
      <c r="B142" s="268">
        <f t="shared" si="15"/>
        <v>25</v>
      </c>
      <c r="C142" s="57" t="str">
        <f t="shared" si="13"/>
        <v/>
      </c>
      <c r="D142" s="253">
        <f>INDEX('Input| Disposals'!$Q$8:$U$57,MATCH($C142,'Input| Disposals'!$M$8:$M$57,0),MATCH(D$117,'Input| Disposals'!$Q$7:$U$7,0))/10^3</f>
        <v>0</v>
      </c>
      <c r="E142" s="253">
        <f>INDEX('Input| Disposals'!$Q$8:$U$57,MATCH($C142,'Input| Disposals'!$M$8:$M$57,0),MATCH(E$117,'Input| Disposals'!$Q$7:$U$7,0))/10^3</f>
        <v>0</v>
      </c>
      <c r="F142" s="253">
        <f>INDEX('Input| Disposals'!$Q$8:$U$57,MATCH($C142,'Input| Disposals'!$M$8:$M$57,0),MATCH(F$117,'Input| Disposals'!$Q$7:$U$7,0))/10^3</f>
        <v>0</v>
      </c>
      <c r="G142" s="253">
        <f>INDEX('Input| Disposals'!$Q$8:$U$57,MATCH($C142,'Input| Disposals'!$M$8:$M$57,0),MATCH(G$117,'Input| Disposals'!$Q$7:$U$7,0))/10^3</f>
        <v>0</v>
      </c>
      <c r="H142" s="253">
        <f>INDEX('Input| Disposals'!$Q$8:$U$57,MATCH($C142,'Input| Disposals'!$M$8:$M$57,0),MATCH(H$117,'Input| Disposals'!$Q$7:$U$7,0))/10^3</f>
        <v>0</v>
      </c>
      <c r="I142" s="253">
        <f t="shared" si="14"/>
        <v>0</v>
      </c>
      <c r="V142" s="67"/>
      <c r="W142" s="67"/>
      <c r="X142" s="67"/>
      <c r="Y142" s="67"/>
      <c r="Z142" s="67"/>
      <c r="AA142" s="67"/>
      <c r="AF142" s="67"/>
      <c r="AG142" s="67"/>
      <c r="AH142" s="67"/>
      <c r="AI142" s="67"/>
      <c r="AJ142" s="67"/>
      <c r="AK142" s="67"/>
    </row>
    <row r="143" spans="2:37" s="65" customFormat="1" outlineLevel="1" x14ac:dyDescent="0.25">
      <c r="B143" s="268">
        <f t="shared" si="15"/>
        <v>26</v>
      </c>
      <c r="C143" s="57" t="str">
        <f t="shared" si="13"/>
        <v/>
      </c>
      <c r="D143" s="253">
        <f>INDEX('Input| Disposals'!$Q$8:$U$57,MATCH($C143,'Input| Disposals'!$M$8:$M$57,0),MATCH(D$117,'Input| Disposals'!$Q$7:$U$7,0))/10^3</f>
        <v>0</v>
      </c>
      <c r="E143" s="253">
        <f>INDEX('Input| Disposals'!$Q$8:$U$57,MATCH($C143,'Input| Disposals'!$M$8:$M$57,0),MATCH(E$117,'Input| Disposals'!$Q$7:$U$7,0))/10^3</f>
        <v>0</v>
      </c>
      <c r="F143" s="253">
        <f>INDEX('Input| Disposals'!$Q$8:$U$57,MATCH($C143,'Input| Disposals'!$M$8:$M$57,0),MATCH(F$117,'Input| Disposals'!$Q$7:$U$7,0))/10^3</f>
        <v>0</v>
      </c>
      <c r="G143" s="253">
        <f>INDEX('Input| Disposals'!$Q$8:$U$57,MATCH($C143,'Input| Disposals'!$M$8:$M$57,0),MATCH(G$117,'Input| Disposals'!$Q$7:$U$7,0))/10^3</f>
        <v>0</v>
      </c>
      <c r="H143" s="253">
        <f>INDEX('Input| Disposals'!$Q$8:$U$57,MATCH($C143,'Input| Disposals'!$M$8:$M$57,0),MATCH(H$117,'Input| Disposals'!$Q$7:$U$7,0))/10^3</f>
        <v>0</v>
      </c>
      <c r="I143" s="253">
        <f t="shared" si="14"/>
        <v>0</v>
      </c>
      <c r="V143" s="67"/>
      <c r="W143" s="67"/>
      <c r="X143" s="67"/>
      <c r="Y143" s="67"/>
      <c r="Z143" s="67"/>
      <c r="AA143" s="67"/>
      <c r="AF143" s="67"/>
      <c r="AG143" s="67"/>
      <c r="AH143" s="67"/>
      <c r="AI143" s="67"/>
      <c r="AJ143" s="67"/>
      <c r="AK143" s="67"/>
    </row>
    <row r="144" spans="2:37" s="65" customFormat="1" outlineLevel="1" x14ac:dyDescent="0.25">
      <c r="B144" s="268">
        <f t="shared" si="15"/>
        <v>27</v>
      </c>
      <c r="C144" s="57" t="str">
        <f t="shared" si="13"/>
        <v/>
      </c>
      <c r="D144" s="253">
        <f>INDEX('Input| Disposals'!$Q$8:$U$57,MATCH($C144,'Input| Disposals'!$M$8:$M$57,0),MATCH(D$117,'Input| Disposals'!$Q$7:$U$7,0))/10^3</f>
        <v>0</v>
      </c>
      <c r="E144" s="253">
        <f>INDEX('Input| Disposals'!$Q$8:$U$57,MATCH($C144,'Input| Disposals'!$M$8:$M$57,0),MATCH(E$117,'Input| Disposals'!$Q$7:$U$7,0))/10^3</f>
        <v>0</v>
      </c>
      <c r="F144" s="253">
        <f>INDEX('Input| Disposals'!$Q$8:$U$57,MATCH($C144,'Input| Disposals'!$M$8:$M$57,0),MATCH(F$117,'Input| Disposals'!$Q$7:$U$7,0))/10^3</f>
        <v>0</v>
      </c>
      <c r="G144" s="253">
        <f>INDEX('Input| Disposals'!$Q$8:$U$57,MATCH($C144,'Input| Disposals'!$M$8:$M$57,0),MATCH(G$117,'Input| Disposals'!$Q$7:$U$7,0))/10^3</f>
        <v>0</v>
      </c>
      <c r="H144" s="253">
        <f>INDEX('Input| Disposals'!$Q$8:$U$57,MATCH($C144,'Input| Disposals'!$M$8:$M$57,0),MATCH(H$117,'Input| Disposals'!$Q$7:$U$7,0))/10^3</f>
        <v>0</v>
      </c>
      <c r="I144" s="253">
        <f t="shared" si="14"/>
        <v>0</v>
      </c>
      <c r="V144" s="67"/>
      <c r="W144" s="67"/>
      <c r="X144" s="67"/>
      <c r="Y144" s="67"/>
      <c r="Z144" s="67"/>
      <c r="AA144" s="67"/>
      <c r="AF144" s="67"/>
      <c r="AG144" s="67"/>
      <c r="AH144" s="67"/>
      <c r="AI144" s="67"/>
      <c r="AJ144" s="67"/>
      <c r="AK144" s="67"/>
    </row>
    <row r="145" spans="2:37" s="65" customFormat="1" outlineLevel="1" x14ac:dyDescent="0.25">
      <c r="B145" s="268">
        <f t="shared" si="15"/>
        <v>28</v>
      </c>
      <c r="C145" s="57" t="str">
        <f t="shared" si="13"/>
        <v/>
      </c>
      <c r="D145" s="253">
        <f>INDEX('Input| Disposals'!$Q$8:$U$57,MATCH($C145,'Input| Disposals'!$M$8:$M$57,0),MATCH(D$117,'Input| Disposals'!$Q$7:$U$7,0))/10^3</f>
        <v>0</v>
      </c>
      <c r="E145" s="253">
        <f>INDEX('Input| Disposals'!$Q$8:$U$57,MATCH($C145,'Input| Disposals'!$M$8:$M$57,0),MATCH(E$117,'Input| Disposals'!$Q$7:$U$7,0))/10^3</f>
        <v>0</v>
      </c>
      <c r="F145" s="253">
        <f>INDEX('Input| Disposals'!$Q$8:$U$57,MATCH($C145,'Input| Disposals'!$M$8:$M$57,0),MATCH(F$117,'Input| Disposals'!$Q$7:$U$7,0))/10^3</f>
        <v>0</v>
      </c>
      <c r="G145" s="253">
        <f>INDEX('Input| Disposals'!$Q$8:$U$57,MATCH($C145,'Input| Disposals'!$M$8:$M$57,0),MATCH(G$117,'Input| Disposals'!$Q$7:$U$7,0))/10^3</f>
        <v>0</v>
      </c>
      <c r="H145" s="253">
        <f>INDEX('Input| Disposals'!$Q$8:$U$57,MATCH($C145,'Input| Disposals'!$M$8:$M$57,0),MATCH(H$117,'Input| Disposals'!$Q$7:$U$7,0))/10^3</f>
        <v>0</v>
      </c>
      <c r="I145" s="253">
        <f t="shared" si="14"/>
        <v>0</v>
      </c>
      <c r="V145" s="67"/>
      <c r="W145" s="67"/>
      <c r="X145" s="67"/>
      <c r="Y145" s="67"/>
      <c r="Z145" s="67"/>
      <c r="AA145" s="67"/>
      <c r="AF145" s="67"/>
      <c r="AG145" s="67"/>
      <c r="AH145" s="67"/>
      <c r="AI145" s="67"/>
      <c r="AJ145" s="67"/>
      <c r="AK145" s="67"/>
    </row>
    <row r="146" spans="2:37" s="65" customFormat="1" outlineLevel="1" x14ac:dyDescent="0.25">
      <c r="B146" s="268">
        <f t="shared" si="15"/>
        <v>29</v>
      </c>
      <c r="C146" s="57" t="str">
        <f t="shared" si="13"/>
        <v/>
      </c>
      <c r="D146" s="253">
        <f>INDEX('Input| Disposals'!$Q$8:$U$57,MATCH($C146,'Input| Disposals'!$M$8:$M$57,0),MATCH(D$117,'Input| Disposals'!$Q$7:$U$7,0))/10^3</f>
        <v>0</v>
      </c>
      <c r="E146" s="253">
        <f>INDEX('Input| Disposals'!$Q$8:$U$57,MATCH($C146,'Input| Disposals'!$M$8:$M$57,0),MATCH(E$117,'Input| Disposals'!$Q$7:$U$7,0))/10^3</f>
        <v>0</v>
      </c>
      <c r="F146" s="253">
        <f>INDEX('Input| Disposals'!$Q$8:$U$57,MATCH($C146,'Input| Disposals'!$M$8:$M$57,0),MATCH(F$117,'Input| Disposals'!$Q$7:$U$7,0))/10^3</f>
        <v>0</v>
      </c>
      <c r="G146" s="253">
        <f>INDEX('Input| Disposals'!$Q$8:$U$57,MATCH($C146,'Input| Disposals'!$M$8:$M$57,0),MATCH(G$117,'Input| Disposals'!$Q$7:$U$7,0))/10^3</f>
        <v>0</v>
      </c>
      <c r="H146" s="253">
        <f>INDEX('Input| Disposals'!$Q$8:$U$57,MATCH($C146,'Input| Disposals'!$M$8:$M$57,0),MATCH(H$117,'Input| Disposals'!$Q$7:$U$7,0))/10^3</f>
        <v>0</v>
      </c>
      <c r="I146" s="253">
        <f t="shared" si="14"/>
        <v>0</v>
      </c>
      <c r="V146" s="67"/>
      <c r="W146" s="67"/>
      <c r="X146" s="67"/>
      <c r="Y146" s="67"/>
      <c r="Z146" s="67"/>
      <c r="AA146" s="67"/>
      <c r="AF146" s="67"/>
      <c r="AG146" s="67"/>
      <c r="AH146" s="67"/>
      <c r="AI146" s="67"/>
      <c r="AJ146" s="67"/>
      <c r="AK146" s="67"/>
    </row>
    <row r="147" spans="2:37" s="65" customFormat="1" outlineLevel="1" x14ac:dyDescent="0.25">
      <c r="B147" s="268">
        <f t="shared" si="15"/>
        <v>30</v>
      </c>
      <c r="C147" s="57" t="str">
        <f t="shared" si="13"/>
        <v/>
      </c>
      <c r="D147" s="253">
        <f>INDEX('Input| Disposals'!$Q$8:$U$57,MATCH($C147,'Input| Disposals'!$M$8:$M$57,0),MATCH(D$117,'Input| Disposals'!$Q$7:$U$7,0))/10^3</f>
        <v>0</v>
      </c>
      <c r="E147" s="253">
        <f>INDEX('Input| Disposals'!$Q$8:$U$57,MATCH($C147,'Input| Disposals'!$M$8:$M$57,0),MATCH(E$117,'Input| Disposals'!$Q$7:$U$7,0))/10^3</f>
        <v>0</v>
      </c>
      <c r="F147" s="253">
        <f>INDEX('Input| Disposals'!$Q$8:$U$57,MATCH($C147,'Input| Disposals'!$M$8:$M$57,0),MATCH(F$117,'Input| Disposals'!$Q$7:$U$7,0))/10^3</f>
        <v>0</v>
      </c>
      <c r="G147" s="253">
        <f>INDEX('Input| Disposals'!$Q$8:$U$57,MATCH($C147,'Input| Disposals'!$M$8:$M$57,0),MATCH(G$117,'Input| Disposals'!$Q$7:$U$7,0))/10^3</f>
        <v>0</v>
      </c>
      <c r="H147" s="253">
        <f>INDEX('Input| Disposals'!$Q$8:$U$57,MATCH($C147,'Input| Disposals'!$M$8:$M$57,0),MATCH(H$117,'Input| Disposals'!$Q$7:$U$7,0))/10^3</f>
        <v>0</v>
      </c>
      <c r="I147" s="253">
        <f t="shared" si="14"/>
        <v>0</v>
      </c>
      <c r="V147" s="67"/>
      <c r="W147" s="67"/>
      <c r="X147" s="67"/>
      <c r="Y147" s="67"/>
      <c r="Z147" s="67"/>
      <c r="AA147" s="67"/>
      <c r="AF147" s="67"/>
      <c r="AG147" s="67"/>
      <c r="AH147" s="67"/>
      <c r="AI147" s="67"/>
      <c r="AJ147" s="67"/>
      <c r="AK147" s="67"/>
    </row>
    <row r="148" spans="2:37" s="65" customFormat="1" outlineLevel="1" x14ac:dyDescent="0.25">
      <c r="B148" s="268">
        <f t="shared" si="15"/>
        <v>31</v>
      </c>
      <c r="C148" s="57" t="str">
        <f t="shared" si="13"/>
        <v/>
      </c>
      <c r="D148" s="253">
        <f>INDEX('Input| Disposals'!$Q$8:$U$57,MATCH($C148,'Input| Disposals'!$M$8:$M$57,0),MATCH(D$117,'Input| Disposals'!$Q$7:$U$7,0))/10^3</f>
        <v>0</v>
      </c>
      <c r="E148" s="253">
        <f>INDEX('Input| Disposals'!$Q$8:$U$57,MATCH($C148,'Input| Disposals'!$M$8:$M$57,0),MATCH(E$117,'Input| Disposals'!$Q$7:$U$7,0))/10^3</f>
        <v>0</v>
      </c>
      <c r="F148" s="253">
        <f>INDEX('Input| Disposals'!$Q$8:$U$57,MATCH($C148,'Input| Disposals'!$M$8:$M$57,0),MATCH(F$117,'Input| Disposals'!$Q$7:$U$7,0))/10^3</f>
        <v>0</v>
      </c>
      <c r="G148" s="253">
        <f>INDEX('Input| Disposals'!$Q$8:$U$57,MATCH($C148,'Input| Disposals'!$M$8:$M$57,0),MATCH(G$117,'Input| Disposals'!$Q$7:$U$7,0))/10^3</f>
        <v>0</v>
      </c>
      <c r="H148" s="253">
        <f>INDEX('Input| Disposals'!$Q$8:$U$57,MATCH($C148,'Input| Disposals'!$M$8:$M$57,0),MATCH(H$117,'Input| Disposals'!$Q$7:$U$7,0))/10^3</f>
        <v>0</v>
      </c>
      <c r="I148" s="253">
        <f t="shared" si="14"/>
        <v>0</v>
      </c>
      <c r="V148" s="67"/>
      <c r="W148" s="67"/>
      <c r="X148" s="67"/>
      <c r="Y148" s="67"/>
      <c r="Z148" s="67"/>
      <c r="AA148" s="67"/>
      <c r="AF148" s="67"/>
      <c r="AG148" s="67"/>
      <c r="AH148" s="67"/>
      <c r="AI148" s="67"/>
      <c r="AJ148" s="67"/>
      <c r="AK148" s="67"/>
    </row>
    <row r="149" spans="2:37" s="65" customFormat="1" outlineLevel="1" x14ac:dyDescent="0.25">
      <c r="B149" s="268">
        <f t="shared" si="15"/>
        <v>32</v>
      </c>
      <c r="C149" s="57" t="str">
        <f t="shared" si="13"/>
        <v/>
      </c>
      <c r="D149" s="253">
        <f>INDEX('Input| Disposals'!$Q$8:$U$57,MATCH($C149,'Input| Disposals'!$M$8:$M$57,0),MATCH(D$117,'Input| Disposals'!$Q$7:$U$7,0))/10^3</f>
        <v>0</v>
      </c>
      <c r="E149" s="253">
        <f>INDEX('Input| Disposals'!$Q$8:$U$57,MATCH($C149,'Input| Disposals'!$M$8:$M$57,0),MATCH(E$117,'Input| Disposals'!$Q$7:$U$7,0))/10^3</f>
        <v>0</v>
      </c>
      <c r="F149" s="253">
        <f>INDEX('Input| Disposals'!$Q$8:$U$57,MATCH($C149,'Input| Disposals'!$M$8:$M$57,0),MATCH(F$117,'Input| Disposals'!$Q$7:$U$7,0))/10^3</f>
        <v>0</v>
      </c>
      <c r="G149" s="253">
        <f>INDEX('Input| Disposals'!$Q$8:$U$57,MATCH($C149,'Input| Disposals'!$M$8:$M$57,0),MATCH(G$117,'Input| Disposals'!$Q$7:$U$7,0))/10^3</f>
        <v>0</v>
      </c>
      <c r="H149" s="253">
        <f>INDEX('Input| Disposals'!$Q$8:$U$57,MATCH($C149,'Input| Disposals'!$M$8:$M$57,0),MATCH(H$117,'Input| Disposals'!$Q$7:$U$7,0))/10^3</f>
        <v>0</v>
      </c>
      <c r="I149" s="253">
        <f t="shared" si="14"/>
        <v>0</v>
      </c>
      <c r="V149" s="67"/>
      <c r="W149" s="67"/>
      <c r="X149" s="67"/>
      <c r="Y149" s="67"/>
      <c r="Z149" s="67"/>
      <c r="AA149" s="67"/>
      <c r="AF149" s="67"/>
      <c r="AG149" s="67"/>
      <c r="AH149" s="67"/>
      <c r="AI149" s="67"/>
      <c r="AJ149" s="67"/>
      <c r="AK149" s="67"/>
    </row>
    <row r="150" spans="2:37" s="65" customFormat="1" outlineLevel="1" x14ac:dyDescent="0.25">
      <c r="B150" s="268">
        <f t="shared" si="15"/>
        <v>33</v>
      </c>
      <c r="C150" s="57" t="str">
        <f t="shared" ref="C150:C167" si="16">IFERROR(C40,"")</f>
        <v/>
      </c>
      <c r="D150" s="253">
        <f>INDEX('Input| Disposals'!$Q$8:$U$57,MATCH($C150,'Input| Disposals'!$M$8:$M$57,0),MATCH(D$117,'Input| Disposals'!$Q$7:$U$7,0))/10^3</f>
        <v>0</v>
      </c>
      <c r="E150" s="253">
        <f>INDEX('Input| Disposals'!$Q$8:$U$57,MATCH($C150,'Input| Disposals'!$M$8:$M$57,0),MATCH(E$117,'Input| Disposals'!$Q$7:$U$7,0))/10^3</f>
        <v>0</v>
      </c>
      <c r="F150" s="253">
        <f>INDEX('Input| Disposals'!$Q$8:$U$57,MATCH($C150,'Input| Disposals'!$M$8:$M$57,0),MATCH(F$117,'Input| Disposals'!$Q$7:$U$7,0))/10^3</f>
        <v>0</v>
      </c>
      <c r="G150" s="253">
        <f>INDEX('Input| Disposals'!$Q$8:$U$57,MATCH($C150,'Input| Disposals'!$M$8:$M$57,0),MATCH(G$117,'Input| Disposals'!$Q$7:$U$7,0))/10^3</f>
        <v>0</v>
      </c>
      <c r="H150" s="253">
        <f>INDEX('Input| Disposals'!$Q$8:$U$57,MATCH($C150,'Input| Disposals'!$M$8:$M$57,0),MATCH(H$117,'Input| Disposals'!$Q$7:$U$7,0))/10^3</f>
        <v>0</v>
      </c>
      <c r="I150" s="253">
        <f t="shared" si="14"/>
        <v>0</v>
      </c>
      <c r="V150" s="67"/>
      <c r="W150" s="67"/>
      <c r="X150" s="67"/>
      <c r="Y150" s="67"/>
      <c r="Z150" s="67"/>
      <c r="AA150" s="67"/>
      <c r="AF150" s="67"/>
      <c r="AG150" s="67"/>
      <c r="AH150" s="67"/>
      <c r="AI150" s="67"/>
      <c r="AJ150" s="67"/>
      <c r="AK150" s="67"/>
    </row>
    <row r="151" spans="2:37" s="65" customFormat="1" outlineLevel="1" x14ac:dyDescent="0.25">
      <c r="B151" s="268">
        <f t="shared" si="15"/>
        <v>34</v>
      </c>
      <c r="C151" s="57" t="str">
        <f t="shared" si="16"/>
        <v/>
      </c>
      <c r="D151" s="253">
        <f>INDEX('Input| Disposals'!$Q$8:$U$57,MATCH($C151,'Input| Disposals'!$M$8:$M$57,0),MATCH(D$117,'Input| Disposals'!$Q$7:$U$7,0))/10^3</f>
        <v>0</v>
      </c>
      <c r="E151" s="253">
        <f>INDEX('Input| Disposals'!$Q$8:$U$57,MATCH($C151,'Input| Disposals'!$M$8:$M$57,0),MATCH(E$117,'Input| Disposals'!$Q$7:$U$7,0))/10^3</f>
        <v>0</v>
      </c>
      <c r="F151" s="253">
        <f>INDEX('Input| Disposals'!$Q$8:$U$57,MATCH($C151,'Input| Disposals'!$M$8:$M$57,0),MATCH(F$117,'Input| Disposals'!$Q$7:$U$7,0))/10^3</f>
        <v>0</v>
      </c>
      <c r="G151" s="253">
        <f>INDEX('Input| Disposals'!$Q$8:$U$57,MATCH($C151,'Input| Disposals'!$M$8:$M$57,0),MATCH(G$117,'Input| Disposals'!$Q$7:$U$7,0))/10^3</f>
        <v>0</v>
      </c>
      <c r="H151" s="253">
        <f>INDEX('Input| Disposals'!$Q$8:$U$57,MATCH($C151,'Input| Disposals'!$M$8:$M$57,0),MATCH(H$117,'Input| Disposals'!$Q$7:$U$7,0))/10^3</f>
        <v>0</v>
      </c>
      <c r="I151" s="253">
        <f t="shared" si="14"/>
        <v>0</v>
      </c>
      <c r="V151" s="67"/>
      <c r="W151" s="67"/>
      <c r="X151" s="67"/>
      <c r="Y151" s="67"/>
      <c r="Z151" s="67"/>
      <c r="AA151" s="67"/>
      <c r="AF151" s="67"/>
      <c r="AG151" s="67"/>
      <c r="AH151" s="67"/>
      <c r="AI151" s="67"/>
      <c r="AJ151" s="67"/>
      <c r="AK151" s="67"/>
    </row>
    <row r="152" spans="2:37" s="65" customFormat="1" outlineLevel="1" x14ac:dyDescent="0.25">
      <c r="B152" s="268">
        <f t="shared" si="15"/>
        <v>35</v>
      </c>
      <c r="C152" s="57" t="str">
        <f t="shared" si="16"/>
        <v/>
      </c>
      <c r="D152" s="253">
        <f>INDEX('Input| Disposals'!$Q$8:$U$57,MATCH($C152,'Input| Disposals'!$M$8:$M$57,0),MATCH(D$117,'Input| Disposals'!$Q$7:$U$7,0))/10^3</f>
        <v>0</v>
      </c>
      <c r="E152" s="253">
        <f>INDEX('Input| Disposals'!$Q$8:$U$57,MATCH($C152,'Input| Disposals'!$M$8:$M$57,0),MATCH(E$117,'Input| Disposals'!$Q$7:$U$7,0))/10^3</f>
        <v>0</v>
      </c>
      <c r="F152" s="253">
        <f>INDEX('Input| Disposals'!$Q$8:$U$57,MATCH($C152,'Input| Disposals'!$M$8:$M$57,0),MATCH(F$117,'Input| Disposals'!$Q$7:$U$7,0))/10^3</f>
        <v>0</v>
      </c>
      <c r="G152" s="253">
        <f>INDEX('Input| Disposals'!$Q$8:$U$57,MATCH($C152,'Input| Disposals'!$M$8:$M$57,0),MATCH(G$117,'Input| Disposals'!$Q$7:$U$7,0))/10^3</f>
        <v>0</v>
      </c>
      <c r="H152" s="253">
        <f>INDEX('Input| Disposals'!$Q$8:$U$57,MATCH($C152,'Input| Disposals'!$M$8:$M$57,0),MATCH(H$117,'Input| Disposals'!$Q$7:$U$7,0))/10^3</f>
        <v>0</v>
      </c>
      <c r="I152" s="253">
        <f t="shared" si="14"/>
        <v>0</v>
      </c>
      <c r="V152" s="67"/>
      <c r="W152" s="67"/>
      <c r="X152" s="67"/>
      <c r="Y152" s="67"/>
      <c r="Z152" s="67"/>
      <c r="AA152" s="67"/>
      <c r="AF152" s="67"/>
      <c r="AG152" s="67"/>
      <c r="AH152" s="67"/>
      <c r="AI152" s="67"/>
      <c r="AJ152" s="67"/>
      <c r="AK152" s="67"/>
    </row>
    <row r="153" spans="2:37" s="65" customFormat="1" outlineLevel="1" x14ac:dyDescent="0.25">
      <c r="B153" s="268">
        <f t="shared" si="15"/>
        <v>36</v>
      </c>
      <c r="C153" s="57" t="str">
        <f t="shared" si="16"/>
        <v/>
      </c>
      <c r="D153" s="253">
        <f>INDEX('Input| Disposals'!$Q$8:$U$57,MATCH($C153,'Input| Disposals'!$M$8:$M$57,0),MATCH(D$117,'Input| Disposals'!$Q$7:$U$7,0))/10^3</f>
        <v>0</v>
      </c>
      <c r="E153" s="253">
        <f>INDEX('Input| Disposals'!$Q$8:$U$57,MATCH($C153,'Input| Disposals'!$M$8:$M$57,0),MATCH(E$117,'Input| Disposals'!$Q$7:$U$7,0))/10^3</f>
        <v>0</v>
      </c>
      <c r="F153" s="253">
        <f>INDEX('Input| Disposals'!$Q$8:$U$57,MATCH($C153,'Input| Disposals'!$M$8:$M$57,0),MATCH(F$117,'Input| Disposals'!$Q$7:$U$7,0))/10^3</f>
        <v>0</v>
      </c>
      <c r="G153" s="253">
        <f>INDEX('Input| Disposals'!$Q$8:$U$57,MATCH($C153,'Input| Disposals'!$M$8:$M$57,0),MATCH(G$117,'Input| Disposals'!$Q$7:$U$7,0))/10^3</f>
        <v>0</v>
      </c>
      <c r="H153" s="253">
        <f>INDEX('Input| Disposals'!$Q$8:$U$57,MATCH($C153,'Input| Disposals'!$M$8:$M$57,0),MATCH(H$117,'Input| Disposals'!$Q$7:$U$7,0))/10^3</f>
        <v>0</v>
      </c>
      <c r="I153" s="253">
        <f t="shared" si="14"/>
        <v>0</v>
      </c>
      <c r="V153" s="67"/>
      <c r="W153" s="67"/>
      <c r="X153" s="67"/>
      <c r="Y153" s="67"/>
      <c r="Z153" s="67"/>
      <c r="AA153" s="67"/>
      <c r="AF153" s="67"/>
      <c r="AG153" s="67"/>
      <c r="AH153" s="67"/>
      <c r="AI153" s="67"/>
      <c r="AJ153" s="67"/>
      <c r="AK153" s="67"/>
    </row>
    <row r="154" spans="2:37" s="65" customFormat="1" outlineLevel="1" x14ac:dyDescent="0.25">
      <c r="B154" s="268">
        <f t="shared" si="15"/>
        <v>37</v>
      </c>
      <c r="C154" s="57" t="str">
        <f t="shared" si="16"/>
        <v/>
      </c>
      <c r="D154" s="253">
        <f>INDEX('Input| Disposals'!$Q$8:$U$57,MATCH($C154,'Input| Disposals'!$M$8:$M$57,0),MATCH(D$117,'Input| Disposals'!$Q$7:$U$7,0))/10^3</f>
        <v>0</v>
      </c>
      <c r="E154" s="253">
        <f>INDEX('Input| Disposals'!$Q$8:$U$57,MATCH($C154,'Input| Disposals'!$M$8:$M$57,0),MATCH(E$117,'Input| Disposals'!$Q$7:$U$7,0))/10^3</f>
        <v>0</v>
      </c>
      <c r="F154" s="253">
        <f>INDEX('Input| Disposals'!$Q$8:$U$57,MATCH($C154,'Input| Disposals'!$M$8:$M$57,0),MATCH(F$117,'Input| Disposals'!$Q$7:$U$7,0))/10^3</f>
        <v>0</v>
      </c>
      <c r="G154" s="253">
        <f>INDEX('Input| Disposals'!$Q$8:$U$57,MATCH($C154,'Input| Disposals'!$M$8:$M$57,0),MATCH(G$117,'Input| Disposals'!$Q$7:$U$7,0))/10^3</f>
        <v>0</v>
      </c>
      <c r="H154" s="253">
        <f>INDEX('Input| Disposals'!$Q$8:$U$57,MATCH($C154,'Input| Disposals'!$M$8:$M$57,0),MATCH(H$117,'Input| Disposals'!$Q$7:$U$7,0))/10^3</f>
        <v>0</v>
      </c>
      <c r="I154" s="253">
        <f t="shared" si="14"/>
        <v>0</v>
      </c>
      <c r="V154" s="67"/>
      <c r="W154" s="67"/>
      <c r="X154" s="67"/>
      <c r="Y154" s="67"/>
      <c r="Z154" s="67"/>
      <c r="AA154" s="67"/>
      <c r="AF154" s="67"/>
      <c r="AG154" s="67"/>
      <c r="AH154" s="67"/>
      <c r="AI154" s="67"/>
      <c r="AJ154" s="67"/>
      <c r="AK154" s="67"/>
    </row>
    <row r="155" spans="2:37" s="65" customFormat="1" outlineLevel="1" x14ac:dyDescent="0.25">
      <c r="B155" s="268">
        <f t="shared" si="15"/>
        <v>38</v>
      </c>
      <c r="C155" s="57" t="str">
        <f t="shared" si="16"/>
        <v/>
      </c>
      <c r="D155" s="253">
        <f>INDEX('Input| Disposals'!$Q$8:$U$57,MATCH($C155,'Input| Disposals'!$M$8:$M$57,0),MATCH(D$117,'Input| Disposals'!$Q$7:$U$7,0))/10^3</f>
        <v>0</v>
      </c>
      <c r="E155" s="253">
        <f>INDEX('Input| Disposals'!$Q$8:$U$57,MATCH($C155,'Input| Disposals'!$M$8:$M$57,0),MATCH(E$117,'Input| Disposals'!$Q$7:$U$7,0))/10^3</f>
        <v>0</v>
      </c>
      <c r="F155" s="253">
        <f>INDEX('Input| Disposals'!$Q$8:$U$57,MATCH($C155,'Input| Disposals'!$M$8:$M$57,0),MATCH(F$117,'Input| Disposals'!$Q$7:$U$7,0))/10^3</f>
        <v>0</v>
      </c>
      <c r="G155" s="253">
        <f>INDEX('Input| Disposals'!$Q$8:$U$57,MATCH($C155,'Input| Disposals'!$M$8:$M$57,0),MATCH(G$117,'Input| Disposals'!$Q$7:$U$7,0))/10^3</f>
        <v>0</v>
      </c>
      <c r="H155" s="253">
        <f>INDEX('Input| Disposals'!$Q$8:$U$57,MATCH($C155,'Input| Disposals'!$M$8:$M$57,0),MATCH(H$117,'Input| Disposals'!$Q$7:$U$7,0))/10^3</f>
        <v>0</v>
      </c>
      <c r="I155" s="253">
        <f t="shared" si="14"/>
        <v>0</v>
      </c>
      <c r="V155" s="67"/>
      <c r="W155" s="67"/>
      <c r="X155" s="67"/>
      <c r="Y155" s="67"/>
      <c r="Z155" s="67"/>
      <c r="AA155" s="67"/>
      <c r="AF155" s="67"/>
      <c r="AG155" s="67"/>
      <c r="AH155" s="67"/>
      <c r="AI155" s="67"/>
      <c r="AJ155" s="67"/>
      <c r="AK155" s="67"/>
    </row>
    <row r="156" spans="2:37" s="65" customFormat="1" outlineLevel="1" x14ac:dyDescent="0.25">
      <c r="B156" s="268">
        <f t="shared" si="15"/>
        <v>39</v>
      </c>
      <c r="C156" s="57" t="str">
        <f t="shared" si="16"/>
        <v/>
      </c>
      <c r="D156" s="253">
        <f>INDEX('Input| Disposals'!$Q$8:$U$57,MATCH($C156,'Input| Disposals'!$M$8:$M$57,0),MATCH(D$117,'Input| Disposals'!$Q$7:$U$7,0))/10^3</f>
        <v>0</v>
      </c>
      <c r="E156" s="253">
        <f>INDEX('Input| Disposals'!$Q$8:$U$57,MATCH($C156,'Input| Disposals'!$M$8:$M$57,0),MATCH(E$117,'Input| Disposals'!$Q$7:$U$7,0))/10^3</f>
        <v>0</v>
      </c>
      <c r="F156" s="253">
        <f>INDEX('Input| Disposals'!$Q$8:$U$57,MATCH($C156,'Input| Disposals'!$M$8:$M$57,0),MATCH(F$117,'Input| Disposals'!$Q$7:$U$7,0))/10^3</f>
        <v>0</v>
      </c>
      <c r="G156" s="253">
        <f>INDEX('Input| Disposals'!$Q$8:$U$57,MATCH($C156,'Input| Disposals'!$M$8:$M$57,0),MATCH(G$117,'Input| Disposals'!$Q$7:$U$7,0))/10^3</f>
        <v>0</v>
      </c>
      <c r="H156" s="253">
        <f>INDEX('Input| Disposals'!$Q$8:$U$57,MATCH($C156,'Input| Disposals'!$M$8:$M$57,0),MATCH(H$117,'Input| Disposals'!$Q$7:$U$7,0))/10^3</f>
        <v>0</v>
      </c>
      <c r="I156" s="253">
        <f t="shared" si="14"/>
        <v>0</v>
      </c>
      <c r="V156" s="67"/>
      <c r="W156" s="67"/>
      <c r="X156" s="67"/>
      <c r="Y156" s="67"/>
      <c r="Z156" s="67"/>
      <c r="AA156" s="67"/>
      <c r="AF156" s="67"/>
      <c r="AG156" s="67"/>
      <c r="AH156" s="67"/>
      <c r="AI156" s="67"/>
      <c r="AJ156" s="67"/>
      <c r="AK156" s="67"/>
    </row>
    <row r="157" spans="2:37" s="65" customFormat="1" outlineLevel="1" x14ac:dyDescent="0.25">
      <c r="B157" s="268">
        <f t="shared" si="15"/>
        <v>40</v>
      </c>
      <c r="C157" s="57" t="str">
        <f t="shared" si="16"/>
        <v/>
      </c>
      <c r="D157" s="253">
        <f>INDEX('Input| Disposals'!$Q$8:$U$57,MATCH($C157,'Input| Disposals'!$M$8:$M$57,0),MATCH(D$117,'Input| Disposals'!$Q$7:$U$7,0))/10^3</f>
        <v>0</v>
      </c>
      <c r="E157" s="253">
        <f>INDEX('Input| Disposals'!$Q$8:$U$57,MATCH($C157,'Input| Disposals'!$M$8:$M$57,0),MATCH(E$117,'Input| Disposals'!$Q$7:$U$7,0))/10^3</f>
        <v>0</v>
      </c>
      <c r="F157" s="253">
        <f>INDEX('Input| Disposals'!$Q$8:$U$57,MATCH($C157,'Input| Disposals'!$M$8:$M$57,0),MATCH(F$117,'Input| Disposals'!$Q$7:$U$7,0))/10^3</f>
        <v>0</v>
      </c>
      <c r="G157" s="253">
        <f>INDEX('Input| Disposals'!$Q$8:$U$57,MATCH($C157,'Input| Disposals'!$M$8:$M$57,0),MATCH(G$117,'Input| Disposals'!$Q$7:$U$7,0))/10^3</f>
        <v>0</v>
      </c>
      <c r="H157" s="253">
        <f>INDEX('Input| Disposals'!$Q$8:$U$57,MATCH($C157,'Input| Disposals'!$M$8:$M$57,0),MATCH(H$117,'Input| Disposals'!$Q$7:$U$7,0))/10^3</f>
        <v>0</v>
      </c>
      <c r="I157" s="253">
        <f t="shared" si="14"/>
        <v>0</v>
      </c>
      <c r="V157" s="67"/>
      <c r="W157" s="67"/>
      <c r="X157" s="67"/>
      <c r="Y157" s="67"/>
      <c r="Z157" s="67"/>
      <c r="AA157" s="67"/>
      <c r="AF157" s="67"/>
      <c r="AG157" s="67"/>
      <c r="AH157" s="67"/>
      <c r="AI157" s="67"/>
      <c r="AJ157" s="67"/>
      <c r="AK157" s="67"/>
    </row>
    <row r="158" spans="2:37" s="65" customFormat="1" outlineLevel="1" x14ac:dyDescent="0.25">
      <c r="B158" s="268">
        <f t="shared" si="15"/>
        <v>41</v>
      </c>
      <c r="C158" s="57" t="str">
        <f t="shared" si="16"/>
        <v/>
      </c>
      <c r="D158" s="253">
        <f>INDEX('Input| Disposals'!$Q$8:$U$57,MATCH($C158,'Input| Disposals'!$M$8:$M$57,0),MATCH(D$117,'Input| Disposals'!$Q$7:$U$7,0))/10^3</f>
        <v>0</v>
      </c>
      <c r="E158" s="253">
        <f>INDEX('Input| Disposals'!$Q$8:$U$57,MATCH($C158,'Input| Disposals'!$M$8:$M$57,0),MATCH(E$117,'Input| Disposals'!$Q$7:$U$7,0))/10^3</f>
        <v>0</v>
      </c>
      <c r="F158" s="253">
        <f>INDEX('Input| Disposals'!$Q$8:$U$57,MATCH($C158,'Input| Disposals'!$M$8:$M$57,0),MATCH(F$117,'Input| Disposals'!$Q$7:$U$7,0))/10^3</f>
        <v>0</v>
      </c>
      <c r="G158" s="253">
        <f>INDEX('Input| Disposals'!$Q$8:$U$57,MATCH($C158,'Input| Disposals'!$M$8:$M$57,0),MATCH(G$117,'Input| Disposals'!$Q$7:$U$7,0))/10^3</f>
        <v>0</v>
      </c>
      <c r="H158" s="253">
        <f>INDEX('Input| Disposals'!$Q$8:$U$57,MATCH($C158,'Input| Disposals'!$M$8:$M$57,0),MATCH(H$117,'Input| Disposals'!$Q$7:$U$7,0))/10^3</f>
        <v>0</v>
      </c>
      <c r="I158" s="253">
        <f t="shared" si="14"/>
        <v>0</v>
      </c>
      <c r="V158" s="67"/>
      <c r="W158" s="67"/>
      <c r="X158" s="67"/>
      <c r="Y158" s="67"/>
      <c r="Z158" s="67"/>
      <c r="AA158" s="67"/>
      <c r="AF158" s="67"/>
      <c r="AG158" s="67"/>
      <c r="AH158" s="67"/>
      <c r="AI158" s="67"/>
      <c r="AJ158" s="67"/>
      <c r="AK158" s="67"/>
    </row>
    <row r="159" spans="2:37" s="65" customFormat="1" outlineLevel="1" x14ac:dyDescent="0.25">
      <c r="B159" s="268">
        <f t="shared" si="15"/>
        <v>42</v>
      </c>
      <c r="C159" s="57" t="str">
        <f t="shared" si="16"/>
        <v/>
      </c>
      <c r="D159" s="253">
        <f>INDEX('Input| Disposals'!$Q$8:$U$57,MATCH($C159,'Input| Disposals'!$M$8:$M$57,0),MATCH(D$117,'Input| Disposals'!$Q$7:$U$7,0))/10^3</f>
        <v>0</v>
      </c>
      <c r="E159" s="253">
        <f>INDEX('Input| Disposals'!$Q$8:$U$57,MATCH($C159,'Input| Disposals'!$M$8:$M$57,0),MATCH(E$117,'Input| Disposals'!$Q$7:$U$7,0))/10^3</f>
        <v>0</v>
      </c>
      <c r="F159" s="253">
        <f>INDEX('Input| Disposals'!$Q$8:$U$57,MATCH($C159,'Input| Disposals'!$M$8:$M$57,0),MATCH(F$117,'Input| Disposals'!$Q$7:$U$7,0))/10^3</f>
        <v>0</v>
      </c>
      <c r="G159" s="253">
        <f>INDEX('Input| Disposals'!$Q$8:$U$57,MATCH($C159,'Input| Disposals'!$M$8:$M$57,0),MATCH(G$117,'Input| Disposals'!$Q$7:$U$7,0))/10^3</f>
        <v>0</v>
      </c>
      <c r="H159" s="253">
        <f>INDEX('Input| Disposals'!$Q$8:$U$57,MATCH($C159,'Input| Disposals'!$M$8:$M$57,0),MATCH(H$117,'Input| Disposals'!$Q$7:$U$7,0))/10^3</f>
        <v>0</v>
      </c>
      <c r="I159" s="253">
        <f t="shared" si="14"/>
        <v>0</v>
      </c>
      <c r="V159" s="67"/>
      <c r="W159" s="67"/>
      <c r="X159" s="67"/>
      <c r="Y159" s="67"/>
      <c r="Z159" s="67"/>
      <c r="AA159" s="67"/>
      <c r="AF159" s="67"/>
      <c r="AG159" s="67"/>
      <c r="AH159" s="67"/>
      <c r="AI159" s="67"/>
      <c r="AJ159" s="67"/>
      <c r="AK159" s="67"/>
    </row>
    <row r="160" spans="2:37" s="65" customFormat="1" outlineLevel="1" x14ac:dyDescent="0.25">
      <c r="B160" s="268">
        <f t="shared" si="15"/>
        <v>43</v>
      </c>
      <c r="C160" s="57" t="str">
        <f t="shared" si="16"/>
        <v/>
      </c>
      <c r="D160" s="253">
        <f>INDEX('Input| Disposals'!$Q$8:$U$57,MATCH($C160,'Input| Disposals'!$M$8:$M$57,0),MATCH(D$117,'Input| Disposals'!$Q$7:$U$7,0))/10^3</f>
        <v>0</v>
      </c>
      <c r="E160" s="253">
        <f>INDEX('Input| Disposals'!$Q$8:$U$57,MATCH($C160,'Input| Disposals'!$M$8:$M$57,0),MATCH(E$117,'Input| Disposals'!$Q$7:$U$7,0))/10^3</f>
        <v>0</v>
      </c>
      <c r="F160" s="253">
        <f>INDEX('Input| Disposals'!$Q$8:$U$57,MATCH($C160,'Input| Disposals'!$M$8:$M$57,0),MATCH(F$117,'Input| Disposals'!$Q$7:$U$7,0))/10^3</f>
        <v>0</v>
      </c>
      <c r="G160" s="253">
        <f>INDEX('Input| Disposals'!$Q$8:$U$57,MATCH($C160,'Input| Disposals'!$M$8:$M$57,0),MATCH(G$117,'Input| Disposals'!$Q$7:$U$7,0))/10^3</f>
        <v>0</v>
      </c>
      <c r="H160" s="253">
        <f>INDEX('Input| Disposals'!$Q$8:$U$57,MATCH($C160,'Input| Disposals'!$M$8:$M$57,0),MATCH(H$117,'Input| Disposals'!$Q$7:$U$7,0))/10^3</f>
        <v>0</v>
      </c>
      <c r="I160" s="253">
        <f t="shared" si="14"/>
        <v>0</v>
      </c>
      <c r="V160" s="67"/>
      <c r="W160" s="67"/>
      <c r="X160" s="67"/>
      <c r="Y160" s="67"/>
      <c r="Z160" s="67"/>
      <c r="AA160" s="67"/>
      <c r="AF160" s="67"/>
      <c r="AG160" s="67"/>
      <c r="AH160" s="67"/>
      <c r="AI160" s="67"/>
      <c r="AJ160" s="67"/>
      <c r="AK160" s="67"/>
    </row>
    <row r="161" spans="1:37" s="65" customFormat="1" outlineLevel="1" x14ac:dyDescent="0.25">
      <c r="B161" s="268">
        <f t="shared" si="15"/>
        <v>44</v>
      </c>
      <c r="C161" s="57" t="str">
        <f t="shared" si="16"/>
        <v/>
      </c>
      <c r="D161" s="253">
        <f>INDEX('Input| Disposals'!$Q$8:$U$57,MATCH($C161,'Input| Disposals'!$M$8:$M$57,0),MATCH(D$117,'Input| Disposals'!$Q$7:$U$7,0))/10^3</f>
        <v>0</v>
      </c>
      <c r="E161" s="253">
        <f>INDEX('Input| Disposals'!$Q$8:$U$57,MATCH($C161,'Input| Disposals'!$M$8:$M$57,0),MATCH(E$117,'Input| Disposals'!$Q$7:$U$7,0))/10^3</f>
        <v>0</v>
      </c>
      <c r="F161" s="253">
        <f>INDEX('Input| Disposals'!$Q$8:$U$57,MATCH($C161,'Input| Disposals'!$M$8:$M$57,0),MATCH(F$117,'Input| Disposals'!$Q$7:$U$7,0))/10^3</f>
        <v>0</v>
      </c>
      <c r="G161" s="253">
        <f>INDEX('Input| Disposals'!$Q$8:$U$57,MATCH($C161,'Input| Disposals'!$M$8:$M$57,0),MATCH(G$117,'Input| Disposals'!$Q$7:$U$7,0))/10^3</f>
        <v>0</v>
      </c>
      <c r="H161" s="253">
        <f>INDEX('Input| Disposals'!$Q$8:$U$57,MATCH($C161,'Input| Disposals'!$M$8:$M$57,0),MATCH(H$117,'Input| Disposals'!$Q$7:$U$7,0))/10^3</f>
        <v>0</v>
      </c>
      <c r="I161" s="253">
        <f t="shared" si="14"/>
        <v>0</v>
      </c>
      <c r="V161" s="67"/>
      <c r="W161" s="67"/>
      <c r="X161" s="67"/>
      <c r="Y161" s="67"/>
      <c r="Z161" s="67"/>
      <c r="AA161" s="67"/>
      <c r="AF161" s="67"/>
      <c r="AG161" s="67"/>
      <c r="AH161" s="67"/>
      <c r="AI161" s="67"/>
      <c r="AJ161" s="67"/>
      <c r="AK161" s="67"/>
    </row>
    <row r="162" spans="1:37" s="65" customFormat="1" outlineLevel="1" x14ac:dyDescent="0.25">
      <c r="B162" s="268">
        <f t="shared" si="15"/>
        <v>45</v>
      </c>
      <c r="C162" s="57" t="str">
        <f t="shared" si="16"/>
        <v/>
      </c>
      <c r="D162" s="253">
        <f>INDEX('Input| Disposals'!$Q$8:$U$57,MATCH($C162,'Input| Disposals'!$M$8:$M$57,0),MATCH(D$117,'Input| Disposals'!$Q$7:$U$7,0))/10^3</f>
        <v>0</v>
      </c>
      <c r="E162" s="253">
        <f>INDEX('Input| Disposals'!$Q$8:$U$57,MATCH($C162,'Input| Disposals'!$M$8:$M$57,0),MATCH(E$117,'Input| Disposals'!$Q$7:$U$7,0))/10^3</f>
        <v>0</v>
      </c>
      <c r="F162" s="253">
        <f>INDEX('Input| Disposals'!$Q$8:$U$57,MATCH($C162,'Input| Disposals'!$M$8:$M$57,0),MATCH(F$117,'Input| Disposals'!$Q$7:$U$7,0))/10^3</f>
        <v>0</v>
      </c>
      <c r="G162" s="253">
        <f>INDEX('Input| Disposals'!$Q$8:$U$57,MATCH($C162,'Input| Disposals'!$M$8:$M$57,0),MATCH(G$117,'Input| Disposals'!$Q$7:$U$7,0))/10^3</f>
        <v>0</v>
      </c>
      <c r="H162" s="253">
        <f>INDEX('Input| Disposals'!$Q$8:$U$57,MATCH($C162,'Input| Disposals'!$M$8:$M$57,0),MATCH(H$117,'Input| Disposals'!$Q$7:$U$7,0))/10^3</f>
        <v>0</v>
      </c>
      <c r="I162" s="253">
        <f t="shared" si="14"/>
        <v>0</v>
      </c>
      <c r="V162" s="67"/>
      <c r="W162" s="67"/>
      <c r="X162" s="67"/>
      <c r="Y162" s="67"/>
      <c r="Z162" s="67"/>
      <c r="AA162" s="67"/>
      <c r="AF162" s="67"/>
      <c r="AG162" s="67"/>
      <c r="AH162" s="67"/>
      <c r="AI162" s="67"/>
      <c r="AJ162" s="67"/>
      <c r="AK162" s="67"/>
    </row>
    <row r="163" spans="1:37" s="65" customFormat="1" outlineLevel="1" x14ac:dyDescent="0.25">
      <c r="B163" s="268">
        <f t="shared" si="15"/>
        <v>46</v>
      </c>
      <c r="C163" s="57" t="str">
        <f t="shared" si="16"/>
        <v/>
      </c>
      <c r="D163" s="253">
        <f>INDEX('Input| Disposals'!$Q$8:$U$57,MATCH($C163,'Input| Disposals'!$M$8:$M$57,0),MATCH(D$117,'Input| Disposals'!$Q$7:$U$7,0))/10^3</f>
        <v>0</v>
      </c>
      <c r="E163" s="253">
        <f>INDEX('Input| Disposals'!$Q$8:$U$57,MATCH($C163,'Input| Disposals'!$M$8:$M$57,0),MATCH(E$117,'Input| Disposals'!$Q$7:$U$7,0))/10^3</f>
        <v>0</v>
      </c>
      <c r="F163" s="253">
        <f>INDEX('Input| Disposals'!$Q$8:$U$57,MATCH($C163,'Input| Disposals'!$M$8:$M$57,0),MATCH(F$117,'Input| Disposals'!$Q$7:$U$7,0))/10^3</f>
        <v>0</v>
      </c>
      <c r="G163" s="253">
        <f>INDEX('Input| Disposals'!$Q$8:$U$57,MATCH($C163,'Input| Disposals'!$M$8:$M$57,0),MATCH(G$117,'Input| Disposals'!$Q$7:$U$7,0))/10^3</f>
        <v>0</v>
      </c>
      <c r="H163" s="253">
        <f>INDEX('Input| Disposals'!$Q$8:$U$57,MATCH($C163,'Input| Disposals'!$M$8:$M$57,0),MATCH(H$117,'Input| Disposals'!$Q$7:$U$7,0))/10^3</f>
        <v>0</v>
      </c>
      <c r="I163" s="253">
        <f t="shared" si="14"/>
        <v>0</v>
      </c>
      <c r="V163" s="67"/>
      <c r="W163" s="67"/>
      <c r="X163" s="67"/>
      <c r="Y163" s="67"/>
      <c r="Z163" s="67"/>
      <c r="AA163" s="67"/>
      <c r="AF163" s="67"/>
      <c r="AG163" s="67"/>
      <c r="AH163" s="67"/>
      <c r="AI163" s="67"/>
      <c r="AJ163" s="67"/>
      <c r="AK163" s="67"/>
    </row>
    <row r="164" spans="1:37" s="65" customFormat="1" outlineLevel="1" x14ac:dyDescent="0.25">
      <c r="B164" s="268">
        <f t="shared" si="15"/>
        <v>47</v>
      </c>
      <c r="C164" s="57" t="str">
        <f t="shared" si="16"/>
        <v/>
      </c>
      <c r="D164" s="253">
        <f>INDEX('Input| Disposals'!$Q$8:$U$57,MATCH($C164,'Input| Disposals'!$M$8:$M$57,0),MATCH(D$117,'Input| Disposals'!$Q$7:$U$7,0))/10^3</f>
        <v>0</v>
      </c>
      <c r="E164" s="253">
        <f>INDEX('Input| Disposals'!$Q$8:$U$57,MATCH($C164,'Input| Disposals'!$M$8:$M$57,0),MATCH(E$117,'Input| Disposals'!$Q$7:$U$7,0))/10^3</f>
        <v>0</v>
      </c>
      <c r="F164" s="253">
        <f>INDEX('Input| Disposals'!$Q$8:$U$57,MATCH($C164,'Input| Disposals'!$M$8:$M$57,0),MATCH(F$117,'Input| Disposals'!$Q$7:$U$7,0))/10^3</f>
        <v>0</v>
      </c>
      <c r="G164" s="253">
        <f>INDEX('Input| Disposals'!$Q$8:$U$57,MATCH($C164,'Input| Disposals'!$M$8:$M$57,0),MATCH(G$117,'Input| Disposals'!$Q$7:$U$7,0))/10^3</f>
        <v>0</v>
      </c>
      <c r="H164" s="253">
        <f>INDEX('Input| Disposals'!$Q$8:$U$57,MATCH($C164,'Input| Disposals'!$M$8:$M$57,0),MATCH(H$117,'Input| Disposals'!$Q$7:$U$7,0))/10^3</f>
        <v>0</v>
      </c>
      <c r="I164" s="253">
        <f t="shared" si="14"/>
        <v>0</v>
      </c>
      <c r="V164" s="67"/>
      <c r="W164" s="67"/>
      <c r="X164" s="67"/>
      <c r="Y164" s="67"/>
      <c r="Z164" s="67"/>
      <c r="AA164" s="67"/>
      <c r="AF164" s="67"/>
      <c r="AG164" s="67"/>
      <c r="AH164" s="67"/>
      <c r="AI164" s="67"/>
      <c r="AJ164" s="67"/>
      <c r="AK164" s="67"/>
    </row>
    <row r="165" spans="1:37" s="65" customFormat="1" outlineLevel="1" x14ac:dyDescent="0.25">
      <c r="B165" s="268">
        <f t="shared" si="15"/>
        <v>48</v>
      </c>
      <c r="C165" s="57" t="str">
        <f t="shared" si="16"/>
        <v/>
      </c>
      <c r="D165" s="253">
        <f>INDEX('Input| Disposals'!$Q$8:$U$57,MATCH($C165,'Input| Disposals'!$M$8:$M$57,0),MATCH(D$117,'Input| Disposals'!$Q$7:$U$7,0))/10^3</f>
        <v>0</v>
      </c>
      <c r="E165" s="253">
        <f>INDEX('Input| Disposals'!$Q$8:$U$57,MATCH($C165,'Input| Disposals'!$M$8:$M$57,0),MATCH(E$117,'Input| Disposals'!$Q$7:$U$7,0))/10^3</f>
        <v>0</v>
      </c>
      <c r="F165" s="253">
        <f>INDEX('Input| Disposals'!$Q$8:$U$57,MATCH($C165,'Input| Disposals'!$M$8:$M$57,0),MATCH(F$117,'Input| Disposals'!$Q$7:$U$7,0))/10^3</f>
        <v>0</v>
      </c>
      <c r="G165" s="253">
        <f>INDEX('Input| Disposals'!$Q$8:$U$57,MATCH($C165,'Input| Disposals'!$M$8:$M$57,0),MATCH(G$117,'Input| Disposals'!$Q$7:$U$7,0))/10^3</f>
        <v>0</v>
      </c>
      <c r="H165" s="253">
        <f>INDEX('Input| Disposals'!$Q$8:$U$57,MATCH($C165,'Input| Disposals'!$M$8:$M$57,0),MATCH(H$117,'Input| Disposals'!$Q$7:$U$7,0))/10^3</f>
        <v>0</v>
      </c>
      <c r="I165" s="253">
        <f t="shared" si="14"/>
        <v>0</v>
      </c>
      <c r="V165" s="67"/>
      <c r="W165" s="67"/>
      <c r="X165" s="67"/>
      <c r="Y165" s="67"/>
      <c r="Z165" s="67"/>
      <c r="AA165" s="67"/>
      <c r="AF165" s="67"/>
      <c r="AG165" s="67"/>
      <c r="AH165" s="67"/>
      <c r="AI165" s="67"/>
      <c r="AJ165" s="67"/>
      <c r="AK165" s="67"/>
    </row>
    <row r="166" spans="1:37" s="65" customFormat="1" outlineLevel="1" x14ac:dyDescent="0.25">
      <c r="B166" s="268">
        <f t="shared" si="15"/>
        <v>49</v>
      </c>
      <c r="C166" s="57" t="str">
        <f t="shared" si="16"/>
        <v/>
      </c>
      <c r="D166" s="253">
        <f>INDEX('Input| Disposals'!$Q$8:$U$57,MATCH($C166,'Input| Disposals'!$M$8:$M$57,0),MATCH(D$117,'Input| Disposals'!$Q$7:$U$7,0))/10^3</f>
        <v>0</v>
      </c>
      <c r="E166" s="253">
        <f>INDEX('Input| Disposals'!$Q$8:$U$57,MATCH($C166,'Input| Disposals'!$M$8:$M$57,0),MATCH(E$117,'Input| Disposals'!$Q$7:$U$7,0))/10^3</f>
        <v>0</v>
      </c>
      <c r="F166" s="253">
        <f>INDEX('Input| Disposals'!$Q$8:$U$57,MATCH($C166,'Input| Disposals'!$M$8:$M$57,0),MATCH(F$117,'Input| Disposals'!$Q$7:$U$7,0))/10^3</f>
        <v>0</v>
      </c>
      <c r="G166" s="253">
        <f>INDEX('Input| Disposals'!$Q$8:$U$57,MATCH($C166,'Input| Disposals'!$M$8:$M$57,0),MATCH(G$117,'Input| Disposals'!$Q$7:$U$7,0))/10^3</f>
        <v>0</v>
      </c>
      <c r="H166" s="253">
        <f>INDEX('Input| Disposals'!$Q$8:$U$57,MATCH($C166,'Input| Disposals'!$M$8:$M$57,0),MATCH(H$117,'Input| Disposals'!$Q$7:$U$7,0))/10^3</f>
        <v>0</v>
      </c>
      <c r="I166" s="253">
        <f t="shared" si="14"/>
        <v>0</v>
      </c>
      <c r="V166" s="67"/>
      <c r="W166" s="67"/>
      <c r="X166" s="67"/>
      <c r="Y166" s="67"/>
      <c r="Z166" s="67"/>
      <c r="AA166" s="67"/>
      <c r="AF166" s="67"/>
      <c r="AG166" s="67"/>
      <c r="AH166" s="67"/>
      <c r="AI166" s="67"/>
      <c r="AJ166" s="67"/>
      <c r="AK166" s="67"/>
    </row>
    <row r="167" spans="1:37" s="65" customFormat="1" outlineLevel="1" x14ac:dyDescent="0.25">
      <c r="B167" s="268">
        <f t="shared" si="15"/>
        <v>50</v>
      </c>
      <c r="C167" s="57" t="str">
        <f t="shared" si="16"/>
        <v/>
      </c>
      <c r="D167" s="253">
        <f>INDEX('Input| Disposals'!$Q$8:$U$57,MATCH($C167,'Input| Disposals'!$M$8:$M$57,0),MATCH(D$117,'Input| Disposals'!$Q$7:$U$7,0))/10^3</f>
        <v>0</v>
      </c>
      <c r="E167" s="253">
        <f>INDEX('Input| Disposals'!$Q$8:$U$57,MATCH($C167,'Input| Disposals'!$M$8:$M$57,0),MATCH(E$117,'Input| Disposals'!$Q$7:$U$7,0))/10^3</f>
        <v>0</v>
      </c>
      <c r="F167" s="253">
        <f>INDEX('Input| Disposals'!$Q$8:$U$57,MATCH($C167,'Input| Disposals'!$M$8:$M$57,0),MATCH(F$117,'Input| Disposals'!$Q$7:$U$7,0))/10^3</f>
        <v>0</v>
      </c>
      <c r="G167" s="253">
        <f>INDEX('Input| Disposals'!$Q$8:$U$57,MATCH($C167,'Input| Disposals'!$M$8:$M$57,0),MATCH(G$117,'Input| Disposals'!$Q$7:$U$7,0))/10^3</f>
        <v>0</v>
      </c>
      <c r="H167" s="253">
        <f>INDEX('Input| Disposals'!$Q$8:$U$57,MATCH($C167,'Input| Disposals'!$M$8:$M$57,0),MATCH(H$117,'Input| Disposals'!$Q$7:$U$7,0))/10^3</f>
        <v>0</v>
      </c>
      <c r="I167" s="253">
        <f t="shared" si="14"/>
        <v>0</v>
      </c>
      <c r="V167" s="67"/>
      <c r="W167" s="67"/>
      <c r="X167" s="67"/>
      <c r="Y167" s="67"/>
      <c r="Z167" s="67"/>
      <c r="AA167" s="67"/>
      <c r="AF167" s="67"/>
      <c r="AG167" s="67"/>
      <c r="AH167" s="67"/>
      <c r="AI167" s="67"/>
      <c r="AJ167" s="67"/>
      <c r="AK167" s="67"/>
    </row>
    <row r="168" spans="1:37" s="65" customFormat="1" ht="13" x14ac:dyDescent="0.3">
      <c r="C168" s="97" t="s">
        <v>1</v>
      </c>
      <c r="D168" s="261">
        <f t="shared" ref="D168:I168" si="17">IFERROR(SUM(D118:D167),"")</f>
        <v>0</v>
      </c>
      <c r="E168" s="261">
        <f t="shared" si="17"/>
        <v>0</v>
      </c>
      <c r="F168" s="261">
        <f t="shared" si="17"/>
        <v>0</v>
      </c>
      <c r="G168" s="261">
        <f t="shared" si="17"/>
        <v>0</v>
      </c>
      <c r="H168" s="261">
        <f t="shared" si="17"/>
        <v>0</v>
      </c>
      <c r="I168" s="261">
        <f t="shared" si="17"/>
        <v>0</v>
      </c>
      <c r="V168" s="67"/>
      <c r="W168" s="67"/>
      <c r="X168" s="67"/>
      <c r="Y168" s="67"/>
      <c r="Z168" s="67"/>
      <c r="AA168" s="67"/>
      <c r="AF168" s="67"/>
      <c r="AG168" s="67"/>
      <c r="AH168" s="67"/>
      <c r="AI168" s="67"/>
      <c r="AJ168" s="67"/>
      <c r="AK168" s="67"/>
    </row>
    <row r="169" spans="1:37" s="98" customFormat="1" ht="13" x14ac:dyDescent="0.25">
      <c r="A169" s="136"/>
      <c r="C169" s="147"/>
      <c r="T169" s="65"/>
      <c r="U169" s="65"/>
      <c r="V169" s="67"/>
      <c r="W169" s="67"/>
      <c r="X169" s="67"/>
      <c r="Y169" s="67"/>
      <c r="Z169" s="67"/>
      <c r="AA169" s="67"/>
      <c r="AB169" s="65"/>
      <c r="AC169" s="65"/>
      <c r="AD169" s="65"/>
      <c r="AE169" s="65"/>
      <c r="AF169" s="67"/>
      <c r="AG169" s="67"/>
      <c r="AH169" s="67"/>
      <c r="AI169" s="67"/>
      <c r="AJ169" s="67"/>
      <c r="AK169" s="67"/>
    </row>
    <row r="170" spans="1:37" s="65" customFormat="1" ht="13" x14ac:dyDescent="0.3">
      <c r="A170" s="303"/>
      <c r="B170" s="303"/>
      <c r="C170" s="303" t="str">
        <f>IFERROR(LEFT(C115,2)+1&amp;". Forecast net capital expenditure – as incurred ($millions "&amp;'Input| Escalations'!$E$10&amp;" "&amp;'Input| Escalations'!$D$10&amp;") (Transmission)","")</f>
        <v>64. Forecast net capital expenditure – as incurred ($millions June 2026) (Transmission)</v>
      </c>
      <c r="D170" s="303"/>
      <c r="E170" s="303"/>
      <c r="F170" s="303"/>
      <c r="G170" s="303"/>
      <c r="H170" s="303"/>
      <c r="I170" s="303"/>
      <c r="M170" s="67"/>
      <c r="N170" s="67"/>
      <c r="O170" s="67"/>
      <c r="P170" s="67"/>
      <c r="Q170" s="67"/>
      <c r="R170" s="67"/>
      <c r="V170" s="67"/>
      <c r="W170" s="67"/>
      <c r="X170" s="67"/>
      <c r="Y170" s="67"/>
      <c r="Z170" s="67"/>
      <c r="AA170" s="67"/>
      <c r="AF170" s="67"/>
      <c r="AG170" s="67"/>
      <c r="AH170" s="67"/>
      <c r="AI170" s="67"/>
      <c r="AJ170" s="67"/>
      <c r="AK170" s="67"/>
    </row>
    <row r="171" spans="1:37" s="65" customFormat="1" x14ac:dyDescent="0.25">
      <c r="D171" s="241">
        <f t="shared" ref="D171:I171" si="18">IF(ABS(D58-D168-D113-D223)&lt;0.000001,0,1)</f>
        <v>0</v>
      </c>
      <c r="E171" s="241">
        <f t="shared" si="18"/>
        <v>0</v>
      </c>
      <c r="F171" s="241">
        <f t="shared" si="18"/>
        <v>0</v>
      </c>
      <c r="G171" s="241">
        <f t="shared" si="18"/>
        <v>0</v>
      </c>
      <c r="H171" s="241">
        <f t="shared" si="18"/>
        <v>0</v>
      </c>
      <c r="I171" s="241">
        <f t="shared" si="18"/>
        <v>0</v>
      </c>
      <c r="M171" s="67"/>
      <c r="N171" s="67"/>
      <c r="O171" s="67"/>
      <c r="P171" s="67"/>
      <c r="Q171" s="67"/>
      <c r="R171" s="67"/>
      <c r="V171" s="67"/>
      <c r="W171" s="67"/>
      <c r="X171" s="67"/>
      <c r="Y171" s="67"/>
      <c r="Z171" s="67"/>
      <c r="AA171" s="67"/>
      <c r="AF171" s="67"/>
      <c r="AG171" s="67"/>
      <c r="AH171" s="67"/>
      <c r="AI171" s="67"/>
      <c r="AJ171" s="67"/>
      <c r="AK171" s="67"/>
    </row>
    <row r="172" spans="1:37" s="65" customFormat="1" x14ac:dyDescent="0.25">
      <c r="C172" s="246" t="s">
        <v>155</v>
      </c>
      <c r="D172" s="246" t="str">
        <f>D$7</f>
        <v>2026-27</v>
      </c>
      <c r="E172" s="246" t="str">
        <f>E$7</f>
        <v>2027-28</v>
      </c>
      <c r="F172" s="246" t="str">
        <f>F$7</f>
        <v>2028-29</v>
      </c>
      <c r="G172" s="246" t="str">
        <f>G$7</f>
        <v>2029-30</v>
      </c>
      <c r="H172" s="246" t="str">
        <f>H$7</f>
        <v>2030-31</v>
      </c>
      <c r="I172" s="246" t="s">
        <v>1</v>
      </c>
      <c r="M172" s="67"/>
      <c r="N172" s="67"/>
      <c r="O172" s="67"/>
      <c r="P172" s="67"/>
      <c r="Q172" s="67"/>
      <c r="R172" s="67"/>
      <c r="V172" s="67"/>
      <c r="W172" s="67"/>
      <c r="X172" s="67"/>
      <c r="Y172" s="67"/>
      <c r="Z172" s="67"/>
      <c r="AA172" s="67"/>
      <c r="AF172" s="67"/>
      <c r="AG172" s="67"/>
      <c r="AH172" s="67"/>
      <c r="AI172" s="67"/>
      <c r="AJ172" s="67"/>
      <c r="AK172" s="67"/>
    </row>
    <row r="173" spans="1:37" s="65" customFormat="1" x14ac:dyDescent="0.25">
      <c r="B173" s="268">
        <v>1</v>
      </c>
      <c r="C173" s="57" t="str">
        <f t="shared" ref="C173:C204" si="19">IFERROR(C118,"")</f>
        <v/>
      </c>
      <c r="D173" s="253">
        <f t="shared" ref="D173:H182" si="20">IFERROR(D8-D63-D118,"")</f>
        <v>0</v>
      </c>
      <c r="E173" s="253">
        <f t="shared" si="20"/>
        <v>0</v>
      </c>
      <c r="F173" s="253">
        <f t="shared" si="20"/>
        <v>0</v>
      </c>
      <c r="G173" s="253">
        <f t="shared" si="20"/>
        <v>0</v>
      </c>
      <c r="H173" s="253">
        <f t="shared" si="20"/>
        <v>0</v>
      </c>
      <c r="I173" s="253">
        <f>IFERROR(SUM(D173:H173),"")</f>
        <v>0</v>
      </c>
      <c r="M173" s="67"/>
      <c r="N173" s="67"/>
      <c r="O173" s="67"/>
      <c r="P173" s="67"/>
      <c r="Q173" s="67"/>
      <c r="R173" s="67"/>
      <c r="V173" s="67"/>
      <c r="W173" s="67"/>
      <c r="X173" s="67"/>
      <c r="Y173" s="67"/>
      <c r="Z173" s="67"/>
      <c r="AA173" s="67"/>
      <c r="AF173" s="67"/>
      <c r="AG173" s="67"/>
      <c r="AH173" s="67"/>
      <c r="AI173" s="67"/>
      <c r="AJ173" s="67"/>
      <c r="AK173" s="67"/>
    </row>
    <row r="174" spans="1:37" s="65" customFormat="1" x14ac:dyDescent="0.25">
      <c r="B174" s="268">
        <f>IFERROR(B173+1,"")</f>
        <v>2</v>
      </c>
      <c r="C174" s="57" t="str">
        <f t="shared" si="19"/>
        <v/>
      </c>
      <c r="D174" s="253">
        <f t="shared" si="20"/>
        <v>0</v>
      </c>
      <c r="E174" s="253">
        <f t="shared" si="20"/>
        <v>0</v>
      </c>
      <c r="F174" s="253">
        <f t="shared" si="20"/>
        <v>0</v>
      </c>
      <c r="G174" s="253">
        <f t="shared" si="20"/>
        <v>0</v>
      </c>
      <c r="H174" s="253">
        <f t="shared" si="20"/>
        <v>0</v>
      </c>
      <c r="I174" s="253">
        <f t="shared" ref="I174:I222" si="21">IFERROR(SUM(D174:H174),"")</f>
        <v>0</v>
      </c>
      <c r="M174" s="67"/>
      <c r="N174" s="67"/>
      <c r="O174" s="67"/>
      <c r="P174" s="67"/>
      <c r="Q174" s="67"/>
      <c r="R174" s="67"/>
      <c r="V174" s="67"/>
      <c r="W174" s="67"/>
      <c r="X174" s="67"/>
      <c r="Y174" s="67"/>
      <c r="Z174" s="67"/>
      <c r="AA174" s="67"/>
      <c r="AF174" s="67"/>
      <c r="AG174" s="67"/>
      <c r="AH174" s="67"/>
      <c r="AI174" s="67"/>
      <c r="AJ174" s="67"/>
      <c r="AK174" s="67"/>
    </row>
    <row r="175" spans="1:37" s="65" customFormat="1" x14ac:dyDescent="0.25">
      <c r="B175" s="268">
        <f t="shared" ref="B175:B222" si="22">IFERROR(B174+1,"")</f>
        <v>3</v>
      </c>
      <c r="C175" s="57" t="str">
        <f t="shared" si="19"/>
        <v/>
      </c>
      <c r="D175" s="253">
        <f t="shared" si="20"/>
        <v>0</v>
      </c>
      <c r="E175" s="253">
        <f t="shared" si="20"/>
        <v>0</v>
      </c>
      <c r="F175" s="253">
        <f t="shared" si="20"/>
        <v>0</v>
      </c>
      <c r="G175" s="253">
        <f t="shared" si="20"/>
        <v>0</v>
      </c>
      <c r="H175" s="253">
        <f t="shared" si="20"/>
        <v>0</v>
      </c>
      <c r="I175" s="253">
        <f t="shared" si="21"/>
        <v>0</v>
      </c>
      <c r="M175" s="67"/>
      <c r="N175" s="67"/>
      <c r="O175" s="67"/>
      <c r="P175" s="67"/>
      <c r="Q175" s="67"/>
      <c r="R175" s="67"/>
      <c r="V175" s="67"/>
      <c r="W175" s="67"/>
      <c r="X175" s="67"/>
      <c r="Y175" s="67"/>
      <c r="Z175" s="67"/>
      <c r="AA175" s="67"/>
      <c r="AF175" s="67"/>
      <c r="AG175" s="67"/>
      <c r="AH175" s="67"/>
      <c r="AI175" s="67"/>
      <c r="AJ175" s="67"/>
      <c r="AK175" s="67"/>
    </row>
    <row r="176" spans="1:37" s="65" customFormat="1" x14ac:dyDescent="0.25">
      <c r="B176" s="268">
        <f t="shared" si="22"/>
        <v>4</v>
      </c>
      <c r="C176" s="57" t="str">
        <f t="shared" si="19"/>
        <v/>
      </c>
      <c r="D176" s="253">
        <f t="shared" si="20"/>
        <v>0</v>
      </c>
      <c r="E176" s="253">
        <f t="shared" si="20"/>
        <v>0</v>
      </c>
      <c r="F176" s="253">
        <f t="shared" si="20"/>
        <v>0</v>
      </c>
      <c r="G176" s="253">
        <f t="shared" si="20"/>
        <v>0</v>
      </c>
      <c r="H176" s="253">
        <f t="shared" si="20"/>
        <v>0</v>
      </c>
      <c r="I176" s="253">
        <f t="shared" si="21"/>
        <v>0</v>
      </c>
      <c r="M176" s="67"/>
      <c r="N176" s="67"/>
      <c r="O176" s="67"/>
      <c r="P176" s="67"/>
      <c r="Q176" s="67"/>
      <c r="R176" s="67"/>
      <c r="V176" s="67"/>
      <c r="W176" s="67"/>
      <c r="X176" s="67"/>
      <c r="Y176" s="67"/>
      <c r="Z176" s="67"/>
      <c r="AA176" s="67"/>
      <c r="AF176" s="67"/>
      <c r="AG176" s="67"/>
      <c r="AH176" s="67"/>
      <c r="AI176" s="67"/>
      <c r="AJ176" s="67"/>
      <c r="AK176" s="67"/>
    </row>
    <row r="177" spans="2:37" s="65" customFormat="1" x14ac:dyDescent="0.25">
      <c r="B177" s="268">
        <f t="shared" si="22"/>
        <v>5</v>
      </c>
      <c r="C177" s="57" t="str">
        <f t="shared" si="19"/>
        <v/>
      </c>
      <c r="D177" s="253">
        <f t="shared" si="20"/>
        <v>0</v>
      </c>
      <c r="E177" s="253">
        <f t="shared" si="20"/>
        <v>0</v>
      </c>
      <c r="F177" s="253">
        <f t="shared" si="20"/>
        <v>0</v>
      </c>
      <c r="G177" s="253">
        <f t="shared" si="20"/>
        <v>0</v>
      </c>
      <c r="H177" s="253">
        <f t="shared" si="20"/>
        <v>0</v>
      </c>
      <c r="I177" s="253">
        <f t="shared" si="21"/>
        <v>0</v>
      </c>
      <c r="M177" s="67"/>
      <c r="N177" s="67"/>
      <c r="O177" s="67"/>
      <c r="P177" s="67"/>
      <c r="Q177" s="67"/>
      <c r="R177" s="67"/>
      <c r="V177" s="67"/>
      <c r="W177" s="67"/>
      <c r="X177" s="67"/>
      <c r="Y177" s="67"/>
      <c r="Z177" s="67"/>
      <c r="AA177" s="67"/>
      <c r="AF177" s="67"/>
      <c r="AG177" s="67"/>
      <c r="AH177" s="67"/>
      <c r="AI177" s="67"/>
      <c r="AJ177" s="67"/>
      <c r="AK177" s="67"/>
    </row>
    <row r="178" spans="2:37" s="65" customFormat="1" x14ac:dyDescent="0.25">
      <c r="B178" s="268">
        <f t="shared" si="22"/>
        <v>6</v>
      </c>
      <c r="C178" s="57" t="str">
        <f t="shared" si="19"/>
        <v/>
      </c>
      <c r="D178" s="253">
        <f t="shared" si="20"/>
        <v>0</v>
      </c>
      <c r="E178" s="253">
        <f t="shared" si="20"/>
        <v>0</v>
      </c>
      <c r="F178" s="253">
        <f t="shared" si="20"/>
        <v>0</v>
      </c>
      <c r="G178" s="253">
        <f t="shared" si="20"/>
        <v>0</v>
      </c>
      <c r="H178" s="253">
        <f t="shared" si="20"/>
        <v>0</v>
      </c>
      <c r="I178" s="253">
        <f t="shared" si="21"/>
        <v>0</v>
      </c>
      <c r="M178" s="67"/>
      <c r="N178" s="67"/>
      <c r="O178" s="67"/>
      <c r="P178" s="67"/>
      <c r="Q178" s="67"/>
      <c r="R178" s="67"/>
      <c r="V178" s="67"/>
      <c r="W178" s="67"/>
      <c r="X178" s="67"/>
      <c r="Y178" s="67"/>
      <c r="Z178" s="67"/>
      <c r="AA178" s="67"/>
      <c r="AF178" s="67"/>
      <c r="AG178" s="67"/>
      <c r="AH178" s="67"/>
      <c r="AI178" s="67"/>
      <c r="AJ178" s="67"/>
      <c r="AK178" s="67"/>
    </row>
    <row r="179" spans="2:37" s="65" customFormat="1" x14ac:dyDescent="0.25">
      <c r="B179" s="268">
        <f t="shared" si="22"/>
        <v>7</v>
      </c>
      <c r="C179" s="57" t="str">
        <f t="shared" si="19"/>
        <v/>
      </c>
      <c r="D179" s="253">
        <f t="shared" si="20"/>
        <v>0</v>
      </c>
      <c r="E179" s="253">
        <f t="shared" si="20"/>
        <v>0</v>
      </c>
      <c r="F179" s="253">
        <f t="shared" si="20"/>
        <v>0</v>
      </c>
      <c r="G179" s="253">
        <f t="shared" si="20"/>
        <v>0</v>
      </c>
      <c r="H179" s="253">
        <f t="shared" si="20"/>
        <v>0</v>
      </c>
      <c r="I179" s="253">
        <f t="shared" si="21"/>
        <v>0</v>
      </c>
      <c r="M179" s="67"/>
      <c r="N179" s="67"/>
      <c r="O179" s="67"/>
      <c r="P179" s="67"/>
      <c r="Q179" s="67"/>
      <c r="R179" s="67"/>
      <c r="V179" s="67"/>
      <c r="W179" s="67"/>
      <c r="X179" s="67"/>
      <c r="Y179" s="67"/>
      <c r="Z179" s="67"/>
      <c r="AA179" s="67"/>
      <c r="AF179" s="67"/>
      <c r="AG179" s="67"/>
      <c r="AH179" s="67"/>
      <c r="AI179" s="67"/>
      <c r="AJ179" s="67"/>
      <c r="AK179" s="67"/>
    </row>
    <row r="180" spans="2:37" s="65" customFormat="1" x14ac:dyDescent="0.25">
      <c r="B180" s="268">
        <f t="shared" si="22"/>
        <v>8</v>
      </c>
      <c r="C180" s="57" t="str">
        <f t="shared" si="19"/>
        <v/>
      </c>
      <c r="D180" s="253">
        <f t="shared" si="20"/>
        <v>0</v>
      </c>
      <c r="E180" s="253">
        <f t="shared" si="20"/>
        <v>0</v>
      </c>
      <c r="F180" s="253">
        <f t="shared" si="20"/>
        <v>0</v>
      </c>
      <c r="G180" s="253">
        <f t="shared" si="20"/>
        <v>0</v>
      </c>
      <c r="H180" s="253">
        <f t="shared" si="20"/>
        <v>0</v>
      </c>
      <c r="I180" s="253">
        <f t="shared" si="21"/>
        <v>0</v>
      </c>
      <c r="M180" s="67"/>
      <c r="N180" s="67"/>
      <c r="O180" s="67"/>
      <c r="P180" s="67"/>
      <c r="Q180" s="67"/>
      <c r="R180" s="67"/>
      <c r="V180" s="67"/>
      <c r="W180" s="67"/>
      <c r="X180" s="67"/>
      <c r="Y180" s="67"/>
      <c r="Z180" s="67"/>
      <c r="AA180" s="67"/>
      <c r="AF180" s="67"/>
      <c r="AG180" s="67"/>
      <c r="AH180" s="67"/>
      <c r="AI180" s="67"/>
      <c r="AJ180" s="67"/>
      <c r="AK180" s="67"/>
    </row>
    <row r="181" spans="2:37" s="65" customFormat="1" x14ac:dyDescent="0.25">
      <c r="B181" s="268">
        <f t="shared" si="22"/>
        <v>9</v>
      </c>
      <c r="C181" s="57" t="str">
        <f t="shared" si="19"/>
        <v/>
      </c>
      <c r="D181" s="253">
        <f t="shared" si="20"/>
        <v>0</v>
      </c>
      <c r="E181" s="253">
        <f t="shared" si="20"/>
        <v>0</v>
      </c>
      <c r="F181" s="253">
        <f t="shared" si="20"/>
        <v>0</v>
      </c>
      <c r="G181" s="253">
        <f t="shared" si="20"/>
        <v>0</v>
      </c>
      <c r="H181" s="253">
        <f t="shared" si="20"/>
        <v>0</v>
      </c>
      <c r="I181" s="253">
        <f t="shared" si="21"/>
        <v>0</v>
      </c>
      <c r="M181" s="67"/>
      <c r="N181" s="67"/>
      <c r="O181" s="67"/>
      <c r="P181" s="67"/>
      <c r="Q181" s="67"/>
      <c r="R181" s="67"/>
      <c r="V181" s="67"/>
      <c r="W181" s="67"/>
      <c r="X181" s="67"/>
      <c r="Y181" s="67"/>
      <c r="Z181" s="67"/>
      <c r="AA181" s="67"/>
      <c r="AF181" s="67"/>
      <c r="AG181" s="67"/>
      <c r="AH181" s="67"/>
      <c r="AI181" s="67"/>
      <c r="AJ181" s="67"/>
      <c r="AK181" s="67"/>
    </row>
    <row r="182" spans="2:37" s="65" customFormat="1" x14ac:dyDescent="0.25">
      <c r="B182" s="268">
        <f t="shared" si="22"/>
        <v>10</v>
      </c>
      <c r="C182" s="57" t="str">
        <f t="shared" si="19"/>
        <v/>
      </c>
      <c r="D182" s="253">
        <f t="shared" si="20"/>
        <v>0</v>
      </c>
      <c r="E182" s="253">
        <f t="shared" si="20"/>
        <v>0</v>
      </c>
      <c r="F182" s="253">
        <f t="shared" si="20"/>
        <v>0</v>
      </c>
      <c r="G182" s="253">
        <f t="shared" si="20"/>
        <v>0</v>
      </c>
      <c r="H182" s="253">
        <f t="shared" si="20"/>
        <v>0</v>
      </c>
      <c r="I182" s="253">
        <f t="shared" si="21"/>
        <v>0</v>
      </c>
      <c r="M182" s="67"/>
      <c r="N182" s="67"/>
      <c r="O182" s="67"/>
      <c r="P182" s="67"/>
      <c r="Q182" s="67"/>
      <c r="R182" s="67"/>
      <c r="V182" s="67"/>
      <c r="W182" s="67"/>
      <c r="X182" s="67"/>
      <c r="Y182" s="67"/>
      <c r="Z182" s="67"/>
      <c r="AA182" s="67"/>
      <c r="AF182" s="67"/>
      <c r="AG182" s="67"/>
      <c r="AH182" s="67"/>
      <c r="AI182" s="67"/>
      <c r="AJ182" s="67"/>
      <c r="AK182" s="67"/>
    </row>
    <row r="183" spans="2:37" s="65" customFormat="1" x14ac:dyDescent="0.25">
      <c r="B183" s="268">
        <f t="shared" si="22"/>
        <v>11</v>
      </c>
      <c r="C183" s="57" t="str">
        <f t="shared" si="19"/>
        <v/>
      </c>
      <c r="D183" s="253">
        <f t="shared" ref="D183:H192" si="23">IFERROR(D18-D73-D128,"")</f>
        <v>0</v>
      </c>
      <c r="E183" s="253">
        <f t="shared" si="23"/>
        <v>0</v>
      </c>
      <c r="F183" s="253">
        <f t="shared" si="23"/>
        <v>0</v>
      </c>
      <c r="G183" s="253">
        <f t="shared" si="23"/>
        <v>0</v>
      </c>
      <c r="H183" s="253">
        <f t="shared" si="23"/>
        <v>0</v>
      </c>
      <c r="I183" s="253">
        <f t="shared" si="21"/>
        <v>0</v>
      </c>
      <c r="M183" s="67"/>
      <c r="N183" s="67"/>
      <c r="O183" s="67"/>
      <c r="P183" s="67"/>
      <c r="Q183" s="67"/>
      <c r="R183" s="67"/>
      <c r="V183" s="67"/>
      <c r="W183" s="67"/>
      <c r="X183" s="67"/>
      <c r="Y183" s="67"/>
      <c r="Z183" s="67"/>
      <c r="AA183" s="67"/>
      <c r="AF183" s="67"/>
      <c r="AG183" s="67"/>
      <c r="AH183" s="67"/>
      <c r="AI183" s="67"/>
      <c r="AJ183" s="67"/>
      <c r="AK183" s="67"/>
    </row>
    <row r="184" spans="2:37" s="65" customFormat="1" x14ac:dyDescent="0.25">
      <c r="B184" s="268">
        <f t="shared" si="22"/>
        <v>12</v>
      </c>
      <c r="C184" s="57" t="str">
        <f t="shared" si="19"/>
        <v/>
      </c>
      <c r="D184" s="253">
        <f t="shared" si="23"/>
        <v>0</v>
      </c>
      <c r="E184" s="253">
        <f t="shared" si="23"/>
        <v>0</v>
      </c>
      <c r="F184" s="253">
        <f t="shared" si="23"/>
        <v>0</v>
      </c>
      <c r="G184" s="253">
        <f t="shared" si="23"/>
        <v>0</v>
      </c>
      <c r="H184" s="253">
        <f t="shared" si="23"/>
        <v>0</v>
      </c>
      <c r="I184" s="253">
        <f t="shared" si="21"/>
        <v>0</v>
      </c>
      <c r="M184" s="67"/>
      <c r="N184" s="67"/>
      <c r="O184" s="67"/>
      <c r="P184" s="67"/>
      <c r="Q184" s="67"/>
      <c r="R184" s="67"/>
      <c r="V184" s="67"/>
      <c r="W184" s="67"/>
      <c r="X184" s="67"/>
      <c r="Y184" s="67"/>
      <c r="Z184" s="67"/>
      <c r="AA184" s="67"/>
      <c r="AF184" s="67"/>
      <c r="AG184" s="67"/>
      <c r="AH184" s="67"/>
      <c r="AI184" s="67"/>
      <c r="AJ184" s="67"/>
      <c r="AK184" s="67"/>
    </row>
    <row r="185" spans="2:37" s="65" customFormat="1" x14ac:dyDescent="0.25">
      <c r="B185" s="268">
        <f t="shared" si="22"/>
        <v>13</v>
      </c>
      <c r="C185" s="57" t="str">
        <f t="shared" si="19"/>
        <v/>
      </c>
      <c r="D185" s="253">
        <f t="shared" si="23"/>
        <v>0</v>
      </c>
      <c r="E185" s="253">
        <f t="shared" si="23"/>
        <v>0</v>
      </c>
      <c r="F185" s="253">
        <f t="shared" si="23"/>
        <v>0</v>
      </c>
      <c r="G185" s="253">
        <f t="shared" si="23"/>
        <v>0</v>
      </c>
      <c r="H185" s="253">
        <f t="shared" si="23"/>
        <v>0</v>
      </c>
      <c r="I185" s="253">
        <f t="shared" si="21"/>
        <v>0</v>
      </c>
      <c r="M185" s="67"/>
      <c r="N185" s="67"/>
      <c r="O185" s="67"/>
      <c r="P185" s="67"/>
      <c r="Q185" s="67"/>
      <c r="R185" s="67"/>
      <c r="V185" s="67"/>
      <c r="W185" s="67"/>
      <c r="X185" s="67"/>
      <c r="Y185" s="67"/>
      <c r="Z185" s="67"/>
      <c r="AA185" s="67"/>
      <c r="AF185" s="67"/>
      <c r="AG185" s="67"/>
      <c r="AH185" s="67"/>
      <c r="AI185" s="67"/>
      <c r="AJ185" s="67"/>
      <c r="AK185" s="67"/>
    </row>
    <row r="186" spans="2:37" s="65" customFormat="1" x14ac:dyDescent="0.25">
      <c r="B186" s="268">
        <f t="shared" si="22"/>
        <v>14</v>
      </c>
      <c r="C186" s="57" t="str">
        <f t="shared" si="19"/>
        <v/>
      </c>
      <c r="D186" s="253">
        <f t="shared" si="23"/>
        <v>0</v>
      </c>
      <c r="E186" s="253">
        <f t="shared" si="23"/>
        <v>0</v>
      </c>
      <c r="F186" s="253">
        <f t="shared" si="23"/>
        <v>0</v>
      </c>
      <c r="G186" s="253">
        <f t="shared" si="23"/>
        <v>0</v>
      </c>
      <c r="H186" s="253">
        <f t="shared" si="23"/>
        <v>0</v>
      </c>
      <c r="I186" s="253">
        <f t="shared" si="21"/>
        <v>0</v>
      </c>
      <c r="M186" s="67"/>
      <c r="N186" s="67"/>
      <c r="O186" s="67"/>
      <c r="P186" s="67"/>
      <c r="Q186" s="67"/>
      <c r="R186" s="67"/>
      <c r="V186" s="67"/>
      <c r="W186" s="67"/>
      <c r="X186" s="67"/>
      <c r="Y186" s="67"/>
      <c r="Z186" s="67"/>
      <c r="AA186" s="67"/>
      <c r="AF186" s="67"/>
      <c r="AG186" s="67"/>
      <c r="AH186" s="67"/>
      <c r="AI186" s="67"/>
      <c r="AJ186" s="67"/>
      <c r="AK186" s="67"/>
    </row>
    <row r="187" spans="2:37" s="65" customFormat="1" x14ac:dyDescent="0.25">
      <c r="B187" s="268">
        <f t="shared" si="22"/>
        <v>15</v>
      </c>
      <c r="C187" s="57" t="str">
        <f t="shared" si="19"/>
        <v/>
      </c>
      <c r="D187" s="253">
        <f t="shared" si="23"/>
        <v>0</v>
      </c>
      <c r="E187" s="253">
        <f t="shared" si="23"/>
        <v>0</v>
      </c>
      <c r="F187" s="253">
        <f t="shared" si="23"/>
        <v>0</v>
      </c>
      <c r="G187" s="253">
        <f t="shared" si="23"/>
        <v>0</v>
      </c>
      <c r="H187" s="253">
        <f t="shared" si="23"/>
        <v>0</v>
      </c>
      <c r="I187" s="253">
        <f t="shared" si="21"/>
        <v>0</v>
      </c>
      <c r="M187" s="67"/>
      <c r="N187" s="67"/>
      <c r="O187" s="67"/>
      <c r="P187" s="67"/>
      <c r="Q187" s="67"/>
      <c r="R187" s="67"/>
      <c r="V187" s="67"/>
      <c r="W187" s="67"/>
      <c r="X187" s="67"/>
      <c r="Y187" s="67"/>
      <c r="Z187" s="67"/>
      <c r="AA187" s="67"/>
      <c r="AF187" s="67"/>
      <c r="AG187" s="67"/>
      <c r="AH187" s="67"/>
      <c r="AI187" s="67"/>
      <c r="AJ187" s="67"/>
      <c r="AK187" s="67"/>
    </row>
    <row r="188" spans="2:37" s="65" customFormat="1" x14ac:dyDescent="0.25">
      <c r="B188" s="268">
        <f t="shared" si="22"/>
        <v>16</v>
      </c>
      <c r="C188" s="57" t="str">
        <f t="shared" si="19"/>
        <v/>
      </c>
      <c r="D188" s="253">
        <f t="shared" si="23"/>
        <v>0</v>
      </c>
      <c r="E188" s="253">
        <f t="shared" si="23"/>
        <v>0</v>
      </c>
      <c r="F188" s="253">
        <f t="shared" si="23"/>
        <v>0</v>
      </c>
      <c r="G188" s="253">
        <f t="shared" si="23"/>
        <v>0</v>
      </c>
      <c r="H188" s="253">
        <f t="shared" si="23"/>
        <v>0</v>
      </c>
      <c r="I188" s="253">
        <f t="shared" si="21"/>
        <v>0</v>
      </c>
      <c r="M188" s="67"/>
      <c r="N188" s="67"/>
      <c r="O188" s="67"/>
      <c r="P188" s="67"/>
      <c r="Q188" s="67"/>
      <c r="R188" s="67"/>
      <c r="V188" s="67"/>
      <c r="W188" s="67"/>
      <c r="X188" s="67"/>
      <c r="Y188" s="67"/>
      <c r="Z188" s="67"/>
      <c r="AA188" s="67"/>
      <c r="AF188" s="67"/>
      <c r="AG188" s="67"/>
      <c r="AH188" s="67"/>
      <c r="AI188" s="67"/>
      <c r="AJ188" s="67"/>
      <c r="AK188" s="67"/>
    </row>
    <row r="189" spans="2:37" s="65" customFormat="1" x14ac:dyDescent="0.25">
      <c r="B189" s="268">
        <f t="shared" si="22"/>
        <v>17</v>
      </c>
      <c r="C189" s="57" t="str">
        <f t="shared" si="19"/>
        <v/>
      </c>
      <c r="D189" s="253">
        <f t="shared" si="23"/>
        <v>0</v>
      </c>
      <c r="E189" s="253">
        <f t="shared" si="23"/>
        <v>0</v>
      </c>
      <c r="F189" s="253">
        <f t="shared" si="23"/>
        <v>0</v>
      </c>
      <c r="G189" s="253">
        <f t="shared" si="23"/>
        <v>0</v>
      </c>
      <c r="H189" s="253">
        <f t="shared" si="23"/>
        <v>0</v>
      </c>
      <c r="I189" s="253">
        <f t="shared" si="21"/>
        <v>0</v>
      </c>
      <c r="M189" s="67"/>
      <c r="N189" s="67"/>
      <c r="O189" s="67"/>
      <c r="P189" s="67"/>
      <c r="Q189" s="67"/>
      <c r="R189" s="67"/>
      <c r="V189" s="67"/>
      <c r="W189" s="67"/>
      <c r="X189" s="67"/>
      <c r="Y189" s="67"/>
      <c r="Z189" s="67"/>
      <c r="AA189" s="67"/>
      <c r="AF189" s="67"/>
      <c r="AG189" s="67"/>
      <c r="AH189" s="67"/>
      <c r="AI189" s="67"/>
      <c r="AJ189" s="67"/>
      <c r="AK189" s="67"/>
    </row>
    <row r="190" spans="2:37" s="65" customFormat="1" x14ac:dyDescent="0.25">
      <c r="B190" s="268">
        <f t="shared" si="22"/>
        <v>18</v>
      </c>
      <c r="C190" s="57" t="str">
        <f t="shared" si="19"/>
        <v/>
      </c>
      <c r="D190" s="253">
        <f t="shared" si="23"/>
        <v>0</v>
      </c>
      <c r="E190" s="253">
        <f t="shared" si="23"/>
        <v>0</v>
      </c>
      <c r="F190" s="253">
        <f t="shared" si="23"/>
        <v>0</v>
      </c>
      <c r="G190" s="253">
        <f t="shared" si="23"/>
        <v>0</v>
      </c>
      <c r="H190" s="253">
        <f t="shared" si="23"/>
        <v>0</v>
      </c>
      <c r="I190" s="253">
        <f t="shared" si="21"/>
        <v>0</v>
      </c>
      <c r="M190" s="67"/>
      <c r="N190" s="67"/>
      <c r="O190" s="67"/>
      <c r="P190" s="67"/>
      <c r="Q190" s="67"/>
      <c r="R190" s="67"/>
      <c r="V190" s="67"/>
      <c r="W190" s="67"/>
      <c r="X190" s="67"/>
      <c r="Y190" s="67"/>
      <c r="Z190" s="67"/>
      <c r="AA190" s="67"/>
      <c r="AF190" s="67"/>
      <c r="AG190" s="67"/>
      <c r="AH190" s="67"/>
      <c r="AI190" s="67"/>
      <c r="AJ190" s="67"/>
      <c r="AK190" s="67"/>
    </row>
    <row r="191" spans="2:37" s="65" customFormat="1" x14ac:dyDescent="0.25">
      <c r="B191" s="268">
        <f t="shared" si="22"/>
        <v>19</v>
      </c>
      <c r="C191" s="57" t="str">
        <f t="shared" si="19"/>
        <v/>
      </c>
      <c r="D191" s="253">
        <f t="shared" si="23"/>
        <v>0</v>
      </c>
      <c r="E191" s="253">
        <f t="shared" si="23"/>
        <v>0</v>
      </c>
      <c r="F191" s="253">
        <f t="shared" si="23"/>
        <v>0</v>
      </c>
      <c r="G191" s="253">
        <f t="shared" si="23"/>
        <v>0</v>
      </c>
      <c r="H191" s="253">
        <f t="shared" si="23"/>
        <v>0</v>
      </c>
      <c r="I191" s="253">
        <f t="shared" si="21"/>
        <v>0</v>
      </c>
      <c r="M191" s="67"/>
      <c r="N191" s="67"/>
      <c r="O191" s="67"/>
      <c r="P191" s="67"/>
      <c r="Q191" s="67"/>
      <c r="R191" s="67"/>
      <c r="V191" s="67"/>
      <c r="W191" s="67"/>
      <c r="X191" s="67"/>
      <c r="Y191" s="67"/>
      <c r="Z191" s="67"/>
      <c r="AA191" s="67"/>
      <c r="AF191" s="67"/>
      <c r="AG191" s="67"/>
      <c r="AH191" s="67"/>
      <c r="AI191" s="67"/>
      <c r="AJ191" s="67"/>
      <c r="AK191" s="67"/>
    </row>
    <row r="192" spans="2:37" s="65" customFormat="1" x14ac:dyDescent="0.25">
      <c r="B192" s="268">
        <f t="shared" si="22"/>
        <v>20</v>
      </c>
      <c r="C192" s="57" t="str">
        <f t="shared" si="19"/>
        <v/>
      </c>
      <c r="D192" s="253">
        <f t="shared" si="23"/>
        <v>0</v>
      </c>
      <c r="E192" s="253">
        <f t="shared" si="23"/>
        <v>0</v>
      </c>
      <c r="F192" s="253">
        <f t="shared" si="23"/>
        <v>0</v>
      </c>
      <c r="G192" s="253">
        <f t="shared" si="23"/>
        <v>0</v>
      </c>
      <c r="H192" s="253">
        <f t="shared" si="23"/>
        <v>0</v>
      </c>
      <c r="I192" s="253">
        <f t="shared" si="21"/>
        <v>0</v>
      </c>
      <c r="M192" s="67"/>
      <c r="N192" s="67"/>
      <c r="O192" s="67"/>
      <c r="P192" s="67"/>
      <c r="Q192" s="67"/>
      <c r="R192" s="67"/>
      <c r="V192" s="67"/>
      <c r="W192" s="67"/>
      <c r="X192" s="67"/>
      <c r="Y192" s="67"/>
      <c r="Z192" s="67"/>
      <c r="AA192" s="67"/>
      <c r="AF192" s="67"/>
      <c r="AG192" s="67"/>
      <c r="AH192" s="67"/>
      <c r="AI192" s="67"/>
      <c r="AJ192" s="67"/>
      <c r="AK192" s="67"/>
    </row>
    <row r="193" spans="2:37" s="65" customFormat="1" outlineLevel="1" x14ac:dyDescent="0.25">
      <c r="B193" s="268">
        <f t="shared" si="22"/>
        <v>21</v>
      </c>
      <c r="C193" s="57" t="str">
        <f t="shared" si="19"/>
        <v/>
      </c>
      <c r="D193" s="253">
        <f t="shared" ref="D193:H202" si="24">IFERROR(D28-D83-D138,"")</f>
        <v>0</v>
      </c>
      <c r="E193" s="253">
        <f t="shared" si="24"/>
        <v>0</v>
      </c>
      <c r="F193" s="253">
        <f t="shared" si="24"/>
        <v>0</v>
      </c>
      <c r="G193" s="253">
        <f t="shared" si="24"/>
        <v>0</v>
      </c>
      <c r="H193" s="253">
        <f t="shared" si="24"/>
        <v>0</v>
      </c>
      <c r="I193" s="253">
        <f t="shared" si="21"/>
        <v>0</v>
      </c>
      <c r="M193" s="67"/>
      <c r="N193" s="67"/>
      <c r="O193" s="67"/>
      <c r="P193" s="67"/>
      <c r="Q193" s="67"/>
      <c r="R193" s="67"/>
      <c r="V193" s="67"/>
      <c r="W193" s="67"/>
      <c r="X193" s="67"/>
      <c r="Y193" s="67"/>
      <c r="Z193" s="67"/>
      <c r="AA193" s="67"/>
      <c r="AF193" s="67"/>
      <c r="AG193" s="67"/>
      <c r="AH193" s="67"/>
      <c r="AI193" s="67"/>
      <c r="AJ193" s="67"/>
      <c r="AK193" s="67"/>
    </row>
    <row r="194" spans="2:37" s="65" customFormat="1" outlineLevel="1" x14ac:dyDescent="0.25">
      <c r="B194" s="268">
        <f t="shared" si="22"/>
        <v>22</v>
      </c>
      <c r="C194" s="57" t="str">
        <f t="shared" si="19"/>
        <v/>
      </c>
      <c r="D194" s="253">
        <f t="shared" si="24"/>
        <v>0</v>
      </c>
      <c r="E194" s="253">
        <f t="shared" si="24"/>
        <v>0</v>
      </c>
      <c r="F194" s="253">
        <f t="shared" si="24"/>
        <v>0</v>
      </c>
      <c r="G194" s="253">
        <f t="shared" si="24"/>
        <v>0</v>
      </c>
      <c r="H194" s="253">
        <f t="shared" si="24"/>
        <v>0</v>
      </c>
      <c r="I194" s="253">
        <f t="shared" si="21"/>
        <v>0</v>
      </c>
      <c r="M194" s="67"/>
      <c r="N194" s="67"/>
      <c r="O194" s="67"/>
      <c r="P194" s="67"/>
      <c r="Q194" s="67"/>
      <c r="R194" s="67"/>
      <c r="V194" s="67"/>
      <c r="W194" s="67"/>
      <c r="X194" s="67"/>
      <c r="Y194" s="67"/>
      <c r="Z194" s="67"/>
      <c r="AA194" s="67"/>
      <c r="AF194" s="67"/>
      <c r="AG194" s="67"/>
      <c r="AH194" s="67"/>
      <c r="AI194" s="67"/>
      <c r="AJ194" s="67"/>
      <c r="AK194" s="67"/>
    </row>
    <row r="195" spans="2:37" s="65" customFormat="1" outlineLevel="1" x14ac:dyDescent="0.25">
      <c r="B195" s="268">
        <f t="shared" si="22"/>
        <v>23</v>
      </c>
      <c r="C195" s="57" t="str">
        <f t="shared" si="19"/>
        <v/>
      </c>
      <c r="D195" s="253">
        <f t="shared" si="24"/>
        <v>0</v>
      </c>
      <c r="E195" s="253">
        <f t="shared" si="24"/>
        <v>0</v>
      </c>
      <c r="F195" s="253">
        <f t="shared" si="24"/>
        <v>0</v>
      </c>
      <c r="G195" s="253">
        <f t="shared" si="24"/>
        <v>0</v>
      </c>
      <c r="H195" s="253">
        <f t="shared" si="24"/>
        <v>0</v>
      </c>
      <c r="I195" s="253">
        <f t="shared" si="21"/>
        <v>0</v>
      </c>
      <c r="M195" s="67"/>
      <c r="N195" s="67"/>
      <c r="O195" s="67"/>
      <c r="P195" s="67"/>
      <c r="Q195" s="67"/>
      <c r="R195" s="67"/>
      <c r="V195" s="67"/>
      <c r="W195" s="67"/>
      <c r="X195" s="67"/>
      <c r="Y195" s="67"/>
      <c r="Z195" s="67"/>
      <c r="AA195" s="67"/>
      <c r="AF195" s="67"/>
      <c r="AG195" s="67"/>
      <c r="AH195" s="67"/>
      <c r="AI195" s="67"/>
      <c r="AJ195" s="67"/>
      <c r="AK195" s="67"/>
    </row>
    <row r="196" spans="2:37" s="65" customFormat="1" outlineLevel="1" x14ac:dyDescent="0.25">
      <c r="B196" s="268">
        <f t="shared" si="22"/>
        <v>24</v>
      </c>
      <c r="C196" s="57" t="str">
        <f t="shared" si="19"/>
        <v/>
      </c>
      <c r="D196" s="253">
        <f t="shared" si="24"/>
        <v>0</v>
      </c>
      <c r="E196" s="253">
        <f t="shared" si="24"/>
        <v>0</v>
      </c>
      <c r="F196" s="253">
        <f t="shared" si="24"/>
        <v>0</v>
      </c>
      <c r="G196" s="253">
        <f t="shared" si="24"/>
        <v>0</v>
      </c>
      <c r="H196" s="253">
        <f t="shared" si="24"/>
        <v>0</v>
      </c>
      <c r="I196" s="253">
        <f t="shared" si="21"/>
        <v>0</v>
      </c>
      <c r="M196" s="67"/>
      <c r="N196" s="67"/>
      <c r="O196" s="67"/>
      <c r="P196" s="67"/>
      <c r="Q196" s="67"/>
      <c r="R196" s="67"/>
      <c r="V196" s="67"/>
      <c r="W196" s="67"/>
      <c r="X196" s="67"/>
      <c r="Y196" s="67"/>
      <c r="Z196" s="67"/>
      <c r="AA196" s="67"/>
      <c r="AF196" s="67"/>
      <c r="AG196" s="67"/>
      <c r="AH196" s="67"/>
      <c r="AI196" s="67"/>
      <c r="AJ196" s="67"/>
      <c r="AK196" s="67"/>
    </row>
    <row r="197" spans="2:37" s="65" customFormat="1" outlineLevel="1" x14ac:dyDescent="0.25">
      <c r="B197" s="268">
        <f t="shared" si="22"/>
        <v>25</v>
      </c>
      <c r="C197" s="57" t="str">
        <f t="shared" si="19"/>
        <v/>
      </c>
      <c r="D197" s="253">
        <f t="shared" si="24"/>
        <v>0</v>
      </c>
      <c r="E197" s="253">
        <f t="shared" si="24"/>
        <v>0</v>
      </c>
      <c r="F197" s="253">
        <f t="shared" si="24"/>
        <v>0</v>
      </c>
      <c r="G197" s="253">
        <f t="shared" si="24"/>
        <v>0</v>
      </c>
      <c r="H197" s="253">
        <f t="shared" si="24"/>
        <v>0</v>
      </c>
      <c r="I197" s="253">
        <f t="shared" si="21"/>
        <v>0</v>
      </c>
      <c r="M197" s="67"/>
      <c r="N197" s="67"/>
      <c r="O197" s="67"/>
      <c r="P197" s="67"/>
      <c r="Q197" s="67"/>
      <c r="R197" s="67"/>
      <c r="V197" s="67"/>
      <c r="W197" s="67"/>
      <c r="X197" s="67"/>
      <c r="Y197" s="67"/>
      <c r="Z197" s="67"/>
      <c r="AA197" s="67"/>
      <c r="AF197" s="67"/>
      <c r="AG197" s="67"/>
      <c r="AH197" s="67"/>
      <c r="AI197" s="67"/>
      <c r="AJ197" s="67"/>
      <c r="AK197" s="67"/>
    </row>
    <row r="198" spans="2:37" s="65" customFormat="1" outlineLevel="1" x14ac:dyDescent="0.25">
      <c r="B198" s="268">
        <f t="shared" si="22"/>
        <v>26</v>
      </c>
      <c r="C198" s="57" t="str">
        <f t="shared" si="19"/>
        <v/>
      </c>
      <c r="D198" s="253">
        <f t="shared" si="24"/>
        <v>0</v>
      </c>
      <c r="E198" s="253">
        <f t="shared" si="24"/>
        <v>0</v>
      </c>
      <c r="F198" s="253">
        <f t="shared" si="24"/>
        <v>0</v>
      </c>
      <c r="G198" s="253">
        <f t="shared" si="24"/>
        <v>0</v>
      </c>
      <c r="H198" s="253">
        <f t="shared" si="24"/>
        <v>0</v>
      </c>
      <c r="I198" s="253">
        <f t="shared" si="21"/>
        <v>0</v>
      </c>
      <c r="M198" s="67"/>
      <c r="N198" s="67"/>
      <c r="O198" s="67"/>
      <c r="P198" s="67"/>
      <c r="Q198" s="67"/>
      <c r="R198" s="67"/>
      <c r="V198" s="67"/>
      <c r="W198" s="67"/>
      <c r="X198" s="67"/>
      <c r="Y198" s="67"/>
      <c r="Z198" s="67"/>
      <c r="AA198" s="67"/>
      <c r="AF198" s="67"/>
      <c r="AG198" s="67"/>
      <c r="AH198" s="67"/>
      <c r="AI198" s="67"/>
      <c r="AJ198" s="67"/>
      <c r="AK198" s="67"/>
    </row>
    <row r="199" spans="2:37" s="65" customFormat="1" outlineLevel="1" x14ac:dyDescent="0.25">
      <c r="B199" s="268">
        <f t="shared" si="22"/>
        <v>27</v>
      </c>
      <c r="C199" s="57" t="str">
        <f t="shared" si="19"/>
        <v/>
      </c>
      <c r="D199" s="253">
        <f t="shared" si="24"/>
        <v>0</v>
      </c>
      <c r="E199" s="253">
        <f t="shared" si="24"/>
        <v>0</v>
      </c>
      <c r="F199" s="253">
        <f t="shared" si="24"/>
        <v>0</v>
      </c>
      <c r="G199" s="253">
        <f t="shared" si="24"/>
        <v>0</v>
      </c>
      <c r="H199" s="253">
        <f t="shared" si="24"/>
        <v>0</v>
      </c>
      <c r="I199" s="253">
        <f t="shared" si="21"/>
        <v>0</v>
      </c>
      <c r="M199" s="67"/>
      <c r="N199" s="67"/>
      <c r="O199" s="67"/>
      <c r="P199" s="67"/>
      <c r="Q199" s="67"/>
      <c r="R199" s="67"/>
      <c r="V199" s="67"/>
      <c r="W199" s="67"/>
      <c r="X199" s="67"/>
      <c r="Y199" s="67"/>
      <c r="Z199" s="67"/>
      <c r="AA199" s="67"/>
      <c r="AF199" s="67"/>
      <c r="AG199" s="67"/>
      <c r="AH199" s="67"/>
      <c r="AI199" s="67"/>
      <c r="AJ199" s="67"/>
      <c r="AK199" s="67"/>
    </row>
    <row r="200" spans="2:37" s="65" customFormat="1" outlineLevel="1" x14ac:dyDescent="0.25">
      <c r="B200" s="268">
        <f t="shared" si="22"/>
        <v>28</v>
      </c>
      <c r="C200" s="57" t="str">
        <f t="shared" si="19"/>
        <v/>
      </c>
      <c r="D200" s="253">
        <f t="shared" si="24"/>
        <v>0</v>
      </c>
      <c r="E200" s="253">
        <f t="shared" si="24"/>
        <v>0</v>
      </c>
      <c r="F200" s="253">
        <f t="shared" si="24"/>
        <v>0</v>
      </c>
      <c r="G200" s="253">
        <f t="shared" si="24"/>
        <v>0</v>
      </c>
      <c r="H200" s="253">
        <f t="shared" si="24"/>
        <v>0</v>
      </c>
      <c r="I200" s="253">
        <f t="shared" si="21"/>
        <v>0</v>
      </c>
      <c r="M200" s="67"/>
      <c r="N200" s="67"/>
      <c r="O200" s="67"/>
      <c r="P200" s="67"/>
      <c r="Q200" s="67"/>
      <c r="R200" s="67"/>
      <c r="V200" s="67"/>
      <c r="W200" s="67"/>
      <c r="X200" s="67"/>
      <c r="Y200" s="67"/>
      <c r="Z200" s="67"/>
      <c r="AA200" s="67"/>
      <c r="AF200" s="67"/>
      <c r="AG200" s="67"/>
      <c r="AH200" s="67"/>
      <c r="AI200" s="67"/>
      <c r="AJ200" s="67"/>
      <c r="AK200" s="67"/>
    </row>
    <row r="201" spans="2:37" s="65" customFormat="1" outlineLevel="1" x14ac:dyDescent="0.25">
      <c r="B201" s="268">
        <f t="shared" si="22"/>
        <v>29</v>
      </c>
      <c r="C201" s="57" t="str">
        <f t="shared" si="19"/>
        <v/>
      </c>
      <c r="D201" s="253">
        <f t="shared" si="24"/>
        <v>0</v>
      </c>
      <c r="E201" s="253">
        <f t="shared" si="24"/>
        <v>0</v>
      </c>
      <c r="F201" s="253">
        <f t="shared" si="24"/>
        <v>0</v>
      </c>
      <c r="G201" s="253">
        <f t="shared" si="24"/>
        <v>0</v>
      </c>
      <c r="H201" s="253">
        <f t="shared" si="24"/>
        <v>0</v>
      </c>
      <c r="I201" s="253">
        <f t="shared" si="21"/>
        <v>0</v>
      </c>
      <c r="M201" s="67"/>
      <c r="N201" s="67"/>
      <c r="O201" s="67"/>
      <c r="P201" s="67"/>
      <c r="Q201" s="67"/>
      <c r="R201" s="67"/>
      <c r="V201" s="67"/>
      <c r="W201" s="67"/>
      <c r="X201" s="67"/>
      <c r="Y201" s="67"/>
      <c r="Z201" s="67"/>
      <c r="AA201" s="67"/>
      <c r="AF201" s="67"/>
      <c r="AG201" s="67"/>
      <c r="AH201" s="67"/>
      <c r="AI201" s="67"/>
      <c r="AJ201" s="67"/>
      <c r="AK201" s="67"/>
    </row>
    <row r="202" spans="2:37" s="65" customFormat="1" outlineLevel="1" x14ac:dyDescent="0.25">
      <c r="B202" s="268">
        <f t="shared" si="22"/>
        <v>30</v>
      </c>
      <c r="C202" s="57" t="str">
        <f t="shared" si="19"/>
        <v/>
      </c>
      <c r="D202" s="253">
        <f t="shared" si="24"/>
        <v>0</v>
      </c>
      <c r="E202" s="253">
        <f t="shared" si="24"/>
        <v>0</v>
      </c>
      <c r="F202" s="253">
        <f t="shared" si="24"/>
        <v>0</v>
      </c>
      <c r="G202" s="253">
        <f t="shared" si="24"/>
        <v>0</v>
      </c>
      <c r="H202" s="253">
        <f t="shared" si="24"/>
        <v>0</v>
      </c>
      <c r="I202" s="253">
        <f t="shared" si="21"/>
        <v>0</v>
      </c>
      <c r="M202" s="67"/>
      <c r="N202" s="67"/>
      <c r="O202" s="67"/>
      <c r="P202" s="67"/>
      <c r="Q202" s="67"/>
      <c r="R202" s="67"/>
      <c r="V202" s="67"/>
      <c r="W202" s="67"/>
      <c r="X202" s="67"/>
      <c r="Y202" s="67"/>
      <c r="Z202" s="67"/>
      <c r="AA202" s="67"/>
      <c r="AF202" s="67"/>
      <c r="AG202" s="67"/>
      <c r="AH202" s="67"/>
      <c r="AI202" s="67"/>
      <c r="AJ202" s="67"/>
      <c r="AK202" s="67"/>
    </row>
    <row r="203" spans="2:37" s="65" customFormat="1" outlineLevel="1" x14ac:dyDescent="0.25">
      <c r="B203" s="268">
        <f t="shared" si="22"/>
        <v>31</v>
      </c>
      <c r="C203" s="57" t="str">
        <f t="shared" si="19"/>
        <v/>
      </c>
      <c r="D203" s="253">
        <f t="shared" ref="D203:H212" si="25">IFERROR(D38-D93-D148,"")</f>
        <v>0</v>
      </c>
      <c r="E203" s="253">
        <f t="shared" si="25"/>
        <v>0</v>
      </c>
      <c r="F203" s="253">
        <f t="shared" si="25"/>
        <v>0</v>
      </c>
      <c r="G203" s="253">
        <f t="shared" si="25"/>
        <v>0</v>
      </c>
      <c r="H203" s="253">
        <f t="shared" si="25"/>
        <v>0</v>
      </c>
      <c r="I203" s="253">
        <f t="shared" si="21"/>
        <v>0</v>
      </c>
      <c r="M203" s="67"/>
      <c r="N203" s="67"/>
      <c r="O203" s="67"/>
      <c r="P203" s="67"/>
      <c r="Q203" s="67"/>
      <c r="R203" s="67"/>
      <c r="V203" s="67"/>
      <c r="W203" s="67"/>
      <c r="X203" s="67"/>
      <c r="Y203" s="67"/>
      <c r="Z203" s="67"/>
      <c r="AA203" s="67"/>
      <c r="AF203" s="67"/>
      <c r="AG203" s="67"/>
      <c r="AH203" s="67"/>
      <c r="AI203" s="67"/>
      <c r="AJ203" s="67"/>
      <c r="AK203" s="67"/>
    </row>
    <row r="204" spans="2:37" s="65" customFormat="1" outlineLevel="1" x14ac:dyDescent="0.25">
      <c r="B204" s="268">
        <f t="shared" si="22"/>
        <v>32</v>
      </c>
      <c r="C204" s="57" t="str">
        <f t="shared" si="19"/>
        <v/>
      </c>
      <c r="D204" s="253">
        <f t="shared" si="25"/>
        <v>0</v>
      </c>
      <c r="E204" s="253">
        <f t="shared" si="25"/>
        <v>0</v>
      </c>
      <c r="F204" s="253">
        <f t="shared" si="25"/>
        <v>0</v>
      </c>
      <c r="G204" s="253">
        <f t="shared" si="25"/>
        <v>0</v>
      </c>
      <c r="H204" s="253">
        <f t="shared" si="25"/>
        <v>0</v>
      </c>
      <c r="I204" s="253">
        <f t="shared" si="21"/>
        <v>0</v>
      </c>
      <c r="M204" s="67"/>
      <c r="N204" s="67"/>
      <c r="O204" s="67"/>
      <c r="P204" s="67"/>
      <c r="Q204" s="67"/>
      <c r="R204" s="67"/>
      <c r="V204" s="67"/>
      <c r="W204" s="67"/>
      <c r="X204" s="67"/>
      <c r="Y204" s="67"/>
      <c r="Z204" s="67"/>
      <c r="AA204" s="67"/>
      <c r="AF204" s="67"/>
      <c r="AG204" s="67"/>
      <c r="AH204" s="67"/>
      <c r="AI204" s="67"/>
      <c r="AJ204" s="67"/>
      <c r="AK204" s="67"/>
    </row>
    <row r="205" spans="2:37" s="65" customFormat="1" outlineLevel="1" x14ac:dyDescent="0.25">
      <c r="B205" s="268">
        <f t="shared" si="22"/>
        <v>33</v>
      </c>
      <c r="C205" s="57" t="str">
        <f t="shared" ref="C205:C223" si="26">IFERROR(C150,"")</f>
        <v/>
      </c>
      <c r="D205" s="253">
        <f t="shared" si="25"/>
        <v>0</v>
      </c>
      <c r="E205" s="253">
        <f t="shared" si="25"/>
        <v>0</v>
      </c>
      <c r="F205" s="253">
        <f t="shared" si="25"/>
        <v>0</v>
      </c>
      <c r="G205" s="253">
        <f t="shared" si="25"/>
        <v>0</v>
      </c>
      <c r="H205" s="253">
        <f t="shared" si="25"/>
        <v>0</v>
      </c>
      <c r="I205" s="253">
        <f t="shared" si="21"/>
        <v>0</v>
      </c>
      <c r="M205" s="67"/>
      <c r="N205" s="67"/>
      <c r="O205" s="67"/>
      <c r="P205" s="67"/>
      <c r="Q205" s="67"/>
      <c r="R205" s="67"/>
      <c r="V205" s="67"/>
      <c r="W205" s="67"/>
      <c r="X205" s="67"/>
      <c r="Y205" s="67"/>
      <c r="Z205" s="67"/>
      <c r="AA205" s="67"/>
      <c r="AF205" s="67"/>
      <c r="AG205" s="67"/>
      <c r="AH205" s="67"/>
      <c r="AI205" s="67"/>
      <c r="AJ205" s="67"/>
      <c r="AK205" s="67"/>
    </row>
    <row r="206" spans="2:37" s="65" customFormat="1" outlineLevel="1" x14ac:dyDescent="0.25">
      <c r="B206" s="268">
        <f t="shared" si="22"/>
        <v>34</v>
      </c>
      <c r="C206" s="57" t="str">
        <f t="shared" si="26"/>
        <v/>
      </c>
      <c r="D206" s="253">
        <f t="shared" si="25"/>
        <v>0</v>
      </c>
      <c r="E206" s="253">
        <f t="shared" si="25"/>
        <v>0</v>
      </c>
      <c r="F206" s="253">
        <f t="shared" si="25"/>
        <v>0</v>
      </c>
      <c r="G206" s="253">
        <f t="shared" si="25"/>
        <v>0</v>
      </c>
      <c r="H206" s="253">
        <f t="shared" si="25"/>
        <v>0</v>
      </c>
      <c r="I206" s="253">
        <f t="shared" si="21"/>
        <v>0</v>
      </c>
      <c r="M206" s="67"/>
      <c r="N206" s="67"/>
      <c r="O206" s="67"/>
      <c r="P206" s="67"/>
      <c r="Q206" s="67"/>
      <c r="R206" s="67"/>
      <c r="V206" s="67"/>
      <c r="W206" s="67"/>
      <c r="X206" s="67"/>
      <c r="Y206" s="67"/>
      <c r="Z206" s="67"/>
      <c r="AA206" s="67"/>
      <c r="AF206" s="67"/>
      <c r="AG206" s="67"/>
      <c r="AH206" s="67"/>
      <c r="AI206" s="67"/>
      <c r="AJ206" s="67"/>
      <c r="AK206" s="67"/>
    </row>
    <row r="207" spans="2:37" s="65" customFormat="1" outlineLevel="1" x14ac:dyDescent="0.25">
      <c r="B207" s="268">
        <f t="shared" si="22"/>
        <v>35</v>
      </c>
      <c r="C207" s="57" t="str">
        <f t="shared" si="26"/>
        <v/>
      </c>
      <c r="D207" s="253">
        <f t="shared" si="25"/>
        <v>0</v>
      </c>
      <c r="E207" s="253">
        <f t="shared" si="25"/>
        <v>0</v>
      </c>
      <c r="F207" s="253">
        <f t="shared" si="25"/>
        <v>0</v>
      </c>
      <c r="G207" s="253">
        <f t="shared" si="25"/>
        <v>0</v>
      </c>
      <c r="H207" s="253">
        <f t="shared" si="25"/>
        <v>0</v>
      </c>
      <c r="I207" s="253">
        <f t="shared" si="21"/>
        <v>0</v>
      </c>
      <c r="M207" s="67"/>
      <c r="N207" s="67"/>
      <c r="O207" s="67"/>
      <c r="P207" s="67"/>
      <c r="Q207" s="67"/>
      <c r="R207" s="67"/>
      <c r="V207" s="67"/>
      <c r="W207" s="67"/>
      <c r="X207" s="67"/>
      <c r="Y207" s="67"/>
      <c r="Z207" s="67"/>
      <c r="AA207" s="67"/>
      <c r="AF207" s="67"/>
      <c r="AG207" s="67"/>
      <c r="AH207" s="67"/>
      <c r="AI207" s="67"/>
      <c r="AJ207" s="67"/>
      <c r="AK207" s="67"/>
    </row>
    <row r="208" spans="2:37" s="65" customFormat="1" outlineLevel="1" x14ac:dyDescent="0.25">
      <c r="B208" s="268">
        <f t="shared" si="22"/>
        <v>36</v>
      </c>
      <c r="C208" s="57" t="str">
        <f t="shared" si="26"/>
        <v/>
      </c>
      <c r="D208" s="253">
        <f t="shared" si="25"/>
        <v>0</v>
      </c>
      <c r="E208" s="253">
        <f t="shared" si="25"/>
        <v>0</v>
      </c>
      <c r="F208" s="253">
        <f t="shared" si="25"/>
        <v>0</v>
      </c>
      <c r="G208" s="253">
        <f t="shared" si="25"/>
        <v>0</v>
      </c>
      <c r="H208" s="253">
        <f t="shared" si="25"/>
        <v>0</v>
      </c>
      <c r="I208" s="253">
        <f t="shared" si="21"/>
        <v>0</v>
      </c>
      <c r="M208" s="67"/>
      <c r="N208" s="67"/>
      <c r="O208" s="67"/>
      <c r="P208" s="67"/>
      <c r="Q208" s="67"/>
      <c r="R208" s="67"/>
      <c r="V208" s="67"/>
      <c r="W208" s="67"/>
      <c r="X208" s="67"/>
      <c r="Y208" s="67"/>
      <c r="Z208" s="67"/>
      <c r="AA208" s="67"/>
      <c r="AF208" s="67"/>
      <c r="AG208" s="67"/>
      <c r="AH208" s="67"/>
      <c r="AI208" s="67"/>
      <c r="AJ208" s="67"/>
      <c r="AK208" s="67"/>
    </row>
    <row r="209" spans="1:37" s="65" customFormat="1" outlineLevel="1" x14ac:dyDescent="0.25">
      <c r="B209" s="268">
        <f t="shared" si="22"/>
        <v>37</v>
      </c>
      <c r="C209" s="57" t="str">
        <f t="shared" si="26"/>
        <v/>
      </c>
      <c r="D209" s="253">
        <f t="shared" si="25"/>
        <v>0</v>
      </c>
      <c r="E209" s="253">
        <f t="shared" si="25"/>
        <v>0</v>
      </c>
      <c r="F209" s="253">
        <f t="shared" si="25"/>
        <v>0</v>
      </c>
      <c r="G209" s="253">
        <f t="shared" si="25"/>
        <v>0</v>
      </c>
      <c r="H209" s="253">
        <f t="shared" si="25"/>
        <v>0</v>
      </c>
      <c r="I209" s="253">
        <f t="shared" si="21"/>
        <v>0</v>
      </c>
      <c r="M209" s="67"/>
      <c r="N209" s="67"/>
      <c r="O209" s="67"/>
      <c r="P209" s="67"/>
      <c r="Q209" s="67"/>
      <c r="R209" s="67"/>
      <c r="V209" s="67"/>
      <c r="W209" s="67"/>
      <c r="X209" s="67"/>
      <c r="Y209" s="67"/>
      <c r="Z209" s="67"/>
      <c r="AA209" s="67"/>
      <c r="AF209" s="67"/>
      <c r="AG209" s="67"/>
      <c r="AH209" s="67"/>
      <c r="AI209" s="67"/>
      <c r="AJ209" s="67"/>
      <c r="AK209" s="67"/>
    </row>
    <row r="210" spans="1:37" s="65" customFormat="1" outlineLevel="1" x14ac:dyDescent="0.25">
      <c r="B210" s="268">
        <f t="shared" si="22"/>
        <v>38</v>
      </c>
      <c r="C210" s="57" t="str">
        <f t="shared" si="26"/>
        <v/>
      </c>
      <c r="D210" s="253">
        <f t="shared" si="25"/>
        <v>0</v>
      </c>
      <c r="E210" s="253">
        <f t="shared" si="25"/>
        <v>0</v>
      </c>
      <c r="F210" s="253">
        <f t="shared" si="25"/>
        <v>0</v>
      </c>
      <c r="G210" s="253">
        <f t="shared" si="25"/>
        <v>0</v>
      </c>
      <c r="H210" s="253">
        <f t="shared" si="25"/>
        <v>0</v>
      </c>
      <c r="I210" s="253">
        <f t="shared" si="21"/>
        <v>0</v>
      </c>
      <c r="M210" s="67"/>
      <c r="N210" s="67"/>
      <c r="O210" s="67"/>
      <c r="P210" s="67"/>
      <c r="Q210" s="67"/>
      <c r="R210" s="67"/>
      <c r="V210" s="67"/>
      <c r="W210" s="67"/>
      <c r="X210" s="67"/>
      <c r="Y210" s="67"/>
      <c r="Z210" s="67"/>
      <c r="AA210" s="67"/>
      <c r="AF210" s="67"/>
      <c r="AG210" s="67"/>
      <c r="AH210" s="67"/>
      <c r="AI210" s="67"/>
      <c r="AJ210" s="67"/>
      <c r="AK210" s="67"/>
    </row>
    <row r="211" spans="1:37" s="65" customFormat="1" outlineLevel="1" x14ac:dyDescent="0.25">
      <c r="B211" s="268">
        <f t="shared" si="22"/>
        <v>39</v>
      </c>
      <c r="C211" s="57" t="str">
        <f t="shared" si="26"/>
        <v/>
      </c>
      <c r="D211" s="253">
        <f t="shared" si="25"/>
        <v>0</v>
      </c>
      <c r="E211" s="253">
        <f t="shared" si="25"/>
        <v>0</v>
      </c>
      <c r="F211" s="253">
        <f t="shared" si="25"/>
        <v>0</v>
      </c>
      <c r="G211" s="253">
        <f t="shared" si="25"/>
        <v>0</v>
      </c>
      <c r="H211" s="253">
        <f t="shared" si="25"/>
        <v>0</v>
      </c>
      <c r="I211" s="253">
        <f t="shared" si="21"/>
        <v>0</v>
      </c>
      <c r="M211" s="67"/>
      <c r="N211" s="67"/>
      <c r="O211" s="67"/>
      <c r="P211" s="67"/>
      <c r="Q211" s="67"/>
      <c r="R211" s="67"/>
      <c r="V211" s="67"/>
      <c r="W211" s="67"/>
      <c r="X211" s="67"/>
      <c r="Y211" s="67"/>
      <c r="Z211" s="67"/>
      <c r="AA211" s="67"/>
      <c r="AF211" s="67"/>
      <c r="AG211" s="67"/>
      <c r="AH211" s="67"/>
      <c r="AI211" s="67"/>
      <c r="AJ211" s="67"/>
      <c r="AK211" s="67"/>
    </row>
    <row r="212" spans="1:37" s="65" customFormat="1" outlineLevel="1" x14ac:dyDescent="0.25">
      <c r="B212" s="268">
        <f t="shared" si="22"/>
        <v>40</v>
      </c>
      <c r="C212" s="57" t="str">
        <f t="shared" si="26"/>
        <v/>
      </c>
      <c r="D212" s="253">
        <f t="shared" si="25"/>
        <v>0</v>
      </c>
      <c r="E212" s="253">
        <f t="shared" si="25"/>
        <v>0</v>
      </c>
      <c r="F212" s="253">
        <f t="shared" si="25"/>
        <v>0</v>
      </c>
      <c r="G212" s="253">
        <f t="shared" si="25"/>
        <v>0</v>
      </c>
      <c r="H212" s="253">
        <f t="shared" si="25"/>
        <v>0</v>
      </c>
      <c r="I212" s="253">
        <f t="shared" si="21"/>
        <v>0</v>
      </c>
      <c r="M212" s="67"/>
      <c r="N212" s="67"/>
      <c r="O212" s="67"/>
      <c r="P212" s="67"/>
      <c r="Q212" s="67"/>
      <c r="R212" s="67"/>
      <c r="V212" s="67"/>
      <c r="W212" s="67"/>
      <c r="X212" s="67"/>
      <c r="Y212" s="67"/>
      <c r="Z212" s="67"/>
      <c r="AA212" s="67"/>
      <c r="AF212" s="67"/>
      <c r="AG212" s="67"/>
      <c r="AH212" s="67"/>
      <c r="AI212" s="67"/>
      <c r="AJ212" s="67"/>
      <c r="AK212" s="67"/>
    </row>
    <row r="213" spans="1:37" s="65" customFormat="1" outlineLevel="1" x14ac:dyDescent="0.25">
      <c r="B213" s="268">
        <f t="shared" si="22"/>
        <v>41</v>
      </c>
      <c r="C213" s="57" t="str">
        <f t="shared" si="26"/>
        <v/>
      </c>
      <c r="D213" s="253">
        <f t="shared" ref="D213:H222" si="27">IFERROR(D48-D103-D158,"")</f>
        <v>0</v>
      </c>
      <c r="E213" s="253">
        <f t="shared" si="27"/>
        <v>0</v>
      </c>
      <c r="F213" s="253">
        <f t="shared" si="27"/>
        <v>0</v>
      </c>
      <c r="G213" s="253">
        <f t="shared" si="27"/>
        <v>0</v>
      </c>
      <c r="H213" s="253">
        <f t="shared" si="27"/>
        <v>0</v>
      </c>
      <c r="I213" s="253">
        <f t="shared" si="21"/>
        <v>0</v>
      </c>
      <c r="M213" s="67"/>
      <c r="N213" s="67"/>
      <c r="O213" s="67"/>
      <c r="P213" s="67"/>
      <c r="Q213" s="67"/>
      <c r="R213" s="67"/>
      <c r="V213" s="67"/>
      <c r="W213" s="67"/>
      <c r="X213" s="67"/>
      <c r="Y213" s="67"/>
      <c r="Z213" s="67"/>
      <c r="AA213" s="67"/>
      <c r="AF213" s="67"/>
      <c r="AG213" s="67"/>
      <c r="AH213" s="67"/>
      <c r="AI213" s="67"/>
      <c r="AJ213" s="67"/>
      <c r="AK213" s="67"/>
    </row>
    <row r="214" spans="1:37" s="65" customFormat="1" outlineLevel="1" x14ac:dyDescent="0.25">
      <c r="B214" s="268">
        <f t="shared" si="22"/>
        <v>42</v>
      </c>
      <c r="C214" s="57" t="str">
        <f t="shared" si="26"/>
        <v/>
      </c>
      <c r="D214" s="253">
        <f t="shared" si="27"/>
        <v>0</v>
      </c>
      <c r="E214" s="253">
        <f t="shared" si="27"/>
        <v>0</v>
      </c>
      <c r="F214" s="253">
        <f t="shared" si="27"/>
        <v>0</v>
      </c>
      <c r="G214" s="253">
        <f t="shared" si="27"/>
        <v>0</v>
      </c>
      <c r="H214" s="253">
        <f t="shared" si="27"/>
        <v>0</v>
      </c>
      <c r="I214" s="253">
        <f t="shared" si="21"/>
        <v>0</v>
      </c>
      <c r="M214" s="67"/>
      <c r="N214" s="67"/>
      <c r="O214" s="67"/>
      <c r="P214" s="67"/>
      <c r="Q214" s="67"/>
      <c r="R214" s="67"/>
      <c r="V214" s="67"/>
      <c r="W214" s="67"/>
      <c r="X214" s="67"/>
      <c r="Y214" s="67"/>
      <c r="Z214" s="67"/>
      <c r="AA214" s="67"/>
      <c r="AF214" s="67"/>
      <c r="AG214" s="67"/>
      <c r="AH214" s="67"/>
      <c r="AI214" s="67"/>
      <c r="AJ214" s="67"/>
      <c r="AK214" s="67"/>
    </row>
    <row r="215" spans="1:37" s="65" customFormat="1" outlineLevel="1" x14ac:dyDescent="0.25">
      <c r="B215" s="268">
        <f t="shared" si="22"/>
        <v>43</v>
      </c>
      <c r="C215" s="57" t="str">
        <f t="shared" si="26"/>
        <v/>
      </c>
      <c r="D215" s="253">
        <f t="shared" si="27"/>
        <v>0</v>
      </c>
      <c r="E215" s="253">
        <f t="shared" si="27"/>
        <v>0</v>
      </c>
      <c r="F215" s="253">
        <f t="shared" si="27"/>
        <v>0</v>
      </c>
      <c r="G215" s="253">
        <f t="shared" si="27"/>
        <v>0</v>
      </c>
      <c r="H215" s="253">
        <f t="shared" si="27"/>
        <v>0</v>
      </c>
      <c r="I215" s="253">
        <f t="shared" si="21"/>
        <v>0</v>
      </c>
      <c r="M215" s="67"/>
      <c r="N215" s="67"/>
      <c r="O215" s="67"/>
      <c r="P215" s="67"/>
      <c r="Q215" s="67"/>
      <c r="R215" s="67"/>
      <c r="V215" s="67"/>
      <c r="W215" s="67"/>
      <c r="X215" s="67"/>
      <c r="Y215" s="67"/>
      <c r="Z215" s="67"/>
      <c r="AA215" s="67"/>
      <c r="AF215" s="67"/>
      <c r="AG215" s="67"/>
      <c r="AH215" s="67"/>
      <c r="AI215" s="67"/>
      <c r="AJ215" s="67"/>
      <c r="AK215" s="67"/>
    </row>
    <row r="216" spans="1:37" s="65" customFormat="1" outlineLevel="1" x14ac:dyDescent="0.25">
      <c r="B216" s="268">
        <f t="shared" si="22"/>
        <v>44</v>
      </c>
      <c r="C216" s="57" t="str">
        <f t="shared" si="26"/>
        <v/>
      </c>
      <c r="D216" s="253">
        <f t="shared" si="27"/>
        <v>0</v>
      </c>
      <c r="E216" s="253">
        <f t="shared" si="27"/>
        <v>0</v>
      </c>
      <c r="F216" s="253">
        <f t="shared" si="27"/>
        <v>0</v>
      </c>
      <c r="G216" s="253">
        <f t="shared" si="27"/>
        <v>0</v>
      </c>
      <c r="H216" s="253">
        <f t="shared" si="27"/>
        <v>0</v>
      </c>
      <c r="I216" s="253">
        <f t="shared" si="21"/>
        <v>0</v>
      </c>
      <c r="M216" s="67"/>
      <c r="N216" s="67"/>
      <c r="O216" s="67"/>
      <c r="P216" s="67"/>
      <c r="Q216" s="67"/>
      <c r="R216" s="67"/>
      <c r="V216" s="67"/>
      <c r="W216" s="67"/>
      <c r="X216" s="67"/>
      <c r="Y216" s="67"/>
      <c r="Z216" s="67"/>
      <c r="AA216" s="67"/>
      <c r="AF216" s="67"/>
      <c r="AG216" s="67"/>
      <c r="AH216" s="67"/>
      <c r="AI216" s="67"/>
      <c r="AJ216" s="67"/>
      <c r="AK216" s="67"/>
    </row>
    <row r="217" spans="1:37" s="65" customFormat="1" outlineLevel="1" x14ac:dyDescent="0.25">
      <c r="B217" s="268">
        <f t="shared" si="22"/>
        <v>45</v>
      </c>
      <c r="C217" s="57" t="str">
        <f t="shared" si="26"/>
        <v/>
      </c>
      <c r="D217" s="253">
        <f t="shared" si="27"/>
        <v>0</v>
      </c>
      <c r="E217" s="253">
        <f t="shared" si="27"/>
        <v>0</v>
      </c>
      <c r="F217" s="253">
        <f t="shared" si="27"/>
        <v>0</v>
      </c>
      <c r="G217" s="253">
        <f t="shared" si="27"/>
        <v>0</v>
      </c>
      <c r="H217" s="253">
        <f t="shared" si="27"/>
        <v>0</v>
      </c>
      <c r="I217" s="253">
        <f t="shared" si="21"/>
        <v>0</v>
      </c>
      <c r="M217" s="67"/>
      <c r="N217" s="67"/>
      <c r="O217" s="67"/>
      <c r="P217" s="67"/>
      <c r="Q217" s="67"/>
      <c r="R217" s="67"/>
      <c r="V217" s="67"/>
      <c r="W217" s="67"/>
      <c r="X217" s="67"/>
      <c r="Y217" s="67"/>
      <c r="Z217" s="67"/>
      <c r="AA217" s="67"/>
      <c r="AF217" s="67"/>
      <c r="AG217" s="67"/>
      <c r="AH217" s="67"/>
      <c r="AI217" s="67"/>
      <c r="AJ217" s="67"/>
      <c r="AK217" s="67"/>
    </row>
    <row r="218" spans="1:37" s="65" customFormat="1" outlineLevel="1" x14ac:dyDescent="0.25">
      <c r="B218" s="268">
        <f t="shared" si="22"/>
        <v>46</v>
      </c>
      <c r="C218" s="57" t="str">
        <f t="shared" si="26"/>
        <v/>
      </c>
      <c r="D218" s="253">
        <f t="shared" si="27"/>
        <v>0</v>
      </c>
      <c r="E218" s="253">
        <f t="shared" si="27"/>
        <v>0</v>
      </c>
      <c r="F218" s="253">
        <f t="shared" si="27"/>
        <v>0</v>
      </c>
      <c r="G218" s="253">
        <f t="shared" si="27"/>
        <v>0</v>
      </c>
      <c r="H218" s="253">
        <f t="shared" si="27"/>
        <v>0</v>
      </c>
      <c r="I218" s="253">
        <f t="shared" si="21"/>
        <v>0</v>
      </c>
      <c r="M218" s="67"/>
      <c r="N218" s="67"/>
      <c r="O218" s="67"/>
      <c r="P218" s="67"/>
      <c r="Q218" s="67"/>
      <c r="R218" s="67"/>
      <c r="V218" s="67"/>
      <c r="W218" s="67"/>
      <c r="X218" s="67"/>
      <c r="Y218" s="67"/>
      <c r="Z218" s="67"/>
      <c r="AA218" s="67"/>
      <c r="AF218" s="67"/>
      <c r="AG218" s="67"/>
      <c r="AH218" s="67"/>
      <c r="AI218" s="67"/>
      <c r="AJ218" s="67"/>
      <c r="AK218" s="67"/>
    </row>
    <row r="219" spans="1:37" s="65" customFormat="1" outlineLevel="1" x14ac:dyDescent="0.25">
      <c r="B219" s="268">
        <f t="shared" si="22"/>
        <v>47</v>
      </c>
      <c r="C219" s="57" t="str">
        <f t="shared" si="26"/>
        <v/>
      </c>
      <c r="D219" s="253">
        <f t="shared" si="27"/>
        <v>0</v>
      </c>
      <c r="E219" s="253">
        <f t="shared" si="27"/>
        <v>0</v>
      </c>
      <c r="F219" s="253">
        <f t="shared" si="27"/>
        <v>0</v>
      </c>
      <c r="G219" s="253">
        <f t="shared" si="27"/>
        <v>0</v>
      </c>
      <c r="H219" s="253">
        <f t="shared" si="27"/>
        <v>0</v>
      </c>
      <c r="I219" s="253">
        <f t="shared" si="21"/>
        <v>0</v>
      </c>
      <c r="M219" s="67"/>
      <c r="N219" s="67"/>
      <c r="O219" s="67"/>
      <c r="P219" s="67"/>
      <c r="Q219" s="67"/>
      <c r="R219" s="67"/>
      <c r="V219" s="67"/>
      <c r="W219" s="67"/>
      <c r="X219" s="67"/>
      <c r="Y219" s="67"/>
      <c r="Z219" s="67"/>
      <c r="AA219" s="67"/>
      <c r="AF219" s="67"/>
      <c r="AG219" s="67"/>
      <c r="AH219" s="67"/>
      <c r="AI219" s="67"/>
      <c r="AJ219" s="67"/>
      <c r="AK219" s="67"/>
    </row>
    <row r="220" spans="1:37" s="65" customFormat="1" outlineLevel="1" x14ac:dyDescent="0.25">
      <c r="B220" s="268">
        <f t="shared" si="22"/>
        <v>48</v>
      </c>
      <c r="C220" s="57" t="str">
        <f t="shared" si="26"/>
        <v/>
      </c>
      <c r="D220" s="253">
        <f t="shared" si="27"/>
        <v>0</v>
      </c>
      <c r="E220" s="253">
        <f t="shared" si="27"/>
        <v>0</v>
      </c>
      <c r="F220" s="253">
        <f t="shared" si="27"/>
        <v>0</v>
      </c>
      <c r="G220" s="253">
        <f t="shared" si="27"/>
        <v>0</v>
      </c>
      <c r="H220" s="253">
        <f t="shared" si="27"/>
        <v>0</v>
      </c>
      <c r="I220" s="253">
        <f t="shared" si="21"/>
        <v>0</v>
      </c>
      <c r="M220" s="67"/>
      <c r="N220" s="67"/>
      <c r="O220" s="67"/>
      <c r="P220" s="67"/>
      <c r="Q220" s="67"/>
      <c r="R220" s="67"/>
      <c r="V220" s="67"/>
      <c r="W220" s="67"/>
      <c r="X220" s="67"/>
      <c r="Y220" s="67"/>
      <c r="Z220" s="67"/>
      <c r="AA220" s="67"/>
      <c r="AF220" s="67"/>
      <c r="AG220" s="67"/>
      <c r="AH220" s="67"/>
      <c r="AI220" s="67"/>
      <c r="AJ220" s="67"/>
      <c r="AK220" s="67"/>
    </row>
    <row r="221" spans="1:37" s="65" customFormat="1" outlineLevel="1" x14ac:dyDescent="0.25">
      <c r="B221" s="268">
        <f t="shared" si="22"/>
        <v>49</v>
      </c>
      <c r="C221" s="57" t="str">
        <f t="shared" si="26"/>
        <v/>
      </c>
      <c r="D221" s="253">
        <f t="shared" si="27"/>
        <v>0</v>
      </c>
      <c r="E221" s="253">
        <f t="shared" si="27"/>
        <v>0</v>
      </c>
      <c r="F221" s="253">
        <f t="shared" si="27"/>
        <v>0</v>
      </c>
      <c r="G221" s="253">
        <f t="shared" si="27"/>
        <v>0</v>
      </c>
      <c r="H221" s="253">
        <f t="shared" si="27"/>
        <v>0</v>
      </c>
      <c r="I221" s="253">
        <f t="shared" si="21"/>
        <v>0</v>
      </c>
      <c r="M221" s="67"/>
      <c r="N221" s="67"/>
      <c r="O221" s="67"/>
      <c r="P221" s="67"/>
      <c r="Q221" s="67"/>
      <c r="R221" s="67"/>
      <c r="V221" s="67"/>
      <c r="W221" s="67"/>
      <c r="X221" s="67"/>
      <c r="Y221" s="67"/>
      <c r="Z221" s="67"/>
      <c r="AA221" s="67"/>
      <c r="AF221" s="67"/>
      <c r="AG221" s="67"/>
      <c r="AH221" s="67"/>
      <c r="AI221" s="67"/>
      <c r="AJ221" s="67"/>
      <c r="AK221" s="67"/>
    </row>
    <row r="222" spans="1:37" s="65" customFormat="1" outlineLevel="1" x14ac:dyDescent="0.25">
      <c r="B222" s="268">
        <f t="shared" si="22"/>
        <v>50</v>
      </c>
      <c r="C222" s="57" t="str">
        <f t="shared" si="26"/>
        <v/>
      </c>
      <c r="D222" s="253">
        <f t="shared" si="27"/>
        <v>0</v>
      </c>
      <c r="E222" s="253">
        <f t="shared" si="27"/>
        <v>0</v>
      </c>
      <c r="F222" s="253">
        <f t="shared" si="27"/>
        <v>0</v>
      </c>
      <c r="G222" s="253">
        <f t="shared" si="27"/>
        <v>0</v>
      </c>
      <c r="H222" s="253">
        <f t="shared" si="27"/>
        <v>0</v>
      </c>
      <c r="I222" s="253">
        <f t="shared" si="21"/>
        <v>0</v>
      </c>
      <c r="M222" s="67"/>
      <c r="N222" s="67"/>
      <c r="O222" s="67"/>
      <c r="P222" s="67"/>
      <c r="Q222" s="67"/>
      <c r="R222" s="67"/>
      <c r="V222" s="67"/>
      <c r="W222" s="67"/>
      <c r="X222" s="67"/>
      <c r="Y222" s="67"/>
      <c r="Z222" s="67"/>
      <c r="AA222" s="67"/>
      <c r="AF222" s="67"/>
      <c r="AG222" s="67"/>
      <c r="AH222" s="67"/>
      <c r="AI222" s="67"/>
      <c r="AJ222" s="67"/>
      <c r="AK222" s="67"/>
    </row>
    <row r="223" spans="1:37" s="65" customFormat="1" ht="13" x14ac:dyDescent="0.3">
      <c r="C223" s="97" t="str">
        <f t="shared" si="26"/>
        <v>Total</v>
      </c>
      <c r="D223" s="261">
        <f t="shared" ref="D223:I223" si="28">IFERROR(SUM(D173:D222),"")</f>
        <v>0</v>
      </c>
      <c r="E223" s="261">
        <f t="shared" si="28"/>
        <v>0</v>
      </c>
      <c r="F223" s="261">
        <f t="shared" si="28"/>
        <v>0</v>
      </c>
      <c r="G223" s="261">
        <f t="shared" si="28"/>
        <v>0</v>
      </c>
      <c r="H223" s="261">
        <f t="shared" si="28"/>
        <v>0</v>
      </c>
      <c r="I223" s="261">
        <f t="shared" si="28"/>
        <v>0</v>
      </c>
      <c r="M223" s="67"/>
      <c r="N223" s="67"/>
      <c r="O223" s="67"/>
      <c r="P223" s="67"/>
      <c r="Q223" s="67"/>
      <c r="R223" s="67"/>
      <c r="V223" s="67"/>
      <c r="W223" s="67"/>
      <c r="X223" s="67"/>
      <c r="Y223" s="67"/>
      <c r="Z223" s="67"/>
      <c r="AA223" s="67"/>
      <c r="AF223" s="67"/>
      <c r="AG223" s="67"/>
      <c r="AH223" s="67"/>
      <c r="AI223" s="67"/>
      <c r="AJ223" s="67"/>
      <c r="AK223" s="67"/>
    </row>
    <row r="224" spans="1:37" s="98" customFormat="1" ht="13" x14ac:dyDescent="0.25">
      <c r="A224" s="136"/>
      <c r="C224" s="147"/>
    </row>
    <row r="225" spans="4:37" s="65" customFormat="1" ht="13" x14ac:dyDescent="0.25">
      <c r="D225" s="130"/>
      <c r="E225" s="67"/>
      <c r="F225" s="67"/>
      <c r="G225" s="67"/>
      <c r="H225" s="67"/>
      <c r="I225" s="67"/>
      <c r="M225" s="67"/>
      <c r="N225" s="67"/>
      <c r="O225" s="67"/>
      <c r="P225" s="67"/>
      <c r="Q225" s="67"/>
      <c r="R225" s="67"/>
      <c r="V225" s="67"/>
      <c r="W225" s="67"/>
      <c r="X225" s="67"/>
      <c r="Y225" s="67"/>
      <c r="Z225" s="67"/>
      <c r="AA225" s="67"/>
      <c r="AF225" s="67"/>
      <c r="AG225" s="67"/>
      <c r="AH225" s="67"/>
      <c r="AI225" s="67"/>
      <c r="AJ225" s="67"/>
      <c r="AK225" s="67"/>
    </row>
    <row r="226" spans="4:37" s="65" customFormat="1" hidden="1" x14ac:dyDescent="0.25">
      <c r="D226" s="67"/>
      <c r="E226" s="67"/>
      <c r="F226" s="67"/>
      <c r="G226" s="67"/>
      <c r="H226" s="67"/>
      <c r="I226" s="67"/>
      <c r="M226" s="67"/>
      <c r="N226" s="67"/>
      <c r="O226" s="67"/>
      <c r="P226" s="67"/>
      <c r="Q226" s="67"/>
      <c r="R226" s="67"/>
      <c r="V226" s="67"/>
      <c r="W226" s="67"/>
      <c r="X226" s="67"/>
      <c r="Y226" s="67"/>
      <c r="Z226" s="67"/>
      <c r="AA226" s="67"/>
      <c r="AF226" s="67"/>
      <c r="AG226" s="67"/>
      <c r="AH226" s="67"/>
      <c r="AI226" s="67"/>
      <c r="AJ226" s="67"/>
      <c r="AK226" s="67"/>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8"/>
  <sheetViews>
    <sheetView workbookViewId="0">
      <selection activeCell="F8" sqref="F8"/>
    </sheetView>
  </sheetViews>
  <sheetFormatPr defaultColWidth="0" defaultRowHeight="12.5" zeroHeight="1" outlineLevelCol="1" x14ac:dyDescent="0.25"/>
  <cols>
    <col min="1" max="1" width="2.54296875" style="65" customWidth="1"/>
    <col min="2" max="2" width="40" style="94" customWidth="1"/>
    <col min="3" max="4" width="12.81640625" style="94" customWidth="1"/>
    <col min="5" max="10" width="12.81640625" style="67" customWidth="1"/>
    <col min="11" max="11" width="4.26953125" style="67" hidden="1" customWidth="1" outlineLevel="1"/>
    <col min="12" max="19" width="12.81640625" style="65" hidden="1" customWidth="1" outlineLevel="1"/>
    <col min="20" max="20" width="4.453125" style="65" customWidth="1" collapsed="1"/>
    <col min="21" max="21" width="8.7265625" style="65" hidden="1" customWidth="1"/>
    <col min="22" max="16384" width="8.7265625" style="65" hidden="1"/>
  </cols>
  <sheetData>
    <row r="1" spans="1:20" ht="13" x14ac:dyDescent="0.3">
      <c r="A1" s="81" t="str">
        <f>'Input| Setup'!E5&amp;"     "&amp;'Input| Escalations'!D8</f>
        <v>United Energy     2026-27</v>
      </c>
    </row>
    <row r="2" spans="1:20" s="64" customFormat="1" ht="13.5" customHeight="1" x14ac:dyDescent="0.3">
      <c r="A2" s="27"/>
      <c r="B2" s="20" t="str">
        <f>IFERROR(Index!B2,"")</f>
        <v>AER Capex Forecast Model</v>
      </c>
      <c r="C2" s="20"/>
      <c r="D2" s="20"/>
      <c r="E2" s="27"/>
      <c r="F2" s="271" t="s">
        <v>76</v>
      </c>
      <c r="G2" s="62">
        <f>'Model Validation'!$C$18</f>
        <v>0</v>
      </c>
      <c r="H2" s="28"/>
      <c r="I2" s="28"/>
      <c r="J2" s="27"/>
      <c r="K2" s="27"/>
      <c r="L2" s="27"/>
      <c r="M2" s="27"/>
      <c r="N2" s="27"/>
      <c r="O2" s="27"/>
      <c r="P2" s="27"/>
      <c r="Q2" s="27"/>
      <c r="R2" s="27"/>
      <c r="S2" s="27"/>
    </row>
    <row r="3" spans="1:20" s="64" customFormat="1" ht="13.5" customHeight="1" x14ac:dyDescent="0.3">
      <c r="A3" s="27"/>
      <c r="B3" s="20" t="str">
        <f ca="1">IFERROR(MID(CELL("filename",A2),FIND("]",CELL("filename",A2))+1,255),"")</f>
        <v>Output| RIN</v>
      </c>
      <c r="C3" s="20"/>
      <c r="D3" s="20"/>
      <c r="E3" s="27"/>
      <c r="F3" s="27"/>
      <c r="G3" s="27"/>
      <c r="H3" s="28"/>
      <c r="I3" s="28"/>
      <c r="J3" s="27"/>
      <c r="K3" s="27"/>
      <c r="L3" s="27"/>
      <c r="M3" s="27"/>
      <c r="N3" s="27"/>
      <c r="O3" s="27"/>
      <c r="P3" s="27"/>
      <c r="Q3" s="27"/>
      <c r="R3" s="27"/>
      <c r="S3" s="27"/>
    </row>
    <row r="4" spans="1:20" x14ac:dyDescent="0.25"/>
    <row r="5" spans="1:20" ht="13" x14ac:dyDescent="0.3">
      <c r="A5" s="238"/>
      <c r="B5" s="303" t="str">
        <f>IFERROR(LEFT('Output| PTRM (T)'!L5,2)+1&amp;". RIN capex drivers: forecast capex ($000s "&amp;'Input| Escalations'!$E$10&amp;" "&amp;'Input| Escalations'!$D$10&amp;")","")</f>
        <v>66. RIN capex drivers: forecast capex ($000s June 2026)</v>
      </c>
      <c r="C5" s="303"/>
      <c r="D5" s="303"/>
      <c r="E5" s="303"/>
      <c r="F5" s="303"/>
      <c r="G5" s="303"/>
      <c r="H5" s="303"/>
      <c r="I5" s="303"/>
      <c r="J5" s="303"/>
      <c r="K5" s="238"/>
      <c r="L5" s="6"/>
      <c r="M5" s="6"/>
      <c r="N5" s="6"/>
      <c r="O5" s="6"/>
      <c r="P5" s="6"/>
      <c r="Q5" s="6"/>
      <c r="R5" s="6"/>
      <c r="S5" s="6"/>
      <c r="T5" s="6"/>
    </row>
    <row r="6" spans="1:20" ht="13" x14ac:dyDescent="0.3">
      <c r="B6" s="220"/>
      <c r="C6" s="220"/>
      <c r="D6" s="220"/>
      <c r="E6" s="220"/>
      <c r="F6" s="220"/>
      <c r="G6" s="220"/>
      <c r="H6" s="220"/>
      <c r="I6" s="220"/>
      <c r="J6" s="220"/>
      <c r="K6" s="220"/>
    </row>
    <row r="7" spans="1:20" ht="13" x14ac:dyDescent="0.3">
      <c r="B7" s="67"/>
      <c r="C7" s="311" t="s">
        <v>115</v>
      </c>
      <c r="D7" s="311"/>
      <c r="E7" s="311"/>
      <c r="F7" s="311"/>
      <c r="G7" s="311"/>
      <c r="H7" s="311"/>
      <c r="I7" s="311"/>
      <c r="J7" s="311"/>
      <c r="K7" s="220"/>
      <c r="L7" s="311" t="s">
        <v>116</v>
      </c>
      <c r="M7" s="311"/>
      <c r="N7" s="311"/>
      <c r="O7" s="311"/>
      <c r="P7" s="311"/>
      <c r="Q7" s="311"/>
      <c r="R7" s="311"/>
      <c r="S7" s="311"/>
    </row>
    <row r="8" spans="1:20" ht="13" x14ac:dyDescent="0.3">
      <c r="C8" s="246" t="str">
        <f>IFERROR('Input| Escalations'!H23,"")</f>
        <v>2024-25</v>
      </c>
      <c r="D8" s="246" t="str">
        <f>IFERROR('Input| Escalations'!I23,"")</f>
        <v>2025-26</v>
      </c>
      <c r="E8" s="246" t="str">
        <f>IFERROR('Input| Escalations'!J23,"")</f>
        <v>2026-27</v>
      </c>
      <c r="F8" s="246" t="str">
        <f>IFERROR('Input| Escalations'!K23,"")</f>
        <v>2027-28</v>
      </c>
      <c r="G8" s="246" t="str">
        <f>IFERROR('Input| Escalations'!L23,"")</f>
        <v>2028-29</v>
      </c>
      <c r="H8" s="246" t="str">
        <f>IFERROR('Input| Escalations'!M23,"")</f>
        <v>2029-30</v>
      </c>
      <c r="I8" s="246" t="str">
        <f>IFERROR('Input| Escalations'!N23,"")</f>
        <v>2030-31</v>
      </c>
      <c r="J8" s="246" t="s">
        <v>114</v>
      </c>
      <c r="K8" s="220"/>
      <c r="L8" s="246" t="str">
        <f>IFERROR('Input| Escalations'!H23,"")</f>
        <v>2024-25</v>
      </c>
      <c r="M8" s="246" t="str">
        <f>IFERROR('Input| Escalations'!I23,"")</f>
        <v>2025-26</v>
      </c>
      <c r="N8" s="246" t="str">
        <f>IFERROR('Input| Escalations'!J23,"")</f>
        <v>2026-27</v>
      </c>
      <c r="O8" s="246" t="str">
        <f>IFERROR('Input| Escalations'!K23,"")</f>
        <v>2027-28</v>
      </c>
      <c r="P8" s="246" t="str">
        <f>IFERROR('Input| Escalations'!L23,"")</f>
        <v>2028-29</v>
      </c>
      <c r="Q8" s="246" t="str">
        <f>IFERROR('Input| Escalations'!M23,"")</f>
        <v>2029-30</v>
      </c>
      <c r="R8" s="246" t="str">
        <f>IFERROR('Input| Escalations'!N23,"")</f>
        <v>2030-31</v>
      </c>
      <c r="S8" s="246" t="s">
        <v>114</v>
      </c>
    </row>
    <row r="9" spans="1:20" ht="13" x14ac:dyDescent="0.3">
      <c r="B9" s="57" t="str">
        <f>IFERROR(IF('Input| Setup'!B19="","",'Input| Setup'!B19),"")</f>
        <v>Replacement</v>
      </c>
      <c r="C9" s="253">
        <f t="array" ref="C9">IFERROR(SUMPRODUCT(--('Input| Projects'!$F$10:$F$1009=$B9),'Calc| Project Costs'!V$10:V$1009,'Calc| Project Costs'!$BZ$10:$BZ$1009)+INDEX('Input| Type 2 capcons'!$C38:$I38,MATCH('Output| RIN'!C$8,'Input| Type 2 capcons'!$C$37:$I$37)),"")</f>
        <v>0</v>
      </c>
      <c r="D9" s="253">
        <f t="array" ref="D9">IFERROR(SUMPRODUCT(--('Input| Projects'!$F$10:$F$1009=$B9),'Calc| Project Costs'!W$10:W$1009,'Calc| Project Costs'!$BZ$10:$BZ$1009)+INDEX('Input| Type 2 capcons'!$C38:$I38,MATCH('Output| RIN'!D$8,'Input| Type 2 capcons'!$C$37:$I$37)),"")</f>
        <v>0</v>
      </c>
      <c r="E9" s="253">
        <f t="array" ref="E9">IFERROR(SUMPRODUCT(--('Input| Projects'!$F$10:$F$1009=$B9),'Calc| Project Costs'!X$10:X$1009,'Calc| Project Costs'!$BZ$10:$BZ$1009)+INDEX('Input| Type 2 capcons'!$C38:$I38,MATCH('Output| RIN'!E$8,'Input| Type 2 capcons'!$C$37:$I$37)),"")</f>
        <v>106634.86745689117</v>
      </c>
      <c r="F9" s="253">
        <f t="array" ref="F9">IFERROR(SUMPRODUCT(--('Input| Projects'!$F$10:$F$1009=$B9),'Calc| Project Costs'!Y$10:Y$1009,'Calc| Project Costs'!$BZ$10:$BZ$1009)+INDEX('Input| Type 2 capcons'!$C38:$I38,MATCH('Output| RIN'!F$8,'Input| Type 2 capcons'!$C$37:$I$37)),"")</f>
        <v>104997.42325898173</v>
      </c>
      <c r="G9" s="253">
        <f t="array" ref="G9">IFERROR(SUMPRODUCT(--('Input| Projects'!$F$10:$F$1009=$B9),'Calc| Project Costs'!Z$10:Z$1009,'Calc| Project Costs'!$BZ$10:$BZ$1009)+INDEX('Input| Type 2 capcons'!$C38:$I38,MATCH('Output| RIN'!G$8,'Input| Type 2 capcons'!$C$37:$I$37)),"")</f>
        <v>106490.32930408319</v>
      </c>
      <c r="H9" s="253">
        <f t="array" ref="H9">IFERROR(SUMPRODUCT(--('Input| Projects'!$F$10:$F$1009=$B9),'Calc| Project Costs'!AA$10:AA$1009,'Calc| Project Costs'!$BZ$10:$BZ$1009)+INDEX('Input| Type 2 capcons'!$C38:$I38,MATCH('Output| RIN'!H$8,'Input| Type 2 capcons'!$C$37:$I$37)),"")</f>
        <v>103341.09719778557</v>
      </c>
      <c r="I9" s="253">
        <f t="array" ref="I9">IFERROR(SUMPRODUCT(--('Input| Projects'!$F$10:$F$1009=$B9),'Calc| Project Costs'!AB$10:AB$1009,'Calc| Project Costs'!$BZ$10:$BZ$1009)+INDEX('Input| Type 2 capcons'!$C38:$I38,MATCH('Output| RIN'!I$8,'Input| Type 2 capcons'!$C$37:$I$37)),"")</f>
        <v>103959.58548556973</v>
      </c>
      <c r="J9" s="272">
        <f>IFERROR(SUM(E9:I9),"")</f>
        <v>525423.30270331143</v>
      </c>
      <c r="K9" s="220"/>
      <c r="L9" s="253" cm="1">
        <f t="array" ref="L9">IFERROR(SUMPRODUCT(--('Input| Projects'!$F$10:$F$1009=$B9),'Calc| Project Costs'!V$10:V$1009,'Calc| Project Costs'!$CA$10:$CA$1009)+INDEX('Input| Type 2 capcons'!$L38:$R38,MATCH('Output| RIN'!L$8,'Input| Type 2 capcons'!$L$37:$R$37)),"")</f>
        <v>0</v>
      </c>
      <c r="M9" s="253" cm="1">
        <f t="array" ref="M9">IFERROR(SUMPRODUCT(--('Input| Projects'!$F$10:$F$1009=$B9),'Calc| Project Costs'!W$10:W$1009,'Calc| Project Costs'!$CA$10:$CA$1009)+INDEX('Input| Type 2 capcons'!$L38:$R38,MATCH('Output| RIN'!M$8,'Input| Type 2 capcons'!$L$37:$R$37)),"")</f>
        <v>0</v>
      </c>
      <c r="N9" s="253" cm="1">
        <f t="array" ref="N9">IFERROR(SUMPRODUCT(--('Input| Projects'!$F$10:$F$1009=$B9),'Calc| Project Costs'!X$10:X$1009,'Calc| Project Costs'!$CA$10:$CA$1009)+INDEX('Input| Type 2 capcons'!$L38:$R38,MATCH('Output| RIN'!N$8,'Input| Type 2 capcons'!$L$37:$R$37)),"")</f>
        <v>0</v>
      </c>
      <c r="O9" s="253" cm="1">
        <f t="array" ref="O9">IFERROR(SUMPRODUCT(--('Input| Projects'!$F$10:$F$1009=$B9),'Calc| Project Costs'!Y$10:Y$1009,'Calc| Project Costs'!$CA$10:$CA$1009)+INDEX('Input| Type 2 capcons'!$L38:$R38,MATCH('Output| RIN'!O$8,'Input| Type 2 capcons'!$L$37:$R$37)),"")</f>
        <v>0</v>
      </c>
      <c r="P9" s="253" cm="1">
        <f t="array" ref="P9">IFERROR(SUMPRODUCT(--('Input| Projects'!$F$10:$F$1009=$B9),'Calc| Project Costs'!Z$10:Z$1009,'Calc| Project Costs'!$CA$10:$CA$1009)+INDEX('Input| Type 2 capcons'!$L38:$R38,MATCH('Output| RIN'!P$8,'Input| Type 2 capcons'!$L$37:$R$37)),"")</f>
        <v>0</v>
      </c>
      <c r="Q9" s="253" cm="1">
        <f t="array" ref="Q9">IFERROR(SUMPRODUCT(--('Input| Projects'!$F$10:$F$1009=$B9),'Calc| Project Costs'!AA$10:AA$1009,'Calc| Project Costs'!$CA$10:$CA$1009)+INDEX('Input| Type 2 capcons'!$L38:$R38,MATCH('Output| RIN'!Q$8,'Input| Type 2 capcons'!$L$37:$R$37)),"")</f>
        <v>0</v>
      </c>
      <c r="R9" s="253" cm="1">
        <f t="array" ref="R9">IFERROR(SUMPRODUCT(--('Input| Projects'!$F$10:$F$1009=$B9),'Calc| Project Costs'!AB$10:AB$1009,'Calc| Project Costs'!$CA$10:$CA$1009)+INDEX('Input| Type 2 capcons'!$L38:$R38,MATCH('Output| RIN'!R$8,'Input| Type 2 capcons'!$L$37:$R$37)),"")</f>
        <v>0</v>
      </c>
      <c r="S9" s="272">
        <f>IFERROR(SUM(N9:R9),"")</f>
        <v>0</v>
      </c>
    </row>
    <row r="10" spans="1:20" ht="13" x14ac:dyDescent="0.3">
      <c r="B10" s="57" t="str">
        <f>IFERROR(IF('Input| Setup'!B20="","",'Input| Setup'!B20),"")</f>
        <v>Augmentation</v>
      </c>
      <c r="C10" s="253">
        <f t="array" ref="C10">IFERROR(SUMPRODUCT(--('Input| Projects'!$F$10:$F$1009=$B10),'Calc| Project Costs'!V$10:V$1009,'Calc| Project Costs'!$BZ$10:$BZ$1009)+INDEX('Input| Type 2 capcons'!$C39:$I39,MATCH('Output| RIN'!C$8,'Input| Type 2 capcons'!$C$37:$I$37)),"")</f>
        <v>0</v>
      </c>
      <c r="D10" s="253">
        <f t="array" ref="D10">IFERROR(SUMPRODUCT(--('Input| Projects'!$F$10:$F$1009=$B10),'Calc| Project Costs'!W$10:W$1009,'Calc| Project Costs'!$BZ$10:$BZ$1009)+INDEX('Input| Type 2 capcons'!$C39:$I39,MATCH('Output| RIN'!D$8,'Input| Type 2 capcons'!$C$37:$I$37)),"")</f>
        <v>0</v>
      </c>
      <c r="E10" s="253">
        <f t="array" ref="E10">IFERROR(SUMPRODUCT(--('Input| Projects'!$F$10:$F$1009=$B10),'Calc| Project Costs'!X$10:X$1009,'Calc| Project Costs'!$BZ$10:$BZ$1009)+INDEX('Input| Type 2 capcons'!$C39:$I39,MATCH('Output| RIN'!E$8,'Input| Type 2 capcons'!$C$37:$I$37)),"")</f>
        <v>25501.434159222976</v>
      </c>
      <c r="F10" s="253">
        <f t="array" ref="F10">IFERROR(SUMPRODUCT(--('Input| Projects'!$F$10:$F$1009=$B10),'Calc| Project Costs'!Y$10:Y$1009,'Calc| Project Costs'!$BZ$10:$BZ$1009)+INDEX('Input| Type 2 capcons'!$C39:$I39,MATCH('Output| RIN'!F$8,'Input| Type 2 capcons'!$C$37:$I$37)),"")</f>
        <v>15261.551908807482</v>
      </c>
      <c r="G10" s="253">
        <f t="array" ref="G10">IFERROR(SUMPRODUCT(--('Input| Projects'!$F$10:$F$1009=$B10),'Calc| Project Costs'!Z$10:Z$1009,'Calc| Project Costs'!$BZ$10:$BZ$1009)+INDEX('Input| Type 2 capcons'!$C39:$I39,MATCH('Output| RIN'!G$8,'Input| Type 2 capcons'!$C$37:$I$37)),"")</f>
        <v>21849.041027905929</v>
      </c>
      <c r="H10" s="253">
        <f t="array" ref="H10">IFERROR(SUMPRODUCT(--('Input| Projects'!$F$10:$F$1009=$B10),'Calc| Project Costs'!AA$10:AA$1009,'Calc| Project Costs'!$BZ$10:$BZ$1009)+INDEX('Input| Type 2 capcons'!$C39:$I39,MATCH('Output| RIN'!H$8,'Input| Type 2 capcons'!$C$37:$I$37)),"")</f>
        <v>57006.838617810594</v>
      </c>
      <c r="I10" s="253">
        <f t="array" ref="I10">IFERROR(SUMPRODUCT(--('Input| Projects'!$F$10:$F$1009=$B10),'Calc| Project Costs'!AB$10:AB$1009,'Calc| Project Costs'!$BZ$10:$BZ$1009)+INDEX('Input| Type 2 capcons'!$C39:$I39,MATCH('Output| RIN'!I$8,'Input| Type 2 capcons'!$C$37:$I$37)),"")</f>
        <v>60689.805917592632</v>
      </c>
      <c r="J10" s="272">
        <f t="shared" ref="J10:J15" si="0">IFERROR(SUM(E10:I10),"")</f>
        <v>180308.67163133962</v>
      </c>
      <c r="K10" s="220"/>
      <c r="L10" s="253" cm="1">
        <f t="array" ref="L10">IFERROR(SUMPRODUCT(--('Input| Projects'!$F$10:$F$1009=$B10),'Calc| Project Costs'!V$10:V$1009,'Calc| Project Costs'!$CA$10:$CA$1009)+INDEX('Input| Type 2 capcons'!$L39:$R39,MATCH('Output| RIN'!L$8,'Input| Type 2 capcons'!$L$37:$R$37)),"")</f>
        <v>0</v>
      </c>
      <c r="M10" s="253" cm="1">
        <f t="array" ref="M10">IFERROR(SUMPRODUCT(--('Input| Projects'!$F$10:$F$1009=$B10),'Calc| Project Costs'!W$10:W$1009,'Calc| Project Costs'!$CA$10:$CA$1009)+INDEX('Input| Type 2 capcons'!$L39:$R39,MATCH('Output| RIN'!M$8,'Input| Type 2 capcons'!$L$37:$R$37)),"")</f>
        <v>0</v>
      </c>
      <c r="N10" s="253" cm="1">
        <f t="array" ref="N10">IFERROR(SUMPRODUCT(--('Input| Projects'!$F$10:$F$1009=$B10),'Calc| Project Costs'!X$10:X$1009,'Calc| Project Costs'!$CA$10:$CA$1009)+INDEX('Input| Type 2 capcons'!$L39:$R39,MATCH('Output| RIN'!N$8,'Input| Type 2 capcons'!$L$37:$R$37)),"")</f>
        <v>0</v>
      </c>
      <c r="O10" s="253" cm="1">
        <f t="array" ref="O10">IFERROR(SUMPRODUCT(--('Input| Projects'!$F$10:$F$1009=$B10),'Calc| Project Costs'!Y$10:Y$1009,'Calc| Project Costs'!$CA$10:$CA$1009)+INDEX('Input| Type 2 capcons'!$L39:$R39,MATCH('Output| RIN'!O$8,'Input| Type 2 capcons'!$L$37:$R$37)),"")</f>
        <v>0</v>
      </c>
      <c r="P10" s="253" cm="1">
        <f t="array" ref="P10">IFERROR(SUMPRODUCT(--('Input| Projects'!$F$10:$F$1009=$B10),'Calc| Project Costs'!Z$10:Z$1009,'Calc| Project Costs'!$CA$10:$CA$1009)+INDEX('Input| Type 2 capcons'!$L39:$R39,MATCH('Output| RIN'!P$8,'Input| Type 2 capcons'!$L$37:$R$37)),"")</f>
        <v>0</v>
      </c>
      <c r="Q10" s="253" cm="1">
        <f t="array" ref="Q10">IFERROR(SUMPRODUCT(--('Input| Projects'!$F$10:$F$1009=$B10),'Calc| Project Costs'!AA$10:AA$1009,'Calc| Project Costs'!$CA$10:$CA$1009)+INDEX('Input| Type 2 capcons'!$L39:$R39,MATCH('Output| RIN'!Q$8,'Input| Type 2 capcons'!$L$37:$R$37)),"")</f>
        <v>0</v>
      </c>
      <c r="R10" s="253" cm="1">
        <f t="array" ref="R10">IFERROR(SUMPRODUCT(--('Input| Projects'!$F$10:$F$1009=$B10),'Calc| Project Costs'!AB$10:AB$1009,'Calc| Project Costs'!$CA$10:$CA$1009)+INDEX('Input| Type 2 capcons'!$L39:$R39,MATCH('Output| RIN'!R$8,'Input| Type 2 capcons'!$L$37:$R$37)),"")</f>
        <v>0</v>
      </c>
      <c r="S10" s="272">
        <f t="shared" ref="S10:S15" si="1">IFERROR(SUM(N10:R10),"")</f>
        <v>0</v>
      </c>
    </row>
    <row r="11" spans="1:20" ht="13" x14ac:dyDescent="0.3">
      <c r="B11" s="57" t="str">
        <f>IFERROR(IF('Input| Setup'!B21="","",'Input| Setup'!B21),"")</f>
        <v>Connections</v>
      </c>
      <c r="C11" s="253">
        <f t="array" ref="C11">IFERROR(SUMPRODUCT(--('Input| Projects'!$F$10:$F$1009=$B11),'Calc| Project Costs'!V$10:V$1009,'Calc| Project Costs'!$BZ$10:$BZ$1009)+INDEX('Input| Type 2 capcons'!$C40:$I40,MATCH('Output| RIN'!C$8,'Input| Type 2 capcons'!$C$37:$I$37)),"")</f>
        <v>0</v>
      </c>
      <c r="D11" s="253">
        <f t="array" ref="D11">IFERROR(SUMPRODUCT(--('Input| Projects'!$F$10:$F$1009=$B11),'Calc| Project Costs'!W$10:W$1009,'Calc| Project Costs'!$BZ$10:$BZ$1009)+INDEX('Input| Type 2 capcons'!$C40:$I40,MATCH('Output| RIN'!D$8,'Input| Type 2 capcons'!$C$37:$I$37)),"")</f>
        <v>0</v>
      </c>
      <c r="E11" s="253">
        <f t="array" ref="E11">IFERROR(SUMPRODUCT(--('Input| Projects'!$F$10:$F$1009=$B11),'Calc| Project Costs'!X$10:X$1009,'Calc| Project Costs'!$BZ$10:$BZ$1009)+INDEX('Input| Type 2 capcons'!$C40:$I40,MATCH('Output| RIN'!E$8,'Input| Type 2 capcons'!$C$37:$I$37)),"")</f>
        <v>84381.765335390926</v>
      </c>
      <c r="F11" s="253">
        <f t="array" ref="F11">IFERROR(SUMPRODUCT(--('Input| Projects'!$F$10:$F$1009=$B11),'Calc| Project Costs'!Y$10:Y$1009,'Calc| Project Costs'!$BZ$10:$BZ$1009)+INDEX('Input| Type 2 capcons'!$C40:$I40,MATCH('Output| RIN'!F$8,'Input| Type 2 capcons'!$C$37:$I$37)),"")</f>
        <v>84742.244372059897</v>
      </c>
      <c r="G11" s="253">
        <f t="array" ref="G11">IFERROR(SUMPRODUCT(--('Input| Projects'!$F$10:$F$1009=$B11),'Calc| Project Costs'!Z$10:Z$1009,'Calc| Project Costs'!$BZ$10:$BZ$1009)+INDEX('Input| Type 2 capcons'!$C40:$I40,MATCH('Output| RIN'!G$8,'Input| Type 2 capcons'!$C$37:$I$37)),"")</f>
        <v>85081.880032847097</v>
      </c>
      <c r="H11" s="253">
        <f t="array" ref="H11">IFERROR(SUMPRODUCT(--('Input| Projects'!$F$10:$F$1009=$B11),'Calc| Project Costs'!AA$10:AA$1009,'Calc| Project Costs'!$BZ$10:$BZ$1009)+INDEX('Input| Type 2 capcons'!$C40:$I40,MATCH('Output| RIN'!H$8,'Input| Type 2 capcons'!$C$37:$I$37)),"")</f>
        <v>88141.33472833343</v>
      </c>
      <c r="I11" s="253">
        <f t="array" ref="I11">IFERROR(SUMPRODUCT(--('Input| Projects'!$F$10:$F$1009=$B11),'Calc| Project Costs'!AB$10:AB$1009,'Calc| Project Costs'!$BZ$10:$BZ$1009)+INDEX('Input| Type 2 capcons'!$C40:$I40,MATCH('Output| RIN'!I$8,'Input| Type 2 capcons'!$C$37:$I$37)),"")</f>
        <v>89444.674106857536</v>
      </c>
      <c r="J11" s="272">
        <f t="shared" si="0"/>
        <v>431791.89857548883</v>
      </c>
      <c r="K11" s="220"/>
      <c r="L11" s="253" cm="1">
        <f t="array" ref="L11">IFERROR(SUMPRODUCT(--('Input| Projects'!$F$10:$F$1009=$B11),'Calc| Project Costs'!V$10:V$1009,'Calc| Project Costs'!$CA$10:$CA$1009)+INDEX('Input| Type 2 capcons'!$L40:$R40,MATCH('Output| RIN'!L$8,'Input| Type 2 capcons'!$L$37:$R$37)),"")</f>
        <v>0</v>
      </c>
      <c r="M11" s="253" cm="1">
        <f t="array" ref="M11">IFERROR(SUMPRODUCT(--('Input| Projects'!$F$10:$F$1009=$B11),'Calc| Project Costs'!W$10:W$1009,'Calc| Project Costs'!$CA$10:$CA$1009)+INDEX('Input| Type 2 capcons'!$L40:$R40,MATCH('Output| RIN'!M$8,'Input| Type 2 capcons'!$L$37:$R$37)),"")</f>
        <v>0</v>
      </c>
      <c r="N11" s="253" cm="1">
        <f t="array" ref="N11">IFERROR(SUMPRODUCT(--('Input| Projects'!$F$10:$F$1009=$B11),'Calc| Project Costs'!X$10:X$1009,'Calc| Project Costs'!$CA$10:$CA$1009)+INDEX('Input| Type 2 capcons'!$L40:$R40,MATCH('Output| RIN'!N$8,'Input| Type 2 capcons'!$L$37:$R$37)),"")</f>
        <v>0</v>
      </c>
      <c r="O11" s="253" cm="1">
        <f t="array" ref="O11">IFERROR(SUMPRODUCT(--('Input| Projects'!$F$10:$F$1009=$B11),'Calc| Project Costs'!Y$10:Y$1009,'Calc| Project Costs'!$CA$10:$CA$1009)+INDEX('Input| Type 2 capcons'!$L40:$R40,MATCH('Output| RIN'!O$8,'Input| Type 2 capcons'!$L$37:$R$37)),"")</f>
        <v>0</v>
      </c>
      <c r="P11" s="253" cm="1">
        <f t="array" ref="P11">IFERROR(SUMPRODUCT(--('Input| Projects'!$F$10:$F$1009=$B11),'Calc| Project Costs'!Z$10:Z$1009,'Calc| Project Costs'!$CA$10:$CA$1009)+INDEX('Input| Type 2 capcons'!$L40:$R40,MATCH('Output| RIN'!P$8,'Input| Type 2 capcons'!$L$37:$R$37)),"")</f>
        <v>0</v>
      </c>
      <c r="Q11" s="253" cm="1">
        <f t="array" ref="Q11">IFERROR(SUMPRODUCT(--('Input| Projects'!$F$10:$F$1009=$B11),'Calc| Project Costs'!AA$10:AA$1009,'Calc| Project Costs'!$CA$10:$CA$1009)+INDEX('Input| Type 2 capcons'!$L40:$R40,MATCH('Output| RIN'!Q$8,'Input| Type 2 capcons'!$L$37:$R$37)),"")</f>
        <v>0</v>
      </c>
      <c r="R11" s="253" cm="1">
        <f t="array" ref="R11">IFERROR(SUMPRODUCT(--('Input| Projects'!$F$10:$F$1009=$B11),'Calc| Project Costs'!AB$10:AB$1009,'Calc| Project Costs'!$CA$10:$CA$1009)+INDEX('Input| Type 2 capcons'!$L40:$R40,MATCH('Output| RIN'!R$8,'Input| Type 2 capcons'!$L$37:$R$37)),"")</f>
        <v>0</v>
      </c>
      <c r="S11" s="272">
        <f t="shared" si="1"/>
        <v>0</v>
      </c>
    </row>
    <row r="12" spans="1:20" ht="13" x14ac:dyDescent="0.3">
      <c r="B12" s="57" t="str">
        <f>IFERROR(IF('Input| Setup'!B22="","",'Input| Setup'!B22),"")</f>
        <v>Non-network capex</v>
      </c>
      <c r="C12" s="253">
        <f t="array" ref="C12">IFERROR(SUMPRODUCT(--('Input| Projects'!$F$10:$F$1009=$B12),'Calc| Project Costs'!V$10:V$1009,'Calc| Project Costs'!$BZ$10:$BZ$1009)+INDEX('Input| Type 2 capcons'!$C41:$I41,MATCH('Output| RIN'!C$8,'Input| Type 2 capcons'!$C$37:$I$37)),"")</f>
        <v>0</v>
      </c>
      <c r="D12" s="253">
        <f t="array" ref="D12">IFERROR(SUMPRODUCT(--('Input| Projects'!$F$10:$F$1009=$B12),'Calc| Project Costs'!W$10:W$1009,'Calc| Project Costs'!$BZ$10:$BZ$1009)+INDEX('Input| Type 2 capcons'!$C41:$I41,MATCH('Output| RIN'!D$8,'Input| Type 2 capcons'!$C$37:$I$37)),"")</f>
        <v>0</v>
      </c>
      <c r="E12" s="253">
        <f t="array" ref="E12">IFERROR(SUMPRODUCT(--('Input| Projects'!$F$10:$F$1009=$B12),'Calc| Project Costs'!X$10:X$1009,'Calc| Project Costs'!$BZ$10:$BZ$1009)+INDEX('Input| Type 2 capcons'!$C41:$I41,MATCH('Output| RIN'!E$8,'Input| Type 2 capcons'!$C$37:$I$37)),"")</f>
        <v>87483.983098291268</v>
      </c>
      <c r="F12" s="253">
        <f t="array" ref="F12">IFERROR(SUMPRODUCT(--('Input| Projects'!$F$10:$F$1009=$B12),'Calc| Project Costs'!Y$10:Y$1009,'Calc| Project Costs'!$BZ$10:$BZ$1009)+INDEX('Input| Type 2 capcons'!$C41:$I41,MATCH('Output| RIN'!F$8,'Input| Type 2 capcons'!$C$37:$I$37)),"")</f>
        <v>92273.53413612998</v>
      </c>
      <c r="G12" s="253">
        <f t="array" ref="G12">IFERROR(SUMPRODUCT(--('Input| Projects'!$F$10:$F$1009=$B12),'Calc| Project Costs'!Z$10:Z$1009,'Calc| Project Costs'!$BZ$10:$BZ$1009)+INDEX('Input| Type 2 capcons'!$C41:$I41,MATCH('Output| RIN'!G$8,'Input| Type 2 capcons'!$C$37:$I$37)),"")</f>
        <v>76936.934634096819</v>
      </c>
      <c r="H12" s="253">
        <f t="array" ref="H12">IFERROR(SUMPRODUCT(--('Input| Projects'!$F$10:$F$1009=$B12),'Calc| Project Costs'!AA$10:AA$1009,'Calc| Project Costs'!$BZ$10:$BZ$1009)+INDEX('Input| Type 2 capcons'!$C41:$I41,MATCH('Output| RIN'!H$8,'Input| Type 2 capcons'!$C$37:$I$37)),"")</f>
        <v>83007.668876067139</v>
      </c>
      <c r="I12" s="253">
        <f t="array" ref="I12">IFERROR(SUMPRODUCT(--('Input| Projects'!$F$10:$F$1009=$B12),'Calc| Project Costs'!AB$10:AB$1009,'Calc| Project Costs'!$BZ$10:$BZ$1009)+INDEX('Input| Type 2 capcons'!$C41:$I41,MATCH('Output| RIN'!I$8,'Input| Type 2 capcons'!$C$37:$I$37)),"")</f>
        <v>71665.059709946334</v>
      </c>
      <c r="J12" s="272">
        <f t="shared" si="0"/>
        <v>411367.18045453157</v>
      </c>
      <c r="K12" s="220"/>
      <c r="L12" s="253" cm="1">
        <f t="array" ref="L12">IFERROR(SUMPRODUCT(--('Input| Projects'!$F$10:$F$1009=$B12),'Calc| Project Costs'!V$10:V$1009,'Calc| Project Costs'!$CA$10:$CA$1009)+INDEX('Input| Type 2 capcons'!$L41:$R41,MATCH('Output| RIN'!L$8,'Input| Type 2 capcons'!$L$37:$R$37)),"")</f>
        <v>0</v>
      </c>
      <c r="M12" s="253" cm="1">
        <f t="array" ref="M12">IFERROR(SUMPRODUCT(--('Input| Projects'!$F$10:$F$1009=$B12),'Calc| Project Costs'!W$10:W$1009,'Calc| Project Costs'!$CA$10:$CA$1009)+INDEX('Input| Type 2 capcons'!$L41:$R41,MATCH('Output| RIN'!M$8,'Input| Type 2 capcons'!$L$37:$R$37)),"")</f>
        <v>0</v>
      </c>
      <c r="N12" s="253" cm="1">
        <f t="array" ref="N12">IFERROR(SUMPRODUCT(--('Input| Projects'!$F$10:$F$1009=$B12),'Calc| Project Costs'!X$10:X$1009,'Calc| Project Costs'!$CA$10:$CA$1009)+INDEX('Input| Type 2 capcons'!$L41:$R41,MATCH('Output| RIN'!N$8,'Input| Type 2 capcons'!$L$37:$R$37)),"")</f>
        <v>0</v>
      </c>
      <c r="O12" s="253" cm="1">
        <f t="array" ref="O12">IFERROR(SUMPRODUCT(--('Input| Projects'!$F$10:$F$1009=$B12),'Calc| Project Costs'!Y$10:Y$1009,'Calc| Project Costs'!$CA$10:$CA$1009)+INDEX('Input| Type 2 capcons'!$L41:$R41,MATCH('Output| RIN'!O$8,'Input| Type 2 capcons'!$L$37:$R$37)),"")</f>
        <v>0</v>
      </c>
      <c r="P12" s="253" cm="1">
        <f t="array" ref="P12">IFERROR(SUMPRODUCT(--('Input| Projects'!$F$10:$F$1009=$B12),'Calc| Project Costs'!Z$10:Z$1009,'Calc| Project Costs'!$CA$10:$CA$1009)+INDEX('Input| Type 2 capcons'!$L41:$R41,MATCH('Output| RIN'!P$8,'Input| Type 2 capcons'!$L$37:$R$37)),"")</f>
        <v>0</v>
      </c>
      <c r="Q12" s="253" cm="1">
        <f t="array" ref="Q12">IFERROR(SUMPRODUCT(--('Input| Projects'!$F$10:$F$1009=$B12),'Calc| Project Costs'!AA$10:AA$1009,'Calc| Project Costs'!$CA$10:$CA$1009)+INDEX('Input| Type 2 capcons'!$L41:$R41,MATCH('Output| RIN'!Q$8,'Input| Type 2 capcons'!$L$37:$R$37)),"")</f>
        <v>0</v>
      </c>
      <c r="R12" s="253" cm="1">
        <f t="array" ref="R12">IFERROR(SUMPRODUCT(--('Input| Projects'!$F$10:$F$1009=$B12),'Calc| Project Costs'!AB$10:AB$1009,'Calc| Project Costs'!$CA$10:$CA$1009)+INDEX('Input| Type 2 capcons'!$L41:$R41,MATCH('Output| RIN'!R$8,'Input| Type 2 capcons'!$L$37:$R$37)),"")</f>
        <v>0</v>
      </c>
      <c r="S12" s="272">
        <f t="shared" si="1"/>
        <v>0</v>
      </c>
    </row>
    <row r="13" spans="1:20" ht="13" x14ac:dyDescent="0.3">
      <c r="B13" s="57" t="str">
        <f>IFERROR(IF('Input| Setup'!B23="","",'Input| Setup'!B23),"")</f>
        <v>Capitalised network overheads</v>
      </c>
      <c r="C13" s="253">
        <f>SUMPRODUCT('Calc| Project Costs'!$BZ$10:$BZ$1009,'Calc| Project Costs'!AL10:AL1009)</f>
        <v>0</v>
      </c>
      <c r="D13" s="253">
        <f>SUMPRODUCT('Calc| Project Costs'!$BZ$10:$BZ$1009,'Calc| Project Costs'!AM10:AM1009)</f>
        <v>0</v>
      </c>
      <c r="E13" s="253">
        <f>SUMPRODUCT('Calc| Project Costs'!$BZ$10:$BZ$1009,'Calc| Project Costs'!AN10:AN1009)</f>
        <v>34960.880653562475</v>
      </c>
      <c r="F13" s="253">
        <f>SUMPRODUCT('Calc| Project Costs'!$BZ$10:$BZ$1009,'Calc| Project Costs'!AO10:AO1009)</f>
        <v>33322.265115336922</v>
      </c>
      <c r="G13" s="253">
        <f>SUMPRODUCT('Calc| Project Costs'!$BZ$10:$BZ$1009,'Calc| Project Costs'!AP10:AP1009)</f>
        <v>35005.901088073937</v>
      </c>
      <c r="H13" s="253">
        <f>SUMPRODUCT('Calc| Project Costs'!$BZ$10:$BZ$1009,'Calc| Project Costs'!AQ10:AQ1009)</f>
        <v>41198.761426586549</v>
      </c>
      <c r="I13" s="253">
        <f>SUMPRODUCT('Calc| Project Costs'!$BZ$10:$BZ$1009,'Calc| Project Costs'!AR10:AR1009)</f>
        <v>42522.172044113999</v>
      </c>
      <c r="J13" s="272">
        <f t="shared" si="0"/>
        <v>187009.9803276739</v>
      </c>
      <c r="K13" s="220"/>
      <c r="L13" s="253">
        <f>SUMPRODUCT('Calc| Project Costs'!$CA$10:$CA$1009,'Calc| Project Costs'!AL10:AL1009)</f>
        <v>0</v>
      </c>
      <c r="M13" s="253">
        <f>SUMPRODUCT('Calc| Project Costs'!$CA$10:$CA$1009,'Calc| Project Costs'!AM10:AM1009)</f>
        <v>0</v>
      </c>
      <c r="N13" s="253">
        <f>SUMPRODUCT('Calc| Project Costs'!$CA$10:$CA$1009,'Calc| Project Costs'!AN10:AN1009)</f>
        <v>0</v>
      </c>
      <c r="O13" s="253">
        <f>SUMPRODUCT('Calc| Project Costs'!$CA$10:$CA$1009,'Calc| Project Costs'!AO10:AO1009)</f>
        <v>0</v>
      </c>
      <c r="P13" s="253">
        <f>SUMPRODUCT('Calc| Project Costs'!$CA$10:$CA$1009,'Calc| Project Costs'!AP10:AP1009)</f>
        <v>0</v>
      </c>
      <c r="Q13" s="253">
        <f>SUMPRODUCT('Calc| Project Costs'!$CA$10:$CA$1009,'Calc| Project Costs'!AQ10:AQ1009)</f>
        <v>0</v>
      </c>
      <c r="R13" s="253">
        <f>SUMPRODUCT('Calc| Project Costs'!$CA$10:$CA$1009,'Calc| Project Costs'!AR10:AR1009)</f>
        <v>0</v>
      </c>
      <c r="S13" s="272">
        <f t="shared" si="1"/>
        <v>0</v>
      </c>
    </row>
    <row r="14" spans="1:20" ht="13" x14ac:dyDescent="0.3">
      <c r="B14" s="57" t="str">
        <f>IFERROR(IF('Input| Setup'!B24="","",'Input| Setup'!B24),"")</f>
        <v>Capitalised corporate overheads</v>
      </c>
      <c r="C14" s="253">
        <f t="array" ref="C14">SUMPRODUCT('Calc| Project Costs'!$BZ$10:$BZ$1009,'Calc| Project Costs'!AT10:AT1009)</f>
        <v>0</v>
      </c>
      <c r="D14" s="253">
        <f t="array" ref="D14">SUMPRODUCT('Calc| Project Costs'!$BZ$10:$BZ$1009,'Calc| Project Costs'!AU10:AU1009)</f>
        <v>0</v>
      </c>
      <c r="E14" s="253">
        <f t="array" ref="E14">SUMPRODUCT('Calc| Project Costs'!$BZ$10:$BZ$1009,'Calc| Project Costs'!AV10:AV1009)</f>
        <v>0</v>
      </c>
      <c r="F14" s="253">
        <f t="array" ref="F14">SUMPRODUCT('Calc| Project Costs'!$BZ$10:$BZ$1009,'Calc| Project Costs'!AW10:AW1009)</f>
        <v>0</v>
      </c>
      <c r="G14" s="253">
        <f t="array" ref="G14">SUMPRODUCT('Calc| Project Costs'!$BZ$10:$BZ$1009,'Calc| Project Costs'!AX10:AX1009)</f>
        <v>0</v>
      </c>
      <c r="H14" s="253">
        <f t="array" ref="H14">SUMPRODUCT('Calc| Project Costs'!$BZ$10:$BZ$1009,'Calc| Project Costs'!AY10:AY1009)</f>
        <v>0</v>
      </c>
      <c r="I14" s="253">
        <f t="array" ref="I14">SUMPRODUCT('Calc| Project Costs'!$BZ$10:$BZ$1009,'Calc| Project Costs'!AZ10:AZ1009)</f>
        <v>0</v>
      </c>
      <c r="J14" s="272">
        <f t="shared" si="0"/>
        <v>0</v>
      </c>
      <c r="K14" s="220"/>
      <c r="L14" s="253">
        <f>SUMPRODUCT('Calc| Project Costs'!$CA$10:$CA$1009,'Calc| Project Costs'!AT10:AT1009)</f>
        <v>0</v>
      </c>
      <c r="M14" s="253">
        <f>SUMPRODUCT('Calc| Project Costs'!$CA$10:$CA$1009,'Calc| Project Costs'!AU10:AU1009)</f>
        <v>0</v>
      </c>
      <c r="N14" s="253">
        <f>SUMPRODUCT('Calc| Project Costs'!$CA$10:$CA$1009,'Calc| Project Costs'!AV10:AV1009)</f>
        <v>0</v>
      </c>
      <c r="O14" s="253">
        <f>SUMPRODUCT('Calc| Project Costs'!$CA$10:$CA$1009,'Calc| Project Costs'!AW10:AW1009)</f>
        <v>0</v>
      </c>
      <c r="P14" s="253">
        <f>SUMPRODUCT('Calc| Project Costs'!$CA$10:$CA$1009,'Calc| Project Costs'!AX10:AX1009)</f>
        <v>0</v>
      </c>
      <c r="Q14" s="253">
        <f>SUMPRODUCT('Calc| Project Costs'!$CA$10:$CA$1009,'Calc| Project Costs'!AY10:AY1009)</f>
        <v>0</v>
      </c>
      <c r="R14" s="253">
        <f>SUMPRODUCT('Calc| Project Costs'!$CA$10:$CA$1009,'Calc| Project Costs'!AZ10:AZ1009)</f>
        <v>0</v>
      </c>
      <c r="S14" s="272">
        <f t="shared" si="1"/>
        <v>0</v>
      </c>
    </row>
    <row r="15" spans="1:20" ht="13" x14ac:dyDescent="0.3">
      <c r="B15" s="57" t="s">
        <v>5</v>
      </c>
      <c r="C15" s="253">
        <f>SUM(SUMPRODUCT('Calc| Project Costs'!AD10:AD1009,'Calc| Project Costs'!$BZ$10:$BZ$1009),SUMPRODUCT('Calc| Project Costs'!BJ10:BJ1009,'Calc| Project Costs'!$BZ$10:$BZ$1009),'Input| Type 2 capcons'!C42)</f>
        <v>0</v>
      </c>
      <c r="D15" s="253">
        <f>SUM(SUMPRODUCT('Calc| Project Costs'!AE10:AE1009,'Calc| Project Costs'!$BZ$10:$BZ$1009),SUMPRODUCT('Calc| Project Costs'!BK10:BK1009,'Calc| Project Costs'!$BZ$10:$BZ$1009),'Input| Type 2 capcons'!D42)</f>
        <v>0</v>
      </c>
      <c r="E15" s="253">
        <f>SUM(SUMPRODUCT('Calc| Project Costs'!AF10:AF1009,'Calc| Project Costs'!$BZ$10:$BZ$1009),SUMPRODUCT('Calc| Project Costs'!BL10:BL1009,'Calc| Project Costs'!$BZ$10:$BZ$1009),'Input| Type 2 capcons'!E42)</f>
        <v>65911.168585286025</v>
      </c>
      <c r="F15" s="253">
        <f>SUM(SUMPRODUCT('Calc| Project Costs'!AG10:AG1009,'Calc| Project Costs'!$BZ$10:$BZ$1009),SUMPRODUCT('Calc| Project Costs'!BM10:BM1009,'Calc| Project Costs'!$BZ$10:$BZ$1009),'Input| Type 2 capcons'!F42)</f>
        <v>65803.908564086363</v>
      </c>
      <c r="G15" s="253">
        <f>SUM(SUMPRODUCT('Calc| Project Costs'!AH10:AH1009,'Calc| Project Costs'!$BZ$10:$BZ$1009),SUMPRODUCT('Calc| Project Costs'!BN10:BN1009,'Calc| Project Costs'!$BZ$10:$BZ$1009),'Input| Type 2 capcons'!G42)</f>
        <v>65736.766247933847</v>
      </c>
      <c r="H15" s="253">
        <f>SUM(SUMPRODUCT('Calc| Project Costs'!AI10:AI1009,'Calc| Project Costs'!$BZ$10:$BZ$1009),SUMPRODUCT('Calc| Project Costs'!BO10:BO1009,'Calc| Project Costs'!$BZ$10:$BZ$1009),'Input| Type 2 capcons'!H42)</f>
        <v>68070.813141411243</v>
      </c>
      <c r="I15" s="253">
        <f>SUM(SUMPRODUCT('Calc| Project Costs'!AJ10:AJ1009,'Calc| Project Costs'!$BZ$10:$BZ$1009),SUMPRODUCT('Calc| Project Costs'!BP10:BP1009,'Calc| Project Costs'!$BZ$10:$BZ$1009),'Input| Type 2 capcons'!I42)</f>
        <v>69261.514043349482</v>
      </c>
      <c r="J15" s="272">
        <f t="shared" si="0"/>
        <v>334784.17058206693</v>
      </c>
      <c r="K15" s="220"/>
      <c r="L15" s="253">
        <f t="array" ref="L15">SUM(SUMPRODUCT('Calc| Project Costs'!AD10:AD1009,'Calc| Project Costs'!$CA$10:$CA$1009),SUMPRODUCT('Calc| Project Costs'!BJ10:BJ1009,'Calc| Project Costs'!$CA$10:$CA$1009),'Input| Type 2 capcons'!L42)</f>
        <v>0</v>
      </c>
      <c r="M15" s="253">
        <f t="array" ref="M15">SUM(SUMPRODUCT('Calc| Project Costs'!AE10:AE1009,'Calc| Project Costs'!$CA$10:$CA$1009),SUMPRODUCT('Calc| Project Costs'!BK10:BK1009,'Calc| Project Costs'!$CA$10:$CA$1009),'Input| Type 2 capcons'!M42)</f>
        <v>0</v>
      </c>
      <c r="N15" s="253">
        <f t="array" ref="N15">SUM(SUMPRODUCT('Calc| Project Costs'!AF10:AF1009,'Calc| Project Costs'!$CA$10:$CA$1009),SUMPRODUCT('Calc| Project Costs'!BL10:BL1009,'Calc| Project Costs'!$CA$10:$CA$1009),'Input| Type 2 capcons'!N42)</f>
        <v>0</v>
      </c>
      <c r="O15" s="253">
        <f t="array" ref="O15">SUM(SUMPRODUCT('Calc| Project Costs'!AG10:AG1009,'Calc| Project Costs'!$CA$10:$CA$1009),SUMPRODUCT('Calc| Project Costs'!BM10:BM1009,'Calc| Project Costs'!$CA$10:$CA$1009),'Input| Type 2 capcons'!O42)</f>
        <v>0</v>
      </c>
      <c r="P15" s="253">
        <f t="array" ref="P15">SUM(SUMPRODUCT('Calc| Project Costs'!AH10:AH1009,'Calc| Project Costs'!$CA$10:$CA$1009),SUMPRODUCT('Calc| Project Costs'!BN10:BN1009,'Calc| Project Costs'!$CA$10:$CA$1009),'Input| Type 2 capcons'!P42)</f>
        <v>0</v>
      </c>
      <c r="Q15" s="253">
        <f t="array" ref="Q15">SUM(SUMPRODUCT('Calc| Project Costs'!AI10:AI1009,'Calc| Project Costs'!$CA$10:$CA$1009),SUMPRODUCT('Calc| Project Costs'!BO10:BO1009,'Calc| Project Costs'!$CA$10:$CA$1009),'Input| Type 2 capcons'!Q42)</f>
        <v>0</v>
      </c>
      <c r="R15" s="253">
        <f t="array" ref="R15">SUM(SUMPRODUCT('Calc| Project Costs'!AJ10:AJ1009,'Calc| Project Costs'!$CA$10:$CA$1009),SUMPRODUCT('Calc| Project Costs'!BP10:BP1009,'Calc| Project Costs'!$CA$10:$CA$1009),'Input| Type 2 capcons'!R42)</f>
        <v>0</v>
      </c>
      <c r="S15" s="272">
        <f t="shared" si="1"/>
        <v>0</v>
      </c>
    </row>
    <row r="16" spans="1:20" ht="13" x14ac:dyDescent="0.3">
      <c r="B16" s="274" t="s">
        <v>6</v>
      </c>
      <c r="C16" s="272">
        <f>SUM(C9:C14)</f>
        <v>0</v>
      </c>
      <c r="D16" s="272">
        <f t="shared" ref="D16:J16" si="2">SUM(D9:D14)</f>
        <v>0</v>
      </c>
      <c r="E16" s="272">
        <f t="shared" si="2"/>
        <v>338962.93070335884</v>
      </c>
      <c r="F16" s="272">
        <f t="shared" si="2"/>
        <v>330597.01879131602</v>
      </c>
      <c r="G16" s="272">
        <f t="shared" si="2"/>
        <v>325364.08608700696</v>
      </c>
      <c r="H16" s="272">
        <f t="shared" si="2"/>
        <v>372695.70084658329</v>
      </c>
      <c r="I16" s="272">
        <f t="shared" si="2"/>
        <v>368281.2972640802</v>
      </c>
      <c r="J16" s="272">
        <f t="shared" si="2"/>
        <v>1735901.0336923453</v>
      </c>
      <c r="K16" s="220"/>
      <c r="L16" s="272">
        <f t="shared" ref="L16:S16" si="3">SUM(L9:L14)</f>
        <v>0</v>
      </c>
      <c r="M16" s="272">
        <f t="shared" si="3"/>
        <v>0</v>
      </c>
      <c r="N16" s="272">
        <f t="shared" si="3"/>
        <v>0</v>
      </c>
      <c r="O16" s="272">
        <f t="shared" si="3"/>
        <v>0</v>
      </c>
      <c r="P16" s="272">
        <f t="shared" si="3"/>
        <v>0</v>
      </c>
      <c r="Q16" s="272">
        <f>SUM(Q9:Q14)</f>
        <v>0</v>
      </c>
      <c r="R16" s="272">
        <f t="shared" si="3"/>
        <v>0</v>
      </c>
      <c r="S16" s="272">
        <f t="shared" si="3"/>
        <v>0</v>
      </c>
    </row>
    <row r="17" spans="1:19" ht="12.75" customHeight="1" x14ac:dyDescent="0.3">
      <c r="A17" s="154"/>
      <c r="B17" s="155"/>
      <c r="C17" s="13">
        <f>IF(ABS('Input| Type 2 capcons'!C42+SUMPRODUCT('Calc| Project Costs'!BR$10:BR$1009,'Calc| Project Costs'!$BZ$10:$BZ$1009)-'Output| RIN'!C16)&lt;0.000001,0,1)</f>
        <v>0</v>
      </c>
      <c r="D17" s="13">
        <f>IF(ABS('Input| Type 2 capcons'!D42+SUMPRODUCT('Calc| Project Costs'!BS$10:BS$1009,'Calc| Project Costs'!$BZ$10:$BZ$1009)-'Output| RIN'!D16)&lt;0.000001,0,1)</f>
        <v>0</v>
      </c>
      <c r="E17" s="13">
        <f>IFERROR(IF(AND(ABS('Output| PTRM (D)'!D58+E20/10^3-E16/10^3)&lt;0.000001,ABS(SUM(SUMPRODUCT('Calc| Project Costs'!AF10:AF1009,'Calc| Project Costs'!$BZ$10:$BZ$1009),SUMPRODUCT('Calc| Project Costs'!BL10:BL1009,'Calc| Project Costs'!$BZ$10:$BZ$1009),'Input| Type 2 capcons'!E42)-'Output| RIN'!E15&lt;0.000001)),0,1),1)</f>
        <v>0</v>
      </c>
      <c r="F17" s="13">
        <f>IFERROR(IF(AND(ABS('Output| PTRM (D)'!E58+F20/10^3-F16/10^3)&lt;0.000001,ABS(SUM(SUMPRODUCT('Calc| Project Costs'!AG10:AG1009,'Calc| Project Costs'!$BZ$10:$BZ$1009),SUMPRODUCT('Calc| Project Costs'!BM10:BM1009,'Calc| Project Costs'!$BZ$10:$BZ$1009),'Input| Type 2 capcons'!F42)-'Output| RIN'!F15&lt;0.000001)),0,1),1)</f>
        <v>0</v>
      </c>
      <c r="G17" s="13">
        <f>IFERROR(IF(AND(ABS('Output| PTRM (D)'!F58+G20/10^3-G16/10^3)&lt;0.000001,ABS(SUM(SUMPRODUCT('Calc| Project Costs'!AH10:AH1009,'Calc| Project Costs'!$BZ$10:$BZ$1009),SUMPRODUCT('Calc| Project Costs'!BN10:BN1009,'Calc| Project Costs'!$BZ$10:$BZ$1009),'Input| Type 2 capcons'!G42)-'Output| RIN'!G15&lt;0.000001)),0,1),1)</f>
        <v>0</v>
      </c>
      <c r="H17" s="13">
        <f>IFERROR(IF(AND(ABS('Output| PTRM (D)'!G58+H20/10^3-H16/10^3)&lt;0.000001,ABS(SUM(SUMPRODUCT('Calc| Project Costs'!AI10:AI1009,'Calc| Project Costs'!$BZ$10:$BZ$1009),SUMPRODUCT('Calc| Project Costs'!BO10:BO1009,'Calc| Project Costs'!$BZ$10:$BZ$1009),'Input| Type 2 capcons'!H42)-'Output| RIN'!H15&lt;0.000001)),0,1),1)</f>
        <v>0</v>
      </c>
      <c r="I17" s="13">
        <f>IFERROR(IF(AND(ABS('Output| PTRM (D)'!H58+I20/10^3-I16/10^3)&lt;0.000001,ABS(SUM(SUMPRODUCT('Calc| Project Costs'!AJ10:AJ1009,'Calc| Project Costs'!$BZ$10:$BZ$1009),SUMPRODUCT('Calc| Project Costs'!BP10:BP1009,'Calc| Project Costs'!$BZ$10:$BZ$1009),'Input| Type 2 capcons'!I42)-'Output| RIN'!I15&lt;0.000001)),0,1),1)</f>
        <v>0</v>
      </c>
      <c r="J17" s="13">
        <f>IFERROR(IF(AND(ABS('Output| PTRM (D)'!I58+J20/10^3-J16/10^3)&lt;0.000001,ABS(SUM(SUMPRODUCT('Calc| Project Costs'!AK10:AK1009,'Calc| Project Costs'!$BZ$10:$BZ$1009),SUMPRODUCT('Calc| Project Costs'!BQ10:BQ1009,'Calc| Project Costs'!$BZ$10:$BZ$1009),'Input| Type 2 capcons'!J42)-'Output| RIN'!J15&lt;0.000001)),0,1),1)</f>
        <v>0</v>
      </c>
      <c r="K17" s="220"/>
      <c r="L17" s="13">
        <f>IF(ABS('Input| Type 2 capcons'!L42+SUMPRODUCT('Calc| Project Costs'!BR$10:BR$1009,'Calc| Project Costs'!$CA$10:$CA$1009)-'Output| RIN'!L16)&lt;0.000001,0,1)</f>
        <v>0</v>
      </c>
      <c r="M17" s="13">
        <f>IF(ABS('Input| Type 2 capcons'!M42+SUMPRODUCT('Calc| Project Costs'!BS$10:BS$1009,'Calc| Project Costs'!$CA$10:$CA$1009)-'Output| RIN'!M16)&lt;0.000001,0,1)</f>
        <v>0</v>
      </c>
      <c r="N17" s="13">
        <f>IFERROR(IF(AND(ABS('Output| PTRM (T)'!D58+N20/10^3-N16/10^3)&lt;0.000001,ABS(SUM(SUMPRODUCT('Calc| Project Costs'!AF10:AF1009,'Calc| Project Costs'!$CA$10:$CA$1009),SUMPRODUCT('Calc| Project Costs'!BL10:BL1009,'Calc| Project Costs'!$CA$10:$CA$1009),'Input| Type 2 capcons'!N42)-'Output| RIN'!N15&lt;0.000001)),0,1),1)</f>
        <v>0</v>
      </c>
      <c r="O17" s="13">
        <f>IFERROR(IF(AND(ABS('Output| PTRM (T)'!E58+O20/10^3-O16/10^3)&lt;0.000001,ABS(SUM(SUMPRODUCT('Calc| Project Costs'!AG10:AG1009,'Calc| Project Costs'!$CA$10:$CA$1009),SUMPRODUCT('Calc| Project Costs'!BM10:BM1009,'Calc| Project Costs'!$CA$10:$CA$1009),'Input| Type 2 capcons'!O42)-'Output| RIN'!O15&lt;0.000001)),0,1),1)</f>
        <v>0</v>
      </c>
      <c r="P17" s="13">
        <f>IFERROR(IF(AND(ABS('Output| PTRM (T)'!F58+P20/10^3-P16/10^3)&lt;0.000001,ABS(SUM(SUMPRODUCT('Calc| Project Costs'!AH10:AH1009,'Calc| Project Costs'!$CA$10:$CA$1009),SUMPRODUCT('Calc| Project Costs'!BN10:BN1009,'Calc| Project Costs'!$CA$10:$CA$1009),'Input| Type 2 capcons'!P42)-'Output| RIN'!P15&lt;0.000001)),0,1),1)</f>
        <v>0</v>
      </c>
      <c r="Q17" s="13">
        <f>IFERROR(IF(AND(ABS('Output| PTRM (T)'!G58+Q20/10^3-Q16/10^3)&lt;0.000001,ABS(SUM(SUMPRODUCT('Calc| Project Costs'!AI10:AI1009,'Calc| Project Costs'!$CA$10:$CA$1009),SUMPRODUCT('Calc| Project Costs'!BO10:BO1009,'Calc| Project Costs'!$CA$10:$CA$1009),'Input| Type 2 capcons'!Q42)-'Output| RIN'!Q15&lt;0.000001)),0,1),1)</f>
        <v>0</v>
      </c>
      <c r="R17" s="13">
        <f>IFERROR(IF(AND(ABS('Output| PTRM (T)'!H58+R20/10^3-R16/10^3)&lt;0.000001,ABS(SUM(SUMPRODUCT('Calc| Project Costs'!AJ10:AJ1009,'Calc| Project Costs'!$CA$10:$CA$1009),SUMPRODUCT('Calc| Project Costs'!BP10:BP1009,'Calc| Project Costs'!$CA$10:$CA$1009),'Input| Type 2 capcons'!R42)-'Output| RIN'!R15&lt;0.000001)),0,1),1)</f>
        <v>0</v>
      </c>
      <c r="S17" s="13">
        <f>IFERROR(IF(AND(ABS('Output| PTRM (T)'!I58+S20/10^3-S16/10^3)&lt;0.000001,ABS(SUM(SUMPRODUCT('Calc| Project Costs'!AK10:AK1009,'Calc| Project Costs'!$CA$10:$CA$1009),SUMPRODUCT('Calc| Project Costs'!BQ10:BQ1009,'Calc| Project Costs'!$CA$10:$CA$1009),'Input| Type 2 capcons'!S42)-'Output| RIN'!S15&lt;0.000001)),0,1),1)</f>
        <v>0</v>
      </c>
    </row>
    <row r="18" spans="1:19" ht="12.75" customHeight="1" x14ac:dyDescent="0.3">
      <c r="B18" s="65"/>
      <c r="C18" s="187"/>
      <c r="D18" s="187"/>
      <c r="E18" s="13"/>
      <c r="F18" s="13"/>
      <c r="G18" s="13"/>
      <c r="H18" s="13"/>
      <c r="I18" s="13"/>
      <c r="J18" s="65"/>
      <c r="K18" s="220"/>
      <c r="M18" s="188"/>
      <c r="N18" s="190"/>
    </row>
    <row r="19" spans="1:19" ht="13" x14ac:dyDescent="0.3">
      <c r="B19" s="243" t="s">
        <v>133</v>
      </c>
      <c r="C19" s="156"/>
      <c r="D19" s="156"/>
      <c r="E19" s="157"/>
      <c r="F19" s="157"/>
      <c r="G19" s="157"/>
      <c r="H19" s="157"/>
      <c r="I19" s="157"/>
      <c r="J19" s="157"/>
      <c r="K19" s="220"/>
      <c r="M19" s="188"/>
      <c r="N19" s="188"/>
    </row>
    <row r="20" spans="1:19" ht="12.75" customHeight="1" x14ac:dyDescent="0.3">
      <c r="B20" s="244" t="s">
        <v>132</v>
      </c>
      <c r="C20" s="253">
        <f>IFERROR('Input| Type 2 capcons'!C42,"")</f>
        <v>0</v>
      </c>
      <c r="D20" s="253">
        <f>IFERROR('Input| Type 2 capcons'!D42,"")</f>
        <v>0</v>
      </c>
      <c r="E20" s="253">
        <f>IFERROR('Input| Type 2 capcons'!E42,"")</f>
        <v>1492.1695850534429</v>
      </c>
      <c r="F20" s="253">
        <f>IFERROR('Input| Type 2 capcons'!F42,"")</f>
        <v>1476.2080888117116</v>
      </c>
      <c r="G20" s="253">
        <f>IFERROR('Input| Type 2 capcons'!G42,"")</f>
        <v>1437.7217630340904</v>
      </c>
      <c r="H20" s="253">
        <f>IFERROR('Input| Type 2 capcons'!H42,"")</f>
        <v>1463.0123657198826</v>
      </c>
      <c r="I20" s="253">
        <f>IFERROR('Input| Type 2 capcons'!I42,"")</f>
        <v>1495.0224248643526</v>
      </c>
      <c r="J20" s="253">
        <f>SUM(E20:I20)</f>
        <v>7364.1342274834806</v>
      </c>
      <c r="K20" s="220"/>
      <c r="L20" s="253">
        <f>IFERROR('Input| Type 2 capcons'!L42,"")</f>
        <v>0</v>
      </c>
      <c r="M20" s="253">
        <f>IFERROR('Input| Type 2 capcons'!M42,"")</f>
        <v>0</v>
      </c>
      <c r="N20" s="253">
        <f>IFERROR('Input| Type 2 capcons'!N42,"")</f>
        <v>0</v>
      </c>
      <c r="O20" s="253">
        <f>IFERROR('Input| Type 2 capcons'!O42,"")</f>
        <v>0</v>
      </c>
      <c r="P20" s="253">
        <f>IFERROR('Input| Type 2 capcons'!P42,"")</f>
        <v>0</v>
      </c>
      <c r="Q20" s="253">
        <f>IFERROR('Input| Type 2 capcons'!Q42,"")</f>
        <v>0</v>
      </c>
      <c r="R20" s="253">
        <f>IFERROR('Input| Type 2 capcons'!R42,"")</f>
        <v>0</v>
      </c>
      <c r="S20" s="253">
        <f>SUM(N20:R20)</f>
        <v>0</v>
      </c>
    </row>
    <row r="21" spans="1:19" ht="13" x14ac:dyDescent="0.3">
      <c r="K21" s="220"/>
      <c r="L21" s="107"/>
      <c r="M21" s="189"/>
      <c r="N21" s="189"/>
    </row>
    <row r="22" spans="1:19" x14ac:dyDescent="0.25">
      <c r="M22" s="197"/>
      <c r="N22" s="197"/>
    </row>
    <row r="23" spans="1:19" ht="12.75" hidden="1" customHeight="1" x14ac:dyDescent="0.25"/>
    <row r="26" spans="1:19" ht="12.75" hidden="1" customHeight="1" x14ac:dyDescent="0.25"/>
    <row r="33" spans="2:16" ht="12.75" hidden="1" customHeight="1" x14ac:dyDescent="0.25"/>
    <row r="37" spans="2:16" hidden="1" x14ac:dyDescent="0.25">
      <c r="D37" s="13"/>
      <c r="F37" s="131"/>
    </row>
    <row r="38" spans="2:16" hidden="1" x14ac:dyDescent="0.25">
      <c r="E38" s="108"/>
      <c r="J38" s="228"/>
      <c r="K38" s="228"/>
    </row>
    <row r="39" spans="2:16" hidden="1" x14ac:dyDescent="0.25">
      <c r="B39" s="158"/>
      <c r="C39" s="158"/>
      <c r="D39" s="157"/>
      <c r="E39" s="234"/>
      <c r="F39" s="157"/>
      <c r="G39" s="157"/>
      <c r="H39" s="157"/>
      <c r="I39" s="157"/>
      <c r="J39" s="157"/>
      <c r="K39" s="157"/>
      <c r="L39" s="157"/>
      <c r="M39" s="157"/>
      <c r="N39" s="157"/>
      <c r="O39" s="157"/>
      <c r="P39" s="157"/>
    </row>
    <row r="40" spans="2:16" ht="12.75" hidden="1" customHeight="1" x14ac:dyDescent="0.25">
      <c r="B40" s="158"/>
      <c r="C40" s="157"/>
      <c r="D40" s="225"/>
      <c r="E40" s="232"/>
      <c r="F40" s="233"/>
      <c r="G40" s="157"/>
      <c r="H40" s="157"/>
      <c r="I40" s="157"/>
      <c r="J40" s="157"/>
      <c r="K40" s="157"/>
      <c r="L40" s="157"/>
      <c r="M40" s="157"/>
      <c r="N40" s="157"/>
      <c r="O40" s="157"/>
      <c r="P40" s="157"/>
    </row>
    <row r="41" spans="2:16" hidden="1" x14ac:dyDescent="0.25">
      <c r="B41" s="158"/>
      <c r="C41" s="157"/>
      <c r="E41" s="157"/>
      <c r="F41" s="157"/>
      <c r="G41" s="157"/>
      <c r="H41" s="157"/>
      <c r="I41" s="157"/>
      <c r="J41" s="157"/>
      <c r="K41" s="157"/>
      <c r="L41" s="157"/>
      <c r="M41" s="157"/>
      <c r="N41" s="157"/>
      <c r="O41" s="157"/>
      <c r="P41" s="157"/>
    </row>
    <row r="42" spans="2:16" hidden="1" x14ac:dyDescent="0.25">
      <c r="B42" s="158"/>
      <c r="C42" s="230"/>
      <c r="D42" s="227"/>
      <c r="E42" s="157"/>
      <c r="F42" s="157"/>
      <c r="G42" s="157"/>
      <c r="H42" s="157"/>
      <c r="I42" s="157"/>
      <c r="J42" s="157"/>
      <c r="K42" s="157"/>
      <c r="L42" s="157"/>
      <c r="M42" s="157"/>
      <c r="N42" s="157"/>
      <c r="O42" s="157"/>
      <c r="P42" s="157"/>
    </row>
    <row r="43" spans="2:16" hidden="1" x14ac:dyDescent="0.25">
      <c r="C43" s="157"/>
      <c r="D43" s="226"/>
      <c r="E43" s="157"/>
      <c r="F43" s="157"/>
      <c r="G43" s="157"/>
      <c r="H43" s="157"/>
      <c r="I43" s="157"/>
      <c r="J43" s="157"/>
      <c r="K43" s="157"/>
      <c r="L43" s="157"/>
      <c r="M43" s="157"/>
      <c r="N43" s="157"/>
      <c r="O43" s="157"/>
      <c r="P43" s="157"/>
    </row>
    <row r="44" spans="2:16" hidden="1" x14ac:dyDescent="0.25">
      <c r="B44" s="158"/>
      <c r="C44" s="157"/>
      <c r="D44" s="157"/>
      <c r="E44" s="157"/>
      <c r="F44" s="157"/>
      <c r="G44" s="157"/>
      <c r="H44" s="157"/>
      <c r="I44" s="157"/>
      <c r="J44" s="157"/>
      <c r="K44" s="157"/>
      <c r="L44" s="157"/>
      <c r="M44" s="157"/>
      <c r="N44" s="157"/>
      <c r="O44" s="157"/>
      <c r="P44" s="157"/>
    </row>
    <row r="45" spans="2:16" hidden="1" x14ac:dyDescent="0.25">
      <c r="B45" s="158"/>
      <c r="C45" s="229"/>
      <c r="D45" s="157"/>
      <c r="E45" s="157"/>
      <c r="F45" s="157"/>
      <c r="G45" s="157"/>
      <c r="H45" s="157"/>
      <c r="I45" s="157"/>
      <c r="J45" s="157"/>
      <c r="K45" s="157"/>
      <c r="L45" s="157"/>
      <c r="M45" s="157"/>
      <c r="N45" s="157"/>
      <c r="O45" s="157"/>
      <c r="P45" s="157"/>
    </row>
    <row r="46" spans="2:16" ht="12.75" hidden="1" customHeight="1" x14ac:dyDescent="0.25">
      <c r="B46" s="158"/>
      <c r="C46" s="157"/>
      <c r="D46" s="157"/>
      <c r="E46" s="157"/>
      <c r="F46" s="157"/>
      <c r="G46" s="157"/>
      <c r="H46" s="157"/>
      <c r="I46" s="157"/>
      <c r="J46" s="157"/>
      <c r="K46" s="157"/>
      <c r="L46" s="157"/>
      <c r="M46" s="157"/>
      <c r="N46" s="157"/>
      <c r="O46" s="157"/>
      <c r="P46" s="157"/>
    </row>
    <row r="47" spans="2:16" hidden="1" x14ac:dyDescent="0.25">
      <c r="B47" s="158"/>
      <c r="C47" s="157"/>
      <c r="D47" s="157"/>
      <c r="E47" s="157"/>
      <c r="F47" s="157"/>
      <c r="G47" s="157"/>
      <c r="H47" s="157"/>
      <c r="I47" s="157"/>
      <c r="J47" s="157"/>
      <c r="K47" s="157"/>
      <c r="L47" s="157"/>
      <c r="M47" s="157"/>
      <c r="N47" s="157"/>
      <c r="O47" s="157"/>
      <c r="P47" s="157"/>
    </row>
    <row r="48" spans="2:16" hidden="1" x14ac:dyDescent="0.25">
      <c r="B48" s="158"/>
      <c r="C48" s="157"/>
      <c r="D48" s="157"/>
      <c r="E48" s="157"/>
      <c r="F48" s="157"/>
      <c r="G48" s="157"/>
      <c r="H48" s="157"/>
      <c r="I48" s="157"/>
      <c r="J48" s="157"/>
      <c r="K48" s="157"/>
      <c r="L48" s="157"/>
      <c r="M48" s="157"/>
      <c r="N48" s="157"/>
      <c r="O48" s="157"/>
      <c r="P48" s="157"/>
    </row>
    <row r="49" spans="2:16" hidden="1" x14ac:dyDescent="0.25">
      <c r="B49" s="158"/>
      <c r="C49" s="157"/>
      <c r="D49" s="157"/>
      <c r="E49" s="157"/>
      <c r="F49" s="157"/>
      <c r="G49" s="157"/>
      <c r="H49" s="157"/>
      <c r="I49" s="157"/>
      <c r="J49" s="157"/>
      <c r="K49" s="157"/>
      <c r="L49" s="157"/>
      <c r="M49" s="157"/>
      <c r="N49" s="157"/>
      <c r="O49" s="157"/>
      <c r="P49" s="157"/>
    </row>
    <row r="50" spans="2:16" hidden="1" x14ac:dyDescent="0.25">
      <c r="B50" s="158"/>
      <c r="C50" s="157"/>
      <c r="D50" s="157"/>
      <c r="E50" s="157"/>
      <c r="F50" s="157"/>
      <c r="G50" s="157"/>
      <c r="H50" s="157"/>
      <c r="I50" s="157"/>
      <c r="J50" s="157"/>
      <c r="K50" s="157"/>
      <c r="L50" s="157"/>
      <c r="M50" s="157"/>
      <c r="N50" s="157"/>
      <c r="O50" s="157"/>
      <c r="P50" s="157"/>
    </row>
    <row r="51" spans="2:16" hidden="1" x14ac:dyDescent="0.25">
      <c r="B51" s="158"/>
      <c r="C51" s="157"/>
      <c r="D51" s="157"/>
      <c r="E51" s="157"/>
      <c r="F51" s="157"/>
      <c r="G51" s="157"/>
      <c r="H51" s="157"/>
      <c r="I51" s="157"/>
      <c r="J51" s="157"/>
      <c r="K51" s="157"/>
      <c r="L51" s="157"/>
      <c r="M51" s="157"/>
      <c r="N51" s="157"/>
      <c r="O51" s="157"/>
      <c r="P51" s="157"/>
    </row>
    <row r="52" spans="2:16" ht="12.75" hidden="1" customHeight="1" x14ac:dyDescent="0.25">
      <c r="B52" s="65"/>
      <c r="C52" s="157"/>
      <c r="D52" s="157"/>
      <c r="E52" s="157"/>
      <c r="F52" s="157"/>
      <c r="G52" s="157"/>
      <c r="H52" s="157"/>
      <c r="I52" s="157"/>
      <c r="J52" s="157"/>
      <c r="K52" s="157"/>
      <c r="L52" s="157"/>
      <c r="M52" s="157"/>
      <c r="N52" s="157"/>
      <c r="O52" s="157"/>
      <c r="P52" s="157"/>
    </row>
    <row r="53" spans="2:16" hidden="1" x14ac:dyDescent="0.25">
      <c r="B53" s="65"/>
      <c r="C53" s="157"/>
      <c r="D53" s="157"/>
      <c r="E53" s="157"/>
      <c r="F53" s="157"/>
      <c r="G53" s="157"/>
      <c r="H53" s="157"/>
      <c r="I53" s="157"/>
      <c r="J53" s="157"/>
      <c r="K53" s="157"/>
      <c r="L53" s="157"/>
      <c r="M53" s="157"/>
      <c r="N53" s="157"/>
      <c r="O53" s="157"/>
      <c r="P53" s="157"/>
    </row>
    <row r="54" spans="2:16" ht="12.75" hidden="1" customHeight="1" x14ac:dyDescent="0.25">
      <c r="B54" s="158"/>
      <c r="C54" s="157"/>
      <c r="D54" s="226"/>
      <c r="E54" s="157"/>
      <c r="F54" s="157"/>
      <c r="G54" s="157"/>
      <c r="H54" s="157"/>
      <c r="I54" s="157"/>
      <c r="J54" s="157"/>
      <c r="K54" s="157"/>
      <c r="L54" s="157"/>
      <c r="M54" s="157"/>
      <c r="N54" s="157"/>
      <c r="O54" s="157"/>
      <c r="P54" s="157"/>
    </row>
    <row r="55" spans="2:16" hidden="1" x14ac:dyDescent="0.25">
      <c r="B55" s="158"/>
      <c r="C55" s="157"/>
      <c r="D55" s="157"/>
      <c r="E55" s="157"/>
      <c r="F55" s="157"/>
      <c r="G55" s="157"/>
      <c r="H55" s="157"/>
      <c r="I55" s="157"/>
      <c r="J55" s="157"/>
      <c r="K55" s="157"/>
      <c r="L55" s="157"/>
      <c r="M55" s="157"/>
      <c r="N55" s="157"/>
      <c r="O55" s="157"/>
      <c r="P55" s="157"/>
    </row>
    <row r="56" spans="2:16" hidden="1" x14ac:dyDescent="0.25">
      <c r="B56" s="158"/>
      <c r="C56" s="157"/>
      <c r="D56" s="157"/>
      <c r="E56" s="157"/>
      <c r="F56" s="157"/>
      <c r="G56" s="157"/>
      <c r="H56" s="157"/>
      <c r="I56" s="157"/>
      <c r="J56" s="157"/>
      <c r="K56" s="157"/>
      <c r="L56" s="157"/>
      <c r="M56" s="157"/>
      <c r="N56" s="157"/>
      <c r="O56" s="157"/>
      <c r="P56" s="157"/>
    </row>
    <row r="57" spans="2:16" hidden="1" x14ac:dyDescent="0.25">
      <c r="B57" s="158"/>
      <c r="C57" s="158"/>
      <c r="D57" s="157"/>
      <c r="E57" s="157"/>
      <c r="F57" s="157"/>
      <c r="G57" s="157"/>
      <c r="H57" s="157"/>
      <c r="I57" s="157"/>
      <c r="J57" s="157"/>
      <c r="K57" s="157"/>
      <c r="L57" s="157"/>
      <c r="M57" s="157"/>
      <c r="N57" s="157"/>
      <c r="O57" s="157"/>
      <c r="P57" s="157"/>
    </row>
    <row r="58" spans="2:16" hidden="1" x14ac:dyDescent="0.25">
      <c r="B58" s="158"/>
      <c r="C58" s="158"/>
      <c r="D58" s="157"/>
      <c r="E58" s="157"/>
      <c r="F58" s="157"/>
      <c r="G58" s="157"/>
      <c r="H58" s="157"/>
      <c r="I58" s="157"/>
      <c r="J58" s="157"/>
      <c r="K58" s="157"/>
      <c r="L58" s="157"/>
      <c r="M58" s="157"/>
      <c r="N58" s="157"/>
      <c r="O58" s="157"/>
      <c r="P58" s="157"/>
    </row>
    <row r="59" spans="2:16" hidden="1" x14ac:dyDescent="0.25">
      <c r="B59" s="158"/>
      <c r="C59" s="158"/>
      <c r="D59" s="157"/>
      <c r="E59" s="157"/>
      <c r="F59" s="157"/>
      <c r="G59" s="157"/>
      <c r="H59" s="157"/>
      <c r="I59" s="157"/>
      <c r="J59" s="157"/>
      <c r="K59" s="157"/>
      <c r="L59" s="157"/>
      <c r="M59" s="157"/>
      <c r="N59" s="157"/>
      <c r="O59" s="157"/>
      <c r="P59" s="157"/>
    </row>
    <row r="60" spans="2:16" hidden="1" x14ac:dyDescent="0.25">
      <c r="B60" s="158"/>
      <c r="C60" s="158"/>
      <c r="D60" s="157"/>
      <c r="E60" s="157"/>
      <c r="F60" s="157"/>
      <c r="G60" s="157"/>
      <c r="H60" s="157"/>
      <c r="I60" s="157"/>
      <c r="J60" s="157"/>
      <c r="K60" s="157"/>
      <c r="L60" s="157"/>
      <c r="M60" s="157"/>
      <c r="N60" s="157"/>
      <c r="O60" s="157"/>
      <c r="P60" s="157"/>
    </row>
    <row r="61" spans="2:16" hidden="1" x14ac:dyDescent="0.25">
      <c r="B61" s="158"/>
      <c r="C61" s="158"/>
      <c r="D61" s="157"/>
      <c r="E61" s="157"/>
      <c r="F61" s="157"/>
      <c r="G61" s="157"/>
      <c r="H61" s="157"/>
      <c r="I61" s="157"/>
      <c r="J61" s="157"/>
      <c r="K61" s="157"/>
      <c r="L61" s="157"/>
      <c r="M61" s="157"/>
      <c r="N61" s="157"/>
      <c r="O61" s="157"/>
      <c r="P61" s="157"/>
    </row>
    <row r="62" spans="2:16" hidden="1" x14ac:dyDescent="0.25">
      <c r="B62" s="158"/>
      <c r="C62" s="158"/>
      <c r="D62" s="157"/>
      <c r="E62" s="157"/>
      <c r="F62" s="157"/>
      <c r="G62" s="157"/>
      <c r="H62" s="157"/>
      <c r="I62" s="157"/>
      <c r="J62" s="157"/>
      <c r="K62" s="157"/>
      <c r="L62" s="157"/>
      <c r="M62" s="157"/>
      <c r="N62" s="157"/>
      <c r="O62" s="157"/>
      <c r="P62" s="157"/>
    </row>
    <row r="63" spans="2:16" hidden="1" x14ac:dyDescent="0.25">
      <c r="B63" s="158"/>
      <c r="C63" s="158"/>
      <c r="D63" s="157"/>
      <c r="E63" s="157"/>
      <c r="F63" s="157"/>
      <c r="G63" s="157"/>
      <c r="H63" s="157"/>
      <c r="I63" s="157"/>
      <c r="J63" s="157"/>
      <c r="K63" s="157"/>
      <c r="L63" s="157"/>
      <c r="M63" s="157"/>
      <c r="N63" s="157"/>
      <c r="O63" s="157"/>
      <c r="P63" s="157"/>
    </row>
    <row r="64" spans="2:16" hidden="1" x14ac:dyDescent="0.25">
      <c r="B64" s="158"/>
      <c r="C64" s="158"/>
      <c r="D64" s="158"/>
      <c r="E64" s="157"/>
      <c r="F64" s="157"/>
      <c r="G64" s="157"/>
      <c r="H64" s="157"/>
      <c r="I64" s="157"/>
      <c r="J64" s="157"/>
      <c r="K64" s="157"/>
    </row>
    <row r="65" spans="2:11" ht="12.75" hidden="1" customHeight="1" x14ac:dyDescent="0.25"/>
    <row r="66" spans="2:11" hidden="1" x14ac:dyDescent="0.25">
      <c r="B66" s="158"/>
      <c r="C66" s="158"/>
      <c r="D66" s="158"/>
      <c r="E66" s="157"/>
      <c r="F66" s="157"/>
      <c r="G66" s="157"/>
      <c r="H66" s="157"/>
      <c r="I66" s="157"/>
      <c r="J66" s="157"/>
      <c r="K66" s="157"/>
    </row>
    <row r="67" spans="2:11" hidden="1" x14ac:dyDescent="0.25">
      <c r="B67" s="158"/>
      <c r="C67" s="158"/>
      <c r="D67" s="158"/>
      <c r="E67" s="157"/>
      <c r="F67" s="157"/>
      <c r="G67" s="157"/>
      <c r="H67" s="157"/>
      <c r="I67" s="157"/>
      <c r="J67" s="157"/>
      <c r="K67" s="157"/>
    </row>
    <row r="68" spans="2:11" ht="12.75" hidden="1" customHeight="1" x14ac:dyDescent="0.25">
      <c r="B68" s="158"/>
      <c r="C68" s="158"/>
      <c r="D68" s="158"/>
      <c r="E68" s="157"/>
      <c r="F68" s="157"/>
      <c r="G68" s="157"/>
      <c r="H68" s="157"/>
      <c r="I68" s="157"/>
      <c r="J68" s="157"/>
      <c r="K68" s="157"/>
    </row>
    <row r="69" spans="2:11" hidden="1" x14ac:dyDescent="0.25">
      <c r="B69" s="158"/>
      <c r="C69" s="158"/>
      <c r="D69" s="158"/>
      <c r="E69" s="157"/>
      <c r="F69" s="157"/>
      <c r="G69" s="157"/>
      <c r="H69" s="157"/>
      <c r="I69" s="157"/>
      <c r="J69" s="157"/>
      <c r="K69" s="157"/>
    </row>
    <row r="70" spans="2:11" hidden="1" x14ac:dyDescent="0.25">
      <c r="B70" s="158"/>
      <c r="C70" s="158"/>
      <c r="D70" s="158"/>
      <c r="E70" s="157"/>
      <c r="F70" s="157"/>
      <c r="G70" s="157"/>
      <c r="H70" s="157"/>
      <c r="I70" s="157"/>
      <c r="J70" s="157"/>
      <c r="K70" s="157"/>
    </row>
    <row r="71" spans="2:11" ht="12.75" hidden="1" customHeight="1" x14ac:dyDescent="0.25">
      <c r="B71" s="158"/>
      <c r="C71" s="158"/>
      <c r="D71" s="158"/>
      <c r="E71" s="157"/>
      <c r="F71" s="157"/>
      <c r="G71" s="157"/>
      <c r="H71" s="157"/>
      <c r="I71" s="157"/>
      <c r="J71" s="157"/>
      <c r="K71" s="157"/>
    </row>
    <row r="72" spans="2:11" hidden="1" x14ac:dyDescent="0.25">
      <c r="B72" s="158"/>
      <c r="C72" s="158"/>
      <c r="D72" s="158"/>
      <c r="E72" s="157"/>
      <c r="F72" s="157"/>
      <c r="G72" s="157"/>
      <c r="H72" s="157"/>
      <c r="I72" s="157"/>
      <c r="J72" s="157"/>
      <c r="K72" s="157"/>
    </row>
    <row r="73" spans="2:11" hidden="1" x14ac:dyDescent="0.25">
      <c r="B73" s="158"/>
      <c r="C73" s="158"/>
      <c r="D73" s="158"/>
      <c r="E73" s="157"/>
      <c r="F73" s="157"/>
      <c r="G73" s="157"/>
      <c r="H73" s="157"/>
      <c r="I73" s="157"/>
      <c r="J73" s="157"/>
      <c r="K73" s="157"/>
    </row>
    <row r="74" spans="2:11" hidden="1" x14ac:dyDescent="0.25">
      <c r="B74" s="158"/>
      <c r="C74" s="158"/>
      <c r="D74" s="158"/>
      <c r="E74" s="157"/>
      <c r="F74" s="157"/>
      <c r="G74" s="157"/>
      <c r="H74" s="157"/>
      <c r="I74" s="157"/>
      <c r="J74" s="157"/>
      <c r="K74" s="157"/>
    </row>
    <row r="75" spans="2:11" hidden="1" x14ac:dyDescent="0.25">
      <c r="B75" s="158"/>
      <c r="C75" s="158"/>
      <c r="D75" s="158"/>
      <c r="E75" s="157"/>
      <c r="F75" s="157"/>
      <c r="G75" s="157"/>
      <c r="H75" s="157"/>
      <c r="I75" s="157"/>
      <c r="J75" s="157"/>
      <c r="K75" s="157"/>
    </row>
    <row r="76" spans="2:11" hidden="1" x14ac:dyDescent="0.25">
      <c r="B76" s="158"/>
      <c r="C76" s="158"/>
      <c r="D76" s="158"/>
      <c r="E76" s="157"/>
      <c r="F76" s="157"/>
      <c r="G76" s="157"/>
      <c r="H76" s="157"/>
      <c r="I76" s="157"/>
      <c r="J76" s="157"/>
      <c r="K76" s="157"/>
    </row>
    <row r="77" spans="2:11" hidden="1" x14ac:dyDescent="0.25">
      <c r="B77" s="158"/>
      <c r="C77" s="158"/>
      <c r="D77" s="158"/>
      <c r="E77" s="157"/>
      <c r="F77" s="157"/>
      <c r="G77" s="157"/>
      <c r="H77" s="157"/>
      <c r="I77" s="157"/>
      <c r="J77" s="157"/>
      <c r="K77" s="157"/>
    </row>
    <row r="78" spans="2:11" hidden="1" x14ac:dyDescent="0.25">
      <c r="B78" s="158"/>
      <c r="C78" s="158"/>
      <c r="D78" s="158"/>
      <c r="E78" s="157"/>
      <c r="F78" s="157"/>
      <c r="G78" s="157"/>
      <c r="H78" s="157"/>
      <c r="I78" s="157"/>
      <c r="J78" s="157"/>
      <c r="K78" s="157"/>
    </row>
  </sheetData>
  <sheetProtection formatColumns="0" formatRows="0"/>
  <mergeCells count="3">
    <mergeCell ref="B5:J5"/>
    <mergeCell ref="C7:J7"/>
    <mergeCell ref="L7:S7"/>
  </mergeCells>
  <conditionalFormatting sqref="G2">
    <cfRule type="cellIs" dxfId="3" priority="3" operator="equal">
      <formula>"Check"</formula>
    </cfRule>
    <cfRule type="cellIs" dxfId="2" priority="4" operator="equal">
      <formula>"Ok"</formula>
    </cfRule>
  </conditionalFormatting>
  <pageMargins left="0.7" right="0.7" top="0.75" bottom="0.75" header="0.3" footer="0.3"/>
  <pageSetup paperSize="9" orientation="portrait" r:id="rId1"/>
  <ignoredErrors>
    <ignoredError sqref="E4:J4 A63:B1048576 B17 A10:B14 A8:A9 E16:J16 A18 AD39:XFD79 A5 E5:J5 AD2:XFD5 A15 A16:B16 A2:B4 J9:J15 R80:XFD1048576 E3:F3 I3:J3 E64:J1048576 A39:A62 AD8:XFD37 L20:R20 C20:I20"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V72"/>
  <sheetViews>
    <sheetView workbookViewId="0">
      <selection activeCell="I8" sqref="I8"/>
    </sheetView>
  </sheetViews>
  <sheetFormatPr defaultColWidth="0" defaultRowHeight="12.5" zeroHeight="1" outlineLevelCol="1" x14ac:dyDescent="0.25"/>
  <cols>
    <col min="1" max="1" width="2.54296875" style="2" customWidth="1"/>
    <col min="2" max="2" width="45.7265625" style="64" bestFit="1" customWidth="1"/>
    <col min="3" max="4" width="12.81640625" style="64" customWidth="1"/>
    <col min="5" max="5" width="12.81640625" style="129" customWidth="1"/>
    <col min="6" max="6" width="15" style="129" customWidth="1"/>
    <col min="7" max="10" width="12.81640625" style="129" customWidth="1"/>
    <col min="11" max="11" width="4.26953125" style="129" hidden="1" customWidth="1" outlineLevel="1"/>
    <col min="12" max="12" width="12.81640625" style="2" hidden="1" customWidth="1" outlineLevel="1"/>
    <col min="13" max="19" width="12.81640625" style="129" hidden="1" customWidth="1" outlineLevel="1"/>
    <col min="20" max="20" width="4.26953125" style="2" customWidth="1" collapsed="1"/>
    <col min="21" max="22" width="0" style="2" hidden="1" customWidth="1"/>
    <col min="23" max="16384" width="11.54296875" style="2" hidden="1"/>
  </cols>
  <sheetData>
    <row r="1" spans="1:22" ht="13" x14ac:dyDescent="0.3">
      <c r="A1" s="81" t="str">
        <f>'Input| Setup'!E5&amp;"     "&amp;'Input| Escalations'!D8</f>
        <v>United Energy     2026-27</v>
      </c>
    </row>
    <row r="2" spans="1:22" s="64" customFormat="1" ht="13.5" customHeight="1" x14ac:dyDescent="0.3">
      <c r="A2" s="27"/>
      <c r="B2" s="20" t="str">
        <f>Index!B2</f>
        <v>AER Capex Forecast Model</v>
      </c>
      <c r="C2" s="20"/>
      <c r="D2" s="20"/>
      <c r="E2" s="27"/>
      <c r="F2" s="32" t="s">
        <v>76</v>
      </c>
      <c r="G2" s="62">
        <f>'Model Validation'!$C$19</f>
        <v>0</v>
      </c>
      <c r="H2" s="28"/>
      <c r="I2" s="28"/>
      <c r="J2" s="27"/>
      <c r="K2" s="27"/>
      <c r="L2" s="27"/>
      <c r="M2" s="27"/>
      <c r="N2" s="27"/>
      <c r="O2" s="27"/>
      <c r="P2" s="27"/>
      <c r="Q2" s="27"/>
      <c r="R2" s="27"/>
      <c r="S2" s="27"/>
      <c r="T2" s="27"/>
    </row>
    <row r="3" spans="1:22" s="64" customFormat="1" ht="13.5" customHeight="1" x14ac:dyDescent="0.3">
      <c r="A3" s="27"/>
      <c r="B3" s="20" t="str">
        <f ca="1">MID(CELL("filename",A2),FIND("]",CELL("filename",A2))+1,255)</f>
        <v>Output| AER</v>
      </c>
      <c r="C3" s="20"/>
      <c r="D3" s="20"/>
      <c r="E3" s="27"/>
      <c r="F3" s="27"/>
      <c r="G3" s="28"/>
      <c r="H3" s="28"/>
      <c r="I3" s="28"/>
      <c r="J3" s="27"/>
      <c r="K3" s="27"/>
      <c r="L3" s="27"/>
      <c r="M3" s="27"/>
      <c r="N3" s="27"/>
      <c r="O3" s="27"/>
      <c r="P3" s="27"/>
      <c r="Q3" s="27"/>
      <c r="R3" s="27"/>
      <c r="S3" s="27"/>
      <c r="T3" s="27"/>
    </row>
    <row r="4" spans="1:22" x14ac:dyDescent="0.25">
      <c r="A4" s="65"/>
      <c r="B4" s="94"/>
      <c r="C4" s="94"/>
      <c r="D4" s="94"/>
      <c r="E4" s="67"/>
      <c r="F4" s="67"/>
      <c r="G4" s="67"/>
      <c r="H4" s="67"/>
      <c r="I4" s="67"/>
      <c r="J4" s="67"/>
      <c r="K4" s="67"/>
      <c r="L4" s="65"/>
      <c r="P4" s="65"/>
      <c r="Q4" s="195"/>
    </row>
    <row r="5" spans="1:22" ht="13" x14ac:dyDescent="0.3">
      <c r="A5" s="6"/>
      <c r="B5" s="303" t="str">
        <f>IFERROR(LEFT('Output| RIN'!B5,2)+1&amp;". AER categories: forecast capex ($000s "&amp;'Input| Escalations'!$E$10&amp;" "&amp;'Input| Escalations'!$D$10&amp;")","")</f>
        <v>67. AER categories: forecast capex ($000s June 2026)</v>
      </c>
      <c r="C5" s="303"/>
      <c r="D5" s="303"/>
      <c r="E5" s="303"/>
      <c r="F5" s="303"/>
      <c r="G5" s="303"/>
      <c r="H5" s="303"/>
      <c r="I5" s="303"/>
      <c r="J5" s="303"/>
      <c r="K5" s="6"/>
      <c r="L5" s="6"/>
      <c r="M5" s="200"/>
      <c r="N5" s="200"/>
      <c r="O5" s="200"/>
      <c r="P5" s="6"/>
      <c r="Q5" s="201"/>
      <c r="R5" s="200"/>
      <c r="S5" s="200"/>
    </row>
    <row r="6" spans="1:22" x14ac:dyDescent="0.25">
      <c r="A6" s="65"/>
      <c r="B6" s="65"/>
      <c r="C6" s="65"/>
      <c r="D6" s="65"/>
      <c r="E6" s="65"/>
      <c r="F6" s="65"/>
      <c r="G6" s="65"/>
      <c r="H6" s="65"/>
      <c r="I6" s="65"/>
      <c r="J6" s="65"/>
      <c r="K6" s="67"/>
      <c r="L6" s="65"/>
      <c r="M6" s="65"/>
      <c r="P6" s="196"/>
      <c r="Q6" s="194"/>
    </row>
    <row r="7" spans="1:22" ht="13" x14ac:dyDescent="0.3">
      <c r="A7" s="65"/>
      <c r="B7" s="65"/>
      <c r="C7" s="316" t="s">
        <v>115</v>
      </c>
      <c r="D7" s="316"/>
      <c r="E7" s="316"/>
      <c r="F7" s="316"/>
      <c r="G7" s="316"/>
      <c r="H7" s="316"/>
      <c r="I7" s="316"/>
      <c r="J7" s="316"/>
      <c r="K7" s="67"/>
      <c r="L7" s="316" t="s">
        <v>116</v>
      </c>
      <c r="M7" s="316"/>
      <c r="N7" s="316"/>
      <c r="O7" s="316"/>
      <c r="P7" s="316"/>
      <c r="Q7" s="316"/>
      <c r="R7" s="316"/>
      <c r="S7" s="316"/>
    </row>
    <row r="8" spans="1:22" x14ac:dyDescent="0.25">
      <c r="A8" s="65"/>
      <c r="B8" s="94"/>
      <c r="C8" s="246" t="str">
        <f>IFERROR('Input| Escalations'!H23,"")</f>
        <v>2024-25</v>
      </c>
      <c r="D8" s="246" t="str">
        <f>IFERROR('Input| Escalations'!I23,"")</f>
        <v>2025-26</v>
      </c>
      <c r="E8" s="246" t="str">
        <f>IFERROR('Input| Escalations'!J23,"")</f>
        <v>2026-27</v>
      </c>
      <c r="F8" s="246" t="str">
        <f>IFERROR('Input| Escalations'!K23,"")</f>
        <v>2027-28</v>
      </c>
      <c r="G8" s="246" t="str">
        <f>IFERROR('Input| Escalations'!L23,"")</f>
        <v>2028-29</v>
      </c>
      <c r="H8" s="246" t="str">
        <f>IFERROR('Input| Escalations'!M23,"")</f>
        <v>2029-30</v>
      </c>
      <c r="I8" s="246" t="str">
        <f>IFERROR('Input| Escalations'!N23,"")</f>
        <v>2030-31</v>
      </c>
      <c r="J8" s="246" t="s">
        <v>114</v>
      </c>
      <c r="K8" s="67"/>
      <c r="L8" s="246" t="str">
        <f>IFERROR('Input| Escalations'!H23,"")</f>
        <v>2024-25</v>
      </c>
      <c r="M8" s="246" t="str">
        <f>IFERROR('Input| Escalations'!I23,"")</f>
        <v>2025-26</v>
      </c>
      <c r="N8" s="246" t="str">
        <f>IFERROR('Input| Escalations'!J23,"")</f>
        <v>2026-27</v>
      </c>
      <c r="O8" s="246" t="str">
        <f>IFERROR('Input| Escalations'!K23,"")</f>
        <v>2027-28</v>
      </c>
      <c r="P8" s="246" t="str">
        <f>IFERROR('Input| Escalations'!L23,"")</f>
        <v>2028-29</v>
      </c>
      <c r="Q8" s="246" t="str">
        <f>IFERROR('Input| Escalations'!M23,"")</f>
        <v>2029-30</v>
      </c>
      <c r="R8" s="246" t="str">
        <f>IFERROR('Input| Escalations'!N23,"")</f>
        <v>2030-31</v>
      </c>
      <c r="S8" s="246" t="s">
        <v>114</v>
      </c>
    </row>
    <row r="9" spans="1:22" ht="13" x14ac:dyDescent="0.3">
      <c r="A9" s="65"/>
      <c r="B9" s="57" t="str">
        <f>IF('Input| Setup'!B28="","",'Input| Setup'!B28)</f>
        <v>Replacement</v>
      </c>
      <c r="C9" s="253">
        <f>SUMPRODUCT('Calc| Project Costs'!V$10:V$1009,'Input| Projects'!$AI$10:$AI$1009,'Calc| Project Costs'!$BZ$10:$BZ$1009)</f>
        <v>0</v>
      </c>
      <c r="D9" s="253">
        <f>SUMPRODUCT('Calc| Project Costs'!W$10:W$1009,'Input| Projects'!$AI$10:$AI$1009,'Calc| Project Costs'!$BZ$10:$BZ$1009)</f>
        <v>0</v>
      </c>
      <c r="E9" s="253">
        <f>SUMPRODUCT('Calc| Project Costs'!X$10:X$1009,'Input| Projects'!$AI$10:$AI$1009,'Calc| Project Costs'!$BZ$10:$BZ$1009)</f>
        <v>106634.86745689117</v>
      </c>
      <c r="F9" s="253">
        <f>SUMPRODUCT('Calc| Project Costs'!Y$10:Y$1009,'Input| Projects'!$AI$10:$AI$1009,'Calc| Project Costs'!$BZ$10:$BZ$1009)</f>
        <v>104997.42325898173</v>
      </c>
      <c r="G9" s="253">
        <f>SUMPRODUCT('Calc| Project Costs'!Z$10:Z$1009,'Input| Projects'!$AI$10:$AI$1009,'Calc| Project Costs'!$BZ$10:$BZ$1009)</f>
        <v>106490.32930408319</v>
      </c>
      <c r="H9" s="253">
        <f>SUMPRODUCT('Calc| Project Costs'!AA$10:AA$1009,'Input| Projects'!$AI$10:$AI$1009,'Calc| Project Costs'!$BZ$10:$BZ$1009)</f>
        <v>103341.09719778557</v>
      </c>
      <c r="I9" s="253">
        <f>SUMPRODUCT('Calc| Project Costs'!AB$10:AB$1009,'Input| Projects'!$AI$10:$AI$1009,'Calc| Project Costs'!$BZ$10:$BZ$1009)</f>
        <v>103959.58548556973</v>
      </c>
      <c r="J9" s="272">
        <f>IFERROR(SUM(E9:I9),"")</f>
        <v>525423.30270331143</v>
      </c>
      <c r="K9" s="67"/>
      <c r="L9" s="253">
        <f>SUMPRODUCT('Calc| Project Costs'!V$10:V$1009,'Input| Projects'!$AI$10:$AI$1009,'Calc| Project Costs'!$CA$10:$CA$1009)</f>
        <v>0</v>
      </c>
      <c r="M9" s="253">
        <f>SUMPRODUCT('Calc| Project Costs'!W$10:W$1009,'Input| Projects'!$AI$10:$AI$1009,'Calc| Project Costs'!$CA$10:$CA$1009)</f>
        <v>0</v>
      </c>
      <c r="N9" s="253">
        <f>SUMPRODUCT('Calc| Project Costs'!X$10:X$1009,'Input| Projects'!$AI$10:$AI$1009,'Calc| Project Costs'!$CA$10:$CA$1009)</f>
        <v>0</v>
      </c>
      <c r="O9" s="253">
        <f>SUMPRODUCT('Calc| Project Costs'!Y$10:Y$1009,'Input| Projects'!$AI$10:$AI$1009,'Calc| Project Costs'!$CA$10:$CA$1009)</f>
        <v>0</v>
      </c>
      <c r="P9" s="253">
        <f>SUMPRODUCT('Calc| Project Costs'!Z$10:Z$1009,'Input| Projects'!$AI$10:$AI$1009,'Calc| Project Costs'!$CA$10:$CA$1009)</f>
        <v>0</v>
      </c>
      <c r="Q9" s="253">
        <f>SUMPRODUCT('Calc| Project Costs'!AA$10:AA$1009,'Input| Projects'!$AI$10:$AI$1009,'Calc| Project Costs'!$CA$10:$CA$1009)</f>
        <v>0</v>
      </c>
      <c r="R9" s="253">
        <f>SUMPRODUCT('Calc| Project Costs'!AB$10:AB$1009,'Input| Projects'!$AI$10:$AI$1009,'Calc| Project Costs'!$CA$10:$CA$1009)</f>
        <v>0</v>
      </c>
      <c r="S9" s="272">
        <f>IFERROR(SUM(N9:R9),"")</f>
        <v>0</v>
      </c>
      <c r="V9" s="221"/>
    </row>
    <row r="10" spans="1:22" ht="13" x14ac:dyDescent="0.3">
      <c r="A10" s="65"/>
      <c r="B10" s="57" t="str">
        <f>IF('Input| Setup'!B29="","",'Input| Setup'!B29)</f>
        <v>DER capex</v>
      </c>
      <c r="C10" s="253">
        <f>SUMPRODUCT('Calc| Project Costs'!V$10:V$1009,'Input| Projects'!$AJ$10:$AJ$1009,'Calc| Project Costs'!$BZ$10:$BZ$1009)</f>
        <v>0</v>
      </c>
      <c r="D10" s="253">
        <f>SUMPRODUCT('Calc| Project Costs'!W$10:W$1009,'Input| Projects'!$AJ$10:$AJ$1009,'Calc| Project Costs'!$BZ$10:$BZ$1009)</f>
        <v>0</v>
      </c>
      <c r="E10" s="253">
        <f>SUMPRODUCT('Calc| Project Costs'!X$10:X$1009,'Input| Projects'!$AJ$10:$AJ$1009,'Calc| Project Costs'!$BZ$10:$BZ$1009)</f>
        <v>7239.6700407368198</v>
      </c>
      <c r="F10" s="253">
        <f>SUMPRODUCT('Calc| Project Costs'!Y$10:Y$1009,'Input| Projects'!$AJ$10:$AJ$1009,'Calc| Project Costs'!$BZ$10:$BZ$1009)</f>
        <v>2641.3681215773195</v>
      </c>
      <c r="G10" s="253">
        <f>SUMPRODUCT('Calc| Project Costs'!Z$10:Z$1009,'Input| Projects'!$AJ$10:$AJ$1009,'Calc| Project Costs'!$BZ$10:$BZ$1009)</f>
        <v>2174.4186004944549</v>
      </c>
      <c r="H10" s="253">
        <f>SUMPRODUCT('Calc| Project Costs'!AA$10:AA$1009,'Input| Projects'!$AJ$10:$AJ$1009,'Calc| Project Costs'!$BZ$10:$BZ$1009)</f>
        <v>3623.0672063865368</v>
      </c>
      <c r="I10" s="253">
        <f>SUMPRODUCT('Calc| Project Costs'!AB$10:AB$1009,'Input| Projects'!$AJ$10:$AJ$1009,'Calc| Project Costs'!$BZ$10:$BZ$1009)</f>
        <v>1878.1023655049166</v>
      </c>
      <c r="J10" s="272">
        <f t="shared" ref="J10:J17" si="0">IFERROR(SUM(E10:I10),"")</f>
        <v>17556.626334700049</v>
      </c>
      <c r="K10" s="67"/>
      <c r="L10" s="253">
        <f>SUMPRODUCT('Calc| Project Costs'!V$10:V$1009,'Input| Projects'!$AJ$10:$AJ$1009,'Calc| Project Costs'!$CA$10:$CA$1009)</f>
        <v>0</v>
      </c>
      <c r="M10" s="253">
        <f>SUMPRODUCT('Calc| Project Costs'!W$10:W$1009,'Input| Projects'!$AJ$10:$AJ$1009,'Calc| Project Costs'!$CA$10:$CA$1009)</f>
        <v>0</v>
      </c>
      <c r="N10" s="253">
        <f>SUMPRODUCT('Calc| Project Costs'!X$10:X$1009,'Input| Projects'!$AJ$10:$AJ$1009,'Calc| Project Costs'!$CA$10:$CA$1009)</f>
        <v>0</v>
      </c>
      <c r="O10" s="253">
        <f>SUMPRODUCT('Calc| Project Costs'!Y$10:Y$1009,'Input| Projects'!$AJ$10:$AJ$1009,'Calc| Project Costs'!$CA$10:$CA$1009)</f>
        <v>0</v>
      </c>
      <c r="P10" s="253">
        <f>SUMPRODUCT('Calc| Project Costs'!Z$10:Z$1009,'Input| Projects'!$AJ$10:$AJ$1009,'Calc| Project Costs'!$CA$10:$CA$1009)</f>
        <v>0</v>
      </c>
      <c r="Q10" s="253">
        <f>SUMPRODUCT('Calc| Project Costs'!AA$10:AA$1009,'Input| Projects'!$AJ$10:$AJ$1009,'Calc| Project Costs'!$CA$10:$CA$1009)</f>
        <v>0</v>
      </c>
      <c r="R10" s="253">
        <f>SUMPRODUCT('Calc| Project Costs'!AB$10:AB$1009,'Input| Projects'!$AJ$10:$AJ$1009,'Calc| Project Costs'!$CA$10:$CA$1009)</f>
        <v>0</v>
      </c>
      <c r="S10" s="272">
        <f t="shared" ref="S10:S17" si="1">IFERROR(SUM(N10:R10),"")</f>
        <v>0</v>
      </c>
    </row>
    <row r="11" spans="1:22" ht="13" x14ac:dyDescent="0.3">
      <c r="A11" s="65"/>
      <c r="B11" s="57" t="str">
        <f>IF('Input| Setup'!B30="","",'Input| Setup'!B30)</f>
        <v>Augmentation</v>
      </c>
      <c r="C11" s="253">
        <f>SUMPRODUCT('Calc| Project Costs'!V$10:V$1009,'Input| Projects'!$AK$10:$AK$1009,'Calc| Project Costs'!$BZ$10:$BZ$1009)</f>
        <v>0</v>
      </c>
      <c r="D11" s="253">
        <f>SUMPRODUCT('Calc| Project Costs'!W$10:W$1009,'Input| Projects'!$AK$10:$AK$1009,'Calc| Project Costs'!$BZ$10:$BZ$1009)</f>
        <v>0</v>
      </c>
      <c r="E11" s="253">
        <f>SUMPRODUCT('Calc| Project Costs'!X$10:X$1009,'Input| Projects'!$AK$10:$AK$1009,'Calc| Project Costs'!$BZ$10:$BZ$1009)</f>
        <v>25501.43415910528</v>
      </c>
      <c r="F11" s="253">
        <f>SUMPRODUCT('Calc| Project Costs'!Y$10:Y$1009,'Input| Projects'!$AK$10:$AK$1009,'Calc| Project Costs'!$BZ$10:$BZ$1009)</f>
        <v>15261.551908807482</v>
      </c>
      <c r="G11" s="253">
        <f>SUMPRODUCT('Calc| Project Costs'!Z$10:Z$1009,'Input| Projects'!$AK$10:$AK$1009,'Calc| Project Costs'!$BZ$10:$BZ$1009)</f>
        <v>21849.041027905929</v>
      </c>
      <c r="H11" s="253">
        <f>SUMPRODUCT('Calc| Project Costs'!AA$10:AA$1009,'Input| Projects'!$AK$10:$AK$1009,'Calc| Project Costs'!$BZ$10:$BZ$1009)</f>
        <v>57006.838617810594</v>
      </c>
      <c r="I11" s="253">
        <f>SUMPRODUCT('Calc| Project Costs'!AB$10:AB$1009,'Input| Projects'!$AK$10:$AK$1009,'Calc| Project Costs'!$BZ$10:$BZ$1009)</f>
        <v>60689.805917592632</v>
      </c>
      <c r="J11" s="272">
        <f t="shared" si="0"/>
        <v>180308.67163122192</v>
      </c>
      <c r="K11" s="67"/>
      <c r="L11" s="253">
        <f>SUMPRODUCT('Calc| Project Costs'!V$10:V$1009,'Input| Projects'!$AK$10:$AK$1009,'Calc| Project Costs'!$CA$10:$CA$1009)</f>
        <v>0</v>
      </c>
      <c r="M11" s="253">
        <f>SUMPRODUCT('Calc| Project Costs'!W$10:W$1009,'Input| Projects'!$AK$10:$AK$1009,'Calc| Project Costs'!$CA$10:$CA$1009)</f>
        <v>0</v>
      </c>
      <c r="N11" s="253">
        <f>SUMPRODUCT('Calc| Project Costs'!X$10:X$1009,'Input| Projects'!$AK$10:$AK$1009,'Calc| Project Costs'!$CA$10:$CA$1009)</f>
        <v>0</v>
      </c>
      <c r="O11" s="253">
        <f>SUMPRODUCT('Calc| Project Costs'!Y$10:Y$1009,'Input| Projects'!$AK$10:$AK$1009,'Calc| Project Costs'!$CA$10:$CA$1009)</f>
        <v>0</v>
      </c>
      <c r="P11" s="253">
        <f>SUMPRODUCT('Calc| Project Costs'!Z$10:Z$1009,'Input| Projects'!$AK$10:$AK$1009,'Calc| Project Costs'!$CA$10:$CA$1009)</f>
        <v>0</v>
      </c>
      <c r="Q11" s="253">
        <f>SUMPRODUCT('Calc| Project Costs'!AA$10:AA$1009,'Input| Projects'!$AK$10:$AK$1009,'Calc| Project Costs'!$CA$10:$CA$1009)</f>
        <v>0</v>
      </c>
      <c r="R11" s="253">
        <f>SUMPRODUCT('Calc| Project Costs'!AB$10:AB$1009,'Input| Projects'!$AK$10:$AK$1009,'Calc| Project Costs'!$CA$10:$CA$1009)</f>
        <v>0</v>
      </c>
      <c r="S11" s="272">
        <f t="shared" si="1"/>
        <v>0</v>
      </c>
    </row>
    <row r="12" spans="1:22" ht="13" x14ac:dyDescent="0.3">
      <c r="A12" s="65"/>
      <c r="B12" s="57" t="str">
        <f>IF('Input| Setup'!B31="","",'Input| Setup'!B31)</f>
        <v>Connections</v>
      </c>
      <c r="C12" s="253">
        <f>SUMPRODUCT('Calc| Project Costs'!V$10:V$1009,'Input| Projects'!$AL$10:$AL$1009,'Calc| Project Costs'!$BZ$10:$BZ$1009)</f>
        <v>0</v>
      </c>
      <c r="D12" s="253">
        <f>SUMPRODUCT('Calc| Project Costs'!W$10:W$1009,'Input| Projects'!$AL$10:$AL$1009,'Calc| Project Costs'!$BZ$10:$BZ$1009)</f>
        <v>0</v>
      </c>
      <c r="E12" s="253">
        <f>SUMPRODUCT('Calc| Project Costs'!X$10:X$1009,'Input| Projects'!$AL$10:$AL$1009,'Calc| Project Costs'!$BZ$10:$BZ$1009)</f>
        <v>82889.595750337481</v>
      </c>
      <c r="F12" s="253">
        <f>SUMPRODUCT('Calc| Project Costs'!Y$10:Y$1009,'Input| Projects'!$AL$10:$AL$1009,'Calc| Project Costs'!$BZ$10:$BZ$1009)</f>
        <v>83266.036283248191</v>
      </c>
      <c r="G12" s="253">
        <f>SUMPRODUCT('Calc| Project Costs'!Z$10:Z$1009,'Input| Projects'!$AL$10:$AL$1009,'Calc| Project Costs'!$BZ$10:$BZ$1009)</f>
        <v>83644.158269813008</v>
      </c>
      <c r="H12" s="253">
        <f>SUMPRODUCT('Calc| Project Costs'!AA$10:AA$1009,'Input| Projects'!$AL$10:$AL$1009,'Calc| Project Costs'!$BZ$10:$BZ$1009)</f>
        <v>86678.322362613544</v>
      </c>
      <c r="I12" s="253">
        <f>SUMPRODUCT('Calc| Project Costs'!AB$10:AB$1009,'Input| Projects'!$AL$10:$AL$1009,'Calc| Project Costs'!$BZ$10:$BZ$1009)</f>
        <v>87949.651681993186</v>
      </c>
      <c r="J12" s="272">
        <f t="shared" si="0"/>
        <v>424427.76434800541</v>
      </c>
      <c r="K12" s="67"/>
      <c r="L12" s="253">
        <f>SUMPRODUCT('Calc| Project Costs'!V$10:V$1009,'Input| Projects'!$AL$10:$AL$1009,'Calc| Project Costs'!$CA$10:$CA$1009)</f>
        <v>0</v>
      </c>
      <c r="M12" s="253">
        <f>SUMPRODUCT('Calc| Project Costs'!W$10:W$1009,'Input| Projects'!$AL$10:$AL$1009,'Calc| Project Costs'!$CA$10:$CA$1009)</f>
        <v>0</v>
      </c>
      <c r="N12" s="253">
        <f>SUMPRODUCT('Calc| Project Costs'!X$10:X$1009,'Input| Projects'!$AL$10:$AL$1009,'Calc| Project Costs'!$CA$10:$CA$1009)</f>
        <v>0</v>
      </c>
      <c r="O12" s="253">
        <f>SUMPRODUCT('Calc| Project Costs'!Y$10:Y$1009,'Input| Projects'!$AL$10:$AL$1009,'Calc| Project Costs'!$CA$10:$CA$1009)</f>
        <v>0</v>
      </c>
      <c r="P12" s="253">
        <f>SUMPRODUCT('Calc| Project Costs'!Z$10:Z$1009,'Input| Projects'!$AL$10:$AL$1009,'Calc| Project Costs'!$CA$10:$CA$1009)</f>
        <v>0</v>
      </c>
      <c r="Q12" s="253">
        <f>SUMPRODUCT('Calc| Project Costs'!AA$10:AA$1009,'Input| Projects'!$AL$10:$AL$1009,'Calc| Project Costs'!$CA$10:$CA$1009)</f>
        <v>0</v>
      </c>
      <c r="R12" s="253">
        <f>SUMPRODUCT('Calc| Project Costs'!AB$10:AB$1009,'Input| Projects'!$AL$10:$AL$1009,'Calc| Project Costs'!$CA$10:$CA$1009)</f>
        <v>0</v>
      </c>
      <c r="S12" s="272">
        <f t="shared" si="1"/>
        <v>0</v>
      </c>
    </row>
    <row r="13" spans="1:22" ht="13" x14ac:dyDescent="0.3">
      <c r="A13" s="65"/>
      <c r="B13" s="57" t="str">
        <f>IF('Input| Setup'!B32="","",'Input| Setup'!B32)</f>
        <v>ICT capex</v>
      </c>
      <c r="C13" s="253">
        <f>SUMPRODUCT('Calc| Project Costs'!V$10:V$1009,'Input| Projects'!$AM$10:$AM$1009,'Calc| Project Costs'!$BZ$10:$BZ$1009)</f>
        <v>0</v>
      </c>
      <c r="D13" s="253">
        <f>SUMPRODUCT('Calc| Project Costs'!W$10:W$1009,'Input| Projects'!$AM$10:$AM$1009,'Calc| Project Costs'!$BZ$10:$BZ$1009)</f>
        <v>0</v>
      </c>
      <c r="E13" s="253">
        <f>SUMPRODUCT('Calc| Project Costs'!X$10:X$1009,'Input| Projects'!$AM$10:$AM$1009,'Calc| Project Costs'!$BZ$10:$BZ$1009)</f>
        <v>68141.41545735157</v>
      </c>
      <c r="F13" s="253">
        <f>SUMPRODUCT('Calc| Project Costs'!Y$10:Y$1009,'Input| Projects'!$AM$10:$AM$1009,'Calc| Project Costs'!$BZ$10:$BZ$1009)</f>
        <v>76788.449530195561</v>
      </c>
      <c r="G13" s="253">
        <f>SUMPRODUCT('Calc| Project Costs'!Z$10:Z$1009,'Input| Projects'!$AM$10:$AM$1009,'Calc| Project Costs'!$BZ$10:$BZ$1009)</f>
        <v>63727.364279393056</v>
      </c>
      <c r="H13" s="253">
        <f>SUMPRODUCT('Calc| Project Costs'!AA$10:AA$1009,'Input| Projects'!$AM$10:$AM$1009,'Calc| Project Costs'!$BZ$10:$BZ$1009)</f>
        <v>61151.668145154908</v>
      </c>
      <c r="I13" s="253">
        <f>SUMPRODUCT('Calc| Project Costs'!AB$10:AB$1009,'Input| Projects'!$AM$10:$AM$1009,'Calc| Project Costs'!$BZ$10:$BZ$1009)</f>
        <v>40424.403166950367</v>
      </c>
      <c r="J13" s="272">
        <f t="shared" si="0"/>
        <v>310233.30057904549</v>
      </c>
      <c r="K13" s="67"/>
      <c r="L13" s="253">
        <f>SUMPRODUCT('Calc| Project Costs'!V$10:V$1009,'Input| Projects'!$AM$10:$AM$1009,'Calc| Project Costs'!$CA$10:$CA$1009)</f>
        <v>0</v>
      </c>
      <c r="M13" s="253">
        <f>SUMPRODUCT('Calc| Project Costs'!W$10:W$1009,'Input| Projects'!$AM$10:$AM$1009,'Calc| Project Costs'!$CA$10:$CA$1009)</f>
        <v>0</v>
      </c>
      <c r="N13" s="253">
        <f>SUMPRODUCT('Calc| Project Costs'!X$10:X$1009,'Input| Projects'!$AM$10:$AM$1009,'Calc| Project Costs'!$CA$10:$CA$1009)</f>
        <v>0</v>
      </c>
      <c r="O13" s="253">
        <f>SUMPRODUCT('Calc| Project Costs'!Y$10:Y$1009,'Input| Projects'!$AM$10:$AM$1009,'Calc| Project Costs'!$CA$10:$CA$1009)</f>
        <v>0</v>
      </c>
      <c r="P13" s="253">
        <f>SUMPRODUCT('Calc| Project Costs'!Z$10:Z$1009,'Input| Projects'!$AM$10:$AM$1009,'Calc| Project Costs'!$CA$10:$CA$1009)</f>
        <v>0</v>
      </c>
      <c r="Q13" s="253">
        <f>SUMPRODUCT('Calc| Project Costs'!AA$10:AA$1009,'Input| Projects'!$AM$10:$AM$1009,'Calc| Project Costs'!$CA$10:$CA$1009)</f>
        <v>0</v>
      </c>
      <c r="R13" s="253">
        <f>SUMPRODUCT('Calc| Project Costs'!AB$10:AB$1009,'Input| Projects'!$AM$10:$AM$1009,'Calc| Project Costs'!$CA$10:$CA$1009)</f>
        <v>0</v>
      </c>
      <c r="S13" s="272">
        <f t="shared" si="1"/>
        <v>0</v>
      </c>
    </row>
    <row r="14" spans="1:22" ht="13" x14ac:dyDescent="0.3">
      <c r="A14" s="65"/>
      <c r="B14" s="57" t="str">
        <f>IF('Input| Setup'!B33="","",'Input| Setup'!B33)</f>
        <v>Property capex</v>
      </c>
      <c r="C14" s="253">
        <f>SUMPRODUCT('Calc| Project Costs'!V$10:V$1009,'Input| Projects'!$AN$10:$AN$1009,'Calc| Project Costs'!$BZ$10:$BZ$1009)</f>
        <v>0</v>
      </c>
      <c r="D14" s="253">
        <f>SUMPRODUCT('Calc| Project Costs'!W$10:W$1009,'Input| Projects'!$AN$10:$AN$1009,'Calc| Project Costs'!$BZ$10:$BZ$1009)</f>
        <v>0</v>
      </c>
      <c r="E14" s="253">
        <f>SUMPRODUCT('Calc| Project Costs'!X$10:X$1009,'Input| Projects'!$AN$10:$AN$1009,'Calc| Project Costs'!$BZ$10:$BZ$1009)</f>
        <v>2309.2077079756073</v>
      </c>
      <c r="F14" s="253">
        <f>SUMPRODUCT('Calc| Project Costs'!Y$10:Y$1009,'Input| Projects'!$AN$10:$AN$1009,'Calc| Project Costs'!$BZ$10:$BZ$1009)</f>
        <v>1244.1829330495061</v>
      </c>
      <c r="G14" s="253">
        <f>SUMPRODUCT('Calc| Project Costs'!Z$10:Z$1009,'Input| Projects'!$AN$10:$AN$1009,'Calc| Project Costs'!$BZ$10:$BZ$1009)</f>
        <v>4246.9260949484496</v>
      </c>
      <c r="H14" s="253">
        <f>SUMPRODUCT('Calc| Project Costs'!AA$10:AA$1009,'Input| Projects'!$AN$10:$AN$1009,'Calc| Project Costs'!$BZ$10:$BZ$1009)</f>
        <v>9079.591330755673</v>
      </c>
      <c r="I14" s="253">
        <f>SUMPRODUCT('Calc| Project Costs'!AB$10:AB$1009,'Input| Projects'!$AN$10:$AN$1009,'Calc| Project Costs'!$BZ$10:$BZ$1009)</f>
        <v>936.07300413781411</v>
      </c>
      <c r="J14" s="272">
        <f t="shared" si="0"/>
        <v>17815.981070867052</v>
      </c>
      <c r="K14" s="67"/>
      <c r="L14" s="253">
        <f>SUMPRODUCT('Calc| Project Costs'!V$10:V$1009,'Input| Projects'!$AN$10:$AN$1009,'Calc| Project Costs'!$CA$10:$CA$1009)</f>
        <v>0</v>
      </c>
      <c r="M14" s="253">
        <f>SUMPRODUCT('Calc| Project Costs'!W$10:W$1009,'Input| Projects'!$AN$10:$AN$1009,'Calc| Project Costs'!$CA$10:$CA$1009)</f>
        <v>0</v>
      </c>
      <c r="N14" s="253">
        <f>SUMPRODUCT('Calc| Project Costs'!X$10:X$1009,'Input| Projects'!$AN$10:$AN$1009,'Calc| Project Costs'!$CA$10:$CA$1009)</f>
        <v>0</v>
      </c>
      <c r="O14" s="253">
        <f>SUMPRODUCT('Calc| Project Costs'!Y$10:Y$1009,'Input| Projects'!$AN$10:$AN$1009,'Calc| Project Costs'!$CA$10:$CA$1009)</f>
        <v>0</v>
      </c>
      <c r="P14" s="253">
        <f>SUMPRODUCT('Calc| Project Costs'!Z$10:Z$1009,'Input| Projects'!$AN$10:$AN$1009,'Calc| Project Costs'!$CA$10:$CA$1009)</f>
        <v>0</v>
      </c>
      <c r="Q14" s="253">
        <f>SUMPRODUCT('Calc| Project Costs'!AA$10:AA$1009,'Input| Projects'!$AN$10:$AN$1009,'Calc| Project Costs'!$CA$10:$CA$1009)</f>
        <v>0</v>
      </c>
      <c r="R14" s="253">
        <f>SUMPRODUCT('Calc| Project Costs'!AB$10:AB$1009,'Input| Projects'!$AN$10:$AN$1009,'Calc| Project Costs'!$CA$10:$CA$1009)</f>
        <v>0</v>
      </c>
      <c r="S14" s="272">
        <f t="shared" si="1"/>
        <v>0</v>
      </c>
    </row>
    <row r="15" spans="1:22" ht="13" x14ac:dyDescent="0.3">
      <c r="A15" s="65"/>
      <c r="B15" s="57" t="str">
        <f>IF('Input| Setup'!B34="","",'Input| Setup'!B34)</f>
        <v>Fleet capex</v>
      </c>
      <c r="C15" s="253">
        <f>SUMPRODUCT('Calc| Project Costs'!V$10:V$1009,'Input| Projects'!$AO$10:$AO$1009,'Calc| Project Costs'!$BZ$10:$BZ$1009)</f>
        <v>0</v>
      </c>
      <c r="D15" s="253">
        <f>SUMPRODUCT('Calc| Project Costs'!W$10:W$1009,'Input| Projects'!$AO$10:$AO$1009,'Calc| Project Costs'!$BZ$10:$BZ$1009)</f>
        <v>0</v>
      </c>
      <c r="E15" s="253">
        <f>SUMPRODUCT('Calc| Project Costs'!X$10:X$1009,'Input| Projects'!$AO$10:$AO$1009,'Calc| Project Costs'!$BZ$10:$BZ$1009)</f>
        <v>9586.6992621736408</v>
      </c>
      <c r="F15" s="253">
        <f>SUMPRODUCT('Calc| Project Costs'!Y$10:Y$1009,'Input| Projects'!$AO$10:$AO$1009,'Calc| Project Costs'!$BZ$10:$BZ$1009)</f>
        <v>11392.153908447643</v>
      </c>
      <c r="G15" s="253">
        <f>SUMPRODUCT('Calc| Project Costs'!Z$10:Z$1009,'Input| Projects'!$AO$10:$AO$1009,'Calc| Project Costs'!$BZ$10:$BZ$1009)</f>
        <v>6580.3636038450113</v>
      </c>
      <c r="H15" s="253">
        <f>SUMPRODUCT('Calc| Project Costs'!AA$10:AA$1009,'Input| Projects'!$AO$10:$AO$1009,'Calc| Project Costs'!$BZ$10:$BZ$1009)</f>
        <v>8944.9174524097252</v>
      </c>
      <c r="I15" s="253">
        <f>SUMPRODUCT('Calc| Project Costs'!AB$10:AB$1009,'Input| Projects'!$AO$10:$AO$1009,'Calc| Project Costs'!$BZ$10:$BZ$1009)</f>
        <v>28217.522544507123</v>
      </c>
      <c r="J15" s="272">
        <f t="shared" si="0"/>
        <v>64721.656771383146</v>
      </c>
      <c r="K15" s="67"/>
      <c r="L15" s="253">
        <f>SUMPRODUCT('Calc| Project Costs'!V$10:V$1009,'Input| Projects'!$AO$10:$AO$1009,'Calc| Project Costs'!$CA$10:$CA$1009)</f>
        <v>0</v>
      </c>
      <c r="M15" s="253">
        <f>SUMPRODUCT('Calc| Project Costs'!W$10:W$1009,'Input| Projects'!$AO$10:$AO$1009,'Calc| Project Costs'!$CA$10:$CA$1009)</f>
        <v>0</v>
      </c>
      <c r="N15" s="253">
        <f>SUMPRODUCT('Calc| Project Costs'!X$10:X$1009,'Input| Projects'!$AO$10:$AO$1009,'Calc| Project Costs'!$CA$10:$CA$1009)</f>
        <v>0</v>
      </c>
      <c r="O15" s="253">
        <f>SUMPRODUCT('Calc| Project Costs'!Y$10:Y$1009,'Input| Projects'!$AO$10:$AO$1009,'Calc| Project Costs'!$CA$10:$CA$1009)</f>
        <v>0</v>
      </c>
      <c r="P15" s="253">
        <f>SUMPRODUCT('Calc| Project Costs'!Z$10:Z$1009,'Input| Projects'!$AO$10:$AO$1009,'Calc| Project Costs'!$CA$10:$CA$1009)</f>
        <v>0</v>
      </c>
      <c r="Q15" s="253">
        <f>SUMPRODUCT('Calc| Project Costs'!AA$10:AA$1009,'Input| Projects'!$AO$10:$AO$1009,'Calc| Project Costs'!$CA$10:$CA$1009)</f>
        <v>0</v>
      </c>
      <c r="R15" s="253">
        <f>SUMPRODUCT('Calc| Project Costs'!AB$10:AB$1009,'Input| Projects'!$AO$10:$AO$1009,'Calc| Project Costs'!$CA$10:$CA$1009)</f>
        <v>0</v>
      </c>
      <c r="S15" s="272">
        <f t="shared" si="1"/>
        <v>0</v>
      </c>
    </row>
    <row r="16" spans="1:22" ht="13" x14ac:dyDescent="0.3">
      <c r="A16" s="65"/>
      <c r="B16" s="57" t="str">
        <f>IF('Input| Setup'!B35="","",'Input| Setup'!B35)</f>
        <v>Other non-network capex</v>
      </c>
      <c r="C16" s="253">
        <f>SUMPRODUCT('Calc| Project Costs'!V$10:V$1009,'Input| Projects'!$AP$10:$AP$1009,'Calc| Project Costs'!$BZ$10:$BZ$1009)</f>
        <v>0</v>
      </c>
      <c r="D16" s="253">
        <f>SUMPRODUCT('Calc| Project Costs'!W$10:W$1009,'Input| Projects'!$AP$10:$AP$1009,'Calc| Project Costs'!$BZ$10:$BZ$1009)</f>
        <v>0</v>
      </c>
      <c r="E16" s="253">
        <f>SUMPRODUCT('Calc| Project Costs'!X$10:X$1009,'Input| Projects'!$AP$10:$AP$1009,'Calc| Project Costs'!$BZ$10:$BZ$1009)</f>
        <v>206.99063017132667</v>
      </c>
      <c r="F16" s="253">
        <f>SUMPRODUCT('Calc| Project Costs'!Y$10:Y$1009,'Input| Projects'!$AP$10:$AP$1009,'Calc| Project Costs'!$BZ$10:$BZ$1009)</f>
        <v>207.37964285995545</v>
      </c>
      <c r="G16" s="253">
        <f>SUMPRODUCT('Calc| Project Costs'!Z$10:Z$1009,'Input| Projects'!$AP$10:$AP$1009,'Calc| Project Costs'!$BZ$10:$BZ$1009)</f>
        <v>207.86205541585124</v>
      </c>
      <c r="H16" s="253">
        <f>SUMPRODUCT('Calc| Project Costs'!AA$10:AA$1009,'Input| Projects'!$AP$10:$AP$1009,'Calc| Project Costs'!$BZ$10:$BZ$1009)</f>
        <v>208.42474136028744</v>
      </c>
      <c r="I16" s="253">
        <f>SUMPRODUCT('Calc| Project Costs'!AB$10:AB$1009,'Input| Projects'!$AP$10:$AP$1009,'Calc| Project Costs'!$BZ$10:$BZ$1009)</f>
        <v>208.95862884611105</v>
      </c>
      <c r="J16" s="272">
        <f t="shared" si="0"/>
        <v>1039.6156986535318</v>
      </c>
      <c r="K16" s="67"/>
      <c r="L16" s="253">
        <f>SUMPRODUCT('Calc| Project Costs'!V$10:V$1009,'Input| Projects'!$AP$10:$AP$1009,'Calc| Project Costs'!$CA$10:$CA$1009)</f>
        <v>0</v>
      </c>
      <c r="M16" s="253">
        <f>SUMPRODUCT('Calc| Project Costs'!W$10:W$1009,'Input| Projects'!$AP$10:$AP$1009,'Calc| Project Costs'!$CA$10:$CA$1009)</f>
        <v>0</v>
      </c>
      <c r="N16" s="253">
        <f>SUMPRODUCT('Calc| Project Costs'!X$10:X$1009,'Input| Projects'!$AP$10:$AP$1009,'Calc| Project Costs'!$CA$10:$CA$1009)</f>
        <v>0</v>
      </c>
      <c r="O16" s="253">
        <f>SUMPRODUCT('Calc| Project Costs'!Y$10:Y$1009,'Input| Projects'!$AP$10:$AP$1009,'Calc| Project Costs'!$CA$10:$CA$1009)</f>
        <v>0</v>
      </c>
      <c r="P16" s="253">
        <f>SUMPRODUCT('Calc| Project Costs'!Z$10:Z$1009,'Input| Projects'!$AP$10:$AP$1009,'Calc| Project Costs'!$CA$10:$CA$1009)</f>
        <v>0</v>
      </c>
      <c r="Q16" s="253">
        <f>SUMPRODUCT('Calc| Project Costs'!AA$10:AA$1009,'Input| Projects'!$AP$10:$AP$1009,'Calc| Project Costs'!$CA$10:$CA$1009)</f>
        <v>0</v>
      </c>
      <c r="R16" s="253">
        <f>SUMPRODUCT('Calc| Project Costs'!AB$10:AB$1009,'Input| Projects'!$AP$10:$AP$1009,'Calc| Project Costs'!$CA$10:$CA$1009)</f>
        <v>0</v>
      </c>
      <c r="S16" s="272">
        <f t="shared" si="1"/>
        <v>0</v>
      </c>
    </row>
    <row r="17" spans="1:21" ht="13" x14ac:dyDescent="0.3">
      <c r="A17" s="65"/>
      <c r="B17" s="57" t="s">
        <v>33</v>
      </c>
      <c r="C17" s="253">
        <f>SUMPRODUCT('Calc| Project Costs'!$BZ$10:$BZ$1009,'Calc| Project Costs'!BB10:BB1009)</f>
        <v>0</v>
      </c>
      <c r="D17" s="253">
        <f>SUMPRODUCT('Calc| Project Costs'!$BZ$10:$BZ$1009,'Calc| Project Costs'!BC10:BC1009)</f>
        <v>0</v>
      </c>
      <c r="E17" s="253">
        <f>SUMPRODUCT('Calc| Project Costs'!$BZ$10:$BZ$1009,'Calc| Project Costs'!BD10:BD1009)</f>
        <v>34960.880653562475</v>
      </c>
      <c r="F17" s="253">
        <f>SUMPRODUCT('Calc| Project Costs'!$BZ$10:$BZ$1009,'Calc| Project Costs'!BE10:BE1009)</f>
        <v>33322.265115336922</v>
      </c>
      <c r="G17" s="253">
        <f>SUMPRODUCT('Calc| Project Costs'!$BZ$10:$BZ$1009,'Calc| Project Costs'!BF10:BF1009)</f>
        <v>35005.901088073937</v>
      </c>
      <c r="H17" s="253">
        <f>SUMPRODUCT('Calc| Project Costs'!$BZ$10:$BZ$1009,'Calc| Project Costs'!BG10:BG1009)</f>
        <v>41198.761426586549</v>
      </c>
      <c r="I17" s="253">
        <f>SUMPRODUCT('Calc| Project Costs'!$BZ$10:$BZ$1009,'Calc| Project Costs'!BH10:BH1009)</f>
        <v>42522.172044113999</v>
      </c>
      <c r="J17" s="272">
        <f t="shared" si="0"/>
        <v>187009.9803276739</v>
      </c>
      <c r="K17" s="67"/>
      <c r="L17" s="253">
        <f>SUMPRODUCT('Calc| Project Costs'!$CA$10:$CA$1009,'Calc| Project Costs'!BB10:BB1009)</f>
        <v>0</v>
      </c>
      <c r="M17" s="253">
        <f>SUMPRODUCT('Calc| Project Costs'!$CA$10:$CA$1009,'Calc| Project Costs'!BC10:BC1009)</f>
        <v>0</v>
      </c>
      <c r="N17" s="253">
        <f>SUMPRODUCT('Calc| Project Costs'!$CA$10:$CA$1009,'Calc| Project Costs'!BD10:BD1009)</f>
        <v>0</v>
      </c>
      <c r="O17" s="253">
        <f>SUMPRODUCT('Calc| Project Costs'!$CA$10:$CA$1009,'Calc| Project Costs'!BE10:BE1009)</f>
        <v>0</v>
      </c>
      <c r="P17" s="253">
        <f>SUMPRODUCT('Calc| Project Costs'!$CA$10:$CA$1009,'Calc| Project Costs'!BF10:BF1009)</f>
        <v>0</v>
      </c>
      <c r="Q17" s="253">
        <f>SUMPRODUCT('Calc| Project Costs'!$CA$10:$CA$1009,'Calc| Project Costs'!BG10:BG1009)</f>
        <v>0</v>
      </c>
      <c r="R17" s="253">
        <f>SUMPRODUCT('Calc| Project Costs'!$CA$10:$CA$1009,'Calc| Project Costs'!BH10:BH1009)</f>
        <v>0</v>
      </c>
      <c r="S17" s="272">
        <f t="shared" si="1"/>
        <v>0</v>
      </c>
    </row>
    <row r="18" spans="1:21" ht="13" x14ac:dyDescent="0.3">
      <c r="A18" s="65"/>
      <c r="B18" s="273" t="s">
        <v>182</v>
      </c>
      <c r="C18" s="272">
        <f t="shared" ref="C18:J18" si="2">IFERROR(SUM(C9:C17),"")</f>
        <v>0</v>
      </c>
      <c r="D18" s="272">
        <f t="shared" si="2"/>
        <v>0</v>
      </c>
      <c r="E18" s="272">
        <f t="shared" si="2"/>
        <v>337470.76111830526</v>
      </c>
      <c r="F18" s="272">
        <f>IFERROR(SUM(F9:F17),"")</f>
        <v>329120.81070250436</v>
      </c>
      <c r="G18" s="272">
        <f>IFERROR(SUM(G9:G17),"")</f>
        <v>323926.36432397284</v>
      </c>
      <c r="H18" s="272">
        <f>IFERROR(SUM(H9:H17),"")</f>
        <v>371232.68848086341</v>
      </c>
      <c r="I18" s="272">
        <f>IFERROR(SUM(I9:I17),"")</f>
        <v>366786.27483921585</v>
      </c>
      <c r="J18" s="272">
        <f t="shared" si="2"/>
        <v>1728536.899464862</v>
      </c>
      <c r="K18" s="67"/>
      <c r="L18" s="272">
        <f t="shared" ref="L18:S18" si="3">IFERROR(SUM(L9:L17),"")</f>
        <v>0</v>
      </c>
      <c r="M18" s="272">
        <f t="shared" si="3"/>
        <v>0</v>
      </c>
      <c r="N18" s="272">
        <f t="shared" si="3"/>
        <v>0</v>
      </c>
      <c r="O18" s="272">
        <f t="shared" si="3"/>
        <v>0</v>
      </c>
      <c r="P18" s="272">
        <f t="shared" si="3"/>
        <v>0</v>
      </c>
      <c r="Q18" s="272">
        <f t="shared" si="3"/>
        <v>0</v>
      </c>
      <c r="R18" s="272">
        <f t="shared" si="3"/>
        <v>0</v>
      </c>
      <c r="S18" s="272">
        <f t="shared" si="3"/>
        <v>0</v>
      </c>
    </row>
    <row r="19" spans="1:21" ht="13" x14ac:dyDescent="0.3">
      <c r="A19" s="65"/>
      <c r="B19" s="57" t="s">
        <v>43</v>
      </c>
      <c r="C19" s="253">
        <f>SUMPRODUCT('Calc| Project Costs'!AD10:AD1009,'Calc| Project Costs'!$BZ$10:$BZ$1009)+SUMPRODUCT('Calc| Project Costs'!BJ10:BJ1009,'Calc| Project Costs'!$BZ$10:$BZ$1009)</f>
        <v>0</v>
      </c>
      <c r="D19" s="253">
        <f>SUMPRODUCT('Calc| Project Costs'!AE10:AE1009,'Calc| Project Costs'!$BZ$10:$BZ$1009)+SUMPRODUCT('Calc| Project Costs'!BK10:BK1009,'Calc| Project Costs'!$BZ$10:$BZ$1009)</f>
        <v>0</v>
      </c>
      <c r="E19" s="253">
        <f>SUMPRODUCT('Calc| Project Costs'!AF10:AF1009,'Calc| Project Costs'!$BZ$10:$BZ$1009)+SUMPRODUCT('Calc| Project Costs'!BL10:BL1009,'Calc| Project Costs'!$BZ$10:$BZ$1009)</f>
        <v>64418.999000232579</v>
      </c>
      <c r="F19" s="253">
        <f>SUMPRODUCT('Calc| Project Costs'!AG10:AG1009,'Calc| Project Costs'!$BZ$10:$BZ$1009)+SUMPRODUCT('Calc| Project Costs'!BM10:BM1009,'Calc| Project Costs'!$BZ$10:$BZ$1009)</f>
        <v>64327.700475274658</v>
      </c>
      <c r="G19" s="253">
        <f>SUMPRODUCT('Calc| Project Costs'!AH10:AH1009,'Calc| Project Costs'!$BZ$10:$BZ$1009)+SUMPRODUCT('Calc| Project Costs'!BN10:BN1009,'Calc| Project Costs'!$BZ$10:$BZ$1009)</f>
        <v>64299.044484899758</v>
      </c>
      <c r="H19" s="253">
        <f>SUMPRODUCT('Calc| Project Costs'!AI10:AI1009,'Calc| Project Costs'!$BZ$10:$BZ$1009)+SUMPRODUCT('Calc| Project Costs'!BO10:BO1009,'Calc| Project Costs'!$BZ$10:$BZ$1009)</f>
        <v>66607.800775691358</v>
      </c>
      <c r="I19" s="253">
        <f>SUMPRODUCT('Calc| Project Costs'!AJ10:AJ1009,'Calc| Project Costs'!$BZ$10:$BZ$1009)+SUMPRODUCT('Calc| Project Costs'!BP10:BP1009,'Calc| Project Costs'!$BZ$10:$BZ$1009)</f>
        <v>67766.491618485132</v>
      </c>
      <c r="J19" s="272">
        <f>IFERROR(SUM(E19:I19),"")</f>
        <v>327420.03635458346</v>
      </c>
      <c r="K19" s="67"/>
      <c r="L19" s="253">
        <f>SUMPRODUCT('Calc| Project Costs'!AD10:AD1009,'Calc| Project Costs'!$CA$10:$CA$1009)+SUMPRODUCT('Calc| Project Costs'!BJ10:BJ1009,'Calc| Project Costs'!$CA$10:$CA$1009)</f>
        <v>0</v>
      </c>
      <c r="M19" s="253">
        <f>SUMPRODUCT('Calc| Project Costs'!AE10:AE1009,'Calc| Project Costs'!$CA$10:$CA$1009)+SUMPRODUCT('Calc| Project Costs'!BK10:BK1009,'Calc| Project Costs'!$CA$10:$CA$1009)</f>
        <v>0</v>
      </c>
      <c r="N19" s="253">
        <f>SUMPRODUCT('Calc| Project Costs'!AF10:AF1009,'Calc| Project Costs'!$CA$10:$CA$1009)+SUMPRODUCT('Calc| Project Costs'!BL10:BL1009,'Calc| Project Costs'!$CA$10:$CA$1009)</f>
        <v>0</v>
      </c>
      <c r="O19" s="253">
        <f>SUMPRODUCT('Calc| Project Costs'!AG10:AG1009,'Calc| Project Costs'!$CA$10:$CA$1009)+SUMPRODUCT('Calc| Project Costs'!BM10:BM1009,'Calc| Project Costs'!$CA$10:$CA$1009)</f>
        <v>0</v>
      </c>
      <c r="P19" s="253">
        <f>SUMPRODUCT('Calc| Project Costs'!AH10:AH1009,'Calc| Project Costs'!$CA$10:$CA$1009)+SUMPRODUCT('Calc| Project Costs'!BN10:BN1009,'Calc| Project Costs'!$CA$10:$CA$1009)</f>
        <v>0</v>
      </c>
      <c r="Q19" s="253">
        <f>SUMPRODUCT('Calc| Project Costs'!AI10:AI1009,'Calc| Project Costs'!$CA$10:$CA$1009)+SUMPRODUCT('Calc| Project Costs'!BO10:BO1009,'Calc| Project Costs'!$CA$10:$CA$1009)</f>
        <v>0</v>
      </c>
      <c r="R19" s="253">
        <f>SUMPRODUCT('Calc| Project Costs'!AJ10:AJ1009,'Calc| Project Costs'!$CA$10:$CA$1009)+SUMPRODUCT('Calc| Project Costs'!BP10:BP1009,'Calc| Project Costs'!$CA$10:$CA$1009)</f>
        <v>0</v>
      </c>
      <c r="S19" s="272">
        <f>IFERROR(SUM(N19:R19),"")</f>
        <v>0</v>
      </c>
    </row>
    <row r="20" spans="1:21" ht="13" x14ac:dyDescent="0.3">
      <c r="A20" s="65"/>
      <c r="B20" s="57" t="s">
        <v>44</v>
      </c>
      <c r="C20" s="253" cm="1">
        <f t="array" ref="C20">IFERROR(SUMPRODUCT(--('Input| Disposals'!$N$8:$N$57="Dx"),'Input| Disposals'!O$8:O$57),"")</f>
        <v>0</v>
      </c>
      <c r="D20" s="253" cm="1">
        <f t="array" ref="D20">IFERROR(SUMPRODUCT(--('Input| Disposals'!$N$8:$N$57="Dx"),'Input| Disposals'!P$8:P$57),"")</f>
        <v>0</v>
      </c>
      <c r="E20" s="253" cm="1">
        <f t="array" ref="E20">IFERROR(SUMPRODUCT(--('Input| Disposals'!$N$8:$N$57="Dx"),'Input| Disposals'!Q$8:Q$57),"")</f>
        <v>360.53410983604482</v>
      </c>
      <c r="F20" s="253" cm="1">
        <f t="array" ref="F20">IFERROR(SUMPRODUCT(--('Input| Disposals'!$N$8:$N$57="Dx"),'Input| Disposals'!R$8:R$57),"")</f>
        <v>360.53410983604482</v>
      </c>
      <c r="G20" s="253" cm="1">
        <f t="array" ref="G20">IFERROR(SUMPRODUCT(--('Input| Disposals'!$N$8:$N$57="Dx"),'Input| Disposals'!S$8:S$57),"")</f>
        <v>360.53410983604482</v>
      </c>
      <c r="H20" s="253" cm="1">
        <f t="array" ref="H20">IFERROR(SUMPRODUCT(--('Input| Disposals'!$N$8:$N$57="Dx"),'Input| Disposals'!T$8:T$57),"")</f>
        <v>360.53410983604482</v>
      </c>
      <c r="I20" s="253" cm="1">
        <f t="array" ref="I20">IFERROR(SUMPRODUCT(--('Input| Disposals'!$N$8:$N$57="Dx"),'Input| Disposals'!U$8:U$57),"")</f>
        <v>360.53410983604482</v>
      </c>
      <c r="J20" s="272">
        <f>IFERROR(SUM(E20:I20),"")</f>
        <v>1802.670549180224</v>
      </c>
      <c r="K20" s="67"/>
      <c r="L20" s="253" cm="1">
        <f t="array" ref="L20">IFERROR(SUMPRODUCT(--('Input| Disposals'!$N$8:$N$57="Tx"),'Input| Disposals'!O$8:O$57),"")</f>
        <v>0</v>
      </c>
      <c r="M20" s="253" cm="1">
        <f t="array" ref="M20">IFERROR(SUMPRODUCT(--('Input| Disposals'!$N$8:$N$57="Tx"),'Input| Disposals'!P$8:P$57),"")</f>
        <v>0</v>
      </c>
      <c r="N20" s="253" cm="1">
        <f t="array" ref="N20">IFERROR(SUMPRODUCT(--('Input| Disposals'!$N$8:$N$57="Tx"),'Input| Disposals'!Q$8:Q$57),"")</f>
        <v>0</v>
      </c>
      <c r="O20" s="253" cm="1">
        <f t="array" ref="O20">IFERROR(SUMPRODUCT(--('Input| Disposals'!$N$8:$N$57="Tx"),'Input| Disposals'!R$8:R$57),"")</f>
        <v>0</v>
      </c>
      <c r="P20" s="253" cm="1">
        <f t="array" ref="P20">IFERROR(SUMPRODUCT(--('Input| Disposals'!$N$8:$N$57="Tx"),'Input| Disposals'!S$8:S$57),"")</f>
        <v>0</v>
      </c>
      <c r="Q20" s="253" cm="1">
        <f t="array" ref="Q20">IFERROR(SUMPRODUCT(--('Input| Disposals'!$N$8:$N$57="Tx"),'Input| Disposals'!T$8:T$57),"")</f>
        <v>0</v>
      </c>
      <c r="R20" s="253" cm="1">
        <f t="array" ref="R20">IFERROR(SUMPRODUCT(--('Input| Disposals'!$N$8:$N$57="Tx"),'Input| Disposals'!U$8:U$57),"")</f>
        <v>0</v>
      </c>
      <c r="S20" s="272">
        <f>IFERROR(SUM(N20:R20),"")</f>
        <v>0</v>
      </c>
    </row>
    <row r="21" spans="1:21" ht="12.75" customHeight="1" x14ac:dyDescent="0.3">
      <c r="A21" s="65"/>
      <c r="B21" s="273" t="s">
        <v>32</v>
      </c>
      <c r="C21" s="272">
        <f t="shared" ref="C21:I21" si="4">IFERROR(C18-C19-C20,"")</f>
        <v>0</v>
      </c>
      <c r="D21" s="272">
        <f t="shared" si="4"/>
        <v>0</v>
      </c>
      <c r="E21" s="272">
        <f t="shared" si="4"/>
        <v>272691.22800823668</v>
      </c>
      <c r="F21" s="272">
        <f t="shared" si="4"/>
        <v>264432.57611739368</v>
      </c>
      <c r="G21" s="272">
        <f t="shared" si="4"/>
        <v>259266.78572923705</v>
      </c>
      <c r="H21" s="272">
        <f t="shared" si="4"/>
        <v>304264.35359533603</v>
      </c>
      <c r="I21" s="272">
        <f t="shared" si="4"/>
        <v>298659.24911089469</v>
      </c>
      <c r="J21" s="272">
        <f>IFERROR(SUM(E21:I21),"")</f>
        <v>1399314.1925610981</v>
      </c>
      <c r="K21" s="67"/>
      <c r="L21" s="272">
        <f t="shared" ref="L21:R21" si="5">IFERROR(L18-L19-L20,"")</f>
        <v>0</v>
      </c>
      <c r="M21" s="272">
        <f t="shared" si="5"/>
        <v>0</v>
      </c>
      <c r="N21" s="272">
        <f t="shared" si="5"/>
        <v>0</v>
      </c>
      <c r="O21" s="272">
        <f t="shared" si="5"/>
        <v>0</v>
      </c>
      <c r="P21" s="272">
        <f t="shared" si="5"/>
        <v>0</v>
      </c>
      <c r="Q21" s="272">
        <f t="shared" si="5"/>
        <v>0</v>
      </c>
      <c r="R21" s="272">
        <f t="shared" si="5"/>
        <v>0</v>
      </c>
      <c r="S21" s="272">
        <f>IFERROR(SUM(N21:R21),"")</f>
        <v>0</v>
      </c>
    </row>
    <row r="22" spans="1:21" ht="12.75" customHeight="1" x14ac:dyDescent="0.3">
      <c r="A22" s="154"/>
      <c r="B22" s="155"/>
      <c r="C22" s="13"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13"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13">
        <f>IFERROR(IF(AND(ABS('Output| PTRM (D)'!D223*1000-'Output| AER'!E21)&lt;0.000001,(ABS('Output| PTRM (D)'!D58*1000-'Output| AER'!E18)&lt;0.000001)),0,1),1)</f>
        <v>0</v>
      </c>
      <c r="F22" s="13">
        <f>IFERROR(IF(AND(ABS('Output| PTRM (D)'!E223*1000-'Output| AER'!F21)&lt;0.000001,(ABS('Output| PTRM (D)'!E58*1000-'Output| AER'!F18)&lt;0.000001)),0,1),1)</f>
        <v>0</v>
      </c>
      <c r="G22" s="13">
        <f>IFERROR(IF(AND(ABS('Output| PTRM (D)'!F223*1000-'Output| AER'!G21)&lt;0.000001,(ABS('Output| PTRM (D)'!F58*1000-'Output| AER'!G18)&lt;0.000001)),0,1),1)</f>
        <v>0</v>
      </c>
      <c r="H22" s="13">
        <f>IFERROR(IF(AND(ABS('Output| PTRM (D)'!G223*1000-'Output| AER'!H21)&lt;0.000001,(ABS('Output| PTRM (D)'!G58*1000-'Output| AER'!H18)&lt;0.000001)),0,1),1)</f>
        <v>0</v>
      </c>
      <c r="I22" s="13">
        <f>IFERROR(IF(AND(ABS('Output| PTRM (D)'!H223*1000-'Output| AER'!I21)&lt;0.000001,(ABS('Output| PTRM (D)'!H58*1000-'Output| AER'!I18)&lt;0.000001)),0,1),1)</f>
        <v>0</v>
      </c>
      <c r="J22" s="13">
        <f>IFERROR(IF(AND(ABS('Output| PTRM (D)'!I223*1000-'Output| AER'!J21)&lt;0.000001,(ABS('Output| PTRM (D)'!I58*1000-'Output| AER'!J18)&lt;0.000001)),0,1),1)</f>
        <v>0</v>
      </c>
      <c r="K22" s="67"/>
      <c r="L22" s="13"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13"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13">
        <f>IFERROR(IF(AND(ABS('Output| PTRM (T)'!D223*1000-N21)&lt;0.000001,(ABS('Output| PTRM (T)'!D58*1000-N18)&lt;0.000001)),0,1),1)</f>
        <v>0</v>
      </c>
      <c r="O22" s="13">
        <f>IFERROR(IF(AND(ABS('Output| PTRM (T)'!E223*1000-O21)&lt;0.000001,(ABS('Output| PTRM (T)'!E58*1000-O18)&lt;0.000001)),0,1),1)</f>
        <v>0</v>
      </c>
      <c r="P22" s="13">
        <f>IFERROR(IF(AND(ABS('Output| PTRM (T)'!F223*1000-P21)&lt;0.000001,(ABS('Output| PTRM (T)'!F58*1000-P18)&lt;0.000001)),0,1),1)</f>
        <v>0</v>
      </c>
      <c r="Q22" s="13">
        <f>IFERROR(IF(AND(ABS('Output| PTRM (T)'!G223*1000-Q21)&lt;0.000001,(ABS('Output| PTRM (T)'!G58*1000-Q18)&lt;0.000001)),0,1),1)</f>
        <v>0</v>
      </c>
      <c r="R22" s="13">
        <f>IFERROR(IF(AND(ABS('Output| PTRM (T)'!H223*1000-R21)&lt;0.000001,(ABS('Output| PTRM (T)'!H58*1000-R18)&lt;0.000001)),0,1),1)</f>
        <v>0</v>
      </c>
      <c r="S22" s="13">
        <f>IFERROR(IF(AND(ABS('Output| PTRM (T)'!I223*1000-S21)&lt;0.000001,(ABS('Output| PTRM (T)'!I58*1000-S18)&lt;0.000001)),0,1),1)</f>
        <v>0</v>
      </c>
    </row>
    <row r="23" spans="1:21" ht="12.75" customHeight="1" x14ac:dyDescent="0.25">
      <c r="A23" s="65"/>
      <c r="B23" s="65"/>
      <c r="C23" s="13"/>
      <c r="D23" s="13"/>
      <c r="E23" s="13"/>
      <c r="F23" s="13"/>
      <c r="G23" s="13"/>
      <c r="H23" s="13"/>
      <c r="I23" s="13"/>
      <c r="J23" s="13"/>
      <c r="K23" s="67"/>
      <c r="L23" s="13"/>
      <c r="M23" s="13"/>
      <c r="S23" s="182"/>
    </row>
    <row r="24" spans="1:21" ht="12.75" customHeight="1" x14ac:dyDescent="0.25">
      <c r="A24" s="65"/>
      <c r="B24" s="65"/>
      <c r="C24" s="65"/>
      <c r="D24" s="65"/>
      <c r="E24" s="65"/>
      <c r="F24" s="65"/>
      <c r="G24" s="65"/>
      <c r="H24" s="65"/>
      <c r="I24" s="65"/>
      <c r="J24" s="65"/>
      <c r="K24" s="67"/>
      <c r="N24" s="182"/>
      <c r="O24" s="182"/>
      <c r="P24" s="182"/>
      <c r="Q24" s="182"/>
      <c r="R24" s="182"/>
      <c r="S24" s="182"/>
    </row>
    <row r="25" spans="1:21" ht="12.75" hidden="1" customHeight="1" x14ac:dyDescent="0.25">
      <c r="A25" s="65"/>
      <c r="B25" s="65"/>
      <c r="C25" s="65"/>
      <c r="D25" s="65"/>
      <c r="E25" s="65"/>
      <c r="F25" s="65"/>
      <c r="G25" s="94"/>
      <c r="H25" s="94"/>
      <c r="I25" s="94"/>
      <c r="J25" s="67"/>
      <c r="K25" s="67"/>
      <c r="L25" s="65"/>
      <c r="U25" s="223"/>
    </row>
    <row r="26" spans="1:21" ht="12.75" hidden="1" customHeight="1" x14ac:dyDescent="0.25">
      <c r="A26" s="65"/>
      <c r="B26" s="65"/>
      <c r="C26" s="65"/>
      <c r="D26" s="65"/>
      <c r="E26" s="65"/>
      <c r="F26" s="65"/>
      <c r="G26" s="67"/>
      <c r="H26" s="67"/>
      <c r="I26" s="67"/>
      <c r="J26" s="67"/>
      <c r="K26" s="67"/>
      <c r="L26" s="65"/>
      <c r="R26" s="222"/>
    </row>
    <row r="27" spans="1:21" ht="12.75" hidden="1" customHeight="1" x14ac:dyDescent="0.25">
      <c r="A27" s="65"/>
      <c r="B27" s="65"/>
      <c r="C27" s="65"/>
      <c r="D27" s="65"/>
      <c r="E27" s="65"/>
      <c r="F27" s="65"/>
      <c r="G27" s="67"/>
      <c r="H27" s="67"/>
      <c r="I27" s="67"/>
      <c r="J27" s="67"/>
      <c r="K27" s="67"/>
      <c r="L27" s="65"/>
    </row>
    <row r="28" spans="1:21" hidden="1" x14ac:dyDescent="0.25">
      <c r="A28" s="65"/>
      <c r="B28" s="65"/>
      <c r="C28" s="65"/>
      <c r="D28" s="65"/>
      <c r="E28" s="65"/>
      <c r="F28" s="65"/>
      <c r="G28" s="67"/>
      <c r="H28" s="67"/>
      <c r="I28" s="67"/>
      <c r="J28" s="67"/>
      <c r="K28" s="67"/>
      <c r="L28" s="65"/>
    </row>
    <row r="29" spans="1:21" hidden="1" x14ac:dyDescent="0.25">
      <c r="A29" s="65"/>
      <c r="B29" s="65"/>
      <c r="C29" s="65"/>
      <c r="D29" s="65"/>
      <c r="E29" s="65"/>
      <c r="F29" s="65"/>
      <c r="G29" s="67"/>
      <c r="H29" s="67"/>
      <c r="I29" s="67"/>
      <c r="J29" s="67"/>
      <c r="K29" s="67"/>
      <c r="L29" s="65"/>
    </row>
    <row r="30" spans="1:21" hidden="1" x14ac:dyDescent="0.25">
      <c r="A30" s="65"/>
      <c r="B30" s="65"/>
      <c r="C30" s="65"/>
      <c r="D30" s="65"/>
      <c r="E30" s="65"/>
      <c r="F30" s="65"/>
      <c r="G30" s="67"/>
      <c r="H30" s="67"/>
      <c r="I30" s="67"/>
      <c r="J30" s="67"/>
      <c r="K30" s="67"/>
      <c r="L30" s="65"/>
    </row>
    <row r="31" spans="1:21" hidden="1" x14ac:dyDescent="0.25">
      <c r="B31" s="65"/>
      <c r="C31" s="65"/>
      <c r="D31" s="65"/>
      <c r="E31" s="65"/>
      <c r="F31" s="65"/>
    </row>
    <row r="32" spans="1:21" hidden="1" x14ac:dyDescent="0.25">
      <c r="B32" s="65"/>
      <c r="C32" s="65"/>
      <c r="D32" s="65"/>
      <c r="E32" s="65"/>
      <c r="F32" s="65"/>
    </row>
    <row r="33" spans="2:11" hidden="1" x14ac:dyDescent="0.25">
      <c r="B33" s="65"/>
      <c r="C33" s="65"/>
      <c r="D33" s="65"/>
      <c r="E33" s="65"/>
      <c r="F33" s="65"/>
      <c r="G33" s="184"/>
      <c r="H33" s="184"/>
      <c r="I33" s="184"/>
      <c r="J33" s="184"/>
      <c r="K33" s="184"/>
    </row>
    <row r="34" spans="2:11" ht="12.75" hidden="1" customHeight="1" x14ac:dyDescent="0.25">
      <c r="B34" s="65"/>
      <c r="C34" s="65"/>
      <c r="D34" s="65"/>
      <c r="E34" s="65"/>
      <c r="F34" s="65"/>
      <c r="G34" s="184"/>
      <c r="H34" s="184"/>
      <c r="I34" s="184"/>
      <c r="J34" s="184"/>
      <c r="K34" s="184"/>
    </row>
    <row r="35" spans="2:11" hidden="1" x14ac:dyDescent="0.25">
      <c r="B35" s="65"/>
      <c r="C35" s="65"/>
      <c r="D35" s="65"/>
      <c r="E35" s="65"/>
      <c r="F35" s="65"/>
      <c r="G35" s="184"/>
      <c r="H35" s="184"/>
      <c r="I35" s="184"/>
      <c r="J35" s="184"/>
      <c r="K35" s="184"/>
    </row>
    <row r="36" spans="2:11" hidden="1" x14ac:dyDescent="0.25">
      <c r="B36" s="65"/>
      <c r="C36" s="65"/>
      <c r="D36" s="65"/>
      <c r="E36" s="65"/>
      <c r="F36" s="65"/>
      <c r="G36" s="184"/>
      <c r="H36" s="184"/>
      <c r="I36" s="184"/>
      <c r="J36" s="184"/>
      <c r="K36" s="184"/>
    </row>
    <row r="37" spans="2:11" hidden="1" x14ac:dyDescent="0.25">
      <c r="B37" s="65"/>
      <c r="C37" s="65"/>
      <c r="D37" s="65"/>
      <c r="E37" s="65"/>
      <c r="F37" s="65"/>
    </row>
    <row r="38" spans="2:11" hidden="1" x14ac:dyDescent="0.25">
      <c r="B38" s="65"/>
      <c r="C38" s="65"/>
      <c r="D38" s="65"/>
      <c r="E38" s="65"/>
      <c r="F38" s="65"/>
      <c r="G38" s="184"/>
      <c r="H38" s="184"/>
      <c r="I38" s="184"/>
      <c r="J38" s="184"/>
      <c r="K38" s="184"/>
    </row>
    <row r="39" spans="2:11" hidden="1" x14ac:dyDescent="0.25">
      <c r="B39" s="65"/>
      <c r="C39" s="65"/>
      <c r="D39" s="65"/>
      <c r="E39" s="65"/>
      <c r="F39" s="65"/>
      <c r="G39" s="184"/>
      <c r="H39" s="184"/>
      <c r="I39" s="184"/>
      <c r="J39" s="184"/>
      <c r="K39" s="184"/>
    </row>
    <row r="40" spans="2:11" ht="12.75" hidden="1" customHeight="1" x14ac:dyDescent="0.25">
      <c r="B40" s="65"/>
      <c r="C40" s="65"/>
      <c r="D40" s="65"/>
      <c r="E40" s="65"/>
      <c r="F40" s="65"/>
      <c r="G40" s="184"/>
      <c r="H40" s="184"/>
      <c r="I40" s="184"/>
      <c r="J40" s="184"/>
      <c r="K40" s="184"/>
    </row>
    <row r="41" spans="2:11" hidden="1" x14ac:dyDescent="0.25">
      <c r="B41" s="65"/>
      <c r="C41" s="65"/>
      <c r="D41" s="65"/>
      <c r="E41" s="65"/>
      <c r="F41" s="65"/>
      <c r="G41" s="184"/>
      <c r="H41" s="184"/>
      <c r="I41" s="184"/>
      <c r="J41" s="184"/>
      <c r="K41" s="184"/>
    </row>
    <row r="42" spans="2:11" hidden="1" x14ac:dyDescent="0.25">
      <c r="B42" s="65"/>
      <c r="C42" s="65"/>
      <c r="D42" s="65"/>
      <c r="E42" s="65"/>
      <c r="F42" s="65"/>
      <c r="G42" s="184"/>
      <c r="H42" s="184"/>
      <c r="I42" s="184"/>
      <c r="J42" s="184"/>
      <c r="K42" s="184"/>
    </row>
    <row r="43" spans="2:11" hidden="1" x14ac:dyDescent="0.25">
      <c r="B43" s="65"/>
      <c r="C43" s="65"/>
      <c r="D43" s="65"/>
      <c r="E43" s="65"/>
      <c r="F43" s="65"/>
      <c r="G43" s="184"/>
      <c r="H43" s="184"/>
      <c r="I43" s="184"/>
      <c r="J43" s="184"/>
      <c r="K43" s="184"/>
    </row>
    <row r="44" spans="2:11" hidden="1" x14ac:dyDescent="0.25">
      <c r="B44" s="65"/>
      <c r="C44" s="65"/>
      <c r="D44" s="65"/>
      <c r="E44" s="65"/>
      <c r="F44" s="65"/>
      <c r="G44" s="184"/>
      <c r="H44" s="184"/>
      <c r="I44" s="184"/>
      <c r="J44" s="184"/>
      <c r="K44" s="184"/>
    </row>
    <row r="45" spans="2:11" hidden="1" x14ac:dyDescent="0.25">
      <c r="B45" s="65"/>
      <c r="C45" s="65"/>
      <c r="D45" s="65"/>
      <c r="E45" s="65"/>
      <c r="F45" s="65"/>
      <c r="G45" s="184"/>
      <c r="H45" s="184"/>
      <c r="I45" s="184"/>
      <c r="J45" s="184"/>
      <c r="K45" s="184"/>
    </row>
    <row r="46" spans="2:11" ht="12.75" hidden="1" customHeight="1" x14ac:dyDescent="0.25">
      <c r="B46" s="65"/>
      <c r="C46" s="65"/>
      <c r="D46" s="65"/>
      <c r="E46" s="65"/>
      <c r="F46" s="65"/>
    </row>
    <row r="47" spans="2:11" hidden="1" x14ac:dyDescent="0.25">
      <c r="B47" s="2"/>
      <c r="C47" s="2"/>
      <c r="D47" s="2"/>
    </row>
    <row r="48" spans="2:11" ht="12.75" hidden="1" customHeight="1" x14ac:dyDescent="0.25">
      <c r="B48" s="183"/>
      <c r="C48" s="183"/>
      <c r="D48" s="183"/>
      <c r="E48" s="184"/>
      <c r="F48" s="184"/>
      <c r="G48" s="184"/>
      <c r="H48" s="184"/>
      <c r="I48" s="184"/>
      <c r="J48" s="184"/>
      <c r="K48" s="184"/>
    </row>
    <row r="49" spans="2:11" hidden="1" x14ac:dyDescent="0.25">
      <c r="B49" s="183"/>
      <c r="C49" s="183"/>
      <c r="D49" s="183"/>
      <c r="E49" s="184"/>
      <c r="F49" s="184"/>
      <c r="G49" s="184"/>
      <c r="H49" s="184"/>
      <c r="I49" s="184"/>
      <c r="J49" s="184"/>
      <c r="K49" s="184"/>
    </row>
    <row r="50" spans="2:11" hidden="1" x14ac:dyDescent="0.25">
      <c r="B50" s="183"/>
      <c r="C50" s="183"/>
      <c r="D50" s="183"/>
      <c r="E50" s="184"/>
      <c r="F50" s="184"/>
      <c r="G50" s="184"/>
      <c r="H50" s="184"/>
      <c r="I50" s="184"/>
      <c r="J50" s="184"/>
      <c r="K50" s="184"/>
    </row>
    <row r="51" spans="2:11" hidden="1" x14ac:dyDescent="0.25">
      <c r="B51" s="183"/>
      <c r="C51" s="183"/>
      <c r="D51" s="183"/>
      <c r="E51" s="184"/>
      <c r="F51" s="184"/>
      <c r="G51" s="184"/>
      <c r="H51" s="184"/>
      <c r="I51" s="184"/>
      <c r="J51" s="184"/>
      <c r="K51" s="184"/>
    </row>
    <row r="52" spans="2:11" hidden="1" x14ac:dyDescent="0.25">
      <c r="B52" s="183"/>
      <c r="C52" s="183"/>
      <c r="D52" s="183"/>
      <c r="E52" s="184"/>
      <c r="F52" s="184"/>
      <c r="G52" s="184"/>
      <c r="H52" s="184"/>
      <c r="I52" s="184"/>
      <c r="J52" s="184"/>
      <c r="K52" s="184"/>
    </row>
    <row r="53" spans="2:11" hidden="1" x14ac:dyDescent="0.25">
      <c r="B53" s="183"/>
      <c r="C53" s="183"/>
      <c r="D53" s="183"/>
      <c r="E53" s="184"/>
      <c r="F53" s="184"/>
      <c r="G53" s="184"/>
      <c r="H53" s="184"/>
      <c r="I53" s="184"/>
      <c r="J53" s="184"/>
      <c r="K53" s="184"/>
    </row>
    <row r="54" spans="2:11" hidden="1" x14ac:dyDescent="0.25">
      <c r="B54" s="183"/>
      <c r="C54" s="183"/>
      <c r="D54" s="183"/>
      <c r="E54" s="184"/>
      <c r="F54" s="184"/>
      <c r="G54" s="184"/>
      <c r="H54" s="184"/>
      <c r="I54" s="184"/>
      <c r="J54" s="184"/>
      <c r="K54" s="184"/>
    </row>
    <row r="55" spans="2:11" hidden="1" x14ac:dyDescent="0.25">
      <c r="B55" s="183"/>
      <c r="C55" s="183"/>
      <c r="D55" s="183"/>
      <c r="E55" s="184"/>
      <c r="F55" s="184"/>
      <c r="G55" s="184"/>
      <c r="H55" s="184"/>
      <c r="I55" s="184"/>
      <c r="J55" s="184"/>
      <c r="K55" s="184"/>
    </row>
    <row r="56" spans="2:11" hidden="1" x14ac:dyDescent="0.25">
      <c r="B56" s="183"/>
      <c r="C56" s="183"/>
      <c r="D56" s="183"/>
      <c r="E56" s="184"/>
      <c r="F56" s="184"/>
      <c r="G56" s="184"/>
      <c r="H56" s="184"/>
      <c r="I56" s="184"/>
      <c r="J56" s="184"/>
      <c r="K56" s="184"/>
    </row>
    <row r="57" spans="2:11" hidden="1" x14ac:dyDescent="0.25">
      <c r="B57" s="183"/>
      <c r="C57" s="183"/>
      <c r="D57" s="183"/>
      <c r="E57" s="184"/>
      <c r="F57" s="184"/>
      <c r="G57" s="184"/>
      <c r="H57" s="184"/>
      <c r="I57" s="184"/>
      <c r="J57" s="184"/>
      <c r="K57" s="184"/>
    </row>
    <row r="58" spans="2:11" hidden="1" x14ac:dyDescent="0.25">
      <c r="B58" s="183"/>
      <c r="C58" s="183"/>
      <c r="D58" s="183"/>
      <c r="E58" s="184"/>
      <c r="F58" s="184"/>
      <c r="G58" s="184"/>
      <c r="H58" s="184"/>
      <c r="I58" s="184"/>
      <c r="J58" s="184"/>
      <c r="K58" s="184"/>
    </row>
    <row r="59" spans="2:11" ht="12.75" hidden="1" customHeight="1" x14ac:dyDescent="0.25"/>
    <row r="60" spans="2:11" hidden="1" x14ac:dyDescent="0.25">
      <c r="B60" s="183"/>
      <c r="C60" s="183"/>
      <c r="D60" s="183"/>
      <c r="E60" s="184"/>
      <c r="F60" s="184"/>
      <c r="G60" s="184"/>
      <c r="H60" s="184"/>
      <c r="I60" s="184"/>
      <c r="J60" s="184"/>
      <c r="K60" s="184"/>
    </row>
    <row r="61" spans="2:11" hidden="1" x14ac:dyDescent="0.25">
      <c r="B61" s="183"/>
      <c r="C61" s="183"/>
      <c r="D61" s="183"/>
      <c r="E61" s="184"/>
      <c r="F61" s="184"/>
      <c r="G61" s="184"/>
      <c r="H61" s="184"/>
      <c r="I61" s="184"/>
      <c r="J61" s="184"/>
      <c r="K61" s="184"/>
    </row>
    <row r="62" spans="2:11" ht="12.75" hidden="1" customHeight="1" x14ac:dyDescent="0.25">
      <c r="B62" s="183"/>
      <c r="C62" s="183"/>
      <c r="D62" s="183"/>
      <c r="E62" s="184"/>
      <c r="F62" s="184"/>
      <c r="G62" s="184"/>
      <c r="H62" s="184"/>
      <c r="I62" s="184"/>
      <c r="J62" s="184"/>
      <c r="K62" s="184"/>
    </row>
    <row r="63" spans="2:11" hidden="1" x14ac:dyDescent="0.25">
      <c r="B63" s="183"/>
      <c r="C63" s="183"/>
      <c r="D63" s="183"/>
      <c r="E63" s="184"/>
      <c r="F63" s="184"/>
      <c r="G63" s="184"/>
      <c r="H63" s="184"/>
      <c r="I63" s="184"/>
      <c r="J63" s="184"/>
      <c r="K63" s="184"/>
    </row>
    <row r="64" spans="2:11" hidden="1" x14ac:dyDescent="0.25">
      <c r="B64" s="183"/>
      <c r="C64" s="183"/>
      <c r="D64" s="183"/>
      <c r="E64" s="184"/>
      <c r="F64" s="184"/>
      <c r="G64" s="184"/>
      <c r="H64" s="184"/>
      <c r="I64" s="184"/>
      <c r="J64" s="184"/>
      <c r="K64" s="184"/>
    </row>
    <row r="65" spans="2:11" ht="12.75" hidden="1" customHeight="1" x14ac:dyDescent="0.25">
      <c r="B65" s="183"/>
      <c r="C65" s="183"/>
      <c r="D65" s="183"/>
      <c r="E65" s="184"/>
      <c r="F65" s="184"/>
      <c r="G65" s="184"/>
      <c r="H65" s="184"/>
      <c r="I65" s="184"/>
      <c r="J65" s="184"/>
      <c r="K65" s="184"/>
    </row>
    <row r="66" spans="2:11" hidden="1" x14ac:dyDescent="0.25">
      <c r="B66" s="183"/>
      <c r="C66" s="183"/>
      <c r="D66" s="183"/>
      <c r="E66" s="184"/>
      <c r="F66" s="184"/>
      <c r="G66" s="184"/>
      <c r="H66" s="184"/>
      <c r="I66" s="184"/>
      <c r="J66" s="184"/>
      <c r="K66" s="184"/>
    </row>
    <row r="67" spans="2:11" hidden="1" x14ac:dyDescent="0.25">
      <c r="B67" s="183"/>
      <c r="C67" s="183"/>
      <c r="D67" s="183"/>
      <c r="E67" s="184"/>
      <c r="F67" s="184"/>
      <c r="G67" s="184"/>
      <c r="H67" s="184"/>
      <c r="I67" s="184"/>
      <c r="J67" s="184"/>
      <c r="K67" s="184"/>
    </row>
    <row r="68" spans="2:11" hidden="1" x14ac:dyDescent="0.25">
      <c r="B68" s="183"/>
      <c r="C68" s="183"/>
      <c r="D68" s="183"/>
      <c r="E68" s="184"/>
      <c r="F68" s="184"/>
      <c r="G68" s="184"/>
      <c r="H68" s="184"/>
      <c r="I68" s="184"/>
      <c r="J68" s="184"/>
      <c r="K68" s="184"/>
    </row>
    <row r="69" spans="2:11" hidden="1" x14ac:dyDescent="0.25">
      <c r="B69" s="183"/>
      <c r="C69" s="183"/>
      <c r="D69" s="183"/>
      <c r="E69" s="184"/>
      <c r="F69" s="184"/>
      <c r="G69" s="184"/>
      <c r="H69" s="184"/>
      <c r="I69" s="184"/>
      <c r="J69" s="184"/>
      <c r="K69" s="184"/>
    </row>
    <row r="70" spans="2:11" hidden="1" x14ac:dyDescent="0.25">
      <c r="B70" s="183"/>
      <c r="C70" s="183"/>
      <c r="D70" s="183"/>
      <c r="E70" s="184"/>
      <c r="F70" s="184"/>
      <c r="G70" s="184"/>
      <c r="H70" s="184"/>
      <c r="I70" s="184"/>
      <c r="J70" s="184"/>
      <c r="K70" s="184"/>
    </row>
    <row r="71" spans="2:11" hidden="1" x14ac:dyDescent="0.25">
      <c r="B71" s="183"/>
      <c r="C71" s="183"/>
      <c r="D71" s="183"/>
      <c r="E71" s="184"/>
      <c r="F71" s="184"/>
      <c r="G71" s="184"/>
      <c r="H71" s="184"/>
      <c r="I71" s="184"/>
      <c r="J71" s="184"/>
      <c r="K71" s="184"/>
    </row>
    <row r="72" spans="2:11" hidden="1" x14ac:dyDescent="0.25">
      <c r="B72" s="183"/>
      <c r="C72" s="183"/>
      <c r="D72" s="183"/>
      <c r="E72" s="184"/>
      <c r="F72" s="184"/>
      <c r="G72" s="184"/>
      <c r="H72" s="184"/>
      <c r="I72" s="184"/>
      <c r="J72" s="184"/>
      <c r="K72" s="184"/>
    </row>
  </sheetData>
  <sheetProtection formatColumns="0" formatRows="0"/>
  <mergeCells count="3">
    <mergeCell ref="B5:J5"/>
    <mergeCell ref="C7:J7"/>
    <mergeCell ref="L7:S7"/>
  </mergeCells>
  <conditionalFormatting sqref="G2">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ignoredErrors>
    <ignoredError sqref="E21 B22 J19:J21 A19:A20 A8 J9:J17 E18:I18 A5 L3:L5 A23:B24 A9:B17 A21:B21 A2:B4 G24:J24 G39:H39 A47:B1048576 A25:A46 L25:L1048576 E47:J1048576 J39 G40:J46 J25 E5:J5 G3:J3 G26:J38 E4:J4 A18" unlockedFormula="1"/>
    <ignoredError sqref="J18 S1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election activeCell="C24" sqref="C24"/>
    </sheetView>
  </sheetViews>
  <sheetFormatPr defaultColWidth="0" defaultRowHeight="12.5" zeroHeight="1" x14ac:dyDescent="0.25"/>
  <cols>
    <col min="1" max="1" width="2.54296875" style="2" customWidth="1"/>
    <col min="2" max="2" width="98.81640625" style="2" bestFit="1" customWidth="1"/>
    <col min="3" max="9" width="15.7265625" style="129" customWidth="1"/>
    <col min="10" max="10" width="15.7265625" style="2" customWidth="1"/>
    <col min="11" max="11" width="4.26953125" style="2" customWidth="1"/>
    <col min="12" max="16384" width="9.1796875" style="2" hidden="1"/>
  </cols>
  <sheetData>
    <row r="1" spans="1:11" ht="13" x14ac:dyDescent="0.3">
      <c r="A1" s="81" t="str">
        <f>'Input| Setup'!E5&amp;"     "&amp;'Input| Escalations'!D8</f>
        <v>United Energy     2026-27</v>
      </c>
    </row>
    <row r="2" spans="1:11" s="185" customFormat="1" ht="13" x14ac:dyDescent="0.3">
      <c r="A2" s="33"/>
      <c r="B2" s="33" t="str">
        <f>Index!B2</f>
        <v>AER Capex Forecast Model</v>
      </c>
      <c r="C2" s="58"/>
      <c r="D2" s="58"/>
      <c r="E2" s="58"/>
      <c r="F2" s="58"/>
      <c r="G2" s="58"/>
      <c r="H2" s="58"/>
      <c r="I2" s="58"/>
      <c r="J2" s="33"/>
      <c r="K2" s="33"/>
    </row>
    <row r="3" spans="1:11" s="185" customFormat="1" ht="13" x14ac:dyDescent="0.3">
      <c r="A3" s="33"/>
      <c r="B3" s="33" t="str">
        <f ca="1">MID(CELL("filename",A2),FIND("]",CELL("filename",A2))+1,255)</f>
        <v>Model Validation</v>
      </c>
      <c r="C3" s="58"/>
      <c r="D3" s="58"/>
      <c r="E3" s="58"/>
      <c r="F3" s="58"/>
      <c r="G3" s="58"/>
      <c r="H3" s="58"/>
      <c r="I3" s="58"/>
      <c r="J3" s="33"/>
      <c r="K3" s="33"/>
    </row>
    <row r="4" spans="1:11" ht="3.75" customHeight="1" x14ac:dyDescent="0.25">
      <c r="C4" s="2"/>
      <c r="D4" s="2"/>
      <c r="E4" s="2"/>
      <c r="F4" s="2"/>
      <c r="G4" s="2"/>
      <c r="H4" s="2"/>
      <c r="I4" s="2"/>
    </row>
    <row r="5" spans="1:11" ht="14.5" x14ac:dyDescent="0.3">
      <c r="B5" s="159" t="s">
        <v>74</v>
      </c>
      <c r="C5" s="13">
        <f>IF(SUM(C9:C19)=0,0,1)</f>
        <v>0</v>
      </c>
      <c r="D5" s="61"/>
      <c r="E5" s="61"/>
    </row>
    <row r="6" spans="1:11" ht="13" x14ac:dyDescent="0.25">
      <c r="B6" s="64"/>
      <c r="C6" s="160"/>
      <c r="D6" s="160"/>
      <c r="E6" s="160"/>
      <c r="F6" s="135"/>
    </row>
    <row r="7" spans="1:11" x14ac:dyDescent="0.25">
      <c r="B7" s="2" t="str">
        <f ca="1">'Input| Setup'!B3</f>
        <v>Input| Setup</v>
      </c>
      <c r="C7" s="13" t="s">
        <v>71</v>
      </c>
      <c r="D7" s="13"/>
      <c r="E7" s="13"/>
      <c r="F7" s="135"/>
    </row>
    <row r="8" spans="1:11" x14ac:dyDescent="0.25">
      <c r="B8" s="2" t="str">
        <f ca="1">'Input| Escalations'!B3</f>
        <v>Input| Escalations</v>
      </c>
      <c r="C8" s="13" t="s">
        <v>71</v>
      </c>
      <c r="D8" s="13"/>
      <c r="E8" s="13"/>
      <c r="F8" s="135"/>
    </row>
    <row r="9" spans="1:11" x14ac:dyDescent="0.25">
      <c r="B9" s="2" t="str">
        <f ca="1">B21</f>
        <v>Input| Projects</v>
      </c>
      <c r="C9" s="13">
        <f>IF(SUM(C22:C24)=0,0,1)</f>
        <v>0</v>
      </c>
      <c r="D9" s="13"/>
      <c r="E9" s="13"/>
      <c r="F9" s="135"/>
    </row>
    <row r="10" spans="1:11" x14ac:dyDescent="0.25">
      <c r="B10" s="2" t="str">
        <f ca="1">B26</f>
        <v>Input| Disposals</v>
      </c>
      <c r="C10" s="13">
        <f>IF(SUM(D27:J27)=0,0,1)</f>
        <v>0</v>
      </c>
      <c r="D10" s="13"/>
      <c r="E10" s="13"/>
      <c r="F10" s="135"/>
    </row>
    <row r="11" spans="1:11" x14ac:dyDescent="0.25">
      <c r="B11" s="2" t="str">
        <f ca="1">B29</f>
        <v>Input| Type 2 capcons</v>
      </c>
      <c r="C11" s="13">
        <f>IF(SUM(C30,D31:J32)=0,0,1)</f>
        <v>0</v>
      </c>
      <c r="D11" s="13"/>
      <c r="E11" s="13"/>
      <c r="F11" s="135"/>
    </row>
    <row r="12" spans="1:11" x14ac:dyDescent="0.25">
      <c r="B12" s="2" t="str">
        <f ca="1">B34</f>
        <v>Input| Expensing</v>
      </c>
      <c r="C12" s="13">
        <f>IF(SUM(C35)=0,0,1)</f>
        <v>0</v>
      </c>
      <c r="D12" s="13"/>
      <c r="E12" s="13"/>
      <c r="F12" s="135"/>
    </row>
    <row r="13" spans="1:11" x14ac:dyDescent="0.25">
      <c r="B13" s="2" t="str">
        <f ca="1">B37</f>
        <v>Input| Overheads</v>
      </c>
      <c r="C13" s="13">
        <f>IF(SUM(C38:C39)=0,0,1)</f>
        <v>0</v>
      </c>
      <c r="D13" s="13"/>
      <c r="E13" s="13"/>
      <c r="F13" s="135"/>
    </row>
    <row r="14" spans="1:11" x14ac:dyDescent="0.25">
      <c r="B14" s="2" t="str">
        <f ca="1">'Calc| Overheads Allocation'!B3</f>
        <v>Calc| Overheads Allocation</v>
      </c>
      <c r="C14" s="13">
        <f>C42</f>
        <v>0</v>
      </c>
      <c r="D14" s="13"/>
      <c r="E14" s="13"/>
      <c r="F14" s="135"/>
    </row>
    <row r="15" spans="1:11" x14ac:dyDescent="0.25">
      <c r="B15" s="2" t="str">
        <f ca="1">B44</f>
        <v>Calc| Project Costs</v>
      </c>
      <c r="C15" s="13">
        <f>IF(SUM(C45:J53)=0,0,1)</f>
        <v>0</v>
      </c>
      <c r="D15" s="13"/>
      <c r="E15" s="13"/>
      <c r="F15" s="135"/>
    </row>
    <row r="16" spans="1:11" x14ac:dyDescent="0.25">
      <c r="B16" s="2" t="str">
        <f ca="1">B54</f>
        <v>Output| PTRM (D)</v>
      </c>
      <c r="C16" s="13">
        <f>IF(SUM(F55:J59)=0,0,1)</f>
        <v>0</v>
      </c>
      <c r="D16" s="13"/>
      <c r="E16" s="13"/>
    </row>
    <row r="17" spans="1:10" x14ac:dyDescent="0.25">
      <c r="B17" s="2" t="str">
        <f ca="1">B61</f>
        <v>Output| PTRM (T)</v>
      </c>
      <c r="C17" s="13">
        <f>IF(SUM(F62:J66)=0,0,1)</f>
        <v>0</v>
      </c>
      <c r="D17" s="13"/>
      <c r="E17" s="13"/>
    </row>
    <row r="18" spans="1:10" x14ac:dyDescent="0.25">
      <c r="B18" s="2" t="str">
        <f ca="1">B68</f>
        <v>Output| RIN</v>
      </c>
      <c r="C18" s="13">
        <f>IF(SUM(D69:J70)=0,0,1)</f>
        <v>0</v>
      </c>
      <c r="D18" s="13"/>
      <c r="E18" s="13"/>
    </row>
    <row r="19" spans="1:10" x14ac:dyDescent="0.25">
      <c r="B19" s="2" t="str">
        <f ca="1">B72</f>
        <v>Output| AER</v>
      </c>
      <c r="C19" s="13">
        <f>IF(SUM(D73:J74)=0,0,1)</f>
        <v>0</v>
      </c>
      <c r="D19" s="13"/>
      <c r="E19" s="13"/>
    </row>
    <row r="20" spans="1:10" x14ac:dyDescent="0.25"/>
    <row r="21" spans="1:10" s="60" customFormat="1" ht="14" x14ac:dyDescent="0.3">
      <c r="A21" s="7"/>
      <c r="B21" s="7" t="str">
        <f ca="1">'Input| Projects'!C3</f>
        <v>Input| Projects</v>
      </c>
      <c r="C21" s="59"/>
      <c r="D21" s="167"/>
      <c r="E21" s="167"/>
      <c r="F21" s="59"/>
      <c r="G21" s="59"/>
      <c r="H21" s="59"/>
      <c r="I21" s="59"/>
      <c r="J21" s="7"/>
    </row>
    <row r="22" spans="1:10" ht="13" x14ac:dyDescent="0.25">
      <c r="B22" s="2" t="str">
        <f>'Input| Projects'!Y7</f>
        <v xml:space="preserve">17. Cost components as % of direct costs </v>
      </c>
      <c r="C22" s="13">
        <f>'Input| Projects'!AB8</f>
        <v>0</v>
      </c>
      <c r="D22" s="13"/>
      <c r="E22" s="13"/>
      <c r="F22" s="161"/>
    </row>
    <row r="23" spans="1:10" ht="13" x14ac:dyDescent="0.25">
      <c r="B23" s="2" t="str">
        <f>'Input| Projects'!AI7</f>
        <v>20. AER categories as % of direct costs (i.e. total costs reported in table 15, excluding capitalised overheads)</v>
      </c>
      <c r="C23" s="13">
        <f>'Input| Projects'!AQ8</f>
        <v>0</v>
      </c>
      <c r="D23" s="13"/>
      <c r="E23" s="13"/>
      <c r="F23" s="161"/>
    </row>
    <row r="24" spans="1:10" ht="13" x14ac:dyDescent="0.25">
      <c r="B24" s="2" t="str">
        <f>'Input| Projects'!AR7</f>
        <v>21. PTRM asset classes as % of direct costs (i.e. total costs reported in table 15, excluding capitalised overheads)</v>
      </c>
      <c r="C24" s="13">
        <f>'Input| Projects'!CP8</f>
        <v>0</v>
      </c>
      <c r="D24" s="13"/>
      <c r="E24" s="13"/>
      <c r="F24" s="161"/>
    </row>
    <row r="25" spans="1:10" x14ac:dyDescent="0.25"/>
    <row r="26" spans="1:10" s="60" customFormat="1" ht="14" x14ac:dyDescent="0.3">
      <c r="A26" s="7"/>
      <c r="B26" s="7" t="str">
        <f ca="1">'Input| Disposals'!C3</f>
        <v>Input| Disposals</v>
      </c>
      <c r="C26" s="7"/>
      <c r="D26" s="167" t="str">
        <f>'Input| Escalations'!H23</f>
        <v>2024-25</v>
      </c>
      <c r="E26" s="167" t="str">
        <f>'Input| Escalations'!I23</f>
        <v>2025-26</v>
      </c>
      <c r="F26" s="59" t="str">
        <f>'Input| Escalations'!J23</f>
        <v>2026-27</v>
      </c>
      <c r="G26" s="59" t="str">
        <f>'Input| Escalations'!K23</f>
        <v>2027-28</v>
      </c>
      <c r="H26" s="59" t="str">
        <f>'Input| Escalations'!L23</f>
        <v>2028-29</v>
      </c>
      <c r="I26" s="59" t="str">
        <f>'Input| Escalations'!M23</f>
        <v>2029-30</v>
      </c>
      <c r="J26" s="59" t="str">
        <f>'Input| Escalations'!N23</f>
        <v>2030-31</v>
      </c>
    </row>
    <row r="27" spans="1:10" x14ac:dyDescent="0.25">
      <c r="B27" s="162" t="str">
        <f>'Input| Disposals'!O5</f>
        <v>23. Forecast asset disposals ($'000s June 2026)</v>
      </c>
      <c r="D27" s="13">
        <f>'Input| Disposals'!O6</f>
        <v>0</v>
      </c>
      <c r="E27" s="13">
        <f>'Input| Disposals'!P6</f>
        <v>0</v>
      </c>
      <c r="F27" s="13">
        <f>'Input| Disposals'!Q6</f>
        <v>0</v>
      </c>
      <c r="G27" s="13">
        <f>'Input| Disposals'!R6</f>
        <v>0</v>
      </c>
      <c r="H27" s="13">
        <f>'Input| Disposals'!S6</f>
        <v>0</v>
      </c>
      <c r="I27" s="13">
        <f>'Input| Disposals'!T6</f>
        <v>0</v>
      </c>
      <c r="J27" s="13">
        <f>'Input| Disposals'!U6</f>
        <v>0</v>
      </c>
    </row>
    <row r="28" spans="1:10" x14ac:dyDescent="0.25">
      <c r="B28" s="162"/>
      <c r="D28" s="13"/>
      <c r="E28" s="13"/>
      <c r="F28" s="13"/>
      <c r="G28" s="13"/>
      <c r="H28" s="13"/>
      <c r="I28" s="13"/>
      <c r="J28" s="13"/>
    </row>
    <row r="29" spans="1:10" s="60" customFormat="1" ht="14" x14ac:dyDescent="0.3">
      <c r="A29" s="7"/>
      <c r="B29" s="7" t="str">
        <f ca="1">'Input| Type 2 capcons'!B3</f>
        <v>Input| Type 2 capcons</v>
      </c>
      <c r="C29" s="7"/>
      <c r="D29" s="235" t="str">
        <f>D26</f>
        <v>2024-25</v>
      </c>
      <c r="E29" s="235" t="str">
        <f t="shared" ref="E29:J29" si="0">E26</f>
        <v>2025-26</v>
      </c>
      <c r="F29" s="235" t="str">
        <f t="shared" si="0"/>
        <v>2026-27</v>
      </c>
      <c r="G29" s="235" t="str">
        <f t="shared" si="0"/>
        <v>2027-28</v>
      </c>
      <c r="H29" s="235" t="str">
        <f t="shared" si="0"/>
        <v>2028-29</v>
      </c>
      <c r="I29" s="235" t="str">
        <f t="shared" si="0"/>
        <v>2029-30</v>
      </c>
      <c r="J29" s="235" t="str">
        <f t="shared" si="0"/>
        <v>2030-31</v>
      </c>
    </row>
    <row r="30" spans="1:10" x14ac:dyDescent="0.25">
      <c r="B30" s="162" t="str">
        <f>'Input| Type 2 capcons'!B22</f>
        <v>25. Cost components of type 2 capital contributions</v>
      </c>
      <c r="C30" s="13">
        <f>'Input| Type 2 capcons'!G24</f>
        <v>0</v>
      </c>
      <c r="D30" s="13"/>
      <c r="E30" s="13"/>
      <c r="F30" s="13"/>
      <c r="G30" s="13"/>
      <c r="H30" s="13"/>
      <c r="I30" s="13"/>
      <c r="J30" s="13"/>
    </row>
    <row r="31" spans="1:10" ht="13" x14ac:dyDescent="0.25">
      <c r="B31" s="162" t="str">
        <f>'Input| Type 2 capcons'!B34</f>
        <v>27. Forecast type 2 capital contributions, escalated ($'000s June 2026)</v>
      </c>
      <c r="C31" s="237" t="s">
        <v>139</v>
      </c>
      <c r="D31" s="13">
        <f>'Input| Type 2 capcons'!C43</f>
        <v>0</v>
      </c>
      <c r="E31" s="13">
        <f>'Input| Type 2 capcons'!D43</f>
        <v>0</v>
      </c>
      <c r="F31" s="13">
        <f>'Input| Type 2 capcons'!E43</f>
        <v>0</v>
      </c>
      <c r="G31" s="13">
        <f>'Input| Type 2 capcons'!F43</f>
        <v>0</v>
      </c>
      <c r="H31" s="13">
        <f>'Input| Type 2 capcons'!G43</f>
        <v>0</v>
      </c>
      <c r="I31" s="13">
        <f>'Input| Type 2 capcons'!H43</f>
        <v>0</v>
      </c>
      <c r="J31" s="13">
        <f>'Input| Type 2 capcons'!I43</f>
        <v>0</v>
      </c>
    </row>
    <row r="32" spans="1:10" ht="13" x14ac:dyDescent="0.25">
      <c r="B32" s="162"/>
      <c r="C32" s="237" t="s">
        <v>140</v>
      </c>
      <c r="D32" s="13">
        <f>'Input| Type 2 capcons'!L43</f>
        <v>0</v>
      </c>
      <c r="E32" s="13">
        <f>'Input| Type 2 capcons'!M43</f>
        <v>0</v>
      </c>
      <c r="F32" s="13">
        <f>'Input| Type 2 capcons'!N43</f>
        <v>0</v>
      </c>
      <c r="G32" s="13">
        <f>'Input| Type 2 capcons'!O43</f>
        <v>0</v>
      </c>
      <c r="H32" s="13">
        <f>'Input| Type 2 capcons'!P43</f>
        <v>0</v>
      </c>
      <c r="I32" s="13">
        <f>'Input| Type 2 capcons'!Q43</f>
        <v>0</v>
      </c>
      <c r="J32" s="13">
        <f>'Input| Type 2 capcons'!R43</f>
        <v>0</v>
      </c>
    </row>
    <row r="33" spans="1:10" x14ac:dyDescent="0.25"/>
    <row r="34" spans="1:10" s="60" customFormat="1" ht="14" x14ac:dyDescent="0.3">
      <c r="A34" s="7"/>
      <c r="B34" s="7" t="str">
        <f ca="1">'Input| Expensing'!B3</f>
        <v>Input| Expensing</v>
      </c>
      <c r="C34" s="59"/>
      <c r="D34" s="167"/>
      <c r="E34" s="167"/>
      <c r="F34" s="59"/>
      <c r="G34" s="59"/>
      <c r="H34" s="59"/>
      <c r="I34" s="59"/>
      <c r="J34" s="7"/>
    </row>
    <row r="35" spans="1:10" x14ac:dyDescent="0.25">
      <c r="B35" s="162" t="str">
        <f>'Input| Expensing'!C5</f>
        <v>28. Immediate expensing (% to be immediately expensed)</v>
      </c>
      <c r="C35" s="13">
        <f>'Input| Expensing'!K6</f>
        <v>0</v>
      </c>
      <c r="D35" s="13"/>
      <c r="E35" s="13"/>
      <c r="F35" s="135"/>
      <c r="G35" s="135"/>
      <c r="H35" s="135"/>
      <c r="I35" s="135"/>
    </row>
    <row r="36" spans="1:10" x14ac:dyDescent="0.25">
      <c r="C36" s="135"/>
      <c r="D36" s="135"/>
      <c r="E36" s="135"/>
      <c r="F36" s="135"/>
      <c r="G36" s="135"/>
      <c r="H36" s="135"/>
      <c r="I36" s="135"/>
    </row>
    <row r="37" spans="1:10" s="60" customFormat="1" ht="14" x14ac:dyDescent="0.3">
      <c r="A37" s="7"/>
      <c r="B37" s="7" t="str">
        <f ca="1">'Input| Overheads'!B3</f>
        <v>Input| Overheads</v>
      </c>
      <c r="C37" s="59"/>
      <c r="D37" s="167"/>
      <c r="E37" s="167"/>
      <c r="F37" s="59"/>
      <c r="G37" s="59"/>
      <c r="H37" s="59"/>
      <c r="I37" s="59"/>
      <c r="J37" s="7"/>
    </row>
    <row r="38" spans="1:10" ht="12.75" customHeight="1" x14ac:dyDescent="0.25">
      <c r="B38" s="2" t="str">
        <f>'Input| Overheads'!B33</f>
        <v>34. Forecast cost components of capitalised overheads</v>
      </c>
      <c r="C38" s="13">
        <f>'Input| Overheads'!G35</f>
        <v>0</v>
      </c>
      <c r="D38" s="13"/>
      <c r="E38" s="13"/>
    </row>
    <row r="39" spans="1:10" ht="12.75" customHeight="1" x14ac:dyDescent="0.25">
      <c r="B39" s="2" t="str">
        <f>'Input| Overheads'!B40</f>
        <v>35. Select an overheads allocation method</v>
      </c>
      <c r="C39" s="13">
        <f>'Input| Overheads'!G42</f>
        <v>0</v>
      </c>
      <c r="D39" s="13"/>
      <c r="E39" s="13"/>
    </row>
    <row r="40" spans="1:10" ht="12.75" customHeight="1" x14ac:dyDescent="0.25">
      <c r="C40" s="13"/>
      <c r="D40" s="13"/>
      <c r="E40" s="13"/>
    </row>
    <row r="41" spans="1:10" s="60" customFormat="1" ht="14" x14ac:dyDescent="0.3">
      <c r="A41" s="7"/>
      <c r="B41" s="7" t="str">
        <f ca="1">'Calc| Overheads Allocation'!B3</f>
        <v>Calc| Overheads Allocation</v>
      </c>
      <c r="C41" s="63"/>
      <c r="D41" s="167"/>
      <c r="E41" s="167"/>
      <c r="F41" s="63"/>
      <c r="G41" s="63"/>
      <c r="H41" s="63"/>
      <c r="I41" s="63"/>
      <c r="J41" s="7"/>
    </row>
    <row r="42" spans="1:10" s="60" customFormat="1" ht="12.75" customHeight="1" x14ac:dyDescent="0.3">
      <c r="A42" s="2"/>
      <c r="B42" s="2" t="str">
        <f>'Calc| Overheads Allocation'!B47</f>
        <v>43. Annual unescalated capitalised overheads ($'000s June 2026)</v>
      </c>
      <c r="C42" s="13">
        <f>'Calc| Overheads Allocation'!K47</f>
        <v>0</v>
      </c>
      <c r="D42" s="13"/>
      <c r="E42" s="13"/>
      <c r="F42" s="13"/>
      <c r="G42" s="13"/>
      <c r="H42" s="13"/>
      <c r="I42" s="13"/>
      <c r="J42" s="13"/>
    </row>
    <row r="43" spans="1:10" ht="12.75" customHeight="1" x14ac:dyDescent="0.25"/>
    <row r="44" spans="1:10" s="60" customFormat="1" ht="14" x14ac:dyDescent="0.3">
      <c r="A44" s="7"/>
      <c r="B44" s="7" t="str">
        <f ca="1">'Calc| Project Costs'!C3</f>
        <v>Calc| Project Costs</v>
      </c>
      <c r="C44" s="7"/>
      <c r="D44" s="167" t="str">
        <f t="shared" ref="D44:J44" si="1">D26</f>
        <v>2024-25</v>
      </c>
      <c r="E44" s="167" t="str">
        <f t="shared" si="1"/>
        <v>2025-26</v>
      </c>
      <c r="F44" s="59" t="str">
        <f t="shared" si="1"/>
        <v>2026-27</v>
      </c>
      <c r="G44" s="59" t="str">
        <f t="shared" si="1"/>
        <v>2027-28</v>
      </c>
      <c r="H44" s="59" t="str">
        <f t="shared" si="1"/>
        <v>2028-29</v>
      </c>
      <c r="I44" s="59" t="str">
        <f t="shared" si="1"/>
        <v>2029-30</v>
      </c>
      <c r="J44" s="59" t="str">
        <f t="shared" si="1"/>
        <v>2030-31</v>
      </c>
    </row>
    <row r="45" spans="1:10" s="60" customFormat="1" ht="12.75" customHeight="1" x14ac:dyDescent="0.3">
      <c r="A45" s="2"/>
      <c r="B45" s="2" t="str">
        <f>'Calc| Project Costs'!F7</f>
        <v>46. Direct unescalated costs, $000s ($2026 June)</v>
      </c>
      <c r="C45" s="13"/>
      <c r="D45" s="13"/>
      <c r="E45" s="13"/>
      <c r="F45" s="13"/>
      <c r="G45" s="13"/>
      <c r="H45" s="13"/>
      <c r="I45" s="13"/>
      <c r="J45" s="13"/>
    </row>
    <row r="46" spans="1:10" s="60" customFormat="1" ht="12.75" customHeight="1" x14ac:dyDescent="0.3">
      <c r="A46" s="2"/>
      <c r="B46" s="2" t="str">
        <f>'Calc| Project Costs'!V7</f>
        <v>48. Direct escalated costs ($'000s June 2026)</v>
      </c>
      <c r="C46" s="13"/>
      <c r="D46" s="13">
        <f>'Calc| Project Costs'!V8</f>
        <v>0</v>
      </c>
      <c r="E46" s="13">
        <f>'Calc| Project Costs'!W8</f>
        <v>0</v>
      </c>
      <c r="F46" s="13">
        <f>'Calc| Project Costs'!X8</f>
        <v>0</v>
      </c>
      <c r="G46" s="13">
        <f>'Calc| Project Costs'!Y8</f>
        <v>0</v>
      </c>
      <c r="H46" s="13">
        <f>'Calc| Project Costs'!Z8</f>
        <v>0</v>
      </c>
      <c r="I46" s="13">
        <f>'Calc| Project Costs'!AA8</f>
        <v>0</v>
      </c>
      <c r="J46" s="13">
        <f>'Calc| Project Costs'!AB8</f>
        <v>0</v>
      </c>
    </row>
    <row r="47" spans="1:10" s="60" customFormat="1" ht="12.75" customHeight="1" x14ac:dyDescent="0.3">
      <c r="A47" s="2"/>
      <c r="B47" s="2" t="str">
        <f>'Calc| Project Costs'!AD7</f>
        <v>49. Direct escalated type 1 (cash) capcons ($'000s June 2026)</v>
      </c>
      <c r="C47" s="13"/>
      <c r="D47" s="13">
        <f>'Calc| Project Costs'!AD8</f>
        <v>0</v>
      </c>
      <c r="E47" s="13">
        <f>'Calc| Project Costs'!AE8</f>
        <v>0</v>
      </c>
      <c r="F47" s="13">
        <f>'Calc| Project Costs'!AF8</f>
        <v>0</v>
      </c>
      <c r="G47" s="13">
        <f>'Calc| Project Costs'!AG8</f>
        <v>0</v>
      </c>
      <c r="H47" s="13">
        <f>'Calc| Project Costs'!AH8</f>
        <v>0</v>
      </c>
      <c r="I47" s="13">
        <f>'Calc| Project Costs'!AI8</f>
        <v>0</v>
      </c>
      <c r="J47" s="13">
        <f>'Calc| Project Costs'!AJ8</f>
        <v>0</v>
      </c>
    </row>
    <row r="48" spans="1:10" s="60" customFormat="1" ht="12.75" customHeight="1" x14ac:dyDescent="0.3">
      <c r="A48" s="2"/>
      <c r="B48" s="2" t="str">
        <f>'Calc| Project Costs'!AL7</f>
        <v>50. Network overheads ($'000s June 2026)</v>
      </c>
      <c r="C48" s="13"/>
      <c r="D48" s="13">
        <f>'Calc| Project Costs'!AL8</f>
        <v>0</v>
      </c>
      <c r="E48" s="13">
        <f>'Calc| Project Costs'!AM8</f>
        <v>0</v>
      </c>
      <c r="F48" s="13">
        <f>'Calc| Project Costs'!AN8</f>
        <v>0</v>
      </c>
      <c r="G48" s="13">
        <f>'Calc| Project Costs'!AO8</f>
        <v>0</v>
      </c>
      <c r="H48" s="13">
        <f>'Calc| Project Costs'!AP8</f>
        <v>0</v>
      </c>
      <c r="I48" s="13">
        <f>'Calc| Project Costs'!AQ8</f>
        <v>0</v>
      </c>
      <c r="J48" s="13">
        <f>'Calc| Project Costs'!AR8</f>
        <v>0</v>
      </c>
    </row>
    <row r="49" spans="1:10" s="13" customFormat="1" ht="12.75" customHeight="1" x14ac:dyDescent="0.3">
      <c r="A49" s="2"/>
      <c r="B49" s="2" t="str">
        <f>'Calc| Project Costs'!AT7</f>
        <v>51. Corporate overheads ($'000s June 2026)</v>
      </c>
      <c r="C49" s="60"/>
      <c r="D49" s="13">
        <f>'Calc| Project Costs'!AT8</f>
        <v>0</v>
      </c>
      <c r="E49" s="13">
        <f>'Calc| Project Costs'!AU8</f>
        <v>0</v>
      </c>
      <c r="F49" s="13">
        <f>'Calc| Project Costs'!AV8</f>
        <v>0</v>
      </c>
      <c r="G49" s="13">
        <f>'Calc| Project Costs'!AW8</f>
        <v>0</v>
      </c>
      <c r="H49" s="13">
        <f>'Calc| Project Costs'!AX8</f>
        <v>0</v>
      </c>
      <c r="I49" s="13">
        <f>'Calc| Project Costs'!AY8</f>
        <v>0</v>
      </c>
      <c r="J49" s="13">
        <f>'Calc| Project Costs'!AZ8</f>
        <v>0</v>
      </c>
    </row>
    <row r="50" spans="1:10" ht="12.75" customHeight="1" x14ac:dyDescent="0.25">
      <c r="B50" s="2" t="str">
        <f>'Calc| Project Costs'!BB7</f>
        <v>52. Total capitalised overheads ($'000s June 2026)</v>
      </c>
      <c r="C50" s="2"/>
      <c r="D50" s="13">
        <f>'Calc| Project Costs'!BB8</f>
        <v>0</v>
      </c>
      <c r="E50" s="13">
        <f>'Calc| Project Costs'!BC8</f>
        <v>0</v>
      </c>
      <c r="F50" s="13">
        <f>'Calc| Project Costs'!BD8</f>
        <v>0</v>
      </c>
      <c r="G50" s="13">
        <f>'Calc| Project Costs'!BE8</f>
        <v>0</v>
      </c>
      <c r="H50" s="13">
        <f>'Calc| Project Costs'!BF8</f>
        <v>0</v>
      </c>
      <c r="I50" s="13">
        <f>'Calc| Project Costs'!BG8</f>
        <v>0</v>
      </c>
      <c r="J50" s="13">
        <f>'Calc| Project Costs'!BH8</f>
        <v>0</v>
      </c>
    </row>
    <row r="51" spans="1:10" ht="12.75" customHeight="1" x14ac:dyDescent="0.25">
      <c r="B51" s="2" t="str">
        <f>'Calc| Project Costs'!BJ7</f>
        <v>53. Total overheads allocated to type 1 contributions ($'000s June 2026)</v>
      </c>
      <c r="C51" s="2"/>
      <c r="D51" s="13">
        <f>'Calc| Project Costs'!BJ8</f>
        <v>0</v>
      </c>
      <c r="E51" s="13">
        <f>'Calc| Project Costs'!BK8</f>
        <v>0</v>
      </c>
      <c r="F51" s="13">
        <f>'Calc| Project Costs'!BL8</f>
        <v>0</v>
      </c>
      <c r="G51" s="13">
        <f>'Calc| Project Costs'!BM8</f>
        <v>0</v>
      </c>
      <c r="H51" s="13">
        <f>'Calc| Project Costs'!BN8</f>
        <v>0</v>
      </c>
      <c r="I51" s="13">
        <f>'Calc| Project Costs'!BO8</f>
        <v>0</v>
      </c>
      <c r="J51" s="13">
        <f>'Calc| Project Costs'!BP8</f>
        <v>0</v>
      </c>
    </row>
    <row r="52" spans="1:10" x14ac:dyDescent="0.25">
      <c r="B52" s="2" t="str">
        <f>'Calc| Project Costs'!BR7</f>
        <v>54. Total escalated costs (excl. type 2 capcons) ($'000s June 2026)</v>
      </c>
      <c r="C52" s="2"/>
      <c r="D52" s="13">
        <f>'Calc| Project Costs'!BR8</f>
        <v>0</v>
      </c>
      <c r="E52" s="13">
        <f>'Calc| Project Costs'!BS8</f>
        <v>0</v>
      </c>
      <c r="F52" s="13">
        <f>'Calc| Project Costs'!BT8</f>
        <v>0</v>
      </c>
      <c r="G52" s="13">
        <f>'Calc| Project Costs'!BU8</f>
        <v>0</v>
      </c>
      <c r="H52" s="13">
        <f>'Calc| Project Costs'!BV8</f>
        <v>0</v>
      </c>
      <c r="I52" s="13">
        <f>'Calc| Project Costs'!BW8</f>
        <v>0</v>
      </c>
      <c r="J52" s="13">
        <f>'Calc| Project Costs'!BX8</f>
        <v>0</v>
      </c>
    </row>
    <row r="53" spans="1:10" x14ac:dyDescent="0.25">
      <c r="C53" s="2"/>
      <c r="D53" s="2"/>
      <c r="E53" s="2"/>
      <c r="F53" s="13"/>
      <c r="G53" s="13"/>
      <c r="H53" s="13"/>
      <c r="I53" s="13"/>
      <c r="J53" s="13"/>
    </row>
    <row r="54" spans="1:10" s="60" customFormat="1" ht="14" x14ac:dyDescent="0.3">
      <c r="A54" s="7"/>
      <c r="B54" s="7" t="str">
        <f ca="1">'Output| PTRM (D)'!C3</f>
        <v>Output| PTRM (D)</v>
      </c>
      <c r="C54" s="7"/>
      <c r="D54" s="7"/>
      <c r="E54" s="7"/>
      <c r="F54" s="59" t="str">
        <f>F26</f>
        <v>2026-27</v>
      </c>
      <c r="G54" s="59" t="str">
        <f>G26</f>
        <v>2027-28</v>
      </c>
      <c r="H54" s="59" t="str">
        <f>H26</f>
        <v>2028-29</v>
      </c>
      <c r="I54" s="59" t="str">
        <f>I26</f>
        <v>2029-30</v>
      </c>
      <c r="J54" s="59" t="str">
        <f>J26</f>
        <v>2030-31</v>
      </c>
    </row>
    <row r="55" spans="1:10" x14ac:dyDescent="0.25">
      <c r="B55" s="162" t="str">
        <f>'Output| PTRM (D)'!C5</f>
        <v>56. Forecast gross capital expenditure – as incurred ($millions June 2026) (Distribution)</v>
      </c>
      <c r="F55" s="13">
        <f>'Output| PTRM (D)'!D6</f>
        <v>0</v>
      </c>
      <c r="G55" s="13">
        <f>'Output| PTRM (D)'!E6</f>
        <v>0</v>
      </c>
      <c r="H55" s="13">
        <f>'Output| PTRM (D)'!F6</f>
        <v>0</v>
      </c>
      <c r="I55" s="13">
        <f>'Output| PTRM (D)'!G6</f>
        <v>0</v>
      </c>
      <c r="J55" s="13">
        <f>'Output| PTRM (D)'!H6</f>
        <v>0</v>
      </c>
    </row>
    <row r="56" spans="1:10" x14ac:dyDescent="0.25">
      <c r="B56" s="162" t="str">
        <f>'Output| PTRM (D)'!C60</f>
        <v>57. Forecast capital contributions – Type 1 – as incurred ($millions June 2026) (Distribution)</v>
      </c>
      <c r="F56" s="13">
        <f>'Output| PTRM (D)'!D61</f>
        <v>0</v>
      </c>
      <c r="G56" s="13">
        <f>'Output| PTRM (D)'!E61</f>
        <v>0</v>
      </c>
      <c r="H56" s="13">
        <f>'Output| PTRM (D)'!F61</f>
        <v>0</v>
      </c>
      <c r="I56" s="13">
        <f>'Output| PTRM (D)'!G61</f>
        <v>0</v>
      </c>
      <c r="J56" s="13">
        <f>'Output| PTRM (D)'!H61</f>
        <v>0</v>
      </c>
    </row>
    <row r="57" spans="1:10" x14ac:dyDescent="0.25">
      <c r="B57" s="2" t="str">
        <f>'Output| PTRM (D)'!C115</f>
        <v>58. Forecast asset disposals – as incurred ($millions June 2026) (Distribution)</v>
      </c>
      <c r="F57" s="13">
        <f>'Output| PTRM (D)'!D116</f>
        <v>0</v>
      </c>
      <c r="G57" s="13">
        <f>'Output| PTRM (D)'!E116</f>
        <v>0</v>
      </c>
      <c r="H57" s="13">
        <f>'Output| PTRM (D)'!F116</f>
        <v>0</v>
      </c>
      <c r="I57" s="13">
        <f>'Output| PTRM (D)'!G116</f>
        <v>0</v>
      </c>
      <c r="J57" s="13">
        <f>'Output| PTRM (D)'!H116</f>
        <v>0</v>
      </c>
    </row>
    <row r="58" spans="1:10" x14ac:dyDescent="0.25">
      <c r="B58" s="162" t="str">
        <f>'Output| PTRM (D)'!C170</f>
        <v>59. Forecast net capital expenditure – as incurred ($millions June 2026) (Distribution)</v>
      </c>
      <c r="F58" s="13">
        <f>'Output| PTRM (D)'!D171</f>
        <v>0</v>
      </c>
      <c r="G58" s="13">
        <f>'Output| PTRM (D)'!E171</f>
        <v>0</v>
      </c>
      <c r="H58" s="13">
        <f>'Output| PTRM (D)'!F171</f>
        <v>0</v>
      </c>
      <c r="I58" s="13">
        <f>'Output| PTRM (D)'!G171</f>
        <v>0</v>
      </c>
      <c r="J58" s="13">
        <f>'Output| PTRM (D)'!H171</f>
        <v>0</v>
      </c>
    </row>
    <row r="59" spans="1:10" ht="12.75" customHeight="1" x14ac:dyDescent="0.25">
      <c r="B59" s="162" t="str">
        <f>'Output| PTRM (D)'!L5</f>
        <v>60. Forecast immediate expensing of capital expenditure – as incurred ($millions June 2026) (Distribution)</v>
      </c>
      <c r="F59" s="13">
        <f>'Output| PTRM (D)'!M6</f>
        <v>0</v>
      </c>
      <c r="G59" s="13">
        <f>'Output| PTRM (D)'!N6</f>
        <v>0</v>
      </c>
      <c r="H59" s="13">
        <f>'Output| PTRM (D)'!O6</f>
        <v>0</v>
      </c>
      <c r="I59" s="13">
        <f>'Output| PTRM (D)'!P6</f>
        <v>0</v>
      </c>
      <c r="J59" s="13">
        <f>'Output| PTRM (D)'!Q6</f>
        <v>0</v>
      </c>
    </row>
    <row r="60" spans="1:10" x14ac:dyDescent="0.25">
      <c r="C60" s="135"/>
      <c r="D60" s="135"/>
      <c r="E60" s="135"/>
      <c r="F60" s="135"/>
      <c r="G60" s="135"/>
      <c r="H60" s="135"/>
      <c r="I60" s="135"/>
    </row>
    <row r="61" spans="1:10" s="60" customFormat="1" ht="14" x14ac:dyDescent="0.3">
      <c r="A61" s="7"/>
      <c r="B61" s="7" t="str">
        <f ca="1">'Output| PTRM (T)'!C3</f>
        <v>Output| PTRM (T)</v>
      </c>
      <c r="C61" s="7"/>
      <c r="D61" s="7"/>
      <c r="E61" s="7"/>
      <c r="F61" s="167" t="str">
        <f>F54</f>
        <v>2026-27</v>
      </c>
      <c r="G61" s="191" t="str">
        <f>G54</f>
        <v>2027-28</v>
      </c>
      <c r="H61" s="191" t="str">
        <f>H54</f>
        <v>2028-29</v>
      </c>
      <c r="I61" s="191" t="str">
        <f>I54</f>
        <v>2029-30</v>
      </c>
      <c r="J61" s="191" t="str">
        <f>J54</f>
        <v>2030-31</v>
      </c>
    </row>
    <row r="62" spans="1:10" x14ac:dyDescent="0.25">
      <c r="B62" s="162" t="str">
        <f>'Output| PTRM (T)'!C5</f>
        <v>61. Forecast gross capital expenditure – as incurred ($millions June 2026) (Transmission)</v>
      </c>
      <c r="F62" s="13">
        <f>'Output| PTRM (T)'!D6</f>
        <v>0</v>
      </c>
      <c r="G62" s="13">
        <f>'Output| PTRM (T)'!E6</f>
        <v>0</v>
      </c>
      <c r="H62" s="13">
        <f>'Output| PTRM (T)'!F6</f>
        <v>0</v>
      </c>
      <c r="I62" s="13">
        <f>'Output| PTRM (T)'!G6</f>
        <v>0</v>
      </c>
      <c r="J62" s="13">
        <f>'Output| PTRM (T)'!H6</f>
        <v>0</v>
      </c>
    </row>
    <row r="63" spans="1:10" x14ac:dyDescent="0.25">
      <c r="B63" s="162" t="str">
        <f>'Output| PTRM (T)'!C60</f>
        <v>62. Forecast capital contributions – Type 1 – as incurred ($millions June 2026) (Transmission)</v>
      </c>
      <c r="F63" s="13">
        <f>'Output| PTRM (T)'!D61</f>
        <v>0</v>
      </c>
      <c r="G63" s="13">
        <f>'Output| PTRM (T)'!E61</f>
        <v>0</v>
      </c>
      <c r="H63" s="13">
        <f>'Output| PTRM (T)'!F61</f>
        <v>0</v>
      </c>
      <c r="I63" s="13">
        <f>'Output| PTRM (T)'!G61</f>
        <v>0</v>
      </c>
      <c r="J63" s="13">
        <f>'Output| PTRM (T)'!H61</f>
        <v>0</v>
      </c>
    </row>
    <row r="64" spans="1:10" x14ac:dyDescent="0.25">
      <c r="B64" s="2" t="str">
        <f>'Output| PTRM (T)'!C115</f>
        <v>63. Forecast asset disposals – as incurred ($millions June 2026) (Transmission)</v>
      </c>
      <c r="F64" s="13">
        <f>'Output| PTRM (T)'!D116</f>
        <v>0</v>
      </c>
      <c r="G64" s="13">
        <f>'Output| PTRM (T)'!E116</f>
        <v>0</v>
      </c>
      <c r="H64" s="13">
        <f>'Output| PTRM (T)'!F116</f>
        <v>0</v>
      </c>
      <c r="I64" s="13">
        <f>'Output| PTRM (T)'!G116</f>
        <v>0</v>
      </c>
      <c r="J64" s="13">
        <f>'Output| PTRM (T)'!H116</f>
        <v>0</v>
      </c>
    </row>
    <row r="65" spans="1:10" x14ac:dyDescent="0.25">
      <c r="B65" s="162" t="str">
        <f>'Output| PTRM (T)'!C170</f>
        <v>64. Forecast net capital expenditure – as incurred ($millions June 2026) (Transmission)</v>
      </c>
      <c r="F65" s="13">
        <f>'Output| PTRM (T)'!D171</f>
        <v>0</v>
      </c>
      <c r="G65" s="13">
        <f>'Output| PTRM (T)'!E171</f>
        <v>0</v>
      </c>
      <c r="H65" s="13">
        <f>'Output| PTRM (T)'!F171</f>
        <v>0</v>
      </c>
      <c r="I65" s="13">
        <f>'Output| PTRM (T)'!G171</f>
        <v>0</v>
      </c>
      <c r="J65" s="13">
        <f>'Output| PTRM (T)'!H171</f>
        <v>0</v>
      </c>
    </row>
    <row r="66" spans="1:10" ht="12.75" customHeight="1" x14ac:dyDescent="0.25">
      <c r="B66" s="162" t="str">
        <f>'Output| PTRM (T)'!L5</f>
        <v>65. Forecast immediate expensing of capital expenditure – as incurred ($millions June 2026) (Transmission)</v>
      </c>
      <c r="F66" s="13">
        <f>'Output| PTRM (T)'!M6</f>
        <v>0</v>
      </c>
      <c r="G66" s="13">
        <f>'Output| PTRM (T)'!N6</f>
        <v>0</v>
      </c>
      <c r="H66" s="13">
        <f>'Output| PTRM (T)'!O6</f>
        <v>0</v>
      </c>
      <c r="I66" s="13">
        <f>'Output| PTRM (T)'!P6</f>
        <v>0</v>
      </c>
      <c r="J66" s="13">
        <f>'Output| PTRM (T)'!Q6</f>
        <v>0</v>
      </c>
    </row>
    <row r="67" spans="1:10" x14ac:dyDescent="0.25">
      <c r="C67" s="135"/>
      <c r="D67" s="135"/>
      <c r="E67" s="135"/>
      <c r="F67" s="135"/>
      <c r="G67" s="135"/>
      <c r="H67" s="135"/>
      <c r="I67" s="135"/>
    </row>
    <row r="68" spans="1:10" s="60" customFormat="1" ht="14" x14ac:dyDescent="0.3">
      <c r="A68" s="7"/>
      <c r="B68" s="7" t="str">
        <f ca="1">'Output| RIN'!B3</f>
        <v>Output| RIN</v>
      </c>
      <c r="C68" s="7"/>
      <c r="D68" s="167" t="str">
        <f t="shared" ref="D68:J68" si="2">D26</f>
        <v>2024-25</v>
      </c>
      <c r="E68" s="167" t="str">
        <f t="shared" si="2"/>
        <v>2025-26</v>
      </c>
      <c r="F68" s="59" t="str">
        <f t="shared" si="2"/>
        <v>2026-27</v>
      </c>
      <c r="G68" s="59" t="str">
        <f t="shared" si="2"/>
        <v>2027-28</v>
      </c>
      <c r="H68" s="59" t="str">
        <f t="shared" si="2"/>
        <v>2028-29</v>
      </c>
      <c r="I68" s="59" t="str">
        <f t="shared" si="2"/>
        <v>2029-30</v>
      </c>
      <c r="J68" s="59" t="str">
        <f t="shared" si="2"/>
        <v>2030-31</v>
      </c>
    </row>
    <row r="69" spans="1:10" x14ac:dyDescent="0.25">
      <c r="B69" s="2" t="str">
        <f>'Output| RIN'!$B$5 &amp;" - distribution"</f>
        <v>66. RIN capex drivers: forecast capex ($000s June 2026) - distribution</v>
      </c>
      <c r="D69" s="13">
        <f>'Output| RIN'!C17</f>
        <v>0</v>
      </c>
      <c r="E69" s="13">
        <f>'Output| RIN'!D17</f>
        <v>0</v>
      </c>
      <c r="F69" s="13">
        <f>'Output| RIN'!E17</f>
        <v>0</v>
      </c>
      <c r="G69" s="13">
        <f>'Output| RIN'!F17</f>
        <v>0</v>
      </c>
      <c r="H69" s="13">
        <f>'Output| RIN'!G17</f>
        <v>0</v>
      </c>
      <c r="I69" s="13">
        <f>'Output| RIN'!H17</f>
        <v>0</v>
      </c>
      <c r="J69" s="13">
        <f>'Output| RIN'!I17</f>
        <v>0</v>
      </c>
    </row>
    <row r="70" spans="1:10" x14ac:dyDescent="0.25">
      <c r="B70" s="2" t="str">
        <f>'Output| RIN'!$B$5 &amp;" - transmission"</f>
        <v>66. RIN capex drivers: forecast capex ($000s June 2026) - transmission</v>
      </c>
      <c r="D70" s="13">
        <f>'Output| RIN'!L17</f>
        <v>0</v>
      </c>
      <c r="E70" s="13">
        <f>'Output| RIN'!M17</f>
        <v>0</v>
      </c>
      <c r="F70" s="13">
        <f>'Output| RIN'!N17</f>
        <v>0</v>
      </c>
      <c r="G70" s="13">
        <f>'Output| RIN'!O17</f>
        <v>0</v>
      </c>
      <c r="H70" s="13">
        <f>'Output| RIN'!P17</f>
        <v>0</v>
      </c>
      <c r="I70" s="13">
        <f>'Output| RIN'!Q17</f>
        <v>0</v>
      </c>
      <c r="J70" s="13">
        <f>'Output| RIN'!R17</f>
        <v>0</v>
      </c>
    </row>
    <row r="71" spans="1:10" x14ac:dyDescent="0.25">
      <c r="C71" s="135"/>
      <c r="D71" s="135"/>
      <c r="E71" s="135"/>
      <c r="F71" s="135"/>
      <c r="G71" s="135"/>
      <c r="H71" s="135"/>
      <c r="I71" s="135"/>
    </row>
    <row r="72" spans="1:10" s="60" customFormat="1" ht="14" x14ac:dyDescent="0.3">
      <c r="A72" s="7"/>
      <c r="B72" s="7" t="str">
        <f ca="1">'Output| AER'!B3</f>
        <v>Output| AER</v>
      </c>
      <c r="C72" s="7"/>
      <c r="D72" s="167" t="str">
        <f t="shared" ref="D72:J72" si="3">D26</f>
        <v>2024-25</v>
      </c>
      <c r="E72" s="167" t="str">
        <f t="shared" si="3"/>
        <v>2025-26</v>
      </c>
      <c r="F72" s="59" t="str">
        <f t="shared" si="3"/>
        <v>2026-27</v>
      </c>
      <c r="G72" s="59" t="str">
        <f t="shared" si="3"/>
        <v>2027-28</v>
      </c>
      <c r="H72" s="59" t="str">
        <f t="shared" si="3"/>
        <v>2028-29</v>
      </c>
      <c r="I72" s="59" t="str">
        <f t="shared" si="3"/>
        <v>2029-30</v>
      </c>
      <c r="J72" s="59" t="str">
        <f t="shared" si="3"/>
        <v>2030-31</v>
      </c>
    </row>
    <row r="73" spans="1:10" x14ac:dyDescent="0.25">
      <c r="B73" s="162" t="str">
        <f>'Output| AER'!$B$5 &amp;" - distribution"</f>
        <v>67. AER categories: forecast capex ($000s June 2026) - distribution</v>
      </c>
      <c r="D73" s="13">
        <f>'Output| AER'!C22</f>
        <v>0</v>
      </c>
      <c r="E73" s="13">
        <f>'Output| AER'!D22</f>
        <v>0</v>
      </c>
      <c r="F73" s="13">
        <f>'Output| AER'!E22</f>
        <v>0</v>
      </c>
      <c r="G73" s="13">
        <f>'Output| AER'!F22</f>
        <v>0</v>
      </c>
      <c r="H73" s="13">
        <f>'Output| AER'!G22</f>
        <v>0</v>
      </c>
      <c r="I73" s="13">
        <f>'Output| AER'!H22</f>
        <v>0</v>
      </c>
      <c r="J73" s="13">
        <f>'Output| AER'!I22</f>
        <v>0</v>
      </c>
    </row>
    <row r="74" spans="1:10" x14ac:dyDescent="0.25">
      <c r="B74" s="162" t="str">
        <f>'Output| AER'!$B$5 &amp;" - transmission"</f>
        <v>67. AER categories: forecast capex ($000s June 2026) - transmission</v>
      </c>
      <c r="C74" s="135"/>
      <c r="D74" s="13">
        <f>'Output| AER'!L22</f>
        <v>0</v>
      </c>
      <c r="E74" s="13">
        <f>'Output| AER'!M22</f>
        <v>0</v>
      </c>
      <c r="F74" s="13">
        <f>'Output| AER'!N22</f>
        <v>0</v>
      </c>
      <c r="G74" s="13">
        <f>'Output| AER'!O22</f>
        <v>0</v>
      </c>
      <c r="H74" s="13">
        <f>'Output| AER'!P22</f>
        <v>0</v>
      </c>
      <c r="I74" s="13">
        <f>'Output| AER'!Q22</f>
        <v>0</v>
      </c>
      <c r="J74" s="13">
        <f>'Output| AER'!R22</f>
        <v>0</v>
      </c>
    </row>
    <row r="75" spans="1:10" ht="13" x14ac:dyDescent="0.25">
      <c r="C75" s="135"/>
      <c r="D75" s="135"/>
      <c r="E75" s="135"/>
      <c r="F75" s="135"/>
      <c r="G75" s="160"/>
      <c r="H75" s="160"/>
      <c r="I75" s="160"/>
    </row>
    <row r="76" spans="1:10" ht="13" hidden="1" x14ac:dyDescent="0.25">
      <c r="C76" s="160"/>
      <c r="D76" s="160"/>
      <c r="E76" s="160"/>
      <c r="F76" s="160"/>
      <c r="G76" s="160"/>
      <c r="H76" s="160"/>
      <c r="I76" s="16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zoomScale="80" zoomScaleNormal="80" workbookViewId="0">
      <selection activeCell="E6" sqref="E6"/>
    </sheetView>
  </sheetViews>
  <sheetFormatPr defaultColWidth="0" defaultRowHeight="12.5" zeroHeight="1" x14ac:dyDescent="0.25"/>
  <cols>
    <col min="1" max="1" width="3.7265625" style="55" customWidth="1"/>
    <col min="2" max="2" width="42.453125" style="55" customWidth="1"/>
    <col min="3" max="3" width="4.7265625" style="56" customWidth="1"/>
    <col min="4" max="4" width="4.7265625" style="55" customWidth="1"/>
    <col min="5" max="5" width="50" style="56" customWidth="1"/>
    <col min="6" max="6" width="32.1796875" style="55" customWidth="1"/>
    <col min="7" max="7" width="4.26953125" style="55" customWidth="1"/>
    <col min="8" max="16384" width="9.1796875" style="55" hidden="1"/>
  </cols>
  <sheetData>
    <row r="1" spans="1:7" ht="13" x14ac:dyDescent="0.3">
      <c r="A1" s="81" t="str">
        <f>'Input| Setup'!E5&amp;"     "&amp;'Input| Escalations'!D8</f>
        <v>United Energy     2026-27</v>
      </c>
    </row>
    <row r="2" spans="1:7" s="82" customFormat="1" ht="13" x14ac:dyDescent="0.25">
      <c r="A2" s="42"/>
      <c r="B2" s="43" t="str">
        <f>IFERROR(Index!B2,"")</f>
        <v>AER Capex Forecast Model</v>
      </c>
      <c r="C2" s="44" t="s">
        <v>26</v>
      </c>
      <c r="D2" s="45"/>
      <c r="E2" s="46" t="s">
        <v>34</v>
      </c>
      <c r="F2" s="205" t="s">
        <v>126</v>
      </c>
      <c r="G2" s="45"/>
    </row>
    <row r="3" spans="1:7" s="82" customFormat="1" ht="13" x14ac:dyDescent="0.25">
      <c r="A3" s="42"/>
      <c r="B3" s="43" t="str">
        <f ca="1">IFERROR(MID(CELL("filename",A2),FIND("]",CELL("filename",A2))+1,255),"")</f>
        <v>Input| Setup</v>
      </c>
      <c r="C3" s="47"/>
      <c r="D3" s="45"/>
      <c r="E3" s="48"/>
      <c r="F3" s="45"/>
      <c r="G3" s="45"/>
    </row>
    <row r="4" spans="1:7" s="82" customFormat="1" ht="13" x14ac:dyDescent="0.25">
      <c r="B4" s="83"/>
      <c r="C4" s="84"/>
      <c r="D4" s="85"/>
      <c r="E4" s="86"/>
      <c r="F4" s="85"/>
    </row>
    <row r="5" spans="1:7" s="87" customFormat="1" ht="12.75" customHeight="1" x14ac:dyDescent="0.3">
      <c r="A5" s="292" t="s">
        <v>137</v>
      </c>
      <c r="B5" s="292"/>
      <c r="C5" s="292"/>
      <c r="D5" s="293"/>
      <c r="E5" s="69" t="s">
        <v>205</v>
      </c>
    </row>
    <row r="6" spans="1:7" s="87" customFormat="1" x14ac:dyDescent="0.25"/>
    <row r="7" spans="1:7" s="87" customFormat="1" ht="14" x14ac:dyDescent="0.3">
      <c r="A7" s="50"/>
      <c r="B7" s="51" t="str">
        <f>LEFT(A5,1)+1&amp;". Financial years"</f>
        <v>2. Financial years</v>
      </c>
      <c r="D7" s="52"/>
      <c r="E7" s="51" t="str">
        <f>LEFT(B51,1)+1&amp;". PTRM asset classes"</f>
        <v>9. PTRM asset classes</v>
      </c>
      <c r="F7" s="51" t="s">
        <v>120</v>
      </c>
    </row>
    <row r="8" spans="1:7" s="87" customFormat="1" x14ac:dyDescent="0.25">
      <c r="B8" s="53" t="str">
        <f t="shared" ref="B8:B14" si="0">LEFT(B9,4)-1&amp;"-"&amp;RIGHT(B9,2)-1</f>
        <v>2019-20</v>
      </c>
      <c r="D8" s="240">
        <v>1</v>
      </c>
      <c r="E8" s="277" t="s">
        <v>195</v>
      </c>
      <c r="F8" s="277" t="s">
        <v>104</v>
      </c>
    </row>
    <row r="9" spans="1:7" s="87" customFormat="1" x14ac:dyDescent="0.25">
      <c r="B9" s="53" t="str">
        <f t="shared" si="0"/>
        <v>2020-21</v>
      </c>
      <c r="D9" s="240">
        <f t="shared" ref="D9:D57" si="1">D8+1</f>
        <v>2</v>
      </c>
      <c r="E9" s="277" t="s">
        <v>196</v>
      </c>
      <c r="F9" s="277" t="s">
        <v>104</v>
      </c>
    </row>
    <row r="10" spans="1:7" s="87" customFormat="1" x14ac:dyDescent="0.25">
      <c r="B10" s="53" t="str">
        <f t="shared" si="0"/>
        <v>2021-22</v>
      </c>
      <c r="D10" s="240">
        <f t="shared" si="1"/>
        <v>3</v>
      </c>
      <c r="E10" s="277" t="s">
        <v>197</v>
      </c>
      <c r="F10" s="277" t="s">
        <v>104</v>
      </c>
    </row>
    <row r="11" spans="1:7" s="87" customFormat="1" x14ac:dyDescent="0.25">
      <c r="B11" s="53" t="str">
        <f t="shared" si="0"/>
        <v>2022-23</v>
      </c>
      <c r="D11" s="240">
        <f t="shared" si="1"/>
        <v>4</v>
      </c>
      <c r="E11" s="277" t="s">
        <v>198</v>
      </c>
      <c r="F11" s="277" t="s">
        <v>104</v>
      </c>
    </row>
    <row r="12" spans="1:7" s="87" customFormat="1" x14ac:dyDescent="0.25">
      <c r="B12" s="53" t="str">
        <f t="shared" si="0"/>
        <v>2023-24</v>
      </c>
      <c r="D12" s="240">
        <f t="shared" si="1"/>
        <v>5</v>
      </c>
      <c r="E12" s="277" t="s">
        <v>199</v>
      </c>
      <c r="F12" s="277" t="s">
        <v>104</v>
      </c>
    </row>
    <row r="13" spans="1:7" s="87" customFormat="1" x14ac:dyDescent="0.25">
      <c r="B13" s="53" t="str">
        <f t="shared" si="0"/>
        <v>2024-25</v>
      </c>
      <c r="D13" s="240">
        <f t="shared" si="1"/>
        <v>6</v>
      </c>
      <c r="E13" s="277" t="s">
        <v>200</v>
      </c>
      <c r="F13" s="277" t="s">
        <v>104</v>
      </c>
    </row>
    <row r="14" spans="1:7" s="87" customFormat="1" x14ac:dyDescent="0.25">
      <c r="B14" s="53" t="str">
        <f t="shared" si="0"/>
        <v>2025-26</v>
      </c>
      <c r="D14" s="240">
        <f t="shared" si="1"/>
        <v>7</v>
      </c>
      <c r="E14" s="277" t="s">
        <v>201</v>
      </c>
      <c r="F14" s="277" t="s">
        <v>104</v>
      </c>
    </row>
    <row r="15" spans="1:7" s="87" customFormat="1" x14ac:dyDescent="0.25">
      <c r="B15" s="53" t="str">
        <f>'Input| Escalations'!D8</f>
        <v>2026-27</v>
      </c>
      <c r="D15" s="240">
        <f t="shared" si="1"/>
        <v>8</v>
      </c>
      <c r="E15" s="277" t="s">
        <v>202</v>
      </c>
      <c r="F15" s="277" t="s">
        <v>104</v>
      </c>
    </row>
    <row r="16" spans="1:7" s="87" customFormat="1" x14ac:dyDescent="0.25">
      <c r="C16" s="88"/>
      <c r="D16" s="240">
        <f t="shared" si="1"/>
        <v>9</v>
      </c>
      <c r="E16" s="277" t="s">
        <v>203</v>
      </c>
      <c r="F16" s="277" t="s">
        <v>104</v>
      </c>
    </row>
    <row r="17" spans="1:6" s="87" customFormat="1" x14ac:dyDescent="0.25">
      <c r="C17" s="88"/>
      <c r="D17" s="240">
        <f t="shared" si="1"/>
        <v>10</v>
      </c>
      <c r="E17" s="277"/>
      <c r="F17" s="277"/>
    </row>
    <row r="18" spans="1:6" s="87" customFormat="1" ht="14" x14ac:dyDescent="0.3">
      <c r="A18" s="50"/>
      <c r="B18" s="51" t="str">
        <f>LEFT(B7,1)+1&amp;". RIN categories"</f>
        <v>3. RIN categories</v>
      </c>
      <c r="C18" s="88"/>
      <c r="D18" s="240">
        <f t="shared" si="1"/>
        <v>11</v>
      </c>
      <c r="E18" s="277"/>
      <c r="F18" s="277"/>
    </row>
    <row r="19" spans="1:6" s="87" customFormat="1" x14ac:dyDescent="0.25">
      <c r="B19" s="54" t="s">
        <v>9</v>
      </c>
      <c r="C19" s="88"/>
      <c r="D19" s="240">
        <f t="shared" si="1"/>
        <v>12</v>
      </c>
      <c r="E19" s="277"/>
      <c r="F19" s="277"/>
    </row>
    <row r="20" spans="1:6" s="87" customFormat="1" x14ac:dyDescent="0.25">
      <c r="B20" s="54" t="s">
        <v>10</v>
      </c>
      <c r="C20" s="88"/>
      <c r="D20" s="240">
        <f t="shared" si="1"/>
        <v>13</v>
      </c>
      <c r="E20" s="277"/>
      <c r="F20" s="277"/>
    </row>
    <row r="21" spans="1:6" s="87" customFormat="1" x14ac:dyDescent="0.25">
      <c r="B21" s="54" t="s">
        <v>2</v>
      </c>
      <c r="C21" s="88"/>
      <c r="D21" s="240">
        <f t="shared" si="1"/>
        <v>14</v>
      </c>
      <c r="E21" s="277"/>
      <c r="F21" s="277"/>
    </row>
    <row r="22" spans="1:6" s="87" customFormat="1" x14ac:dyDescent="0.25">
      <c r="B22" s="54" t="s">
        <v>107</v>
      </c>
      <c r="C22" s="88"/>
      <c r="D22" s="240">
        <f t="shared" si="1"/>
        <v>15</v>
      </c>
      <c r="E22" s="277"/>
      <c r="F22" s="277"/>
    </row>
    <row r="23" spans="1:6" s="87" customFormat="1" x14ac:dyDescent="0.25">
      <c r="B23" s="54" t="s">
        <v>3</v>
      </c>
      <c r="C23" s="88"/>
      <c r="D23" s="240">
        <f t="shared" si="1"/>
        <v>16</v>
      </c>
      <c r="E23" s="277"/>
      <c r="F23" s="277"/>
    </row>
    <row r="24" spans="1:6" s="87" customFormat="1" x14ac:dyDescent="0.25">
      <c r="B24" s="54" t="s">
        <v>4</v>
      </c>
      <c r="C24" s="88"/>
      <c r="D24" s="240">
        <f t="shared" si="1"/>
        <v>17</v>
      </c>
      <c r="E24" s="277"/>
      <c r="F24" s="277"/>
    </row>
    <row r="25" spans="1:6" s="87" customFormat="1" x14ac:dyDescent="0.25">
      <c r="D25" s="240">
        <f t="shared" si="1"/>
        <v>18</v>
      </c>
      <c r="E25" s="277"/>
      <c r="F25" s="277"/>
    </row>
    <row r="26" spans="1:6" s="87" customFormat="1" x14ac:dyDescent="0.25">
      <c r="D26" s="240">
        <f t="shared" si="1"/>
        <v>19</v>
      </c>
      <c r="E26" s="277"/>
      <c r="F26" s="277"/>
    </row>
    <row r="27" spans="1:6" s="87" customFormat="1" ht="14" x14ac:dyDescent="0.3">
      <c r="A27" s="50"/>
      <c r="B27" s="51" t="str">
        <f>LEFT(B18,1)+1&amp;". AER categories"</f>
        <v>4. AER categories</v>
      </c>
      <c r="D27" s="240">
        <f t="shared" si="1"/>
        <v>20</v>
      </c>
      <c r="E27" s="277"/>
      <c r="F27" s="277"/>
    </row>
    <row r="28" spans="1:6" s="87" customFormat="1" x14ac:dyDescent="0.25">
      <c r="B28" s="54" t="s">
        <v>9</v>
      </c>
      <c r="C28" s="88"/>
      <c r="D28" s="240">
        <f t="shared" si="1"/>
        <v>21</v>
      </c>
      <c r="E28" s="277"/>
      <c r="F28" s="277"/>
    </row>
    <row r="29" spans="1:6" s="87" customFormat="1" x14ac:dyDescent="0.25">
      <c r="B29" s="54" t="s">
        <v>20</v>
      </c>
      <c r="C29" s="88"/>
      <c r="D29" s="240">
        <f t="shared" si="1"/>
        <v>22</v>
      </c>
      <c r="E29" s="277"/>
      <c r="F29" s="277"/>
    </row>
    <row r="30" spans="1:6" s="87" customFormat="1" x14ac:dyDescent="0.25">
      <c r="B30" s="54" t="s">
        <v>10</v>
      </c>
      <c r="C30" s="88"/>
      <c r="D30" s="240">
        <f t="shared" si="1"/>
        <v>23</v>
      </c>
      <c r="E30" s="277"/>
      <c r="F30" s="277"/>
    </row>
    <row r="31" spans="1:6" s="87" customFormat="1" x14ac:dyDescent="0.25">
      <c r="B31" s="54" t="s">
        <v>2</v>
      </c>
      <c r="C31" s="88"/>
      <c r="D31" s="240">
        <f t="shared" si="1"/>
        <v>24</v>
      </c>
      <c r="E31" s="277"/>
      <c r="F31" s="277"/>
    </row>
    <row r="32" spans="1:6" s="87" customFormat="1" x14ac:dyDescent="0.25">
      <c r="B32" s="54" t="s">
        <v>21</v>
      </c>
      <c r="C32" s="88"/>
      <c r="D32" s="240">
        <f t="shared" si="1"/>
        <v>25</v>
      </c>
      <c r="E32" s="277"/>
      <c r="F32" s="277"/>
    </row>
    <row r="33" spans="1:6" s="87" customFormat="1" x14ac:dyDescent="0.25">
      <c r="B33" s="54" t="s">
        <v>22</v>
      </c>
      <c r="C33" s="88"/>
      <c r="D33" s="240">
        <f t="shared" si="1"/>
        <v>26</v>
      </c>
      <c r="E33" s="277"/>
      <c r="F33" s="277"/>
    </row>
    <row r="34" spans="1:6" s="87" customFormat="1" x14ac:dyDescent="0.25">
      <c r="B34" s="54" t="s">
        <v>23</v>
      </c>
      <c r="C34" s="88"/>
      <c r="D34" s="240">
        <f t="shared" si="1"/>
        <v>27</v>
      </c>
      <c r="E34" s="277"/>
      <c r="F34" s="277"/>
    </row>
    <row r="35" spans="1:6" s="87" customFormat="1" x14ac:dyDescent="0.25">
      <c r="B35" s="54" t="s">
        <v>24</v>
      </c>
      <c r="C35" s="88"/>
      <c r="D35" s="240">
        <f t="shared" si="1"/>
        <v>28</v>
      </c>
      <c r="E35" s="277"/>
      <c r="F35" s="277"/>
    </row>
    <row r="36" spans="1:6" s="87" customFormat="1" x14ac:dyDescent="0.25">
      <c r="D36" s="240">
        <f t="shared" si="1"/>
        <v>29</v>
      </c>
      <c r="E36" s="277"/>
      <c r="F36" s="277"/>
    </row>
    <row r="37" spans="1:6" s="87" customFormat="1" x14ac:dyDescent="0.25">
      <c r="D37" s="240">
        <f t="shared" si="1"/>
        <v>30</v>
      </c>
      <c r="E37" s="277"/>
      <c r="F37" s="277"/>
    </row>
    <row r="38" spans="1:6" s="87" customFormat="1" ht="14" x14ac:dyDescent="0.3">
      <c r="A38" s="50"/>
      <c r="B38" s="51" t="str">
        <f>LEFT(B27,1)+1&amp;". Months"</f>
        <v>5. Months</v>
      </c>
      <c r="D38" s="240">
        <f t="shared" si="1"/>
        <v>31</v>
      </c>
      <c r="E38" s="277"/>
      <c r="F38" s="277"/>
    </row>
    <row r="39" spans="1:6" s="87" customFormat="1" x14ac:dyDescent="0.25">
      <c r="B39" s="54" t="s">
        <v>11</v>
      </c>
      <c r="D39" s="240">
        <f t="shared" si="1"/>
        <v>32</v>
      </c>
      <c r="E39" s="277"/>
      <c r="F39" s="277"/>
    </row>
    <row r="40" spans="1:6" s="87" customFormat="1" x14ac:dyDescent="0.25">
      <c r="B40" s="54" t="s">
        <v>51</v>
      </c>
      <c r="D40" s="240">
        <f t="shared" si="1"/>
        <v>33</v>
      </c>
      <c r="E40" s="277"/>
      <c r="F40" s="277"/>
    </row>
    <row r="41" spans="1:6" s="87" customFormat="1" x14ac:dyDescent="0.25">
      <c r="D41" s="240">
        <f t="shared" si="1"/>
        <v>34</v>
      </c>
      <c r="E41" s="277"/>
      <c r="F41" s="277"/>
    </row>
    <row r="42" spans="1:6" s="87" customFormat="1" x14ac:dyDescent="0.25">
      <c r="D42" s="240">
        <f t="shared" si="1"/>
        <v>35</v>
      </c>
      <c r="E42" s="277"/>
      <c r="F42" s="277"/>
    </row>
    <row r="43" spans="1:6" s="87" customFormat="1" ht="14" x14ac:dyDescent="0.3">
      <c r="A43" s="51"/>
      <c r="B43" s="51" t="str">
        <f>LEFT(B38,1)+1&amp;". Overhead switch"</f>
        <v>6. Overhead switch</v>
      </c>
      <c r="D43" s="240">
        <f t="shared" si="1"/>
        <v>36</v>
      </c>
      <c r="E43" s="277"/>
      <c r="F43" s="277"/>
    </row>
    <row r="44" spans="1:6" s="87" customFormat="1" x14ac:dyDescent="0.25">
      <c r="B44" s="54" t="s">
        <v>7</v>
      </c>
      <c r="D44" s="240">
        <f t="shared" si="1"/>
        <v>37</v>
      </c>
      <c r="E44" s="277"/>
      <c r="F44" s="277"/>
    </row>
    <row r="45" spans="1:6" s="87" customFormat="1" x14ac:dyDescent="0.25">
      <c r="B45" s="54" t="s">
        <v>8</v>
      </c>
      <c r="D45" s="240">
        <f t="shared" si="1"/>
        <v>38</v>
      </c>
      <c r="E45" s="277"/>
      <c r="F45" s="277"/>
    </row>
    <row r="46" spans="1:6" s="87" customFormat="1" x14ac:dyDescent="0.25">
      <c r="D46" s="240">
        <f t="shared" si="1"/>
        <v>39</v>
      </c>
      <c r="E46" s="277"/>
      <c r="F46" s="277"/>
    </row>
    <row r="47" spans="1:6" s="87" customFormat="1" ht="14" x14ac:dyDescent="0.3">
      <c r="A47" s="51"/>
      <c r="B47" s="51" t="str">
        <f>LEFT(B43,1)+1&amp;". Distribution/transmission switch"</f>
        <v>7. Distribution/transmission switch</v>
      </c>
      <c r="D47" s="240">
        <f t="shared" si="1"/>
        <v>40</v>
      </c>
      <c r="E47" s="277"/>
      <c r="F47" s="277"/>
    </row>
    <row r="48" spans="1:6" s="87" customFormat="1" x14ac:dyDescent="0.25">
      <c r="B48" s="54" t="s">
        <v>104</v>
      </c>
      <c r="D48" s="240">
        <f t="shared" si="1"/>
        <v>41</v>
      </c>
      <c r="E48" s="277"/>
      <c r="F48" s="277"/>
    </row>
    <row r="49" spans="1:6" s="87" customFormat="1" x14ac:dyDescent="0.25">
      <c r="B49" s="54" t="s">
        <v>105</v>
      </c>
      <c r="D49" s="240">
        <f t="shared" si="1"/>
        <v>42</v>
      </c>
      <c r="E49" s="277"/>
      <c r="F49" s="277"/>
    </row>
    <row r="50" spans="1:6" s="87" customFormat="1" x14ac:dyDescent="0.25">
      <c r="A50" s="49"/>
      <c r="B50" s="49"/>
      <c r="D50" s="240">
        <f t="shared" si="1"/>
        <v>43</v>
      </c>
      <c r="E50" s="277"/>
      <c r="F50" s="277"/>
    </row>
    <row r="51" spans="1:6" s="87" customFormat="1" ht="14" x14ac:dyDescent="0.3">
      <c r="A51" s="51"/>
      <c r="B51" s="51" t="str">
        <f>LEFT(B47,1)+1&amp;". Overhead allocation method"</f>
        <v>8. Overhead allocation method</v>
      </c>
      <c r="D51" s="240">
        <f t="shared" si="1"/>
        <v>44</v>
      </c>
      <c r="E51" s="277"/>
      <c r="F51" s="277"/>
    </row>
    <row r="52" spans="1:6" s="87" customFormat="1" x14ac:dyDescent="0.25">
      <c r="B52" s="54" t="s">
        <v>111</v>
      </c>
      <c r="D52" s="240">
        <f t="shared" si="1"/>
        <v>45</v>
      </c>
      <c r="E52" s="277"/>
      <c r="F52" s="277"/>
    </row>
    <row r="53" spans="1:6" s="87" customFormat="1" x14ac:dyDescent="0.25">
      <c r="B53" s="54" t="s">
        <v>31</v>
      </c>
      <c r="D53" s="240">
        <f t="shared" si="1"/>
        <v>46</v>
      </c>
      <c r="E53" s="277"/>
      <c r="F53" s="277"/>
    </row>
    <row r="54" spans="1:6" s="87" customFormat="1" x14ac:dyDescent="0.25">
      <c r="B54" s="54" t="s">
        <v>112</v>
      </c>
      <c r="D54" s="240">
        <f t="shared" si="1"/>
        <v>47</v>
      </c>
      <c r="E54" s="277"/>
      <c r="F54" s="277"/>
    </row>
    <row r="55" spans="1:6" s="87" customFormat="1" x14ac:dyDescent="0.25">
      <c r="D55" s="240">
        <f t="shared" si="1"/>
        <v>48</v>
      </c>
      <c r="E55" s="277"/>
      <c r="F55" s="277"/>
    </row>
    <row r="56" spans="1:6" s="87" customFormat="1" x14ac:dyDescent="0.25">
      <c r="D56" s="240">
        <f t="shared" si="1"/>
        <v>49</v>
      </c>
      <c r="E56" s="277"/>
      <c r="F56" s="277"/>
    </row>
    <row r="57" spans="1:6" s="87" customFormat="1" x14ac:dyDescent="0.25">
      <c r="D57" s="240">
        <f t="shared" si="1"/>
        <v>50</v>
      </c>
      <c r="E57" s="277"/>
      <c r="F57" s="277"/>
    </row>
    <row r="58" spans="1:6" s="87" customFormat="1" x14ac:dyDescent="0.25">
      <c r="C58" s="88"/>
      <c r="E58" s="88"/>
    </row>
    <row r="59" spans="1:6" x14ac:dyDescent="0.25"/>
    <row r="60" spans="1:6" x14ac:dyDescent="0.25"/>
  </sheetData>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2102"/>
  <sheetViews>
    <sheetView zoomScale="80" zoomScaleNormal="80" workbookViewId="0">
      <selection activeCell="H26" sqref="H26"/>
    </sheetView>
  </sheetViews>
  <sheetFormatPr defaultColWidth="0" defaultRowHeight="12.5" zeroHeight="1" x14ac:dyDescent="0.25"/>
  <cols>
    <col min="1" max="1" width="3.7265625" customWidth="1"/>
    <col min="2" max="2" width="54.453125" customWidth="1"/>
    <col min="3" max="14" width="10" customWidth="1"/>
    <col min="15" max="15" width="5.7265625" style="2" customWidth="1"/>
    <col min="16" max="16" width="55.453125" style="2" hidden="1" customWidth="1"/>
    <col min="17" max="17" width="8.7265625" style="2" hidden="1" customWidth="1"/>
    <col min="18" max="18" width="11.81640625" style="2" hidden="1" customWidth="1"/>
    <col min="19" max="19" width="13.1796875" style="2" hidden="1" customWidth="1"/>
    <col min="20" max="20" width="7.81640625" style="2" hidden="1" customWidth="1"/>
    <col min="21" max="21" width="8.26953125" style="2" hidden="1" customWidth="1"/>
    <col min="22" max="16384" width="8.7265625" style="2" hidden="1"/>
  </cols>
  <sheetData>
    <row r="1" spans="1:15" ht="13" x14ac:dyDescent="0.3">
      <c r="A1" s="81" t="str">
        <f>'Input| Setup'!E5&amp;"     "&amp;'Input| Escalations'!D8</f>
        <v>United Energy     2026-27</v>
      </c>
      <c r="B1" s="2"/>
      <c r="C1" s="2"/>
      <c r="D1" s="2"/>
      <c r="E1" s="2"/>
      <c r="F1" s="2"/>
      <c r="G1" s="2"/>
      <c r="H1" s="2"/>
      <c r="I1" s="2"/>
      <c r="J1" s="2"/>
      <c r="K1" s="2"/>
      <c r="L1" s="2"/>
      <c r="M1" s="2"/>
      <c r="N1" s="2"/>
    </row>
    <row r="2" spans="1:15" ht="13" x14ac:dyDescent="0.25">
      <c r="A2" s="14"/>
      <c r="B2" s="25" t="str">
        <f>IFERROR(Index!B2,"")</f>
        <v>AER Capex Forecast Model</v>
      </c>
      <c r="C2" s="25"/>
      <c r="D2" s="14" t="s">
        <v>26</v>
      </c>
      <c r="E2" s="46" t="s">
        <v>34</v>
      </c>
      <c r="F2" s="294" t="s">
        <v>185</v>
      </c>
      <c r="G2" s="295"/>
      <c r="H2" s="296"/>
      <c r="I2" s="297" t="s">
        <v>126</v>
      </c>
      <c r="J2" s="298"/>
      <c r="K2" s="299"/>
      <c r="L2" s="14"/>
      <c r="M2" s="14"/>
      <c r="N2" s="14"/>
      <c r="O2" s="14"/>
    </row>
    <row r="3" spans="1:15" ht="13" x14ac:dyDescent="0.25">
      <c r="A3" s="14"/>
      <c r="B3" s="25" t="str">
        <f ca="1">IFERROR(MID(CELL("filename",A2),FIND("]",CELL("filename",A2))+1,255),"")</f>
        <v>Input| Escalations</v>
      </c>
      <c r="C3" s="25"/>
      <c r="D3" s="15"/>
      <c r="E3" s="16"/>
      <c r="F3" s="17"/>
      <c r="G3" s="16"/>
      <c r="H3" s="14"/>
      <c r="I3" s="14"/>
      <c r="J3" s="14"/>
      <c r="K3" s="14"/>
      <c r="L3" s="14"/>
      <c r="M3" s="14"/>
      <c r="N3" s="14"/>
      <c r="O3" s="14"/>
    </row>
    <row r="4" spans="1:15" x14ac:dyDescent="0.25">
      <c r="A4" s="2"/>
      <c r="B4" s="96"/>
      <c r="C4" s="96"/>
      <c r="D4" s="2"/>
      <c r="E4" s="2"/>
      <c r="F4" s="2"/>
      <c r="G4" s="2"/>
      <c r="H4" s="65"/>
      <c r="I4" s="2"/>
      <c r="J4" s="2"/>
      <c r="K4" s="2"/>
      <c r="L4" s="2"/>
      <c r="M4" s="2"/>
      <c r="N4" s="2"/>
    </row>
    <row r="5" spans="1:15" ht="14" x14ac:dyDescent="0.3">
      <c r="A5" s="5"/>
      <c r="B5" s="7" t="str">
        <f>LEFT('Input| Setup'!E7,1)+1&amp;". Inflation table setup"</f>
        <v>10. Inflation table setup</v>
      </c>
      <c r="C5" s="7"/>
      <c r="D5" s="5"/>
      <c r="E5" s="5"/>
      <c r="F5" s="5"/>
      <c r="G5" s="5"/>
      <c r="H5" s="6"/>
      <c r="I5" s="5"/>
      <c r="J5" s="5"/>
      <c r="K5" s="5"/>
      <c r="L5" s="5"/>
      <c r="M5" s="5"/>
      <c r="N5" s="5"/>
    </row>
    <row r="6" spans="1:15" x14ac:dyDescent="0.25">
      <c r="A6" s="2"/>
      <c r="B6" s="65"/>
      <c r="C6" s="65"/>
      <c r="D6" s="65"/>
      <c r="E6" s="65"/>
      <c r="F6" s="65"/>
      <c r="G6" s="65"/>
      <c r="H6" s="2"/>
      <c r="I6" s="2"/>
      <c r="J6" s="65"/>
      <c r="K6" s="65"/>
      <c r="L6" s="65"/>
      <c r="M6" s="65"/>
      <c r="N6" s="65"/>
    </row>
    <row r="7" spans="1:15" x14ac:dyDescent="0.25">
      <c r="A7" s="2"/>
      <c r="B7" s="246"/>
      <c r="C7" s="246"/>
      <c r="D7" s="246" t="s">
        <v>0</v>
      </c>
      <c r="E7" s="246" t="s">
        <v>35</v>
      </c>
      <c r="F7" s="65"/>
      <c r="G7" s="65"/>
      <c r="H7" s="65"/>
      <c r="I7" s="65"/>
      <c r="J7" s="65"/>
      <c r="K7" s="65"/>
      <c r="L7" s="65"/>
      <c r="M7" s="65"/>
      <c r="N7" s="65"/>
    </row>
    <row r="8" spans="1:15" x14ac:dyDescent="0.25">
      <c r="A8" s="2"/>
      <c r="B8" s="92" t="s">
        <v>103</v>
      </c>
      <c r="C8" s="92"/>
      <c r="D8" s="278" t="s">
        <v>194</v>
      </c>
      <c r="E8" s="90"/>
      <c r="F8" s="65"/>
      <c r="G8" s="65"/>
      <c r="H8" s="65"/>
      <c r="I8" s="65"/>
      <c r="J8" s="65"/>
      <c r="K8" s="65"/>
      <c r="L8" s="65"/>
      <c r="M8" s="65"/>
      <c r="N8" s="65"/>
    </row>
    <row r="9" spans="1:15" x14ac:dyDescent="0.25">
      <c r="A9" s="2"/>
      <c r="B9" s="92" t="s">
        <v>52</v>
      </c>
      <c r="C9" s="92"/>
      <c r="D9" s="278" t="s">
        <v>204</v>
      </c>
      <c r="E9" s="278" t="s">
        <v>11</v>
      </c>
      <c r="F9" s="65"/>
      <c r="G9" s="65"/>
      <c r="H9" s="65"/>
      <c r="I9" s="65"/>
      <c r="J9" s="65"/>
      <c r="K9" s="65"/>
      <c r="L9" s="65"/>
      <c r="M9" s="65"/>
      <c r="N9" s="65"/>
    </row>
    <row r="10" spans="1:15" x14ac:dyDescent="0.25">
      <c r="A10" s="2"/>
      <c r="B10" s="92" t="s">
        <v>53</v>
      </c>
      <c r="C10" s="92"/>
      <c r="D10" s="29" t="str">
        <f>IFERROR(LEFT(D8,4),"")</f>
        <v>2026</v>
      </c>
      <c r="E10" s="29" t="s">
        <v>11</v>
      </c>
      <c r="F10" s="65"/>
      <c r="G10" s="65"/>
      <c r="H10" s="65"/>
      <c r="I10" s="65"/>
      <c r="J10" s="65"/>
      <c r="K10" s="65"/>
      <c r="L10" s="65"/>
      <c r="M10" s="65"/>
      <c r="N10" s="65"/>
    </row>
    <row r="11" spans="1:15" x14ac:dyDescent="0.25">
      <c r="A11" s="65"/>
      <c r="B11" s="65"/>
      <c r="C11" s="65"/>
      <c r="D11" s="65"/>
      <c r="E11" s="65"/>
      <c r="F11" s="65"/>
      <c r="G11" s="65"/>
      <c r="H11" s="65"/>
      <c r="I11" s="65"/>
      <c r="J11" s="65"/>
      <c r="K11" s="65"/>
      <c r="L11" s="65"/>
      <c r="M11" s="65"/>
      <c r="N11" s="65"/>
    </row>
    <row r="12" spans="1:15" ht="14" x14ac:dyDescent="0.3">
      <c r="A12" s="5"/>
      <c r="B12" s="7" t="str">
        <f>LEFT(B5,2)+1&amp;". Inflation"</f>
        <v>11. Inflation</v>
      </c>
      <c r="C12" s="7"/>
      <c r="D12" s="9" t="s">
        <v>158</v>
      </c>
      <c r="E12" s="5"/>
      <c r="F12" s="5"/>
      <c r="G12" s="5"/>
      <c r="H12" s="6"/>
      <c r="I12" s="5"/>
      <c r="J12" s="5"/>
      <c r="K12" s="5"/>
      <c r="L12" s="5"/>
      <c r="M12" s="5"/>
      <c r="N12" s="5"/>
    </row>
    <row r="13" spans="1:15" x14ac:dyDescent="0.25">
      <c r="A13" s="2"/>
      <c r="B13" s="65"/>
      <c r="C13" s="65"/>
      <c r="D13" s="65"/>
      <c r="E13" s="65"/>
      <c r="F13" s="65"/>
      <c r="G13" s="65"/>
      <c r="H13" s="65"/>
      <c r="I13" s="65"/>
      <c r="J13" s="65"/>
      <c r="K13" s="65"/>
      <c r="L13" s="89"/>
      <c r="M13" s="89"/>
      <c r="N13" s="89"/>
    </row>
    <row r="14" spans="1:15" x14ac:dyDescent="0.25">
      <c r="A14" s="2"/>
      <c r="B14" s="246"/>
      <c r="C14" s="246"/>
      <c r="D14" s="246" t="str">
        <f t="shared" ref="D14:I14" si="0">IFERROR((LEFT(E14,4)-1&amp;IF(MID(E14,5,1)="","","-"&amp;TEXT(MOD(MID(E14,6,2)-1,100),"00"))),"")</f>
        <v>2020-21</v>
      </c>
      <c r="E14" s="246" t="str">
        <f>IFERROR((LEFT(F14,4)-1&amp;IF(MID(F14,5,1)="","","-"&amp;TEXT(MOD(MID(F14,6,2)-1,100),"00"))),"")</f>
        <v>2021-22</v>
      </c>
      <c r="F14" s="246" t="str">
        <f t="shared" si="0"/>
        <v>2022-23</v>
      </c>
      <c r="G14" s="246" t="str">
        <f t="shared" si="0"/>
        <v>2023-24</v>
      </c>
      <c r="H14" s="246" t="str">
        <f t="shared" si="0"/>
        <v>2024-25</v>
      </c>
      <c r="I14" s="246" t="str">
        <f t="shared" si="0"/>
        <v>2025-26</v>
      </c>
      <c r="J14" s="246" t="str">
        <f>D8</f>
        <v>2026-27</v>
      </c>
      <c r="K14" s="246" t="str">
        <f>E10&amp;" "&amp;D10</f>
        <v>June 2026</v>
      </c>
      <c r="L14" s="90"/>
      <c r="M14" s="90"/>
      <c r="N14" s="90"/>
    </row>
    <row r="15" spans="1:15" ht="13" x14ac:dyDescent="0.25">
      <c r="A15" s="2"/>
      <c r="B15" s="94" t="s">
        <v>55</v>
      </c>
      <c r="C15" s="94"/>
      <c r="D15" s="279">
        <v>1.8404907975460238E-2</v>
      </c>
      <c r="E15" s="279">
        <v>8.6058519793459354E-3</v>
      </c>
      <c r="F15" s="279">
        <v>3.4982935153583528E-2</v>
      </c>
      <c r="G15" s="279">
        <v>7.8318219291014124E-2</v>
      </c>
      <c r="H15" s="279">
        <v>4.0519877675840865E-2</v>
      </c>
      <c r="I15" s="279">
        <v>2.9999999999999583E-2</v>
      </c>
      <c r="J15" s="279">
        <v>1.3655996537303761E-2</v>
      </c>
      <c r="K15" s="91"/>
      <c r="L15" s="90"/>
      <c r="M15" s="90"/>
      <c r="N15" s="90"/>
    </row>
    <row r="16" spans="1:15" ht="13" x14ac:dyDescent="0.25">
      <c r="A16" s="2"/>
      <c r="B16" s="93" t="str">
        <f>E10&amp;" "&amp;D10&amp;" estimate"</f>
        <v>June 2026 estimate</v>
      </c>
      <c r="C16" s="93"/>
      <c r="D16" s="90"/>
      <c r="E16" s="90"/>
      <c r="F16" s="90"/>
      <c r="G16" s="90"/>
      <c r="H16" s="90"/>
      <c r="I16" s="90"/>
      <c r="J16" s="90"/>
      <c r="K16" s="91"/>
      <c r="L16" s="90"/>
      <c r="M16" s="90"/>
      <c r="N16" s="90"/>
    </row>
    <row r="17" spans="1:14" x14ac:dyDescent="0.25">
      <c r="A17" s="2"/>
      <c r="B17" s="94" t="s">
        <v>25</v>
      </c>
      <c r="C17" s="94"/>
      <c r="D17" s="30">
        <f>IFERROR(1+D15,"")</f>
        <v>1.0184049079754602</v>
      </c>
      <c r="E17" s="30">
        <f>IFERROR(D17*(1+E15),"")</f>
        <v>1.0271691498685365</v>
      </c>
      <c r="F17" s="30">
        <f>E17*(1+F15)</f>
        <v>1.0631025416301489</v>
      </c>
      <c r="G17" s="30">
        <f>F17*(1+G15)</f>
        <v>1.1463628396143735</v>
      </c>
      <c r="H17" s="30">
        <f>G17*(1+H15)</f>
        <v>1.1928133216476775</v>
      </c>
      <c r="I17" s="30">
        <f>H17*(1+I15)</f>
        <v>1.2285977212971073</v>
      </c>
      <c r="J17" s="30">
        <f>I17*(1+J15)</f>
        <v>1.2453754475248799</v>
      </c>
      <c r="K17" s="90"/>
      <c r="L17" s="90"/>
      <c r="M17" s="90"/>
      <c r="N17" s="90"/>
    </row>
    <row r="18" spans="1:14" x14ac:dyDescent="0.25">
      <c r="A18" s="2"/>
      <c r="B18" s="94" t="str">
        <f>IFERROR("Index: Nominal "&amp;E9&amp;" to "&amp; "Real "&amp;D10 &amp;" "&amp;LEFT(E10,9),"")</f>
        <v>Index: Nominal June to Real 2026 June</v>
      </c>
      <c r="C18" s="94"/>
      <c r="D18" s="30" cm="1">
        <f t="array" ref="D18">INDEX($D$17:$J$17,MATCH($D$10- 1,_xlfn.NUMBERVALUE(LEFT($D$14:$J$14,4)),0))/D$17*(1+D$15)^IF($E$9='Input| Setup'!$B$40,0.5,0)</f>
        <v>1.2063941480206535</v>
      </c>
      <c r="E18" s="30" cm="1">
        <f t="array" ref="E18">INDEX($D$17:$J$17,MATCH($D$10- 1,_xlfn.NUMBERVALUE(LEFT($D$14:$J$14,4)),0))/E$17*(1+E$15)^IF($E$9='Input| Setup'!$B$40,0.5,0)</f>
        <v>1.196100682593856</v>
      </c>
      <c r="F18" s="30" cm="1">
        <f t="array" ref="F18">INDEX($D$17:$J$17,MATCH($D$10- 1,_xlfn.NUMBERVALUE(LEFT($D$14:$J$14,4)),0))/F$17*(1+F$15)^IF($E$9='Input| Setup'!$B$40,0.5,0)</f>
        <v>1.1556718878812857</v>
      </c>
      <c r="G18" s="30" cm="1">
        <f t="array" ref="G18">INDEX($D$17:$J$17,MATCH($D$10- 1,_xlfn.NUMBERVALUE(LEFT($D$14:$J$14,4)),0))/G$17*(1+G$15)^IF($E$9='Input| Setup'!$B$40,0.5,0)</f>
        <v>1.0717354740061156</v>
      </c>
      <c r="H18" s="30" cm="1">
        <f t="array" ref="H18">INDEX($D$17:$J$17,MATCH($D$10- 1,_xlfn.NUMBERVALUE(LEFT($D$14:$J$14,4)),0))/H$17*(1+H$15)^IF($E$9='Input| Setup'!$B$40,0.5,0)</f>
        <v>1.0299999999999996</v>
      </c>
      <c r="I18" s="30" cm="1">
        <f t="array" ref="I18">INDEX($D$17:$J$17,MATCH($D$10- 1,_xlfn.NUMBERVALUE(LEFT($D$14:$J$14,4)),0))/I$17*(1+I$15)^IF($E$9='Input| Setup'!$B$40,0.5,0)</f>
        <v>1</v>
      </c>
      <c r="J18" s="30" cm="1">
        <f t="array" ref="J18">INDEX($D$17:$J$17,MATCH($D$10- 1,_xlfn.NUMBERVALUE(LEFT($D$14:$J$14,4)),0))/J$17*(1+J$15)^IF($E$9='Input| Setup'!$B$40,0.5,0)</f>
        <v>0.98652797735725595</v>
      </c>
      <c r="K18" s="90"/>
      <c r="L18" s="90"/>
      <c r="M18" s="90"/>
      <c r="N18" s="90"/>
    </row>
    <row r="19" spans="1:14" x14ac:dyDescent="0.25">
      <c r="A19" s="2"/>
      <c r="B19" s="92" t="str">
        <f>IFERROR("Real "&amp;D9 &amp;" "&amp;LEFT(E9,9)&amp;" to "&amp; "Real "&amp;D10 &amp;" "&amp;LEFT(E10,9),"")</f>
        <v>Real 2025-26 June to Real 2026 June</v>
      </c>
      <c r="C19" s="92"/>
      <c r="D19" s="90"/>
      <c r="E19" s="90"/>
      <c r="F19" s="90"/>
      <c r="G19" s="90"/>
      <c r="H19" s="90"/>
      <c r="I19" s="90"/>
      <c r="J19" s="90"/>
      <c r="K19" s="30">
        <f>INDEX(D14:J18,5,MATCH(D9,D14:J14))</f>
        <v>1</v>
      </c>
      <c r="L19" s="65"/>
      <c r="M19" s="65"/>
      <c r="N19" s="65"/>
    </row>
    <row r="20" spans="1:14" x14ac:dyDescent="0.25">
      <c r="A20" s="65"/>
      <c r="B20" s="65"/>
      <c r="C20" s="65"/>
      <c r="D20" s="65"/>
      <c r="E20" s="65"/>
      <c r="F20" s="65"/>
      <c r="G20" s="65"/>
      <c r="H20" s="65"/>
      <c r="I20" s="65"/>
      <c r="J20" s="65"/>
      <c r="K20" s="65"/>
      <c r="L20" s="65"/>
      <c r="M20" s="65"/>
      <c r="N20" s="65"/>
    </row>
    <row r="21" spans="1:14" ht="14" x14ac:dyDescent="0.3">
      <c r="A21" s="5"/>
      <c r="B21" s="7" t="str">
        <f>LEFT(B12,2)+1&amp;". Forecast real price escalation"</f>
        <v>12. Forecast real price escalation</v>
      </c>
      <c r="C21" s="7"/>
      <c r="D21" s="9" t="str">
        <f>IF(E9="June","NOTE: because you selected "&amp;D9&amp;" "&amp;E9&amp;" for inputs, please ensure you enter 6-month escalations for "&amp;(LEFT(D9,4)+1&amp;IF(MID(D9,5,1)="","","-"&amp;TEXT(MOD(MID(D9,6,2)+1,100),"00"))),"")</f>
        <v>NOTE: because you selected 2025-26 June for inputs, please ensure you enter 6-month escalations for 2026-27</v>
      </c>
      <c r="E21" s="5"/>
      <c r="F21" s="5"/>
      <c r="G21" s="5"/>
      <c r="H21" s="6"/>
      <c r="I21" s="5"/>
      <c r="J21" s="5"/>
      <c r="K21" s="5"/>
      <c r="L21" s="5"/>
      <c r="M21" s="5"/>
      <c r="N21" s="5"/>
    </row>
    <row r="22" spans="1:14" x14ac:dyDescent="0.25">
      <c r="A22" s="65"/>
      <c r="B22" s="65"/>
      <c r="C22" s="65"/>
      <c r="J22" s="65"/>
      <c r="K22" s="65"/>
      <c r="L22" s="65"/>
      <c r="M22" s="2"/>
      <c r="N22" s="2"/>
    </row>
    <row r="23" spans="1:14" x14ac:dyDescent="0.25">
      <c r="A23" s="2"/>
      <c r="B23" s="246"/>
      <c r="C23" s="246"/>
      <c r="D23" s="246" t="str">
        <f>IF(C14&lt;$D$9,"",D14)</f>
        <v/>
      </c>
      <c r="E23" s="246" t="str">
        <f>IF(D14&lt;$D$9,"",E14)</f>
        <v/>
      </c>
      <c r="F23" s="246" t="str">
        <f>IF(E14&lt;$D$9,"",F14)</f>
        <v/>
      </c>
      <c r="G23" s="246" t="str">
        <f>IF(F14&lt;$D$9,"",G14)</f>
        <v/>
      </c>
      <c r="H23" s="246" t="str">
        <f>H14</f>
        <v>2024-25</v>
      </c>
      <c r="I23" s="246" t="str">
        <f>I14</f>
        <v>2025-26</v>
      </c>
      <c r="J23" s="246" t="str">
        <f>J14</f>
        <v>2026-27</v>
      </c>
      <c r="K23" s="246" t="str">
        <f>IFERROR((LEFT(J23,4)+1&amp;IF(MID(J23,5,1)="","","-"&amp;TEXT(MOD(MID(J23,6,2)+1,100),"00"))),"")</f>
        <v>2027-28</v>
      </c>
      <c r="L23" s="246" t="str">
        <f>IFERROR((LEFT(K23,4)+1&amp;IF(MID(K23,5,1)="","","-"&amp;TEXT(MOD(MID(K23,6,2)+1,100),"00"))),"")</f>
        <v>2028-29</v>
      </c>
      <c r="M23" s="246" t="str">
        <f>IFERROR((LEFT(L23,4)+1&amp;IF(MID(L23,5,1)="","","-"&amp;TEXT(MOD(MID(L23,6,2)+1,100),"00"))),"")</f>
        <v>2029-30</v>
      </c>
      <c r="N23" s="246" t="str">
        <f>IFERROR((LEFT(M23,4)+1&amp;IF(MID(M23,5,1)="","","-"&amp;TEXT(MOD(MID(M23,6,2)+1,100),"00"))),"")</f>
        <v>2030-31</v>
      </c>
    </row>
    <row r="24" spans="1:14" ht="13" x14ac:dyDescent="0.3">
      <c r="A24" s="2"/>
      <c r="B24" s="207" t="s">
        <v>91</v>
      </c>
      <c r="C24" s="207"/>
      <c r="D24" s="208"/>
      <c r="E24" s="208"/>
      <c r="F24" s="208"/>
      <c r="G24" s="208"/>
      <c r="H24" s="208"/>
      <c r="I24" s="208"/>
      <c r="J24" s="208"/>
      <c r="K24" s="208"/>
      <c r="L24" s="208"/>
      <c r="M24" s="208"/>
      <c r="N24" s="208"/>
    </row>
    <row r="25" spans="1:14" x14ac:dyDescent="0.25">
      <c r="A25" s="2"/>
      <c r="B25" s="94" t="s">
        <v>31</v>
      </c>
      <c r="C25" s="94"/>
      <c r="D25" s="279"/>
      <c r="E25" s="279"/>
      <c r="F25" s="279"/>
      <c r="G25" s="279"/>
      <c r="H25" s="279">
        <v>8.2483254401666262E-2</v>
      </c>
      <c r="I25" s="279">
        <v>2.76E-2</v>
      </c>
      <c r="J25" s="279">
        <v>1.4990559665937427E-2</v>
      </c>
      <c r="K25" s="279">
        <v>8.53771063663652E-3</v>
      </c>
      <c r="L25" s="279">
        <v>1.0497940944365958E-2</v>
      </c>
      <c r="M25" s="279">
        <v>1.2117587279626651E-2</v>
      </c>
      <c r="N25" s="279">
        <v>1.1359752239161287E-2</v>
      </c>
    </row>
    <row r="26" spans="1:14" x14ac:dyDescent="0.25">
      <c r="A26" s="2"/>
      <c r="B26" s="94" t="s">
        <v>92</v>
      </c>
      <c r="C26" s="94"/>
      <c r="D26" s="279"/>
      <c r="E26" s="279"/>
      <c r="F26" s="279"/>
      <c r="G26" s="279"/>
      <c r="H26" s="279">
        <v>8.2483254401666262E-2</v>
      </c>
      <c r="I26" s="279">
        <v>2.76E-2</v>
      </c>
      <c r="J26" s="279">
        <f>J25</f>
        <v>1.4990559665937427E-2</v>
      </c>
      <c r="K26" s="279">
        <f>K25</f>
        <v>8.53771063663652E-3</v>
      </c>
      <c r="L26" s="279">
        <f>L25</f>
        <v>1.0497940944365958E-2</v>
      </c>
      <c r="M26" s="279">
        <f>M25</f>
        <v>1.2117587279626651E-2</v>
      </c>
      <c r="N26" s="279">
        <f>N25</f>
        <v>1.1359752239161287E-2</v>
      </c>
    </row>
    <row r="27" spans="1:14" x14ac:dyDescent="0.25">
      <c r="A27" s="2"/>
      <c r="B27" s="94" t="s">
        <v>93</v>
      </c>
      <c r="C27" s="94"/>
      <c r="D27" s="279"/>
      <c r="E27" s="279"/>
      <c r="F27" s="279"/>
      <c r="G27" s="279"/>
      <c r="H27" s="279">
        <v>0</v>
      </c>
      <c r="I27" s="279">
        <v>0</v>
      </c>
      <c r="J27" s="279">
        <v>0</v>
      </c>
      <c r="K27" s="279">
        <v>0</v>
      </c>
      <c r="L27" s="279">
        <v>0</v>
      </c>
      <c r="M27" s="279">
        <v>0</v>
      </c>
      <c r="N27" s="279">
        <v>0</v>
      </c>
    </row>
    <row r="28" spans="1:14" ht="13" x14ac:dyDescent="0.3">
      <c r="A28" s="2"/>
      <c r="B28" s="207" t="s">
        <v>89</v>
      </c>
      <c r="C28" s="207"/>
      <c r="D28" s="208"/>
      <c r="E28" s="208"/>
      <c r="F28" s="208"/>
      <c r="G28" s="208"/>
      <c r="H28" s="208"/>
      <c r="I28" s="208"/>
      <c r="J28" s="208"/>
      <c r="K28" s="208"/>
      <c r="L28" s="208"/>
      <c r="M28" s="208"/>
      <c r="N28" s="208"/>
    </row>
    <row r="29" spans="1:14" x14ac:dyDescent="0.25">
      <c r="A29" s="2"/>
      <c r="B29" s="94" t="s">
        <v>31</v>
      </c>
      <c r="C29" s="239">
        <v>1</v>
      </c>
      <c r="D29" s="263">
        <f t="shared" ref="D29:N29" si="1">IFERROR(C29*(1+D25),"")</f>
        <v>1</v>
      </c>
      <c r="E29" s="263">
        <f t="shared" si="1"/>
        <v>1</v>
      </c>
      <c r="F29" s="263">
        <f t="shared" si="1"/>
        <v>1</v>
      </c>
      <c r="G29" s="263">
        <f t="shared" si="1"/>
        <v>1</v>
      </c>
      <c r="H29" s="263">
        <f t="shared" si="1"/>
        <v>1.0824832544016663</v>
      </c>
      <c r="I29" s="263">
        <f t="shared" si="1"/>
        <v>1.1123597922231523</v>
      </c>
      <c r="J29" s="263">
        <f t="shared" si="1"/>
        <v>1.1290346880584632</v>
      </c>
      <c r="K29" s="263">
        <f t="shared" si="1"/>
        <v>1.1386740595238314</v>
      </c>
      <c r="L29" s="263">
        <f t="shared" si="1"/>
        <v>1.1506277925555941</v>
      </c>
      <c r="M29" s="263">
        <f t="shared" si="1"/>
        <v>1.1645706252582506</v>
      </c>
      <c r="N29" s="263">
        <f t="shared" si="1"/>
        <v>1.1777998590261896</v>
      </c>
    </row>
    <row r="30" spans="1:14" x14ac:dyDescent="0.25">
      <c r="A30" s="2"/>
      <c r="B30" s="94" t="s">
        <v>92</v>
      </c>
      <c r="C30" s="239">
        <v>1</v>
      </c>
      <c r="D30" s="263">
        <f t="shared" ref="D30:N30" si="2">IFERROR(C30*(1+D26),"")</f>
        <v>1</v>
      </c>
      <c r="E30" s="263">
        <f t="shared" si="2"/>
        <v>1</v>
      </c>
      <c r="F30" s="263">
        <f t="shared" si="2"/>
        <v>1</v>
      </c>
      <c r="G30" s="263">
        <f t="shared" si="2"/>
        <v>1</v>
      </c>
      <c r="H30" s="263">
        <f t="shared" si="2"/>
        <v>1.0824832544016663</v>
      </c>
      <c r="I30" s="263">
        <f>IFERROR(H30*(1+I26),"")</f>
        <v>1.1123597922231523</v>
      </c>
      <c r="J30" s="263">
        <f t="shared" si="2"/>
        <v>1.1290346880584632</v>
      </c>
      <c r="K30" s="263">
        <f t="shared" si="2"/>
        <v>1.1386740595238314</v>
      </c>
      <c r="L30" s="263">
        <f t="shared" si="2"/>
        <v>1.1506277925555941</v>
      </c>
      <c r="M30" s="263">
        <f t="shared" si="2"/>
        <v>1.1645706252582506</v>
      </c>
      <c r="N30" s="263">
        <f t="shared" si="2"/>
        <v>1.1777998590261896</v>
      </c>
    </row>
    <row r="31" spans="1:14" x14ac:dyDescent="0.25">
      <c r="A31" s="2"/>
      <c r="B31" s="94" t="s">
        <v>93</v>
      </c>
      <c r="C31" s="239">
        <v>1</v>
      </c>
      <c r="D31" s="263">
        <f t="shared" ref="D31:N31" si="3">IFERROR(C31*(1+D27),"")</f>
        <v>1</v>
      </c>
      <c r="E31" s="263">
        <f t="shared" si="3"/>
        <v>1</v>
      </c>
      <c r="F31" s="263">
        <f t="shared" si="3"/>
        <v>1</v>
      </c>
      <c r="G31" s="263">
        <f t="shared" si="3"/>
        <v>1</v>
      </c>
      <c r="H31" s="263">
        <f t="shared" si="3"/>
        <v>1</v>
      </c>
      <c r="I31" s="263">
        <f t="shared" si="3"/>
        <v>1</v>
      </c>
      <c r="J31" s="263">
        <f t="shared" si="3"/>
        <v>1</v>
      </c>
      <c r="K31" s="263">
        <f t="shared" si="3"/>
        <v>1</v>
      </c>
      <c r="L31" s="263">
        <f t="shared" si="3"/>
        <v>1</v>
      </c>
      <c r="M31" s="263">
        <f t="shared" si="3"/>
        <v>1</v>
      </c>
      <c r="N31" s="263">
        <f t="shared" si="3"/>
        <v>1</v>
      </c>
    </row>
    <row r="32" spans="1:14" ht="13" x14ac:dyDescent="0.3">
      <c r="A32" s="2"/>
      <c r="B32" s="207" t="s">
        <v>90</v>
      </c>
      <c r="C32" s="207"/>
      <c r="D32" s="208"/>
      <c r="E32" s="208"/>
      <c r="F32" s="208"/>
      <c r="G32" s="208"/>
      <c r="H32" s="208"/>
      <c r="I32" s="208"/>
      <c r="J32" s="208"/>
      <c r="K32" s="208"/>
      <c r="L32" s="208"/>
      <c r="M32" s="208"/>
      <c r="N32" s="208"/>
    </row>
    <row r="33" spans="1:15" x14ac:dyDescent="0.25">
      <c r="A33" s="2"/>
      <c r="B33" s="94" t="s">
        <v>31</v>
      </c>
      <c r="C33" s="94"/>
      <c r="D33" s="267">
        <f t="shared" ref="D33:F35" si="4">IF(D29-1=0,0,D29-1)</f>
        <v>0</v>
      </c>
      <c r="E33" s="267">
        <f t="shared" si="4"/>
        <v>0</v>
      </c>
      <c r="F33" s="267">
        <f t="shared" si="4"/>
        <v>0</v>
      </c>
      <c r="G33" s="267">
        <f t="shared" ref="G33:N35" si="5">IF(G29-1=0,0,G29-1)</f>
        <v>0</v>
      </c>
      <c r="H33" s="267">
        <f t="shared" si="5"/>
        <v>8.2483254401666262E-2</v>
      </c>
      <c r="I33" s="267">
        <f t="shared" si="5"/>
        <v>0.11235979222315229</v>
      </c>
      <c r="J33" s="267">
        <f t="shared" si="5"/>
        <v>0.12903468805846319</v>
      </c>
      <c r="K33" s="267">
        <f t="shared" si="5"/>
        <v>0.13867405952383138</v>
      </c>
      <c r="L33" s="267">
        <f t="shared" si="5"/>
        <v>0.15062779255559411</v>
      </c>
      <c r="M33" s="267">
        <f t="shared" si="5"/>
        <v>0.16457062525825061</v>
      </c>
      <c r="N33" s="267">
        <f t="shared" si="5"/>
        <v>0.17779985902618956</v>
      </c>
      <c r="O33" s="216"/>
    </row>
    <row r="34" spans="1:15" x14ac:dyDescent="0.25">
      <c r="A34" s="2"/>
      <c r="B34" s="94" t="s">
        <v>92</v>
      </c>
      <c r="C34" s="94"/>
      <c r="D34" s="267">
        <f t="shared" si="4"/>
        <v>0</v>
      </c>
      <c r="E34" s="267">
        <f t="shared" si="4"/>
        <v>0</v>
      </c>
      <c r="F34" s="267">
        <f t="shared" si="4"/>
        <v>0</v>
      </c>
      <c r="G34" s="267">
        <f t="shared" si="5"/>
        <v>0</v>
      </c>
      <c r="H34" s="267">
        <f t="shared" si="5"/>
        <v>8.2483254401666262E-2</v>
      </c>
      <c r="I34" s="267">
        <f t="shared" si="5"/>
        <v>0.11235979222315229</v>
      </c>
      <c r="J34" s="267">
        <f t="shared" si="5"/>
        <v>0.12903468805846319</v>
      </c>
      <c r="K34" s="267">
        <f t="shared" si="5"/>
        <v>0.13867405952383138</v>
      </c>
      <c r="L34" s="267">
        <f t="shared" si="5"/>
        <v>0.15062779255559411</v>
      </c>
      <c r="M34" s="267">
        <f t="shared" si="5"/>
        <v>0.16457062525825061</v>
      </c>
      <c r="N34" s="267">
        <f t="shared" si="5"/>
        <v>0.17779985902618956</v>
      </c>
    </row>
    <row r="35" spans="1:15" x14ac:dyDescent="0.25">
      <c r="A35" s="2"/>
      <c r="B35" s="94" t="s">
        <v>93</v>
      </c>
      <c r="C35" s="94"/>
      <c r="D35" s="267">
        <f t="shared" si="4"/>
        <v>0</v>
      </c>
      <c r="E35" s="267">
        <f t="shared" si="4"/>
        <v>0</v>
      </c>
      <c r="F35" s="267">
        <f t="shared" si="4"/>
        <v>0</v>
      </c>
      <c r="G35" s="267">
        <f t="shared" si="5"/>
        <v>0</v>
      </c>
      <c r="H35" s="267">
        <f t="shared" si="5"/>
        <v>0</v>
      </c>
      <c r="I35" s="267">
        <f t="shared" si="5"/>
        <v>0</v>
      </c>
      <c r="J35" s="267">
        <f t="shared" si="5"/>
        <v>0</v>
      </c>
      <c r="K35" s="267">
        <f t="shared" si="5"/>
        <v>0</v>
      </c>
      <c r="L35" s="267">
        <f t="shared" si="5"/>
        <v>0</v>
      </c>
      <c r="M35" s="267">
        <f t="shared" si="5"/>
        <v>0</v>
      </c>
      <c r="N35" s="267">
        <f t="shared" si="5"/>
        <v>0</v>
      </c>
    </row>
    <row r="36" spans="1:15" x14ac:dyDescent="0.25">
      <c r="A36" s="2"/>
      <c r="B36" s="2"/>
      <c r="C36" s="2"/>
      <c r="D36" s="2"/>
      <c r="E36" s="2"/>
      <c r="F36" s="2"/>
      <c r="G36" s="2"/>
      <c r="H36" s="2"/>
      <c r="I36" s="2"/>
      <c r="J36" s="2"/>
      <c r="K36" s="2"/>
      <c r="L36" s="2"/>
      <c r="M36" s="2"/>
      <c r="N36" s="2"/>
    </row>
    <row r="37" spans="1:15" ht="13" x14ac:dyDescent="0.3">
      <c r="A37" s="2"/>
      <c r="B37" s="2"/>
      <c r="C37" s="2"/>
      <c r="D37" s="77" t="str">
        <f>"Note: the grey cells below the enable conditional formatting in table "&amp;LEFT(B21,2)&amp;". Do not delete."</f>
        <v>Note: the grey cells below the enable conditional formatting in table 12. Do not delete.</v>
      </c>
      <c r="E37" s="2"/>
      <c r="F37" s="2"/>
      <c r="G37" s="2"/>
      <c r="H37" s="2"/>
      <c r="I37" s="2"/>
      <c r="J37" s="2"/>
      <c r="K37" s="2"/>
      <c r="L37" s="2"/>
      <c r="M37" s="2"/>
      <c r="N37" s="2"/>
    </row>
    <row r="38" spans="1:15" x14ac:dyDescent="0.25">
      <c r="A38" s="2"/>
      <c r="B38" s="2"/>
      <c r="C38" s="2"/>
      <c r="D38" s="239">
        <f t="shared" ref="D38:I38" si="6">IF(AND(D23="",E23=""),1,"")</f>
        <v>1</v>
      </c>
      <c r="E38" s="239">
        <f t="shared" si="6"/>
        <v>1</v>
      </c>
      <c r="F38" s="239">
        <f t="shared" si="6"/>
        <v>1</v>
      </c>
      <c r="G38" s="239" t="str">
        <f t="shared" si="6"/>
        <v/>
      </c>
      <c r="H38" s="239" t="str">
        <f t="shared" si="6"/>
        <v/>
      </c>
      <c r="I38" s="239" t="str">
        <f t="shared" si="6"/>
        <v/>
      </c>
      <c r="J38" s="2"/>
      <c r="K38" s="2"/>
      <c r="L38" s="2"/>
      <c r="M38" s="2"/>
      <c r="N38" s="2"/>
    </row>
    <row r="39" spans="1:15" x14ac:dyDescent="0.25">
      <c r="A39" s="2"/>
      <c r="B39" s="2"/>
      <c r="C39" s="2"/>
      <c r="D39" s="239">
        <f t="shared" ref="D39:I39" si="7">IF(D23="",0,"")</f>
        <v>0</v>
      </c>
      <c r="E39" s="239">
        <f t="shared" si="7"/>
        <v>0</v>
      </c>
      <c r="F39" s="239">
        <f t="shared" si="7"/>
        <v>0</v>
      </c>
      <c r="G39" s="239">
        <f t="shared" si="7"/>
        <v>0</v>
      </c>
      <c r="H39" s="239" t="str">
        <f t="shared" si="7"/>
        <v/>
      </c>
      <c r="I39" s="239" t="str">
        <f t="shared" si="7"/>
        <v/>
      </c>
      <c r="J39" s="2"/>
      <c r="K39" s="2"/>
      <c r="L39" s="2"/>
      <c r="M39" s="2"/>
      <c r="N39" s="2"/>
    </row>
    <row r="40" spans="1:15" x14ac:dyDescent="0.25">
      <c r="A40" s="2"/>
      <c r="B40" s="2"/>
      <c r="C40" s="2"/>
      <c r="D40" s="2"/>
      <c r="E40" s="2"/>
      <c r="F40" s="2"/>
      <c r="G40" s="2"/>
      <c r="H40" s="2"/>
      <c r="I40" s="2"/>
      <c r="J40" s="2"/>
      <c r="K40" s="2"/>
      <c r="L40" s="2"/>
      <c r="M40" s="2"/>
      <c r="N40" s="2"/>
    </row>
    <row r="41" spans="1:15" hidden="1" x14ac:dyDescent="0.25">
      <c r="A41" s="2"/>
      <c r="B41" s="2"/>
      <c r="C41" s="2"/>
      <c r="D41" s="2"/>
      <c r="E41" s="2"/>
      <c r="F41" s="2"/>
      <c r="G41" s="2"/>
      <c r="H41" s="2"/>
      <c r="I41" s="2"/>
      <c r="J41" s="2"/>
      <c r="K41" s="2"/>
      <c r="L41" s="2"/>
      <c r="M41" s="2"/>
      <c r="N41" s="2"/>
    </row>
    <row r="42" spans="1:15" hidden="1" x14ac:dyDescent="0.25">
      <c r="A42" s="2"/>
      <c r="B42" s="2"/>
      <c r="C42" s="2"/>
      <c r="D42" s="2"/>
      <c r="E42" s="2"/>
      <c r="F42" s="2"/>
      <c r="G42" s="2"/>
      <c r="H42" s="2"/>
      <c r="I42" s="2"/>
      <c r="J42" s="2"/>
      <c r="K42" s="2"/>
      <c r="L42" s="2"/>
      <c r="M42" s="2"/>
      <c r="N42" s="2"/>
    </row>
    <row r="43" spans="1:15" hidden="1" x14ac:dyDescent="0.25">
      <c r="A43" s="2"/>
      <c r="B43" s="2"/>
      <c r="C43" s="2"/>
      <c r="D43" s="2"/>
      <c r="E43" s="2"/>
      <c r="F43" s="2"/>
      <c r="G43" s="2"/>
      <c r="H43" s="2"/>
      <c r="I43" s="2"/>
      <c r="J43" s="2"/>
      <c r="K43" s="2"/>
      <c r="L43" s="2"/>
      <c r="M43" s="2"/>
      <c r="N43" s="2"/>
    </row>
    <row r="44" spans="1:15" hidden="1" x14ac:dyDescent="0.25">
      <c r="A44" s="2"/>
      <c r="B44" s="2"/>
      <c r="C44" s="2"/>
      <c r="D44" s="2"/>
      <c r="E44" s="2"/>
      <c r="F44" s="2"/>
      <c r="G44" s="2"/>
      <c r="H44" s="2"/>
      <c r="I44" s="2"/>
      <c r="J44" s="2"/>
      <c r="K44" s="2"/>
      <c r="L44" s="2"/>
      <c r="M44" s="2"/>
      <c r="N44" s="2"/>
    </row>
    <row r="45" spans="1:15" hidden="1" x14ac:dyDescent="0.25">
      <c r="A45" s="2"/>
      <c r="B45" s="2"/>
      <c r="C45" s="2"/>
      <c r="D45" s="2"/>
      <c r="E45" s="2"/>
      <c r="F45" s="2"/>
      <c r="G45" s="2"/>
      <c r="H45" s="2"/>
      <c r="I45" s="2"/>
      <c r="J45" s="2"/>
      <c r="K45" s="2"/>
      <c r="L45" s="2"/>
      <c r="M45" s="2"/>
      <c r="N45" s="2"/>
    </row>
    <row r="46" spans="1:15" hidden="1" x14ac:dyDescent="0.25">
      <c r="A46" s="2"/>
      <c r="B46" s="2"/>
      <c r="C46" s="2"/>
      <c r="D46" s="2"/>
      <c r="E46" s="2"/>
      <c r="F46" s="2"/>
      <c r="G46" s="2"/>
      <c r="H46" s="2"/>
      <c r="I46" s="2"/>
      <c r="J46" s="2"/>
      <c r="K46" s="2"/>
      <c r="L46" s="2"/>
      <c r="M46" s="2"/>
      <c r="N46" s="2"/>
    </row>
    <row r="47" spans="1:15" hidden="1" x14ac:dyDescent="0.25">
      <c r="A47" s="2"/>
      <c r="B47" s="2"/>
      <c r="C47" s="2"/>
      <c r="D47" s="2"/>
      <c r="E47" s="2"/>
      <c r="F47" s="2"/>
      <c r="G47" s="2"/>
      <c r="H47" s="2"/>
      <c r="I47" s="2"/>
      <c r="J47" s="2"/>
      <c r="K47" s="2"/>
      <c r="L47" s="2"/>
      <c r="M47" s="2"/>
      <c r="N47" s="2"/>
    </row>
    <row r="48" spans="1:15" hidden="1" x14ac:dyDescent="0.25">
      <c r="A48" s="2"/>
      <c r="B48" s="2"/>
      <c r="C48" s="2"/>
      <c r="D48" s="2"/>
      <c r="E48" s="2"/>
      <c r="F48" s="2"/>
      <c r="G48" s="2"/>
      <c r="H48" s="2"/>
      <c r="I48" s="2"/>
      <c r="J48" s="2"/>
      <c r="K48" s="2"/>
      <c r="L48" s="2"/>
      <c r="M48" s="2"/>
      <c r="N48" s="2"/>
    </row>
    <row r="49" s="2" customFormat="1" hidden="1" x14ac:dyDescent="0.25"/>
    <row r="50" s="2" customFormat="1" hidden="1" x14ac:dyDescent="0.25"/>
    <row r="51" s="2" customFormat="1" hidden="1" x14ac:dyDescent="0.25"/>
    <row r="52" s="2" customFormat="1" hidden="1" x14ac:dyDescent="0.25"/>
    <row r="53" s="2" customFormat="1" hidden="1" x14ac:dyDescent="0.25"/>
    <row r="54" s="2" customFormat="1" hidden="1" x14ac:dyDescent="0.25"/>
    <row r="55" s="2" customFormat="1" hidden="1" x14ac:dyDescent="0.25"/>
    <row r="56" s="2" customFormat="1" hidden="1" x14ac:dyDescent="0.25"/>
    <row r="57" s="2" customFormat="1" hidden="1" x14ac:dyDescent="0.25"/>
    <row r="58" s="2" customFormat="1" hidden="1" x14ac:dyDescent="0.25"/>
    <row r="59" s="2" customFormat="1" hidden="1" x14ac:dyDescent="0.25"/>
    <row r="60" s="2" customFormat="1" hidden="1" x14ac:dyDescent="0.25"/>
    <row r="61" s="2" customFormat="1" hidden="1" x14ac:dyDescent="0.25"/>
    <row r="62" s="2" customFormat="1" hidden="1" x14ac:dyDescent="0.25"/>
    <row r="63" s="2" customFormat="1" hidden="1" x14ac:dyDescent="0.25"/>
    <row r="64" s="2" customFormat="1" hidden="1" x14ac:dyDescent="0.25"/>
    <row r="65" s="2" customFormat="1" hidden="1" x14ac:dyDescent="0.25"/>
    <row r="66" s="2" customFormat="1" hidden="1" x14ac:dyDescent="0.25"/>
    <row r="67" s="2" customFormat="1" hidden="1" x14ac:dyDescent="0.25"/>
    <row r="68" s="2" customFormat="1" hidden="1" x14ac:dyDescent="0.25"/>
    <row r="69" s="2" customFormat="1" hidden="1" x14ac:dyDescent="0.25"/>
    <row r="70" s="2" customFormat="1" hidden="1" x14ac:dyDescent="0.25"/>
    <row r="71" s="2" customFormat="1" hidden="1" x14ac:dyDescent="0.25"/>
    <row r="72" s="2" customFormat="1" hidden="1" x14ac:dyDescent="0.25"/>
    <row r="73" s="2" customFormat="1" hidden="1" x14ac:dyDescent="0.25"/>
    <row r="74" s="2" customFormat="1" hidden="1" x14ac:dyDescent="0.25"/>
    <row r="75" s="2" customFormat="1" hidden="1" x14ac:dyDescent="0.25"/>
    <row r="76" s="2" customFormat="1" hidden="1" x14ac:dyDescent="0.25"/>
    <row r="77" s="2" customFormat="1" hidden="1" x14ac:dyDescent="0.25"/>
    <row r="78" s="2" customFormat="1" hidden="1" x14ac:dyDescent="0.25"/>
    <row r="79" s="2" customFormat="1" hidden="1" x14ac:dyDescent="0.25"/>
    <row r="80" s="2" customFormat="1" hidden="1" x14ac:dyDescent="0.25"/>
    <row r="81" s="2" customFormat="1" hidden="1" x14ac:dyDescent="0.25"/>
    <row r="82" s="2" customFormat="1" hidden="1" x14ac:dyDescent="0.25"/>
    <row r="83" s="2" customFormat="1" hidden="1" x14ac:dyDescent="0.25"/>
    <row r="84" s="2" customFormat="1" hidden="1" x14ac:dyDescent="0.25"/>
    <row r="85" s="2" customFormat="1" hidden="1" x14ac:dyDescent="0.25"/>
    <row r="86" s="2" customFormat="1" hidden="1" x14ac:dyDescent="0.25"/>
    <row r="87" s="2" customFormat="1" hidden="1" x14ac:dyDescent="0.25"/>
    <row r="88" s="2" customFormat="1" hidden="1" x14ac:dyDescent="0.25"/>
    <row r="89" s="2" customFormat="1" hidden="1" x14ac:dyDescent="0.25"/>
    <row r="90" s="2" customFormat="1" hidden="1" x14ac:dyDescent="0.25"/>
    <row r="91" s="2" customFormat="1" hidden="1" x14ac:dyDescent="0.25"/>
    <row r="92" s="2" customFormat="1" hidden="1" x14ac:dyDescent="0.25"/>
    <row r="93" s="2" customFormat="1" hidden="1" x14ac:dyDescent="0.25"/>
    <row r="94" s="2" customFormat="1" hidden="1" x14ac:dyDescent="0.25"/>
    <row r="95" s="2" customFormat="1" hidden="1" x14ac:dyDescent="0.25"/>
    <row r="96" s="2" customFormat="1" hidden="1" x14ac:dyDescent="0.25"/>
    <row r="97" s="2" customFormat="1" hidden="1" x14ac:dyDescent="0.25"/>
    <row r="98" s="2" customFormat="1" hidden="1" x14ac:dyDescent="0.25"/>
    <row r="99" s="2" customFormat="1" hidden="1" x14ac:dyDescent="0.25"/>
    <row r="100" s="2" customFormat="1" hidden="1" x14ac:dyDescent="0.25"/>
    <row r="101" s="2" customFormat="1" hidden="1" x14ac:dyDescent="0.25"/>
    <row r="102" s="2" customFormat="1" hidden="1" x14ac:dyDescent="0.25"/>
    <row r="103" s="2" customFormat="1" hidden="1" x14ac:dyDescent="0.25"/>
    <row r="104" s="2" customFormat="1" hidden="1" x14ac:dyDescent="0.25"/>
    <row r="105" s="2" customFormat="1" hidden="1" x14ac:dyDescent="0.25"/>
    <row r="106" s="2" customFormat="1" hidden="1" x14ac:dyDescent="0.25"/>
    <row r="107" s="2" customFormat="1" hidden="1" x14ac:dyDescent="0.25"/>
    <row r="108" s="2" customFormat="1" hidden="1" x14ac:dyDescent="0.25"/>
    <row r="109" s="2" customFormat="1" hidden="1" x14ac:dyDescent="0.25"/>
    <row r="110" s="2" customFormat="1" hidden="1" x14ac:dyDescent="0.25"/>
    <row r="111" s="2" customFormat="1" hidden="1" x14ac:dyDescent="0.25"/>
    <row r="112" s="2" customFormat="1" hidden="1" x14ac:dyDescent="0.25"/>
    <row r="113" s="2" customFormat="1" hidden="1" x14ac:dyDescent="0.25"/>
    <row r="114" s="2" customFormat="1" hidden="1" x14ac:dyDescent="0.25"/>
    <row r="115" s="2" customFormat="1" hidden="1" x14ac:dyDescent="0.25"/>
    <row r="116" s="2" customFormat="1" hidden="1" x14ac:dyDescent="0.25"/>
    <row r="117" s="2" customFormat="1" hidden="1" x14ac:dyDescent="0.25"/>
    <row r="118" s="2" customFormat="1" hidden="1" x14ac:dyDescent="0.25"/>
    <row r="119" s="2" customFormat="1" hidden="1" x14ac:dyDescent="0.25"/>
    <row r="120" s="2" customFormat="1" hidden="1" x14ac:dyDescent="0.25"/>
    <row r="121" s="2" customFormat="1" hidden="1" x14ac:dyDescent="0.25"/>
    <row r="122" s="2" customFormat="1" hidden="1" x14ac:dyDescent="0.25"/>
    <row r="123" s="2" customFormat="1" hidden="1" x14ac:dyDescent="0.25"/>
    <row r="124" s="2" customFormat="1" hidden="1" x14ac:dyDescent="0.25"/>
    <row r="125" s="2" customFormat="1" hidden="1" x14ac:dyDescent="0.25"/>
    <row r="126" s="2" customFormat="1" hidden="1" x14ac:dyDescent="0.25"/>
    <row r="127" s="2" customFormat="1" hidden="1" x14ac:dyDescent="0.25"/>
    <row r="128" s="2" customFormat="1" hidden="1" x14ac:dyDescent="0.25"/>
    <row r="129" s="2" customFormat="1" hidden="1" x14ac:dyDescent="0.25"/>
    <row r="130" s="2" customFormat="1" hidden="1" x14ac:dyDescent="0.25"/>
    <row r="131" s="2" customFormat="1" hidden="1" x14ac:dyDescent="0.25"/>
    <row r="132" s="2" customFormat="1" hidden="1" x14ac:dyDescent="0.25"/>
    <row r="133" s="2" customFormat="1" hidden="1" x14ac:dyDescent="0.25"/>
    <row r="134" s="2" customFormat="1" hidden="1" x14ac:dyDescent="0.25"/>
    <row r="135" s="2" customFormat="1" hidden="1" x14ac:dyDescent="0.25"/>
    <row r="136" s="2" customFormat="1" hidden="1" x14ac:dyDescent="0.25"/>
    <row r="137" s="2" customFormat="1" hidden="1" x14ac:dyDescent="0.25"/>
    <row r="138" s="2" customFormat="1" hidden="1" x14ac:dyDescent="0.25"/>
    <row r="139" s="2" customFormat="1" hidden="1" x14ac:dyDescent="0.25"/>
    <row r="140" s="2" customFormat="1" hidden="1" x14ac:dyDescent="0.25"/>
    <row r="141" s="2" customFormat="1" hidden="1" x14ac:dyDescent="0.25"/>
    <row r="142" s="2" customFormat="1" hidden="1" x14ac:dyDescent="0.25"/>
    <row r="143" s="2" customFormat="1" hidden="1" x14ac:dyDescent="0.25"/>
    <row r="144" s="2" customFormat="1" hidden="1" x14ac:dyDescent="0.25"/>
    <row r="145" s="2" customFormat="1" hidden="1" x14ac:dyDescent="0.25"/>
    <row r="146" s="2" customFormat="1" hidden="1" x14ac:dyDescent="0.25"/>
    <row r="147" s="2" customFormat="1" hidden="1" x14ac:dyDescent="0.25"/>
    <row r="148" s="2" customFormat="1" hidden="1" x14ac:dyDescent="0.25"/>
    <row r="149" s="2" customFormat="1" hidden="1" x14ac:dyDescent="0.25"/>
    <row r="150" s="2" customFormat="1" hidden="1" x14ac:dyDescent="0.25"/>
    <row r="151" s="2" customFormat="1" hidden="1" x14ac:dyDescent="0.25"/>
    <row r="152" s="2" customFormat="1" hidden="1" x14ac:dyDescent="0.25"/>
    <row r="153" s="2" customFormat="1" hidden="1" x14ac:dyDescent="0.25"/>
    <row r="154" s="2" customFormat="1" hidden="1" x14ac:dyDescent="0.25"/>
    <row r="155" s="2" customFormat="1" hidden="1" x14ac:dyDescent="0.25"/>
    <row r="156" s="2" customFormat="1" hidden="1" x14ac:dyDescent="0.25"/>
    <row r="157" s="2" customFormat="1" hidden="1" x14ac:dyDescent="0.25"/>
    <row r="158" s="2" customFormat="1" hidden="1" x14ac:dyDescent="0.25"/>
    <row r="159" s="2" customFormat="1" hidden="1" x14ac:dyDescent="0.25"/>
    <row r="160" s="2" customFormat="1" hidden="1" x14ac:dyDescent="0.25"/>
    <row r="161" s="2" customFormat="1" hidden="1" x14ac:dyDescent="0.25"/>
    <row r="162" s="2" customFormat="1" hidden="1" x14ac:dyDescent="0.25"/>
    <row r="163" s="2" customFormat="1" hidden="1" x14ac:dyDescent="0.25"/>
    <row r="164" s="2" customFormat="1" hidden="1" x14ac:dyDescent="0.25"/>
    <row r="165" s="2" customFormat="1" hidden="1" x14ac:dyDescent="0.25"/>
    <row r="166" s="2" customFormat="1" hidden="1" x14ac:dyDescent="0.25"/>
    <row r="167" s="2" customFormat="1" hidden="1" x14ac:dyDescent="0.25"/>
    <row r="168" s="2" customFormat="1" hidden="1" x14ac:dyDescent="0.25"/>
    <row r="169" s="2" customFormat="1" hidden="1" x14ac:dyDescent="0.25"/>
    <row r="170" s="2" customFormat="1" hidden="1" x14ac:dyDescent="0.25"/>
    <row r="171" s="2" customFormat="1" hidden="1" x14ac:dyDescent="0.25"/>
    <row r="172" s="2" customFormat="1" hidden="1" x14ac:dyDescent="0.25"/>
    <row r="173" s="2" customFormat="1" hidden="1" x14ac:dyDescent="0.25"/>
    <row r="174" s="2" customFormat="1" hidden="1" x14ac:dyDescent="0.25"/>
    <row r="175" s="2" customFormat="1" hidden="1" x14ac:dyDescent="0.25"/>
    <row r="176" s="2" customFormat="1" hidden="1" x14ac:dyDescent="0.25"/>
    <row r="177" s="2" customFormat="1" hidden="1" x14ac:dyDescent="0.25"/>
    <row r="178" s="2" customFormat="1" hidden="1" x14ac:dyDescent="0.25"/>
    <row r="179" s="2" customFormat="1" hidden="1" x14ac:dyDescent="0.25"/>
    <row r="180" s="2" customFormat="1" hidden="1" x14ac:dyDescent="0.25"/>
    <row r="181" s="2" customFormat="1" hidden="1" x14ac:dyDescent="0.25"/>
    <row r="182" s="2" customFormat="1" hidden="1" x14ac:dyDescent="0.25"/>
    <row r="183" s="2" customFormat="1" hidden="1" x14ac:dyDescent="0.25"/>
    <row r="184" s="2" customFormat="1" hidden="1" x14ac:dyDescent="0.25"/>
    <row r="185" s="2" customFormat="1" hidden="1" x14ac:dyDescent="0.25"/>
    <row r="186" s="2" customFormat="1" hidden="1" x14ac:dyDescent="0.25"/>
    <row r="187" s="2" customFormat="1" hidden="1" x14ac:dyDescent="0.25"/>
    <row r="188" s="2" customFormat="1" hidden="1" x14ac:dyDescent="0.25"/>
    <row r="189" s="2" customFormat="1" hidden="1" x14ac:dyDescent="0.25"/>
    <row r="190" s="2" customFormat="1" hidden="1" x14ac:dyDescent="0.25"/>
    <row r="191" s="2" customFormat="1" hidden="1" x14ac:dyDescent="0.25"/>
    <row r="192" s="2" customFormat="1" hidden="1" x14ac:dyDescent="0.25"/>
    <row r="193" s="2" customFormat="1" hidden="1" x14ac:dyDescent="0.25"/>
    <row r="194" s="2" customFormat="1" hidden="1" x14ac:dyDescent="0.25"/>
    <row r="195" s="2" customFormat="1" hidden="1" x14ac:dyDescent="0.25"/>
    <row r="196" s="2" customFormat="1" hidden="1" x14ac:dyDescent="0.25"/>
    <row r="197" s="2" customFormat="1" hidden="1" x14ac:dyDescent="0.25"/>
    <row r="198" s="2" customFormat="1" hidden="1" x14ac:dyDescent="0.25"/>
    <row r="199" s="2" customFormat="1" hidden="1" x14ac:dyDescent="0.25"/>
    <row r="200" s="2" customFormat="1" hidden="1" x14ac:dyDescent="0.25"/>
    <row r="201" s="2" customFormat="1" hidden="1" x14ac:dyDescent="0.25"/>
    <row r="202" s="2" customFormat="1" hidden="1" x14ac:dyDescent="0.25"/>
    <row r="203" s="2" customFormat="1" hidden="1" x14ac:dyDescent="0.25"/>
    <row r="204" s="2" customFormat="1" hidden="1" x14ac:dyDescent="0.25"/>
    <row r="205" s="2" customFormat="1" hidden="1" x14ac:dyDescent="0.25"/>
    <row r="206" s="2" customFormat="1" hidden="1" x14ac:dyDescent="0.25"/>
    <row r="207" s="2" customFormat="1" hidden="1" x14ac:dyDescent="0.25"/>
    <row r="208" s="2" customFormat="1" hidden="1" x14ac:dyDescent="0.25"/>
    <row r="209" s="2" customFormat="1" hidden="1" x14ac:dyDescent="0.25"/>
    <row r="210" s="2" customFormat="1" hidden="1" x14ac:dyDescent="0.25"/>
    <row r="211" s="2" customFormat="1" hidden="1" x14ac:dyDescent="0.25"/>
    <row r="212" s="2" customFormat="1" hidden="1" x14ac:dyDescent="0.25"/>
    <row r="213" s="2" customFormat="1" hidden="1" x14ac:dyDescent="0.25"/>
    <row r="214" s="2" customFormat="1" hidden="1" x14ac:dyDescent="0.25"/>
    <row r="215" s="2" customFormat="1" hidden="1" x14ac:dyDescent="0.25"/>
    <row r="216" s="2" customFormat="1" hidden="1" x14ac:dyDescent="0.25"/>
    <row r="217" s="2" customFormat="1" hidden="1" x14ac:dyDescent="0.25"/>
    <row r="218" s="2" customFormat="1" hidden="1" x14ac:dyDescent="0.25"/>
    <row r="219" s="2" customFormat="1" hidden="1" x14ac:dyDescent="0.25"/>
    <row r="220" s="2" customFormat="1" hidden="1" x14ac:dyDescent="0.25"/>
    <row r="221" s="2" customFormat="1" hidden="1" x14ac:dyDescent="0.25"/>
    <row r="222" s="2" customFormat="1" hidden="1" x14ac:dyDescent="0.25"/>
    <row r="223" s="2" customFormat="1" hidden="1" x14ac:dyDescent="0.25"/>
    <row r="224" s="2" customFormat="1" hidden="1" x14ac:dyDescent="0.25"/>
    <row r="225" s="2" customFormat="1" hidden="1" x14ac:dyDescent="0.25"/>
    <row r="226" s="2" customFormat="1" hidden="1" x14ac:dyDescent="0.25"/>
    <row r="227" s="2" customFormat="1" hidden="1" x14ac:dyDescent="0.25"/>
    <row r="228" s="2" customFormat="1" hidden="1" x14ac:dyDescent="0.25"/>
    <row r="229" s="2" customFormat="1" hidden="1" x14ac:dyDescent="0.25"/>
    <row r="230" s="2" customFormat="1" hidden="1" x14ac:dyDescent="0.25"/>
    <row r="231" s="2" customFormat="1" hidden="1" x14ac:dyDescent="0.25"/>
    <row r="232" s="2" customFormat="1" hidden="1" x14ac:dyDescent="0.25"/>
    <row r="233" s="2" customFormat="1" hidden="1" x14ac:dyDescent="0.25"/>
    <row r="234" s="2" customFormat="1" hidden="1" x14ac:dyDescent="0.25"/>
    <row r="235" s="2" customFormat="1" hidden="1" x14ac:dyDescent="0.25"/>
    <row r="236" s="2" customFormat="1" hidden="1" x14ac:dyDescent="0.25"/>
    <row r="237" s="2" customFormat="1" hidden="1" x14ac:dyDescent="0.25"/>
    <row r="238" s="2" customFormat="1" hidden="1" x14ac:dyDescent="0.25"/>
    <row r="239" s="2" customFormat="1" hidden="1" x14ac:dyDescent="0.25"/>
    <row r="240" s="2" customFormat="1" hidden="1" x14ac:dyDescent="0.25"/>
    <row r="241" s="2" customFormat="1" hidden="1" x14ac:dyDescent="0.25"/>
    <row r="242" s="2" customFormat="1" hidden="1" x14ac:dyDescent="0.25"/>
    <row r="243" s="2" customFormat="1" hidden="1" x14ac:dyDescent="0.25"/>
    <row r="244" s="2" customFormat="1" hidden="1" x14ac:dyDescent="0.25"/>
    <row r="245" s="2" customFormat="1" hidden="1" x14ac:dyDescent="0.25"/>
    <row r="246" s="2" customFormat="1" hidden="1" x14ac:dyDescent="0.25"/>
    <row r="247" s="2" customFormat="1" hidden="1" x14ac:dyDescent="0.25"/>
    <row r="248" s="2" customFormat="1" hidden="1" x14ac:dyDescent="0.25"/>
    <row r="249" s="2" customFormat="1" hidden="1" x14ac:dyDescent="0.25"/>
    <row r="250" s="2" customFormat="1" hidden="1" x14ac:dyDescent="0.25"/>
    <row r="251" s="2" customFormat="1" hidden="1" x14ac:dyDescent="0.25"/>
    <row r="252" s="2" customFormat="1" hidden="1" x14ac:dyDescent="0.25"/>
    <row r="253" s="2" customFormat="1" hidden="1" x14ac:dyDescent="0.25"/>
    <row r="254" s="2" customFormat="1" hidden="1" x14ac:dyDescent="0.25"/>
    <row r="255" s="2" customFormat="1" hidden="1" x14ac:dyDescent="0.25"/>
    <row r="256" s="2" customFormat="1" hidden="1" x14ac:dyDescent="0.25"/>
    <row r="257" s="2" customFormat="1" hidden="1" x14ac:dyDescent="0.25"/>
    <row r="258" s="2" customFormat="1" hidden="1" x14ac:dyDescent="0.25"/>
    <row r="259" s="2" customFormat="1" hidden="1" x14ac:dyDescent="0.25"/>
    <row r="260" s="2" customFormat="1" hidden="1" x14ac:dyDescent="0.25"/>
    <row r="261" s="2" customFormat="1" hidden="1" x14ac:dyDescent="0.25"/>
    <row r="262" s="2" customFormat="1" hidden="1" x14ac:dyDescent="0.25"/>
    <row r="263" s="2" customFormat="1" hidden="1" x14ac:dyDescent="0.25"/>
    <row r="264" s="2" customFormat="1" hidden="1" x14ac:dyDescent="0.25"/>
    <row r="265" s="2" customFormat="1" hidden="1" x14ac:dyDescent="0.25"/>
    <row r="266" s="2" customFormat="1" hidden="1" x14ac:dyDescent="0.25"/>
    <row r="267" s="2" customFormat="1" hidden="1" x14ac:dyDescent="0.25"/>
    <row r="268" s="2" customFormat="1" hidden="1" x14ac:dyDescent="0.25"/>
    <row r="269" s="2" customFormat="1" hidden="1" x14ac:dyDescent="0.25"/>
    <row r="270" s="2" customFormat="1" hidden="1" x14ac:dyDescent="0.25"/>
    <row r="271" s="2" customFormat="1" hidden="1" x14ac:dyDescent="0.25"/>
    <row r="272" s="2" customFormat="1" hidden="1" x14ac:dyDescent="0.25"/>
    <row r="273" s="2" customFormat="1" hidden="1" x14ac:dyDescent="0.25"/>
    <row r="274" s="2" customFormat="1" hidden="1" x14ac:dyDescent="0.25"/>
    <row r="275" s="2" customFormat="1" hidden="1" x14ac:dyDescent="0.25"/>
    <row r="276" s="2" customFormat="1" hidden="1" x14ac:dyDescent="0.25"/>
    <row r="277" s="2" customFormat="1" hidden="1" x14ac:dyDescent="0.25"/>
    <row r="278" s="2" customFormat="1" hidden="1" x14ac:dyDescent="0.25"/>
    <row r="279" s="2" customFormat="1" hidden="1" x14ac:dyDescent="0.25"/>
    <row r="280" s="2" customFormat="1" hidden="1" x14ac:dyDescent="0.25"/>
    <row r="281" s="2" customFormat="1" hidden="1" x14ac:dyDescent="0.25"/>
    <row r="282" s="2" customFormat="1" hidden="1" x14ac:dyDescent="0.25"/>
    <row r="283" s="2" customFormat="1" hidden="1" x14ac:dyDescent="0.25"/>
    <row r="284" s="2" customFormat="1" hidden="1" x14ac:dyDescent="0.25"/>
    <row r="285" s="2" customFormat="1" hidden="1" x14ac:dyDescent="0.25"/>
    <row r="286" s="2" customFormat="1" hidden="1" x14ac:dyDescent="0.25"/>
    <row r="287" s="2" customFormat="1" hidden="1" x14ac:dyDescent="0.25"/>
    <row r="288" s="2" customFormat="1" hidden="1" x14ac:dyDescent="0.25"/>
    <row r="289" s="2" customFormat="1" hidden="1" x14ac:dyDescent="0.25"/>
    <row r="290" s="2" customFormat="1" hidden="1" x14ac:dyDescent="0.25"/>
    <row r="291" s="2" customFormat="1" hidden="1" x14ac:dyDescent="0.25"/>
    <row r="292" s="2" customFormat="1" hidden="1" x14ac:dyDescent="0.25"/>
    <row r="293" s="2" customFormat="1" hidden="1" x14ac:dyDescent="0.25"/>
    <row r="294" s="2" customFormat="1" hidden="1" x14ac:dyDescent="0.25"/>
    <row r="295" s="2" customFormat="1" hidden="1" x14ac:dyDescent="0.25"/>
    <row r="296" s="2" customFormat="1" hidden="1" x14ac:dyDescent="0.25"/>
    <row r="297" s="2" customFormat="1" hidden="1" x14ac:dyDescent="0.25"/>
    <row r="298" s="2" customFormat="1" hidden="1" x14ac:dyDescent="0.25"/>
    <row r="299" s="2" customFormat="1" hidden="1" x14ac:dyDescent="0.25"/>
    <row r="300" s="2" customFormat="1" hidden="1" x14ac:dyDescent="0.25"/>
    <row r="301" s="2" customFormat="1" hidden="1" x14ac:dyDescent="0.25"/>
    <row r="302" s="2" customFormat="1" hidden="1" x14ac:dyDescent="0.25"/>
    <row r="303" s="2" customFormat="1" hidden="1" x14ac:dyDescent="0.25"/>
    <row r="304" s="2" customFormat="1" hidden="1" x14ac:dyDescent="0.25"/>
    <row r="305" s="2" customFormat="1" hidden="1" x14ac:dyDescent="0.25"/>
    <row r="306" s="2" customFormat="1" hidden="1" x14ac:dyDescent="0.25"/>
    <row r="307" s="2" customFormat="1" hidden="1" x14ac:dyDescent="0.25"/>
    <row r="308" s="2" customFormat="1" hidden="1" x14ac:dyDescent="0.25"/>
    <row r="309" s="2" customFormat="1" hidden="1" x14ac:dyDescent="0.25"/>
    <row r="310" s="2" customFormat="1" hidden="1" x14ac:dyDescent="0.25"/>
    <row r="311" s="2" customFormat="1" hidden="1" x14ac:dyDescent="0.25"/>
    <row r="312" s="2" customFormat="1" hidden="1" x14ac:dyDescent="0.25"/>
    <row r="313" s="2" customFormat="1" hidden="1" x14ac:dyDescent="0.25"/>
    <row r="314" s="2" customFormat="1" hidden="1" x14ac:dyDescent="0.25"/>
    <row r="315" s="2" customFormat="1" hidden="1" x14ac:dyDescent="0.25"/>
    <row r="316" s="2" customFormat="1" hidden="1" x14ac:dyDescent="0.25"/>
    <row r="317" s="2" customFormat="1" hidden="1" x14ac:dyDescent="0.25"/>
    <row r="318" s="2" customFormat="1" hidden="1" x14ac:dyDescent="0.25"/>
    <row r="319" s="2" customFormat="1" hidden="1" x14ac:dyDescent="0.25"/>
    <row r="320" s="2" customFormat="1" hidden="1" x14ac:dyDescent="0.25"/>
    <row r="321" s="2" customFormat="1" hidden="1" x14ac:dyDescent="0.25"/>
    <row r="322" s="2" customFormat="1" hidden="1" x14ac:dyDescent="0.25"/>
    <row r="323" s="2" customFormat="1" hidden="1" x14ac:dyDescent="0.25"/>
    <row r="324" s="2" customFormat="1" hidden="1" x14ac:dyDescent="0.25"/>
    <row r="325" s="2" customFormat="1" hidden="1" x14ac:dyDescent="0.25"/>
    <row r="326" s="2" customFormat="1" hidden="1" x14ac:dyDescent="0.25"/>
    <row r="327" s="2" customFormat="1" hidden="1" x14ac:dyDescent="0.25"/>
    <row r="328" s="2" customFormat="1" hidden="1" x14ac:dyDescent="0.25"/>
    <row r="329" s="2" customFormat="1" hidden="1" x14ac:dyDescent="0.25"/>
    <row r="330" s="2" customFormat="1" hidden="1" x14ac:dyDescent="0.25"/>
    <row r="331" s="2" customFormat="1" hidden="1" x14ac:dyDescent="0.25"/>
    <row r="332" s="2" customFormat="1" hidden="1" x14ac:dyDescent="0.25"/>
    <row r="333" s="2" customFormat="1" hidden="1" x14ac:dyDescent="0.25"/>
    <row r="334" s="2" customFormat="1" hidden="1" x14ac:dyDescent="0.25"/>
    <row r="335" s="2" customFormat="1" hidden="1" x14ac:dyDescent="0.25"/>
    <row r="336" s="2" customFormat="1" hidden="1" x14ac:dyDescent="0.25"/>
    <row r="337" s="2" customFormat="1" hidden="1" x14ac:dyDescent="0.25"/>
    <row r="338" s="2" customFormat="1" hidden="1" x14ac:dyDescent="0.25"/>
    <row r="339" s="2" customFormat="1" hidden="1" x14ac:dyDescent="0.25"/>
    <row r="340" s="2" customFormat="1" hidden="1" x14ac:dyDescent="0.25"/>
    <row r="341" s="2" customFormat="1" hidden="1" x14ac:dyDescent="0.25"/>
    <row r="342" s="2" customFormat="1" hidden="1" x14ac:dyDescent="0.25"/>
    <row r="343" s="2" customFormat="1" hidden="1" x14ac:dyDescent="0.25"/>
    <row r="344" s="2" customFormat="1" hidden="1" x14ac:dyDescent="0.25"/>
    <row r="345" s="2" customFormat="1" hidden="1" x14ac:dyDescent="0.25"/>
    <row r="346" s="2" customFormat="1" hidden="1" x14ac:dyDescent="0.25"/>
    <row r="347" s="2" customFormat="1" hidden="1" x14ac:dyDescent="0.25"/>
    <row r="348" s="2" customFormat="1" hidden="1" x14ac:dyDescent="0.25"/>
    <row r="349" s="2" customFormat="1" hidden="1" x14ac:dyDescent="0.25"/>
    <row r="350" s="2" customFormat="1" hidden="1" x14ac:dyDescent="0.25"/>
    <row r="351" s="2" customFormat="1" hidden="1" x14ac:dyDescent="0.25"/>
    <row r="352" s="2" customFormat="1" hidden="1" x14ac:dyDescent="0.25"/>
    <row r="353" s="2" customFormat="1" hidden="1" x14ac:dyDescent="0.25"/>
    <row r="354" s="2" customFormat="1" hidden="1" x14ac:dyDescent="0.25"/>
    <row r="355" s="2" customFormat="1" hidden="1" x14ac:dyDescent="0.25"/>
    <row r="356" s="2" customFormat="1" hidden="1" x14ac:dyDescent="0.25"/>
    <row r="357" s="2" customFormat="1" hidden="1" x14ac:dyDescent="0.25"/>
    <row r="358" s="2" customFormat="1" hidden="1" x14ac:dyDescent="0.25"/>
    <row r="359" s="2" customFormat="1" hidden="1" x14ac:dyDescent="0.25"/>
    <row r="360" s="2" customFormat="1" hidden="1" x14ac:dyDescent="0.25"/>
    <row r="361" s="2" customFormat="1" hidden="1" x14ac:dyDescent="0.25"/>
    <row r="362" s="2" customFormat="1" hidden="1" x14ac:dyDescent="0.25"/>
    <row r="363" s="2" customFormat="1" hidden="1" x14ac:dyDescent="0.25"/>
    <row r="364" s="2" customFormat="1" hidden="1" x14ac:dyDescent="0.25"/>
    <row r="365" s="2" customFormat="1" hidden="1" x14ac:dyDescent="0.25"/>
    <row r="366" s="2" customFormat="1" hidden="1" x14ac:dyDescent="0.25"/>
    <row r="367" s="2" customFormat="1" hidden="1" x14ac:dyDescent="0.25"/>
    <row r="368" s="2" customFormat="1" hidden="1" x14ac:dyDescent="0.25"/>
    <row r="369" s="2" customFormat="1" hidden="1" x14ac:dyDescent="0.25"/>
    <row r="370" s="2" customFormat="1" hidden="1" x14ac:dyDescent="0.25"/>
    <row r="371" s="2" customFormat="1" hidden="1" x14ac:dyDescent="0.25"/>
    <row r="372" s="2" customFormat="1" hidden="1" x14ac:dyDescent="0.25"/>
    <row r="373" s="2" customFormat="1" hidden="1" x14ac:dyDescent="0.25"/>
    <row r="374" s="2" customFormat="1" hidden="1" x14ac:dyDescent="0.25"/>
    <row r="375" s="2" customFormat="1" hidden="1" x14ac:dyDescent="0.25"/>
    <row r="376" s="2" customFormat="1" hidden="1" x14ac:dyDescent="0.25"/>
    <row r="377" s="2" customFormat="1" hidden="1" x14ac:dyDescent="0.25"/>
    <row r="378" s="2" customFormat="1" hidden="1" x14ac:dyDescent="0.25"/>
    <row r="379" s="2" customFormat="1" hidden="1" x14ac:dyDescent="0.25"/>
    <row r="380" s="2" customFormat="1" hidden="1" x14ac:dyDescent="0.25"/>
    <row r="381" s="2" customFormat="1" hidden="1" x14ac:dyDescent="0.25"/>
    <row r="382" s="2" customFormat="1" hidden="1" x14ac:dyDescent="0.25"/>
    <row r="383" s="2" customFormat="1" hidden="1" x14ac:dyDescent="0.25"/>
    <row r="384" s="2" customFormat="1" hidden="1" x14ac:dyDescent="0.25"/>
    <row r="385" s="2" customFormat="1" hidden="1" x14ac:dyDescent="0.25"/>
    <row r="386" s="2" customFormat="1" hidden="1" x14ac:dyDescent="0.25"/>
    <row r="387" s="2" customFormat="1" hidden="1" x14ac:dyDescent="0.25"/>
    <row r="388" s="2" customFormat="1" hidden="1" x14ac:dyDescent="0.25"/>
    <row r="389" s="2" customFormat="1" hidden="1" x14ac:dyDescent="0.25"/>
    <row r="390" s="2" customFormat="1" hidden="1" x14ac:dyDescent="0.25"/>
    <row r="391" s="2" customFormat="1" hidden="1" x14ac:dyDescent="0.25"/>
    <row r="392" s="2" customFormat="1" hidden="1" x14ac:dyDescent="0.25"/>
    <row r="393" s="2" customFormat="1" hidden="1" x14ac:dyDescent="0.25"/>
    <row r="394" s="2" customFormat="1" hidden="1" x14ac:dyDescent="0.25"/>
    <row r="395" s="2" customFormat="1" hidden="1" x14ac:dyDescent="0.25"/>
    <row r="396" s="2" customFormat="1" hidden="1" x14ac:dyDescent="0.25"/>
    <row r="397" s="2" customFormat="1" hidden="1" x14ac:dyDescent="0.25"/>
    <row r="398" s="2" customFormat="1" hidden="1" x14ac:dyDescent="0.25"/>
    <row r="399" s="2" customFormat="1" hidden="1" x14ac:dyDescent="0.25"/>
    <row r="400" s="2" customFormat="1" hidden="1" x14ac:dyDescent="0.25"/>
    <row r="401" s="2" customFormat="1" hidden="1" x14ac:dyDescent="0.25"/>
    <row r="402" s="2" customFormat="1" hidden="1" x14ac:dyDescent="0.25"/>
    <row r="403" s="2" customFormat="1" hidden="1" x14ac:dyDescent="0.25"/>
    <row r="404" s="2" customFormat="1" hidden="1" x14ac:dyDescent="0.25"/>
    <row r="405" s="2" customFormat="1" hidden="1" x14ac:dyDescent="0.25"/>
    <row r="406" s="2" customFormat="1" hidden="1" x14ac:dyDescent="0.25"/>
    <row r="407" s="2" customFormat="1" hidden="1" x14ac:dyDescent="0.25"/>
    <row r="408" s="2" customFormat="1" hidden="1" x14ac:dyDescent="0.25"/>
    <row r="409" s="2" customFormat="1" hidden="1" x14ac:dyDescent="0.25"/>
    <row r="410" s="2" customFormat="1" hidden="1" x14ac:dyDescent="0.25"/>
    <row r="411" s="2" customFormat="1" hidden="1" x14ac:dyDescent="0.25"/>
    <row r="412" s="2" customFormat="1" hidden="1" x14ac:dyDescent="0.25"/>
    <row r="413" s="2" customFormat="1" hidden="1" x14ac:dyDescent="0.25"/>
    <row r="414" s="2" customFormat="1" hidden="1" x14ac:dyDescent="0.25"/>
    <row r="415" s="2" customFormat="1" hidden="1" x14ac:dyDescent="0.25"/>
    <row r="416" s="2" customFormat="1" hidden="1" x14ac:dyDescent="0.25"/>
    <row r="417" s="2" customFormat="1" hidden="1" x14ac:dyDescent="0.25"/>
    <row r="418" s="2" customFormat="1" hidden="1" x14ac:dyDescent="0.25"/>
    <row r="419" s="2" customFormat="1" hidden="1" x14ac:dyDescent="0.25"/>
    <row r="420" s="2" customFormat="1" hidden="1" x14ac:dyDescent="0.25"/>
    <row r="421" s="2" customFormat="1" hidden="1" x14ac:dyDescent="0.25"/>
    <row r="422" s="2" customFormat="1" hidden="1" x14ac:dyDescent="0.25"/>
    <row r="423" s="2" customFormat="1" hidden="1" x14ac:dyDescent="0.25"/>
    <row r="424" s="2" customFormat="1" hidden="1" x14ac:dyDescent="0.25"/>
    <row r="425" s="2" customFormat="1" hidden="1" x14ac:dyDescent="0.25"/>
    <row r="426" s="2" customFormat="1" hidden="1" x14ac:dyDescent="0.25"/>
    <row r="427" s="2" customFormat="1" hidden="1" x14ac:dyDescent="0.25"/>
    <row r="428" s="2" customFormat="1" hidden="1" x14ac:dyDescent="0.25"/>
    <row r="429" s="2" customFormat="1" hidden="1" x14ac:dyDescent="0.25"/>
    <row r="430" s="2" customFormat="1" hidden="1" x14ac:dyDescent="0.25"/>
    <row r="431" s="2" customFormat="1" hidden="1" x14ac:dyDescent="0.25"/>
    <row r="432" s="2" customFormat="1" hidden="1" x14ac:dyDescent="0.25"/>
    <row r="433" s="2" customFormat="1" hidden="1" x14ac:dyDescent="0.25"/>
    <row r="434" s="2" customFormat="1" hidden="1" x14ac:dyDescent="0.25"/>
    <row r="435" s="2" customFormat="1" hidden="1" x14ac:dyDescent="0.25"/>
    <row r="436" s="2" customFormat="1" hidden="1" x14ac:dyDescent="0.25"/>
    <row r="437" s="2" customFormat="1" hidden="1" x14ac:dyDescent="0.25"/>
    <row r="438" s="2" customFormat="1" hidden="1" x14ac:dyDescent="0.25"/>
    <row r="439" s="2" customFormat="1" hidden="1" x14ac:dyDescent="0.25"/>
    <row r="440" s="2" customFormat="1" hidden="1" x14ac:dyDescent="0.25"/>
    <row r="441" s="2" customFormat="1" hidden="1" x14ac:dyDescent="0.25"/>
    <row r="442" s="2" customFormat="1" hidden="1" x14ac:dyDescent="0.25"/>
    <row r="443" s="2" customFormat="1" hidden="1" x14ac:dyDescent="0.25"/>
    <row r="444" s="2" customFormat="1" hidden="1" x14ac:dyDescent="0.25"/>
    <row r="445" s="2" customFormat="1" hidden="1" x14ac:dyDescent="0.25"/>
    <row r="446" s="2" customFormat="1" hidden="1" x14ac:dyDescent="0.25"/>
    <row r="447" s="2" customFormat="1" hidden="1" x14ac:dyDescent="0.25"/>
    <row r="448" s="2" customFormat="1" hidden="1" x14ac:dyDescent="0.25"/>
    <row r="449" s="2" customFormat="1" hidden="1" x14ac:dyDescent="0.25"/>
    <row r="450" s="2" customFormat="1" hidden="1" x14ac:dyDescent="0.25"/>
    <row r="451" s="2" customFormat="1" hidden="1" x14ac:dyDescent="0.25"/>
    <row r="452" s="2" customFormat="1" hidden="1" x14ac:dyDescent="0.25"/>
    <row r="453" s="2" customFormat="1" hidden="1" x14ac:dyDescent="0.25"/>
    <row r="454" s="2" customFormat="1" hidden="1" x14ac:dyDescent="0.25"/>
    <row r="455" s="2" customFormat="1" hidden="1" x14ac:dyDescent="0.25"/>
    <row r="456" s="2" customFormat="1" hidden="1" x14ac:dyDescent="0.25"/>
    <row r="457" s="2" customFormat="1" hidden="1" x14ac:dyDescent="0.25"/>
    <row r="458" s="2" customFormat="1" hidden="1" x14ac:dyDescent="0.25"/>
    <row r="459" s="2" customFormat="1" hidden="1" x14ac:dyDescent="0.25"/>
    <row r="460" s="2" customFormat="1" hidden="1" x14ac:dyDescent="0.25"/>
    <row r="461" s="2" customFormat="1" hidden="1" x14ac:dyDescent="0.25"/>
    <row r="462" s="2" customFormat="1" hidden="1" x14ac:dyDescent="0.25"/>
    <row r="463" s="2" customFormat="1" hidden="1" x14ac:dyDescent="0.25"/>
    <row r="464" s="2" customFormat="1" hidden="1" x14ac:dyDescent="0.25"/>
    <row r="465" s="2" customFormat="1" hidden="1" x14ac:dyDescent="0.25"/>
    <row r="466" s="2" customFormat="1" hidden="1" x14ac:dyDescent="0.25"/>
    <row r="467" s="2" customFormat="1" hidden="1" x14ac:dyDescent="0.25"/>
    <row r="468" s="2" customFormat="1" hidden="1" x14ac:dyDescent="0.25"/>
    <row r="469" s="2" customFormat="1" hidden="1" x14ac:dyDescent="0.25"/>
    <row r="470" s="2" customFormat="1" hidden="1" x14ac:dyDescent="0.25"/>
    <row r="471" s="2" customFormat="1" hidden="1" x14ac:dyDescent="0.25"/>
    <row r="472" s="2" customFormat="1" hidden="1" x14ac:dyDescent="0.25"/>
    <row r="473" s="2" customFormat="1" hidden="1" x14ac:dyDescent="0.25"/>
    <row r="474" s="2" customFormat="1" hidden="1" x14ac:dyDescent="0.25"/>
    <row r="475" s="2" customFormat="1" hidden="1" x14ac:dyDescent="0.25"/>
    <row r="476" s="2" customFormat="1" hidden="1" x14ac:dyDescent="0.25"/>
    <row r="477" s="2" customFormat="1" hidden="1" x14ac:dyDescent="0.25"/>
    <row r="478" s="2" customFormat="1" hidden="1" x14ac:dyDescent="0.25"/>
    <row r="479" s="2" customFormat="1" hidden="1" x14ac:dyDescent="0.25"/>
    <row r="480" s="2" customFormat="1" hidden="1" x14ac:dyDescent="0.25"/>
    <row r="481" s="2" customFormat="1" hidden="1" x14ac:dyDescent="0.25"/>
    <row r="482" s="2" customFormat="1" hidden="1" x14ac:dyDescent="0.25"/>
    <row r="483" s="2" customFormat="1" hidden="1" x14ac:dyDescent="0.25"/>
    <row r="484" s="2" customFormat="1" hidden="1" x14ac:dyDescent="0.25"/>
    <row r="485" s="2" customFormat="1" hidden="1" x14ac:dyDescent="0.25"/>
    <row r="486" s="2" customFormat="1" hidden="1" x14ac:dyDescent="0.25"/>
    <row r="487" s="2" customFormat="1" hidden="1" x14ac:dyDescent="0.25"/>
    <row r="488" s="2" customFormat="1" hidden="1" x14ac:dyDescent="0.25"/>
    <row r="489" s="2" customFormat="1" hidden="1" x14ac:dyDescent="0.25"/>
    <row r="490" s="2" customFormat="1" hidden="1" x14ac:dyDescent="0.25"/>
    <row r="491" s="2" customFormat="1" hidden="1" x14ac:dyDescent="0.25"/>
    <row r="492" s="2" customFormat="1" hidden="1" x14ac:dyDescent="0.25"/>
    <row r="493" s="2" customFormat="1" hidden="1" x14ac:dyDescent="0.25"/>
    <row r="494" s="2" customFormat="1" hidden="1" x14ac:dyDescent="0.25"/>
    <row r="495" s="2" customFormat="1" hidden="1" x14ac:dyDescent="0.25"/>
    <row r="496" s="2" customFormat="1" hidden="1" x14ac:dyDescent="0.25"/>
    <row r="497" s="2" customFormat="1" hidden="1" x14ac:dyDescent="0.25"/>
    <row r="498" s="2" customFormat="1" hidden="1" x14ac:dyDescent="0.25"/>
    <row r="499" s="2" customFormat="1" hidden="1" x14ac:dyDescent="0.25"/>
    <row r="500" s="2" customFormat="1" hidden="1" x14ac:dyDescent="0.25"/>
    <row r="501" s="2" customFormat="1" hidden="1" x14ac:dyDescent="0.25"/>
    <row r="502" s="2" customFormat="1" hidden="1" x14ac:dyDescent="0.25"/>
    <row r="503" s="2" customFormat="1" hidden="1" x14ac:dyDescent="0.25"/>
    <row r="504" s="2" customFormat="1" hidden="1" x14ac:dyDescent="0.25"/>
    <row r="505" s="2" customFormat="1" hidden="1" x14ac:dyDescent="0.25"/>
    <row r="506" s="2" customFormat="1" hidden="1" x14ac:dyDescent="0.25"/>
    <row r="507" s="2" customFormat="1" hidden="1" x14ac:dyDescent="0.25"/>
    <row r="508" s="2" customFormat="1" hidden="1" x14ac:dyDescent="0.25"/>
    <row r="509" s="2" customFormat="1" hidden="1" x14ac:dyDescent="0.25"/>
    <row r="510" s="2" customFormat="1" hidden="1" x14ac:dyDescent="0.25"/>
    <row r="511" s="2" customFormat="1" hidden="1" x14ac:dyDescent="0.25"/>
    <row r="512" s="2" customFormat="1" hidden="1" x14ac:dyDescent="0.25"/>
    <row r="513" s="2" customFormat="1" hidden="1" x14ac:dyDescent="0.25"/>
    <row r="514" s="2" customFormat="1" hidden="1" x14ac:dyDescent="0.25"/>
    <row r="515" s="2" customFormat="1" hidden="1" x14ac:dyDescent="0.25"/>
    <row r="516" s="2" customFormat="1" hidden="1" x14ac:dyDescent="0.25"/>
    <row r="517" s="2" customFormat="1" hidden="1" x14ac:dyDescent="0.25"/>
    <row r="518" s="2" customFormat="1" hidden="1" x14ac:dyDescent="0.25"/>
    <row r="519" s="2" customFormat="1" hidden="1" x14ac:dyDescent="0.25"/>
    <row r="520" s="2" customFormat="1" hidden="1" x14ac:dyDescent="0.25"/>
    <row r="521" s="2" customFormat="1" hidden="1" x14ac:dyDescent="0.25"/>
    <row r="522" s="2" customFormat="1" hidden="1" x14ac:dyDescent="0.25"/>
    <row r="523" s="2" customFormat="1" hidden="1" x14ac:dyDescent="0.25"/>
    <row r="524" s="2" customFormat="1" hidden="1" x14ac:dyDescent="0.25"/>
    <row r="525" s="2" customFormat="1" hidden="1" x14ac:dyDescent="0.25"/>
    <row r="526" s="2" customFormat="1" hidden="1" x14ac:dyDescent="0.25"/>
    <row r="527" s="2" customFormat="1" hidden="1" x14ac:dyDescent="0.25"/>
    <row r="528" s="2" customFormat="1" hidden="1" x14ac:dyDescent="0.25"/>
    <row r="529" s="2" customFormat="1" hidden="1" x14ac:dyDescent="0.25"/>
    <row r="530" s="2" customFormat="1" hidden="1" x14ac:dyDescent="0.25"/>
    <row r="531" s="2" customFormat="1" hidden="1" x14ac:dyDescent="0.25"/>
    <row r="532" s="2" customFormat="1" hidden="1" x14ac:dyDescent="0.25"/>
    <row r="533" s="2" customFormat="1" hidden="1" x14ac:dyDescent="0.25"/>
    <row r="534" s="2" customFormat="1" hidden="1" x14ac:dyDescent="0.25"/>
    <row r="535" s="2" customFormat="1" hidden="1" x14ac:dyDescent="0.25"/>
    <row r="536" s="2" customFormat="1" hidden="1" x14ac:dyDescent="0.25"/>
    <row r="537" s="2" customFormat="1" hidden="1" x14ac:dyDescent="0.25"/>
    <row r="538" s="2" customFormat="1" hidden="1" x14ac:dyDescent="0.25"/>
    <row r="539" s="2" customFormat="1" hidden="1" x14ac:dyDescent="0.25"/>
    <row r="540" s="2" customFormat="1" hidden="1" x14ac:dyDescent="0.25"/>
    <row r="541" s="2" customFormat="1" hidden="1" x14ac:dyDescent="0.25"/>
    <row r="542" s="2" customFormat="1" hidden="1" x14ac:dyDescent="0.25"/>
    <row r="543" s="2" customFormat="1" hidden="1" x14ac:dyDescent="0.25"/>
    <row r="544" s="2" customFormat="1" hidden="1" x14ac:dyDescent="0.25"/>
    <row r="545" s="2" customFormat="1" hidden="1" x14ac:dyDescent="0.25"/>
    <row r="546" s="2" customFormat="1" hidden="1" x14ac:dyDescent="0.25"/>
    <row r="547" s="2" customFormat="1" hidden="1" x14ac:dyDescent="0.25"/>
    <row r="548" s="2" customFormat="1" hidden="1" x14ac:dyDescent="0.25"/>
    <row r="549" s="2" customFormat="1" hidden="1" x14ac:dyDescent="0.25"/>
    <row r="550" s="2" customFormat="1" hidden="1" x14ac:dyDescent="0.25"/>
    <row r="551" s="2" customFormat="1" hidden="1" x14ac:dyDescent="0.25"/>
    <row r="552" s="2" customFormat="1" hidden="1" x14ac:dyDescent="0.25"/>
    <row r="553" s="2" customFormat="1" hidden="1" x14ac:dyDescent="0.25"/>
    <row r="554" s="2" customFormat="1" hidden="1" x14ac:dyDescent="0.25"/>
    <row r="555" s="2" customFormat="1" hidden="1" x14ac:dyDescent="0.25"/>
    <row r="556" s="2" customFormat="1" hidden="1" x14ac:dyDescent="0.25"/>
    <row r="557" s="2" customFormat="1" hidden="1" x14ac:dyDescent="0.25"/>
    <row r="558" s="2" customFormat="1" hidden="1" x14ac:dyDescent="0.25"/>
    <row r="559" s="2" customFormat="1" hidden="1" x14ac:dyDescent="0.25"/>
    <row r="560" s="2" customFormat="1" hidden="1" x14ac:dyDescent="0.25"/>
    <row r="561" s="2" customFormat="1" hidden="1" x14ac:dyDescent="0.25"/>
    <row r="562" s="2" customFormat="1" hidden="1" x14ac:dyDescent="0.25"/>
    <row r="563" s="2" customFormat="1" hidden="1" x14ac:dyDescent="0.25"/>
    <row r="564" s="2" customFormat="1" hidden="1" x14ac:dyDescent="0.25"/>
    <row r="565" s="2" customFormat="1" hidden="1" x14ac:dyDescent="0.25"/>
    <row r="566" s="2" customFormat="1" hidden="1" x14ac:dyDescent="0.25"/>
    <row r="567" s="2" customFormat="1" hidden="1" x14ac:dyDescent="0.25"/>
    <row r="568" s="2" customFormat="1" hidden="1" x14ac:dyDescent="0.25"/>
    <row r="569" s="2" customFormat="1" hidden="1" x14ac:dyDescent="0.25"/>
    <row r="570" s="2" customFormat="1" hidden="1" x14ac:dyDescent="0.25"/>
    <row r="571" s="2" customFormat="1" hidden="1" x14ac:dyDescent="0.25"/>
    <row r="572" s="2" customFormat="1" hidden="1" x14ac:dyDescent="0.25"/>
    <row r="573" s="2" customFormat="1" hidden="1" x14ac:dyDescent="0.25"/>
    <row r="574" s="2" customFormat="1" hidden="1" x14ac:dyDescent="0.25"/>
    <row r="575" s="2" customFormat="1" hidden="1" x14ac:dyDescent="0.25"/>
    <row r="576" s="2" customFormat="1" hidden="1" x14ac:dyDescent="0.25"/>
    <row r="577" s="2" customFormat="1" hidden="1" x14ac:dyDescent="0.25"/>
    <row r="578" s="2" customFormat="1" hidden="1" x14ac:dyDescent="0.25"/>
    <row r="579" s="2" customFormat="1" hidden="1" x14ac:dyDescent="0.25"/>
    <row r="580" s="2" customFormat="1" hidden="1" x14ac:dyDescent="0.25"/>
    <row r="581" s="2" customFormat="1" hidden="1" x14ac:dyDescent="0.25"/>
    <row r="582" s="2" customFormat="1" hidden="1" x14ac:dyDescent="0.25"/>
    <row r="583" s="2" customFormat="1" hidden="1" x14ac:dyDescent="0.25"/>
    <row r="584" s="2" customFormat="1" hidden="1" x14ac:dyDescent="0.25"/>
    <row r="585" s="2" customFormat="1" hidden="1" x14ac:dyDescent="0.25"/>
    <row r="586" s="2" customFormat="1" hidden="1" x14ac:dyDescent="0.25"/>
    <row r="587" s="2" customFormat="1" hidden="1" x14ac:dyDescent="0.25"/>
    <row r="588" s="2" customFormat="1" hidden="1" x14ac:dyDescent="0.25"/>
    <row r="589" s="2" customFormat="1" hidden="1" x14ac:dyDescent="0.25"/>
    <row r="590" s="2" customFormat="1" hidden="1" x14ac:dyDescent="0.25"/>
    <row r="591" s="2" customFormat="1" hidden="1" x14ac:dyDescent="0.25"/>
    <row r="592" s="2" customFormat="1" hidden="1" x14ac:dyDescent="0.25"/>
    <row r="593" s="2" customFormat="1" hidden="1" x14ac:dyDescent="0.25"/>
    <row r="594" s="2" customFormat="1" hidden="1" x14ac:dyDescent="0.25"/>
    <row r="595" s="2" customFormat="1" hidden="1" x14ac:dyDescent="0.25"/>
    <row r="596" s="2" customFormat="1" hidden="1" x14ac:dyDescent="0.25"/>
    <row r="597" s="2" customFormat="1" hidden="1" x14ac:dyDescent="0.25"/>
    <row r="598" s="2" customFormat="1" hidden="1" x14ac:dyDescent="0.25"/>
    <row r="599" s="2" customFormat="1" hidden="1" x14ac:dyDescent="0.25"/>
    <row r="600" s="2" customFormat="1" hidden="1" x14ac:dyDescent="0.25"/>
    <row r="601" s="2" customFormat="1" hidden="1" x14ac:dyDescent="0.25"/>
    <row r="602" s="2" customFormat="1" hidden="1" x14ac:dyDescent="0.25"/>
    <row r="603" s="2" customFormat="1" hidden="1" x14ac:dyDescent="0.25"/>
    <row r="604" s="2" customFormat="1" hidden="1" x14ac:dyDescent="0.25"/>
    <row r="605" s="2" customFormat="1" hidden="1" x14ac:dyDescent="0.25"/>
    <row r="606" s="2" customFormat="1" hidden="1" x14ac:dyDescent="0.25"/>
    <row r="607" s="2" customFormat="1" hidden="1" x14ac:dyDescent="0.25"/>
    <row r="608" s="2" customFormat="1" hidden="1" x14ac:dyDescent="0.25"/>
    <row r="609" s="2" customFormat="1" hidden="1" x14ac:dyDescent="0.25"/>
    <row r="610" s="2" customFormat="1" hidden="1" x14ac:dyDescent="0.25"/>
    <row r="611" s="2" customFormat="1" hidden="1" x14ac:dyDescent="0.25"/>
    <row r="612" s="2" customFormat="1" hidden="1" x14ac:dyDescent="0.25"/>
    <row r="613" s="2" customFormat="1" hidden="1" x14ac:dyDescent="0.25"/>
    <row r="614" s="2" customFormat="1" hidden="1" x14ac:dyDescent="0.25"/>
    <row r="615" s="2" customFormat="1" hidden="1" x14ac:dyDescent="0.25"/>
    <row r="616" s="2" customFormat="1" hidden="1" x14ac:dyDescent="0.25"/>
    <row r="617" s="2" customFormat="1" hidden="1" x14ac:dyDescent="0.25"/>
    <row r="618" s="2" customFormat="1" hidden="1" x14ac:dyDescent="0.25"/>
    <row r="619" s="2" customFormat="1" hidden="1" x14ac:dyDescent="0.25"/>
    <row r="620" s="2" customFormat="1" hidden="1" x14ac:dyDescent="0.25"/>
    <row r="621" s="2" customFormat="1" hidden="1" x14ac:dyDescent="0.25"/>
    <row r="622" s="2" customFormat="1" hidden="1" x14ac:dyDescent="0.25"/>
    <row r="623" s="2" customFormat="1" hidden="1" x14ac:dyDescent="0.25"/>
    <row r="624" s="2" customFormat="1" hidden="1" x14ac:dyDescent="0.25"/>
    <row r="625" s="2" customFormat="1" hidden="1" x14ac:dyDescent="0.25"/>
    <row r="626" s="2" customFormat="1" hidden="1" x14ac:dyDescent="0.25"/>
    <row r="627" s="2" customFormat="1" hidden="1" x14ac:dyDescent="0.25"/>
    <row r="628" s="2" customFormat="1" hidden="1" x14ac:dyDescent="0.25"/>
    <row r="629" s="2" customFormat="1" hidden="1" x14ac:dyDescent="0.25"/>
    <row r="630" s="2" customFormat="1" hidden="1" x14ac:dyDescent="0.25"/>
    <row r="631" s="2" customFormat="1" hidden="1" x14ac:dyDescent="0.25"/>
    <row r="632" s="2" customFormat="1" hidden="1" x14ac:dyDescent="0.25"/>
    <row r="633" s="2" customFormat="1" hidden="1" x14ac:dyDescent="0.25"/>
    <row r="634" s="2" customFormat="1" hidden="1" x14ac:dyDescent="0.25"/>
    <row r="635" s="2" customFormat="1" hidden="1" x14ac:dyDescent="0.25"/>
    <row r="636" s="2" customFormat="1" hidden="1" x14ac:dyDescent="0.25"/>
    <row r="637" s="2" customFormat="1" hidden="1" x14ac:dyDescent="0.25"/>
    <row r="638" s="2" customFormat="1" hidden="1" x14ac:dyDescent="0.25"/>
    <row r="639" s="2" customFormat="1" hidden="1" x14ac:dyDescent="0.25"/>
    <row r="640" s="2" customFormat="1" hidden="1" x14ac:dyDescent="0.25"/>
    <row r="641" s="2" customFormat="1" hidden="1" x14ac:dyDescent="0.25"/>
    <row r="642" s="2" customFormat="1" hidden="1" x14ac:dyDescent="0.25"/>
    <row r="643" s="2" customFormat="1" hidden="1" x14ac:dyDescent="0.25"/>
    <row r="644" s="2" customFormat="1" hidden="1" x14ac:dyDescent="0.25"/>
    <row r="645" s="2" customFormat="1" hidden="1" x14ac:dyDescent="0.25"/>
    <row r="646" s="2" customFormat="1" hidden="1" x14ac:dyDescent="0.25"/>
    <row r="647" s="2" customFormat="1" hidden="1" x14ac:dyDescent="0.25"/>
    <row r="648" s="2" customFormat="1" hidden="1" x14ac:dyDescent="0.25"/>
    <row r="649" s="2" customFormat="1" hidden="1" x14ac:dyDescent="0.25"/>
    <row r="650" s="2" customFormat="1" hidden="1" x14ac:dyDescent="0.25"/>
    <row r="651" s="2" customFormat="1" hidden="1" x14ac:dyDescent="0.25"/>
    <row r="652" s="2" customFormat="1" hidden="1" x14ac:dyDescent="0.25"/>
    <row r="653" s="2" customFormat="1" hidden="1" x14ac:dyDescent="0.25"/>
    <row r="654" s="2" customFormat="1" hidden="1" x14ac:dyDescent="0.25"/>
    <row r="655" s="2" customFormat="1" hidden="1" x14ac:dyDescent="0.25"/>
    <row r="656" s="2" customFormat="1" hidden="1" x14ac:dyDescent="0.25"/>
    <row r="657" s="2" customFormat="1" hidden="1" x14ac:dyDescent="0.25"/>
    <row r="658" s="2" customFormat="1" hidden="1" x14ac:dyDescent="0.25"/>
    <row r="659" s="2" customFormat="1" hidden="1" x14ac:dyDescent="0.25"/>
    <row r="660" s="2" customFormat="1" hidden="1" x14ac:dyDescent="0.25"/>
    <row r="661" s="2" customFormat="1" hidden="1" x14ac:dyDescent="0.25"/>
    <row r="662" s="2" customFormat="1" hidden="1" x14ac:dyDescent="0.25"/>
    <row r="663" s="2" customFormat="1" hidden="1" x14ac:dyDescent="0.25"/>
    <row r="664" s="2" customFormat="1" hidden="1" x14ac:dyDescent="0.25"/>
    <row r="665" s="2" customFormat="1" hidden="1" x14ac:dyDescent="0.25"/>
    <row r="666" s="2" customFormat="1" hidden="1" x14ac:dyDescent="0.25"/>
    <row r="667" s="2" customFormat="1" hidden="1" x14ac:dyDescent="0.25"/>
    <row r="668" s="2" customFormat="1" hidden="1" x14ac:dyDescent="0.25"/>
    <row r="669" s="2" customFormat="1" hidden="1" x14ac:dyDescent="0.25"/>
    <row r="670" s="2" customFormat="1" hidden="1" x14ac:dyDescent="0.25"/>
    <row r="671" s="2" customFormat="1" hidden="1" x14ac:dyDescent="0.25"/>
    <row r="672" s="2" customFormat="1" hidden="1" x14ac:dyDescent="0.25"/>
    <row r="673" s="2" customFormat="1" hidden="1" x14ac:dyDescent="0.25"/>
    <row r="674" s="2" customFormat="1" hidden="1" x14ac:dyDescent="0.25"/>
    <row r="675" s="2" customFormat="1" hidden="1" x14ac:dyDescent="0.25"/>
    <row r="676" s="2" customFormat="1" hidden="1" x14ac:dyDescent="0.25"/>
    <row r="677" s="2" customFormat="1" hidden="1" x14ac:dyDescent="0.25"/>
    <row r="678" s="2" customFormat="1" hidden="1" x14ac:dyDescent="0.25"/>
    <row r="679" s="2" customFormat="1" hidden="1" x14ac:dyDescent="0.25"/>
    <row r="680" s="2" customFormat="1" hidden="1" x14ac:dyDescent="0.25"/>
    <row r="681" s="2" customFormat="1" hidden="1" x14ac:dyDescent="0.25"/>
    <row r="682" s="2" customFormat="1" hidden="1" x14ac:dyDescent="0.25"/>
    <row r="683" s="2" customFormat="1" hidden="1" x14ac:dyDescent="0.25"/>
    <row r="684" s="2" customFormat="1" hidden="1" x14ac:dyDescent="0.25"/>
    <row r="685" s="2" customFormat="1" hidden="1" x14ac:dyDescent="0.25"/>
    <row r="686" s="2" customFormat="1" hidden="1" x14ac:dyDescent="0.25"/>
    <row r="687" s="2" customFormat="1" hidden="1" x14ac:dyDescent="0.25"/>
    <row r="688" s="2" customFormat="1" hidden="1" x14ac:dyDescent="0.25"/>
    <row r="689" s="2" customFormat="1" hidden="1" x14ac:dyDescent="0.25"/>
    <row r="690" s="2" customFormat="1" hidden="1" x14ac:dyDescent="0.25"/>
    <row r="691" s="2" customFormat="1" hidden="1" x14ac:dyDescent="0.25"/>
    <row r="692" s="2" customFormat="1" hidden="1" x14ac:dyDescent="0.25"/>
    <row r="693" s="2" customFormat="1" hidden="1" x14ac:dyDescent="0.25"/>
    <row r="694" s="2" customFormat="1" hidden="1" x14ac:dyDescent="0.25"/>
    <row r="695" s="2" customFormat="1" hidden="1" x14ac:dyDescent="0.25"/>
    <row r="696" s="2" customFormat="1" hidden="1" x14ac:dyDescent="0.25"/>
    <row r="697" s="2" customFormat="1" hidden="1" x14ac:dyDescent="0.25"/>
    <row r="698" s="2" customFormat="1" hidden="1" x14ac:dyDescent="0.25"/>
    <row r="699" s="2" customFormat="1" hidden="1" x14ac:dyDescent="0.25"/>
    <row r="700" s="2" customFormat="1" hidden="1" x14ac:dyDescent="0.25"/>
    <row r="701" s="2" customFormat="1" hidden="1" x14ac:dyDescent="0.25"/>
    <row r="702" s="2" customFormat="1" hidden="1" x14ac:dyDescent="0.25"/>
    <row r="703" s="2" customFormat="1" hidden="1" x14ac:dyDescent="0.25"/>
    <row r="704" s="2" customFormat="1" hidden="1" x14ac:dyDescent="0.25"/>
    <row r="705" s="2" customFormat="1" hidden="1" x14ac:dyDescent="0.25"/>
    <row r="706" s="2" customFormat="1" hidden="1" x14ac:dyDescent="0.25"/>
    <row r="707" s="2" customFormat="1" hidden="1" x14ac:dyDescent="0.25"/>
    <row r="708" s="2" customFormat="1" hidden="1" x14ac:dyDescent="0.25"/>
    <row r="709" s="2" customFormat="1" hidden="1" x14ac:dyDescent="0.25"/>
    <row r="710" s="2" customFormat="1" hidden="1" x14ac:dyDescent="0.25"/>
    <row r="711" s="2" customFormat="1" hidden="1" x14ac:dyDescent="0.25"/>
    <row r="712" s="2" customFormat="1" hidden="1" x14ac:dyDescent="0.25"/>
    <row r="713" s="2" customFormat="1" hidden="1" x14ac:dyDescent="0.25"/>
    <row r="714" s="2" customFormat="1" hidden="1" x14ac:dyDescent="0.25"/>
    <row r="715" s="2" customFormat="1" hidden="1" x14ac:dyDescent="0.25"/>
    <row r="716" s="2" customFormat="1" hidden="1" x14ac:dyDescent="0.25"/>
    <row r="717" s="2" customFormat="1" hidden="1" x14ac:dyDescent="0.25"/>
    <row r="718" s="2" customFormat="1" hidden="1" x14ac:dyDescent="0.25"/>
    <row r="719" s="2" customFormat="1" hidden="1" x14ac:dyDescent="0.25"/>
    <row r="720" s="2" customFormat="1" hidden="1" x14ac:dyDescent="0.25"/>
    <row r="721" s="2" customFormat="1" hidden="1" x14ac:dyDescent="0.25"/>
    <row r="722" s="2" customFormat="1" hidden="1" x14ac:dyDescent="0.25"/>
    <row r="723" s="2" customFormat="1" hidden="1" x14ac:dyDescent="0.25"/>
    <row r="724" s="2" customFormat="1" hidden="1" x14ac:dyDescent="0.25"/>
    <row r="725" s="2" customFormat="1" hidden="1" x14ac:dyDescent="0.25"/>
    <row r="726" s="2" customFormat="1" hidden="1" x14ac:dyDescent="0.25"/>
    <row r="727" s="2" customFormat="1" hidden="1" x14ac:dyDescent="0.25"/>
    <row r="728" s="2" customFormat="1" hidden="1" x14ac:dyDescent="0.25"/>
    <row r="729" s="2" customFormat="1" hidden="1" x14ac:dyDescent="0.25"/>
    <row r="730" s="2" customFormat="1" hidden="1" x14ac:dyDescent="0.25"/>
    <row r="731" s="2" customFormat="1" hidden="1" x14ac:dyDescent="0.25"/>
    <row r="732" s="2" customFormat="1" hidden="1" x14ac:dyDescent="0.25"/>
    <row r="733" s="2" customFormat="1" hidden="1" x14ac:dyDescent="0.25"/>
    <row r="734" s="2" customFormat="1" hidden="1" x14ac:dyDescent="0.25"/>
    <row r="735" s="2" customFormat="1" hidden="1" x14ac:dyDescent="0.25"/>
    <row r="736" s="2" customFormat="1" hidden="1" x14ac:dyDescent="0.25"/>
    <row r="737" s="2" customFormat="1" hidden="1" x14ac:dyDescent="0.25"/>
    <row r="738" s="2" customFormat="1" hidden="1" x14ac:dyDescent="0.25"/>
    <row r="739" s="2" customFormat="1" hidden="1" x14ac:dyDescent="0.25"/>
    <row r="740" s="2" customFormat="1" hidden="1" x14ac:dyDescent="0.25"/>
    <row r="741" s="2" customFormat="1" hidden="1" x14ac:dyDescent="0.25"/>
    <row r="742" s="2" customFormat="1" hidden="1" x14ac:dyDescent="0.25"/>
    <row r="743" s="2" customFormat="1" hidden="1" x14ac:dyDescent="0.25"/>
    <row r="744" s="2" customFormat="1" hidden="1" x14ac:dyDescent="0.25"/>
    <row r="745" s="2" customFormat="1" hidden="1" x14ac:dyDescent="0.25"/>
    <row r="746" s="2" customFormat="1" hidden="1" x14ac:dyDescent="0.25"/>
    <row r="747" s="2" customFormat="1" hidden="1" x14ac:dyDescent="0.25"/>
    <row r="748" s="2" customFormat="1" hidden="1" x14ac:dyDescent="0.25"/>
    <row r="749" s="2" customFormat="1" hidden="1" x14ac:dyDescent="0.25"/>
    <row r="750" s="2" customFormat="1" hidden="1" x14ac:dyDescent="0.25"/>
    <row r="751" s="2" customFormat="1" hidden="1" x14ac:dyDescent="0.25"/>
    <row r="752" s="2" customFormat="1" hidden="1" x14ac:dyDescent="0.25"/>
    <row r="753" s="2" customFormat="1" hidden="1" x14ac:dyDescent="0.25"/>
    <row r="754" s="2" customFormat="1" hidden="1" x14ac:dyDescent="0.25"/>
    <row r="755" s="2" customFormat="1" hidden="1" x14ac:dyDescent="0.25"/>
    <row r="756" s="2" customFormat="1" hidden="1" x14ac:dyDescent="0.25"/>
    <row r="757" s="2" customFormat="1" hidden="1" x14ac:dyDescent="0.25"/>
    <row r="758" s="2" customFormat="1" hidden="1" x14ac:dyDescent="0.25"/>
    <row r="759" s="2" customFormat="1" hidden="1" x14ac:dyDescent="0.25"/>
    <row r="760" s="2" customFormat="1" hidden="1" x14ac:dyDescent="0.25"/>
    <row r="761" s="2" customFormat="1" hidden="1" x14ac:dyDescent="0.25"/>
    <row r="762" s="2" customFormat="1" hidden="1" x14ac:dyDescent="0.25"/>
    <row r="763" s="2" customFormat="1" hidden="1" x14ac:dyDescent="0.25"/>
    <row r="764" s="2" customFormat="1" hidden="1" x14ac:dyDescent="0.25"/>
    <row r="765" s="2" customFormat="1" hidden="1" x14ac:dyDescent="0.25"/>
    <row r="766" s="2" customFormat="1" hidden="1" x14ac:dyDescent="0.25"/>
    <row r="767" s="2" customFormat="1" hidden="1" x14ac:dyDescent="0.25"/>
    <row r="768" s="2" customFormat="1" hidden="1" x14ac:dyDescent="0.25"/>
    <row r="769" s="2" customFormat="1" hidden="1" x14ac:dyDescent="0.25"/>
    <row r="770" s="2" customFormat="1" hidden="1" x14ac:dyDescent="0.25"/>
    <row r="771" s="2" customFormat="1" hidden="1" x14ac:dyDescent="0.25"/>
    <row r="772" s="2" customFormat="1" hidden="1" x14ac:dyDescent="0.25"/>
    <row r="773" s="2" customFormat="1" hidden="1" x14ac:dyDescent="0.25"/>
    <row r="774" s="2" customFormat="1" hidden="1" x14ac:dyDescent="0.25"/>
    <row r="775" s="2" customFormat="1" hidden="1" x14ac:dyDescent="0.25"/>
    <row r="776" s="2" customFormat="1" hidden="1" x14ac:dyDescent="0.25"/>
    <row r="777" s="2" customFormat="1" hidden="1" x14ac:dyDescent="0.25"/>
    <row r="778" s="2" customFormat="1" hidden="1" x14ac:dyDescent="0.25"/>
    <row r="779" s="2" customFormat="1" hidden="1" x14ac:dyDescent="0.25"/>
    <row r="780" s="2" customFormat="1" hidden="1" x14ac:dyDescent="0.25"/>
    <row r="781" s="2" customFormat="1" hidden="1" x14ac:dyDescent="0.25"/>
    <row r="782" s="2" customFormat="1" hidden="1" x14ac:dyDescent="0.25"/>
    <row r="783" s="2" customFormat="1" hidden="1" x14ac:dyDescent="0.25"/>
    <row r="784" s="2" customFormat="1" hidden="1" x14ac:dyDescent="0.25"/>
    <row r="785" s="2" customFormat="1" hidden="1" x14ac:dyDescent="0.25"/>
    <row r="786" s="2" customFormat="1" hidden="1" x14ac:dyDescent="0.25"/>
    <row r="787" s="2" customFormat="1" hidden="1" x14ac:dyDescent="0.25"/>
    <row r="788" s="2" customFormat="1" hidden="1" x14ac:dyDescent="0.25"/>
    <row r="789" s="2" customFormat="1" hidden="1" x14ac:dyDescent="0.25"/>
    <row r="790" s="2" customFormat="1" hidden="1" x14ac:dyDescent="0.25"/>
    <row r="791" s="2" customFormat="1" hidden="1" x14ac:dyDescent="0.25"/>
    <row r="792" s="2" customFormat="1" hidden="1" x14ac:dyDescent="0.25"/>
    <row r="793" s="2" customFormat="1" hidden="1" x14ac:dyDescent="0.25"/>
    <row r="794" s="2" customFormat="1" hidden="1" x14ac:dyDescent="0.25"/>
    <row r="795" s="2" customFormat="1" hidden="1" x14ac:dyDescent="0.25"/>
    <row r="796" s="2" customFormat="1" hidden="1" x14ac:dyDescent="0.25"/>
    <row r="797" s="2" customFormat="1" hidden="1" x14ac:dyDescent="0.25"/>
    <row r="798" s="2" customFormat="1" hidden="1" x14ac:dyDescent="0.25"/>
    <row r="799" s="2" customFormat="1" hidden="1" x14ac:dyDescent="0.25"/>
    <row r="800" s="2" customFormat="1" hidden="1" x14ac:dyDescent="0.25"/>
    <row r="801" s="2" customFormat="1" hidden="1" x14ac:dyDescent="0.25"/>
    <row r="802" s="2" customFormat="1" hidden="1" x14ac:dyDescent="0.25"/>
    <row r="803" s="2" customFormat="1" hidden="1" x14ac:dyDescent="0.25"/>
    <row r="804" s="2" customFormat="1" hidden="1" x14ac:dyDescent="0.25"/>
    <row r="805" s="2" customFormat="1" hidden="1" x14ac:dyDescent="0.25"/>
    <row r="806" s="2" customFormat="1" hidden="1" x14ac:dyDescent="0.25"/>
    <row r="807" s="2" customFormat="1" hidden="1" x14ac:dyDescent="0.25"/>
    <row r="808" s="2" customFormat="1" hidden="1" x14ac:dyDescent="0.25"/>
    <row r="809" s="2" customFormat="1" hidden="1" x14ac:dyDescent="0.25"/>
    <row r="810" s="2" customFormat="1" hidden="1" x14ac:dyDescent="0.25"/>
    <row r="811" s="2" customFormat="1" hidden="1" x14ac:dyDescent="0.25"/>
    <row r="812" s="2" customFormat="1" hidden="1" x14ac:dyDescent="0.25"/>
    <row r="813" s="2" customFormat="1" hidden="1" x14ac:dyDescent="0.25"/>
    <row r="814" s="2" customFormat="1" hidden="1" x14ac:dyDescent="0.25"/>
    <row r="815" s="2" customFormat="1" hidden="1" x14ac:dyDescent="0.25"/>
    <row r="816" s="2" customFormat="1" hidden="1" x14ac:dyDescent="0.25"/>
    <row r="817" s="2" customFormat="1" hidden="1" x14ac:dyDescent="0.25"/>
    <row r="818" s="2" customFormat="1" hidden="1" x14ac:dyDescent="0.25"/>
    <row r="819" s="2" customFormat="1" hidden="1" x14ac:dyDescent="0.25"/>
    <row r="820" s="2" customFormat="1" hidden="1" x14ac:dyDescent="0.25"/>
    <row r="821" s="2" customFormat="1" hidden="1" x14ac:dyDescent="0.25"/>
    <row r="822" s="2" customFormat="1" hidden="1" x14ac:dyDescent="0.25"/>
    <row r="823" s="2" customFormat="1" hidden="1" x14ac:dyDescent="0.25"/>
    <row r="824" s="2" customFormat="1" hidden="1" x14ac:dyDescent="0.25"/>
    <row r="825" s="2" customFormat="1" hidden="1" x14ac:dyDescent="0.25"/>
    <row r="826" s="2" customFormat="1" hidden="1" x14ac:dyDescent="0.25"/>
    <row r="827" s="2" customFormat="1" hidden="1" x14ac:dyDescent="0.25"/>
    <row r="828" s="2" customFormat="1" hidden="1" x14ac:dyDescent="0.25"/>
    <row r="829" s="2" customFormat="1" hidden="1" x14ac:dyDescent="0.25"/>
    <row r="830" s="2" customFormat="1" hidden="1" x14ac:dyDescent="0.25"/>
    <row r="831" s="2" customFormat="1" hidden="1" x14ac:dyDescent="0.25"/>
    <row r="832" s="2" customFormat="1" hidden="1" x14ac:dyDescent="0.25"/>
    <row r="833" s="2" customFormat="1" hidden="1" x14ac:dyDescent="0.25"/>
    <row r="834" s="2" customFormat="1" hidden="1" x14ac:dyDescent="0.25"/>
    <row r="835" s="2" customFormat="1" hidden="1" x14ac:dyDescent="0.25"/>
    <row r="836" s="2" customFormat="1" hidden="1" x14ac:dyDescent="0.25"/>
    <row r="837" s="2" customFormat="1" hidden="1" x14ac:dyDescent="0.25"/>
    <row r="838" s="2" customFormat="1" hidden="1" x14ac:dyDescent="0.25"/>
    <row r="839" s="2" customFormat="1" hidden="1" x14ac:dyDescent="0.25"/>
    <row r="840" s="2" customFormat="1" hidden="1" x14ac:dyDescent="0.25"/>
    <row r="841" s="2" customFormat="1" hidden="1" x14ac:dyDescent="0.25"/>
    <row r="842" s="2" customFormat="1" hidden="1" x14ac:dyDescent="0.25"/>
    <row r="843" s="2" customFormat="1" hidden="1" x14ac:dyDescent="0.25"/>
    <row r="844" s="2" customFormat="1" hidden="1" x14ac:dyDescent="0.25"/>
    <row r="845" s="2" customFormat="1" hidden="1" x14ac:dyDescent="0.25"/>
    <row r="846" s="2" customFormat="1" hidden="1" x14ac:dyDescent="0.25"/>
    <row r="847" s="2" customFormat="1" hidden="1" x14ac:dyDescent="0.25"/>
    <row r="848" s="2" customFormat="1" hidden="1" x14ac:dyDescent="0.25"/>
    <row r="849" s="2" customFormat="1" hidden="1" x14ac:dyDescent="0.25"/>
    <row r="850" s="2" customFormat="1" hidden="1" x14ac:dyDescent="0.25"/>
    <row r="851" s="2" customFormat="1" hidden="1" x14ac:dyDescent="0.25"/>
    <row r="852" s="2" customFormat="1" hidden="1" x14ac:dyDescent="0.25"/>
    <row r="853" s="2" customFormat="1" hidden="1" x14ac:dyDescent="0.25"/>
    <row r="854" s="2" customFormat="1" hidden="1" x14ac:dyDescent="0.25"/>
    <row r="855" s="2" customFormat="1" hidden="1" x14ac:dyDescent="0.25"/>
    <row r="856" s="2" customFormat="1" hidden="1" x14ac:dyDescent="0.25"/>
    <row r="857" s="2" customFormat="1" hidden="1" x14ac:dyDescent="0.25"/>
    <row r="858" s="2" customFormat="1" hidden="1" x14ac:dyDescent="0.25"/>
    <row r="859" s="2" customFormat="1" hidden="1" x14ac:dyDescent="0.25"/>
    <row r="860" s="2" customFormat="1" hidden="1" x14ac:dyDescent="0.25"/>
    <row r="861" s="2" customFormat="1" hidden="1" x14ac:dyDescent="0.25"/>
    <row r="862" s="2" customFormat="1" hidden="1" x14ac:dyDescent="0.25"/>
    <row r="863" s="2" customFormat="1" hidden="1" x14ac:dyDescent="0.25"/>
    <row r="864" s="2" customFormat="1" hidden="1" x14ac:dyDescent="0.25"/>
    <row r="865" s="2" customFormat="1" hidden="1" x14ac:dyDescent="0.25"/>
    <row r="866" s="2" customFormat="1" hidden="1" x14ac:dyDescent="0.25"/>
    <row r="867" s="2" customFormat="1" hidden="1" x14ac:dyDescent="0.25"/>
    <row r="868" s="2" customFormat="1" hidden="1" x14ac:dyDescent="0.25"/>
    <row r="869" s="2" customFormat="1" hidden="1" x14ac:dyDescent="0.25"/>
    <row r="870" s="2" customFormat="1" hidden="1" x14ac:dyDescent="0.25"/>
    <row r="871" s="2" customFormat="1" hidden="1" x14ac:dyDescent="0.25"/>
    <row r="872" s="2" customFormat="1" hidden="1" x14ac:dyDescent="0.25"/>
    <row r="873" s="2" customFormat="1" hidden="1" x14ac:dyDescent="0.25"/>
    <row r="874" s="2" customFormat="1" hidden="1" x14ac:dyDescent="0.25"/>
    <row r="875" s="2" customFormat="1" hidden="1" x14ac:dyDescent="0.25"/>
    <row r="876" s="2" customFormat="1" hidden="1" x14ac:dyDescent="0.25"/>
    <row r="877" s="2" customFormat="1" hidden="1" x14ac:dyDescent="0.25"/>
    <row r="878" s="2" customFormat="1" hidden="1" x14ac:dyDescent="0.25"/>
    <row r="879" s="2" customFormat="1" hidden="1" x14ac:dyDescent="0.25"/>
    <row r="880" s="2" customFormat="1" hidden="1" x14ac:dyDescent="0.25"/>
    <row r="881" s="2" customFormat="1" hidden="1" x14ac:dyDescent="0.25"/>
    <row r="882" s="2" customFormat="1" hidden="1" x14ac:dyDescent="0.25"/>
    <row r="883" s="2" customFormat="1" hidden="1" x14ac:dyDescent="0.25"/>
    <row r="884" s="2" customFormat="1" hidden="1" x14ac:dyDescent="0.25"/>
    <row r="885" s="2" customFormat="1" hidden="1" x14ac:dyDescent="0.25"/>
    <row r="886" s="2" customFormat="1" hidden="1" x14ac:dyDescent="0.25"/>
    <row r="887" s="2" customFormat="1" hidden="1" x14ac:dyDescent="0.25"/>
    <row r="888" s="2" customFormat="1" hidden="1" x14ac:dyDescent="0.25"/>
    <row r="889" s="2" customFormat="1" hidden="1" x14ac:dyDescent="0.25"/>
    <row r="890" s="2" customFormat="1" hidden="1" x14ac:dyDescent="0.25"/>
    <row r="891" s="2" customFormat="1" hidden="1" x14ac:dyDescent="0.25"/>
    <row r="892" s="2" customFormat="1" hidden="1" x14ac:dyDescent="0.25"/>
    <row r="893" s="2" customFormat="1" hidden="1" x14ac:dyDescent="0.25"/>
    <row r="894" s="2" customFormat="1" hidden="1" x14ac:dyDescent="0.25"/>
    <row r="895" s="2" customFormat="1" hidden="1" x14ac:dyDescent="0.25"/>
    <row r="896" s="2" customFormat="1" hidden="1" x14ac:dyDescent="0.25"/>
    <row r="897" s="2" customFormat="1" hidden="1" x14ac:dyDescent="0.25"/>
    <row r="898" s="2" customFormat="1" hidden="1" x14ac:dyDescent="0.25"/>
    <row r="899" s="2" customFormat="1" hidden="1" x14ac:dyDescent="0.25"/>
    <row r="900" s="2" customFormat="1" hidden="1" x14ac:dyDescent="0.25"/>
    <row r="901" s="2" customFormat="1" hidden="1" x14ac:dyDescent="0.25"/>
    <row r="902" s="2" customFormat="1" hidden="1" x14ac:dyDescent="0.25"/>
    <row r="903" s="2" customFormat="1" hidden="1" x14ac:dyDescent="0.25"/>
    <row r="904" s="2" customFormat="1" hidden="1" x14ac:dyDescent="0.25"/>
    <row r="905" s="2" customFormat="1" hidden="1" x14ac:dyDescent="0.25"/>
    <row r="906" s="2" customFormat="1" hidden="1" x14ac:dyDescent="0.25"/>
    <row r="907" s="2" customFormat="1" hidden="1" x14ac:dyDescent="0.25"/>
    <row r="908" s="2" customFormat="1" hidden="1" x14ac:dyDescent="0.25"/>
    <row r="909" s="2" customFormat="1" hidden="1" x14ac:dyDescent="0.25"/>
    <row r="910" s="2" customFormat="1" hidden="1" x14ac:dyDescent="0.25"/>
    <row r="911" s="2" customFormat="1" hidden="1" x14ac:dyDescent="0.25"/>
    <row r="912" s="2" customFormat="1" hidden="1" x14ac:dyDescent="0.25"/>
    <row r="913" s="2" customFormat="1" hidden="1" x14ac:dyDescent="0.25"/>
    <row r="914" s="2" customFormat="1" hidden="1" x14ac:dyDescent="0.25"/>
    <row r="915" s="2" customFormat="1" hidden="1" x14ac:dyDescent="0.25"/>
    <row r="916" s="2" customFormat="1" hidden="1" x14ac:dyDescent="0.25"/>
    <row r="917" s="2" customFormat="1" hidden="1" x14ac:dyDescent="0.25"/>
    <row r="918" s="2" customFormat="1" hidden="1" x14ac:dyDescent="0.25"/>
    <row r="919" s="2" customFormat="1" hidden="1" x14ac:dyDescent="0.25"/>
    <row r="920" s="2" customFormat="1" hidden="1" x14ac:dyDescent="0.25"/>
    <row r="921" s="2" customFormat="1" hidden="1" x14ac:dyDescent="0.25"/>
    <row r="922" s="2" customFormat="1" hidden="1" x14ac:dyDescent="0.25"/>
    <row r="923" s="2" customFormat="1" hidden="1" x14ac:dyDescent="0.25"/>
    <row r="924" s="2" customFormat="1" hidden="1" x14ac:dyDescent="0.25"/>
    <row r="925" s="2" customFormat="1" hidden="1" x14ac:dyDescent="0.25"/>
    <row r="926" s="2" customFormat="1" hidden="1" x14ac:dyDescent="0.25"/>
    <row r="927" s="2" customFormat="1" hidden="1" x14ac:dyDescent="0.25"/>
    <row r="928" s="2" customFormat="1" hidden="1" x14ac:dyDescent="0.25"/>
    <row r="929" s="2" customFormat="1" hidden="1" x14ac:dyDescent="0.25"/>
    <row r="930" s="2" customFormat="1" hidden="1" x14ac:dyDescent="0.25"/>
    <row r="931" s="2" customFormat="1" hidden="1" x14ac:dyDescent="0.25"/>
    <row r="932" s="2" customFormat="1" hidden="1" x14ac:dyDescent="0.25"/>
    <row r="933" s="2" customFormat="1" hidden="1" x14ac:dyDescent="0.25"/>
    <row r="934" s="2" customFormat="1" hidden="1" x14ac:dyDescent="0.25"/>
    <row r="935" s="2" customFormat="1" hidden="1" x14ac:dyDescent="0.25"/>
    <row r="936" s="2" customFormat="1" hidden="1" x14ac:dyDescent="0.25"/>
    <row r="937" s="2" customFormat="1" hidden="1" x14ac:dyDescent="0.25"/>
    <row r="938" s="2" customFormat="1" hidden="1" x14ac:dyDescent="0.25"/>
    <row r="939" s="2" customFormat="1" hidden="1" x14ac:dyDescent="0.25"/>
    <row r="940" s="2" customFormat="1" hidden="1" x14ac:dyDescent="0.25"/>
    <row r="941" s="2" customFormat="1" hidden="1" x14ac:dyDescent="0.25"/>
    <row r="942" s="2" customFormat="1" hidden="1" x14ac:dyDescent="0.25"/>
    <row r="943" s="2" customFormat="1" hidden="1" x14ac:dyDescent="0.25"/>
    <row r="944" s="2" customFormat="1" hidden="1" x14ac:dyDescent="0.25"/>
    <row r="945" s="2" customFormat="1" hidden="1" x14ac:dyDescent="0.25"/>
    <row r="946" s="2" customFormat="1" hidden="1" x14ac:dyDescent="0.25"/>
    <row r="947" s="2" customFormat="1" hidden="1" x14ac:dyDescent="0.25"/>
    <row r="948" s="2" customFormat="1" hidden="1" x14ac:dyDescent="0.25"/>
    <row r="949" s="2" customFormat="1" hidden="1" x14ac:dyDescent="0.25"/>
    <row r="950" s="2" customFormat="1" hidden="1" x14ac:dyDescent="0.25"/>
    <row r="951" s="2" customFormat="1" hidden="1" x14ac:dyDescent="0.25"/>
    <row r="952" s="2" customFormat="1" hidden="1" x14ac:dyDescent="0.25"/>
    <row r="953" s="2" customFormat="1" hidden="1" x14ac:dyDescent="0.25"/>
    <row r="954" s="2" customFormat="1" hidden="1" x14ac:dyDescent="0.25"/>
    <row r="955" s="2" customFormat="1" hidden="1" x14ac:dyDescent="0.25"/>
    <row r="956" s="2" customFormat="1" hidden="1" x14ac:dyDescent="0.25"/>
    <row r="957" s="2" customFormat="1" hidden="1" x14ac:dyDescent="0.25"/>
    <row r="958" s="2" customFormat="1" hidden="1" x14ac:dyDescent="0.25"/>
    <row r="959" s="2" customFormat="1" hidden="1" x14ac:dyDescent="0.25"/>
    <row r="960" s="2" customFormat="1" hidden="1" x14ac:dyDescent="0.25"/>
    <row r="961" s="2" customFormat="1" hidden="1" x14ac:dyDescent="0.25"/>
    <row r="962" s="2" customFormat="1" hidden="1" x14ac:dyDescent="0.25"/>
    <row r="963" s="2" customFormat="1" hidden="1" x14ac:dyDescent="0.25"/>
    <row r="964" s="2" customFormat="1" hidden="1" x14ac:dyDescent="0.25"/>
    <row r="965" s="2" customFormat="1" hidden="1" x14ac:dyDescent="0.25"/>
    <row r="966" s="2" customFormat="1" hidden="1" x14ac:dyDescent="0.25"/>
    <row r="967" s="2" customFormat="1" hidden="1" x14ac:dyDescent="0.25"/>
    <row r="968" s="2" customFormat="1" hidden="1" x14ac:dyDescent="0.25"/>
    <row r="969" s="2" customFormat="1" hidden="1" x14ac:dyDescent="0.25"/>
    <row r="970" s="2" customFormat="1" hidden="1" x14ac:dyDescent="0.25"/>
    <row r="971" s="2" customFormat="1" hidden="1" x14ac:dyDescent="0.25"/>
    <row r="972" s="2" customFormat="1" hidden="1" x14ac:dyDescent="0.25"/>
    <row r="973" s="2" customFormat="1" hidden="1" x14ac:dyDescent="0.25"/>
    <row r="974" s="2" customFormat="1" hidden="1" x14ac:dyDescent="0.25"/>
    <row r="975" s="2" customFormat="1" hidden="1" x14ac:dyDescent="0.25"/>
    <row r="976" s="2" customFormat="1" hidden="1" x14ac:dyDescent="0.25"/>
    <row r="977" s="2" customFormat="1" hidden="1" x14ac:dyDescent="0.25"/>
    <row r="978" s="2" customFormat="1" hidden="1" x14ac:dyDescent="0.25"/>
    <row r="979" s="2" customFormat="1" hidden="1" x14ac:dyDescent="0.25"/>
    <row r="980" s="2" customFormat="1" hidden="1" x14ac:dyDescent="0.25"/>
    <row r="981" s="2" customFormat="1" hidden="1" x14ac:dyDescent="0.25"/>
    <row r="982" s="2" customFormat="1" hidden="1" x14ac:dyDescent="0.25"/>
    <row r="983" s="2" customFormat="1" hidden="1" x14ac:dyDescent="0.25"/>
    <row r="984" s="2" customFormat="1" hidden="1" x14ac:dyDescent="0.25"/>
    <row r="985" s="2" customFormat="1" hidden="1" x14ac:dyDescent="0.25"/>
    <row r="986" s="2" customFormat="1" hidden="1" x14ac:dyDescent="0.25"/>
    <row r="987" s="2" customFormat="1" hidden="1" x14ac:dyDescent="0.25"/>
    <row r="988" s="2" customFormat="1" hidden="1" x14ac:dyDescent="0.25"/>
    <row r="989" s="2" customFormat="1" hidden="1" x14ac:dyDescent="0.25"/>
    <row r="990" s="2" customFormat="1" hidden="1" x14ac:dyDescent="0.25"/>
    <row r="991" s="2" customFormat="1" hidden="1" x14ac:dyDescent="0.25"/>
    <row r="992" s="2" customFormat="1" hidden="1" x14ac:dyDescent="0.25"/>
    <row r="993" s="2" customFormat="1" hidden="1" x14ac:dyDescent="0.25"/>
    <row r="994" s="2" customFormat="1" hidden="1" x14ac:dyDescent="0.25"/>
    <row r="995" s="2" customFormat="1" hidden="1" x14ac:dyDescent="0.25"/>
    <row r="996" s="2" customFormat="1" hidden="1" x14ac:dyDescent="0.25"/>
    <row r="997" s="2" customFormat="1" hidden="1" x14ac:dyDescent="0.25"/>
    <row r="998" s="2" customFormat="1" hidden="1" x14ac:dyDescent="0.25"/>
    <row r="999" s="2" customFormat="1" hidden="1" x14ac:dyDescent="0.25"/>
    <row r="1000" s="2" customFormat="1" hidden="1" x14ac:dyDescent="0.25"/>
    <row r="1001" s="2" customFormat="1" hidden="1" x14ac:dyDescent="0.25"/>
    <row r="1002" s="2" customFormat="1" hidden="1" x14ac:dyDescent="0.25"/>
    <row r="1003" s="2" customFormat="1" hidden="1" x14ac:dyDescent="0.25"/>
    <row r="1004" s="2" customFormat="1" hidden="1" x14ac:dyDescent="0.25"/>
    <row r="1005" s="2" customFormat="1" hidden="1" x14ac:dyDescent="0.25"/>
    <row r="1006" s="2" customFormat="1" hidden="1" x14ac:dyDescent="0.25"/>
    <row r="1007" s="2" customFormat="1" hidden="1" x14ac:dyDescent="0.25"/>
    <row r="1008" s="2" customFormat="1" hidden="1" x14ac:dyDescent="0.25"/>
    <row r="1009" s="2" customFormat="1" hidden="1" x14ac:dyDescent="0.25"/>
    <row r="1010" s="2" customFormat="1" hidden="1" x14ac:dyDescent="0.25"/>
    <row r="1011" s="2" customFormat="1" hidden="1" x14ac:dyDescent="0.25"/>
    <row r="1012" s="2" customFormat="1" hidden="1" x14ac:dyDescent="0.25"/>
    <row r="1013" s="2" customFormat="1" hidden="1" x14ac:dyDescent="0.25"/>
    <row r="1014" s="2" customFormat="1" hidden="1" x14ac:dyDescent="0.25"/>
    <row r="1015" s="2" customFormat="1" hidden="1" x14ac:dyDescent="0.25"/>
    <row r="1016" s="2" customFormat="1" hidden="1" x14ac:dyDescent="0.25"/>
    <row r="1017" s="2" customFormat="1" hidden="1" x14ac:dyDescent="0.25"/>
    <row r="1018" s="2" customFormat="1" hidden="1" x14ac:dyDescent="0.25"/>
    <row r="1019" s="2" customFormat="1" hidden="1" x14ac:dyDescent="0.25"/>
    <row r="1020" s="2" customFormat="1" hidden="1" x14ac:dyDescent="0.25"/>
    <row r="1021" s="2" customFormat="1" hidden="1" x14ac:dyDescent="0.25"/>
    <row r="1022" s="2" customFormat="1" hidden="1" x14ac:dyDescent="0.25"/>
    <row r="1023" s="2" customFormat="1" hidden="1" x14ac:dyDescent="0.25"/>
    <row r="1024" s="2" customFormat="1" hidden="1" x14ac:dyDescent="0.25"/>
    <row r="1025" s="2" customFormat="1" hidden="1" x14ac:dyDescent="0.25"/>
    <row r="1026" s="2" customFormat="1" hidden="1" x14ac:dyDescent="0.25"/>
    <row r="1027" s="2" customFormat="1" hidden="1" x14ac:dyDescent="0.25"/>
    <row r="1028" s="2" customFormat="1" hidden="1" x14ac:dyDescent="0.25"/>
    <row r="1029" s="2" customFormat="1" hidden="1" x14ac:dyDescent="0.25"/>
    <row r="1030" s="2" customFormat="1" hidden="1" x14ac:dyDescent="0.25"/>
    <row r="1031" s="2" customFormat="1" hidden="1" x14ac:dyDescent="0.25"/>
    <row r="1032" s="2" customFormat="1" hidden="1" x14ac:dyDescent="0.25"/>
    <row r="1033" s="2" customFormat="1" hidden="1" x14ac:dyDescent="0.25"/>
    <row r="1034" s="2" customFormat="1" hidden="1" x14ac:dyDescent="0.25"/>
    <row r="1035" s="2" customFormat="1" hidden="1" x14ac:dyDescent="0.25"/>
    <row r="1036" s="2" customFormat="1" hidden="1" x14ac:dyDescent="0.25"/>
    <row r="1037" s="2" customFormat="1" hidden="1" x14ac:dyDescent="0.25"/>
    <row r="1038" s="2" customFormat="1" hidden="1" x14ac:dyDescent="0.25"/>
    <row r="1039" s="2" customFormat="1" hidden="1" x14ac:dyDescent="0.25"/>
    <row r="1040" s="2" customFormat="1" hidden="1" x14ac:dyDescent="0.25"/>
    <row r="1041" s="2" customFormat="1" hidden="1" x14ac:dyDescent="0.25"/>
    <row r="1042" s="2" customFormat="1" hidden="1" x14ac:dyDescent="0.25"/>
    <row r="1043" s="2" customFormat="1" hidden="1" x14ac:dyDescent="0.25"/>
    <row r="1044" s="2" customFormat="1" hidden="1" x14ac:dyDescent="0.25"/>
    <row r="1045" s="2" customFormat="1" hidden="1" x14ac:dyDescent="0.25"/>
    <row r="1046" s="2" customFormat="1" hidden="1" x14ac:dyDescent="0.25"/>
    <row r="1047" s="2" customFormat="1" hidden="1" x14ac:dyDescent="0.25"/>
    <row r="1048" s="2" customFormat="1" hidden="1" x14ac:dyDescent="0.25"/>
    <row r="1049" s="2" customFormat="1" hidden="1" x14ac:dyDescent="0.25"/>
    <row r="1050" s="2" customFormat="1" hidden="1" x14ac:dyDescent="0.25"/>
    <row r="1051" s="2" customFormat="1" hidden="1" x14ac:dyDescent="0.25"/>
    <row r="1052" s="2" customFormat="1" hidden="1" x14ac:dyDescent="0.25"/>
    <row r="1053" s="2" customFormat="1" hidden="1" x14ac:dyDescent="0.25"/>
    <row r="1054" s="2" customFormat="1" hidden="1" x14ac:dyDescent="0.25"/>
    <row r="1055" s="2" customFormat="1" hidden="1" x14ac:dyDescent="0.25"/>
    <row r="1056" s="2" customFormat="1" hidden="1" x14ac:dyDescent="0.25"/>
    <row r="1057" s="2" customFormat="1" hidden="1" x14ac:dyDescent="0.25"/>
    <row r="1058" s="2" customFormat="1" hidden="1" x14ac:dyDescent="0.25"/>
    <row r="1059" s="2" customFormat="1" hidden="1" x14ac:dyDescent="0.25"/>
    <row r="1060" s="2" customFormat="1" hidden="1" x14ac:dyDescent="0.25"/>
    <row r="1061" s="2" customFormat="1" hidden="1" x14ac:dyDescent="0.25"/>
    <row r="1062" s="2" customFormat="1" hidden="1" x14ac:dyDescent="0.25"/>
    <row r="1063" s="2" customFormat="1" hidden="1" x14ac:dyDescent="0.25"/>
    <row r="1064" s="2" customFormat="1" hidden="1" x14ac:dyDescent="0.25"/>
    <row r="1065" s="2" customFormat="1" hidden="1" x14ac:dyDescent="0.25"/>
    <row r="1066" s="2" customFormat="1" hidden="1" x14ac:dyDescent="0.25"/>
    <row r="1067" s="2" customFormat="1" hidden="1" x14ac:dyDescent="0.25"/>
    <row r="1068" s="2" customFormat="1" hidden="1" x14ac:dyDescent="0.25"/>
    <row r="1069" s="2" customFormat="1" hidden="1" x14ac:dyDescent="0.25"/>
    <row r="1070" s="2" customFormat="1" hidden="1" x14ac:dyDescent="0.25"/>
    <row r="1071" s="2" customFormat="1" hidden="1" x14ac:dyDescent="0.25"/>
    <row r="1072" s="2" customFormat="1" hidden="1" x14ac:dyDescent="0.25"/>
    <row r="1073" s="2" customFormat="1" hidden="1" x14ac:dyDescent="0.25"/>
    <row r="1074" s="2" customFormat="1" hidden="1" x14ac:dyDescent="0.25"/>
    <row r="1075" s="2" customFormat="1" hidden="1" x14ac:dyDescent="0.25"/>
    <row r="1076" s="2" customFormat="1" hidden="1" x14ac:dyDescent="0.25"/>
    <row r="1077" s="2" customFormat="1" hidden="1" x14ac:dyDescent="0.25"/>
    <row r="1078" s="2" customFormat="1" hidden="1" x14ac:dyDescent="0.25"/>
    <row r="1079" s="2" customFormat="1" hidden="1" x14ac:dyDescent="0.25"/>
    <row r="1080" s="2" customFormat="1" hidden="1" x14ac:dyDescent="0.25"/>
    <row r="1081" s="2" customFormat="1" hidden="1" x14ac:dyDescent="0.25"/>
    <row r="1082" s="2" customFormat="1" hidden="1" x14ac:dyDescent="0.25"/>
    <row r="1083" s="2" customFormat="1" hidden="1" x14ac:dyDescent="0.25"/>
    <row r="1084" s="2" customFormat="1" hidden="1" x14ac:dyDescent="0.25"/>
    <row r="1085" s="2" customFormat="1" hidden="1" x14ac:dyDescent="0.25"/>
    <row r="1086" s="2" customFormat="1" hidden="1" x14ac:dyDescent="0.25"/>
    <row r="1087" s="2" customFormat="1" hidden="1" x14ac:dyDescent="0.25"/>
    <row r="1088" s="2" customFormat="1" hidden="1" x14ac:dyDescent="0.25"/>
    <row r="1089" s="2" customFormat="1" hidden="1" x14ac:dyDescent="0.25"/>
    <row r="1090" s="2" customFormat="1" hidden="1" x14ac:dyDescent="0.25"/>
    <row r="1091" s="2" customFormat="1" hidden="1" x14ac:dyDescent="0.25"/>
    <row r="1092" s="2" customFormat="1" hidden="1" x14ac:dyDescent="0.25"/>
    <row r="1093" s="2" customFormat="1" hidden="1" x14ac:dyDescent="0.25"/>
    <row r="1094" s="2" customFormat="1" hidden="1" x14ac:dyDescent="0.25"/>
    <row r="1095" s="2" customFormat="1" hidden="1" x14ac:dyDescent="0.25"/>
    <row r="1096" s="2" customFormat="1" hidden="1" x14ac:dyDescent="0.25"/>
    <row r="1097" s="2" customFormat="1" hidden="1" x14ac:dyDescent="0.25"/>
    <row r="1098" s="2" customFormat="1" hidden="1" x14ac:dyDescent="0.25"/>
    <row r="1099" s="2" customFormat="1" hidden="1" x14ac:dyDescent="0.25"/>
    <row r="1100" s="2" customFormat="1" hidden="1" x14ac:dyDescent="0.25"/>
    <row r="1101" s="2" customFormat="1" hidden="1" x14ac:dyDescent="0.25"/>
    <row r="1102" s="2" customFormat="1" hidden="1" x14ac:dyDescent="0.25"/>
    <row r="1103" s="2" customFormat="1" hidden="1" x14ac:dyDescent="0.25"/>
    <row r="1104" s="2" customFormat="1" hidden="1" x14ac:dyDescent="0.25"/>
    <row r="1105" s="2" customFormat="1" hidden="1" x14ac:dyDescent="0.25"/>
    <row r="1106" s="2" customFormat="1" hidden="1" x14ac:dyDescent="0.25"/>
    <row r="1107" s="2" customFormat="1" hidden="1" x14ac:dyDescent="0.25"/>
    <row r="1108" s="2" customFormat="1" hidden="1" x14ac:dyDescent="0.25"/>
    <row r="1109" s="2" customFormat="1" hidden="1" x14ac:dyDescent="0.25"/>
    <row r="1110" s="2" customFormat="1" hidden="1" x14ac:dyDescent="0.25"/>
    <row r="1111" s="2" customFormat="1" hidden="1" x14ac:dyDescent="0.25"/>
    <row r="1112" s="2" customFormat="1" hidden="1" x14ac:dyDescent="0.25"/>
    <row r="1113" s="2" customFormat="1" hidden="1" x14ac:dyDescent="0.25"/>
    <row r="1114" s="2" customFormat="1" hidden="1" x14ac:dyDescent="0.25"/>
    <row r="1115" s="2" customFormat="1" hidden="1" x14ac:dyDescent="0.25"/>
    <row r="1116" s="2" customFormat="1" hidden="1" x14ac:dyDescent="0.25"/>
    <row r="1117" s="2" customFormat="1" hidden="1" x14ac:dyDescent="0.25"/>
    <row r="1118" s="2" customFormat="1" hidden="1" x14ac:dyDescent="0.25"/>
    <row r="1119" s="2" customFormat="1" hidden="1" x14ac:dyDescent="0.25"/>
    <row r="1120" s="2" customFormat="1" hidden="1" x14ac:dyDescent="0.25"/>
    <row r="1121" s="2" customFormat="1" hidden="1" x14ac:dyDescent="0.25"/>
    <row r="1122" s="2" customFormat="1" hidden="1" x14ac:dyDescent="0.25"/>
    <row r="1123" s="2" customFormat="1" hidden="1" x14ac:dyDescent="0.25"/>
    <row r="1124" s="2" customFormat="1" hidden="1" x14ac:dyDescent="0.25"/>
    <row r="1125" s="2" customFormat="1" hidden="1" x14ac:dyDescent="0.25"/>
    <row r="1126" s="2" customFormat="1" hidden="1" x14ac:dyDescent="0.25"/>
    <row r="1127" s="2" customFormat="1" hidden="1" x14ac:dyDescent="0.25"/>
    <row r="1128" s="2" customFormat="1" hidden="1" x14ac:dyDescent="0.25"/>
    <row r="1129" s="2" customFormat="1" hidden="1" x14ac:dyDescent="0.25"/>
    <row r="1130" s="2" customFormat="1" hidden="1" x14ac:dyDescent="0.25"/>
    <row r="1131" s="2" customFormat="1" hidden="1" x14ac:dyDescent="0.25"/>
    <row r="1132" s="2" customFormat="1" hidden="1" x14ac:dyDescent="0.25"/>
    <row r="1133" s="2" customFormat="1" hidden="1" x14ac:dyDescent="0.25"/>
    <row r="1134" s="2" customFormat="1" hidden="1" x14ac:dyDescent="0.25"/>
    <row r="1135" s="2" customFormat="1" hidden="1" x14ac:dyDescent="0.25"/>
    <row r="1136" s="2" customFormat="1" hidden="1" x14ac:dyDescent="0.25"/>
    <row r="1137" s="2" customFormat="1" hidden="1" x14ac:dyDescent="0.25"/>
    <row r="1138" s="2" customFormat="1" hidden="1" x14ac:dyDescent="0.25"/>
    <row r="1139" s="2" customFormat="1" hidden="1" x14ac:dyDescent="0.25"/>
    <row r="1140" s="2" customFormat="1" hidden="1" x14ac:dyDescent="0.25"/>
    <row r="1141" s="2" customFormat="1" hidden="1" x14ac:dyDescent="0.25"/>
    <row r="1142" s="2" customFormat="1" hidden="1" x14ac:dyDescent="0.25"/>
    <row r="1143" s="2" customFormat="1" hidden="1" x14ac:dyDescent="0.25"/>
    <row r="1144" s="2" customFormat="1" hidden="1" x14ac:dyDescent="0.25"/>
    <row r="1145" s="2" customFormat="1" hidden="1" x14ac:dyDescent="0.25"/>
    <row r="1146" s="2" customFormat="1" hidden="1" x14ac:dyDescent="0.25"/>
    <row r="1147" s="2" customFormat="1" hidden="1" x14ac:dyDescent="0.25"/>
    <row r="1148" s="2" customFormat="1" hidden="1" x14ac:dyDescent="0.25"/>
    <row r="1149" s="2" customFormat="1" hidden="1" x14ac:dyDescent="0.25"/>
    <row r="1150" s="2" customFormat="1" hidden="1" x14ac:dyDescent="0.25"/>
    <row r="1151" s="2" customFormat="1" hidden="1" x14ac:dyDescent="0.25"/>
    <row r="1152" s="2" customFormat="1" hidden="1" x14ac:dyDescent="0.25"/>
    <row r="1153" s="2" customFormat="1" hidden="1" x14ac:dyDescent="0.25"/>
    <row r="1154" s="2" customFormat="1" hidden="1" x14ac:dyDescent="0.25"/>
    <row r="1155" s="2" customFormat="1" hidden="1" x14ac:dyDescent="0.25"/>
    <row r="1156" s="2" customFormat="1" hidden="1" x14ac:dyDescent="0.25"/>
    <row r="1157" s="2" customFormat="1" hidden="1" x14ac:dyDescent="0.25"/>
    <row r="1158" s="2" customFormat="1" hidden="1" x14ac:dyDescent="0.25"/>
    <row r="1159" s="2" customFormat="1" hidden="1" x14ac:dyDescent="0.25"/>
    <row r="1160" s="2" customFormat="1" hidden="1" x14ac:dyDescent="0.25"/>
    <row r="1161" s="2" customFormat="1" hidden="1" x14ac:dyDescent="0.25"/>
    <row r="1162" s="2" customFormat="1" hidden="1" x14ac:dyDescent="0.25"/>
    <row r="1163" s="2" customFormat="1" hidden="1" x14ac:dyDescent="0.25"/>
    <row r="1164" s="2" customFormat="1" hidden="1" x14ac:dyDescent="0.25"/>
    <row r="1165" s="2" customFormat="1" hidden="1" x14ac:dyDescent="0.25"/>
    <row r="1166" s="2" customFormat="1" hidden="1" x14ac:dyDescent="0.25"/>
    <row r="1167" s="2" customFormat="1" hidden="1" x14ac:dyDescent="0.25"/>
    <row r="1168" s="2" customFormat="1" hidden="1" x14ac:dyDescent="0.25"/>
    <row r="1169" s="2" customFormat="1" hidden="1" x14ac:dyDescent="0.25"/>
    <row r="1170" s="2" customFormat="1" hidden="1" x14ac:dyDescent="0.25"/>
    <row r="1171" s="2" customFormat="1" hidden="1" x14ac:dyDescent="0.25"/>
    <row r="1172" s="2" customFormat="1" hidden="1" x14ac:dyDescent="0.25"/>
    <row r="1173" s="2" customFormat="1" hidden="1" x14ac:dyDescent="0.25"/>
    <row r="1174" s="2" customFormat="1" hidden="1" x14ac:dyDescent="0.25"/>
    <row r="1175" s="2" customFormat="1" hidden="1" x14ac:dyDescent="0.25"/>
    <row r="1176" s="2" customFormat="1" hidden="1" x14ac:dyDescent="0.25"/>
    <row r="1177" s="2" customFormat="1" hidden="1" x14ac:dyDescent="0.25"/>
    <row r="1178" s="2" customFormat="1" hidden="1" x14ac:dyDescent="0.25"/>
    <row r="1179" s="2" customFormat="1" hidden="1" x14ac:dyDescent="0.25"/>
    <row r="1180" s="2" customFormat="1" hidden="1" x14ac:dyDescent="0.25"/>
    <row r="1181" s="2" customFormat="1" hidden="1" x14ac:dyDescent="0.25"/>
    <row r="1182" s="2" customFormat="1" hidden="1" x14ac:dyDescent="0.25"/>
    <row r="1183" s="2" customFormat="1" hidden="1" x14ac:dyDescent="0.25"/>
    <row r="1184" s="2" customFormat="1" hidden="1" x14ac:dyDescent="0.25"/>
    <row r="1185" s="2" customFormat="1" hidden="1" x14ac:dyDescent="0.25"/>
    <row r="1186" s="2" customFormat="1" hidden="1" x14ac:dyDescent="0.25"/>
    <row r="1187" s="2" customFormat="1" hidden="1" x14ac:dyDescent="0.25"/>
    <row r="1188" s="2" customFormat="1" hidden="1" x14ac:dyDescent="0.25"/>
    <row r="1189" s="2" customFormat="1" hidden="1" x14ac:dyDescent="0.25"/>
    <row r="1190" s="2" customFormat="1" hidden="1" x14ac:dyDescent="0.25"/>
    <row r="1191" s="2" customFormat="1" hidden="1" x14ac:dyDescent="0.25"/>
    <row r="1192" s="2" customFormat="1" hidden="1" x14ac:dyDescent="0.25"/>
    <row r="1193" s="2" customFormat="1" hidden="1" x14ac:dyDescent="0.25"/>
    <row r="1194" s="2" customFormat="1" hidden="1" x14ac:dyDescent="0.25"/>
    <row r="1195" s="2" customFormat="1" hidden="1" x14ac:dyDescent="0.25"/>
    <row r="1196" s="2" customFormat="1" hidden="1" x14ac:dyDescent="0.25"/>
    <row r="1197" s="2" customFormat="1" hidden="1" x14ac:dyDescent="0.25"/>
    <row r="1198" s="2" customFormat="1" hidden="1" x14ac:dyDescent="0.25"/>
    <row r="1199" s="2" customFormat="1" hidden="1" x14ac:dyDescent="0.25"/>
    <row r="1200" s="2" customFormat="1" hidden="1" x14ac:dyDescent="0.25"/>
    <row r="1201" s="2" customFormat="1" hidden="1" x14ac:dyDescent="0.25"/>
    <row r="1202" s="2" customFormat="1" hidden="1" x14ac:dyDescent="0.25"/>
    <row r="1203" s="2" customFormat="1" hidden="1" x14ac:dyDescent="0.25"/>
    <row r="1204" s="2" customFormat="1" hidden="1" x14ac:dyDescent="0.25"/>
    <row r="1205" s="2" customFormat="1" hidden="1" x14ac:dyDescent="0.25"/>
    <row r="1206" s="2" customFormat="1" hidden="1" x14ac:dyDescent="0.25"/>
    <row r="1207" s="2" customFormat="1" hidden="1" x14ac:dyDescent="0.25"/>
    <row r="1208" s="2" customFormat="1" hidden="1" x14ac:dyDescent="0.25"/>
    <row r="1209" s="2" customFormat="1" hidden="1" x14ac:dyDescent="0.25"/>
    <row r="1210" s="2" customFormat="1" hidden="1" x14ac:dyDescent="0.25"/>
    <row r="1211" s="2" customFormat="1" hidden="1" x14ac:dyDescent="0.25"/>
    <row r="1212" s="2" customFormat="1" hidden="1" x14ac:dyDescent="0.25"/>
    <row r="1213" s="2" customFormat="1" hidden="1" x14ac:dyDescent="0.25"/>
    <row r="1214" s="2" customFormat="1" hidden="1" x14ac:dyDescent="0.25"/>
    <row r="1215" s="2" customFormat="1" hidden="1" x14ac:dyDescent="0.25"/>
    <row r="1216" s="2" customFormat="1" hidden="1" x14ac:dyDescent="0.25"/>
    <row r="1217" s="2" customFormat="1" hidden="1" x14ac:dyDescent="0.25"/>
    <row r="1218" s="2" customFormat="1" hidden="1" x14ac:dyDescent="0.25"/>
    <row r="1219" s="2" customFormat="1" hidden="1" x14ac:dyDescent="0.25"/>
    <row r="1220" s="2" customFormat="1" hidden="1" x14ac:dyDescent="0.25"/>
    <row r="1221" s="2" customFormat="1" hidden="1" x14ac:dyDescent="0.25"/>
    <row r="1222" s="2" customFormat="1" hidden="1" x14ac:dyDescent="0.25"/>
    <row r="1223" s="2" customFormat="1" hidden="1" x14ac:dyDescent="0.25"/>
    <row r="1224" s="2" customFormat="1" hidden="1" x14ac:dyDescent="0.25"/>
    <row r="1225" s="2" customFormat="1" hidden="1" x14ac:dyDescent="0.25"/>
    <row r="1226" s="2" customFormat="1" hidden="1" x14ac:dyDescent="0.25"/>
    <row r="1227" s="2" customFormat="1" hidden="1" x14ac:dyDescent="0.25"/>
    <row r="1228" s="2" customFormat="1" hidden="1" x14ac:dyDescent="0.25"/>
    <row r="1229" s="2" customFormat="1" hidden="1" x14ac:dyDescent="0.25"/>
    <row r="1230" s="2" customFormat="1" hidden="1" x14ac:dyDescent="0.25"/>
    <row r="1231" s="2" customFormat="1" hidden="1" x14ac:dyDescent="0.25"/>
    <row r="1232" s="2" customFormat="1" hidden="1" x14ac:dyDescent="0.25"/>
    <row r="1233" s="2" customFormat="1" hidden="1" x14ac:dyDescent="0.25"/>
    <row r="1234" s="2" customFormat="1" hidden="1" x14ac:dyDescent="0.25"/>
    <row r="1235" s="2" customFormat="1" hidden="1" x14ac:dyDescent="0.25"/>
    <row r="1236" s="2" customFormat="1" hidden="1" x14ac:dyDescent="0.25"/>
    <row r="1237" s="2" customFormat="1" hidden="1" x14ac:dyDescent="0.25"/>
    <row r="1238" s="2" customFormat="1" hidden="1" x14ac:dyDescent="0.25"/>
    <row r="1239" s="2" customFormat="1" hidden="1" x14ac:dyDescent="0.25"/>
    <row r="1240" s="2" customFormat="1" hidden="1" x14ac:dyDescent="0.25"/>
    <row r="1241" s="2" customFormat="1" hidden="1" x14ac:dyDescent="0.25"/>
    <row r="1242" s="2" customFormat="1" hidden="1" x14ac:dyDescent="0.25"/>
    <row r="1243" s="2" customFormat="1" hidden="1" x14ac:dyDescent="0.25"/>
    <row r="1244" s="2" customFormat="1" hidden="1" x14ac:dyDescent="0.25"/>
    <row r="1245" s="2" customFormat="1" hidden="1" x14ac:dyDescent="0.25"/>
    <row r="1246" s="2" customFormat="1" hidden="1" x14ac:dyDescent="0.25"/>
    <row r="1247" s="2" customFormat="1" hidden="1" x14ac:dyDescent="0.25"/>
    <row r="1248" s="2" customFormat="1" hidden="1" x14ac:dyDescent="0.25"/>
    <row r="1249" s="2" customFormat="1" hidden="1" x14ac:dyDescent="0.25"/>
    <row r="1250" s="2" customFormat="1" hidden="1" x14ac:dyDescent="0.25"/>
    <row r="1251" s="2" customFormat="1" hidden="1" x14ac:dyDescent="0.25"/>
    <row r="1252" s="2" customFormat="1" hidden="1" x14ac:dyDescent="0.25"/>
    <row r="1253" s="2" customFormat="1" hidden="1" x14ac:dyDescent="0.25"/>
    <row r="1254" s="2" customFormat="1" hidden="1" x14ac:dyDescent="0.25"/>
    <row r="1255" s="2" customFormat="1" hidden="1" x14ac:dyDescent="0.25"/>
    <row r="1256" s="2" customFormat="1" hidden="1" x14ac:dyDescent="0.25"/>
    <row r="1257" s="2" customFormat="1" hidden="1" x14ac:dyDescent="0.25"/>
    <row r="1258" s="2" customFormat="1" hidden="1" x14ac:dyDescent="0.25"/>
    <row r="1259" s="2" customFormat="1" hidden="1" x14ac:dyDescent="0.25"/>
    <row r="1260" s="2" customFormat="1" hidden="1" x14ac:dyDescent="0.25"/>
    <row r="1261" s="2" customFormat="1" hidden="1" x14ac:dyDescent="0.25"/>
    <row r="1262" s="2" customFormat="1" hidden="1" x14ac:dyDescent="0.25"/>
    <row r="1263" s="2" customFormat="1" hidden="1" x14ac:dyDescent="0.25"/>
    <row r="1264" s="2" customFormat="1" hidden="1" x14ac:dyDescent="0.25"/>
    <row r="1265" s="2" customFormat="1" hidden="1" x14ac:dyDescent="0.25"/>
    <row r="1266" s="2" customFormat="1" hidden="1" x14ac:dyDescent="0.25"/>
    <row r="1267" s="2" customFormat="1" hidden="1" x14ac:dyDescent="0.25"/>
    <row r="1268" s="2" customFormat="1" hidden="1" x14ac:dyDescent="0.25"/>
    <row r="1269" s="2" customFormat="1" hidden="1" x14ac:dyDescent="0.25"/>
    <row r="1270" s="2" customFormat="1" hidden="1" x14ac:dyDescent="0.25"/>
    <row r="1271" s="2" customFormat="1" hidden="1" x14ac:dyDescent="0.25"/>
    <row r="1272" s="2" customFormat="1" hidden="1" x14ac:dyDescent="0.25"/>
    <row r="1273" s="2" customFormat="1" hidden="1" x14ac:dyDescent="0.25"/>
    <row r="1274" s="2" customFormat="1" hidden="1" x14ac:dyDescent="0.25"/>
    <row r="1275" s="2" customFormat="1" hidden="1" x14ac:dyDescent="0.25"/>
    <row r="1276" s="2" customFormat="1" hidden="1" x14ac:dyDescent="0.25"/>
    <row r="1277" s="2" customFormat="1" hidden="1" x14ac:dyDescent="0.25"/>
    <row r="1278" s="2" customFormat="1" hidden="1" x14ac:dyDescent="0.25"/>
    <row r="1279" s="2" customFormat="1" hidden="1" x14ac:dyDescent="0.25"/>
    <row r="1280" s="2" customFormat="1" hidden="1" x14ac:dyDescent="0.25"/>
    <row r="1281" s="2" customFormat="1" hidden="1" x14ac:dyDescent="0.25"/>
    <row r="1282" s="2" customFormat="1" hidden="1" x14ac:dyDescent="0.25"/>
    <row r="1283" s="2" customFormat="1" hidden="1" x14ac:dyDescent="0.25"/>
    <row r="1284" s="2" customFormat="1" hidden="1" x14ac:dyDescent="0.25"/>
    <row r="1285" s="2" customFormat="1" hidden="1" x14ac:dyDescent="0.25"/>
    <row r="1286" s="2" customFormat="1" hidden="1" x14ac:dyDescent="0.25"/>
    <row r="1287" s="2" customFormat="1" hidden="1" x14ac:dyDescent="0.25"/>
    <row r="1288" s="2" customFormat="1" hidden="1" x14ac:dyDescent="0.25"/>
    <row r="1289" s="2" customFormat="1" hidden="1" x14ac:dyDescent="0.25"/>
    <row r="1290" s="2" customFormat="1" hidden="1" x14ac:dyDescent="0.25"/>
    <row r="1291" s="2" customFormat="1" hidden="1" x14ac:dyDescent="0.25"/>
    <row r="1292" s="2" customFormat="1" hidden="1" x14ac:dyDescent="0.25"/>
    <row r="1293" s="2" customFormat="1" hidden="1" x14ac:dyDescent="0.25"/>
    <row r="1294" s="2" customFormat="1" hidden="1" x14ac:dyDescent="0.25"/>
    <row r="1295" s="2" customFormat="1" hidden="1" x14ac:dyDescent="0.25"/>
    <row r="1296" s="2" customFormat="1" hidden="1" x14ac:dyDescent="0.25"/>
    <row r="1297" s="2" customFormat="1" hidden="1" x14ac:dyDescent="0.25"/>
    <row r="1298" s="2" customFormat="1" hidden="1" x14ac:dyDescent="0.25"/>
    <row r="1299" s="2" customFormat="1" hidden="1" x14ac:dyDescent="0.25"/>
    <row r="1300" s="2" customFormat="1" hidden="1" x14ac:dyDescent="0.25"/>
    <row r="1301" s="2" customFormat="1" hidden="1" x14ac:dyDescent="0.25"/>
    <row r="1302" s="2" customFormat="1" hidden="1" x14ac:dyDescent="0.25"/>
    <row r="1303" s="2" customFormat="1" hidden="1" x14ac:dyDescent="0.25"/>
    <row r="1304" s="2" customFormat="1" hidden="1" x14ac:dyDescent="0.25"/>
    <row r="1305" s="2" customFormat="1" hidden="1" x14ac:dyDescent="0.25"/>
    <row r="1306" s="2" customFormat="1" hidden="1" x14ac:dyDescent="0.25"/>
    <row r="1307" s="2" customFormat="1" hidden="1" x14ac:dyDescent="0.25"/>
    <row r="1308" s="2" customFormat="1" hidden="1" x14ac:dyDescent="0.25"/>
    <row r="1309" s="2" customFormat="1" hidden="1" x14ac:dyDescent="0.25"/>
    <row r="1310" s="2" customFormat="1" hidden="1" x14ac:dyDescent="0.25"/>
    <row r="1311" s="2" customFormat="1" hidden="1" x14ac:dyDescent="0.25"/>
    <row r="1312" s="2" customFormat="1" hidden="1" x14ac:dyDescent="0.25"/>
    <row r="1313" s="2" customFormat="1" hidden="1" x14ac:dyDescent="0.25"/>
    <row r="1314" s="2" customFormat="1" hidden="1" x14ac:dyDescent="0.25"/>
    <row r="1315" s="2" customFormat="1" hidden="1" x14ac:dyDescent="0.25"/>
    <row r="1316" s="2" customFormat="1" hidden="1" x14ac:dyDescent="0.25"/>
    <row r="1317" s="2" customFormat="1" hidden="1" x14ac:dyDescent="0.25"/>
    <row r="1318" s="2" customFormat="1" hidden="1" x14ac:dyDescent="0.25"/>
    <row r="1319" s="2" customFormat="1" hidden="1" x14ac:dyDescent="0.25"/>
    <row r="1320" s="2" customFormat="1" hidden="1" x14ac:dyDescent="0.25"/>
    <row r="1321" s="2" customFormat="1" hidden="1" x14ac:dyDescent="0.25"/>
    <row r="1322" s="2" customFormat="1" hidden="1" x14ac:dyDescent="0.25"/>
    <row r="1323" s="2" customFormat="1" hidden="1" x14ac:dyDescent="0.25"/>
    <row r="1324" s="2" customFormat="1" hidden="1" x14ac:dyDescent="0.25"/>
    <row r="1325" s="2" customFormat="1" hidden="1" x14ac:dyDescent="0.25"/>
    <row r="1326" s="2" customFormat="1" hidden="1" x14ac:dyDescent="0.25"/>
    <row r="1327" s="2" customFormat="1" hidden="1" x14ac:dyDescent="0.25"/>
    <row r="1328" s="2" customFormat="1" hidden="1" x14ac:dyDescent="0.25"/>
    <row r="1329" s="2" customFormat="1" hidden="1" x14ac:dyDescent="0.25"/>
    <row r="1330" s="2" customFormat="1" hidden="1" x14ac:dyDescent="0.25"/>
    <row r="1331" s="2" customFormat="1" hidden="1" x14ac:dyDescent="0.25"/>
    <row r="1332" s="2" customFormat="1" hidden="1" x14ac:dyDescent="0.25"/>
    <row r="1333" s="2" customFormat="1" hidden="1" x14ac:dyDescent="0.25"/>
    <row r="1334" s="2" customFormat="1" hidden="1" x14ac:dyDescent="0.25"/>
    <row r="1335" s="2" customFormat="1" hidden="1" x14ac:dyDescent="0.25"/>
    <row r="1336" s="2" customFormat="1" hidden="1" x14ac:dyDescent="0.25"/>
    <row r="1337" s="2" customFormat="1" hidden="1" x14ac:dyDescent="0.25"/>
    <row r="1338" s="2" customFormat="1" hidden="1" x14ac:dyDescent="0.25"/>
    <row r="1339" s="2" customFormat="1" hidden="1" x14ac:dyDescent="0.25"/>
    <row r="1340" s="2" customFormat="1" hidden="1" x14ac:dyDescent="0.25"/>
    <row r="1341" s="2" customFormat="1" hidden="1" x14ac:dyDescent="0.25"/>
    <row r="1342" s="2" customFormat="1" hidden="1" x14ac:dyDescent="0.25"/>
    <row r="1343" s="2" customFormat="1" hidden="1" x14ac:dyDescent="0.25"/>
    <row r="1344" s="2" customFormat="1" hidden="1" x14ac:dyDescent="0.25"/>
    <row r="1345" s="2" customFormat="1" hidden="1" x14ac:dyDescent="0.25"/>
    <row r="1346" s="2" customFormat="1" hidden="1" x14ac:dyDescent="0.25"/>
    <row r="1347" s="2" customFormat="1" hidden="1" x14ac:dyDescent="0.25"/>
    <row r="1348" s="2" customFormat="1" hidden="1" x14ac:dyDescent="0.25"/>
    <row r="1349" s="2" customFormat="1" hidden="1" x14ac:dyDescent="0.25"/>
    <row r="1350" s="2" customFormat="1" hidden="1" x14ac:dyDescent="0.25"/>
    <row r="1351" s="2" customFormat="1" hidden="1" x14ac:dyDescent="0.25"/>
    <row r="1352" s="2" customFormat="1" hidden="1" x14ac:dyDescent="0.25"/>
    <row r="1353" s="2" customFormat="1" hidden="1" x14ac:dyDescent="0.25"/>
    <row r="1354" s="2" customFormat="1" hidden="1" x14ac:dyDescent="0.25"/>
    <row r="1355" s="2" customFormat="1" hidden="1" x14ac:dyDescent="0.25"/>
    <row r="1356" s="2" customFormat="1" hidden="1" x14ac:dyDescent="0.25"/>
    <row r="1357" s="2" customFormat="1" hidden="1" x14ac:dyDescent="0.25"/>
    <row r="1358" s="2" customFormat="1" hidden="1" x14ac:dyDescent="0.25"/>
    <row r="1359" s="2" customFormat="1" hidden="1" x14ac:dyDescent="0.25"/>
    <row r="1360" s="2" customFormat="1" hidden="1" x14ac:dyDescent="0.25"/>
    <row r="1361" s="2" customFormat="1" hidden="1" x14ac:dyDescent="0.25"/>
    <row r="1362" s="2" customFormat="1" hidden="1" x14ac:dyDescent="0.25"/>
    <row r="1363" s="2" customFormat="1" hidden="1" x14ac:dyDescent="0.25"/>
    <row r="1364" s="2" customFormat="1" hidden="1" x14ac:dyDescent="0.25"/>
    <row r="1365" s="2" customFormat="1" hidden="1" x14ac:dyDescent="0.25"/>
    <row r="1366" s="2" customFormat="1" hidden="1" x14ac:dyDescent="0.25"/>
    <row r="1367" s="2" customFormat="1" hidden="1" x14ac:dyDescent="0.25"/>
    <row r="1368" s="2" customFormat="1" hidden="1" x14ac:dyDescent="0.25"/>
    <row r="1369" s="2" customFormat="1" hidden="1" x14ac:dyDescent="0.25"/>
    <row r="1370" s="2" customFormat="1" hidden="1" x14ac:dyDescent="0.25"/>
    <row r="1371" s="2" customFormat="1" hidden="1" x14ac:dyDescent="0.25"/>
    <row r="1372" s="2" customFormat="1" hidden="1" x14ac:dyDescent="0.25"/>
    <row r="1373" s="2" customFormat="1" hidden="1" x14ac:dyDescent="0.25"/>
    <row r="1374" s="2" customFormat="1" hidden="1" x14ac:dyDescent="0.25"/>
    <row r="1375" s="2" customFormat="1" hidden="1" x14ac:dyDescent="0.25"/>
    <row r="1376" s="2" customFormat="1" hidden="1" x14ac:dyDescent="0.25"/>
    <row r="1377" s="2" customFormat="1" hidden="1" x14ac:dyDescent="0.25"/>
    <row r="1378" s="2" customFormat="1" hidden="1" x14ac:dyDescent="0.25"/>
    <row r="1379" s="2" customFormat="1" hidden="1" x14ac:dyDescent="0.25"/>
    <row r="1380" s="2" customFormat="1" hidden="1" x14ac:dyDescent="0.25"/>
    <row r="1381" s="2" customFormat="1" hidden="1" x14ac:dyDescent="0.25"/>
    <row r="1382" s="2" customFormat="1" hidden="1" x14ac:dyDescent="0.25"/>
    <row r="1383" s="2" customFormat="1" hidden="1" x14ac:dyDescent="0.25"/>
    <row r="1384" s="2" customFormat="1" hidden="1" x14ac:dyDescent="0.25"/>
    <row r="1385" s="2" customFormat="1" hidden="1" x14ac:dyDescent="0.25"/>
    <row r="1386" s="2" customFormat="1" hidden="1" x14ac:dyDescent="0.25"/>
    <row r="1387" s="2" customFormat="1" hidden="1" x14ac:dyDescent="0.25"/>
    <row r="1388" s="2" customFormat="1" hidden="1" x14ac:dyDescent="0.25"/>
    <row r="1389" s="2" customFormat="1" hidden="1" x14ac:dyDescent="0.25"/>
    <row r="1390" s="2" customFormat="1" hidden="1" x14ac:dyDescent="0.25"/>
    <row r="1391" s="2" customFormat="1" hidden="1" x14ac:dyDescent="0.25"/>
    <row r="1392" s="2" customFormat="1" hidden="1" x14ac:dyDescent="0.25"/>
    <row r="1393" s="2" customFormat="1" hidden="1" x14ac:dyDescent="0.25"/>
    <row r="1394" s="2" customFormat="1" hidden="1" x14ac:dyDescent="0.25"/>
    <row r="1395" s="2" customFormat="1" hidden="1" x14ac:dyDescent="0.25"/>
    <row r="1396" s="2" customFormat="1" hidden="1" x14ac:dyDescent="0.25"/>
    <row r="1397" s="2" customFormat="1" hidden="1" x14ac:dyDescent="0.25"/>
    <row r="1398" s="2" customFormat="1" hidden="1" x14ac:dyDescent="0.25"/>
    <row r="1399" s="2" customFormat="1" hidden="1" x14ac:dyDescent="0.25"/>
    <row r="1400" s="2" customFormat="1" hidden="1" x14ac:dyDescent="0.25"/>
    <row r="1401" s="2" customFormat="1" hidden="1" x14ac:dyDescent="0.25"/>
    <row r="1402" s="2" customFormat="1" hidden="1" x14ac:dyDescent="0.25"/>
    <row r="1403" s="2" customFormat="1" hidden="1" x14ac:dyDescent="0.25"/>
    <row r="1404" s="2" customFormat="1" hidden="1" x14ac:dyDescent="0.25"/>
    <row r="1405" s="2" customFormat="1" hidden="1" x14ac:dyDescent="0.25"/>
    <row r="1406" s="2" customFormat="1" hidden="1" x14ac:dyDescent="0.25"/>
    <row r="1407" s="2" customFormat="1" hidden="1" x14ac:dyDescent="0.25"/>
    <row r="1408" s="2" customFormat="1" hidden="1" x14ac:dyDescent="0.25"/>
    <row r="1409" s="2" customFormat="1" hidden="1" x14ac:dyDescent="0.25"/>
    <row r="1410" s="2" customFormat="1" hidden="1" x14ac:dyDescent="0.25"/>
    <row r="1411" s="2" customFormat="1" hidden="1" x14ac:dyDescent="0.25"/>
    <row r="1412" s="2" customFormat="1" hidden="1" x14ac:dyDescent="0.25"/>
    <row r="1413" s="2" customFormat="1" hidden="1" x14ac:dyDescent="0.25"/>
    <row r="1414" s="2" customFormat="1" hidden="1" x14ac:dyDescent="0.25"/>
    <row r="1415" s="2" customFormat="1" hidden="1" x14ac:dyDescent="0.25"/>
    <row r="1416" s="2" customFormat="1" hidden="1" x14ac:dyDescent="0.25"/>
    <row r="1417" s="2" customFormat="1" hidden="1" x14ac:dyDescent="0.25"/>
    <row r="1418" s="2" customFormat="1" hidden="1" x14ac:dyDescent="0.25"/>
    <row r="1419" s="2" customFormat="1" hidden="1" x14ac:dyDescent="0.25"/>
    <row r="1420" s="2" customFormat="1" hidden="1" x14ac:dyDescent="0.25"/>
    <row r="1421" s="2" customFormat="1" hidden="1" x14ac:dyDescent="0.25"/>
    <row r="1422" s="2" customFormat="1" hidden="1" x14ac:dyDescent="0.25"/>
    <row r="1423" s="2" customFormat="1" hidden="1" x14ac:dyDescent="0.25"/>
    <row r="1424" s="2" customFormat="1" hidden="1" x14ac:dyDescent="0.25"/>
    <row r="1425" s="2" customFormat="1" hidden="1" x14ac:dyDescent="0.25"/>
    <row r="1426" s="2" customFormat="1" hidden="1" x14ac:dyDescent="0.25"/>
    <row r="1427" s="2" customFormat="1" hidden="1" x14ac:dyDescent="0.25"/>
    <row r="1428" s="2" customFormat="1" hidden="1" x14ac:dyDescent="0.25"/>
    <row r="1429" s="2" customFormat="1" hidden="1" x14ac:dyDescent="0.25"/>
    <row r="1430" s="2" customFormat="1" hidden="1" x14ac:dyDescent="0.25"/>
    <row r="1431" s="2" customFormat="1" hidden="1" x14ac:dyDescent="0.25"/>
    <row r="1432" s="2" customFormat="1" hidden="1" x14ac:dyDescent="0.25"/>
    <row r="1433" s="2" customFormat="1" hidden="1" x14ac:dyDescent="0.25"/>
    <row r="1434" s="2" customFormat="1" hidden="1" x14ac:dyDescent="0.25"/>
    <row r="1435" s="2" customFormat="1" hidden="1" x14ac:dyDescent="0.25"/>
    <row r="1436" s="2" customFormat="1" hidden="1" x14ac:dyDescent="0.25"/>
    <row r="1437" s="2" customFormat="1" hidden="1" x14ac:dyDescent="0.25"/>
    <row r="1438" s="2" customFormat="1" hidden="1" x14ac:dyDescent="0.25"/>
    <row r="1439" s="2" customFormat="1" hidden="1" x14ac:dyDescent="0.25"/>
    <row r="1440" s="2" customFormat="1" hidden="1" x14ac:dyDescent="0.25"/>
    <row r="1441" s="2" customFormat="1" hidden="1" x14ac:dyDescent="0.25"/>
    <row r="1442" s="2" customFormat="1" hidden="1" x14ac:dyDescent="0.25"/>
    <row r="1443" s="2" customFormat="1" hidden="1" x14ac:dyDescent="0.25"/>
    <row r="1444" s="2" customFormat="1" hidden="1" x14ac:dyDescent="0.25"/>
    <row r="1445" s="2" customFormat="1" hidden="1" x14ac:dyDescent="0.25"/>
    <row r="1446" s="2" customFormat="1" hidden="1" x14ac:dyDescent="0.25"/>
    <row r="1447" s="2" customFormat="1" hidden="1" x14ac:dyDescent="0.25"/>
    <row r="1448" s="2" customFormat="1" hidden="1" x14ac:dyDescent="0.25"/>
    <row r="1449" s="2" customFormat="1" hidden="1" x14ac:dyDescent="0.25"/>
    <row r="1450" s="2" customFormat="1" hidden="1" x14ac:dyDescent="0.25"/>
    <row r="1451" s="2" customFormat="1" hidden="1" x14ac:dyDescent="0.25"/>
    <row r="1452" s="2" customFormat="1" hidden="1" x14ac:dyDescent="0.25"/>
    <row r="1453" s="2" customFormat="1" hidden="1" x14ac:dyDescent="0.25"/>
    <row r="1454" s="2" customFormat="1" hidden="1" x14ac:dyDescent="0.25"/>
    <row r="1455" s="2" customFormat="1" hidden="1" x14ac:dyDescent="0.25"/>
    <row r="1456" s="2" customFormat="1" hidden="1" x14ac:dyDescent="0.25"/>
    <row r="1457" s="2" customFormat="1" hidden="1" x14ac:dyDescent="0.25"/>
    <row r="1458" s="2" customFormat="1" hidden="1" x14ac:dyDescent="0.25"/>
    <row r="1459" s="2" customFormat="1" hidden="1" x14ac:dyDescent="0.25"/>
    <row r="1460" s="2" customFormat="1" hidden="1" x14ac:dyDescent="0.25"/>
    <row r="1461" s="2" customFormat="1" hidden="1" x14ac:dyDescent="0.25"/>
    <row r="1462" s="2" customFormat="1" hidden="1" x14ac:dyDescent="0.25"/>
    <row r="1463" s="2" customFormat="1" hidden="1" x14ac:dyDescent="0.25"/>
    <row r="1464" s="2" customFormat="1" hidden="1" x14ac:dyDescent="0.25"/>
    <row r="1465" s="2" customFormat="1" hidden="1" x14ac:dyDescent="0.25"/>
    <row r="1466" s="2" customFormat="1" hidden="1" x14ac:dyDescent="0.25"/>
    <row r="1467" s="2" customFormat="1" hidden="1" x14ac:dyDescent="0.25"/>
    <row r="1468" s="2" customFormat="1" hidden="1" x14ac:dyDescent="0.25"/>
    <row r="1469" s="2" customFormat="1" hidden="1" x14ac:dyDescent="0.25"/>
    <row r="1470" s="2" customFormat="1" hidden="1" x14ac:dyDescent="0.25"/>
    <row r="1471" s="2" customFormat="1" hidden="1" x14ac:dyDescent="0.25"/>
    <row r="1472" s="2" customFormat="1" hidden="1" x14ac:dyDescent="0.25"/>
    <row r="1473" s="2" customFormat="1" hidden="1" x14ac:dyDescent="0.25"/>
    <row r="1474" s="2" customFormat="1" hidden="1" x14ac:dyDescent="0.25"/>
    <row r="1475" s="2" customFormat="1" hidden="1" x14ac:dyDescent="0.25"/>
    <row r="1476" s="2" customFormat="1" hidden="1" x14ac:dyDescent="0.25"/>
    <row r="1477" s="2" customFormat="1" hidden="1" x14ac:dyDescent="0.25"/>
    <row r="1478" s="2" customFormat="1" hidden="1" x14ac:dyDescent="0.25"/>
    <row r="1479" s="2" customFormat="1" hidden="1" x14ac:dyDescent="0.25"/>
    <row r="1480" s="2" customFormat="1" hidden="1" x14ac:dyDescent="0.25"/>
    <row r="1481" s="2" customFormat="1" hidden="1" x14ac:dyDescent="0.25"/>
    <row r="1482" s="2" customFormat="1" hidden="1" x14ac:dyDescent="0.25"/>
    <row r="1483" s="2" customFormat="1" hidden="1" x14ac:dyDescent="0.25"/>
    <row r="1484" s="2" customFormat="1" hidden="1" x14ac:dyDescent="0.25"/>
    <row r="1485" s="2" customFormat="1" hidden="1" x14ac:dyDescent="0.25"/>
    <row r="1486" s="2" customFormat="1" hidden="1" x14ac:dyDescent="0.25"/>
    <row r="1487" s="2" customFormat="1" hidden="1" x14ac:dyDescent="0.25"/>
    <row r="1488" s="2" customFormat="1" hidden="1" x14ac:dyDescent="0.25"/>
    <row r="1489" s="2" customFormat="1" hidden="1" x14ac:dyDescent="0.25"/>
    <row r="1490" s="2" customFormat="1" hidden="1" x14ac:dyDescent="0.25"/>
    <row r="1491" s="2" customFormat="1" hidden="1" x14ac:dyDescent="0.25"/>
    <row r="1492" s="2" customFormat="1" hidden="1" x14ac:dyDescent="0.25"/>
    <row r="1493" s="2" customFormat="1" hidden="1" x14ac:dyDescent="0.25"/>
    <row r="1494" s="2" customFormat="1" hidden="1" x14ac:dyDescent="0.25"/>
    <row r="1495" s="2" customFormat="1" hidden="1" x14ac:dyDescent="0.25"/>
    <row r="1496" s="2" customFormat="1" hidden="1" x14ac:dyDescent="0.25"/>
    <row r="1497" s="2" customFormat="1" hidden="1" x14ac:dyDescent="0.25"/>
    <row r="1498" s="2" customFormat="1" hidden="1" x14ac:dyDescent="0.25"/>
    <row r="1499" s="2" customFormat="1" hidden="1" x14ac:dyDescent="0.25"/>
    <row r="1500" s="2" customFormat="1" hidden="1" x14ac:dyDescent="0.25"/>
    <row r="1501" s="2" customFormat="1" hidden="1" x14ac:dyDescent="0.25"/>
    <row r="1502" s="2" customFormat="1" hidden="1" x14ac:dyDescent="0.25"/>
    <row r="1503" s="2" customFormat="1" hidden="1" x14ac:dyDescent="0.25"/>
    <row r="1504" s="2" customFormat="1" hidden="1" x14ac:dyDescent="0.25"/>
    <row r="1505" s="2" customFormat="1" hidden="1" x14ac:dyDescent="0.25"/>
    <row r="1506" s="2" customFormat="1" hidden="1" x14ac:dyDescent="0.25"/>
    <row r="1507" s="2" customFormat="1" hidden="1" x14ac:dyDescent="0.25"/>
    <row r="1508" s="2" customFormat="1" hidden="1" x14ac:dyDescent="0.25"/>
    <row r="1509" s="2" customFormat="1" hidden="1" x14ac:dyDescent="0.25"/>
    <row r="1510" s="2" customFormat="1" hidden="1" x14ac:dyDescent="0.25"/>
    <row r="1511" s="2" customFormat="1" hidden="1" x14ac:dyDescent="0.25"/>
    <row r="1512" s="2" customFormat="1" hidden="1" x14ac:dyDescent="0.25"/>
    <row r="1513" s="2" customFormat="1" hidden="1" x14ac:dyDescent="0.25"/>
    <row r="1514" s="2" customFormat="1" hidden="1" x14ac:dyDescent="0.25"/>
    <row r="1515" s="2" customFormat="1" hidden="1" x14ac:dyDescent="0.25"/>
    <row r="1516" s="2" customFormat="1" hidden="1" x14ac:dyDescent="0.25"/>
    <row r="1517" s="2" customFormat="1" hidden="1" x14ac:dyDescent="0.25"/>
    <row r="1518" s="2" customFormat="1" hidden="1" x14ac:dyDescent="0.25"/>
    <row r="1519" s="2" customFormat="1" hidden="1" x14ac:dyDescent="0.25"/>
    <row r="1520" s="2" customFormat="1" hidden="1" x14ac:dyDescent="0.25"/>
    <row r="1521" s="2" customFormat="1" hidden="1" x14ac:dyDescent="0.25"/>
    <row r="1522" s="2" customFormat="1" hidden="1" x14ac:dyDescent="0.25"/>
    <row r="1523" s="2" customFormat="1" hidden="1" x14ac:dyDescent="0.25"/>
    <row r="1524" s="2" customFormat="1" hidden="1" x14ac:dyDescent="0.25"/>
    <row r="1525" s="2" customFormat="1" hidden="1" x14ac:dyDescent="0.25"/>
    <row r="1526" s="2" customFormat="1" hidden="1" x14ac:dyDescent="0.25"/>
    <row r="1527" s="2" customFormat="1" hidden="1" x14ac:dyDescent="0.25"/>
    <row r="1528" s="2" customFormat="1" hidden="1" x14ac:dyDescent="0.25"/>
    <row r="1529" s="2" customFormat="1" hidden="1" x14ac:dyDescent="0.25"/>
    <row r="1530" s="2" customFormat="1" hidden="1" x14ac:dyDescent="0.25"/>
    <row r="1531" s="2" customFormat="1" hidden="1" x14ac:dyDescent="0.25"/>
    <row r="1532" s="2" customFormat="1" hidden="1" x14ac:dyDescent="0.25"/>
    <row r="1533" s="2" customFormat="1" hidden="1" x14ac:dyDescent="0.25"/>
    <row r="1534" s="2" customFormat="1" hidden="1" x14ac:dyDescent="0.25"/>
    <row r="1535" s="2" customFormat="1" hidden="1" x14ac:dyDescent="0.25"/>
    <row r="1536" s="2" customFormat="1" hidden="1" x14ac:dyDescent="0.25"/>
    <row r="1537" s="2" customFormat="1" hidden="1" x14ac:dyDescent="0.25"/>
    <row r="1538" s="2" customFormat="1" hidden="1" x14ac:dyDescent="0.25"/>
    <row r="1539" s="2" customFormat="1" hidden="1" x14ac:dyDescent="0.25"/>
    <row r="1540" s="2" customFormat="1" hidden="1" x14ac:dyDescent="0.25"/>
    <row r="1541" s="2" customFormat="1" hidden="1" x14ac:dyDescent="0.25"/>
    <row r="1542" s="2" customFormat="1" hidden="1" x14ac:dyDescent="0.25"/>
    <row r="1543" s="2" customFormat="1" hidden="1" x14ac:dyDescent="0.25"/>
    <row r="1544" s="2" customFormat="1" hidden="1" x14ac:dyDescent="0.25"/>
    <row r="1545" s="2" customFormat="1" hidden="1" x14ac:dyDescent="0.25"/>
    <row r="1546" s="2" customFormat="1" hidden="1" x14ac:dyDescent="0.25"/>
    <row r="1547" s="2" customFormat="1" hidden="1" x14ac:dyDescent="0.25"/>
    <row r="1548" s="2" customFormat="1" hidden="1" x14ac:dyDescent="0.25"/>
    <row r="1549" s="2" customFormat="1" hidden="1" x14ac:dyDescent="0.25"/>
    <row r="1550" s="2" customFormat="1" hidden="1" x14ac:dyDescent="0.25"/>
    <row r="1551" s="2" customFormat="1" hidden="1" x14ac:dyDescent="0.25"/>
    <row r="1552" s="2" customFormat="1" hidden="1" x14ac:dyDescent="0.25"/>
    <row r="1553" s="2" customFormat="1" hidden="1" x14ac:dyDescent="0.25"/>
    <row r="1554" s="2" customFormat="1" hidden="1" x14ac:dyDescent="0.25"/>
    <row r="1555" s="2" customFormat="1" hidden="1" x14ac:dyDescent="0.25"/>
    <row r="1556" s="2" customFormat="1" hidden="1" x14ac:dyDescent="0.25"/>
    <row r="1557" s="2" customFormat="1" hidden="1" x14ac:dyDescent="0.25"/>
    <row r="1558" s="2" customFormat="1" hidden="1" x14ac:dyDescent="0.25"/>
    <row r="1559" s="2" customFormat="1" hidden="1" x14ac:dyDescent="0.25"/>
    <row r="1560" s="2" customFormat="1" hidden="1" x14ac:dyDescent="0.25"/>
    <row r="1561" s="2" customFormat="1" hidden="1" x14ac:dyDescent="0.25"/>
    <row r="1562" s="2" customFormat="1" hidden="1" x14ac:dyDescent="0.25"/>
    <row r="1563" s="2" customFormat="1" hidden="1" x14ac:dyDescent="0.25"/>
    <row r="1564" s="2" customFormat="1" hidden="1" x14ac:dyDescent="0.25"/>
    <row r="1565" s="2" customFormat="1" hidden="1" x14ac:dyDescent="0.25"/>
    <row r="1566" s="2" customFormat="1" hidden="1" x14ac:dyDescent="0.25"/>
    <row r="1567" s="2" customFormat="1" hidden="1" x14ac:dyDescent="0.25"/>
    <row r="1568" s="2" customFormat="1" hidden="1" x14ac:dyDescent="0.25"/>
    <row r="1569" s="2" customFormat="1" hidden="1" x14ac:dyDescent="0.25"/>
    <row r="1570" s="2" customFormat="1" hidden="1" x14ac:dyDescent="0.25"/>
    <row r="1571" s="2" customFormat="1" hidden="1" x14ac:dyDescent="0.25"/>
    <row r="1572" s="2" customFormat="1" hidden="1" x14ac:dyDescent="0.25"/>
    <row r="1573" s="2" customFormat="1" hidden="1" x14ac:dyDescent="0.25"/>
    <row r="1574" s="2" customFormat="1" hidden="1" x14ac:dyDescent="0.25"/>
    <row r="1575" s="2" customFormat="1" hidden="1" x14ac:dyDescent="0.25"/>
    <row r="1576" s="2" customFormat="1" hidden="1" x14ac:dyDescent="0.25"/>
    <row r="1577" s="2" customFormat="1" hidden="1" x14ac:dyDescent="0.25"/>
    <row r="1578" s="2" customFormat="1" hidden="1" x14ac:dyDescent="0.25"/>
    <row r="1579" s="2" customFormat="1" hidden="1" x14ac:dyDescent="0.25"/>
    <row r="1580" s="2" customFormat="1" hidden="1" x14ac:dyDescent="0.25"/>
    <row r="1581" s="2" customFormat="1" hidden="1" x14ac:dyDescent="0.25"/>
    <row r="1582" s="2" customFormat="1" hidden="1" x14ac:dyDescent="0.25"/>
    <row r="1583" s="2" customFormat="1" hidden="1" x14ac:dyDescent="0.25"/>
    <row r="1584" s="2" customFormat="1" hidden="1" x14ac:dyDescent="0.25"/>
    <row r="1585" s="2" customFormat="1" hidden="1" x14ac:dyDescent="0.25"/>
    <row r="1586" s="2" customFormat="1" hidden="1" x14ac:dyDescent="0.25"/>
    <row r="1587" s="2" customFormat="1" hidden="1" x14ac:dyDescent="0.25"/>
    <row r="1588" s="2" customFormat="1" hidden="1" x14ac:dyDescent="0.25"/>
    <row r="1589" s="2" customFormat="1" hidden="1" x14ac:dyDescent="0.25"/>
    <row r="1590" s="2" customFormat="1" hidden="1" x14ac:dyDescent="0.25"/>
    <row r="1591" s="2" customFormat="1" hidden="1" x14ac:dyDescent="0.25"/>
    <row r="1592" s="2" customFormat="1" hidden="1" x14ac:dyDescent="0.25"/>
    <row r="1593" s="2" customFormat="1" hidden="1" x14ac:dyDescent="0.25"/>
    <row r="1594" s="2" customFormat="1" hidden="1" x14ac:dyDescent="0.25"/>
    <row r="1595" s="2" customFormat="1" hidden="1" x14ac:dyDescent="0.25"/>
    <row r="1596" s="2" customFormat="1" hidden="1" x14ac:dyDescent="0.25"/>
    <row r="1597" s="2" customFormat="1" hidden="1" x14ac:dyDescent="0.25"/>
    <row r="1598" s="2" customFormat="1" hidden="1" x14ac:dyDescent="0.25"/>
    <row r="1599" s="2" customFormat="1" hidden="1" x14ac:dyDescent="0.25"/>
    <row r="1600" s="2" customFormat="1" hidden="1" x14ac:dyDescent="0.25"/>
    <row r="1601" s="2" customFormat="1" hidden="1" x14ac:dyDescent="0.25"/>
    <row r="1602" s="2" customFormat="1" hidden="1" x14ac:dyDescent="0.25"/>
    <row r="1603" s="2" customFormat="1" hidden="1" x14ac:dyDescent="0.25"/>
    <row r="1604" s="2" customFormat="1" hidden="1" x14ac:dyDescent="0.25"/>
    <row r="1605" s="2" customFormat="1" hidden="1" x14ac:dyDescent="0.25"/>
    <row r="1606" s="2" customFormat="1" hidden="1" x14ac:dyDescent="0.25"/>
    <row r="1607" s="2" customFormat="1" hidden="1" x14ac:dyDescent="0.25"/>
    <row r="1608" s="2" customFormat="1" hidden="1" x14ac:dyDescent="0.25"/>
    <row r="1609" s="2" customFormat="1" hidden="1" x14ac:dyDescent="0.25"/>
    <row r="1610" s="2" customFormat="1" hidden="1" x14ac:dyDescent="0.25"/>
    <row r="1611" s="2" customFormat="1" hidden="1" x14ac:dyDescent="0.25"/>
    <row r="1612" s="2" customFormat="1" hidden="1" x14ac:dyDescent="0.25"/>
    <row r="1613" s="2" customFormat="1" hidden="1" x14ac:dyDescent="0.25"/>
    <row r="1614" s="2" customFormat="1" hidden="1" x14ac:dyDescent="0.25"/>
    <row r="1615" s="2" customFormat="1" hidden="1" x14ac:dyDescent="0.25"/>
    <row r="1616" s="2" customFormat="1" hidden="1" x14ac:dyDescent="0.25"/>
    <row r="1617" s="2" customFormat="1" hidden="1" x14ac:dyDescent="0.25"/>
    <row r="1618" s="2" customFormat="1" hidden="1" x14ac:dyDescent="0.25"/>
    <row r="1619" s="2" customFormat="1" hidden="1" x14ac:dyDescent="0.25"/>
    <row r="1620" s="2" customFormat="1" hidden="1" x14ac:dyDescent="0.25"/>
    <row r="1621" s="2" customFormat="1" hidden="1" x14ac:dyDescent="0.25"/>
    <row r="1622" s="2" customFormat="1" hidden="1" x14ac:dyDescent="0.25"/>
    <row r="1623" s="2" customFormat="1" hidden="1" x14ac:dyDescent="0.25"/>
    <row r="1624" s="2" customFormat="1" hidden="1" x14ac:dyDescent="0.25"/>
    <row r="1625" s="2" customFormat="1" hidden="1" x14ac:dyDescent="0.25"/>
    <row r="1626" s="2" customFormat="1" hidden="1" x14ac:dyDescent="0.25"/>
    <row r="1627" s="2" customFormat="1" hidden="1" x14ac:dyDescent="0.25"/>
    <row r="1628" s="2" customFormat="1" hidden="1" x14ac:dyDescent="0.25"/>
    <row r="1629" s="2" customFormat="1" hidden="1" x14ac:dyDescent="0.25"/>
    <row r="1630" s="2" customFormat="1" hidden="1" x14ac:dyDescent="0.25"/>
    <row r="1631" s="2" customFormat="1" hidden="1" x14ac:dyDescent="0.25"/>
    <row r="1632" s="2" customFormat="1" hidden="1" x14ac:dyDescent="0.25"/>
    <row r="1633" s="2" customFormat="1" hidden="1" x14ac:dyDescent="0.25"/>
    <row r="1634" s="2" customFormat="1" hidden="1" x14ac:dyDescent="0.25"/>
    <row r="1635" s="2" customFormat="1" hidden="1" x14ac:dyDescent="0.25"/>
    <row r="1636" s="2" customFormat="1" hidden="1" x14ac:dyDescent="0.25"/>
    <row r="1637" s="2" customFormat="1" hidden="1" x14ac:dyDescent="0.25"/>
    <row r="1638" s="2" customFormat="1" hidden="1" x14ac:dyDescent="0.25"/>
    <row r="1639" s="2" customFormat="1" hidden="1" x14ac:dyDescent="0.25"/>
    <row r="1640" s="2" customFormat="1" hidden="1" x14ac:dyDescent="0.25"/>
    <row r="1641" s="2" customFormat="1" hidden="1" x14ac:dyDescent="0.25"/>
    <row r="1642" s="2" customFormat="1" hidden="1" x14ac:dyDescent="0.25"/>
    <row r="1643" s="2" customFormat="1" hidden="1" x14ac:dyDescent="0.25"/>
    <row r="1644" s="2" customFormat="1" hidden="1" x14ac:dyDescent="0.25"/>
    <row r="1645" s="2" customFormat="1" hidden="1" x14ac:dyDescent="0.25"/>
    <row r="1646" s="2" customFormat="1" hidden="1" x14ac:dyDescent="0.25"/>
    <row r="1647" s="2" customFormat="1" hidden="1" x14ac:dyDescent="0.25"/>
    <row r="1648" s="2" customFormat="1" hidden="1" x14ac:dyDescent="0.25"/>
    <row r="1649" s="2" customFormat="1" hidden="1" x14ac:dyDescent="0.25"/>
    <row r="1650" s="2" customFormat="1" hidden="1" x14ac:dyDescent="0.25"/>
    <row r="1651" s="2" customFormat="1" hidden="1" x14ac:dyDescent="0.25"/>
    <row r="1652" s="2" customFormat="1" hidden="1" x14ac:dyDescent="0.25"/>
    <row r="1653" s="2" customFormat="1" hidden="1" x14ac:dyDescent="0.25"/>
    <row r="1654" s="2" customFormat="1" hidden="1" x14ac:dyDescent="0.25"/>
    <row r="1655" s="2" customFormat="1" hidden="1" x14ac:dyDescent="0.25"/>
    <row r="1656" s="2" customFormat="1" hidden="1" x14ac:dyDescent="0.25"/>
    <row r="1657" s="2" customFormat="1" hidden="1" x14ac:dyDescent="0.25"/>
    <row r="1658" s="2" customFormat="1" hidden="1" x14ac:dyDescent="0.25"/>
    <row r="1659" s="2" customFormat="1" hidden="1" x14ac:dyDescent="0.25"/>
    <row r="1660" s="2" customFormat="1" hidden="1" x14ac:dyDescent="0.25"/>
    <row r="1661" s="2" customFormat="1" hidden="1" x14ac:dyDescent="0.25"/>
    <row r="1662" s="2" customFormat="1" hidden="1" x14ac:dyDescent="0.25"/>
    <row r="1663" s="2" customFormat="1" hidden="1" x14ac:dyDescent="0.25"/>
    <row r="1664" s="2" customFormat="1" hidden="1" x14ac:dyDescent="0.25"/>
    <row r="1665" s="2" customFormat="1" hidden="1" x14ac:dyDescent="0.25"/>
    <row r="1666" s="2" customFormat="1" hidden="1" x14ac:dyDescent="0.25"/>
    <row r="1667" s="2" customFormat="1" hidden="1" x14ac:dyDescent="0.25"/>
    <row r="1668" s="2" customFormat="1" hidden="1" x14ac:dyDescent="0.25"/>
    <row r="1669" s="2" customFormat="1" hidden="1" x14ac:dyDescent="0.25"/>
    <row r="1670" s="2" customFormat="1" hidden="1" x14ac:dyDescent="0.25"/>
    <row r="1671" s="2" customFormat="1" hidden="1" x14ac:dyDescent="0.25"/>
    <row r="1672" s="2" customFormat="1" hidden="1" x14ac:dyDescent="0.25"/>
    <row r="1673" s="2" customFormat="1" hidden="1" x14ac:dyDescent="0.25"/>
    <row r="1674" s="2" customFormat="1" hidden="1" x14ac:dyDescent="0.25"/>
    <row r="1675" s="2" customFormat="1" hidden="1" x14ac:dyDescent="0.25"/>
    <row r="1676" s="2" customFormat="1" hidden="1" x14ac:dyDescent="0.25"/>
    <row r="1677" s="2" customFormat="1" hidden="1" x14ac:dyDescent="0.25"/>
    <row r="1678" s="2" customFormat="1" hidden="1" x14ac:dyDescent="0.25"/>
    <row r="1679" s="2" customFormat="1" hidden="1" x14ac:dyDescent="0.25"/>
    <row r="1680" s="2" customFormat="1" hidden="1" x14ac:dyDescent="0.25"/>
    <row r="1681" s="2" customFormat="1" hidden="1" x14ac:dyDescent="0.25"/>
    <row r="1682" s="2" customFormat="1" hidden="1" x14ac:dyDescent="0.25"/>
    <row r="1683" s="2" customFormat="1" hidden="1" x14ac:dyDescent="0.25"/>
    <row r="1684" s="2" customFormat="1" hidden="1" x14ac:dyDescent="0.25"/>
    <row r="1685" s="2" customFormat="1" hidden="1" x14ac:dyDescent="0.25"/>
    <row r="1686" s="2" customFormat="1" hidden="1" x14ac:dyDescent="0.25"/>
    <row r="1687" s="2" customFormat="1" hidden="1" x14ac:dyDescent="0.25"/>
    <row r="1688" s="2" customFormat="1" hidden="1" x14ac:dyDescent="0.25"/>
    <row r="1689" s="2" customFormat="1" hidden="1" x14ac:dyDescent="0.25"/>
    <row r="1690" s="2" customFormat="1" hidden="1" x14ac:dyDescent="0.25"/>
    <row r="1691" s="2" customFormat="1" hidden="1" x14ac:dyDescent="0.25"/>
    <row r="1692" s="2" customFormat="1" hidden="1" x14ac:dyDescent="0.25"/>
    <row r="1693" s="2" customFormat="1" hidden="1" x14ac:dyDescent="0.25"/>
    <row r="1694" s="2" customFormat="1" hidden="1" x14ac:dyDescent="0.25"/>
    <row r="1695" s="2" customFormat="1" hidden="1" x14ac:dyDescent="0.25"/>
    <row r="1696" s="2" customFormat="1" hidden="1" x14ac:dyDescent="0.25"/>
    <row r="1697" s="2" customFormat="1" hidden="1" x14ac:dyDescent="0.25"/>
    <row r="1698" s="2" customFormat="1" hidden="1" x14ac:dyDescent="0.25"/>
    <row r="1699" s="2" customFormat="1" hidden="1" x14ac:dyDescent="0.25"/>
    <row r="1700" s="2" customFormat="1" hidden="1" x14ac:dyDescent="0.25"/>
    <row r="1701" s="2" customFormat="1" hidden="1" x14ac:dyDescent="0.25"/>
    <row r="1702" s="2" customFormat="1" hidden="1" x14ac:dyDescent="0.25"/>
    <row r="1703" s="2" customFormat="1" hidden="1" x14ac:dyDescent="0.25"/>
    <row r="1704" s="2" customFormat="1" hidden="1" x14ac:dyDescent="0.25"/>
    <row r="1705" s="2" customFormat="1" hidden="1" x14ac:dyDescent="0.25"/>
    <row r="1706" s="2" customFormat="1" hidden="1" x14ac:dyDescent="0.25"/>
    <row r="1707" s="2" customFormat="1" hidden="1" x14ac:dyDescent="0.25"/>
    <row r="1708" s="2" customFormat="1" hidden="1" x14ac:dyDescent="0.25"/>
    <row r="1709" s="2" customFormat="1" hidden="1" x14ac:dyDescent="0.25"/>
    <row r="1710" s="2" customFormat="1" hidden="1" x14ac:dyDescent="0.25"/>
    <row r="1711" s="2" customFormat="1" hidden="1" x14ac:dyDescent="0.25"/>
    <row r="1712" s="2" customFormat="1" hidden="1" x14ac:dyDescent="0.25"/>
    <row r="1713" s="2" customFormat="1" hidden="1" x14ac:dyDescent="0.25"/>
    <row r="1714" s="2" customFormat="1" hidden="1" x14ac:dyDescent="0.25"/>
    <row r="1715" s="2" customFormat="1" hidden="1" x14ac:dyDescent="0.25"/>
    <row r="1716" s="2" customFormat="1" hidden="1" x14ac:dyDescent="0.25"/>
    <row r="1717" s="2" customFormat="1" hidden="1" x14ac:dyDescent="0.25"/>
    <row r="1718" s="2" customFormat="1" hidden="1" x14ac:dyDescent="0.25"/>
    <row r="1719" s="2" customFormat="1" hidden="1" x14ac:dyDescent="0.25"/>
    <row r="1720" s="2" customFormat="1" hidden="1" x14ac:dyDescent="0.25"/>
    <row r="1721" s="2" customFormat="1" hidden="1" x14ac:dyDescent="0.25"/>
    <row r="1722" s="2" customFormat="1" hidden="1" x14ac:dyDescent="0.25"/>
    <row r="1723" s="2" customFormat="1" hidden="1" x14ac:dyDescent="0.25"/>
    <row r="1724" s="2" customFormat="1" hidden="1" x14ac:dyDescent="0.25"/>
    <row r="1725" s="2" customFormat="1" hidden="1" x14ac:dyDescent="0.25"/>
    <row r="1726" s="2" customFormat="1" hidden="1" x14ac:dyDescent="0.25"/>
    <row r="1727" s="2" customFormat="1" hidden="1" x14ac:dyDescent="0.25"/>
    <row r="1728" s="2" customFormat="1" hidden="1" x14ac:dyDescent="0.25"/>
    <row r="1729" s="2" customFormat="1" hidden="1" x14ac:dyDescent="0.25"/>
    <row r="1730" s="2" customFormat="1" hidden="1" x14ac:dyDescent="0.25"/>
    <row r="1731" s="2" customFormat="1" hidden="1" x14ac:dyDescent="0.25"/>
    <row r="1732" s="2" customFormat="1" hidden="1" x14ac:dyDescent="0.25"/>
    <row r="1733" s="2" customFormat="1" hidden="1" x14ac:dyDescent="0.25"/>
    <row r="1734" s="2" customFormat="1" hidden="1" x14ac:dyDescent="0.25"/>
    <row r="1735" s="2" customFormat="1" hidden="1" x14ac:dyDescent="0.25"/>
    <row r="1736" s="2" customFormat="1" hidden="1" x14ac:dyDescent="0.25"/>
    <row r="1737" s="2" customFormat="1" hidden="1" x14ac:dyDescent="0.25"/>
    <row r="1738" s="2" customFormat="1" hidden="1" x14ac:dyDescent="0.25"/>
    <row r="1739" s="2" customFormat="1" hidden="1" x14ac:dyDescent="0.25"/>
    <row r="1740" s="2" customFormat="1" hidden="1" x14ac:dyDescent="0.25"/>
    <row r="1741" s="2" customFormat="1" hidden="1" x14ac:dyDescent="0.25"/>
    <row r="1742" s="2" customFormat="1" hidden="1" x14ac:dyDescent="0.25"/>
    <row r="1743" s="2" customFormat="1" hidden="1" x14ac:dyDescent="0.25"/>
    <row r="1744" s="2" customFormat="1" hidden="1" x14ac:dyDescent="0.25"/>
    <row r="1745" s="2" customFormat="1" hidden="1" x14ac:dyDescent="0.25"/>
    <row r="1746" s="2" customFormat="1" hidden="1" x14ac:dyDescent="0.25"/>
    <row r="1747" s="2" customFormat="1" hidden="1" x14ac:dyDescent="0.25"/>
    <row r="1748" s="2" customFormat="1" hidden="1" x14ac:dyDescent="0.25"/>
    <row r="1749" s="2" customFormat="1" hidden="1" x14ac:dyDescent="0.25"/>
    <row r="1750" s="2" customFormat="1" hidden="1" x14ac:dyDescent="0.25"/>
    <row r="1751" s="2" customFormat="1" hidden="1" x14ac:dyDescent="0.25"/>
    <row r="1752" s="2" customFormat="1" hidden="1" x14ac:dyDescent="0.25"/>
    <row r="1753" s="2" customFormat="1" hidden="1" x14ac:dyDescent="0.25"/>
    <row r="1754" s="2" customFormat="1" hidden="1" x14ac:dyDescent="0.25"/>
    <row r="1755" s="2" customFormat="1" hidden="1" x14ac:dyDescent="0.25"/>
    <row r="1756" s="2" customFormat="1" hidden="1" x14ac:dyDescent="0.25"/>
    <row r="1757" s="2" customFormat="1" hidden="1" x14ac:dyDescent="0.25"/>
    <row r="1758" s="2" customFormat="1" hidden="1" x14ac:dyDescent="0.25"/>
    <row r="1759" s="2" customFormat="1" hidden="1" x14ac:dyDescent="0.25"/>
    <row r="1760" s="2" customFormat="1" hidden="1" x14ac:dyDescent="0.25"/>
    <row r="1761" s="2" customFormat="1" hidden="1" x14ac:dyDescent="0.25"/>
    <row r="1762" s="2" customFormat="1" hidden="1" x14ac:dyDescent="0.25"/>
    <row r="1763" s="2" customFormat="1" hidden="1" x14ac:dyDescent="0.25"/>
    <row r="1764" s="2" customFormat="1" hidden="1" x14ac:dyDescent="0.25"/>
    <row r="1765" s="2" customFormat="1" hidden="1" x14ac:dyDescent="0.25"/>
    <row r="1766" s="2" customFormat="1" hidden="1" x14ac:dyDescent="0.25"/>
    <row r="1767" s="2" customFormat="1" hidden="1" x14ac:dyDescent="0.25"/>
    <row r="1768" s="2" customFormat="1" hidden="1" x14ac:dyDescent="0.25"/>
    <row r="1769" s="2" customFormat="1" hidden="1" x14ac:dyDescent="0.25"/>
    <row r="1770" s="2" customFormat="1" hidden="1" x14ac:dyDescent="0.25"/>
    <row r="1771" s="2" customFormat="1" hidden="1" x14ac:dyDescent="0.25"/>
    <row r="1772" s="2" customFormat="1" hidden="1" x14ac:dyDescent="0.25"/>
    <row r="1773" s="2" customFormat="1" hidden="1" x14ac:dyDescent="0.25"/>
    <row r="1774" s="2" customFormat="1" hidden="1" x14ac:dyDescent="0.25"/>
    <row r="1775" s="2" customFormat="1" hidden="1" x14ac:dyDescent="0.25"/>
    <row r="1776" s="2" customFormat="1" hidden="1" x14ac:dyDescent="0.25"/>
    <row r="1777" s="2" customFormat="1" hidden="1" x14ac:dyDescent="0.25"/>
    <row r="1778" s="2" customFormat="1" hidden="1" x14ac:dyDescent="0.25"/>
    <row r="1779" s="2" customFormat="1" hidden="1" x14ac:dyDescent="0.25"/>
    <row r="1780" s="2" customFormat="1" hidden="1" x14ac:dyDescent="0.25"/>
    <row r="1781" s="2" customFormat="1" hidden="1" x14ac:dyDescent="0.25"/>
    <row r="1782" s="2" customFormat="1" hidden="1" x14ac:dyDescent="0.25"/>
    <row r="1783" s="2" customFormat="1" hidden="1" x14ac:dyDescent="0.25"/>
    <row r="1784" s="2" customFormat="1" hidden="1" x14ac:dyDescent="0.25"/>
    <row r="1785" s="2" customFormat="1" hidden="1" x14ac:dyDescent="0.25"/>
    <row r="1786" s="2" customFormat="1" hidden="1" x14ac:dyDescent="0.25"/>
    <row r="1787" s="2" customFormat="1" hidden="1" x14ac:dyDescent="0.25"/>
    <row r="1788" s="2" customFormat="1" hidden="1" x14ac:dyDescent="0.25"/>
    <row r="1789" s="2" customFormat="1" hidden="1" x14ac:dyDescent="0.25"/>
    <row r="1790" s="2" customFormat="1" hidden="1" x14ac:dyDescent="0.25"/>
    <row r="1791" s="2" customFormat="1" hidden="1" x14ac:dyDescent="0.25"/>
    <row r="1792" s="2" customFormat="1" hidden="1" x14ac:dyDescent="0.25"/>
    <row r="1793" s="2" customFormat="1" hidden="1" x14ac:dyDescent="0.25"/>
    <row r="1794" s="2" customFormat="1" hidden="1" x14ac:dyDescent="0.25"/>
    <row r="1795" s="2" customFormat="1" hidden="1" x14ac:dyDescent="0.25"/>
    <row r="1796" s="2" customFormat="1" hidden="1" x14ac:dyDescent="0.25"/>
    <row r="1797" s="2" customFormat="1" hidden="1" x14ac:dyDescent="0.25"/>
    <row r="1798" s="2" customFormat="1" hidden="1" x14ac:dyDescent="0.25"/>
    <row r="1799" s="2" customFormat="1" hidden="1" x14ac:dyDescent="0.25"/>
    <row r="1800" s="2" customFormat="1" hidden="1" x14ac:dyDescent="0.25"/>
    <row r="1801" s="2" customFormat="1" hidden="1" x14ac:dyDescent="0.25"/>
    <row r="1802" s="2" customFormat="1" hidden="1" x14ac:dyDescent="0.25"/>
    <row r="1803" s="2" customFormat="1" hidden="1" x14ac:dyDescent="0.25"/>
    <row r="1804" s="2" customFormat="1" hidden="1" x14ac:dyDescent="0.25"/>
    <row r="1805" s="2" customFormat="1" hidden="1" x14ac:dyDescent="0.25"/>
    <row r="1806" s="2" customFormat="1" hidden="1" x14ac:dyDescent="0.25"/>
    <row r="1807" s="2" customFormat="1" hidden="1" x14ac:dyDescent="0.25"/>
    <row r="1808" s="2" customFormat="1" hidden="1" x14ac:dyDescent="0.25"/>
    <row r="1809" s="2" customFormat="1" hidden="1" x14ac:dyDescent="0.25"/>
    <row r="1810" s="2" customFormat="1" hidden="1" x14ac:dyDescent="0.25"/>
    <row r="1811" s="2" customFormat="1" hidden="1" x14ac:dyDescent="0.25"/>
    <row r="1812" s="2" customFormat="1" hidden="1" x14ac:dyDescent="0.25"/>
    <row r="1813" s="2" customFormat="1" hidden="1" x14ac:dyDescent="0.25"/>
    <row r="1814" s="2" customFormat="1" hidden="1" x14ac:dyDescent="0.25"/>
    <row r="1815" s="2" customFormat="1" hidden="1" x14ac:dyDescent="0.25"/>
    <row r="1816" s="2" customFormat="1" hidden="1" x14ac:dyDescent="0.25"/>
    <row r="1817" s="2" customFormat="1" hidden="1" x14ac:dyDescent="0.25"/>
    <row r="1818" s="2" customFormat="1" hidden="1" x14ac:dyDescent="0.25"/>
    <row r="1819" s="2" customFormat="1" hidden="1" x14ac:dyDescent="0.25"/>
    <row r="1820" s="2" customFormat="1" hidden="1" x14ac:dyDescent="0.25"/>
    <row r="1821" s="2" customFormat="1" hidden="1" x14ac:dyDescent="0.25"/>
    <row r="1822" s="2" customFormat="1" hidden="1" x14ac:dyDescent="0.25"/>
    <row r="1823" s="2" customFormat="1" hidden="1" x14ac:dyDescent="0.25"/>
    <row r="1824" s="2" customFormat="1" hidden="1" x14ac:dyDescent="0.25"/>
    <row r="1825" s="2" customFormat="1" hidden="1" x14ac:dyDescent="0.25"/>
    <row r="1826" s="2" customFormat="1" hidden="1" x14ac:dyDescent="0.25"/>
    <row r="1827" s="2" customFormat="1" hidden="1" x14ac:dyDescent="0.25"/>
    <row r="1828" s="2" customFormat="1" hidden="1" x14ac:dyDescent="0.25"/>
    <row r="1829" s="2" customFormat="1" hidden="1" x14ac:dyDescent="0.25"/>
    <row r="1830" s="2" customFormat="1" hidden="1" x14ac:dyDescent="0.25"/>
    <row r="1831" s="2" customFormat="1" hidden="1" x14ac:dyDescent="0.25"/>
    <row r="1832" s="2" customFormat="1" hidden="1" x14ac:dyDescent="0.25"/>
    <row r="1833" s="2" customFormat="1" hidden="1" x14ac:dyDescent="0.25"/>
    <row r="1834" s="2" customFormat="1" hidden="1" x14ac:dyDescent="0.25"/>
    <row r="1835" s="2" customFormat="1" hidden="1" x14ac:dyDescent="0.25"/>
    <row r="1836" s="2" customFormat="1" hidden="1" x14ac:dyDescent="0.25"/>
    <row r="1837" s="2" customFormat="1" hidden="1" x14ac:dyDescent="0.25"/>
    <row r="1838" s="2" customFormat="1" hidden="1" x14ac:dyDescent="0.25"/>
    <row r="1839" s="2" customFormat="1" hidden="1" x14ac:dyDescent="0.25"/>
    <row r="1840" s="2" customFormat="1" hidden="1" x14ac:dyDescent="0.25"/>
    <row r="1841" s="2" customFormat="1" hidden="1" x14ac:dyDescent="0.25"/>
    <row r="1842" s="2" customFormat="1" hidden="1" x14ac:dyDescent="0.25"/>
    <row r="1843" s="2" customFormat="1" hidden="1" x14ac:dyDescent="0.25"/>
    <row r="1844" s="2" customFormat="1" hidden="1" x14ac:dyDescent="0.25"/>
    <row r="1845" s="2" customFormat="1" hidden="1" x14ac:dyDescent="0.25"/>
    <row r="1846" s="2" customFormat="1" hidden="1" x14ac:dyDescent="0.25"/>
    <row r="1847" s="2" customFormat="1" hidden="1" x14ac:dyDescent="0.25"/>
    <row r="1848" s="2" customFormat="1" hidden="1" x14ac:dyDescent="0.25"/>
    <row r="1849" s="2" customFormat="1" hidden="1" x14ac:dyDescent="0.25"/>
    <row r="1850" s="2" customFormat="1" hidden="1" x14ac:dyDescent="0.25"/>
    <row r="1851" s="2" customFormat="1" hidden="1" x14ac:dyDescent="0.25"/>
    <row r="1852" s="2" customFormat="1" hidden="1" x14ac:dyDescent="0.25"/>
    <row r="1853" s="2" customFormat="1" hidden="1" x14ac:dyDescent="0.25"/>
    <row r="1854" s="2" customFormat="1" hidden="1" x14ac:dyDescent="0.25"/>
    <row r="1855" s="2" customFormat="1" hidden="1" x14ac:dyDescent="0.25"/>
    <row r="1856" s="2" customFormat="1" hidden="1" x14ac:dyDescent="0.25"/>
    <row r="1857" s="2" customFormat="1" hidden="1" x14ac:dyDescent="0.25"/>
    <row r="1858" s="2" customFormat="1" hidden="1" x14ac:dyDescent="0.25"/>
    <row r="1859" s="2" customFormat="1" hidden="1" x14ac:dyDescent="0.25"/>
    <row r="1860" s="2" customFormat="1" hidden="1" x14ac:dyDescent="0.25"/>
    <row r="1861" s="2" customFormat="1" hidden="1" x14ac:dyDescent="0.25"/>
    <row r="1862" s="2" customFormat="1" hidden="1" x14ac:dyDescent="0.25"/>
    <row r="1863" s="2" customFormat="1" hidden="1" x14ac:dyDescent="0.25"/>
    <row r="1864" s="2" customFormat="1" hidden="1" x14ac:dyDescent="0.25"/>
    <row r="1865" s="2" customFormat="1" hidden="1" x14ac:dyDescent="0.25"/>
    <row r="1866" s="2" customFormat="1" hidden="1" x14ac:dyDescent="0.25"/>
    <row r="1867" s="2" customFormat="1" hidden="1" x14ac:dyDescent="0.25"/>
    <row r="1868" s="2" customFormat="1" hidden="1" x14ac:dyDescent="0.25"/>
    <row r="1869" s="2" customFormat="1" hidden="1" x14ac:dyDescent="0.25"/>
    <row r="1870" s="2" customFormat="1" hidden="1" x14ac:dyDescent="0.25"/>
    <row r="1871" s="2" customFormat="1" hidden="1" x14ac:dyDescent="0.25"/>
    <row r="1872" s="2" customFormat="1" hidden="1" x14ac:dyDescent="0.25"/>
    <row r="1873" s="2" customFormat="1" hidden="1" x14ac:dyDescent="0.25"/>
    <row r="1874" s="2" customFormat="1" hidden="1" x14ac:dyDescent="0.25"/>
    <row r="1875" s="2" customFormat="1" hidden="1" x14ac:dyDescent="0.25"/>
    <row r="1876" s="2" customFormat="1" hidden="1" x14ac:dyDescent="0.25"/>
    <row r="1877" s="2" customFormat="1" hidden="1" x14ac:dyDescent="0.25"/>
    <row r="1878" s="2" customFormat="1" hidden="1" x14ac:dyDescent="0.25"/>
    <row r="1879" s="2" customFormat="1" hidden="1" x14ac:dyDescent="0.25"/>
    <row r="1880" s="2" customFormat="1" hidden="1" x14ac:dyDescent="0.25"/>
    <row r="1881" s="2" customFormat="1" hidden="1" x14ac:dyDescent="0.25"/>
    <row r="1882" s="2" customFormat="1" hidden="1" x14ac:dyDescent="0.25"/>
    <row r="1883" s="2" customFormat="1" hidden="1" x14ac:dyDescent="0.25"/>
    <row r="1884" s="2" customFormat="1" hidden="1" x14ac:dyDescent="0.25"/>
    <row r="1885" s="2" customFormat="1" hidden="1" x14ac:dyDescent="0.25"/>
    <row r="1886" s="2" customFormat="1" hidden="1" x14ac:dyDescent="0.25"/>
    <row r="1887" s="2" customFormat="1" hidden="1" x14ac:dyDescent="0.25"/>
    <row r="1888" s="2" customFormat="1" hidden="1" x14ac:dyDescent="0.25"/>
    <row r="1889" s="2" customFormat="1" hidden="1" x14ac:dyDescent="0.25"/>
    <row r="1890" s="2" customFormat="1" hidden="1" x14ac:dyDescent="0.25"/>
    <row r="1891" s="2" customFormat="1" hidden="1" x14ac:dyDescent="0.25"/>
    <row r="1892" s="2" customFormat="1" hidden="1" x14ac:dyDescent="0.25"/>
    <row r="1893" s="2" customFormat="1" hidden="1" x14ac:dyDescent="0.25"/>
    <row r="1894" s="2" customFormat="1" hidden="1" x14ac:dyDescent="0.25"/>
    <row r="1895" s="2" customFormat="1" hidden="1" x14ac:dyDescent="0.25"/>
    <row r="1896" s="2" customFormat="1" hidden="1" x14ac:dyDescent="0.25"/>
    <row r="1897" s="2" customFormat="1" hidden="1" x14ac:dyDescent="0.25"/>
    <row r="1898" s="2" customFormat="1" hidden="1" x14ac:dyDescent="0.25"/>
    <row r="1899" s="2" customFormat="1" hidden="1" x14ac:dyDescent="0.25"/>
    <row r="1900" s="2" customFormat="1" hidden="1" x14ac:dyDescent="0.25"/>
    <row r="1901" s="2" customFormat="1" hidden="1" x14ac:dyDescent="0.25"/>
    <row r="1902" s="2" customFormat="1" hidden="1" x14ac:dyDescent="0.25"/>
    <row r="1903" s="2" customFormat="1" hidden="1" x14ac:dyDescent="0.25"/>
    <row r="1904" s="2" customFormat="1" hidden="1" x14ac:dyDescent="0.25"/>
    <row r="1905" s="2" customFormat="1" hidden="1" x14ac:dyDescent="0.25"/>
    <row r="1906" s="2" customFormat="1" hidden="1" x14ac:dyDescent="0.25"/>
    <row r="1907" s="2" customFormat="1" hidden="1" x14ac:dyDescent="0.25"/>
    <row r="1908" s="2" customFormat="1" hidden="1" x14ac:dyDescent="0.25"/>
    <row r="1909" s="2" customFormat="1" hidden="1" x14ac:dyDescent="0.25"/>
    <row r="1910" s="2" customFormat="1" hidden="1" x14ac:dyDescent="0.25"/>
    <row r="1911" s="2" customFormat="1" hidden="1" x14ac:dyDescent="0.25"/>
    <row r="1912" s="2" customFormat="1" hidden="1" x14ac:dyDescent="0.25"/>
    <row r="1913" s="2" customFormat="1" hidden="1" x14ac:dyDescent="0.25"/>
    <row r="1914" s="2" customFormat="1" hidden="1" x14ac:dyDescent="0.25"/>
    <row r="1915" s="2" customFormat="1" hidden="1" x14ac:dyDescent="0.25"/>
    <row r="1916" s="2" customFormat="1" hidden="1" x14ac:dyDescent="0.25"/>
    <row r="1917" s="2" customFormat="1" hidden="1" x14ac:dyDescent="0.25"/>
    <row r="1918" s="2" customFormat="1" hidden="1" x14ac:dyDescent="0.25"/>
    <row r="1919" s="2" customFormat="1" hidden="1" x14ac:dyDescent="0.25"/>
    <row r="1920" s="2" customFormat="1" hidden="1" x14ac:dyDescent="0.25"/>
    <row r="1921" s="2" customFormat="1" hidden="1" x14ac:dyDescent="0.25"/>
    <row r="1922" s="2" customFormat="1" hidden="1" x14ac:dyDescent="0.25"/>
    <row r="1923" s="2" customFormat="1" hidden="1" x14ac:dyDescent="0.25"/>
    <row r="1924" s="2" customFormat="1" hidden="1" x14ac:dyDescent="0.25"/>
    <row r="1925" s="2" customFormat="1" hidden="1" x14ac:dyDescent="0.25"/>
    <row r="1926" s="2" customFormat="1" hidden="1" x14ac:dyDescent="0.25"/>
    <row r="1927" s="2" customFormat="1" hidden="1" x14ac:dyDescent="0.25"/>
    <row r="1928" s="2" customFormat="1" hidden="1" x14ac:dyDescent="0.25"/>
    <row r="1929" s="2" customFormat="1" hidden="1" x14ac:dyDescent="0.25"/>
    <row r="1930" s="2" customFormat="1" hidden="1" x14ac:dyDescent="0.25"/>
    <row r="1931" s="2" customFormat="1" hidden="1" x14ac:dyDescent="0.25"/>
    <row r="1932" s="2" customFormat="1" hidden="1" x14ac:dyDescent="0.25"/>
    <row r="1933" s="2" customFormat="1" hidden="1" x14ac:dyDescent="0.25"/>
    <row r="1934" s="2" customFormat="1" hidden="1" x14ac:dyDescent="0.25"/>
    <row r="1935" s="2" customFormat="1" hidden="1" x14ac:dyDescent="0.25"/>
    <row r="1936" s="2" customFormat="1" hidden="1" x14ac:dyDescent="0.25"/>
    <row r="1937" s="2" customFormat="1" hidden="1" x14ac:dyDescent="0.25"/>
    <row r="1938" s="2" customFormat="1" hidden="1" x14ac:dyDescent="0.25"/>
    <row r="1939" s="2" customFormat="1" hidden="1" x14ac:dyDescent="0.25"/>
    <row r="1940" s="2" customFormat="1" hidden="1" x14ac:dyDescent="0.25"/>
    <row r="1941" s="2" customFormat="1" hidden="1" x14ac:dyDescent="0.25"/>
    <row r="1942" s="2" customFormat="1" hidden="1" x14ac:dyDescent="0.25"/>
    <row r="1943" s="2" customFormat="1" hidden="1" x14ac:dyDescent="0.25"/>
    <row r="1944" s="2" customFormat="1" hidden="1" x14ac:dyDescent="0.25"/>
    <row r="1945" s="2" customFormat="1" hidden="1" x14ac:dyDescent="0.25"/>
    <row r="1946" s="2" customFormat="1" hidden="1" x14ac:dyDescent="0.25"/>
    <row r="1947" s="2" customFormat="1" hidden="1" x14ac:dyDescent="0.25"/>
    <row r="1948" s="2" customFormat="1" hidden="1" x14ac:dyDescent="0.25"/>
    <row r="1949" s="2" customFormat="1" hidden="1" x14ac:dyDescent="0.25"/>
    <row r="1950" s="2" customFormat="1" hidden="1" x14ac:dyDescent="0.25"/>
    <row r="1951" s="2" customFormat="1" hidden="1" x14ac:dyDescent="0.25"/>
    <row r="1952" s="2" customFormat="1" hidden="1" x14ac:dyDescent="0.25"/>
    <row r="1953" s="2" customFormat="1" hidden="1" x14ac:dyDescent="0.25"/>
    <row r="1954" s="2" customFormat="1" hidden="1" x14ac:dyDescent="0.25"/>
    <row r="1955" s="2" customFormat="1" hidden="1" x14ac:dyDescent="0.25"/>
    <row r="1956" s="2" customFormat="1" hidden="1" x14ac:dyDescent="0.25"/>
    <row r="1957" s="2" customFormat="1" hidden="1" x14ac:dyDescent="0.25"/>
    <row r="1958" s="2" customFormat="1" hidden="1" x14ac:dyDescent="0.25"/>
    <row r="1959" s="2" customFormat="1" hidden="1" x14ac:dyDescent="0.25"/>
    <row r="1960" s="2" customFormat="1" hidden="1" x14ac:dyDescent="0.25"/>
    <row r="1961" s="2" customFormat="1" hidden="1" x14ac:dyDescent="0.25"/>
    <row r="1962" s="2" customFormat="1" hidden="1" x14ac:dyDescent="0.25"/>
    <row r="1963" s="2" customFormat="1" hidden="1" x14ac:dyDescent="0.25"/>
    <row r="1964" s="2" customFormat="1" hidden="1" x14ac:dyDescent="0.25"/>
    <row r="1965" s="2" customFormat="1" hidden="1" x14ac:dyDescent="0.25"/>
    <row r="1966" s="2" customFormat="1" hidden="1" x14ac:dyDescent="0.25"/>
    <row r="1967" s="2" customFormat="1" hidden="1" x14ac:dyDescent="0.25"/>
    <row r="1968" s="2" customFormat="1" hidden="1" x14ac:dyDescent="0.25"/>
    <row r="1969" s="2" customFormat="1" hidden="1" x14ac:dyDescent="0.25"/>
    <row r="1970" s="2" customFormat="1" hidden="1" x14ac:dyDescent="0.25"/>
    <row r="1971" s="2" customFormat="1" hidden="1" x14ac:dyDescent="0.25"/>
    <row r="1972" s="2" customFormat="1" hidden="1" x14ac:dyDescent="0.25"/>
    <row r="1973" s="2" customFormat="1" hidden="1" x14ac:dyDescent="0.25"/>
    <row r="1974" s="2" customFormat="1" hidden="1" x14ac:dyDescent="0.25"/>
    <row r="1975" s="2" customFormat="1" hidden="1" x14ac:dyDescent="0.25"/>
    <row r="1976" s="2" customFormat="1" hidden="1" x14ac:dyDescent="0.25"/>
    <row r="1977" s="2" customFormat="1" hidden="1" x14ac:dyDescent="0.25"/>
    <row r="1978" s="2" customFormat="1" hidden="1" x14ac:dyDescent="0.25"/>
    <row r="1979" s="2" customFormat="1" hidden="1" x14ac:dyDescent="0.25"/>
    <row r="1980" s="2" customFormat="1" hidden="1" x14ac:dyDescent="0.25"/>
    <row r="1981" s="2" customFormat="1" hidden="1" x14ac:dyDescent="0.25"/>
    <row r="1982" s="2" customFormat="1" hidden="1" x14ac:dyDescent="0.25"/>
    <row r="1983" s="2" customFormat="1" hidden="1" x14ac:dyDescent="0.25"/>
    <row r="1984" s="2" customFormat="1" hidden="1" x14ac:dyDescent="0.25"/>
    <row r="1985" s="2" customFormat="1" hidden="1" x14ac:dyDescent="0.25"/>
    <row r="1986" s="2" customFormat="1" hidden="1" x14ac:dyDescent="0.25"/>
    <row r="1987" s="2" customFormat="1" hidden="1" x14ac:dyDescent="0.25"/>
    <row r="1988" s="2" customFormat="1" hidden="1" x14ac:dyDescent="0.25"/>
    <row r="1989" s="2" customFormat="1" hidden="1" x14ac:dyDescent="0.25"/>
    <row r="1990" s="2" customFormat="1" hidden="1" x14ac:dyDescent="0.25"/>
    <row r="1991" s="2" customFormat="1" hidden="1" x14ac:dyDescent="0.25"/>
    <row r="1992" s="2" customFormat="1" hidden="1" x14ac:dyDescent="0.25"/>
    <row r="1993" s="2" customFormat="1" hidden="1" x14ac:dyDescent="0.25"/>
    <row r="1994" s="2" customFormat="1" hidden="1" x14ac:dyDescent="0.25"/>
    <row r="1995" s="2" customFormat="1" hidden="1" x14ac:dyDescent="0.25"/>
    <row r="1996" s="2" customFormat="1" hidden="1" x14ac:dyDescent="0.25"/>
    <row r="1997" s="2" customFormat="1" hidden="1" x14ac:dyDescent="0.25"/>
    <row r="1998" s="2" customFormat="1" hidden="1" x14ac:dyDescent="0.25"/>
    <row r="1999" s="2" customFormat="1" hidden="1" x14ac:dyDescent="0.25"/>
    <row r="2000" s="2" customFormat="1" hidden="1" x14ac:dyDescent="0.25"/>
    <row r="2001" s="2" customFormat="1" hidden="1" x14ac:dyDescent="0.25"/>
    <row r="2002" s="2" customFormat="1" hidden="1" x14ac:dyDescent="0.25"/>
    <row r="2003" s="2" customFormat="1" hidden="1" x14ac:dyDescent="0.25"/>
    <row r="2004" s="2" customFormat="1" hidden="1" x14ac:dyDescent="0.25"/>
    <row r="2005" s="2" customFormat="1" hidden="1" x14ac:dyDescent="0.25"/>
    <row r="2006" s="2" customFormat="1" hidden="1" x14ac:dyDescent="0.25"/>
    <row r="2007" s="2" customFormat="1" hidden="1" x14ac:dyDescent="0.25"/>
    <row r="2008" s="2" customFormat="1" hidden="1" x14ac:dyDescent="0.25"/>
    <row r="2009" s="2" customFormat="1" hidden="1" x14ac:dyDescent="0.25"/>
    <row r="2010" s="2" customFormat="1" hidden="1" x14ac:dyDescent="0.25"/>
    <row r="2011" s="2" customFormat="1" hidden="1" x14ac:dyDescent="0.25"/>
    <row r="2012" s="2" customFormat="1" hidden="1" x14ac:dyDescent="0.25"/>
    <row r="2013" s="2" customFormat="1" hidden="1" x14ac:dyDescent="0.25"/>
    <row r="2014" s="2" customFormat="1" hidden="1" x14ac:dyDescent="0.25"/>
    <row r="2015" s="2" customFormat="1" hidden="1" x14ac:dyDescent="0.25"/>
    <row r="2016" s="2" customFormat="1" hidden="1" x14ac:dyDescent="0.25"/>
    <row r="2017" s="2" customFormat="1" hidden="1" x14ac:dyDescent="0.25"/>
    <row r="2018" s="2" customFormat="1" hidden="1" x14ac:dyDescent="0.25"/>
    <row r="2019" s="2" customFormat="1" hidden="1" x14ac:dyDescent="0.25"/>
    <row r="2020" s="2" customFormat="1" hidden="1" x14ac:dyDescent="0.25"/>
    <row r="2021" s="2" customFormat="1" hidden="1" x14ac:dyDescent="0.25"/>
    <row r="2022" s="2" customFormat="1" hidden="1" x14ac:dyDescent="0.25"/>
    <row r="2023" s="2" customFormat="1" hidden="1" x14ac:dyDescent="0.25"/>
    <row r="2024" s="2" customFormat="1" hidden="1" x14ac:dyDescent="0.25"/>
    <row r="2025" s="2" customFormat="1" hidden="1" x14ac:dyDescent="0.25"/>
    <row r="2026" s="2" customFormat="1" hidden="1" x14ac:dyDescent="0.25"/>
    <row r="2027" s="2" customFormat="1" hidden="1" x14ac:dyDescent="0.25"/>
    <row r="2028" s="2" customFormat="1" hidden="1" x14ac:dyDescent="0.25"/>
    <row r="2029" s="2" customFormat="1" hidden="1" x14ac:dyDescent="0.25"/>
    <row r="2030" s="2" customFormat="1" hidden="1" x14ac:dyDescent="0.25"/>
    <row r="2031" s="2" customFormat="1" hidden="1" x14ac:dyDescent="0.25"/>
    <row r="2032" s="2" customFormat="1" hidden="1" x14ac:dyDescent="0.25"/>
    <row r="2033" s="2" customFormat="1" hidden="1" x14ac:dyDescent="0.25"/>
    <row r="2034" s="2" customFormat="1" hidden="1" x14ac:dyDescent="0.25"/>
    <row r="2035" s="2" customFormat="1" hidden="1" x14ac:dyDescent="0.25"/>
    <row r="2036" s="2" customFormat="1" hidden="1" x14ac:dyDescent="0.25"/>
    <row r="2037" s="2" customFormat="1" hidden="1" x14ac:dyDescent="0.25"/>
    <row r="2038" s="2" customFormat="1" hidden="1" x14ac:dyDescent="0.25"/>
    <row r="2039" s="2" customFormat="1" hidden="1" x14ac:dyDescent="0.25"/>
    <row r="2040" s="2" customFormat="1" hidden="1" x14ac:dyDescent="0.25"/>
    <row r="2041" s="2" customFormat="1" hidden="1" x14ac:dyDescent="0.25"/>
    <row r="2042" s="2" customFormat="1" hidden="1" x14ac:dyDescent="0.25"/>
    <row r="2043" s="2" customFormat="1" hidden="1" x14ac:dyDescent="0.25"/>
    <row r="2044" s="2" customFormat="1" hidden="1" x14ac:dyDescent="0.25"/>
    <row r="2045" s="2" customFormat="1" hidden="1" x14ac:dyDescent="0.25"/>
    <row r="2046" s="2" customFormat="1" hidden="1" x14ac:dyDescent="0.25"/>
    <row r="2047" s="2" customFormat="1" hidden="1" x14ac:dyDescent="0.25"/>
    <row r="2048" s="2" customFormat="1" hidden="1" x14ac:dyDescent="0.25"/>
    <row r="2049" s="2" customFormat="1" hidden="1" x14ac:dyDescent="0.25"/>
    <row r="2050" s="2" customFormat="1" hidden="1" x14ac:dyDescent="0.25"/>
    <row r="2051" s="2" customFormat="1" hidden="1" x14ac:dyDescent="0.25"/>
    <row r="2052" s="2" customFormat="1" hidden="1" x14ac:dyDescent="0.25"/>
    <row r="2053" s="2" customFormat="1" hidden="1" x14ac:dyDescent="0.25"/>
    <row r="2054" s="2" customFormat="1" hidden="1" x14ac:dyDescent="0.25"/>
    <row r="2055" s="2" customFormat="1" hidden="1" x14ac:dyDescent="0.25"/>
    <row r="2056" s="2" customFormat="1" hidden="1" x14ac:dyDescent="0.25"/>
    <row r="2057" s="2" customFormat="1" hidden="1" x14ac:dyDescent="0.25"/>
    <row r="2058" s="2" customFormat="1" hidden="1" x14ac:dyDescent="0.25"/>
    <row r="2059" s="2" customFormat="1" hidden="1" x14ac:dyDescent="0.25"/>
    <row r="2060" s="2" customFormat="1" hidden="1" x14ac:dyDescent="0.25"/>
    <row r="2061" s="2" customFormat="1" hidden="1" x14ac:dyDescent="0.25"/>
    <row r="2062" s="2" customFormat="1" hidden="1" x14ac:dyDescent="0.25"/>
    <row r="2063" s="2" customFormat="1" hidden="1" x14ac:dyDescent="0.25"/>
    <row r="2064" s="2" customFormat="1" hidden="1" x14ac:dyDescent="0.25"/>
    <row r="2065" s="2" customFormat="1" hidden="1" x14ac:dyDescent="0.25"/>
    <row r="2066" s="2" customFormat="1" hidden="1" x14ac:dyDescent="0.25"/>
    <row r="2067" s="2" customFormat="1" hidden="1" x14ac:dyDescent="0.25"/>
    <row r="2068" s="2" customFormat="1" hidden="1" x14ac:dyDescent="0.25"/>
    <row r="2069" s="2" customFormat="1" hidden="1" x14ac:dyDescent="0.25"/>
    <row r="2070" s="2" customFormat="1" hidden="1" x14ac:dyDescent="0.25"/>
    <row r="2071" s="2" customFormat="1" hidden="1" x14ac:dyDescent="0.25"/>
    <row r="2072" s="2" customFormat="1" hidden="1" x14ac:dyDescent="0.25"/>
    <row r="2073" s="2" customFormat="1" hidden="1" x14ac:dyDescent="0.25"/>
    <row r="2074" s="2" customFormat="1" hidden="1" x14ac:dyDescent="0.25"/>
    <row r="2075" s="2" customFormat="1" hidden="1" x14ac:dyDescent="0.25"/>
    <row r="2076" s="2" customFormat="1" hidden="1" x14ac:dyDescent="0.25"/>
    <row r="2077" s="2" customFormat="1" hidden="1" x14ac:dyDescent="0.25"/>
    <row r="2078" s="2" customFormat="1" hidden="1" x14ac:dyDescent="0.25"/>
    <row r="2079" s="2" customFormat="1" hidden="1" x14ac:dyDescent="0.25"/>
    <row r="2080" s="2" customFormat="1" hidden="1" x14ac:dyDescent="0.25"/>
    <row r="2081" s="2" customFormat="1" hidden="1" x14ac:dyDescent="0.25"/>
    <row r="2082" s="2" customFormat="1" hidden="1" x14ac:dyDescent="0.25"/>
    <row r="2083" s="2" customFormat="1" hidden="1" x14ac:dyDescent="0.25"/>
    <row r="2084" s="2" customFormat="1" hidden="1" x14ac:dyDescent="0.25"/>
    <row r="2085" s="2" customFormat="1" hidden="1" x14ac:dyDescent="0.25"/>
    <row r="2086" s="2" customFormat="1" hidden="1" x14ac:dyDescent="0.25"/>
    <row r="2087" s="2" customFormat="1" hidden="1" x14ac:dyDescent="0.25"/>
    <row r="2088" s="2" customFormat="1" hidden="1" x14ac:dyDescent="0.25"/>
    <row r="2089" s="2" customFormat="1" hidden="1" x14ac:dyDescent="0.25"/>
    <row r="2090" s="2" customFormat="1" hidden="1" x14ac:dyDescent="0.25"/>
    <row r="2091" s="2" customFormat="1" hidden="1" x14ac:dyDescent="0.25"/>
    <row r="2092" s="2" customFormat="1" hidden="1" x14ac:dyDescent="0.25"/>
    <row r="2093" s="2" customFormat="1" hidden="1" x14ac:dyDescent="0.25"/>
    <row r="2094" s="2" customFormat="1" hidden="1" x14ac:dyDescent="0.25"/>
    <row r="2095" s="2" customFormat="1" hidden="1" x14ac:dyDescent="0.25"/>
    <row r="2096" s="2" customFormat="1" hidden="1" x14ac:dyDescent="0.25"/>
    <row r="2097" s="2" customFormat="1" hidden="1" x14ac:dyDescent="0.25"/>
    <row r="2098" s="2" customFormat="1" hidden="1" x14ac:dyDescent="0.25"/>
    <row r="2099" s="2" customFormat="1" hidden="1" x14ac:dyDescent="0.25"/>
    <row r="2100" s="2" customFormat="1" hidden="1" x14ac:dyDescent="0.25"/>
    <row r="2101" s="2" customFormat="1" hidden="1" x14ac:dyDescent="0.25"/>
    <row r="2102" s="2" customFormat="1" hidden="1" x14ac:dyDescent="0.25"/>
  </sheetData>
  <mergeCells count="2">
    <mergeCell ref="F2:H2"/>
    <mergeCell ref="I2:K2"/>
  </mergeCells>
  <conditionalFormatting sqref="D29">
    <cfRule type="cellIs" dxfId="40" priority="128" operator="equal">
      <formula>$D$38</formula>
    </cfRule>
  </conditionalFormatting>
  <conditionalFormatting sqref="D30:D31">
    <cfRule type="cellIs" dxfId="39" priority="26" operator="equal">
      <formula>1</formula>
    </cfRule>
  </conditionalFormatting>
  <conditionalFormatting sqref="D33:D35">
    <cfRule type="cellIs" dxfId="38" priority="3" operator="equal">
      <formula>$D$39</formula>
    </cfRule>
  </conditionalFormatting>
  <conditionalFormatting sqref="D25:N25">
    <cfRule type="expression" dxfId="37" priority="2">
      <formula>D23=""</formula>
    </cfRule>
  </conditionalFormatting>
  <conditionalFormatting sqref="D26:N26">
    <cfRule type="expression" dxfId="36" priority="96">
      <formula>D23=""</formula>
    </cfRule>
  </conditionalFormatting>
  <conditionalFormatting sqref="D27:N27">
    <cfRule type="expression" dxfId="35" priority="95">
      <formula>D23=""</formula>
    </cfRule>
  </conditionalFormatting>
  <conditionalFormatting sqref="D29:N31">
    <cfRule type="cellIs" dxfId="34" priority="1" operator="equal">
      <formula>$I$38</formula>
    </cfRule>
  </conditionalFormatting>
  <conditionalFormatting sqref="D33:N35">
    <cfRule type="cellIs" dxfId="33" priority="7" operator="equal">
      <formula>$H$39</formula>
    </cfRule>
  </conditionalFormatting>
  <conditionalFormatting sqref="E29:E31">
    <cfRule type="cellIs" dxfId="32" priority="129" operator="equal">
      <formula>$E$38</formula>
    </cfRule>
  </conditionalFormatting>
  <conditionalFormatting sqref="E33:E35">
    <cfRule type="cellIs" dxfId="31" priority="4" operator="equal">
      <formula>$E$39</formula>
    </cfRule>
  </conditionalFormatting>
  <conditionalFormatting sqref="F29:F31">
    <cfRule type="cellIs" dxfId="30" priority="131" operator="equal">
      <formula>$F$38</formula>
    </cfRule>
  </conditionalFormatting>
  <conditionalFormatting sqref="F33:F35">
    <cfRule type="cellIs" dxfId="29" priority="5" operator="equal">
      <formula>$F$39</formula>
    </cfRule>
  </conditionalFormatting>
  <conditionalFormatting sqref="G29:G31">
    <cfRule type="cellIs" dxfId="28" priority="133" operator="equal">
      <formula>$G$38</formula>
    </cfRule>
  </conditionalFormatting>
  <conditionalFormatting sqref="G33:G35">
    <cfRule type="cellIs" dxfId="27" priority="6" operator="equal">
      <formula>$G$39</formula>
    </cfRule>
  </conditionalFormatting>
  <conditionalFormatting sqref="H29:H31">
    <cfRule type="cellIs" dxfId="26" priority="134" operator="equal">
      <formula>$H$38</formula>
    </cfRule>
  </conditionalFormatting>
  <conditionalFormatting sqref="I33:I35">
    <cfRule type="cellIs" dxfId="25" priority="8" operator="equal">
      <formula>$I$39</formula>
    </cfRule>
  </conditionalFormatting>
  <conditionalFormatting sqref="J33:N33">
    <cfRule type="expression" dxfId="24" priority="31">
      <formula>J23=""</formula>
    </cfRule>
  </conditionalFormatting>
  <conditionalFormatting sqref="J34:N34">
    <cfRule type="expression" dxfId="23" priority="30">
      <formula>J23=""</formula>
    </cfRule>
  </conditionalFormatting>
  <conditionalFormatting sqref="J35:N35">
    <cfRule type="expression" dxfId="22" priority="29">
      <formula>J23=""</formula>
    </cfRule>
  </conditionalFormatting>
  <dataValidations count="1">
    <dataValidation allowBlank="1" showDropDown="1" showInputMessage="1" showErrorMessage="1" sqref="D8" xr:uid="{7C554231-F836-4702-B85D-887EA06E2E9B}"/>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0"/>
  <sheetViews>
    <sheetView tabSelected="1" zoomScale="80" zoomScaleNormal="80" workbookViewId="0">
      <pane xSplit="4" topLeftCell="J1" activePane="topRight" state="frozen"/>
      <selection pane="topRight"/>
    </sheetView>
  </sheetViews>
  <sheetFormatPr defaultColWidth="0" defaultRowHeight="13" zeroHeight="1" outlineLevelCol="1" x14ac:dyDescent="0.3"/>
  <cols>
    <col min="1" max="1" width="2.54296875" style="97" customWidth="1"/>
    <col min="2" max="2" width="5.7265625" style="97" customWidth="1"/>
    <col min="3" max="3" width="45.54296875" style="92" customWidth="1"/>
    <col min="4" max="4" width="16.81640625" style="90" customWidth="1"/>
    <col min="5" max="5" width="5.7265625" style="90" customWidth="1"/>
    <col min="6" max="7" width="26.7265625" style="90" customWidth="1"/>
    <col min="8" max="8" width="5.7265625" style="65" customWidth="1"/>
    <col min="9" max="11" width="17.7265625" style="98" customWidth="1"/>
    <col min="12" max="12" width="18.1796875" style="98" customWidth="1"/>
    <col min="13" max="13" width="16.453125" style="98" customWidth="1"/>
    <col min="14" max="14" width="16.1796875" style="98" customWidth="1"/>
    <col min="15" max="15" width="15.7265625" style="98" customWidth="1"/>
    <col min="16" max="16" width="5.7265625" style="65" customWidth="1"/>
    <col min="17" max="23" width="15.7265625" style="98" customWidth="1"/>
    <col min="24" max="24" width="5.7265625" style="98" customWidth="1"/>
    <col min="25" max="27" width="15.7265625" style="98" customWidth="1" outlineLevel="1"/>
    <col min="28" max="28" width="5.7265625" style="98" customWidth="1"/>
    <col min="29" max="30" width="25.26953125" style="92" customWidth="1" outlineLevel="1"/>
    <col min="31" max="31" width="5.7265625" style="98" customWidth="1"/>
    <col min="32" max="32" width="34.453125" style="92" customWidth="1"/>
    <col min="33" max="33" width="34.453125" style="92" customWidth="1" outlineLevel="1"/>
    <col min="34" max="34" width="5.7265625" style="98" customWidth="1"/>
    <col min="35" max="41" width="20.54296875" style="92" customWidth="1" outlineLevel="1"/>
    <col min="42" max="42" width="22.81640625" style="92" customWidth="1" outlineLevel="1"/>
    <col min="43" max="43" width="5.7265625" style="65" customWidth="1"/>
    <col min="44" max="93" width="20.7265625" style="92" customWidth="1" outlineLevel="1"/>
    <col min="94" max="94" width="9.7265625" style="65" customWidth="1"/>
    <col min="95" max="95" width="8.7265625" style="65" customWidth="1"/>
    <col min="96" max="96" width="0" style="65" hidden="1" customWidth="1"/>
    <col min="97" max="16384" width="8.7265625" style="65" hidden="1"/>
  </cols>
  <sheetData>
    <row r="1" spans="1:95" x14ac:dyDescent="0.3">
      <c r="A1" s="81" t="str">
        <f>'Input| Setup'!E5&amp;"     "&amp;'Input| Escalations'!D8</f>
        <v>United Energy     2026-27</v>
      </c>
      <c r="AF1" s="98"/>
    </row>
    <row r="2" spans="1:95" s="168" customFormat="1" x14ac:dyDescent="0.3">
      <c r="A2" s="31"/>
      <c r="B2" s="31"/>
      <c r="C2" s="33" t="str">
        <f>IFERROR(Index!B2,"")</f>
        <v>AER Capex Forecast Model</v>
      </c>
      <c r="D2" s="33" t="s">
        <v>76</v>
      </c>
      <c r="E2" s="291">
        <f>'Model Validation'!$C$9</f>
        <v>0</v>
      </c>
      <c r="F2" s="32"/>
      <c r="G2" s="32"/>
      <c r="H2" s="32"/>
      <c r="I2" s="14" t="s">
        <v>26</v>
      </c>
      <c r="J2" s="46" t="s">
        <v>34</v>
      </c>
      <c r="K2" s="270" t="s">
        <v>56</v>
      </c>
      <c r="L2" s="269" t="s">
        <v>126</v>
      </c>
      <c r="M2" s="32"/>
      <c r="N2" s="32"/>
      <c r="O2" s="32"/>
      <c r="P2" s="32"/>
      <c r="Q2" s="32"/>
      <c r="R2" s="32"/>
      <c r="S2" s="32"/>
      <c r="T2" s="32"/>
      <c r="U2" s="32"/>
      <c r="V2" s="32"/>
      <c r="W2" s="32"/>
      <c r="X2" s="17"/>
      <c r="Y2" s="17"/>
      <c r="Z2" s="17"/>
      <c r="AA2" s="17"/>
      <c r="AB2" s="17"/>
      <c r="AC2" s="31"/>
      <c r="AD2" s="31"/>
      <c r="AE2" s="17"/>
      <c r="AF2" s="17"/>
      <c r="AG2" s="31"/>
      <c r="AH2" s="17"/>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row>
    <row r="3" spans="1:95" s="168" customFormat="1" x14ac:dyDescent="0.3">
      <c r="A3" s="31"/>
      <c r="B3" s="31"/>
      <c r="C3" s="33" t="str">
        <f ca="1">IFERROR(MID(CELL("filename",B2),FIND("]",CELL("filename",B2))+1,255),"")</f>
        <v>Input| Projects</v>
      </c>
      <c r="D3" s="31"/>
      <c r="E3" s="31"/>
      <c r="F3" s="31"/>
      <c r="G3" s="31"/>
      <c r="H3" s="31"/>
      <c r="I3" s="17"/>
      <c r="J3" s="17"/>
      <c r="K3" s="17"/>
      <c r="L3" s="17"/>
      <c r="M3" s="17"/>
      <c r="N3" s="17"/>
      <c r="O3" s="17"/>
      <c r="P3" s="31"/>
      <c r="Q3" s="17"/>
      <c r="R3" s="17"/>
      <c r="S3" s="17"/>
      <c r="T3" s="17"/>
      <c r="U3" s="17"/>
      <c r="V3" s="17"/>
      <c r="W3" s="17"/>
      <c r="X3" s="17"/>
      <c r="Y3" s="17"/>
      <c r="Z3" s="17"/>
      <c r="AA3" s="17"/>
      <c r="AB3" s="17"/>
      <c r="AC3" s="31"/>
      <c r="AD3" s="31"/>
      <c r="AE3" s="17"/>
      <c r="AF3" s="17"/>
      <c r="AG3" s="31"/>
      <c r="AH3" s="17"/>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row>
    <row r="4" spans="1:95" ht="12.75" customHeight="1" x14ac:dyDescent="0.3">
      <c r="H4" s="90"/>
      <c r="I4" s="90"/>
      <c r="J4" s="90"/>
      <c r="K4" s="90"/>
      <c r="L4" s="90"/>
      <c r="M4" s="90"/>
      <c r="N4" s="90"/>
      <c r="O4" s="90"/>
      <c r="P4" s="90"/>
      <c r="Q4" s="90"/>
      <c r="R4" s="90"/>
      <c r="S4" s="90"/>
      <c r="T4" s="90"/>
      <c r="U4" s="90"/>
      <c r="V4" s="90"/>
      <c r="W4" s="90"/>
      <c r="X4" s="90"/>
      <c r="AB4" s="90"/>
      <c r="AE4" s="90"/>
      <c r="AF4" s="90"/>
      <c r="AH4" s="90"/>
    </row>
    <row r="5" spans="1:95" x14ac:dyDescent="0.3">
      <c r="I5" s="301"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301"/>
      <c r="K5" s="301"/>
      <c r="L5" s="301"/>
      <c r="M5" s="301"/>
      <c r="N5" s="301"/>
      <c r="O5" s="301"/>
      <c r="Q5" s="301"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301"/>
      <c r="S5" s="301"/>
      <c r="T5" s="301"/>
      <c r="U5" s="301"/>
      <c r="V5" s="301"/>
      <c r="W5" s="301"/>
      <c r="X5" s="90"/>
      <c r="AB5" s="90"/>
      <c r="AE5" s="90"/>
      <c r="AF5" s="71">
        <f>IF(SUM(AF10:AF1009)=0,0,IF(SUM(AF10:AF1009)=1,0,1))</f>
        <v>0</v>
      </c>
      <c r="AG5" s="71">
        <f>IF(SUM(AG10:AG1009)=0,0,IF(SUM(AG10:AG1009)=1,0,1))</f>
        <v>0</v>
      </c>
      <c r="AH5" s="90"/>
    </row>
    <row r="6" spans="1:95" ht="15.75" customHeight="1" x14ac:dyDescent="0.3">
      <c r="I6" s="36">
        <f t="shared" ref="I6:O6" si="0">SUM(I10:I1009)</f>
        <v>0</v>
      </c>
      <c r="J6" s="36">
        <f t="shared" si="0"/>
        <v>0</v>
      </c>
      <c r="K6" s="36">
        <f t="shared" si="0"/>
        <v>279939.40458623739</v>
      </c>
      <c r="L6" s="36">
        <f t="shared" si="0"/>
        <v>272151.32691361423</v>
      </c>
      <c r="M6" s="36">
        <f t="shared" si="0"/>
        <v>264730.98927600903</v>
      </c>
      <c r="N6" s="36">
        <f t="shared" si="0"/>
        <v>300980.24706711638</v>
      </c>
      <c r="O6" s="36">
        <f t="shared" si="0"/>
        <v>294869.65851972392</v>
      </c>
      <c r="P6" s="107"/>
      <c r="Q6" s="36">
        <f t="shared" ref="Q6:W6" si="1">SUM(Q10:Q1009)</f>
        <v>0</v>
      </c>
      <c r="R6" s="36">
        <f t="shared" si="1"/>
        <v>0</v>
      </c>
      <c r="S6" s="36">
        <f t="shared" si="1"/>
        <v>60077.810909840111</v>
      </c>
      <c r="T6" s="36">
        <f t="shared" si="1"/>
        <v>59692.158285044017</v>
      </c>
      <c r="U6" s="36">
        <f t="shared" si="1"/>
        <v>59297.230372153645</v>
      </c>
      <c r="V6" s="36">
        <f t="shared" si="1"/>
        <v>60987.243820622512</v>
      </c>
      <c r="W6" s="36">
        <f t="shared" si="1"/>
        <v>61630.10971935773</v>
      </c>
      <c r="AF6" s="306" t="str">
        <f>"NOTE: fill in table only if you select 'DNSP defined' overhead allocation in table "&amp;LEFT('Input| Overheads'!B40,2)</f>
        <v>NOTE: fill in table only if you select 'DNSP defined' overhead allocation in table 35</v>
      </c>
      <c r="AG6" s="306"/>
      <c r="AR6" s="92">
        <v>1</v>
      </c>
      <c r="AS6" s="92">
        <f>AR6+1</f>
        <v>2</v>
      </c>
      <c r="AT6" s="92">
        <f t="shared" ref="AT6:BP6" si="2">AS6+1</f>
        <v>3</v>
      </c>
      <c r="AU6" s="92">
        <f t="shared" si="2"/>
        <v>4</v>
      </c>
      <c r="AV6" s="92">
        <f t="shared" si="2"/>
        <v>5</v>
      </c>
      <c r="AW6" s="92">
        <f t="shared" si="2"/>
        <v>6</v>
      </c>
      <c r="AX6" s="92">
        <f t="shared" si="2"/>
        <v>7</v>
      </c>
      <c r="AY6" s="92">
        <f t="shared" si="2"/>
        <v>8</v>
      </c>
      <c r="AZ6" s="92">
        <f t="shared" si="2"/>
        <v>9</v>
      </c>
      <c r="BA6" s="92">
        <f t="shared" si="2"/>
        <v>10</v>
      </c>
      <c r="BB6" s="92">
        <f t="shared" si="2"/>
        <v>11</v>
      </c>
      <c r="BC6" s="92">
        <f t="shared" si="2"/>
        <v>12</v>
      </c>
      <c r="BD6" s="92">
        <f t="shared" si="2"/>
        <v>13</v>
      </c>
      <c r="BE6" s="92">
        <f t="shared" si="2"/>
        <v>14</v>
      </c>
      <c r="BF6" s="92">
        <f t="shared" si="2"/>
        <v>15</v>
      </c>
      <c r="BG6" s="92">
        <f t="shared" si="2"/>
        <v>16</v>
      </c>
      <c r="BH6" s="92">
        <f t="shared" si="2"/>
        <v>17</v>
      </c>
      <c r="BI6" s="92">
        <f t="shared" si="2"/>
        <v>18</v>
      </c>
      <c r="BJ6" s="92">
        <f t="shared" si="2"/>
        <v>19</v>
      </c>
      <c r="BK6" s="92">
        <f t="shared" si="2"/>
        <v>20</v>
      </c>
      <c r="BL6" s="92">
        <f t="shared" si="2"/>
        <v>21</v>
      </c>
      <c r="BM6" s="92">
        <f t="shared" si="2"/>
        <v>22</v>
      </c>
      <c r="BN6" s="92">
        <f t="shared" si="2"/>
        <v>23</v>
      </c>
      <c r="BO6" s="92">
        <f t="shared" si="2"/>
        <v>24</v>
      </c>
      <c r="BP6" s="92">
        <f t="shared" si="2"/>
        <v>25</v>
      </c>
      <c r="BQ6" s="92">
        <f t="shared" ref="BQ6:CO6" si="3">BP6+1</f>
        <v>26</v>
      </c>
      <c r="BR6" s="92">
        <f t="shared" si="3"/>
        <v>27</v>
      </c>
      <c r="BS6" s="92">
        <f t="shared" si="3"/>
        <v>28</v>
      </c>
      <c r="BT6" s="92">
        <f t="shared" si="3"/>
        <v>29</v>
      </c>
      <c r="BU6" s="92">
        <f t="shared" si="3"/>
        <v>30</v>
      </c>
      <c r="BV6" s="92">
        <f t="shared" si="3"/>
        <v>31</v>
      </c>
      <c r="BW6" s="92">
        <f t="shared" si="3"/>
        <v>32</v>
      </c>
      <c r="BX6" s="92">
        <f t="shared" si="3"/>
        <v>33</v>
      </c>
      <c r="BY6" s="92">
        <f t="shared" si="3"/>
        <v>34</v>
      </c>
      <c r="BZ6" s="92">
        <f t="shared" si="3"/>
        <v>35</v>
      </c>
      <c r="CA6" s="92">
        <f t="shared" si="3"/>
        <v>36</v>
      </c>
      <c r="CB6" s="92">
        <f t="shared" si="3"/>
        <v>37</v>
      </c>
      <c r="CC6" s="92">
        <f t="shared" si="3"/>
        <v>38</v>
      </c>
      <c r="CD6" s="92">
        <f t="shared" si="3"/>
        <v>39</v>
      </c>
      <c r="CE6" s="92">
        <f t="shared" si="3"/>
        <v>40</v>
      </c>
      <c r="CF6" s="92">
        <f t="shared" si="3"/>
        <v>41</v>
      </c>
      <c r="CG6" s="92">
        <f t="shared" si="3"/>
        <v>42</v>
      </c>
      <c r="CH6" s="92">
        <f t="shared" si="3"/>
        <v>43</v>
      </c>
      <c r="CI6" s="92">
        <f t="shared" si="3"/>
        <v>44</v>
      </c>
      <c r="CJ6" s="92">
        <f t="shared" si="3"/>
        <v>45</v>
      </c>
      <c r="CK6" s="92">
        <f t="shared" si="3"/>
        <v>46</v>
      </c>
      <c r="CL6" s="92">
        <f t="shared" si="3"/>
        <v>47</v>
      </c>
      <c r="CM6" s="92">
        <f t="shared" si="3"/>
        <v>48</v>
      </c>
      <c r="CN6" s="92">
        <f t="shared" si="3"/>
        <v>49</v>
      </c>
      <c r="CO6" s="92">
        <f t="shared" si="3"/>
        <v>50</v>
      </c>
      <c r="CQ6"/>
    </row>
    <row r="7" spans="1:95" ht="14" x14ac:dyDescent="0.3">
      <c r="A7" s="3"/>
      <c r="B7" s="7"/>
      <c r="C7" s="302" t="str">
        <f>LEFT('Input| Escalations'!B21,2)+1&amp;". Project Details"</f>
        <v>13. Project Details</v>
      </c>
      <c r="D7" s="302"/>
      <c r="F7" s="303" t="str">
        <f>LEFT(C7,2)+1&amp;". RIN and optional DNSP mapping categories"</f>
        <v>14. RIN and optional DNSP mapping categories</v>
      </c>
      <c r="G7" s="303"/>
      <c r="H7" s="100"/>
      <c r="I7" s="305" t="str">
        <f>IFERROR(LEFT(F7,2)+1&amp;". Unescalated direct costs (excluding type 2 capital contributions) ($'000s "&amp;'Input| Escalations'!$D$9&amp;" "&amp;'Input| Escalations'!$E$9&amp;")","")</f>
        <v>15. Unescalated direct costs (excluding type 2 capital contributions) ($'000s 2025-26 June)</v>
      </c>
      <c r="J7" s="305"/>
      <c r="K7" s="305"/>
      <c r="L7" s="305"/>
      <c r="M7" s="305"/>
      <c r="N7" s="305"/>
      <c r="O7" s="305"/>
      <c r="P7" s="100"/>
      <c r="Q7" s="305" t="str">
        <f>LEFT(I7,2)+1&amp;". Type 1 capital contributions included in table "&amp;LEFT(I7,2)&amp;" ($'000s "&amp;'Input| Escalations'!$D$9&amp;" "&amp;'Input| Escalations'!$E$9&amp;")"</f>
        <v>16. Type 1 capital contributions included in table 15 ($'000s 2025-26 June)</v>
      </c>
      <c r="R7" s="305"/>
      <c r="S7" s="305"/>
      <c r="T7" s="305"/>
      <c r="U7" s="305"/>
      <c r="V7" s="305"/>
      <c r="W7" s="305"/>
      <c r="Y7" s="304" t="str">
        <f>LEFT(Q7,2)+1&amp;". Cost components as % of direct costs "</f>
        <v xml:space="preserve">17. Cost components as % of direct costs </v>
      </c>
      <c r="Z7" s="304"/>
      <c r="AA7" s="304"/>
      <c r="AC7" s="303" t="str">
        <f>LEFT(Y7,2)+1&amp;". Capitalised overheads allocation"</f>
        <v>18. Capitalised overheads allocation</v>
      </c>
      <c r="AD7" s="303"/>
      <c r="AF7" s="303" t="str">
        <f>LEFT(AC7,2)+1&amp;". Allocation of capitalised overheads - DNSP defined"</f>
        <v>19. Allocation of capitalised overheads - DNSP defined</v>
      </c>
      <c r="AG7" s="303"/>
      <c r="AI7" s="303" t="str">
        <f>LEFT(AF7,2)+1&amp;". AER categories as % of direct costs (i.e. total costs reported in table "&amp;LEFT(I7,2)&amp; ", excluding capitalised overheads)"</f>
        <v>20. AER categories as % of direct costs (i.e. total costs reported in table 15, excluding capitalised overheads)</v>
      </c>
      <c r="AJ7" s="303"/>
      <c r="AK7" s="303"/>
      <c r="AL7" s="303"/>
      <c r="AM7" s="303"/>
      <c r="AN7" s="303"/>
      <c r="AO7" s="303"/>
      <c r="AP7" s="303"/>
      <c r="AR7" s="303" t="str">
        <f>LEFT(AI7,2)+1&amp;". PTRM asset classes as % of direct costs (i.e. total costs reported in table "&amp;LEFT(I7,2)&amp; ", excluding capitalised overheads)"</f>
        <v>21. PTRM asset classes as % of direct costs (i.e. total costs reported in table 15, excluding capitalised overheads)</v>
      </c>
      <c r="AS7" s="303"/>
      <c r="AT7" s="303"/>
      <c r="AU7" s="303"/>
      <c r="AV7" s="303"/>
      <c r="AW7" s="303"/>
      <c r="AX7" s="303"/>
      <c r="AY7" s="303"/>
      <c r="AZ7" s="303"/>
      <c r="BA7" s="303"/>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row>
    <row r="8" spans="1:95" x14ac:dyDescent="0.3">
      <c r="A8" s="13"/>
      <c r="AB8" s="206">
        <f>IF(SUM(AB10:AB1009)=0,0,1)</f>
        <v>0</v>
      </c>
      <c r="AF8" s="300" t="s">
        <v>119</v>
      </c>
      <c r="AG8" s="300"/>
      <c r="AQ8" s="206">
        <f>IF(SUM(AQ10:AQ1009)=0,0,1)</f>
        <v>0</v>
      </c>
      <c r="AR8" s="92" t="str">
        <f>IFERROR(IF(VLOOKUP(AR$6,'Input| Setup'!$D$8:$F$57,3,0)=0,"",VLOOKUP(AR$6,'Input| Setup'!$D$8:$F$57,3,0)),"")</f>
        <v>Dx</v>
      </c>
      <c r="AS8" s="92" t="str">
        <f>IFERROR(IF(VLOOKUP(AS$6,'Input| Setup'!$D$8:$F$57,3,0)=0,"",VLOOKUP(AS$6,'Input| Setup'!$D$8:$F$57,3,0)),"")</f>
        <v>Dx</v>
      </c>
      <c r="AT8" s="92" t="str">
        <f>IFERROR(IF(VLOOKUP(AT$6,'Input| Setup'!$D$8:$F$57,3,0)=0,"",VLOOKUP(AT$6,'Input| Setup'!$D$8:$F$57,3,0)),"")</f>
        <v>Dx</v>
      </c>
      <c r="AU8" s="92" t="str">
        <f>IFERROR(IF(VLOOKUP(AU$6,'Input| Setup'!$D$8:$F$57,3,0)=0,"",VLOOKUP(AU$6,'Input| Setup'!$D$8:$F$57,3,0)),"")</f>
        <v>Dx</v>
      </c>
      <c r="AV8" s="92" t="str">
        <f>IFERROR(IF(VLOOKUP(AV$6,'Input| Setup'!$D$8:$F$57,3,0)=0,"",VLOOKUP(AV$6,'Input| Setup'!$D$8:$F$57,3,0)),"")</f>
        <v>Dx</v>
      </c>
      <c r="AW8" s="92" t="str">
        <f>IFERROR(IF(VLOOKUP(AW$6,'Input| Setup'!$D$8:$F$57,3,0)=0,"",VLOOKUP(AW$6,'Input| Setup'!$D$8:$F$57,3,0)),"")</f>
        <v>Dx</v>
      </c>
      <c r="AX8" s="92" t="str">
        <f>IFERROR(IF(VLOOKUP(AX$6,'Input| Setup'!$D$8:$F$57,3,0)=0,"",VLOOKUP(AX$6,'Input| Setup'!$D$8:$F$57,3,0)),"")</f>
        <v>Dx</v>
      </c>
      <c r="AY8" s="92" t="str">
        <f>IFERROR(IF(VLOOKUP(AY$6,'Input| Setup'!$D$8:$F$57,3,0)=0,"",VLOOKUP(AY$6,'Input| Setup'!$D$8:$F$57,3,0)),"")</f>
        <v>Dx</v>
      </c>
      <c r="AZ8" s="92" t="str">
        <f>IFERROR(IF(VLOOKUP(AZ$6,'Input| Setup'!$D$8:$F$57,3,0)=0,"",VLOOKUP(AZ$6,'Input| Setup'!$D$8:$F$57,3,0)),"")</f>
        <v>Dx</v>
      </c>
      <c r="BA8" s="92" t="str">
        <f>IFERROR(IF(VLOOKUP(BA$6,'Input| Setup'!$D$8:$F$57,3,0)=0,"",VLOOKUP(BA$6,'Input| Setup'!$D$8:$F$57,3,0)),"")</f>
        <v/>
      </c>
      <c r="BB8" s="92" t="str">
        <f>IFERROR(IF(VLOOKUP(BB$6,'Input| Setup'!$D$8:$F$57,3,0)=0,"",VLOOKUP(BB$6,'Input| Setup'!$D$8:$F$57,3,0)),"")</f>
        <v/>
      </c>
      <c r="BC8" s="92" t="str">
        <f>IFERROR(IF(VLOOKUP(BC$6,'Input| Setup'!$D$8:$F$57,3,0)=0,"",VLOOKUP(BC$6,'Input| Setup'!$D$8:$F$57,3,0)),"")</f>
        <v/>
      </c>
      <c r="BD8" s="92" t="str">
        <f>IFERROR(IF(VLOOKUP(BD$6,'Input| Setup'!$D$8:$F$57,3,0)=0,"",VLOOKUP(BD$6,'Input| Setup'!$D$8:$F$57,3,0)),"")</f>
        <v/>
      </c>
      <c r="BE8" s="92" t="str">
        <f>IFERROR(IF(VLOOKUP(BE$6,'Input| Setup'!$D$8:$F$57,3,0)=0,"",VLOOKUP(BE$6,'Input| Setup'!$D$8:$F$57,3,0)),"")</f>
        <v/>
      </c>
      <c r="BF8" s="92" t="str">
        <f>IFERROR(IF(VLOOKUP(BF$6,'Input| Setup'!$D$8:$F$57,3,0)=0,"",VLOOKUP(BF$6,'Input| Setup'!$D$8:$F$57,3,0)),"")</f>
        <v/>
      </c>
      <c r="BG8" s="92" t="str">
        <f>IFERROR(IF(VLOOKUP(BG$6,'Input| Setup'!$D$8:$F$57,3,0)=0,"",VLOOKUP(BG$6,'Input| Setup'!$D$8:$F$57,3,0)),"")</f>
        <v/>
      </c>
      <c r="BH8" s="92" t="str">
        <f>IFERROR(IF(VLOOKUP(BH$6,'Input| Setup'!$D$8:$F$57,3,0)=0,"",VLOOKUP(BH$6,'Input| Setup'!$D$8:$F$57,3,0)),"")</f>
        <v/>
      </c>
      <c r="BI8" s="92" t="str">
        <f>IFERROR(IF(VLOOKUP(BI$6,'Input| Setup'!$D$8:$F$57,3,0)=0,"",VLOOKUP(BI$6,'Input| Setup'!$D$8:$F$57,3,0)),"")</f>
        <v/>
      </c>
      <c r="BJ8" s="92" t="str">
        <f>IFERROR(IF(VLOOKUP(BJ$6,'Input| Setup'!$D$8:$F$57,3,0)=0,"",VLOOKUP(BJ$6,'Input| Setup'!$D$8:$F$57,3,0)),"")</f>
        <v/>
      </c>
      <c r="BK8" s="92" t="str">
        <f>IFERROR(IF(VLOOKUP(BK$6,'Input| Setup'!$D$8:$F$57,3,0)=0,"",VLOOKUP(BK$6,'Input| Setup'!$D$8:$F$57,3,0)),"")</f>
        <v/>
      </c>
      <c r="BL8" s="92" t="str">
        <f>IFERROR(IF(VLOOKUP(BL$6,'Input| Setup'!$D$8:$F$57,3,0)=0,"",VLOOKUP(BL$6,'Input| Setup'!$D$8:$F$57,3,0)),"")</f>
        <v/>
      </c>
      <c r="BM8" s="92" t="str">
        <f>IFERROR(IF(VLOOKUP(BM$6,'Input| Setup'!$D$8:$F$57,3,0)=0,"",VLOOKUP(BM$6,'Input| Setup'!$D$8:$F$57,3,0)),"")</f>
        <v/>
      </c>
      <c r="BN8" s="92" t="str">
        <f>IFERROR(IF(VLOOKUP(BN$6,'Input| Setup'!$D$8:$F$57,3,0)=0,"",VLOOKUP(BN$6,'Input| Setup'!$D$8:$F$57,3,0)),"")</f>
        <v/>
      </c>
      <c r="BO8" s="92" t="str">
        <f>IFERROR(IF(VLOOKUP(BO$6,'Input| Setup'!$D$8:$F$57,3,0)=0,"",VLOOKUP(BO$6,'Input| Setup'!$D$8:$F$57,3,0)),"")</f>
        <v/>
      </c>
      <c r="BP8" s="92" t="str">
        <f>IFERROR(IF(VLOOKUP(BP$6,'Input| Setup'!$D$8:$F$57,3,0)=0,"",VLOOKUP(BP$6,'Input| Setup'!$D$8:$F$57,3,0)),"")</f>
        <v/>
      </c>
      <c r="BQ8" s="92" t="str">
        <f>IFERROR(IF(VLOOKUP(BQ$6,'Input| Setup'!$D$8:$F$57,3,0)=0,"",VLOOKUP(BQ$6,'Input| Setup'!$D$8:$F$57,3,0)),"")</f>
        <v/>
      </c>
      <c r="BR8" s="92" t="str">
        <f>IFERROR(IF(VLOOKUP(BR$6,'Input| Setup'!$D$8:$F$57,3,0)=0,"",VLOOKUP(BR$6,'Input| Setup'!$D$8:$F$57,3,0)),"")</f>
        <v/>
      </c>
      <c r="BS8" s="92" t="str">
        <f>IFERROR(IF(VLOOKUP(BS$6,'Input| Setup'!$D$8:$F$57,3,0)=0,"",VLOOKUP(BS$6,'Input| Setup'!$D$8:$F$57,3,0)),"")</f>
        <v/>
      </c>
      <c r="BT8" s="92" t="str">
        <f>IFERROR(IF(VLOOKUP(BT$6,'Input| Setup'!$D$8:$F$57,3,0)=0,"",VLOOKUP(BT$6,'Input| Setup'!$D$8:$F$57,3,0)),"")</f>
        <v/>
      </c>
      <c r="BU8" s="92" t="str">
        <f>IFERROR(IF(VLOOKUP(BU$6,'Input| Setup'!$D$8:$F$57,3,0)=0,"",VLOOKUP(BU$6,'Input| Setup'!$D$8:$F$57,3,0)),"")</f>
        <v/>
      </c>
      <c r="BV8" s="92" t="str">
        <f>IFERROR(IF(VLOOKUP(BV$6,'Input| Setup'!$D$8:$F$57,3,0)=0,"",VLOOKUP(BV$6,'Input| Setup'!$D$8:$F$57,3,0)),"")</f>
        <v/>
      </c>
      <c r="BW8" s="92" t="str">
        <f>IFERROR(IF(VLOOKUP(BW$6,'Input| Setup'!$D$8:$F$57,3,0)=0,"",VLOOKUP(BW$6,'Input| Setup'!$D$8:$F$57,3,0)),"")</f>
        <v/>
      </c>
      <c r="BX8" s="92" t="str">
        <f>IFERROR(IF(VLOOKUP(BX$6,'Input| Setup'!$D$8:$F$57,3,0)=0,"",VLOOKUP(BX$6,'Input| Setup'!$D$8:$F$57,3,0)),"")</f>
        <v/>
      </c>
      <c r="BY8" s="92" t="str">
        <f>IFERROR(IF(VLOOKUP(BY$6,'Input| Setup'!$D$8:$F$57,3,0)=0,"",VLOOKUP(BY$6,'Input| Setup'!$D$8:$F$57,3,0)),"")</f>
        <v/>
      </c>
      <c r="BZ8" s="92" t="str">
        <f>IFERROR(IF(VLOOKUP(BZ$6,'Input| Setup'!$D$8:$F$57,3,0)=0,"",VLOOKUP(BZ$6,'Input| Setup'!$D$8:$F$57,3,0)),"")</f>
        <v/>
      </c>
      <c r="CA8" s="92" t="str">
        <f>IFERROR(IF(VLOOKUP(CA$6,'Input| Setup'!$D$8:$F$57,3,0)=0,"",VLOOKUP(CA$6,'Input| Setup'!$D$8:$F$57,3,0)),"")</f>
        <v/>
      </c>
      <c r="CB8" s="92" t="str">
        <f>IFERROR(IF(VLOOKUP(CB$6,'Input| Setup'!$D$8:$F$57,3,0)=0,"",VLOOKUP(CB$6,'Input| Setup'!$D$8:$F$57,3,0)),"")</f>
        <v/>
      </c>
      <c r="CC8" s="92" t="str">
        <f>IFERROR(IF(VLOOKUP(CC$6,'Input| Setup'!$D$8:$F$57,3,0)=0,"",VLOOKUP(CC$6,'Input| Setup'!$D$8:$F$57,3,0)),"")</f>
        <v/>
      </c>
      <c r="CD8" s="92" t="str">
        <f>IFERROR(IF(VLOOKUP(CD$6,'Input| Setup'!$D$8:$F$57,3,0)=0,"",VLOOKUP(CD$6,'Input| Setup'!$D$8:$F$57,3,0)),"")</f>
        <v/>
      </c>
      <c r="CE8" s="92" t="str">
        <f>IFERROR(IF(VLOOKUP(CE$6,'Input| Setup'!$D$8:$F$57,3,0)=0,"",VLOOKUP(CE$6,'Input| Setup'!$D$8:$F$57,3,0)),"")</f>
        <v/>
      </c>
      <c r="CF8" s="92" t="str">
        <f>IFERROR(IF(VLOOKUP(CF$6,'Input| Setup'!$D$8:$F$57,3,0)=0,"",VLOOKUP(CF$6,'Input| Setup'!$D$8:$F$57,3,0)),"")</f>
        <v/>
      </c>
      <c r="CG8" s="92" t="str">
        <f>IFERROR(IF(VLOOKUP(CG$6,'Input| Setup'!$D$8:$F$57,3,0)=0,"",VLOOKUP(CG$6,'Input| Setup'!$D$8:$F$57,3,0)),"")</f>
        <v/>
      </c>
      <c r="CH8" s="92" t="str">
        <f>IFERROR(IF(VLOOKUP(CH$6,'Input| Setup'!$D$8:$F$57,3,0)=0,"",VLOOKUP(CH$6,'Input| Setup'!$D$8:$F$57,3,0)),"")</f>
        <v/>
      </c>
      <c r="CI8" s="92" t="str">
        <f>IFERROR(IF(VLOOKUP(CI$6,'Input| Setup'!$D$8:$F$57,3,0)=0,"",VLOOKUP(CI$6,'Input| Setup'!$D$8:$F$57,3,0)),"")</f>
        <v/>
      </c>
      <c r="CJ8" s="92" t="str">
        <f>IFERROR(IF(VLOOKUP(CJ$6,'Input| Setup'!$D$8:$F$57,3,0)=0,"",VLOOKUP(CJ$6,'Input| Setup'!$D$8:$F$57,3,0)),"")</f>
        <v/>
      </c>
      <c r="CK8" s="92" t="str">
        <f>IFERROR(IF(VLOOKUP(CK$6,'Input| Setup'!$D$8:$F$57,3,0)=0,"",VLOOKUP(CK$6,'Input| Setup'!$D$8:$F$57,3,0)),"")</f>
        <v/>
      </c>
      <c r="CL8" s="92" t="str">
        <f>IFERROR(IF(VLOOKUP(CL$6,'Input| Setup'!$D$8:$F$57,3,0)=0,"",VLOOKUP(CL$6,'Input| Setup'!$D$8:$F$57,3,0)),"")</f>
        <v/>
      </c>
      <c r="CM8" s="92" t="str">
        <f>IFERROR(IF(VLOOKUP(CM$6,'Input| Setup'!$D$8:$F$57,3,0)=0,"",VLOOKUP(CM$6,'Input| Setup'!$D$8:$F$57,3,0)),"")</f>
        <v/>
      </c>
      <c r="CN8" s="92" t="str">
        <f>IFERROR(IF(VLOOKUP(CN$6,'Input| Setup'!$D$8:$F$57,3,0)=0,"",VLOOKUP(CN$6,'Input| Setup'!$D$8:$F$57,3,0)),"")</f>
        <v/>
      </c>
      <c r="CO8" s="92" t="str">
        <f>IFERROR(IF(VLOOKUP(CO$6,'Input| Setup'!$D$8:$F$57,3,0)=0,"",VLOOKUP(CO$6,'Input| Setup'!$D$8:$F$57,3,0)),"")</f>
        <v/>
      </c>
      <c r="CP8" s="290">
        <f>IF(SUM(CP10:CP1009)=0,0,1)</f>
        <v>0</v>
      </c>
    </row>
    <row r="9" spans="1:95" s="103" customFormat="1" x14ac:dyDescent="0.3">
      <c r="A9" s="92"/>
      <c r="B9" s="35"/>
      <c r="C9" s="246" t="s">
        <v>14</v>
      </c>
      <c r="D9" s="246" t="s">
        <v>15</v>
      </c>
      <c r="E9" s="90"/>
      <c r="F9" s="246" t="str">
        <f>MID('Input| Setup'!B18, 4, LEN('Input| Setup'!B18))</f>
        <v>RIN categories</v>
      </c>
      <c r="G9" s="246" t="s">
        <v>110</v>
      </c>
      <c r="H9" s="65"/>
      <c r="I9" s="246" t="str">
        <f>IFERROR('Input| Escalations'!H23,"")</f>
        <v>2024-25</v>
      </c>
      <c r="J9" s="246" t="str">
        <f>IFERROR('Input| Escalations'!I23,"")</f>
        <v>2025-26</v>
      </c>
      <c r="K9" s="246" t="str">
        <f>IFERROR('Input| Escalations'!J23,"")</f>
        <v>2026-27</v>
      </c>
      <c r="L9" s="246" t="str">
        <f>IFERROR('Input| Escalations'!K23,"")</f>
        <v>2027-28</v>
      </c>
      <c r="M9" s="246" t="str">
        <f>IFERROR('Input| Escalations'!L23,"")</f>
        <v>2028-29</v>
      </c>
      <c r="N9" s="246" t="str">
        <f>IFERROR('Input| Escalations'!M23,"")</f>
        <v>2029-30</v>
      </c>
      <c r="O9" s="246" t="str">
        <f>IFERROR('Input| Escalations'!N23,"")</f>
        <v>2030-31</v>
      </c>
      <c r="P9" s="65"/>
      <c r="Q9" s="246" t="str">
        <f>IFERROR('Input| Escalations'!H23,"")</f>
        <v>2024-25</v>
      </c>
      <c r="R9" s="246" t="str">
        <f>IFERROR('Input| Escalations'!I23,"")</f>
        <v>2025-26</v>
      </c>
      <c r="S9" s="246" t="str">
        <f>IFERROR('Input| Escalations'!J23,"")</f>
        <v>2026-27</v>
      </c>
      <c r="T9" s="246" t="str">
        <f>IFERROR('Input| Escalations'!K23,"")</f>
        <v>2027-28</v>
      </c>
      <c r="U9" s="246" t="str">
        <f>IFERROR('Input| Escalations'!L23,"")</f>
        <v>2028-29</v>
      </c>
      <c r="V9" s="246" t="str">
        <f>IFERROR('Input| Escalations'!M23,"")</f>
        <v>2029-30</v>
      </c>
      <c r="W9" s="246" t="str">
        <f>IFERROR('Input| Escalations'!N23,"")</f>
        <v>2030-31</v>
      </c>
      <c r="X9" s="98"/>
      <c r="Y9" s="246" t="s">
        <v>31</v>
      </c>
      <c r="Z9" s="246" t="s">
        <v>92</v>
      </c>
      <c r="AA9" s="246" t="s">
        <v>93</v>
      </c>
      <c r="AB9" s="90"/>
      <c r="AC9" s="246" t="s">
        <v>16</v>
      </c>
      <c r="AD9" s="246" t="s">
        <v>17</v>
      </c>
      <c r="AE9" s="98"/>
      <c r="AF9" s="246" t="s">
        <v>124</v>
      </c>
      <c r="AG9" s="246" t="s">
        <v>125</v>
      </c>
      <c r="AH9" s="98"/>
      <c r="AI9" s="246" t="str">
        <f>IF('Input| Setup'!B28="","!Check",'Input| Setup'!B28)</f>
        <v>Replacement</v>
      </c>
      <c r="AJ9" s="246" t="str">
        <f>IF('Input| Setup'!B29="","!Check",'Input| Setup'!B29)</f>
        <v>DER capex</v>
      </c>
      <c r="AK9" s="246" t="str">
        <f>IF('Input| Setup'!B30="","!Check",'Input| Setup'!B30)</f>
        <v>Augmentation</v>
      </c>
      <c r="AL9" s="246" t="str">
        <f>IF('Input| Setup'!B31="","!Check",'Input| Setup'!B31)</f>
        <v>Connections</v>
      </c>
      <c r="AM9" s="246" t="str">
        <f>IF('Input| Setup'!B32="","!Check",'Input| Setup'!B32)</f>
        <v>ICT capex</v>
      </c>
      <c r="AN9" s="246" t="str">
        <f>IF('Input| Setup'!B33="","!Check",'Input| Setup'!B33)</f>
        <v>Property capex</v>
      </c>
      <c r="AO9" s="246" t="str">
        <f>IF('Input| Setup'!B34="","!Check",'Input| Setup'!B34)</f>
        <v>Fleet capex</v>
      </c>
      <c r="AP9" s="246" t="str">
        <f>IF('Input| Setup'!B35="","!Check",'Input| Setup'!B35)</f>
        <v>Other non-network capex</v>
      </c>
      <c r="AQ9" s="65"/>
      <c r="AR9" s="246" t="str">
        <f>IFERROR(IF(VLOOKUP(AR$6,'Input| Setup'!$D$8:$E$57,2,0)=0,"",VLOOKUP(AR$6,'Input| Setup'!$D$8:$E$57,2,0)),"")</f>
        <v>Subtransmission</v>
      </c>
      <c r="AS9" s="246" t="str">
        <f>IF(VLOOKUP(AS$6,'Input| Setup'!$D$8:$E$57,2,0)=0,"",VLOOKUP(AS$6,'Input| Setup'!$D$8:$E$57,2,0))</f>
        <v>Distribution system assets</v>
      </c>
      <c r="AT9" s="246" t="str">
        <f>IFERROR(IF(VLOOKUP(AT$6,'Input| Setup'!$D$8:$E$57,2,0)=0,"",VLOOKUP(AT$6,'Input| Setup'!$D$8:$E$57,2,0)),"")</f>
        <v>SCADA/Network control</v>
      </c>
      <c r="AU9" s="246" t="str">
        <f>IFERROR(IF(VLOOKUP(AU$6,'Input| Setup'!$D$8:$E$57,2,0)=0,"",VLOOKUP(AU$6,'Input| Setup'!$D$8:$E$57,2,0)),"")</f>
        <v>Non-network general assets - IT</v>
      </c>
      <c r="AV9" s="246" t="str">
        <f>IFERROR(IF(VLOOKUP(AV$6,'Input| Setup'!$D$8:$E$57,2,0)=0,"",VLOOKUP(AV$6,'Input| Setup'!$D$8:$E$57,2,0)),"")</f>
        <v>Non-network general assets - Other</v>
      </c>
      <c r="AW9" s="246" t="str">
        <f>IFERROR(IF(VLOOKUP(AW$6,'Input| Setup'!$D$8:$E$57,2,0)=0,"",VLOOKUP(AW$6,'Input| Setup'!$D$8:$E$57,2,0)),"")</f>
        <v>Land</v>
      </c>
      <c r="AX9" s="246" t="str">
        <f>IFERROR(IF(VLOOKUP(AX$6,'Input| Setup'!$D$8:$E$57,2,0)=0,"",VLOOKUP(AX$6,'Input| Setup'!$D$8:$E$57,2,0)),"")</f>
        <v>Accelerated depreciation assets</v>
      </c>
      <c r="AY9" s="246" t="str">
        <f>IFERROR(IF(VLOOKUP(AY$6,'Input| Setup'!$D$8:$E$57,2,0)=0,"",VLOOKUP(AY$6,'Input| Setup'!$D$8:$E$57,2,0)),"")</f>
        <v>in-house software</v>
      </c>
      <c r="AZ9" s="246" t="str">
        <f>IFERROR(IF(VLOOKUP(AZ$6,'Input| Setup'!$D$8:$E$57,2,0)=0,"",VLOOKUP(AZ$6,'Input| Setup'!$D$8:$E$57,2,0)),"")</f>
        <v>Equity raising costs</v>
      </c>
      <c r="BA9" s="246" t="str">
        <f>IFERROR(IF(VLOOKUP(BA$6,'Input| Setup'!$D$8:$E$57,2,0)=0,"",VLOOKUP(BA$6,'Input| Setup'!$D$8:$E$57,2,0)),"")</f>
        <v/>
      </c>
      <c r="BB9" s="246" t="str">
        <f>IFERROR(IF(VLOOKUP(BB$6,'Input| Setup'!$D$8:$E$57,2,0)=0,"",VLOOKUP(BB$6,'Input| Setup'!$D$8:$E$57,2,0)),"")</f>
        <v/>
      </c>
      <c r="BC9" s="246" t="str">
        <f>IFERROR(IF(VLOOKUP(BC$6,'Input| Setup'!$D$8:$E$57,2,0)=0,"",VLOOKUP(BC$6,'Input| Setup'!$D$8:$E$57,2,0)),"")</f>
        <v/>
      </c>
      <c r="BD9" s="246" t="str">
        <f>IFERROR(IF(VLOOKUP(BD$6,'Input| Setup'!$D$8:$E$57,2,0)=0,"",VLOOKUP(BD$6,'Input| Setup'!$D$8:$E$57,2,0)),"")</f>
        <v/>
      </c>
      <c r="BE9" s="246" t="str">
        <f>IFERROR(IF(VLOOKUP(BE$6,'Input| Setup'!$D$8:$E$57,2,0)=0,"",VLOOKUP(BE$6,'Input| Setup'!$D$8:$E$57,2,0)),"")</f>
        <v/>
      </c>
      <c r="BF9" s="246" t="str">
        <f>IFERROR(IF(VLOOKUP(BF$6,'Input| Setup'!$D$8:$E$57,2,0)=0,"",VLOOKUP(BF$6,'Input| Setup'!$D$8:$E$57,2,0)),"")</f>
        <v/>
      </c>
      <c r="BG9" s="246" t="str">
        <f>IFERROR(IF(VLOOKUP(BG$6,'Input| Setup'!$D$8:$E$57,2,0)=0,"",VLOOKUP(BG$6,'Input| Setup'!$D$8:$E$57,2,0)),"")</f>
        <v/>
      </c>
      <c r="BH9" s="246" t="str">
        <f>IFERROR(IF(VLOOKUP(BH$6,'Input| Setup'!$D$8:$E$57,2,0)=0,"",VLOOKUP(BH$6,'Input| Setup'!$D$8:$E$57,2,0)),"")</f>
        <v/>
      </c>
      <c r="BI9" s="246" t="str">
        <f>IFERROR(IF(VLOOKUP(BI$6,'Input| Setup'!$D$8:$E$57,2,0)=0,"",VLOOKUP(BI$6,'Input| Setup'!$D$8:$E$57,2,0)),"")</f>
        <v/>
      </c>
      <c r="BJ9" s="246" t="str">
        <f>IFERROR(IF(VLOOKUP(BJ$6,'Input| Setup'!$D$8:$E$57,2,0)=0,"",VLOOKUP(BJ$6,'Input| Setup'!$D$8:$E$57,2,0)),"")</f>
        <v/>
      </c>
      <c r="BK9" s="246" t="str">
        <f>IFERROR(IF(VLOOKUP(BK$6,'Input| Setup'!$D$8:$E$57,2,0)=0,"",VLOOKUP(BK$6,'Input| Setup'!$D$8:$E$57,2,0)),"")</f>
        <v/>
      </c>
      <c r="BL9" s="246" t="str">
        <f>IFERROR(IF(VLOOKUP(BL$6,'Input| Setup'!$D$8:$E$57,2,0)=0,"",VLOOKUP(BL$6,'Input| Setup'!$D$8:$E$57,2,0)),"")</f>
        <v/>
      </c>
      <c r="BM9" s="246" t="str">
        <f>IFERROR(IF(VLOOKUP(BM$6,'Input| Setup'!$D$8:$E$57,2,0)=0,"",VLOOKUP(BM$6,'Input| Setup'!$D$8:$E$57,2,0)),"")</f>
        <v/>
      </c>
      <c r="BN9" s="246" t="str">
        <f>IFERROR(IF(VLOOKUP(BN$6,'Input| Setup'!$D$8:$E$57,2,0)=0,"",VLOOKUP(BN$6,'Input| Setup'!$D$8:$E$57,2,0)),"")</f>
        <v/>
      </c>
      <c r="BO9" s="246" t="str">
        <f>IFERROR(IF(VLOOKUP(BO$6,'Input| Setup'!$D$8:$E$57,2,0)=0,"",VLOOKUP(BO$6,'Input| Setup'!$D$8:$E$57,2,0)),"")</f>
        <v/>
      </c>
      <c r="BP9" s="246" t="str">
        <f>IFERROR(IF(VLOOKUP(BP$6,'Input| Setup'!$D$8:$E$57,2,0)=0,"",VLOOKUP(BP$6,'Input| Setup'!$D$8:$E$57,2,0)),"")</f>
        <v/>
      </c>
      <c r="BQ9" s="246" t="str">
        <f>IFERROR(IF(VLOOKUP(BQ$6,'Input| Setup'!$D$8:$E$57,2,0)=0,"",VLOOKUP(BQ$6,'Input| Setup'!$D$8:$E$57,2,0)),"")</f>
        <v/>
      </c>
      <c r="BR9" s="246" t="str">
        <f>IFERROR(IF(VLOOKUP(BR$6,'Input| Setup'!$D$8:$E$57,2,0)=0,"",VLOOKUP(BR$6,'Input| Setup'!$D$8:$E$57,2,0)),"")</f>
        <v/>
      </c>
      <c r="BS9" s="246" t="str">
        <f>IFERROR(IF(VLOOKUP(BS$6,'Input| Setup'!$D$8:$E$57,2,0)=0,"",VLOOKUP(BS$6,'Input| Setup'!$D$8:$E$57,2,0)),"")</f>
        <v/>
      </c>
      <c r="BT9" s="246" t="str">
        <f>IFERROR(IF(VLOOKUP(BT$6,'Input| Setup'!$D$8:$E$57,2,0)=0,"",VLOOKUP(BT$6,'Input| Setup'!$D$8:$E$57,2,0)),"")</f>
        <v/>
      </c>
      <c r="BU9" s="246" t="str">
        <f>IFERROR(IF(VLOOKUP(BU$6,'Input| Setup'!$D$8:$E$57,2,0)=0,"",VLOOKUP(BU$6,'Input| Setup'!$D$8:$E$57,2,0)),"")</f>
        <v/>
      </c>
      <c r="BV9" s="246" t="str">
        <f>IFERROR(IF(VLOOKUP(BV$6,'Input| Setup'!$D$8:$E$57,2,0)=0,"",VLOOKUP(BV$6,'Input| Setup'!$D$8:$E$57,2,0)),"")</f>
        <v/>
      </c>
      <c r="BW9" s="246" t="str">
        <f>IFERROR(IF(VLOOKUP(BW$6,'Input| Setup'!$D$8:$E$57,2,0)=0,"",VLOOKUP(BW$6,'Input| Setup'!$D$8:$E$57,2,0)),"")</f>
        <v/>
      </c>
      <c r="BX9" s="246" t="str">
        <f>IFERROR(IF(VLOOKUP(BX$6,'Input| Setup'!$D$8:$E$57,2,0)=0,"",VLOOKUP(BX$6,'Input| Setup'!$D$8:$E$57,2,0)),"")</f>
        <v/>
      </c>
      <c r="BY9" s="246" t="str">
        <f>IFERROR(IF(VLOOKUP(BY$6,'Input| Setup'!$D$8:$E$57,2,0)=0,"",VLOOKUP(BY$6,'Input| Setup'!$D$8:$E$57,2,0)),"")</f>
        <v/>
      </c>
      <c r="BZ9" s="246" t="str">
        <f>IFERROR(IF(VLOOKUP(BZ$6,'Input| Setup'!$D$8:$E$57,2,0)=0,"",VLOOKUP(BZ$6,'Input| Setup'!$D$8:$E$57,2,0)),"")</f>
        <v/>
      </c>
      <c r="CA9" s="246" t="str">
        <f>IFERROR(IF(VLOOKUP(CA$6,'Input| Setup'!$D$8:$E$57,2,0)=0,"",VLOOKUP(CA$6,'Input| Setup'!$D$8:$E$57,2,0)),"")</f>
        <v/>
      </c>
      <c r="CB9" s="246" t="str">
        <f>IFERROR(IF(VLOOKUP(CB$6,'Input| Setup'!$D$8:$E$57,2,0)=0,"",VLOOKUP(CB$6,'Input| Setup'!$D$8:$E$57,2,0)),"")</f>
        <v/>
      </c>
      <c r="CC9" s="246" t="str">
        <f>IFERROR(IF(VLOOKUP(CC$6,'Input| Setup'!$D$8:$E$57,2,0)=0,"",VLOOKUP(CC$6,'Input| Setup'!$D$8:$E$57,2,0)),"")</f>
        <v/>
      </c>
      <c r="CD9" s="246" t="str">
        <f>IFERROR(IF(VLOOKUP(CD$6,'Input| Setup'!$D$8:$E$57,2,0)=0,"",VLOOKUP(CD$6,'Input| Setup'!$D$8:$E$57,2,0)),"")</f>
        <v/>
      </c>
      <c r="CE9" s="246" t="str">
        <f>IFERROR(IF(VLOOKUP(CE$6,'Input| Setup'!$D$8:$E$57,2,0)=0,"",VLOOKUP(CE$6,'Input| Setup'!$D$8:$E$57,2,0)),"")</f>
        <v/>
      </c>
      <c r="CF9" s="246" t="str">
        <f>IFERROR(IF(VLOOKUP(CF$6,'Input| Setup'!$D$8:$E$57,2,0)=0,"",VLOOKUP(CF$6,'Input| Setup'!$D$8:$E$57,2,0)),"")</f>
        <v/>
      </c>
      <c r="CG9" s="246" t="str">
        <f>IFERROR(IF(VLOOKUP(CG$6,'Input| Setup'!$D$8:$E$57,2,0)=0,"",VLOOKUP(CG$6,'Input| Setup'!$D$8:$E$57,2,0)),"")</f>
        <v/>
      </c>
      <c r="CH9" s="246" t="str">
        <f>IFERROR(IF(VLOOKUP(CH$6,'Input| Setup'!$D$8:$E$57,2,0)=0,"",VLOOKUP(CH$6,'Input| Setup'!$D$8:$E$57,2,0)),"")</f>
        <v/>
      </c>
      <c r="CI9" s="246" t="str">
        <f>IFERROR(IF(VLOOKUP(CI$6,'Input| Setup'!$D$8:$E$57,2,0)=0,"",VLOOKUP(CI$6,'Input| Setup'!$D$8:$E$57,2,0)),"")</f>
        <v/>
      </c>
      <c r="CJ9" s="246" t="str">
        <f>IFERROR(IF(VLOOKUP(CJ$6,'Input| Setup'!$D$8:$E$57,2,0)=0,"",VLOOKUP(CJ$6,'Input| Setup'!$D$8:$E$57,2,0)),"")</f>
        <v/>
      </c>
      <c r="CK9" s="246" t="str">
        <f>IFERROR(IF(VLOOKUP(CK$6,'Input| Setup'!$D$8:$E$57,2,0)=0,"",VLOOKUP(CK$6,'Input| Setup'!$D$8:$E$57,2,0)),"")</f>
        <v/>
      </c>
      <c r="CL9" s="246" t="str">
        <f>IFERROR(IF(VLOOKUP(CL$6,'Input| Setup'!$D$8:$E$57,2,0)=0,"",VLOOKUP(CL$6,'Input| Setup'!$D$8:$E$57,2,0)),"")</f>
        <v/>
      </c>
      <c r="CM9" s="246" t="str">
        <f>IFERROR(IF(VLOOKUP(CM$6,'Input| Setup'!$D$8:$E$57,2,0)=0,"",VLOOKUP(CM$6,'Input| Setup'!$D$8:$E$57,2,0)),"")</f>
        <v/>
      </c>
      <c r="CN9" s="246" t="str">
        <f>IFERROR(IF(VLOOKUP(CN$6,'Input| Setup'!$D$8:$E$57,2,0)=0,"",VLOOKUP(CN$6,'Input| Setup'!$D$8:$E$57,2,0)),"")</f>
        <v/>
      </c>
      <c r="CO9" s="246" t="str">
        <f>IFERROR(IF(VLOOKUP(CO$6,'Input| Setup'!$D$8:$E$57,2,0)=0,"",VLOOKUP(CO$6,'Input| Setup'!$D$8:$E$57,2,0)),"")</f>
        <v/>
      </c>
    </row>
    <row r="10" spans="1:95" x14ac:dyDescent="0.3">
      <c r="A10" s="92"/>
      <c r="B10" s="268">
        <v>1</v>
      </c>
      <c r="C10" s="280" t="s">
        <v>206</v>
      </c>
      <c r="D10" s="280">
        <v>1</v>
      </c>
      <c r="F10" s="280" t="s">
        <v>9</v>
      </c>
      <c r="G10" s="282" t="s">
        <v>9</v>
      </c>
      <c r="H10" s="101"/>
      <c r="I10" s="283"/>
      <c r="J10" s="283"/>
      <c r="K10" s="283">
        <v>9139.0586194584739</v>
      </c>
      <c r="L10" s="283">
        <v>9139.0586194584739</v>
      </c>
      <c r="M10" s="283">
        <v>9139.0586194584739</v>
      </c>
      <c r="N10" s="283">
        <v>9139.0586194584739</v>
      </c>
      <c r="O10" s="283">
        <v>9139.0586194584739</v>
      </c>
      <c r="P10" s="101"/>
      <c r="Q10" s="283"/>
      <c r="R10" s="283"/>
      <c r="S10" s="283">
        <v>0</v>
      </c>
      <c r="T10" s="283">
        <v>0</v>
      </c>
      <c r="U10" s="283">
        <v>0</v>
      </c>
      <c r="V10" s="283">
        <v>0</v>
      </c>
      <c r="W10" s="283">
        <v>0</v>
      </c>
      <c r="X10" s="102"/>
      <c r="Y10" s="284">
        <v>0.20481776411106023</v>
      </c>
      <c r="Z10" s="284">
        <v>0.41920466747796403</v>
      </c>
      <c r="AA10" s="284">
        <v>0.37597756841097574</v>
      </c>
      <c r="AB10" s="206" t="str">
        <f>IF(SUM(Y10:AA10,I10:O10)=0,"",IF(SUM(Y10:AA10)=1,"",1))</f>
        <v/>
      </c>
      <c r="AC10" s="285" t="s">
        <v>7</v>
      </c>
      <c r="AD10" s="285" t="s">
        <v>8</v>
      </c>
      <c r="AE10" s="102"/>
      <c r="AF10" s="287"/>
      <c r="AG10" s="287"/>
      <c r="AH10" s="102"/>
      <c r="AI10" s="279">
        <v>1</v>
      </c>
      <c r="AJ10" s="279">
        <v>0</v>
      </c>
      <c r="AK10" s="279">
        <v>0</v>
      </c>
      <c r="AL10" s="279" t="s">
        <v>292</v>
      </c>
      <c r="AM10" s="279">
        <v>0</v>
      </c>
      <c r="AN10" s="279" t="s">
        <v>292</v>
      </c>
      <c r="AO10" s="279">
        <v>0</v>
      </c>
      <c r="AP10" s="279" t="s">
        <v>292</v>
      </c>
      <c r="AQ10" s="92"/>
      <c r="AR10" s="279">
        <v>0.13</v>
      </c>
      <c r="AS10" s="279">
        <v>0.87</v>
      </c>
      <c r="AT10" s="279">
        <v>0</v>
      </c>
      <c r="AU10" s="279">
        <v>0</v>
      </c>
      <c r="AV10" s="279">
        <v>0</v>
      </c>
      <c r="AW10" s="279">
        <v>0</v>
      </c>
      <c r="AX10" s="279" t="s">
        <v>292</v>
      </c>
      <c r="AY10" s="279" t="s">
        <v>292</v>
      </c>
      <c r="AZ10" s="279" t="s">
        <v>292</v>
      </c>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89" t="str">
        <f>IF(COUNT(AI10:AP10)=0,"",IF(SUM(AI10:AP10)=1,"",1))</f>
        <v/>
      </c>
      <c r="CQ10" s="202"/>
    </row>
    <row r="11" spans="1:95" x14ac:dyDescent="0.3">
      <c r="A11" s="92"/>
      <c r="B11" s="268">
        <f>IFERROR(B10+1,"")</f>
        <v>2</v>
      </c>
      <c r="C11" s="280" t="s">
        <v>207</v>
      </c>
      <c r="D11" s="280">
        <v>2</v>
      </c>
      <c r="F11" s="280" t="s">
        <v>9</v>
      </c>
      <c r="G11" s="282" t="s">
        <v>9</v>
      </c>
      <c r="H11" s="101"/>
      <c r="I11" s="283"/>
      <c r="J11" s="283"/>
      <c r="K11" s="283">
        <v>13362.946032813465</v>
      </c>
      <c r="L11" s="283">
        <v>13362.946032813465</v>
      </c>
      <c r="M11" s="283">
        <v>13362.946032813465</v>
      </c>
      <c r="N11" s="283">
        <v>13362.946032813465</v>
      </c>
      <c r="O11" s="283">
        <v>13362.946032813465</v>
      </c>
      <c r="P11" s="101"/>
      <c r="Q11" s="283"/>
      <c r="R11" s="283"/>
      <c r="S11" s="283">
        <v>0</v>
      </c>
      <c r="T11" s="283">
        <v>0</v>
      </c>
      <c r="U11" s="283">
        <v>0</v>
      </c>
      <c r="V11" s="283">
        <v>0</v>
      </c>
      <c r="W11" s="283">
        <v>0</v>
      </c>
      <c r="X11" s="102"/>
      <c r="Y11" s="284">
        <v>0.20481776411106023</v>
      </c>
      <c r="Z11" s="284">
        <v>0.41920466747796403</v>
      </c>
      <c r="AA11" s="284">
        <v>0.37597756841097574</v>
      </c>
      <c r="AB11" s="206" t="str">
        <f t="shared" ref="AB11:AB74" si="4">IF(SUM(Y11:AA11,I11:O11)=0,"",IF(SUM(Y11:AA11)=1,"",1))</f>
        <v/>
      </c>
      <c r="AC11" s="285" t="s">
        <v>7</v>
      </c>
      <c r="AD11" s="285" t="s">
        <v>8</v>
      </c>
      <c r="AE11" s="102"/>
      <c r="AF11" s="287"/>
      <c r="AG11" s="287"/>
      <c r="AH11" s="102"/>
      <c r="AI11" s="279">
        <v>1</v>
      </c>
      <c r="AJ11" s="279">
        <v>0</v>
      </c>
      <c r="AK11" s="279">
        <v>0</v>
      </c>
      <c r="AL11" s="279" t="s">
        <v>292</v>
      </c>
      <c r="AM11" s="279">
        <v>0</v>
      </c>
      <c r="AN11" s="279" t="s">
        <v>292</v>
      </c>
      <c r="AO11" s="279">
        <v>0</v>
      </c>
      <c r="AP11" s="279" t="s">
        <v>292</v>
      </c>
      <c r="AQ11" s="92"/>
      <c r="AR11" s="279">
        <v>0.13</v>
      </c>
      <c r="AS11" s="279">
        <v>0.87</v>
      </c>
      <c r="AT11" s="279">
        <v>0</v>
      </c>
      <c r="AU11" s="279">
        <v>0</v>
      </c>
      <c r="AV11" s="279">
        <v>0</v>
      </c>
      <c r="AW11" s="279">
        <v>0</v>
      </c>
      <c r="AX11" s="279" t="s">
        <v>292</v>
      </c>
      <c r="AY11" s="279" t="s">
        <v>292</v>
      </c>
      <c r="AZ11" s="279" t="s">
        <v>292</v>
      </c>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89" t="str">
        <f t="shared" ref="CP11:CP74" si="5">IF(COUNT(AI11:AP11)=0,"",IF(SUM(AI11:AP11)=1,"",1))</f>
        <v/>
      </c>
      <c r="CQ11" s="202"/>
    </row>
    <row r="12" spans="1:95" x14ac:dyDescent="0.3">
      <c r="A12" s="99"/>
      <c r="B12" s="268">
        <f t="shared" ref="B12:B75" si="6">IFERROR(B11+1,"")</f>
        <v>3</v>
      </c>
      <c r="C12" s="280" t="s">
        <v>208</v>
      </c>
      <c r="D12" s="280">
        <v>3</v>
      </c>
      <c r="F12" s="280" t="s">
        <v>9</v>
      </c>
      <c r="G12" s="282" t="s">
        <v>9</v>
      </c>
      <c r="H12" s="101"/>
      <c r="I12" s="283"/>
      <c r="J12" s="283"/>
      <c r="K12" s="283">
        <v>12801.257968454716</v>
      </c>
      <c r="L12" s="283">
        <v>12801.257968454716</v>
      </c>
      <c r="M12" s="283">
        <v>12801.257968454716</v>
      </c>
      <c r="N12" s="283">
        <v>12801.257968454716</v>
      </c>
      <c r="O12" s="283">
        <v>12801.257968454716</v>
      </c>
      <c r="P12" s="101"/>
      <c r="Q12" s="283"/>
      <c r="R12" s="283"/>
      <c r="S12" s="283">
        <v>0</v>
      </c>
      <c r="T12" s="283">
        <v>0</v>
      </c>
      <c r="U12" s="283">
        <v>0</v>
      </c>
      <c r="V12" s="283">
        <v>0</v>
      </c>
      <c r="W12" s="283">
        <v>0</v>
      </c>
      <c r="X12" s="102"/>
      <c r="Y12" s="284">
        <v>0.20481776411106023</v>
      </c>
      <c r="Z12" s="284">
        <v>0.41920466747796403</v>
      </c>
      <c r="AA12" s="284">
        <v>0.37597756841097574</v>
      </c>
      <c r="AB12" s="206" t="str">
        <f t="shared" si="4"/>
        <v/>
      </c>
      <c r="AC12" s="285" t="s">
        <v>7</v>
      </c>
      <c r="AD12" s="285" t="s">
        <v>8</v>
      </c>
      <c r="AE12" s="102"/>
      <c r="AF12" s="287"/>
      <c r="AG12" s="287"/>
      <c r="AH12" s="102"/>
      <c r="AI12" s="279">
        <v>1</v>
      </c>
      <c r="AJ12" s="279">
        <v>0</v>
      </c>
      <c r="AK12" s="279">
        <v>0</v>
      </c>
      <c r="AL12" s="279" t="s">
        <v>292</v>
      </c>
      <c r="AM12" s="279">
        <v>0</v>
      </c>
      <c r="AN12" s="279" t="s">
        <v>292</v>
      </c>
      <c r="AO12" s="279">
        <v>0</v>
      </c>
      <c r="AP12" s="279" t="s">
        <v>292</v>
      </c>
      <c r="AQ12" s="92"/>
      <c r="AR12" s="279">
        <v>0.13</v>
      </c>
      <c r="AS12" s="279">
        <v>0.87</v>
      </c>
      <c r="AT12" s="279">
        <v>0</v>
      </c>
      <c r="AU12" s="279">
        <v>0</v>
      </c>
      <c r="AV12" s="279">
        <v>0</v>
      </c>
      <c r="AW12" s="279">
        <v>0</v>
      </c>
      <c r="AX12" s="279" t="s">
        <v>292</v>
      </c>
      <c r="AY12" s="279" t="s">
        <v>292</v>
      </c>
      <c r="AZ12" s="279" t="s">
        <v>292</v>
      </c>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89" t="str">
        <f t="shared" si="5"/>
        <v/>
      </c>
      <c r="CQ12" s="202"/>
    </row>
    <row r="13" spans="1:95" x14ac:dyDescent="0.3">
      <c r="A13" s="99"/>
      <c r="B13" s="268">
        <f t="shared" si="6"/>
        <v>4</v>
      </c>
      <c r="C13" s="280" t="s">
        <v>209</v>
      </c>
      <c r="D13" s="280">
        <v>4</v>
      </c>
      <c r="F13" s="280" t="s">
        <v>9</v>
      </c>
      <c r="G13" s="282" t="s">
        <v>9</v>
      </c>
      <c r="H13" s="101"/>
      <c r="I13" s="283"/>
      <c r="J13" s="283"/>
      <c r="K13" s="283">
        <v>7507.3485985712205</v>
      </c>
      <c r="L13" s="283">
        <v>7507.3485985712205</v>
      </c>
      <c r="M13" s="283">
        <v>7507.3485985712205</v>
      </c>
      <c r="N13" s="283">
        <v>7507.3485985712205</v>
      </c>
      <c r="O13" s="283">
        <v>7507.3485985712205</v>
      </c>
      <c r="P13" s="101"/>
      <c r="Q13" s="283"/>
      <c r="R13" s="283"/>
      <c r="S13" s="283">
        <v>0</v>
      </c>
      <c r="T13" s="283">
        <v>0</v>
      </c>
      <c r="U13" s="283">
        <v>0</v>
      </c>
      <c r="V13" s="283">
        <v>0</v>
      </c>
      <c r="W13" s="283">
        <v>0</v>
      </c>
      <c r="X13" s="102"/>
      <c r="Y13" s="284">
        <v>0.20481776411106023</v>
      </c>
      <c r="Z13" s="284">
        <v>0.41920466747796403</v>
      </c>
      <c r="AA13" s="284">
        <v>0.37597756841097574</v>
      </c>
      <c r="AB13" s="206" t="str">
        <f t="shared" si="4"/>
        <v/>
      </c>
      <c r="AC13" s="285" t="s">
        <v>7</v>
      </c>
      <c r="AD13" s="285" t="s">
        <v>8</v>
      </c>
      <c r="AE13" s="102"/>
      <c r="AF13" s="287"/>
      <c r="AG13" s="287"/>
      <c r="AH13" s="102"/>
      <c r="AI13" s="279">
        <v>1</v>
      </c>
      <c r="AJ13" s="279">
        <v>0</v>
      </c>
      <c r="AK13" s="279">
        <v>0</v>
      </c>
      <c r="AL13" s="279" t="s">
        <v>292</v>
      </c>
      <c r="AM13" s="279">
        <v>0</v>
      </c>
      <c r="AN13" s="279" t="s">
        <v>292</v>
      </c>
      <c r="AO13" s="279">
        <v>0</v>
      </c>
      <c r="AP13" s="279" t="s">
        <v>292</v>
      </c>
      <c r="AQ13" s="92"/>
      <c r="AR13" s="279">
        <v>0.13</v>
      </c>
      <c r="AS13" s="279">
        <v>0.87</v>
      </c>
      <c r="AT13" s="279">
        <v>0</v>
      </c>
      <c r="AU13" s="279">
        <v>0</v>
      </c>
      <c r="AV13" s="279">
        <v>0</v>
      </c>
      <c r="AW13" s="279">
        <v>0</v>
      </c>
      <c r="AX13" s="279" t="s">
        <v>292</v>
      </c>
      <c r="AY13" s="279" t="s">
        <v>292</v>
      </c>
      <c r="AZ13" s="279" t="s">
        <v>292</v>
      </c>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89" t="str">
        <f t="shared" si="5"/>
        <v/>
      </c>
      <c r="CQ13" s="202"/>
    </row>
    <row r="14" spans="1:95" x14ac:dyDescent="0.3">
      <c r="A14" s="99"/>
      <c r="B14" s="268">
        <f t="shared" si="6"/>
        <v>5</v>
      </c>
      <c r="C14" s="280" t="s">
        <v>210</v>
      </c>
      <c r="D14" s="280">
        <v>5</v>
      </c>
      <c r="F14" s="280" t="s">
        <v>9</v>
      </c>
      <c r="G14" s="282" t="s">
        <v>9</v>
      </c>
      <c r="H14" s="101"/>
      <c r="I14" s="283"/>
      <c r="J14" s="283"/>
      <c r="K14" s="283">
        <v>1515.0533220192956</v>
      </c>
      <c r="L14" s="283">
        <v>1549.6362964345026</v>
      </c>
      <c r="M14" s="283">
        <v>1581.0604430725812</v>
      </c>
      <c r="N14" s="283">
        <v>1611.2785275187525</v>
      </c>
      <c r="O14" s="283">
        <v>1644.1283813667533</v>
      </c>
      <c r="P14" s="101"/>
      <c r="Q14" s="283"/>
      <c r="R14" s="283"/>
      <c r="S14" s="283">
        <v>0</v>
      </c>
      <c r="T14" s="283">
        <v>0</v>
      </c>
      <c r="U14" s="283">
        <v>0</v>
      </c>
      <c r="V14" s="283">
        <v>0</v>
      </c>
      <c r="W14" s="283">
        <v>0</v>
      </c>
      <c r="X14" s="102"/>
      <c r="Y14" s="284">
        <v>0.20481776411106023</v>
      </c>
      <c r="Z14" s="284">
        <v>0.41920466747796403</v>
      </c>
      <c r="AA14" s="284">
        <v>0.37597756841097574</v>
      </c>
      <c r="AB14" s="206" t="str">
        <f t="shared" si="4"/>
        <v/>
      </c>
      <c r="AC14" s="285" t="s">
        <v>7</v>
      </c>
      <c r="AD14" s="285" t="s">
        <v>8</v>
      </c>
      <c r="AE14" s="102"/>
      <c r="AF14" s="287"/>
      <c r="AG14" s="287"/>
      <c r="AH14" s="102"/>
      <c r="AI14" s="279">
        <v>1</v>
      </c>
      <c r="AJ14" s="279">
        <v>0</v>
      </c>
      <c r="AK14" s="279">
        <v>0</v>
      </c>
      <c r="AL14" s="279" t="s">
        <v>292</v>
      </c>
      <c r="AM14" s="279">
        <v>0</v>
      </c>
      <c r="AN14" s="279" t="s">
        <v>292</v>
      </c>
      <c r="AO14" s="279">
        <v>0</v>
      </c>
      <c r="AP14" s="279" t="s">
        <v>292</v>
      </c>
      <c r="AQ14" s="92"/>
      <c r="AR14" s="279">
        <v>0.13</v>
      </c>
      <c r="AS14" s="279">
        <v>0.87</v>
      </c>
      <c r="AT14" s="279">
        <v>0</v>
      </c>
      <c r="AU14" s="279">
        <v>0</v>
      </c>
      <c r="AV14" s="279">
        <v>0</v>
      </c>
      <c r="AW14" s="279">
        <v>0</v>
      </c>
      <c r="AX14" s="279" t="s">
        <v>292</v>
      </c>
      <c r="AY14" s="279" t="s">
        <v>292</v>
      </c>
      <c r="AZ14" s="279" t="s">
        <v>292</v>
      </c>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89" t="str">
        <f t="shared" si="5"/>
        <v/>
      </c>
      <c r="CQ14" s="202"/>
    </row>
    <row r="15" spans="1:95" x14ac:dyDescent="0.3">
      <c r="A15" s="99"/>
      <c r="B15" s="268">
        <f t="shared" si="6"/>
        <v>6</v>
      </c>
      <c r="C15" s="280" t="s">
        <v>211</v>
      </c>
      <c r="D15" s="280">
        <v>6</v>
      </c>
      <c r="F15" s="280" t="s">
        <v>9</v>
      </c>
      <c r="G15" s="282" t="s">
        <v>9</v>
      </c>
      <c r="H15" s="101"/>
      <c r="I15" s="283"/>
      <c r="J15" s="283"/>
      <c r="K15" s="283">
        <v>9486.2462156396214</v>
      </c>
      <c r="L15" s="283">
        <v>9486.2462156396214</v>
      </c>
      <c r="M15" s="283">
        <v>9486.2462156396214</v>
      </c>
      <c r="N15" s="283">
        <v>9486.2462156396214</v>
      </c>
      <c r="O15" s="283">
        <v>9486.2462156396214</v>
      </c>
      <c r="P15" s="101"/>
      <c r="Q15" s="283"/>
      <c r="R15" s="283"/>
      <c r="S15" s="283">
        <v>0</v>
      </c>
      <c r="T15" s="283">
        <v>0</v>
      </c>
      <c r="U15" s="283">
        <v>0</v>
      </c>
      <c r="V15" s="283">
        <v>0</v>
      </c>
      <c r="W15" s="283">
        <v>0</v>
      </c>
      <c r="X15" s="102"/>
      <c r="Y15" s="284">
        <v>0.20481776411106023</v>
      </c>
      <c r="Z15" s="284">
        <v>0.41920466747796403</v>
      </c>
      <c r="AA15" s="284">
        <v>0.37597756841097574</v>
      </c>
      <c r="AB15" s="206" t="str">
        <f t="shared" si="4"/>
        <v/>
      </c>
      <c r="AC15" s="285" t="s">
        <v>7</v>
      </c>
      <c r="AD15" s="285" t="s">
        <v>8</v>
      </c>
      <c r="AE15" s="102"/>
      <c r="AF15" s="287"/>
      <c r="AG15" s="287"/>
      <c r="AH15" s="102"/>
      <c r="AI15" s="279">
        <v>1</v>
      </c>
      <c r="AJ15" s="279">
        <v>0</v>
      </c>
      <c r="AK15" s="279">
        <v>0</v>
      </c>
      <c r="AL15" s="279" t="s">
        <v>292</v>
      </c>
      <c r="AM15" s="279">
        <v>0</v>
      </c>
      <c r="AN15" s="279" t="s">
        <v>292</v>
      </c>
      <c r="AO15" s="279">
        <v>0</v>
      </c>
      <c r="AP15" s="279" t="s">
        <v>292</v>
      </c>
      <c r="AQ15" s="92"/>
      <c r="AR15" s="279">
        <v>0.13</v>
      </c>
      <c r="AS15" s="279">
        <v>0.87</v>
      </c>
      <c r="AT15" s="279">
        <v>0</v>
      </c>
      <c r="AU15" s="279">
        <v>0</v>
      </c>
      <c r="AV15" s="279">
        <v>0</v>
      </c>
      <c r="AW15" s="279">
        <v>0</v>
      </c>
      <c r="AX15" s="279" t="s">
        <v>292</v>
      </c>
      <c r="AY15" s="279" t="s">
        <v>292</v>
      </c>
      <c r="AZ15" s="279" t="s">
        <v>292</v>
      </c>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89" t="str">
        <f t="shared" si="5"/>
        <v/>
      </c>
      <c r="CQ15" s="202"/>
    </row>
    <row r="16" spans="1:95" x14ac:dyDescent="0.3">
      <c r="A16" s="99"/>
      <c r="B16" s="268">
        <f t="shared" si="6"/>
        <v>7</v>
      </c>
      <c r="C16" s="280" t="s">
        <v>212</v>
      </c>
      <c r="D16" s="280">
        <v>7</v>
      </c>
      <c r="F16" s="280" t="s">
        <v>9</v>
      </c>
      <c r="G16" s="282" t="s">
        <v>9</v>
      </c>
      <c r="H16" s="101"/>
      <c r="I16" s="283"/>
      <c r="J16" s="283"/>
      <c r="K16" s="283">
        <v>2750.0841332515301</v>
      </c>
      <c r="L16" s="283">
        <v>2897.7555996004385</v>
      </c>
      <c r="M16" s="283">
        <v>3045.4270659493327</v>
      </c>
      <c r="N16" s="283">
        <v>3193.2493397611229</v>
      </c>
      <c r="O16" s="283">
        <v>3340.9208061100298</v>
      </c>
      <c r="P16" s="101"/>
      <c r="Q16" s="283"/>
      <c r="R16" s="283"/>
      <c r="S16" s="283">
        <v>0</v>
      </c>
      <c r="T16" s="283">
        <v>0</v>
      </c>
      <c r="U16" s="283">
        <v>0</v>
      </c>
      <c r="V16" s="283">
        <v>0</v>
      </c>
      <c r="W16" s="283">
        <v>0</v>
      </c>
      <c r="X16" s="102"/>
      <c r="Y16" s="284">
        <v>0.20481776411106023</v>
      </c>
      <c r="Z16" s="284">
        <v>0.41920466747796403</v>
      </c>
      <c r="AA16" s="284">
        <v>0.37597756841097574</v>
      </c>
      <c r="AB16" s="206" t="str">
        <f t="shared" si="4"/>
        <v/>
      </c>
      <c r="AC16" s="285" t="s">
        <v>7</v>
      </c>
      <c r="AD16" s="285" t="s">
        <v>8</v>
      </c>
      <c r="AE16" s="102"/>
      <c r="AF16" s="287"/>
      <c r="AG16" s="287"/>
      <c r="AH16" s="102"/>
      <c r="AI16" s="279">
        <v>1</v>
      </c>
      <c r="AJ16" s="279">
        <v>0</v>
      </c>
      <c r="AK16" s="279">
        <v>0</v>
      </c>
      <c r="AL16" s="279" t="s">
        <v>292</v>
      </c>
      <c r="AM16" s="279">
        <v>0</v>
      </c>
      <c r="AN16" s="279" t="s">
        <v>292</v>
      </c>
      <c r="AO16" s="279">
        <v>0</v>
      </c>
      <c r="AP16" s="279" t="s">
        <v>292</v>
      </c>
      <c r="AQ16" s="92"/>
      <c r="AR16" s="279">
        <v>0.13</v>
      </c>
      <c r="AS16" s="279">
        <v>0.87</v>
      </c>
      <c r="AT16" s="279">
        <v>0</v>
      </c>
      <c r="AU16" s="279">
        <v>0</v>
      </c>
      <c r="AV16" s="279">
        <v>0</v>
      </c>
      <c r="AW16" s="279">
        <v>0</v>
      </c>
      <c r="AX16" s="279" t="s">
        <v>292</v>
      </c>
      <c r="AY16" s="279" t="s">
        <v>292</v>
      </c>
      <c r="AZ16" s="279" t="s">
        <v>292</v>
      </c>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89" t="str">
        <f t="shared" si="5"/>
        <v/>
      </c>
      <c r="CQ16" s="202"/>
    </row>
    <row r="17" spans="1:95" x14ac:dyDescent="0.3">
      <c r="A17" s="99"/>
      <c r="B17" s="268">
        <f t="shared" si="6"/>
        <v>8</v>
      </c>
      <c r="C17" s="280" t="s">
        <v>213</v>
      </c>
      <c r="D17" s="280">
        <v>8</v>
      </c>
      <c r="F17" s="280" t="s">
        <v>9</v>
      </c>
      <c r="G17" s="282" t="s">
        <v>9</v>
      </c>
      <c r="H17" s="101"/>
      <c r="I17" s="283"/>
      <c r="J17" s="283"/>
      <c r="K17" s="283">
        <v>4691.6096247883297</v>
      </c>
      <c r="L17" s="283">
        <v>4886.0515843890689</v>
      </c>
      <c r="M17" s="283">
        <v>5080.4935439898072</v>
      </c>
      <c r="N17" s="283">
        <v>5274.9355035905455</v>
      </c>
      <c r="O17" s="283">
        <v>5469.3774631912283</v>
      </c>
      <c r="P17" s="101"/>
      <c r="Q17" s="283"/>
      <c r="R17" s="283"/>
      <c r="S17" s="283">
        <v>0</v>
      </c>
      <c r="T17" s="283">
        <v>0</v>
      </c>
      <c r="U17" s="283">
        <v>0</v>
      </c>
      <c r="V17" s="283">
        <v>0</v>
      </c>
      <c r="W17" s="283">
        <v>0</v>
      </c>
      <c r="X17" s="102"/>
      <c r="Y17" s="284">
        <v>0.20481776411106023</v>
      </c>
      <c r="Z17" s="284">
        <v>0.41920466747796403</v>
      </c>
      <c r="AA17" s="284">
        <v>0.37597756841097574</v>
      </c>
      <c r="AB17" s="206" t="str">
        <f t="shared" si="4"/>
        <v/>
      </c>
      <c r="AC17" s="285" t="s">
        <v>7</v>
      </c>
      <c r="AD17" s="285" t="s">
        <v>8</v>
      </c>
      <c r="AE17" s="102"/>
      <c r="AF17" s="287"/>
      <c r="AG17" s="287"/>
      <c r="AH17" s="102"/>
      <c r="AI17" s="279">
        <v>1</v>
      </c>
      <c r="AJ17" s="279">
        <v>0</v>
      </c>
      <c r="AK17" s="279">
        <v>0</v>
      </c>
      <c r="AL17" s="279" t="s">
        <v>292</v>
      </c>
      <c r="AM17" s="279">
        <v>0</v>
      </c>
      <c r="AN17" s="279" t="s">
        <v>292</v>
      </c>
      <c r="AO17" s="279">
        <v>0</v>
      </c>
      <c r="AP17" s="279" t="s">
        <v>292</v>
      </c>
      <c r="AQ17" s="92"/>
      <c r="AR17" s="279">
        <v>0.13</v>
      </c>
      <c r="AS17" s="279">
        <v>0.87</v>
      </c>
      <c r="AT17" s="279">
        <v>0</v>
      </c>
      <c r="AU17" s="279">
        <v>0</v>
      </c>
      <c r="AV17" s="279">
        <v>0</v>
      </c>
      <c r="AW17" s="279">
        <v>0</v>
      </c>
      <c r="AX17" s="279" t="s">
        <v>292</v>
      </c>
      <c r="AY17" s="279" t="s">
        <v>292</v>
      </c>
      <c r="AZ17" s="279" t="s">
        <v>292</v>
      </c>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89" t="str">
        <f t="shared" si="5"/>
        <v/>
      </c>
      <c r="CQ17" s="202"/>
    </row>
    <row r="18" spans="1:95" x14ac:dyDescent="0.3">
      <c r="A18" s="99"/>
      <c r="B18" s="268">
        <f t="shared" si="6"/>
        <v>9</v>
      </c>
      <c r="C18" s="280" t="s">
        <v>214</v>
      </c>
      <c r="D18" s="280">
        <v>9</v>
      </c>
      <c r="F18" s="280" t="s">
        <v>9</v>
      </c>
      <c r="G18" s="282" t="s">
        <v>9</v>
      </c>
      <c r="H18" s="101"/>
      <c r="I18" s="283"/>
      <c r="J18" s="283"/>
      <c r="K18" s="283">
        <v>1582.3098577069359</v>
      </c>
      <c r="L18" s="283">
        <v>1693.6424613123027</v>
      </c>
      <c r="M18" s="283">
        <v>1804.9750649176967</v>
      </c>
      <c r="N18" s="283">
        <v>1916.3076685230633</v>
      </c>
      <c r="O18" s="283">
        <v>2027.6402721284292</v>
      </c>
      <c r="P18" s="101"/>
      <c r="Q18" s="283"/>
      <c r="R18" s="283"/>
      <c r="S18" s="283">
        <v>0</v>
      </c>
      <c r="T18" s="283">
        <v>0</v>
      </c>
      <c r="U18" s="283">
        <v>0</v>
      </c>
      <c r="V18" s="283">
        <v>0</v>
      </c>
      <c r="W18" s="283">
        <v>0</v>
      </c>
      <c r="X18" s="102"/>
      <c r="Y18" s="284">
        <v>0.20481776411106023</v>
      </c>
      <c r="Z18" s="284">
        <v>0.41920466747796403</v>
      </c>
      <c r="AA18" s="284">
        <v>0.37597756841097574</v>
      </c>
      <c r="AB18" s="206" t="str">
        <f t="shared" si="4"/>
        <v/>
      </c>
      <c r="AC18" s="285" t="s">
        <v>7</v>
      </c>
      <c r="AD18" s="285" t="s">
        <v>8</v>
      </c>
      <c r="AE18" s="102"/>
      <c r="AF18" s="287"/>
      <c r="AG18" s="287"/>
      <c r="AH18" s="102"/>
      <c r="AI18" s="279">
        <v>1</v>
      </c>
      <c r="AJ18" s="279">
        <v>0</v>
      </c>
      <c r="AK18" s="279">
        <v>0</v>
      </c>
      <c r="AL18" s="279" t="s">
        <v>292</v>
      </c>
      <c r="AM18" s="279">
        <v>0</v>
      </c>
      <c r="AN18" s="279" t="s">
        <v>292</v>
      </c>
      <c r="AO18" s="279">
        <v>0</v>
      </c>
      <c r="AP18" s="279" t="s">
        <v>292</v>
      </c>
      <c r="AQ18" s="92"/>
      <c r="AR18" s="279">
        <v>0.13</v>
      </c>
      <c r="AS18" s="279">
        <v>0.87</v>
      </c>
      <c r="AT18" s="279">
        <v>0</v>
      </c>
      <c r="AU18" s="279">
        <v>0</v>
      </c>
      <c r="AV18" s="279">
        <v>0</v>
      </c>
      <c r="AW18" s="279">
        <v>0</v>
      </c>
      <c r="AX18" s="279" t="s">
        <v>292</v>
      </c>
      <c r="AY18" s="279" t="s">
        <v>292</v>
      </c>
      <c r="AZ18" s="279" t="s">
        <v>292</v>
      </c>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89" t="str">
        <f t="shared" si="5"/>
        <v/>
      </c>
      <c r="CQ18" s="202"/>
    </row>
    <row r="19" spans="1:95" x14ac:dyDescent="0.3">
      <c r="A19" s="99"/>
      <c r="B19" s="268">
        <f t="shared" si="6"/>
        <v>10</v>
      </c>
      <c r="C19" s="280" t="s">
        <v>215</v>
      </c>
      <c r="D19" s="280">
        <v>10</v>
      </c>
      <c r="F19" s="280" t="s">
        <v>9</v>
      </c>
      <c r="G19" s="282" t="s">
        <v>9</v>
      </c>
      <c r="H19" s="101"/>
      <c r="I19" s="283"/>
      <c r="J19" s="283"/>
      <c r="K19" s="283">
        <v>1879.1675591832966</v>
      </c>
      <c r="L19" s="283">
        <v>1922.3865040560754</v>
      </c>
      <c r="M19" s="283">
        <v>1965.6054489288667</v>
      </c>
      <c r="N19" s="283">
        <v>2008.8243938016453</v>
      </c>
      <c r="O19" s="283">
        <v>2052.0433386744244</v>
      </c>
      <c r="P19" s="101"/>
      <c r="Q19" s="283"/>
      <c r="R19" s="283"/>
      <c r="S19" s="283">
        <v>0</v>
      </c>
      <c r="T19" s="283">
        <v>0</v>
      </c>
      <c r="U19" s="283">
        <v>0</v>
      </c>
      <c r="V19" s="283">
        <v>0</v>
      </c>
      <c r="W19" s="283">
        <v>0</v>
      </c>
      <c r="X19" s="102"/>
      <c r="Y19" s="284">
        <v>0.20481776411106023</v>
      </c>
      <c r="Z19" s="284">
        <v>0.41920466747796403</v>
      </c>
      <c r="AA19" s="284">
        <v>0.37597756841097574</v>
      </c>
      <c r="AB19" s="206" t="str">
        <f t="shared" si="4"/>
        <v/>
      </c>
      <c r="AC19" s="285" t="s">
        <v>7</v>
      </c>
      <c r="AD19" s="285" t="s">
        <v>8</v>
      </c>
      <c r="AE19" s="102"/>
      <c r="AF19" s="287"/>
      <c r="AG19" s="287"/>
      <c r="AH19" s="102"/>
      <c r="AI19" s="279">
        <v>1</v>
      </c>
      <c r="AJ19" s="279">
        <v>0</v>
      </c>
      <c r="AK19" s="279">
        <v>0</v>
      </c>
      <c r="AL19" s="279" t="s">
        <v>292</v>
      </c>
      <c r="AM19" s="279">
        <v>0</v>
      </c>
      <c r="AN19" s="279" t="s">
        <v>292</v>
      </c>
      <c r="AO19" s="279">
        <v>0</v>
      </c>
      <c r="AP19" s="279" t="s">
        <v>292</v>
      </c>
      <c r="AQ19" s="92"/>
      <c r="AR19" s="279">
        <v>0.13</v>
      </c>
      <c r="AS19" s="279">
        <v>0.87</v>
      </c>
      <c r="AT19" s="279">
        <v>0</v>
      </c>
      <c r="AU19" s="279">
        <v>0</v>
      </c>
      <c r="AV19" s="279">
        <v>0</v>
      </c>
      <c r="AW19" s="279">
        <v>0</v>
      </c>
      <c r="AX19" s="279" t="s">
        <v>292</v>
      </c>
      <c r="AY19" s="279" t="s">
        <v>292</v>
      </c>
      <c r="AZ19" s="279" t="s">
        <v>292</v>
      </c>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89" t="str">
        <f t="shared" si="5"/>
        <v/>
      </c>
      <c r="CQ19" s="202"/>
    </row>
    <row r="20" spans="1:95" x14ac:dyDescent="0.3">
      <c r="A20" s="99"/>
      <c r="B20" s="268">
        <f t="shared" si="6"/>
        <v>11</v>
      </c>
      <c r="C20" s="280" t="s">
        <v>216</v>
      </c>
      <c r="D20" s="280">
        <v>11</v>
      </c>
      <c r="F20" s="280" t="s">
        <v>9</v>
      </c>
      <c r="G20" s="282" t="s">
        <v>9</v>
      </c>
      <c r="H20" s="101"/>
      <c r="I20" s="283"/>
      <c r="J20" s="283"/>
      <c r="K20" s="283">
        <v>204.51359117164048</v>
      </c>
      <c r="L20" s="283">
        <v>204.51359117164048</v>
      </c>
      <c r="M20" s="283">
        <v>204.51359117164048</v>
      </c>
      <c r="N20" s="283">
        <v>204.51359117164048</v>
      </c>
      <c r="O20" s="283">
        <v>204.51359117164048</v>
      </c>
      <c r="P20" s="101"/>
      <c r="Q20" s="283"/>
      <c r="R20" s="283"/>
      <c r="S20" s="283">
        <v>0</v>
      </c>
      <c r="T20" s="283">
        <v>0</v>
      </c>
      <c r="U20" s="283">
        <v>0</v>
      </c>
      <c r="V20" s="283">
        <v>0</v>
      </c>
      <c r="W20" s="283">
        <v>0</v>
      </c>
      <c r="X20" s="102"/>
      <c r="Y20" s="284">
        <v>0.20481776411106023</v>
      </c>
      <c r="Z20" s="284">
        <v>0.41920466747796403</v>
      </c>
      <c r="AA20" s="284">
        <v>0.37597756841097574</v>
      </c>
      <c r="AB20" s="206" t="str">
        <f t="shared" si="4"/>
        <v/>
      </c>
      <c r="AC20" s="285" t="s">
        <v>7</v>
      </c>
      <c r="AD20" s="285" t="s">
        <v>8</v>
      </c>
      <c r="AE20" s="102"/>
      <c r="AF20" s="287"/>
      <c r="AG20" s="287"/>
      <c r="AH20" s="102"/>
      <c r="AI20" s="279">
        <v>1</v>
      </c>
      <c r="AJ20" s="279">
        <v>0</v>
      </c>
      <c r="AK20" s="279">
        <v>0</v>
      </c>
      <c r="AL20" s="279" t="s">
        <v>292</v>
      </c>
      <c r="AM20" s="279">
        <v>0</v>
      </c>
      <c r="AN20" s="279" t="s">
        <v>292</v>
      </c>
      <c r="AO20" s="279">
        <v>0</v>
      </c>
      <c r="AP20" s="279" t="s">
        <v>292</v>
      </c>
      <c r="AQ20" s="92"/>
      <c r="AR20" s="279">
        <v>0.13</v>
      </c>
      <c r="AS20" s="279">
        <v>0.87</v>
      </c>
      <c r="AT20" s="279">
        <v>0</v>
      </c>
      <c r="AU20" s="279">
        <v>0</v>
      </c>
      <c r="AV20" s="279">
        <v>0</v>
      </c>
      <c r="AW20" s="279">
        <v>0</v>
      </c>
      <c r="AX20" s="279" t="s">
        <v>292</v>
      </c>
      <c r="AY20" s="279" t="s">
        <v>292</v>
      </c>
      <c r="AZ20" s="279" t="s">
        <v>292</v>
      </c>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89" t="str">
        <f t="shared" si="5"/>
        <v/>
      </c>
      <c r="CQ20" s="202"/>
    </row>
    <row r="21" spans="1:95" x14ac:dyDescent="0.3">
      <c r="A21" s="99"/>
      <c r="B21" s="268">
        <f t="shared" si="6"/>
        <v>12</v>
      </c>
      <c r="C21" s="280" t="s">
        <v>217</v>
      </c>
      <c r="D21" s="280">
        <v>12</v>
      </c>
      <c r="F21" s="280" t="s">
        <v>9</v>
      </c>
      <c r="G21" s="282" t="s">
        <v>9</v>
      </c>
      <c r="H21" s="101"/>
      <c r="I21" s="283"/>
      <c r="J21" s="283"/>
      <c r="K21" s="283">
        <v>4177.3428222882376</v>
      </c>
      <c r="L21" s="283">
        <v>4177.3428222882376</v>
      </c>
      <c r="M21" s="283">
        <v>4177.3428222882376</v>
      </c>
      <c r="N21" s="283">
        <v>4177.3428222882376</v>
      </c>
      <c r="O21" s="283">
        <v>4177.3428222882376</v>
      </c>
      <c r="P21" s="101"/>
      <c r="Q21" s="283"/>
      <c r="R21" s="283"/>
      <c r="S21" s="283">
        <v>0</v>
      </c>
      <c r="T21" s="283">
        <v>0</v>
      </c>
      <c r="U21" s="283">
        <v>0</v>
      </c>
      <c r="V21" s="283">
        <v>0</v>
      </c>
      <c r="W21" s="283">
        <v>0</v>
      </c>
      <c r="X21" s="102"/>
      <c r="Y21" s="284">
        <v>0.20481776411106023</v>
      </c>
      <c r="Z21" s="284">
        <v>0.41920466747796403</v>
      </c>
      <c r="AA21" s="284">
        <v>0.37597756841097574</v>
      </c>
      <c r="AB21" s="206" t="str">
        <f t="shared" si="4"/>
        <v/>
      </c>
      <c r="AC21" s="285" t="s">
        <v>7</v>
      </c>
      <c r="AD21" s="285" t="s">
        <v>8</v>
      </c>
      <c r="AE21" s="102"/>
      <c r="AF21" s="287"/>
      <c r="AG21" s="287"/>
      <c r="AH21" s="102"/>
      <c r="AI21" s="279">
        <v>1</v>
      </c>
      <c r="AJ21" s="279">
        <v>0</v>
      </c>
      <c r="AK21" s="279">
        <v>0</v>
      </c>
      <c r="AL21" s="279" t="s">
        <v>292</v>
      </c>
      <c r="AM21" s="279">
        <v>0</v>
      </c>
      <c r="AN21" s="279" t="s">
        <v>292</v>
      </c>
      <c r="AO21" s="279">
        <v>0</v>
      </c>
      <c r="AP21" s="279" t="s">
        <v>292</v>
      </c>
      <c r="AQ21" s="92"/>
      <c r="AR21" s="279">
        <v>0.13</v>
      </c>
      <c r="AS21" s="279">
        <v>0.87</v>
      </c>
      <c r="AT21" s="279">
        <v>0</v>
      </c>
      <c r="AU21" s="279">
        <v>0</v>
      </c>
      <c r="AV21" s="279">
        <v>0</v>
      </c>
      <c r="AW21" s="279">
        <v>0</v>
      </c>
      <c r="AX21" s="279" t="s">
        <v>292</v>
      </c>
      <c r="AY21" s="279" t="s">
        <v>292</v>
      </c>
      <c r="AZ21" s="279" t="s">
        <v>292</v>
      </c>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89" t="str">
        <f t="shared" si="5"/>
        <v/>
      </c>
      <c r="CQ21" s="202"/>
    </row>
    <row r="22" spans="1:95" x14ac:dyDescent="0.3">
      <c r="A22" s="99"/>
      <c r="B22" s="268">
        <f t="shared" si="6"/>
        <v>13</v>
      </c>
      <c r="C22" s="280" t="s">
        <v>218</v>
      </c>
      <c r="D22" s="280">
        <v>13</v>
      </c>
      <c r="F22" s="280" t="s">
        <v>9</v>
      </c>
      <c r="G22" s="282" t="s">
        <v>9</v>
      </c>
      <c r="H22" s="101"/>
      <c r="I22" s="283"/>
      <c r="J22" s="283"/>
      <c r="K22" s="283">
        <v>0</v>
      </c>
      <c r="L22" s="283">
        <v>1540.6420735227089</v>
      </c>
      <c r="M22" s="283">
        <v>3081.2841470454177</v>
      </c>
      <c r="N22" s="283">
        <v>0</v>
      </c>
      <c r="O22" s="283">
        <v>0</v>
      </c>
      <c r="P22" s="101"/>
      <c r="Q22" s="283"/>
      <c r="R22" s="283"/>
      <c r="S22" s="283">
        <v>0</v>
      </c>
      <c r="T22" s="283">
        <v>0</v>
      </c>
      <c r="U22" s="283">
        <v>0</v>
      </c>
      <c r="V22" s="283">
        <v>0</v>
      </c>
      <c r="W22" s="283">
        <v>0</v>
      </c>
      <c r="X22" s="102"/>
      <c r="Y22" s="284">
        <v>0.20481776411106023</v>
      </c>
      <c r="Z22" s="284">
        <v>0.41920466747796403</v>
      </c>
      <c r="AA22" s="284">
        <v>0.37597756841097574</v>
      </c>
      <c r="AB22" s="206" t="str">
        <f t="shared" si="4"/>
        <v/>
      </c>
      <c r="AC22" s="285" t="s">
        <v>7</v>
      </c>
      <c r="AD22" s="285" t="s">
        <v>8</v>
      </c>
      <c r="AE22" s="102"/>
      <c r="AF22" s="287"/>
      <c r="AG22" s="287"/>
      <c r="AH22" s="102"/>
      <c r="AI22" s="279">
        <v>1</v>
      </c>
      <c r="AJ22" s="279">
        <v>0</v>
      </c>
      <c r="AK22" s="279">
        <v>0</v>
      </c>
      <c r="AL22" s="279" t="s">
        <v>292</v>
      </c>
      <c r="AM22" s="279">
        <v>0</v>
      </c>
      <c r="AN22" s="279" t="s">
        <v>292</v>
      </c>
      <c r="AO22" s="279">
        <v>0</v>
      </c>
      <c r="AP22" s="279" t="s">
        <v>292</v>
      </c>
      <c r="AQ22" s="92"/>
      <c r="AR22" s="279">
        <v>0.11700000000000001</v>
      </c>
      <c r="AS22" s="279">
        <v>0.78300000000000003</v>
      </c>
      <c r="AT22" s="279">
        <v>0.1</v>
      </c>
      <c r="AU22" s="279">
        <v>0</v>
      </c>
      <c r="AV22" s="279">
        <v>0</v>
      </c>
      <c r="AW22" s="279">
        <v>0</v>
      </c>
      <c r="AX22" s="279" t="s">
        <v>292</v>
      </c>
      <c r="AY22" s="279" t="s">
        <v>292</v>
      </c>
      <c r="AZ22" s="279" t="s">
        <v>292</v>
      </c>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89" t="str">
        <f t="shared" si="5"/>
        <v/>
      </c>
      <c r="CQ22" s="202"/>
    </row>
    <row r="23" spans="1:95" x14ac:dyDescent="0.3">
      <c r="A23" s="99"/>
      <c r="B23" s="268">
        <f t="shared" si="6"/>
        <v>14</v>
      </c>
      <c r="C23" s="280" t="s">
        <v>219</v>
      </c>
      <c r="D23" s="280">
        <v>14</v>
      </c>
      <c r="F23" s="280" t="s">
        <v>9</v>
      </c>
      <c r="G23" s="282" t="s">
        <v>9</v>
      </c>
      <c r="H23" s="101"/>
      <c r="I23" s="283"/>
      <c r="J23" s="283"/>
      <c r="K23" s="283">
        <v>445.16505856663872</v>
      </c>
      <c r="L23" s="283">
        <v>445.16505856663872</v>
      </c>
      <c r="M23" s="283">
        <v>445.16505856663872</v>
      </c>
      <c r="N23" s="283">
        <v>445.16505856663872</v>
      </c>
      <c r="O23" s="283">
        <v>445.16505856663872</v>
      </c>
      <c r="P23" s="101"/>
      <c r="Q23" s="283"/>
      <c r="R23" s="283"/>
      <c r="S23" s="283">
        <v>0</v>
      </c>
      <c r="T23" s="283">
        <v>0</v>
      </c>
      <c r="U23" s="283">
        <v>0</v>
      </c>
      <c r="V23" s="283">
        <v>0</v>
      </c>
      <c r="W23" s="283">
        <v>0</v>
      </c>
      <c r="X23" s="102"/>
      <c r="Y23" s="284">
        <v>0.20481776411106023</v>
      </c>
      <c r="Z23" s="284">
        <v>0.41920466747796403</v>
      </c>
      <c r="AA23" s="284">
        <v>0.37597756841097574</v>
      </c>
      <c r="AB23" s="206" t="str">
        <f t="shared" si="4"/>
        <v/>
      </c>
      <c r="AC23" s="285" t="s">
        <v>7</v>
      </c>
      <c r="AD23" s="285" t="s">
        <v>8</v>
      </c>
      <c r="AE23" s="102"/>
      <c r="AF23" s="287"/>
      <c r="AG23" s="287"/>
      <c r="AH23" s="102"/>
      <c r="AI23" s="279">
        <v>1</v>
      </c>
      <c r="AJ23" s="279">
        <v>0</v>
      </c>
      <c r="AK23" s="279">
        <v>0</v>
      </c>
      <c r="AL23" s="279" t="s">
        <v>292</v>
      </c>
      <c r="AM23" s="279">
        <v>0</v>
      </c>
      <c r="AN23" s="279" t="s">
        <v>292</v>
      </c>
      <c r="AO23" s="279">
        <v>0</v>
      </c>
      <c r="AP23" s="279" t="s">
        <v>292</v>
      </c>
      <c r="AQ23" s="92"/>
      <c r="AR23" s="279">
        <v>0.13</v>
      </c>
      <c r="AS23" s="279">
        <v>0.87</v>
      </c>
      <c r="AT23" s="279">
        <v>0</v>
      </c>
      <c r="AU23" s="279">
        <v>0</v>
      </c>
      <c r="AV23" s="279">
        <v>0</v>
      </c>
      <c r="AW23" s="279">
        <v>0</v>
      </c>
      <c r="AX23" s="279" t="s">
        <v>292</v>
      </c>
      <c r="AY23" s="279" t="s">
        <v>292</v>
      </c>
      <c r="AZ23" s="279" t="s">
        <v>292</v>
      </c>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89" t="str">
        <f t="shared" si="5"/>
        <v/>
      </c>
      <c r="CQ23" s="202"/>
    </row>
    <row r="24" spans="1:95" x14ac:dyDescent="0.3">
      <c r="A24" s="99"/>
      <c r="B24" s="268">
        <f t="shared" si="6"/>
        <v>15</v>
      </c>
      <c r="C24" s="280" t="s">
        <v>220</v>
      </c>
      <c r="D24" s="280">
        <v>15</v>
      </c>
      <c r="F24" s="280" t="s">
        <v>9</v>
      </c>
      <c r="G24" s="282" t="s">
        <v>9</v>
      </c>
      <c r="H24" s="101"/>
      <c r="I24" s="283"/>
      <c r="J24" s="283"/>
      <c r="K24" s="283">
        <v>3159.5419512265612</v>
      </c>
      <c r="L24" s="283">
        <v>3309.1119119742466</v>
      </c>
      <c r="M24" s="283">
        <v>3458.6818727219315</v>
      </c>
      <c r="N24" s="283">
        <v>3608.2518334696169</v>
      </c>
      <c r="O24" s="283">
        <v>3757.8217942173442</v>
      </c>
      <c r="P24" s="101"/>
      <c r="Q24" s="283"/>
      <c r="R24" s="283"/>
      <c r="S24" s="283">
        <v>0</v>
      </c>
      <c r="T24" s="283">
        <v>0</v>
      </c>
      <c r="U24" s="283">
        <v>0</v>
      </c>
      <c r="V24" s="283">
        <v>0</v>
      </c>
      <c r="W24" s="283">
        <v>0</v>
      </c>
      <c r="X24" s="102"/>
      <c r="Y24" s="284">
        <v>0.20481776411106023</v>
      </c>
      <c r="Z24" s="284">
        <v>0.41920466747796403</v>
      </c>
      <c r="AA24" s="284">
        <v>0.37597756841097574</v>
      </c>
      <c r="AB24" s="206" t="str">
        <f t="shared" si="4"/>
        <v/>
      </c>
      <c r="AC24" s="285" t="s">
        <v>7</v>
      </c>
      <c r="AD24" s="285" t="s">
        <v>8</v>
      </c>
      <c r="AE24" s="102"/>
      <c r="AF24" s="287"/>
      <c r="AG24" s="287"/>
      <c r="AH24" s="102"/>
      <c r="AI24" s="279">
        <v>1</v>
      </c>
      <c r="AJ24" s="279">
        <v>0</v>
      </c>
      <c r="AK24" s="279">
        <v>0</v>
      </c>
      <c r="AL24" s="279" t="s">
        <v>292</v>
      </c>
      <c r="AM24" s="279">
        <v>0</v>
      </c>
      <c r="AN24" s="279" t="s">
        <v>292</v>
      </c>
      <c r="AO24" s="279">
        <v>0</v>
      </c>
      <c r="AP24" s="279" t="s">
        <v>292</v>
      </c>
      <c r="AQ24" s="92"/>
      <c r="AR24" s="279">
        <v>0.13</v>
      </c>
      <c r="AS24" s="279">
        <v>0.87</v>
      </c>
      <c r="AT24" s="279">
        <v>0</v>
      </c>
      <c r="AU24" s="279">
        <v>0</v>
      </c>
      <c r="AV24" s="279">
        <v>0</v>
      </c>
      <c r="AW24" s="279">
        <v>0</v>
      </c>
      <c r="AX24" s="279" t="s">
        <v>292</v>
      </c>
      <c r="AY24" s="279" t="s">
        <v>292</v>
      </c>
      <c r="AZ24" s="279" t="s">
        <v>292</v>
      </c>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89" t="str">
        <f t="shared" si="5"/>
        <v/>
      </c>
      <c r="CQ24" s="202"/>
    </row>
    <row r="25" spans="1:95" x14ac:dyDescent="0.3">
      <c r="A25" s="99"/>
      <c r="B25" s="268">
        <f t="shared" si="6"/>
        <v>16</v>
      </c>
      <c r="C25" s="280" t="s">
        <v>221</v>
      </c>
      <c r="D25" s="280">
        <v>16</v>
      </c>
      <c r="F25" s="280" t="s">
        <v>9</v>
      </c>
      <c r="G25" s="282" t="s">
        <v>9</v>
      </c>
      <c r="H25" s="101"/>
      <c r="I25" s="283"/>
      <c r="J25" s="283"/>
      <c r="K25" s="283">
        <v>2910.2149791411466</v>
      </c>
      <c r="L25" s="283">
        <v>2963.4210574439962</v>
      </c>
      <c r="M25" s="283">
        <v>3016.6271357468645</v>
      </c>
      <c r="N25" s="283">
        <v>3069.8332140497337</v>
      </c>
      <c r="O25" s="283">
        <v>3123.0392923525833</v>
      </c>
      <c r="P25" s="101"/>
      <c r="Q25" s="283"/>
      <c r="R25" s="283"/>
      <c r="S25" s="283">
        <v>0</v>
      </c>
      <c r="T25" s="283">
        <v>0</v>
      </c>
      <c r="U25" s="283">
        <v>0</v>
      </c>
      <c r="V25" s="283">
        <v>0</v>
      </c>
      <c r="W25" s="283">
        <v>0</v>
      </c>
      <c r="X25" s="102"/>
      <c r="Y25" s="284">
        <v>0.20481776411106023</v>
      </c>
      <c r="Z25" s="284">
        <v>0.41920466747796403</v>
      </c>
      <c r="AA25" s="284">
        <v>0.37597756841097574</v>
      </c>
      <c r="AB25" s="206" t="str">
        <f t="shared" si="4"/>
        <v/>
      </c>
      <c r="AC25" s="285" t="s">
        <v>7</v>
      </c>
      <c r="AD25" s="285" t="s">
        <v>8</v>
      </c>
      <c r="AE25" s="102"/>
      <c r="AF25" s="287"/>
      <c r="AG25" s="287"/>
      <c r="AH25" s="102"/>
      <c r="AI25" s="279">
        <v>1</v>
      </c>
      <c r="AJ25" s="279">
        <v>0</v>
      </c>
      <c r="AK25" s="279">
        <v>0</v>
      </c>
      <c r="AL25" s="279" t="s">
        <v>292</v>
      </c>
      <c r="AM25" s="279">
        <v>0</v>
      </c>
      <c r="AN25" s="279" t="s">
        <v>292</v>
      </c>
      <c r="AO25" s="279">
        <v>0</v>
      </c>
      <c r="AP25" s="279" t="s">
        <v>292</v>
      </c>
      <c r="AQ25" s="92"/>
      <c r="AR25" s="279">
        <v>0.13</v>
      </c>
      <c r="AS25" s="279">
        <v>0.87</v>
      </c>
      <c r="AT25" s="279">
        <v>0</v>
      </c>
      <c r="AU25" s="279">
        <v>0</v>
      </c>
      <c r="AV25" s="279">
        <v>0</v>
      </c>
      <c r="AW25" s="279">
        <v>0</v>
      </c>
      <c r="AX25" s="279" t="s">
        <v>292</v>
      </c>
      <c r="AY25" s="279" t="s">
        <v>292</v>
      </c>
      <c r="AZ25" s="279" t="s">
        <v>292</v>
      </c>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89" t="str">
        <f t="shared" si="5"/>
        <v/>
      </c>
      <c r="CQ25" s="202"/>
    </row>
    <row r="26" spans="1:95" x14ac:dyDescent="0.3">
      <c r="A26" s="99"/>
      <c r="B26" s="268">
        <f t="shared" si="6"/>
        <v>17</v>
      </c>
      <c r="C26" s="280" t="s">
        <v>222</v>
      </c>
      <c r="D26" s="280">
        <v>17</v>
      </c>
      <c r="F26" s="280" t="s">
        <v>9</v>
      </c>
      <c r="G26" s="282" t="s">
        <v>9</v>
      </c>
      <c r="H26" s="101"/>
      <c r="I26" s="283"/>
      <c r="J26" s="283"/>
      <c r="K26" s="283">
        <v>1693.9941928246135</v>
      </c>
      <c r="L26" s="283">
        <v>1693.9941928246135</v>
      </c>
      <c r="M26" s="283">
        <v>1693.9941928246135</v>
      </c>
      <c r="N26" s="283">
        <v>1693.9941928246135</v>
      </c>
      <c r="O26" s="283">
        <v>1693.9941928246135</v>
      </c>
      <c r="P26" s="101"/>
      <c r="Q26" s="283"/>
      <c r="R26" s="283"/>
      <c r="S26" s="283">
        <v>0</v>
      </c>
      <c r="T26" s="283">
        <v>0</v>
      </c>
      <c r="U26" s="283">
        <v>0</v>
      </c>
      <c r="V26" s="283">
        <v>0</v>
      </c>
      <c r="W26" s="283">
        <v>0</v>
      </c>
      <c r="X26" s="102"/>
      <c r="Y26" s="284">
        <v>0.20481776411106023</v>
      </c>
      <c r="Z26" s="284">
        <v>0.41920466747796403</v>
      </c>
      <c r="AA26" s="284">
        <v>0.37597756841097574</v>
      </c>
      <c r="AB26" s="206" t="str">
        <f t="shared" si="4"/>
        <v/>
      </c>
      <c r="AC26" s="285" t="s">
        <v>7</v>
      </c>
      <c r="AD26" s="285" t="s">
        <v>8</v>
      </c>
      <c r="AE26" s="102"/>
      <c r="AF26" s="287"/>
      <c r="AG26" s="287"/>
      <c r="AH26" s="102"/>
      <c r="AI26" s="279">
        <v>1</v>
      </c>
      <c r="AJ26" s="279">
        <v>0</v>
      </c>
      <c r="AK26" s="279">
        <v>0</v>
      </c>
      <c r="AL26" s="279" t="s">
        <v>292</v>
      </c>
      <c r="AM26" s="279">
        <v>0</v>
      </c>
      <c r="AN26" s="279" t="s">
        <v>292</v>
      </c>
      <c r="AO26" s="279">
        <v>0</v>
      </c>
      <c r="AP26" s="279" t="s">
        <v>292</v>
      </c>
      <c r="AQ26" s="92"/>
      <c r="AR26" s="279">
        <v>0.13</v>
      </c>
      <c r="AS26" s="279">
        <v>0.87</v>
      </c>
      <c r="AT26" s="279">
        <v>0</v>
      </c>
      <c r="AU26" s="279">
        <v>0</v>
      </c>
      <c r="AV26" s="279">
        <v>0</v>
      </c>
      <c r="AW26" s="279">
        <v>0</v>
      </c>
      <c r="AX26" s="279" t="s">
        <v>292</v>
      </c>
      <c r="AY26" s="279" t="s">
        <v>292</v>
      </c>
      <c r="AZ26" s="279" t="s">
        <v>292</v>
      </c>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89" t="str">
        <f t="shared" si="5"/>
        <v/>
      </c>
      <c r="CQ26" s="202"/>
    </row>
    <row r="27" spans="1:95" x14ac:dyDescent="0.3">
      <c r="A27" s="99"/>
      <c r="B27" s="268">
        <f t="shared" si="6"/>
        <v>18</v>
      </c>
      <c r="C27" s="280" t="s">
        <v>223</v>
      </c>
      <c r="D27" s="280">
        <v>18</v>
      </c>
      <c r="F27" s="280" t="s">
        <v>9</v>
      </c>
      <c r="G27" s="282" t="s">
        <v>9</v>
      </c>
      <c r="H27" s="101"/>
      <c r="I27" s="283"/>
      <c r="J27" s="283"/>
      <c r="K27" s="283">
        <v>3799.3696606965054</v>
      </c>
      <c r="L27" s="283">
        <v>1902.2087450892354</v>
      </c>
      <c r="M27" s="283">
        <v>5.0478294819654295</v>
      </c>
      <c r="N27" s="283">
        <v>5.0478294819654295</v>
      </c>
      <c r="O27" s="283">
        <v>5.0478294819654295</v>
      </c>
      <c r="P27" s="101"/>
      <c r="Q27" s="283"/>
      <c r="R27" s="283"/>
      <c r="S27" s="283">
        <v>0</v>
      </c>
      <c r="T27" s="283">
        <v>0</v>
      </c>
      <c r="U27" s="283">
        <v>0</v>
      </c>
      <c r="V27" s="283">
        <v>0</v>
      </c>
      <c r="W27" s="283">
        <v>0</v>
      </c>
      <c r="X27" s="102"/>
      <c r="Y27" s="284">
        <v>0.20481776411106023</v>
      </c>
      <c r="Z27" s="284">
        <v>0.41920466747796403</v>
      </c>
      <c r="AA27" s="284">
        <v>0.37597756841097574</v>
      </c>
      <c r="AB27" s="206" t="str">
        <f t="shared" si="4"/>
        <v/>
      </c>
      <c r="AC27" s="285" t="s">
        <v>7</v>
      </c>
      <c r="AD27" s="285" t="s">
        <v>8</v>
      </c>
      <c r="AE27" s="102"/>
      <c r="AF27" s="287"/>
      <c r="AG27" s="287"/>
      <c r="AH27" s="102"/>
      <c r="AI27" s="279">
        <v>1</v>
      </c>
      <c r="AJ27" s="279">
        <v>0</v>
      </c>
      <c r="AK27" s="279">
        <v>0</v>
      </c>
      <c r="AL27" s="279" t="s">
        <v>292</v>
      </c>
      <c r="AM27" s="279">
        <v>0</v>
      </c>
      <c r="AN27" s="279" t="s">
        <v>292</v>
      </c>
      <c r="AO27" s="279">
        <v>0</v>
      </c>
      <c r="AP27" s="279" t="s">
        <v>292</v>
      </c>
      <c r="AQ27" s="92"/>
      <c r="AR27" s="279">
        <v>7.8229578364942903E-2</v>
      </c>
      <c r="AS27" s="279">
        <v>0.52353640905769472</v>
      </c>
      <c r="AT27" s="279">
        <v>0.39823401257736224</v>
      </c>
      <c r="AU27" s="279">
        <v>0</v>
      </c>
      <c r="AV27" s="279">
        <v>0</v>
      </c>
      <c r="AW27" s="279">
        <v>0</v>
      </c>
      <c r="AX27" s="279" t="s">
        <v>292</v>
      </c>
      <c r="AY27" s="279" t="s">
        <v>292</v>
      </c>
      <c r="AZ27" s="279" t="s">
        <v>292</v>
      </c>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89" t="str">
        <f t="shared" si="5"/>
        <v/>
      </c>
      <c r="CQ27" s="202"/>
    </row>
    <row r="28" spans="1:95" x14ac:dyDescent="0.3">
      <c r="A28" s="99"/>
      <c r="B28" s="268">
        <f t="shared" si="6"/>
        <v>19</v>
      </c>
      <c r="C28" s="280" t="s">
        <v>224</v>
      </c>
      <c r="D28" s="281">
        <v>19</v>
      </c>
      <c r="F28" s="280" t="s">
        <v>9</v>
      </c>
      <c r="G28" s="282" t="s">
        <v>9</v>
      </c>
      <c r="H28" s="101"/>
      <c r="I28" s="283"/>
      <c r="J28" s="283"/>
      <c r="K28" s="283">
        <v>2572.7138024876012</v>
      </c>
      <c r="L28" s="283">
        <v>2572.7138024876012</v>
      </c>
      <c r="M28" s="283">
        <v>2572.7138024876012</v>
      </c>
      <c r="N28" s="283">
        <v>2572.7138024876012</v>
      </c>
      <c r="O28" s="283">
        <v>2572.7138024876012</v>
      </c>
      <c r="P28" s="101"/>
      <c r="Q28" s="283"/>
      <c r="R28" s="283"/>
      <c r="S28" s="283">
        <v>0</v>
      </c>
      <c r="T28" s="283">
        <v>0</v>
      </c>
      <c r="U28" s="283">
        <v>0</v>
      </c>
      <c r="V28" s="283">
        <v>0</v>
      </c>
      <c r="W28" s="283">
        <v>0</v>
      </c>
      <c r="X28" s="102"/>
      <c r="Y28" s="284">
        <v>0.20481776411106023</v>
      </c>
      <c r="Z28" s="284">
        <v>0.41920466747796403</v>
      </c>
      <c r="AA28" s="284">
        <v>0.37597756841097574</v>
      </c>
      <c r="AB28" s="206" t="str">
        <f t="shared" si="4"/>
        <v/>
      </c>
      <c r="AC28" s="285" t="s">
        <v>7</v>
      </c>
      <c r="AD28" s="285" t="s">
        <v>8</v>
      </c>
      <c r="AE28" s="102"/>
      <c r="AF28" s="287"/>
      <c r="AG28" s="287"/>
      <c r="AH28" s="102"/>
      <c r="AI28" s="279">
        <v>1</v>
      </c>
      <c r="AJ28" s="279">
        <v>0</v>
      </c>
      <c r="AK28" s="279">
        <v>0</v>
      </c>
      <c r="AL28" s="279" t="s">
        <v>292</v>
      </c>
      <c r="AM28" s="279">
        <v>0</v>
      </c>
      <c r="AN28" s="279" t="s">
        <v>292</v>
      </c>
      <c r="AO28" s="279">
        <v>0</v>
      </c>
      <c r="AP28" s="279" t="s">
        <v>292</v>
      </c>
      <c r="AQ28" s="92"/>
      <c r="AR28" s="279">
        <v>0.13</v>
      </c>
      <c r="AS28" s="279">
        <v>0.87</v>
      </c>
      <c r="AT28" s="279">
        <v>0</v>
      </c>
      <c r="AU28" s="279">
        <v>0</v>
      </c>
      <c r="AV28" s="279">
        <v>0</v>
      </c>
      <c r="AW28" s="279">
        <v>0</v>
      </c>
      <c r="AX28" s="279" t="s">
        <v>292</v>
      </c>
      <c r="AY28" s="279" t="s">
        <v>292</v>
      </c>
      <c r="AZ28" s="279" t="s">
        <v>292</v>
      </c>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89" t="str">
        <f t="shared" si="5"/>
        <v/>
      </c>
      <c r="CQ28" s="202"/>
    </row>
    <row r="29" spans="1:95" x14ac:dyDescent="0.3">
      <c r="A29" s="99"/>
      <c r="B29" s="268">
        <f t="shared" si="6"/>
        <v>20</v>
      </c>
      <c r="C29" s="280" t="s">
        <v>225</v>
      </c>
      <c r="D29" s="280">
        <v>20</v>
      </c>
      <c r="F29" s="280" t="s">
        <v>9</v>
      </c>
      <c r="G29" s="282" t="s">
        <v>9</v>
      </c>
      <c r="H29" s="101"/>
      <c r="I29" s="283"/>
      <c r="J29" s="283"/>
      <c r="K29" s="283">
        <v>6469.7076733011718</v>
      </c>
      <c r="L29" s="283">
        <v>6217.5491473659276</v>
      </c>
      <c r="M29" s="283">
        <v>6217.5491473659276</v>
      </c>
      <c r="N29" s="283">
        <v>6144.0029106348147</v>
      </c>
      <c r="O29" s="283">
        <v>5330.1604013838833</v>
      </c>
      <c r="P29" s="101"/>
      <c r="Q29" s="283"/>
      <c r="R29" s="283"/>
      <c r="S29" s="283">
        <v>0</v>
      </c>
      <c r="T29" s="283">
        <v>0</v>
      </c>
      <c r="U29" s="283">
        <v>0</v>
      </c>
      <c r="V29" s="283">
        <v>0</v>
      </c>
      <c r="W29" s="283">
        <v>0</v>
      </c>
      <c r="X29" s="102"/>
      <c r="Y29" s="284">
        <v>0.20481776411106023</v>
      </c>
      <c r="Z29" s="284">
        <v>0.41920466747796403</v>
      </c>
      <c r="AA29" s="284">
        <v>0.37597756841097574</v>
      </c>
      <c r="AB29" s="206" t="str">
        <f t="shared" si="4"/>
        <v/>
      </c>
      <c r="AC29" s="285" t="s">
        <v>7</v>
      </c>
      <c r="AD29" s="285" t="s">
        <v>8</v>
      </c>
      <c r="AE29" s="102"/>
      <c r="AF29" s="287"/>
      <c r="AG29" s="287"/>
      <c r="AH29" s="102"/>
      <c r="AI29" s="279">
        <v>1</v>
      </c>
      <c r="AJ29" s="279">
        <v>0</v>
      </c>
      <c r="AK29" s="279">
        <v>0</v>
      </c>
      <c r="AL29" s="279" t="s">
        <v>292</v>
      </c>
      <c r="AM29" s="279">
        <v>0</v>
      </c>
      <c r="AN29" s="279" t="s">
        <v>292</v>
      </c>
      <c r="AO29" s="279">
        <v>0</v>
      </c>
      <c r="AP29" s="279" t="s">
        <v>292</v>
      </c>
      <c r="AQ29" s="92"/>
      <c r="AR29" s="279">
        <v>0.13</v>
      </c>
      <c r="AS29" s="279">
        <v>0.87</v>
      </c>
      <c r="AT29" s="279">
        <v>0</v>
      </c>
      <c r="AU29" s="279">
        <v>0</v>
      </c>
      <c r="AV29" s="279">
        <v>0</v>
      </c>
      <c r="AW29" s="279">
        <v>0</v>
      </c>
      <c r="AX29" s="279" t="s">
        <v>292</v>
      </c>
      <c r="AY29" s="279" t="s">
        <v>292</v>
      </c>
      <c r="AZ29" s="279" t="s">
        <v>292</v>
      </c>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89" t="str">
        <f t="shared" si="5"/>
        <v/>
      </c>
      <c r="CQ29" s="202"/>
    </row>
    <row r="30" spans="1:95" x14ac:dyDescent="0.3">
      <c r="A30" s="99"/>
      <c r="B30" s="268">
        <f t="shared" si="6"/>
        <v>21</v>
      </c>
      <c r="C30" s="280" t="s">
        <v>226</v>
      </c>
      <c r="D30" s="280">
        <v>21</v>
      </c>
      <c r="F30" s="280" t="s">
        <v>9</v>
      </c>
      <c r="G30" s="282" t="s">
        <v>9</v>
      </c>
      <c r="H30" s="101"/>
      <c r="I30" s="283"/>
      <c r="J30" s="283"/>
      <c r="K30" s="283">
        <v>1393.2618726972325</v>
      </c>
      <c r="L30" s="283">
        <v>1360.2297627641572</v>
      </c>
      <c r="M30" s="283">
        <v>1460.5965583300397</v>
      </c>
      <c r="N30" s="283">
        <v>1455.5146952634127</v>
      </c>
      <c r="O30" s="283">
        <v>1475.8421475299206</v>
      </c>
      <c r="P30" s="101"/>
      <c r="Q30" s="283"/>
      <c r="R30" s="283"/>
      <c r="S30" s="283">
        <v>0</v>
      </c>
      <c r="T30" s="283">
        <v>0</v>
      </c>
      <c r="U30" s="283">
        <v>0</v>
      </c>
      <c r="V30" s="283">
        <v>0</v>
      </c>
      <c r="W30" s="283">
        <v>0</v>
      </c>
      <c r="X30" s="102"/>
      <c r="Y30" s="284">
        <v>0.20481776411106023</v>
      </c>
      <c r="Z30" s="284">
        <v>0.41920466747796403</v>
      </c>
      <c r="AA30" s="284">
        <v>0.37597756841097574</v>
      </c>
      <c r="AB30" s="206" t="str">
        <f t="shared" si="4"/>
        <v/>
      </c>
      <c r="AC30" s="285" t="s">
        <v>7</v>
      </c>
      <c r="AD30" s="285" t="s">
        <v>8</v>
      </c>
      <c r="AE30" s="102"/>
      <c r="AF30" s="287"/>
      <c r="AG30" s="287"/>
      <c r="AH30" s="102"/>
      <c r="AI30" s="279">
        <v>1</v>
      </c>
      <c r="AJ30" s="279">
        <v>0</v>
      </c>
      <c r="AK30" s="279">
        <v>0</v>
      </c>
      <c r="AL30" s="279" t="s">
        <v>292</v>
      </c>
      <c r="AM30" s="279">
        <v>0</v>
      </c>
      <c r="AN30" s="279" t="s">
        <v>292</v>
      </c>
      <c r="AO30" s="279">
        <v>0</v>
      </c>
      <c r="AP30" s="279" t="s">
        <v>292</v>
      </c>
      <c r="AQ30" s="92"/>
      <c r="AR30" s="279">
        <v>0.13</v>
      </c>
      <c r="AS30" s="279">
        <v>0.87</v>
      </c>
      <c r="AT30" s="279">
        <v>0</v>
      </c>
      <c r="AU30" s="279">
        <v>0</v>
      </c>
      <c r="AV30" s="279">
        <v>0</v>
      </c>
      <c r="AW30" s="279">
        <v>0</v>
      </c>
      <c r="AX30" s="279" t="s">
        <v>292</v>
      </c>
      <c r="AY30" s="279" t="s">
        <v>292</v>
      </c>
      <c r="AZ30" s="279" t="s">
        <v>292</v>
      </c>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89" t="str">
        <f t="shared" si="5"/>
        <v/>
      </c>
      <c r="CQ30" s="202"/>
    </row>
    <row r="31" spans="1:95" x14ac:dyDescent="0.3">
      <c r="A31" s="99"/>
      <c r="B31" s="268">
        <f t="shared" si="6"/>
        <v>22</v>
      </c>
      <c r="C31" s="280" t="s">
        <v>227</v>
      </c>
      <c r="D31" s="281">
        <v>22</v>
      </c>
      <c r="F31" s="280" t="s">
        <v>9</v>
      </c>
      <c r="G31" s="282" t="s">
        <v>9</v>
      </c>
      <c r="H31" s="101"/>
      <c r="I31" s="283"/>
      <c r="J31" s="283"/>
      <c r="K31" s="283">
        <v>3807.3455372294093</v>
      </c>
      <c r="L31" s="283">
        <v>1661.6487311294518</v>
      </c>
      <c r="M31" s="283">
        <v>2820.1348896280574</v>
      </c>
      <c r="N31" s="283">
        <v>1626.2465601128397</v>
      </c>
      <c r="O31" s="283">
        <v>1547.7927081792996</v>
      </c>
      <c r="P31" s="101"/>
      <c r="Q31" s="283"/>
      <c r="R31" s="283"/>
      <c r="S31" s="283">
        <v>0</v>
      </c>
      <c r="T31" s="283">
        <v>0</v>
      </c>
      <c r="U31" s="283">
        <v>0</v>
      </c>
      <c r="V31" s="283">
        <v>0</v>
      </c>
      <c r="W31" s="283">
        <v>0</v>
      </c>
      <c r="X31" s="102"/>
      <c r="Y31" s="284">
        <v>0.20481776411106023</v>
      </c>
      <c r="Z31" s="284">
        <v>0.41920466747796403</v>
      </c>
      <c r="AA31" s="284">
        <v>0.37597756841097574</v>
      </c>
      <c r="AB31" s="206" t="str">
        <f t="shared" si="4"/>
        <v/>
      </c>
      <c r="AC31" s="285" t="s">
        <v>7</v>
      </c>
      <c r="AD31" s="285" t="s">
        <v>8</v>
      </c>
      <c r="AE31" s="102"/>
      <c r="AF31" s="287"/>
      <c r="AG31" s="287"/>
      <c r="AH31" s="102"/>
      <c r="AI31" s="279">
        <v>1</v>
      </c>
      <c r="AJ31" s="279">
        <v>0</v>
      </c>
      <c r="AK31" s="279">
        <v>0</v>
      </c>
      <c r="AL31" s="279" t="s">
        <v>292</v>
      </c>
      <c r="AM31" s="279">
        <v>0</v>
      </c>
      <c r="AN31" s="279" t="s">
        <v>292</v>
      </c>
      <c r="AO31" s="279">
        <v>0</v>
      </c>
      <c r="AP31" s="279" t="s">
        <v>292</v>
      </c>
      <c r="AQ31" s="92"/>
      <c r="AR31" s="279">
        <v>0</v>
      </c>
      <c r="AS31" s="279">
        <v>0</v>
      </c>
      <c r="AT31" s="279">
        <v>1</v>
      </c>
      <c r="AU31" s="279">
        <v>0</v>
      </c>
      <c r="AV31" s="279">
        <v>0</v>
      </c>
      <c r="AW31" s="279">
        <v>0</v>
      </c>
      <c r="AX31" s="279" t="s">
        <v>292</v>
      </c>
      <c r="AY31" s="279" t="s">
        <v>292</v>
      </c>
      <c r="AZ31" s="279" t="s">
        <v>292</v>
      </c>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89" t="str">
        <f t="shared" si="5"/>
        <v/>
      </c>
      <c r="CQ31" s="202"/>
    </row>
    <row r="32" spans="1:95" x14ac:dyDescent="0.3">
      <c r="A32" s="99"/>
      <c r="B32" s="268">
        <f t="shared" si="6"/>
        <v>23</v>
      </c>
      <c r="C32" s="280" t="s">
        <v>228</v>
      </c>
      <c r="D32" s="280">
        <v>23</v>
      </c>
      <c r="F32" s="280" t="s">
        <v>9</v>
      </c>
      <c r="G32" s="282" t="s">
        <v>9</v>
      </c>
      <c r="H32" s="101"/>
      <c r="I32" s="283"/>
      <c r="J32" s="283"/>
      <c r="K32" s="283">
        <v>278.22816160414919</v>
      </c>
      <c r="L32" s="283">
        <v>278.22816160414919</v>
      </c>
      <c r="M32" s="283">
        <v>278.22816160414919</v>
      </c>
      <c r="N32" s="283">
        <v>278.22816160414919</v>
      </c>
      <c r="O32" s="283">
        <v>278.22816160414919</v>
      </c>
      <c r="P32" s="101"/>
      <c r="Q32" s="283"/>
      <c r="R32" s="283"/>
      <c r="S32" s="283">
        <v>0</v>
      </c>
      <c r="T32" s="283">
        <v>0</v>
      </c>
      <c r="U32" s="283">
        <v>0</v>
      </c>
      <c r="V32" s="283">
        <v>0</v>
      </c>
      <c r="W32" s="283">
        <v>0</v>
      </c>
      <c r="X32" s="102"/>
      <c r="Y32" s="284">
        <v>0.20481776411106023</v>
      </c>
      <c r="Z32" s="284">
        <v>0.41920466747796403</v>
      </c>
      <c r="AA32" s="284">
        <v>0.37597756841097574</v>
      </c>
      <c r="AB32" s="206" t="str">
        <f t="shared" si="4"/>
        <v/>
      </c>
      <c r="AC32" s="285" t="s">
        <v>7</v>
      </c>
      <c r="AD32" s="285" t="s">
        <v>8</v>
      </c>
      <c r="AE32" s="102"/>
      <c r="AF32" s="287"/>
      <c r="AG32" s="287"/>
      <c r="AH32" s="102"/>
      <c r="AI32" s="279">
        <v>1</v>
      </c>
      <c r="AJ32" s="279">
        <v>0</v>
      </c>
      <c r="AK32" s="279">
        <v>0</v>
      </c>
      <c r="AL32" s="279" t="s">
        <v>292</v>
      </c>
      <c r="AM32" s="279">
        <v>0</v>
      </c>
      <c r="AN32" s="279" t="s">
        <v>292</v>
      </c>
      <c r="AO32" s="279">
        <v>0</v>
      </c>
      <c r="AP32" s="279" t="s">
        <v>292</v>
      </c>
      <c r="AQ32" s="92"/>
      <c r="AR32" s="279">
        <v>0</v>
      </c>
      <c r="AS32" s="279">
        <v>0</v>
      </c>
      <c r="AT32" s="279">
        <v>1</v>
      </c>
      <c r="AU32" s="279">
        <v>0</v>
      </c>
      <c r="AV32" s="279">
        <v>0</v>
      </c>
      <c r="AW32" s="279">
        <v>0</v>
      </c>
      <c r="AX32" s="279" t="s">
        <v>292</v>
      </c>
      <c r="AY32" s="279" t="s">
        <v>292</v>
      </c>
      <c r="AZ32" s="279" t="s">
        <v>292</v>
      </c>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89" t="str">
        <f t="shared" si="5"/>
        <v/>
      </c>
      <c r="CQ32" s="202"/>
    </row>
    <row r="33" spans="1:95" x14ac:dyDescent="0.3">
      <c r="A33" s="99"/>
      <c r="B33" s="268">
        <f t="shared" si="6"/>
        <v>24</v>
      </c>
      <c r="C33" s="280" t="s">
        <v>229</v>
      </c>
      <c r="D33" s="280">
        <v>24</v>
      </c>
      <c r="F33" s="280" t="s">
        <v>9</v>
      </c>
      <c r="G33" s="282" t="s">
        <v>9</v>
      </c>
      <c r="H33" s="101"/>
      <c r="I33" s="283"/>
      <c r="J33" s="283"/>
      <c r="K33" s="283">
        <v>828.19589227342681</v>
      </c>
      <c r="L33" s="283">
        <v>828.19589227342681</v>
      </c>
      <c r="M33" s="283">
        <v>278.22816160414919</v>
      </c>
      <c r="N33" s="283">
        <v>278.22816160414919</v>
      </c>
      <c r="O33" s="283">
        <v>278.22816160414919</v>
      </c>
      <c r="P33" s="101"/>
      <c r="Q33" s="283"/>
      <c r="R33" s="283"/>
      <c r="S33" s="283">
        <v>0</v>
      </c>
      <c r="T33" s="283">
        <v>0</v>
      </c>
      <c r="U33" s="283">
        <v>0</v>
      </c>
      <c r="V33" s="283">
        <v>0</v>
      </c>
      <c r="W33" s="283">
        <v>0</v>
      </c>
      <c r="X33" s="102"/>
      <c r="Y33" s="284">
        <v>0.20481776411106023</v>
      </c>
      <c r="Z33" s="284">
        <v>0.41920466747796403</v>
      </c>
      <c r="AA33" s="284">
        <v>0.37597756841097574</v>
      </c>
      <c r="AB33" s="206" t="str">
        <f t="shared" si="4"/>
        <v/>
      </c>
      <c r="AC33" s="285" t="s">
        <v>7</v>
      </c>
      <c r="AD33" s="285" t="s">
        <v>8</v>
      </c>
      <c r="AE33" s="102"/>
      <c r="AF33" s="287"/>
      <c r="AG33" s="287"/>
      <c r="AH33" s="102"/>
      <c r="AI33" s="279">
        <v>1</v>
      </c>
      <c r="AJ33" s="279">
        <v>0</v>
      </c>
      <c r="AK33" s="279">
        <v>0</v>
      </c>
      <c r="AL33" s="279" t="s">
        <v>292</v>
      </c>
      <c r="AM33" s="279">
        <v>0</v>
      </c>
      <c r="AN33" s="279" t="s">
        <v>292</v>
      </c>
      <c r="AO33" s="279">
        <v>0</v>
      </c>
      <c r="AP33" s="279" t="s">
        <v>292</v>
      </c>
      <c r="AQ33" s="92"/>
      <c r="AR33" s="279">
        <v>0.13</v>
      </c>
      <c r="AS33" s="279">
        <v>0.87</v>
      </c>
      <c r="AT33" s="279">
        <v>0</v>
      </c>
      <c r="AU33" s="279">
        <v>0</v>
      </c>
      <c r="AV33" s="279">
        <v>0</v>
      </c>
      <c r="AW33" s="279">
        <v>0</v>
      </c>
      <c r="AX33" s="279" t="s">
        <v>292</v>
      </c>
      <c r="AY33" s="279" t="s">
        <v>292</v>
      </c>
      <c r="AZ33" s="279" t="s">
        <v>292</v>
      </c>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89" t="str">
        <f t="shared" si="5"/>
        <v/>
      </c>
      <c r="CQ33" s="202"/>
    </row>
    <row r="34" spans="1:95" x14ac:dyDescent="0.3">
      <c r="A34" s="99"/>
      <c r="B34" s="268">
        <f t="shared" si="6"/>
        <v>25</v>
      </c>
      <c r="C34" s="280" t="s">
        <v>230</v>
      </c>
      <c r="D34" s="281">
        <v>25</v>
      </c>
      <c r="F34" s="280" t="s">
        <v>9</v>
      </c>
      <c r="G34" s="282" t="s">
        <v>9</v>
      </c>
      <c r="H34" s="101"/>
      <c r="I34" s="283"/>
      <c r="J34" s="283"/>
      <c r="K34" s="283">
        <v>171.06828686610871</v>
      </c>
      <c r="L34" s="283">
        <v>171.06828686610871</v>
      </c>
      <c r="M34" s="283">
        <v>171.06828686610871</v>
      </c>
      <c r="N34" s="283">
        <v>171.06828686610871</v>
      </c>
      <c r="O34" s="283">
        <v>171.06828686610871</v>
      </c>
      <c r="P34" s="101"/>
      <c r="Q34" s="283"/>
      <c r="R34" s="283"/>
      <c r="S34" s="283">
        <v>0</v>
      </c>
      <c r="T34" s="283">
        <v>0</v>
      </c>
      <c r="U34" s="283">
        <v>0</v>
      </c>
      <c r="V34" s="283">
        <v>0</v>
      </c>
      <c r="W34" s="283">
        <v>0</v>
      </c>
      <c r="X34" s="102"/>
      <c r="Y34" s="284">
        <v>0.20481776411106023</v>
      </c>
      <c r="Z34" s="284">
        <v>0.41920466747796403</v>
      </c>
      <c r="AA34" s="284">
        <v>0.37597756841097574</v>
      </c>
      <c r="AB34" s="206" t="str">
        <f t="shared" si="4"/>
        <v/>
      </c>
      <c r="AC34" s="285" t="s">
        <v>7</v>
      </c>
      <c r="AD34" s="285" t="s">
        <v>8</v>
      </c>
      <c r="AE34" s="102"/>
      <c r="AF34" s="287"/>
      <c r="AG34" s="287"/>
      <c r="AH34" s="102"/>
      <c r="AI34" s="279">
        <v>1</v>
      </c>
      <c r="AJ34" s="279">
        <v>0</v>
      </c>
      <c r="AK34" s="279">
        <v>0</v>
      </c>
      <c r="AL34" s="279" t="s">
        <v>292</v>
      </c>
      <c r="AM34" s="279">
        <v>0</v>
      </c>
      <c r="AN34" s="279" t="s">
        <v>292</v>
      </c>
      <c r="AO34" s="279">
        <v>0</v>
      </c>
      <c r="AP34" s="279" t="s">
        <v>292</v>
      </c>
      <c r="AQ34" s="92"/>
      <c r="AR34" s="279">
        <v>0.13</v>
      </c>
      <c r="AS34" s="279">
        <v>0.87</v>
      </c>
      <c r="AT34" s="279">
        <v>0</v>
      </c>
      <c r="AU34" s="279">
        <v>0</v>
      </c>
      <c r="AV34" s="279">
        <v>0</v>
      </c>
      <c r="AW34" s="279">
        <v>0</v>
      </c>
      <c r="AX34" s="279" t="s">
        <v>292</v>
      </c>
      <c r="AY34" s="279" t="s">
        <v>292</v>
      </c>
      <c r="AZ34" s="279" t="s">
        <v>292</v>
      </c>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89" t="str">
        <f t="shared" si="5"/>
        <v/>
      </c>
      <c r="CQ34" s="202"/>
    </row>
    <row r="35" spans="1:95" x14ac:dyDescent="0.3">
      <c r="A35" s="99"/>
      <c r="B35" s="268">
        <f t="shared" si="6"/>
        <v>26</v>
      </c>
      <c r="C35" s="280" t="s">
        <v>231</v>
      </c>
      <c r="D35" s="280">
        <v>26</v>
      </c>
      <c r="F35" s="280" t="s">
        <v>9</v>
      </c>
      <c r="G35" s="282" t="s">
        <v>9</v>
      </c>
      <c r="H35" s="101"/>
      <c r="I35" s="283"/>
      <c r="J35" s="283"/>
      <c r="K35" s="283">
        <v>778.77015556747756</v>
      </c>
      <c r="L35" s="283">
        <v>778.77015556747756</v>
      </c>
      <c r="M35" s="283">
        <v>778.77015556747756</v>
      </c>
      <c r="N35" s="283">
        <v>778.77015556747756</v>
      </c>
      <c r="O35" s="283">
        <v>778.77015556747756</v>
      </c>
      <c r="P35" s="101"/>
      <c r="Q35" s="283"/>
      <c r="R35" s="283"/>
      <c r="S35" s="283">
        <v>0</v>
      </c>
      <c r="T35" s="283">
        <v>0</v>
      </c>
      <c r="U35" s="283">
        <v>0</v>
      </c>
      <c r="V35" s="283">
        <v>0</v>
      </c>
      <c r="W35" s="283">
        <v>0</v>
      </c>
      <c r="X35" s="102"/>
      <c r="Y35" s="284">
        <v>0.20481776411106023</v>
      </c>
      <c r="Z35" s="284">
        <v>0.41920466747796403</v>
      </c>
      <c r="AA35" s="284">
        <v>0.37597756841097574</v>
      </c>
      <c r="AB35" s="206" t="str">
        <f t="shared" si="4"/>
        <v/>
      </c>
      <c r="AC35" s="285" t="s">
        <v>7</v>
      </c>
      <c r="AD35" s="285" t="s">
        <v>8</v>
      </c>
      <c r="AE35" s="102"/>
      <c r="AF35" s="287"/>
      <c r="AG35" s="287"/>
      <c r="AH35" s="102"/>
      <c r="AI35" s="279">
        <v>1</v>
      </c>
      <c r="AJ35" s="279">
        <v>0</v>
      </c>
      <c r="AK35" s="279">
        <v>0</v>
      </c>
      <c r="AL35" s="279" t="s">
        <v>292</v>
      </c>
      <c r="AM35" s="279">
        <v>0</v>
      </c>
      <c r="AN35" s="279" t="s">
        <v>292</v>
      </c>
      <c r="AO35" s="279">
        <v>0</v>
      </c>
      <c r="AP35" s="279" t="s">
        <v>292</v>
      </c>
      <c r="AQ35" s="92"/>
      <c r="AR35" s="279">
        <v>0.13</v>
      </c>
      <c r="AS35" s="279">
        <v>0.87</v>
      </c>
      <c r="AT35" s="279">
        <v>0</v>
      </c>
      <c r="AU35" s="279">
        <v>0</v>
      </c>
      <c r="AV35" s="279">
        <v>0</v>
      </c>
      <c r="AW35" s="279">
        <v>0</v>
      </c>
      <c r="AX35" s="279" t="s">
        <v>292</v>
      </c>
      <c r="AY35" s="279" t="s">
        <v>292</v>
      </c>
      <c r="AZ35" s="279" t="s">
        <v>292</v>
      </c>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89" t="str">
        <f t="shared" si="5"/>
        <v/>
      </c>
      <c r="CQ35" s="202"/>
    </row>
    <row r="36" spans="1:95" x14ac:dyDescent="0.3">
      <c r="A36" s="99"/>
      <c r="B36" s="268">
        <f t="shared" si="6"/>
        <v>27</v>
      </c>
      <c r="C36" s="280" t="s">
        <v>232</v>
      </c>
      <c r="D36" s="280">
        <v>27</v>
      </c>
      <c r="F36" s="280" t="s">
        <v>9</v>
      </c>
      <c r="G36" s="282" t="s">
        <v>9</v>
      </c>
      <c r="H36" s="101"/>
      <c r="I36" s="283"/>
      <c r="J36" s="283"/>
      <c r="K36" s="283">
        <v>151.40684227410142</v>
      </c>
      <c r="L36" s="283">
        <v>151.40684227410142</v>
      </c>
      <c r="M36" s="283">
        <v>151.40684227410142</v>
      </c>
      <c r="N36" s="283">
        <v>151.40684227410142</v>
      </c>
      <c r="O36" s="283">
        <v>151.40684227410142</v>
      </c>
      <c r="P36" s="101"/>
      <c r="Q36" s="283"/>
      <c r="R36" s="283"/>
      <c r="S36" s="283">
        <v>0</v>
      </c>
      <c r="T36" s="283">
        <v>0</v>
      </c>
      <c r="U36" s="283">
        <v>0</v>
      </c>
      <c r="V36" s="283">
        <v>0</v>
      </c>
      <c r="W36" s="283">
        <v>0</v>
      </c>
      <c r="X36" s="102"/>
      <c r="Y36" s="284">
        <v>0.20481776411106023</v>
      </c>
      <c r="Z36" s="284">
        <v>0.41920466747796403</v>
      </c>
      <c r="AA36" s="284">
        <v>0.37597756841097574</v>
      </c>
      <c r="AB36" s="206" t="str">
        <f t="shared" si="4"/>
        <v/>
      </c>
      <c r="AC36" s="285" t="s">
        <v>7</v>
      </c>
      <c r="AD36" s="285" t="s">
        <v>8</v>
      </c>
      <c r="AE36" s="102"/>
      <c r="AF36" s="287"/>
      <c r="AG36" s="287"/>
      <c r="AH36" s="102"/>
      <c r="AI36" s="279">
        <v>1</v>
      </c>
      <c r="AJ36" s="279">
        <v>0</v>
      </c>
      <c r="AK36" s="279">
        <v>0</v>
      </c>
      <c r="AL36" s="279" t="s">
        <v>292</v>
      </c>
      <c r="AM36" s="279">
        <v>0</v>
      </c>
      <c r="AN36" s="279" t="s">
        <v>292</v>
      </c>
      <c r="AO36" s="279">
        <v>0</v>
      </c>
      <c r="AP36" s="279" t="s">
        <v>292</v>
      </c>
      <c r="AQ36" s="92"/>
      <c r="AR36" s="279">
        <v>0.13</v>
      </c>
      <c r="AS36" s="279">
        <v>0.87</v>
      </c>
      <c r="AT36" s="279">
        <v>0</v>
      </c>
      <c r="AU36" s="279">
        <v>0</v>
      </c>
      <c r="AV36" s="279">
        <v>0</v>
      </c>
      <c r="AW36" s="279">
        <v>0</v>
      </c>
      <c r="AX36" s="279" t="s">
        <v>292</v>
      </c>
      <c r="AY36" s="279" t="s">
        <v>292</v>
      </c>
      <c r="AZ36" s="279" t="s">
        <v>292</v>
      </c>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89" t="str">
        <f t="shared" si="5"/>
        <v/>
      </c>
      <c r="CQ36" s="202"/>
    </row>
    <row r="37" spans="1:95" x14ac:dyDescent="0.3">
      <c r="A37" s="99"/>
      <c r="B37" s="268">
        <f t="shared" si="6"/>
        <v>28</v>
      </c>
      <c r="C37" s="280" t="s">
        <v>233</v>
      </c>
      <c r="D37" s="281">
        <v>28</v>
      </c>
      <c r="F37" s="280" t="s">
        <v>9</v>
      </c>
      <c r="G37" s="282" t="s">
        <v>9</v>
      </c>
      <c r="H37" s="101"/>
      <c r="I37" s="283"/>
      <c r="J37" s="283"/>
      <c r="K37" s="283">
        <v>1132.5000000000002</v>
      </c>
      <c r="L37" s="283">
        <v>1132.5000000000002</v>
      </c>
      <c r="M37" s="283">
        <v>755.00000000000011</v>
      </c>
      <c r="N37" s="283">
        <v>755.00000000000011</v>
      </c>
      <c r="O37" s="283">
        <v>755.00000000000011</v>
      </c>
      <c r="P37" s="101"/>
      <c r="Q37" s="283"/>
      <c r="R37" s="283"/>
      <c r="S37" s="283">
        <v>0</v>
      </c>
      <c r="T37" s="283">
        <v>0</v>
      </c>
      <c r="U37" s="283">
        <v>0</v>
      </c>
      <c r="V37" s="283">
        <v>0</v>
      </c>
      <c r="W37" s="283">
        <v>0</v>
      </c>
      <c r="X37" s="102"/>
      <c r="Y37" s="284">
        <v>0.20481776411106023</v>
      </c>
      <c r="Z37" s="284">
        <v>0.41920466747796403</v>
      </c>
      <c r="AA37" s="284">
        <v>0.37597756841097574</v>
      </c>
      <c r="AB37" s="206" t="str">
        <f t="shared" si="4"/>
        <v/>
      </c>
      <c r="AC37" s="285" t="s">
        <v>7</v>
      </c>
      <c r="AD37" s="285" t="s">
        <v>8</v>
      </c>
      <c r="AE37" s="102"/>
      <c r="AF37" s="287"/>
      <c r="AG37" s="287"/>
      <c r="AH37" s="102"/>
      <c r="AI37" s="279">
        <v>1</v>
      </c>
      <c r="AJ37" s="279">
        <v>0</v>
      </c>
      <c r="AK37" s="279">
        <v>0</v>
      </c>
      <c r="AL37" s="279" t="s">
        <v>292</v>
      </c>
      <c r="AM37" s="279">
        <v>0</v>
      </c>
      <c r="AN37" s="279" t="s">
        <v>292</v>
      </c>
      <c r="AO37" s="279">
        <v>0</v>
      </c>
      <c r="AP37" s="279" t="s">
        <v>292</v>
      </c>
      <c r="AQ37" s="92"/>
      <c r="AR37" s="279">
        <v>0.13</v>
      </c>
      <c r="AS37" s="279">
        <v>0.87</v>
      </c>
      <c r="AT37" s="279">
        <v>0</v>
      </c>
      <c r="AU37" s="279">
        <v>0</v>
      </c>
      <c r="AV37" s="279">
        <v>0</v>
      </c>
      <c r="AW37" s="279">
        <v>0</v>
      </c>
      <c r="AX37" s="279" t="s">
        <v>292</v>
      </c>
      <c r="AY37" s="279" t="s">
        <v>292</v>
      </c>
      <c r="AZ37" s="279" t="s">
        <v>292</v>
      </c>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89" t="str">
        <f t="shared" si="5"/>
        <v/>
      </c>
      <c r="CQ37" s="202"/>
    </row>
    <row r="38" spans="1:95" x14ac:dyDescent="0.3">
      <c r="A38" s="99"/>
      <c r="B38" s="268">
        <f t="shared" si="6"/>
        <v>29</v>
      </c>
      <c r="C38" s="280" t="s">
        <v>234</v>
      </c>
      <c r="D38" s="280">
        <v>29</v>
      </c>
      <c r="F38" s="280" t="s">
        <v>10</v>
      </c>
      <c r="G38" s="282" t="s">
        <v>10</v>
      </c>
      <c r="H38" s="101"/>
      <c r="I38" s="283"/>
      <c r="J38" s="283"/>
      <c r="K38" s="283">
        <v>2835.5366827862695</v>
      </c>
      <c r="L38" s="283">
        <v>2140.5870936438823</v>
      </c>
      <c r="M38" s="283">
        <v>2835.5366827862695</v>
      </c>
      <c r="N38" s="283">
        <v>694.94958914238737</v>
      </c>
      <c r="O38" s="283">
        <v>347.47479457119368</v>
      </c>
      <c r="P38" s="101"/>
      <c r="Q38" s="283"/>
      <c r="R38" s="283"/>
      <c r="S38" s="283">
        <v>0</v>
      </c>
      <c r="T38" s="283">
        <v>0</v>
      </c>
      <c r="U38" s="283">
        <v>0</v>
      </c>
      <c r="V38" s="283">
        <v>0</v>
      </c>
      <c r="W38" s="283">
        <v>0</v>
      </c>
      <c r="X38" s="102"/>
      <c r="Y38" s="284">
        <v>0.33735367922662424</v>
      </c>
      <c r="Z38" s="284">
        <v>0.10872979357747251</v>
      </c>
      <c r="AA38" s="284">
        <v>0.55391652719590323</v>
      </c>
      <c r="AB38" s="206" t="str">
        <f t="shared" si="4"/>
        <v/>
      </c>
      <c r="AC38" s="285" t="s">
        <v>7</v>
      </c>
      <c r="AD38" s="285" t="s">
        <v>8</v>
      </c>
      <c r="AE38" s="102"/>
      <c r="AF38" s="287"/>
      <c r="AG38" s="287"/>
      <c r="AH38" s="102"/>
      <c r="AI38" s="279">
        <v>0</v>
      </c>
      <c r="AJ38" s="279">
        <v>0</v>
      </c>
      <c r="AK38" s="279">
        <v>1</v>
      </c>
      <c r="AL38" s="279" t="s">
        <v>292</v>
      </c>
      <c r="AM38" s="279">
        <v>0</v>
      </c>
      <c r="AN38" s="279" t="s">
        <v>292</v>
      </c>
      <c r="AO38" s="279">
        <v>0</v>
      </c>
      <c r="AP38" s="279" t="s">
        <v>292</v>
      </c>
      <c r="AQ38" s="92"/>
      <c r="AR38" s="279">
        <v>0</v>
      </c>
      <c r="AS38" s="279">
        <v>0</v>
      </c>
      <c r="AT38" s="279">
        <v>1</v>
      </c>
      <c r="AU38" s="279">
        <v>0</v>
      </c>
      <c r="AV38" s="279">
        <v>0</v>
      </c>
      <c r="AW38" s="279">
        <v>0</v>
      </c>
      <c r="AX38" s="279" t="s">
        <v>292</v>
      </c>
      <c r="AY38" s="279" t="s">
        <v>292</v>
      </c>
      <c r="AZ38" s="279" t="s">
        <v>292</v>
      </c>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89" t="str">
        <f t="shared" si="5"/>
        <v/>
      </c>
      <c r="CQ38" s="202"/>
    </row>
    <row r="39" spans="1:95" x14ac:dyDescent="0.3">
      <c r="A39" s="99"/>
      <c r="B39" s="268">
        <f t="shared" si="6"/>
        <v>30</v>
      </c>
      <c r="C39" s="280" t="s">
        <v>235</v>
      </c>
      <c r="D39" s="280">
        <v>30</v>
      </c>
      <c r="F39" s="280" t="s">
        <v>10</v>
      </c>
      <c r="G39" s="282" t="s">
        <v>10</v>
      </c>
      <c r="H39" s="101"/>
      <c r="I39" s="283"/>
      <c r="J39" s="283"/>
      <c r="K39" s="283">
        <v>1477.5236531176092</v>
      </c>
      <c r="L39" s="283">
        <v>673.65423274443287</v>
      </c>
      <c r="M39" s="283">
        <v>188.62926210450794</v>
      </c>
      <c r="N39" s="283">
        <v>188.62926210450794</v>
      </c>
      <c r="O39" s="283">
        <v>188.62926210450794</v>
      </c>
      <c r="P39" s="101"/>
      <c r="Q39" s="283"/>
      <c r="R39" s="283"/>
      <c r="S39" s="283">
        <v>0</v>
      </c>
      <c r="T39" s="283">
        <v>0</v>
      </c>
      <c r="U39" s="283">
        <v>0</v>
      </c>
      <c r="V39" s="283">
        <v>0</v>
      </c>
      <c r="W39" s="283">
        <v>0</v>
      </c>
      <c r="X39" s="102"/>
      <c r="Y39" s="284">
        <v>0.33735367922662424</v>
      </c>
      <c r="Z39" s="284">
        <v>0.10872979357747251</v>
      </c>
      <c r="AA39" s="284">
        <v>0.55391652719590323</v>
      </c>
      <c r="AB39" s="206" t="str">
        <f t="shared" si="4"/>
        <v/>
      </c>
      <c r="AC39" s="285" t="s">
        <v>7</v>
      </c>
      <c r="AD39" s="285" t="s">
        <v>8</v>
      </c>
      <c r="AE39" s="102"/>
      <c r="AF39" s="287"/>
      <c r="AG39" s="287"/>
      <c r="AH39" s="102"/>
      <c r="AI39" s="279">
        <v>0</v>
      </c>
      <c r="AJ39" s="279">
        <v>0</v>
      </c>
      <c r="AK39" s="279">
        <v>1</v>
      </c>
      <c r="AL39" s="279" t="s">
        <v>292</v>
      </c>
      <c r="AM39" s="279">
        <v>0</v>
      </c>
      <c r="AN39" s="279" t="s">
        <v>292</v>
      </c>
      <c r="AO39" s="279">
        <v>0</v>
      </c>
      <c r="AP39" s="279" t="s">
        <v>292</v>
      </c>
      <c r="AQ39" s="92"/>
      <c r="AR39" s="279">
        <v>0.13</v>
      </c>
      <c r="AS39" s="279">
        <v>0.87</v>
      </c>
      <c r="AT39" s="279">
        <v>0</v>
      </c>
      <c r="AU39" s="279">
        <v>0</v>
      </c>
      <c r="AV39" s="279">
        <v>0</v>
      </c>
      <c r="AW39" s="279">
        <v>0</v>
      </c>
      <c r="AX39" s="279" t="s">
        <v>292</v>
      </c>
      <c r="AY39" s="279" t="s">
        <v>292</v>
      </c>
      <c r="AZ39" s="279" t="s">
        <v>292</v>
      </c>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89" t="str">
        <f t="shared" si="5"/>
        <v/>
      </c>
      <c r="CQ39" s="202"/>
    </row>
    <row r="40" spans="1:95" x14ac:dyDescent="0.3">
      <c r="A40" s="99"/>
      <c r="B40" s="268">
        <f t="shared" si="6"/>
        <v>31</v>
      </c>
      <c r="C40" s="280" t="s">
        <v>236</v>
      </c>
      <c r="D40" s="280">
        <v>31</v>
      </c>
      <c r="F40" s="280" t="s">
        <v>10</v>
      </c>
      <c r="G40" s="282" t="s">
        <v>10</v>
      </c>
      <c r="H40" s="101"/>
      <c r="I40" s="283"/>
      <c r="J40" s="283"/>
      <c r="K40" s="283">
        <v>5161.0462284804162</v>
      </c>
      <c r="L40" s="283">
        <v>2158.3760415352181</v>
      </c>
      <c r="M40" s="283">
        <v>2158.3760415352181</v>
      </c>
      <c r="N40" s="283">
        <v>1618.7820311514138</v>
      </c>
      <c r="O40" s="283">
        <v>1348.9850259595112</v>
      </c>
      <c r="P40" s="101"/>
      <c r="Q40" s="283"/>
      <c r="R40" s="283"/>
      <c r="S40" s="283">
        <v>0</v>
      </c>
      <c r="T40" s="283">
        <v>0</v>
      </c>
      <c r="U40" s="283">
        <v>0</v>
      </c>
      <c r="V40" s="283">
        <v>0</v>
      </c>
      <c r="W40" s="283">
        <v>0</v>
      </c>
      <c r="X40" s="102"/>
      <c r="Y40" s="284">
        <v>0.33735367922662424</v>
      </c>
      <c r="Z40" s="284">
        <v>0.10872979357747251</v>
      </c>
      <c r="AA40" s="284">
        <v>0.55391652719590323</v>
      </c>
      <c r="AB40" s="206" t="str">
        <f t="shared" si="4"/>
        <v/>
      </c>
      <c r="AC40" s="285" t="s">
        <v>7</v>
      </c>
      <c r="AD40" s="285" t="s">
        <v>8</v>
      </c>
      <c r="AE40" s="102"/>
      <c r="AF40" s="287"/>
      <c r="AG40" s="287"/>
      <c r="AH40" s="102"/>
      <c r="AI40" s="279">
        <v>0</v>
      </c>
      <c r="AJ40" s="279">
        <v>0</v>
      </c>
      <c r="AK40" s="279">
        <v>1</v>
      </c>
      <c r="AL40" s="279" t="s">
        <v>292</v>
      </c>
      <c r="AM40" s="279">
        <v>0</v>
      </c>
      <c r="AN40" s="279" t="s">
        <v>292</v>
      </c>
      <c r="AO40" s="279">
        <v>0</v>
      </c>
      <c r="AP40" s="279" t="s">
        <v>292</v>
      </c>
      <c r="AQ40" s="92"/>
      <c r="AR40" s="279">
        <v>3.7000677109639855E-2</v>
      </c>
      <c r="AS40" s="279">
        <v>0.24761991604143593</v>
      </c>
      <c r="AT40" s="279">
        <v>0.7153794068489242</v>
      </c>
      <c r="AU40" s="279">
        <v>0</v>
      </c>
      <c r="AV40" s="279">
        <v>0</v>
      </c>
      <c r="AW40" s="279">
        <v>0</v>
      </c>
      <c r="AX40" s="279" t="s">
        <v>292</v>
      </c>
      <c r="AY40" s="279" t="s">
        <v>292</v>
      </c>
      <c r="AZ40" s="279" t="s">
        <v>292</v>
      </c>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89" t="str">
        <f t="shared" si="5"/>
        <v/>
      </c>
      <c r="CQ40" s="202"/>
    </row>
    <row r="41" spans="1:95" x14ac:dyDescent="0.3">
      <c r="A41" s="99"/>
      <c r="B41" s="268">
        <f t="shared" si="6"/>
        <v>32</v>
      </c>
      <c r="C41" s="280" t="s">
        <v>237</v>
      </c>
      <c r="D41" s="280">
        <v>32</v>
      </c>
      <c r="F41" s="280" t="s">
        <v>10</v>
      </c>
      <c r="G41" s="282" t="s">
        <v>10</v>
      </c>
      <c r="H41" s="101"/>
      <c r="I41" s="283"/>
      <c r="J41" s="283"/>
      <c r="K41" s="283">
        <v>774.25500499999998</v>
      </c>
      <c r="L41" s="283">
        <v>786.97476749999998</v>
      </c>
      <c r="M41" s="283">
        <v>800.35851249999996</v>
      </c>
      <c r="N41" s="283">
        <v>814.44568249999998</v>
      </c>
      <c r="O41" s="283">
        <v>829.2783925</v>
      </c>
      <c r="P41" s="101"/>
      <c r="Q41" s="283"/>
      <c r="R41" s="283"/>
      <c r="S41" s="283">
        <v>0</v>
      </c>
      <c r="T41" s="283">
        <v>0</v>
      </c>
      <c r="U41" s="283">
        <v>0</v>
      </c>
      <c r="V41" s="283">
        <v>0</v>
      </c>
      <c r="W41" s="283">
        <v>0</v>
      </c>
      <c r="X41" s="102"/>
      <c r="Y41" s="284">
        <v>0.33735367922662424</v>
      </c>
      <c r="Z41" s="284">
        <v>0.10872979357747251</v>
      </c>
      <c r="AA41" s="284">
        <v>0.55391652719590323</v>
      </c>
      <c r="AB41" s="206" t="str">
        <f t="shared" si="4"/>
        <v/>
      </c>
      <c r="AC41" s="285" t="s">
        <v>7</v>
      </c>
      <c r="AD41" s="285" t="s">
        <v>8</v>
      </c>
      <c r="AE41" s="102"/>
      <c r="AF41" s="287"/>
      <c r="AG41" s="287"/>
      <c r="AH41" s="102"/>
      <c r="AI41" s="279">
        <v>0</v>
      </c>
      <c r="AJ41" s="279">
        <v>0</v>
      </c>
      <c r="AK41" s="279">
        <v>1</v>
      </c>
      <c r="AL41" s="279" t="s">
        <v>292</v>
      </c>
      <c r="AM41" s="279">
        <v>0</v>
      </c>
      <c r="AN41" s="279" t="s">
        <v>292</v>
      </c>
      <c r="AO41" s="279">
        <v>0</v>
      </c>
      <c r="AP41" s="279" t="s">
        <v>292</v>
      </c>
      <c r="AQ41" s="92"/>
      <c r="AR41" s="279">
        <v>0</v>
      </c>
      <c r="AS41" s="279">
        <v>0</v>
      </c>
      <c r="AT41" s="279">
        <v>1</v>
      </c>
      <c r="AU41" s="279">
        <v>0</v>
      </c>
      <c r="AV41" s="279">
        <v>0</v>
      </c>
      <c r="AW41" s="279">
        <v>0</v>
      </c>
      <c r="AX41" s="279" t="s">
        <v>292</v>
      </c>
      <c r="AY41" s="279" t="s">
        <v>292</v>
      </c>
      <c r="AZ41" s="279" t="s">
        <v>292</v>
      </c>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89" t="str">
        <f t="shared" si="5"/>
        <v/>
      </c>
      <c r="CQ41" s="202"/>
    </row>
    <row r="42" spans="1:95" x14ac:dyDescent="0.3">
      <c r="A42" s="99"/>
      <c r="B42" s="268">
        <f t="shared" si="6"/>
        <v>33</v>
      </c>
      <c r="C42" s="280" t="s">
        <v>238</v>
      </c>
      <c r="D42" s="280">
        <v>33</v>
      </c>
      <c r="F42" s="280" t="s">
        <v>10</v>
      </c>
      <c r="G42" s="282" t="s">
        <v>10</v>
      </c>
      <c r="H42" s="101"/>
      <c r="I42" s="283"/>
      <c r="J42" s="283"/>
      <c r="K42" s="283">
        <v>11110.158563552121</v>
      </c>
      <c r="L42" s="283">
        <v>5703.1991753678822</v>
      </c>
      <c r="M42" s="283">
        <v>12601.656819981063</v>
      </c>
      <c r="N42" s="283">
        <v>16300.807543259662</v>
      </c>
      <c r="O42" s="283">
        <v>20025.19240334033</v>
      </c>
      <c r="P42" s="101"/>
      <c r="Q42" s="283"/>
      <c r="R42" s="283"/>
      <c r="S42" s="283">
        <v>0</v>
      </c>
      <c r="T42" s="283">
        <v>0</v>
      </c>
      <c r="U42" s="283">
        <v>0</v>
      </c>
      <c r="V42" s="283">
        <v>0</v>
      </c>
      <c r="W42" s="283">
        <v>0</v>
      </c>
      <c r="X42" s="102"/>
      <c r="Y42" s="284">
        <v>0.33735367922662424</v>
      </c>
      <c r="Z42" s="284">
        <v>0.10872979357747251</v>
      </c>
      <c r="AA42" s="284">
        <v>0.55391652719590323</v>
      </c>
      <c r="AB42" s="206" t="str">
        <f t="shared" si="4"/>
        <v/>
      </c>
      <c r="AC42" s="285" t="s">
        <v>7</v>
      </c>
      <c r="AD42" s="285" t="s">
        <v>8</v>
      </c>
      <c r="AE42" s="102"/>
      <c r="AF42" s="287"/>
      <c r="AG42" s="287"/>
      <c r="AH42" s="102"/>
      <c r="AI42" s="279">
        <v>0</v>
      </c>
      <c r="AJ42" s="279">
        <v>0</v>
      </c>
      <c r="AK42" s="279">
        <v>1</v>
      </c>
      <c r="AL42" s="279" t="s">
        <v>292</v>
      </c>
      <c r="AM42" s="279">
        <v>0</v>
      </c>
      <c r="AN42" s="279" t="s">
        <v>292</v>
      </c>
      <c r="AO42" s="279">
        <v>0</v>
      </c>
      <c r="AP42" s="279" t="s">
        <v>292</v>
      </c>
      <c r="AQ42" s="92"/>
      <c r="AR42" s="279">
        <v>0.13</v>
      </c>
      <c r="AS42" s="279">
        <v>0.87</v>
      </c>
      <c r="AT42" s="279">
        <v>0</v>
      </c>
      <c r="AU42" s="279">
        <v>0</v>
      </c>
      <c r="AV42" s="279">
        <v>0</v>
      </c>
      <c r="AW42" s="279">
        <v>0</v>
      </c>
      <c r="AX42" s="279" t="s">
        <v>292</v>
      </c>
      <c r="AY42" s="279" t="s">
        <v>292</v>
      </c>
      <c r="AZ42" s="279" t="s">
        <v>292</v>
      </c>
      <c r="BA42" s="279"/>
      <c r="BB42" s="279"/>
      <c r="BC42" s="279"/>
      <c r="BD42" s="279"/>
      <c r="BE42" s="279"/>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279"/>
      <c r="CF42" s="279"/>
      <c r="CG42" s="279"/>
      <c r="CH42" s="279"/>
      <c r="CI42" s="279"/>
      <c r="CJ42" s="279"/>
      <c r="CK42" s="279"/>
      <c r="CL42" s="279"/>
      <c r="CM42" s="279"/>
      <c r="CN42" s="279"/>
      <c r="CO42" s="279"/>
      <c r="CP42" s="289" t="str">
        <f t="shared" si="5"/>
        <v/>
      </c>
      <c r="CQ42" s="202"/>
    </row>
    <row r="43" spans="1:95" x14ac:dyDescent="0.3">
      <c r="A43" s="99"/>
      <c r="B43" s="268">
        <f t="shared" si="6"/>
        <v>34</v>
      </c>
      <c r="C43" s="280" t="s">
        <v>239</v>
      </c>
      <c r="D43" s="280">
        <v>34</v>
      </c>
      <c r="F43" s="280" t="s">
        <v>10</v>
      </c>
      <c r="G43" s="282" t="s">
        <v>10</v>
      </c>
      <c r="H43" s="101"/>
      <c r="I43" s="283"/>
      <c r="J43" s="283"/>
      <c r="K43" s="283">
        <v>111.29126464165968</v>
      </c>
      <c r="L43" s="283">
        <v>111.29126464165968</v>
      </c>
      <c r="M43" s="283">
        <v>111.29126464165968</v>
      </c>
      <c r="N43" s="283">
        <v>111.29126464165968</v>
      </c>
      <c r="O43" s="283">
        <v>111.29126464165968</v>
      </c>
      <c r="P43" s="101"/>
      <c r="Q43" s="283"/>
      <c r="R43" s="283"/>
      <c r="S43" s="283">
        <v>0</v>
      </c>
      <c r="T43" s="283">
        <v>0</v>
      </c>
      <c r="U43" s="283">
        <v>0</v>
      </c>
      <c r="V43" s="283">
        <v>0</v>
      </c>
      <c r="W43" s="283">
        <v>0</v>
      </c>
      <c r="X43" s="102"/>
      <c r="Y43" s="284">
        <v>0.33735367922662424</v>
      </c>
      <c r="Z43" s="284">
        <v>0.10872979357747251</v>
      </c>
      <c r="AA43" s="284">
        <v>0.55391652719590323</v>
      </c>
      <c r="AB43" s="206" t="str">
        <f t="shared" si="4"/>
        <v/>
      </c>
      <c r="AC43" s="285" t="s">
        <v>7</v>
      </c>
      <c r="AD43" s="285" t="s">
        <v>8</v>
      </c>
      <c r="AE43" s="102"/>
      <c r="AF43" s="287"/>
      <c r="AG43" s="287"/>
      <c r="AH43" s="102"/>
      <c r="AI43" s="279">
        <v>0</v>
      </c>
      <c r="AJ43" s="279">
        <v>0</v>
      </c>
      <c r="AK43" s="279">
        <v>1</v>
      </c>
      <c r="AL43" s="279" t="s">
        <v>292</v>
      </c>
      <c r="AM43" s="279">
        <v>0</v>
      </c>
      <c r="AN43" s="279" t="s">
        <v>292</v>
      </c>
      <c r="AO43" s="279">
        <v>0</v>
      </c>
      <c r="AP43" s="279" t="s">
        <v>292</v>
      </c>
      <c r="AQ43" s="92"/>
      <c r="AR43" s="279">
        <v>0.13</v>
      </c>
      <c r="AS43" s="279">
        <v>0.87</v>
      </c>
      <c r="AT43" s="279">
        <v>0</v>
      </c>
      <c r="AU43" s="279">
        <v>0</v>
      </c>
      <c r="AV43" s="279">
        <v>0</v>
      </c>
      <c r="AW43" s="279">
        <v>0</v>
      </c>
      <c r="AX43" s="279" t="s">
        <v>292</v>
      </c>
      <c r="AY43" s="279" t="s">
        <v>292</v>
      </c>
      <c r="AZ43" s="279" t="s">
        <v>292</v>
      </c>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89" t="str">
        <f t="shared" si="5"/>
        <v/>
      </c>
      <c r="CQ43" s="202"/>
    </row>
    <row r="44" spans="1:95" x14ac:dyDescent="0.3">
      <c r="A44" s="99"/>
      <c r="B44" s="268">
        <f t="shared" si="6"/>
        <v>35</v>
      </c>
      <c r="C44" s="280" t="s">
        <v>240</v>
      </c>
      <c r="D44" s="280">
        <v>35</v>
      </c>
      <c r="F44" s="280" t="s">
        <v>10</v>
      </c>
      <c r="G44" s="282" t="s">
        <v>10</v>
      </c>
      <c r="H44" s="101"/>
      <c r="I44" s="283"/>
      <c r="J44" s="283"/>
      <c r="K44" s="283">
        <v>0</v>
      </c>
      <c r="L44" s="283">
        <v>0</v>
      </c>
      <c r="M44" s="283">
        <v>0</v>
      </c>
      <c r="N44" s="283">
        <v>19106.171028770168</v>
      </c>
      <c r="O44" s="283">
        <v>19106.171028770168</v>
      </c>
      <c r="P44" s="101"/>
      <c r="Q44" s="283"/>
      <c r="R44" s="283"/>
      <c r="S44" s="283">
        <v>0</v>
      </c>
      <c r="T44" s="283">
        <v>0</v>
      </c>
      <c r="U44" s="283">
        <v>0</v>
      </c>
      <c r="V44" s="283">
        <v>0</v>
      </c>
      <c r="W44" s="283">
        <v>0</v>
      </c>
      <c r="X44" s="102"/>
      <c r="Y44" s="284">
        <v>0.33735367922662424</v>
      </c>
      <c r="Z44" s="284">
        <v>0.10872979357747251</v>
      </c>
      <c r="AA44" s="284">
        <v>0.55391652719590323</v>
      </c>
      <c r="AB44" s="206" t="str">
        <f t="shared" si="4"/>
        <v/>
      </c>
      <c r="AC44" s="285" t="s">
        <v>7</v>
      </c>
      <c r="AD44" s="285" t="s">
        <v>8</v>
      </c>
      <c r="AE44" s="102"/>
      <c r="AF44" s="287"/>
      <c r="AG44" s="287"/>
      <c r="AH44" s="102"/>
      <c r="AI44" s="279">
        <v>0</v>
      </c>
      <c r="AJ44" s="279">
        <v>0</v>
      </c>
      <c r="AK44" s="279">
        <v>1</v>
      </c>
      <c r="AL44" s="279" t="s">
        <v>292</v>
      </c>
      <c r="AM44" s="279">
        <v>0</v>
      </c>
      <c r="AN44" s="279" t="s">
        <v>292</v>
      </c>
      <c r="AO44" s="279">
        <v>0</v>
      </c>
      <c r="AP44" s="279" t="s">
        <v>292</v>
      </c>
      <c r="AQ44" s="92"/>
      <c r="AR44" s="279">
        <v>0.13</v>
      </c>
      <c r="AS44" s="279">
        <v>0.87</v>
      </c>
      <c r="AT44" s="279">
        <v>0</v>
      </c>
      <c r="AU44" s="279">
        <v>0</v>
      </c>
      <c r="AV44" s="279">
        <v>0</v>
      </c>
      <c r="AW44" s="279">
        <v>0</v>
      </c>
      <c r="AX44" s="279" t="s">
        <v>292</v>
      </c>
      <c r="AY44" s="279" t="s">
        <v>292</v>
      </c>
      <c r="AZ44" s="279" t="s">
        <v>292</v>
      </c>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89" t="str">
        <f t="shared" si="5"/>
        <v/>
      </c>
      <c r="CQ44" s="202"/>
    </row>
    <row r="45" spans="1:95" x14ac:dyDescent="0.3">
      <c r="A45" s="99"/>
      <c r="B45" s="268">
        <f t="shared" si="6"/>
        <v>36</v>
      </c>
      <c r="C45" s="280" t="s">
        <v>241</v>
      </c>
      <c r="D45" s="280">
        <v>36</v>
      </c>
      <c r="F45" s="280" t="s">
        <v>10</v>
      </c>
      <c r="G45" s="282" t="s">
        <v>10</v>
      </c>
      <c r="H45" s="101"/>
      <c r="I45" s="283"/>
      <c r="J45" s="283"/>
      <c r="K45" s="283">
        <v>1132.5000000000002</v>
      </c>
      <c r="L45" s="283">
        <v>1132.5000000000002</v>
      </c>
      <c r="M45" s="283">
        <v>755.00000000000011</v>
      </c>
      <c r="N45" s="283">
        <v>755.00000000000011</v>
      </c>
      <c r="O45" s="283">
        <v>755.00000000000011</v>
      </c>
      <c r="P45" s="101"/>
      <c r="Q45" s="283"/>
      <c r="R45" s="283"/>
      <c r="S45" s="283">
        <v>0</v>
      </c>
      <c r="T45" s="283">
        <v>0</v>
      </c>
      <c r="U45" s="283">
        <v>0</v>
      </c>
      <c r="V45" s="283">
        <v>0</v>
      </c>
      <c r="W45" s="283">
        <v>0</v>
      </c>
      <c r="X45" s="102"/>
      <c r="Y45" s="284">
        <v>0.33735367922662424</v>
      </c>
      <c r="Z45" s="284">
        <v>0.10872979357747251</v>
      </c>
      <c r="AA45" s="284">
        <v>0.55391652719590323</v>
      </c>
      <c r="AB45" s="206" t="str">
        <f t="shared" si="4"/>
        <v/>
      </c>
      <c r="AC45" s="285" t="s">
        <v>7</v>
      </c>
      <c r="AD45" s="285" t="s">
        <v>8</v>
      </c>
      <c r="AE45" s="102"/>
      <c r="AF45" s="287"/>
      <c r="AG45" s="287"/>
      <c r="AH45" s="102"/>
      <c r="AI45" s="279">
        <v>0</v>
      </c>
      <c r="AJ45" s="279">
        <v>0</v>
      </c>
      <c r="AK45" s="279">
        <v>1</v>
      </c>
      <c r="AL45" s="279" t="s">
        <v>292</v>
      </c>
      <c r="AM45" s="279">
        <v>0</v>
      </c>
      <c r="AN45" s="279" t="s">
        <v>292</v>
      </c>
      <c r="AO45" s="279">
        <v>0</v>
      </c>
      <c r="AP45" s="279" t="s">
        <v>292</v>
      </c>
      <c r="AQ45" s="92"/>
      <c r="AR45" s="279">
        <v>0.13</v>
      </c>
      <c r="AS45" s="279">
        <v>0.87</v>
      </c>
      <c r="AT45" s="279">
        <v>0</v>
      </c>
      <c r="AU45" s="279">
        <v>0</v>
      </c>
      <c r="AV45" s="279">
        <v>0</v>
      </c>
      <c r="AW45" s="279">
        <v>0</v>
      </c>
      <c r="AX45" s="279" t="s">
        <v>292</v>
      </c>
      <c r="AY45" s="279" t="s">
        <v>292</v>
      </c>
      <c r="AZ45" s="279" t="s">
        <v>292</v>
      </c>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89" t="str">
        <f t="shared" si="5"/>
        <v/>
      </c>
      <c r="CQ45" s="202"/>
    </row>
    <row r="46" spans="1:95" x14ac:dyDescent="0.3">
      <c r="A46" s="99"/>
      <c r="B46" s="268">
        <f t="shared" si="6"/>
        <v>37</v>
      </c>
      <c r="C46" s="280" t="s">
        <v>242</v>
      </c>
      <c r="D46" s="280">
        <v>37</v>
      </c>
      <c r="F46" s="280" t="s">
        <v>10</v>
      </c>
      <c r="G46" s="282" t="s">
        <v>10</v>
      </c>
      <c r="H46" s="101"/>
      <c r="I46" s="283"/>
      <c r="J46" s="283"/>
      <c r="K46" s="283">
        <v>154.73919044423306</v>
      </c>
      <c r="L46" s="283">
        <v>309.47838088846612</v>
      </c>
      <c r="M46" s="283">
        <v>0</v>
      </c>
      <c r="N46" s="283">
        <v>0</v>
      </c>
      <c r="O46" s="283">
        <v>0</v>
      </c>
      <c r="P46" s="101"/>
      <c r="Q46" s="283"/>
      <c r="R46" s="283"/>
      <c r="S46" s="283">
        <v>0</v>
      </c>
      <c r="T46" s="283">
        <v>0</v>
      </c>
      <c r="U46" s="283">
        <v>0</v>
      </c>
      <c r="V46" s="283">
        <v>0</v>
      </c>
      <c r="W46" s="283">
        <v>0</v>
      </c>
      <c r="X46" s="102"/>
      <c r="Y46" s="284">
        <v>0.33735367922662424</v>
      </c>
      <c r="Z46" s="284">
        <v>0.10872979357747251</v>
      </c>
      <c r="AA46" s="284">
        <v>0.55391652719590323</v>
      </c>
      <c r="AB46" s="206" t="str">
        <f t="shared" si="4"/>
        <v/>
      </c>
      <c r="AC46" s="285" t="s">
        <v>7</v>
      </c>
      <c r="AD46" s="285" t="s">
        <v>8</v>
      </c>
      <c r="AE46" s="102"/>
      <c r="AF46" s="287"/>
      <c r="AG46" s="287"/>
      <c r="AH46" s="102"/>
      <c r="AI46" s="279">
        <v>0</v>
      </c>
      <c r="AJ46" s="279">
        <v>0</v>
      </c>
      <c r="AK46" s="279">
        <v>1</v>
      </c>
      <c r="AL46" s="279" t="s">
        <v>292</v>
      </c>
      <c r="AM46" s="279">
        <v>0</v>
      </c>
      <c r="AN46" s="279" t="s">
        <v>292</v>
      </c>
      <c r="AO46" s="279">
        <v>0</v>
      </c>
      <c r="AP46" s="279" t="s">
        <v>292</v>
      </c>
      <c r="AQ46" s="92"/>
      <c r="AR46" s="279">
        <v>0.13</v>
      </c>
      <c r="AS46" s="279">
        <v>0.87</v>
      </c>
      <c r="AT46" s="279">
        <v>0</v>
      </c>
      <c r="AU46" s="279">
        <v>0</v>
      </c>
      <c r="AV46" s="279">
        <v>0</v>
      </c>
      <c r="AW46" s="279">
        <v>0</v>
      </c>
      <c r="AX46" s="279" t="s">
        <v>292</v>
      </c>
      <c r="AY46" s="279" t="s">
        <v>292</v>
      </c>
      <c r="AZ46" s="279" t="s">
        <v>292</v>
      </c>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c r="CJ46" s="279"/>
      <c r="CK46" s="279"/>
      <c r="CL46" s="279"/>
      <c r="CM46" s="279"/>
      <c r="CN46" s="279"/>
      <c r="CO46" s="279"/>
      <c r="CP46" s="289" t="str">
        <f t="shared" si="5"/>
        <v/>
      </c>
      <c r="CQ46" s="202"/>
    </row>
    <row r="47" spans="1:95" x14ac:dyDescent="0.3">
      <c r="A47" s="99"/>
      <c r="B47" s="268">
        <f t="shared" si="6"/>
        <v>38</v>
      </c>
      <c r="C47" s="280" t="s">
        <v>243</v>
      </c>
      <c r="D47" s="280">
        <v>38</v>
      </c>
      <c r="F47" s="280" t="s">
        <v>10</v>
      </c>
      <c r="G47" s="282" t="s">
        <v>10</v>
      </c>
      <c r="H47" s="101"/>
      <c r="I47" s="283"/>
      <c r="J47" s="283"/>
      <c r="K47" s="283">
        <v>1356.4071159416251</v>
      </c>
      <c r="L47" s="283">
        <v>1356.4071159416251</v>
      </c>
      <c r="M47" s="283">
        <v>1022.533322016646</v>
      </c>
      <c r="N47" s="283">
        <v>1022.533322016646</v>
      </c>
      <c r="O47" s="283">
        <v>1022.533322016646</v>
      </c>
      <c r="P47" s="101"/>
      <c r="Q47" s="283"/>
      <c r="R47" s="283"/>
      <c r="S47" s="283">
        <v>0</v>
      </c>
      <c r="T47" s="283">
        <v>0</v>
      </c>
      <c r="U47" s="283">
        <v>0</v>
      </c>
      <c r="V47" s="283">
        <v>0</v>
      </c>
      <c r="W47" s="283">
        <v>0</v>
      </c>
      <c r="X47" s="102"/>
      <c r="Y47" s="284">
        <v>0.33735367922662424</v>
      </c>
      <c r="Z47" s="284">
        <v>0.10872979357747251</v>
      </c>
      <c r="AA47" s="284">
        <v>0.55391652719590323</v>
      </c>
      <c r="AB47" s="206" t="str">
        <f t="shared" si="4"/>
        <v/>
      </c>
      <c r="AC47" s="285" t="s">
        <v>7</v>
      </c>
      <c r="AD47" s="285" t="s">
        <v>8</v>
      </c>
      <c r="AE47" s="102"/>
      <c r="AF47" s="287"/>
      <c r="AG47" s="287"/>
      <c r="AH47" s="102"/>
      <c r="AI47" s="279">
        <v>0</v>
      </c>
      <c r="AJ47" s="279">
        <v>0</v>
      </c>
      <c r="AK47" s="279">
        <v>1</v>
      </c>
      <c r="AL47" s="279" t="s">
        <v>292</v>
      </c>
      <c r="AM47" s="279">
        <v>0</v>
      </c>
      <c r="AN47" s="279" t="s">
        <v>292</v>
      </c>
      <c r="AO47" s="279">
        <v>0</v>
      </c>
      <c r="AP47" s="279" t="s">
        <v>292</v>
      </c>
      <c r="AQ47" s="92"/>
      <c r="AR47" s="279">
        <v>1.5017468203495322E-2</v>
      </c>
      <c r="AS47" s="279">
        <v>0.10050151797723791</v>
      </c>
      <c r="AT47" s="279">
        <v>0.8844810138192668</v>
      </c>
      <c r="AU47" s="279">
        <v>0</v>
      </c>
      <c r="AV47" s="279">
        <v>0</v>
      </c>
      <c r="AW47" s="279">
        <v>0</v>
      </c>
      <c r="AX47" s="279" t="s">
        <v>292</v>
      </c>
      <c r="AY47" s="279" t="s">
        <v>292</v>
      </c>
      <c r="AZ47" s="279" t="s">
        <v>292</v>
      </c>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89" t="str">
        <f t="shared" si="5"/>
        <v/>
      </c>
      <c r="CQ47" s="202"/>
    </row>
    <row r="48" spans="1:95" x14ac:dyDescent="0.3">
      <c r="A48" s="99"/>
      <c r="B48" s="268">
        <f t="shared" si="6"/>
        <v>39</v>
      </c>
      <c r="C48" s="280" t="s">
        <v>244</v>
      </c>
      <c r="D48" s="280">
        <v>39</v>
      </c>
      <c r="F48" s="280" t="s">
        <v>2</v>
      </c>
      <c r="G48" s="282" t="s">
        <v>2</v>
      </c>
      <c r="H48" s="101"/>
      <c r="I48" s="283"/>
      <c r="J48" s="283"/>
      <c r="K48" s="283">
        <v>32180.878442547815</v>
      </c>
      <c r="L48" s="283">
        <v>30905.901557885769</v>
      </c>
      <c r="M48" s="283">
        <v>29353.892173813158</v>
      </c>
      <c r="N48" s="283">
        <v>29827.302039987324</v>
      </c>
      <c r="O48" s="283">
        <v>30907.51121040868</v>
      </c>
      <c r="P48" s="101"/>
      <c r="Q48" s="283"/>
      <c r="R48" s="283"/>
      <c r="S48" s="283">
        <v>29299.828696754303</v>
      </c>
      <c r="T48" s="283">
        <v>28138.996360259454</v>
      </c>
      <c r="U48" s="283">
        <v>26725.933346138623</v>
      </c>
      <c r="V48" s="283">
        <v>27156.960361358855</v>
      </c>
      <c r="W48" s="283">
        <v>28140.461905809017</v>
      </c>
      <c r="X48" s="102"/>
      <c r="Y48" s="284">
        <v>0.12</v>
      </c>
      <c r="Z48" s="284">
        <v>0.44</v>
      </c>
      <c r="AA48" s="284">
        <v>0.44</v>
      </c>
      <c r="AB48" s="206" t="str">
        <f t="shared" si="4"/>
        <v/>
      </c>
      <c r="AC48" s="285" t="s">
        <v>7</v>
      </c>
      <c r="AD48" s="285" t="s">
        <v>8</v>
      </c>
      <c r="AE48" s="102"/>
      <c r="AF48" s="287"/>
      <c r="AG48" s="287"/>
      <c r="AH48" s="102"/>
      <c r="AI48" s="279">
        <v>0</v>
      </c>
      <c r="AJ48" s="279">
        <v>0</v>
      </c>
      <c r="AK48" s="279">
        <v>0</v>
      </c>
      <c r="AL48" s="279">
        <v>1</v>
      </c>
      <c r="AM48" s="279">
        <v>0</v>
      </c>
      <c r="AN48" s="279">
        <v>0</v>
      </c>
      <c r="AO48" s="279">
        <v>0</v>
      </c>
      <c r="AP48" s="279">
        <v>0</v>
      </c>
      <c r="AQ48" s="92"/>
      <c r="AR48" s="279">
        <v>0.05</v>
      </c>
      <c r="AS48" s="279">
        <v>0.95</v>
      </c>
      <c r="AT48" s="279">
        <v>0</v>
      </c>
      <c r="AU48" s="279">
        <v>0</v>
      </c>
      <c r="AV48" s="279">
        <v>0</v>
      </c>
      <c r="AW48" s="279">
        <v>0</v>
      </c>
      <c r="AX48" s="279">
        <v>0</v>
      </c>
      <c r="AY48" s="279">
        <v>0</v>
      </c>
      <c r="AZ48" s="279">
        <v>0</v>
      </c>
      <c r="BA48" s="279"/>
      <c r="BB48" s="279"/>
      <c r="BC48" s="279"/>
      <c r="BD48" s="279"/>
      <c r="BE48" s="279"/>
      <c r="BF48" s="279"/>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c r="CC48" s="279"/>
      <c r="CD48" s="279"/>
      <c r="CE48" s="279"/>
      <c r="CF48" s="279"/>
      <c r="CG48" s="279"/>
      <c r="CH48" s="279"/>
      <c r="CI48" s="279"/>
      <c r="CJ48" s="279"/>
      <c r="CK48" s="279"/>
      <c r="CL48" s="279"/>
      <c r="CM48" s="279"/>
      <c r="CN48" s="279"/>
      <c r="CO48" s="279"/>
      <c r="CP48" s="289" t="str">
        <f t="shared" si="5"/>
        <v/>
      </c>
      <c r="CQ48" s="202"/>
    </row>
    <row r="49" spans="1:95" x14ac:dyDescent="0.3">
      <c r="A49" s="99"/>
      <c r="B49" s="268">
        <f t="shared" si="6"/>
        <v>40</v>
      </c>
      <c r="C49" s="280" t="s">
        <v>245</v>
      </c>
      <c r="D49" s="280">
        <v>40</v>
      </c>
      <c r="F49" s="280" t="s">
        <v>2</v>
      </c>
      <c r="G49" s="282" t="s">
        <v>2</v>
      </c>
      <c r="H49" s="101"/>
      <c r="I49" s="283"/>
      <c r="J49" s="283"/>
      <c r="K49" s="283">
        <v>0</v>
      </c>
      <c r="L49" s="283">
        <v>0</v>
      </c>
      <c r="M49" s="283">
        <v>0</v>
      </c>
      <c r="N49" s="283">
        <v>0</v>
      </c>
      <c r="O49" s="283">
        <v>0</v>
      </c>
      <c r="P49" s="101"/>
      <c r="Q49" s="283"/>
      <c r="R49" s="283"/>
      <c r="S49" s="283">
        <v>0</v>
      </c>
      <c r="T49" s="283">
        <v>0</v>
      </c>
      <c r="U49" s="283">
        <v>0</v>
      </c>
      <c r="V49" s="283">
        <v>0</v>
      </c>
      <c r="W49" s="283">
        <v>0</v>
      </c>
      <c r="X49" s="102"/>
      <c r="Y49" s="284">
        <v>0.12</v>
      </c>
      <c r="Z49" s="284">
        <v>0.44</v>
      </c>
      <c r="AA49" s="284">
        <v>0.44</v>
      </c>
      <c r="AB49" s="206" t="str">
        <f t="shared" si="4"/>
        <v/>
      </c>
      <c r="AC49" s="285" t="s">
        <v>7</v>
      </c>
      <c r="AD49" s="285" t="s">
        <v>8</v>
      </c>
      <c r="AE49" s="102"/>
      <c r="AF49" s="287"/>
      <c r="AG49" s="287"/>
      <c r="AH49" s="102"/>
      <c r="AI49" s="279">
        <v>0</v>
      </c>
      <c r="AJ49" s="279">
        <v>0</v>
      </c>
      <c r="AK49" s="279">
        <v>0</v>
      </c>
      <c r="AL49" s="279">
        <v>1</v>
      </c>
      <c r="AM49" s="279">
        <v>0</v>
      </c>
      <c r="AN49" s="279">
        <v>0</v>
      </c>
      <c r="AO49" s="279">
        <v>0</v>
      </c>
      <c r="AP49" s="279">
        <v>0</v>
      </c>
      <c r="AQ49" s="92"/>
      <c r="AR49" s="279">
        <v>0.05</v>
      </c>
      <c r="AS49" s="279">
        <v>0.95</v>
      </c>
      <c r="AT49" s="279">
        <v>0</v>
      </c>
      <c r="AU49" s="279">
        <v>0</v>
      </c>
      <c r="AV49" s="279">
        <v>0</v>
      </c>
      <c r="AW49" s="279">
        <v>0</v>
      </c>
      <c r="AX49" s="279">
        <v>0</v>
      </c>
      <c r="AY49" s="279">
        <v>0</v>
      </c>
      <c r="AZ49" s="279">
        <v>0</v>
      </c>
      <c r="BA49" s="279"/>
      <c r="BB49" s="279"/>
      <c r="BC49" s="279"/>
      <c r="BD49" s="279"/>
      <c r="BE49" s="279"/>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c r="CD49" s="279"/>
      <c r="CE49" s="279"/>
      <c r="CF49" s="279"/>
      <c r="CG49" s="279"/>
      <c r="CH49" s="279"/>
      <c r="CI49" s="279"/>
      <c r="CJ49" s="279"/>
      <c r="CK49" s="279"/>
      <c r="CL49" s="279"/>
      <c r="CM49" s="279"/>
      <c r="CN49" s="279"/>
      <c r="CO49" s="279"/>
      <c r="CP49" s="289" t="str">
        <f t="shared" si="5"/>
        <v/>
      </c>
      <c r="CQ49" s="202"/>
    </row>
    <row r="50" spans="1:95" x14ac:dyDescent="0.3">
      <c r="A50" s="99"/>
      <c r="B50" s="268">
        <f t="shared" si="6"/>
        <v>41</v>
      </c>
      <c r="C50" s="280" t="s">
        <v>246</v>
      </c>
      <c r="D50" s="280">
        <v>41</v>
      </c>
      <c r="F50" s="280" t="s">
        <v>2</v>
      </c>
      <c r="G50" s="282" t="s">
        <v>2</v>
      </c>
      <c r="H50" s="101"/>
      <c r="I50" s="283"/>
      <c r="J50" s="283"/>
      <c r="K50" s="283">
        <v>0</v>
      </c>
      <c r="L50" s="283">
        <v>0</v>
      </c>
      <c r="M50" s="283">
        <v>0</v>
      </c>
      <c r="N50" s="283">
        <v>0</v>
      </c>
      <c r="O50" s="283">
        <v>0</v>
      </c>
      <c r="P50" s="101"/>
      <c r="Q50" s="283"/>
      <c r="R50" s="283"/>
      <c r="S50" s="283">
        <v>0</v>
      </c>
      <c r="T50" s="283">
        <v>0</v>
      </c>
      <c r="U50" s="283">
        <v>0</v>
      </c>
      <c r="V50" s="283">
        <v>0</v>
      </c>
      <c r="W50" s="283">
        <v>0</v>
      </c>
      <c r="X50" s="102"/>
      <c r="Y50" s="284">
        <v>0.12</v>
      </c>
      <c r="Z50" s="284">
        <v>0.44</v>
      </c>
      <c r="AA50" s="284">
        <v>0.44</v>
      </c>
      <c r="AB50" s="206" t="str">
        <f t="shared" si="4"/>
        <v/>
      </c>
      <c r="AC50" s="285" t="s">
        <v>7</v>
      </c>
      <c r="AD50" s="285" t="s">
        <v>8</v>
      </c>
      <c r="AE50" s="102"/>
      <c r="AF50" s="287"/>
      <c r="AG50" s="287"/>
      <c r="AH50" s="102"/>
      <c r="AI50" s="279">
        <v>0</v>
      </c>
      <c r="AJ50" s="279">
        <v>0</v>
      </c>
      <c r="AK50" s="279">
        <v>0</v>
      </c>
      <c r="AL50" s="279">
        <v>1</v>
      </c>
      <c r="AM50" s="279">
        <v>0</v>
      </c>
      <c r="AN50" s="279">
        <v>0</v>
      </c>
      <c r="AO50" s="279">
        <v>0</v>
      </c>
      <c r="AP50" s="279">
        <v>0</v>
      </c>
      <c r="AQ50" s="92"/>
      <c r="AR50" s="279">
        <v>0.05</v>
      </c>
      <c r="AS50" s="279">
        <v>0.95</v>
      </c>
      <c r="AT50" s="279">
        <v>0</v>
      </c>
      <c r="AU50" s="279">
        <v>0</v>
      </c>
      <c r="AV50" s="279">
        <v>0</v>
      </c>
      <c r="AW50" s="279">
        <v>0</v>
      </c>
      <c r="AX50" s="279">
        <v>0</v>
      </c>
      <c r="AY50" s="279">
        <v>0</v>
      </c>
      <c r="AZ50" s="279">
        <v>0</v>
      </c>
      <c r="BA50" s="279"/>
      <c r="BB50" s="279"/>
      <c r="BC50" s="279"/>
      <c r="BD50" s="279"/>
      <c r="BE50" s="279"/>
      <c r="BF50" s="279"/>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c r="CC50" s="279"/>
      <c r="CD50" s="279"/>
      <c r="CE50" s="279"/>
      <c r="CF50" s="279"/>
      <c r="CG50" s="279"/>
      <c r="CH50" s="279"/>
      <c r="CI50" s="279"/>
      <c r="CJ50" s="279"/>
      <c r="CK50" s="279"/>
      <c r="CL50" s="279"/>
      <c r="CM50" s="279"/>
      <c r="CN50" s="279"/>
      <c r="CO50" s="279"/>
      <c r="CP50" s="289" t="str">
        <f t="shared" si="5"/>
        <v/>
      </c>
      <c r="CQ50" s="202"/>
    </row>
    <row r="51" spans="1:95" x14ac:dyDescent="0.3">
      <c r="A51" s="99"/>
      <c r="B51" s="268">
        <f t="shared" si="6"/>
        <v>42</v>
      </c>
      <c r="C51" s="280" t="s">
        <v>247</v>
      </c>
      <c r="D51" s="280">
        <v>42</v>
      </c>
      <c r="F51" s="280" t="s">
        <v>2</v>
      </c>
      <c r="G51" s="282" t="s">
        <v>2</v>
      </c>
      <c r="H51" s="101"/>
      <c r="I51" s="283"/>
      <c r="J51" s="283"/>
      <c r="K51" s="283">
        <v>5156.3881338003148</v>
      </c>
      <c r="L51" s="283">
        <v>5390.8268182815682</v>
      </c>
      <c r="M51" s="283">
        <v>5482.4767816246376</v>
      </c>
      <c r="N51" s="283">
        <v>5592.2804077690589</v>
      </c>
      <c r="O51" s="283">
        <v>5581.5912458644334</v>
      </c>
      <c r="P51" s="101"/>
      <c r="Q51" s="283"/>
      <c r="R51" s="283"/>
      <c r="S51" s="283">
        <v>4533.4402723308613</v>
      </c>
      <c r="T51" s="283">
        <v>4739.5562096965532</v>
      </c>
      <c r="U51" s="283">
        <v>4820.1338590115001</v>
      </c>
      <c r="V51" s="283">
        <v>4916.6720108911195</v>
      </c>
      <c r="W51" s="283">
        <v>4907.2742161948199</v>
      </c>
      <c r="X51" s="102"/>
      <c r="Y51" s="284">
        <v>0.12</v>
      </c>
      <c r="Z51" s="284">
        <v>0.44</v>
      </c>
      <c r="AA51" s="284">
        <v>0.44</v>
      </c>
      <c r="AB51" s="206" t="str">
        <f t="shared" si="4"/>
        <v/>
      </c>
      <c r="AC51" s="285" t="s">
        <v>7</v>
      </c>
      <c r="AD51" s="285" t="s">
        <v>8</v>
      </c>
      <c r="AE51" s="102"/>
      <c r="AF51" s="287"/>
      <c r="AG51" s="287"/>
      <c r="AH51" s="102"/>
      <c r="AI51" s="279">
        <v>0</v>
      </c>
      <c r="AJ51" s="279">
        <v>0</v>
      </c>
      <c r="AK51" s="279">
        <v>0</v>
      </c>
      <c r="AL51" s="279">
        <v>1</v>
      </c>
      <c r="AM51" s="279">
        <v>0</v>
      </c>
      <c r="AN51" s="279">
        <v>0</v>
      </c>
      <c r="AO51" s="279">
        <v>0</v>
      </c>
      <c r="AP51" s="279">
        <v>0</v>
      </c>
      <c r="AQ51" s="92"/>
      <c r="AR51" s="279">
        <v>0.05</v>
      </c>
      <c r="AS51" s="279">
        <v>0.95</v>
      </c>
      <c r="AT51" s="279">
        <v>0</v>
      </c>
      <c r="AU51" s="279">
        <v>0</v>
      </c>
      <c r="AV51" s="279">
        <v>0</v>
      </c>
      <c r="AW51" s="279">
        <v>0</v>
      </c>
      <c r="AX51" s="279">
        <v>0</v>
      </c>
      <c r="AY51" s="279">
        <v>0</v>
      </c>
      <c r="AZ51" s="279">
        <v>0</v>
      </c>
      <c r="BA51" s="279"/>
      <c r="BB51" s="279"/>
      <c r="BC51" s="279"/>
      <c r="BD51" s="279"/>
      <c r="BE51" s="279"/>
      <c r="BF51" s="279"/>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c r="CC51" s="279"/>
      <c r="CD51" s="279"/>
      <c r="CE51" s="279"/>
      <c r="CF51" s="279"/>
      <c r="CG51" s="279"/>
      <c r="CH51" s="279"/>
      <c r="CI51" s="279"/>
      <c r="CJ51" s="279"/>
      <c r="CK51" s="279"/>
      <c r="CL51" s="279"/>
      <c r="CM51" s="279"/>
      <c r="CN51" s="279"/>
      <c r="CO51" s="279"/>
      <c r="CP51" s="289" t="str">
        <f t="shared" si="5"/>
        <v/>
      </c>
      <c r="CQ51" s="202"/>
    </row>
    <row r="52" spans="1:95" x14ac:dyDescent="0.3">
      <c r="A52" s="99"/>
      <c r="B52" s="268">
        <f t="shared" si="6"/>
        <v>43</v>
      </c>
      <c r="C52" s="280" t="s">
        <v>248</v>
      </c>
      <c r="D52" s="280">
        <v>43</v>
      </c>
      <c r="F52" s="280" t="s">
        <v>2</v>
      </c>
      <c r="G52" s="282" t="s">
        <v>2</v>
      </c>
      <c r="H52" s="101"/>
      <c r="I52" s="283"/>
      <c r="J52" s="283"/>
      <c r="K52" s="283">
        <v>16100.253110457335</v>
      </c>
      <c r="L52" s="283">
        <v>16832.26204017477</v>
      </c>
      <c r="M52" s="283">
        <v>17118.428940163354</v>
      </c>
      <c r="N52" s="283">
        <v>17461.278649591317</v>
      </c>
      <c r="O52" s="283">
        <v>17427.902920740526</v>
      </c>
      <c r="P52" s="101"/>
      <c r="Q52" s="283"/>
      <c r="R52" s="283"/>
      <c r="S52" s="283">
        <v>10070.242093815861</v>
      </c>
      <c r="T52" s="283">
        <v>10528.092482037506</v>
      </c>
      <c r="U52" s="283">
        <v>10707.081591236669</v>
      </c>
      <c r="V52" s="283">
        <v>10921.524156334699</v>
      </c>
      <c r="W52" s="283">
        <v>10900.648604423859</v>
      </c>
      <c r="X52" s="102"/>
      <c r="Y52" s="284">
        <v>0.12</v>
      </c>
      <c r="Z52" s="284">
        <v>0.44</v>
      </c>
      <c r="AA52" s="284">
        <v>0.44</v>
      </c>
      <c r="AB52" s="206" t="str">
        <f t="shared" si="4"/>
        <v/>
      </c>
      <c r="AC52" s="285" t="s">
        <v>7</v>
      </c>
      <c r="AD52" s="285" t="s">
        <v>8</v>
      </c>
      <c r="AE52" s="102"/>
      <c r="AF52" s="287"/>
      <c r="AG52" s="287"/>
      <c r="AH52" s="102"/>
      <c r="AI52" s="279">
        <v>0</v>
      </c>
      <c r="AJ52" s="279">
        <v>0</v>
      </c>
      <c r="AK52" s="279">
        <v>0</v>
      </c>
      <c r="AL52" s="279">
        <v>1</v>
      </c>
      <c r="AM52" s="279">
        <v>0</v>
      </c>
      <c r="AN52" s="279">
        <v>0</v>
      </c>
      <c r="AO52" s="279">
        <v>0</v>
      </c>
      <c r="AP52" s="279">
        <v>0</v>
      </c>
      <c r="AQ52" s="92"/>
      <c r="AR52" s="279">
        <v>0.05</v>
      </c>
      <c r="AS52" s="279">
        <v>0.95</v>
      </c>
      <c r="AT52" s="279">
        <v>0</v>
      </c>
      <c r="AU52" s="279">
        <v>0</v>
      </c>
      <c r="AV52" s="279">
        <v>0</v>
      </c>
      <c r="AW52" s="279">
        <v>0</v>
      </c>
      <c r="AX52" s="279">
        <v>0</v>
      </c>
      <c r="AY52" s="279">
        <v>0</v>
      </c>
      <c r="AZ52" s="279">
        <v>0</v>
      </c>
      <c r="BA52" s="279"/>
      <c r="BB52" s="279"/>
      <c r="BC52" s="279"/>
      <c r="BD52" s="279"/>
      <c r="BE52" s="279"/>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279"/>
      <c r="CF52" s="279"/>
      <c r="CG52" s="279"/>
      <c r="CH52" s="279"/>
      <c r="CI52" s="279"/>
      <c r="CJ52" s="279"/>
      <c r="CK52" s="279"/>
      <c r="CL52" s="279"/>
      <c r="CM52" s="279"/>
      <c r="CN52" s="279"/>
      <c r="CO52" s="279"/>
      <c r="CP52" s="289" t="str">
        <f t="shared" si="5"/>
        <v/>
      </c>
      <c r="CQ52" s="202"/>
    </row>
    <row r="53" spans="1:95" x14ac:dyDescent="0.3">
      <c r="A53" s="99"/>
      <c r="B53" s="268">
        <f t="shared" si="6"/>
        <v>44</v>
      </c>
      <c r="C53" s="280" t="s">
        <v>249</v>
      </c>
      <c r="D53" s="280">
        <v>44</v>
      </c>
      <c r="F53" s="280" t="s">
        <v>2</v>
      </c>
      <c r="G53" s="282" t="s">
        <v>2</v>
      </c>
      <c r="H53" s="101"/>
      <c r="I53" s="283"/>
      <c r="J53" s="283"/>
      <c r="K53" s="283">
        <v>419.9619793206644</v>
      </c>
      <c r="L53" s="283">
        <v>439.05583560326312</v>
      </c>
      <c r="M53" s="283">
        <v>446.52026593928105</v>
      </c>
      <c r="N53" s="283">
        <v>455.46322115824967</v>
      </c>
      <c r="O53" s="283">
        <v>454.59264247521372</v>
      </c>
      <c r="P53" s="101"/>
      <c r="Q53" s="283"/>
      <c r="R53" s="283"/>
      <c r="S53" s="283">
        <v>296.01601897116547</v>
      </c>
      <c r="T53" s="283">
        <v>309.47458808431549</v>
      </c>
      <c r="U53" s="283">
        <v>314.73599521343192</v>
      </c>
      <c r="V53" s="283">
        <v>321.03956108870176</v>
      </c>
      <c r="W53" s="283">
        <v>320.42592164360173</v>
      </c>
      <c r="X53" s="102"/>
      <c r="Y53" s="284">
        <v>0.12</v>
      </c>
      <c r="Z53" s="284">
        <v>0.44</v>
      </c>
      <c r="AA53" s="284">
        <v>0.44</v>
      </c>
      <c r="AB53" s="206" t="str">
        <f t="shared" si="4"/>
        <v/>
      </c>
      <c r="AC53" s="285" t="s">
        <v>7</v>
      </c>
      <c r="AD53" s="285" t="s">
        <v>8</v>
      </c>
      <c r="AE53" s="102"/>
      <c r="AF53" s="287"/>
      <c r="AG53" s="287"/>
      <c r="AH53" s="102"/>
      <c r="AI53" s="279">
        <v>0</v>
      </c>
      <c r="AJ53" s="279">
        <v>0</v>
      </c>
      <c r="AK53" s="279">
        <v>0</v>
      </c>
      <c r="AL53" s="279">
        <v>1</v>
      </c>
      <c r="AM53" s="279">
        <v>0</v>
      </c>
      <c r="AN53" s="279">
        <v>0</v>
      </c>
      <c r="AO53" s="279">
        <v>0</v>
      </c>
      <c r="AP53" s="279">
        <v>0</v>
      </c>
      <c r="AQ53" s="92"/>
      <c r="AR53" s="279">
        <v>0.05</v>
      </c>
      <c r="AS53" s="279">
        <v>0.95</v>
      </c>
      <c r="AT53" s="279">
        <v>0</v>
      </c>
      <c r="AU53" s="279">
        <v>0</v>
      </c>
      <c r="AV53" s="279">
        <v>0</v>
      </c>
      <c r="AW53" s="279">
        <v>0</v>
      </c>
      <c r="AX53" s="279">
        <v>0</v>
      </c>
      <c r="AY53" s="279">
        <v>0</v>
      </c>
      <c r="AZ53" s="279">
        <v>0</v>
      </c>
      <c r="BA53" s="279"/>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89" t="str">
        <f t="shared" si="5"/>
        <v/>
      </c>
      <c r="CQ53" s="202"/>
    </row>
    <row r="54" spans="1:95" x14ac:dyDescent="0.3">
      <c r="A54" s="99"/>
      <c r="B54" s="268">
        <f t="shared" si="6"/>
        <v>45</v>
      </c>
      <c r="C54" s="280" t="s">
        <v>250</v>
      </c>
      <c r="D54" s="280">
        <v>45</v>
      </c>
      <c r="F54" s="280" t="s">
        <v>2</v>
      </c>
      <c r="G54" s="282" t="s">
        <v>2</v>
      </c>
      <c r="H54" s="101"/>
      <c r="I54" s="283"/>
      <c r="J54" s="283"/>
      <c r="K54" s="283">
        <v>12441.336199815203</v>
      </c>
      <c r="L54" s="283">
        <v>13006.989990063152</v>
      </c>
      <c r="M54" s="283">
        <v>13228.123073350172</v>
      </c>
      <c r="N54" s="283">
        <v>13493.057324491336</v>
      </c>
      <c r="O54" s="283">
        <v>13467.266508614235</v>
      </c>
      <c r="P54" s="101"/>
      <c r="Q54" s="283"/>
      <c r="R54" s="283"/>
      <c r="S54" s="283">
        <v>7452.9577260701653</v>
      </c>
      <c r="T54" s="283">
        <v>7791.8115050052565</v>
      </c>
      <c r="U54" s="283">
        <v>7924.2808390948057</v>
      </c>
      <c r="V54" s="283">
        <v>8082.9891757421556</v>
      </c>
      <c r="W54" s="283">
        <v>8067.5392387445736</v>
      </c>
      <c r="X54" s="102"/>
      <c r="Y54" s="284">
        <v>0.12</v>
      </c>
      <c r="Z54" s="284">
        <v>0.44</v>
      </c>
      <c r="AA54" s="284">
        <v>0.44</v>
      </c>
      <c r="AB54" s="206" t="str">
        <f t="shared" si="4"/>
        <v/>
      </c>
      <c r="AC54" s="285" t="s">
        <v>7</v>
      </c>
      <c r="AD54" s="285" t="s">
        <v>8</v>
      </c>
      <c r="AE54" s="102"/>
      <c r="AF54" s="287"/>
      <c r="AG54" s="287"/>
      <c r="AH54" s="102"/>
      <c r="AI54" s="279">
        <v>0</v>
      </c>
      <c r="AJ54" s="279">
        <v>0</v>
      </c>
      <c r="AK54" s="279">
        <v>0</v>
      </c>
      <c r="AL54" s="279">
        <v>1</v>
      </c>
      <c r="AM54" s="279">
        <v>0</v>
      </c>
      <c r="AN54" s="279">
        <v>0</v>
      </c>
      <c r="AO54" s="279">
        <v>0</v>
      </c>
      <c r="AP54" s="279">
        <v>0</v>
      </c>
      <c r="AQ54" s="92"/>
      <c r="AR54" s="279">
        <v>0.05</v>
      </c>
      <c r="AS54" s="279">
        <v>0.95</v>
      </c>
      <c r="AT54" s="279">
        <v>0</v>
      </c>
      <c r="AU54" s="279">
        <v>0</v>
      </c>
      <c r="AV54" s="279">
        <v>0</v>
      </c>
      <c r="AW54" s="279">
        <v>0</v>
      </c>
      <c r="AX54" s="279">
        <v>0</v>
      </c>
      <c r="AY54" s="279">
        <v>0</v>
      </c>
      <c r="AZ54" s="279">
        <v>0</v>
      </c>
      <c r="BA54" s="279"/>
      <c r="BB54" s="279"/>
      <c r="BC54" s="279"/>
      <c r="BD54" s="279"/>
      <c r="BE54" s="279"/>
      <c r="BF54" s="279"/>
      <c r="BG54" s="279"/>
      <c r="BH54" s="279"/>
      <c r="BI54" s="279"/>
      <c r="BJ54" s="279"/>
      <c r="BK54" s="279"/>
      <c r="BL54" s="279"/>
      <c r="BM54" s="279"/>
      <c r="BN54" s="279"/>
      <c r="BO54" s="279"/>
      <c r="BP54" s="279"/>
      <c r="BQ54" s="279"/>
      <c r="BR54" s="279"/>
      <c r="BS54" s="279"/>
      <c r="BT54" s="279"/>
      <c r="BU54" s="279"/>
      <c r="BV54" s="279"/>
      <c r="BW54" s="279"/>
      <c r="BX54" s="279"/>
      <c r="BY54" s="279"/>
      <c r="BZ54" s="279"/>
      <c r="CA54" s="279"/>
      <c r="CB54" s="279"/>
      <c r="CC54" s="279"/>
      <c r="CD54" s="279"/>
      <c r="CE54" s="279"/>
      <c r="CF54" s="279"/>
      <c r="CG54" s="279"/>
      <c r="CH54" s="279"/>
      <c r="CI54" s="279"/>
      <c r="CJ54" s="279"/>
      <c r="CK54" s="279"/>
      <c r="CL54" s="279"/>
      <c r="CM54" s="279"/>
      <c r="CN54" s="279"/>
      <c r="CO54" s="279"/>
      <c r="CP54" s="289" t="str">
        <f t="shared" si="5"/>
        <v/>
      </c>
      <c r="CQ54" s="202"/>
    </row>
    <row r="55" spans="1:95" x14ac:dyDescent="0.3">
      <c r="A55" s="99"/>
      <c r="B55" s="268">
        <f t="shared" si="6"/>
        <v>46</v>
      </c>
      <c r="C55" s="280" t="s">
        <v>251</v>
      </c>
      <c r="D55" s="280">
        <v>46</v>
      </c>
      <c r="F55" s="280" t="s">
        <v>2</v>
      </c>
      <c r="G55" s="282" t="s">
        <v>2</v>
      </c>
      <c r="H55" s="101"/>
      <c r="I55" s="283"/>
      <c r="J55" s="283"/>
      <c r="K55" s="283">
        <v>36.054631109490593</v>
      </c>
      <c r="L55" s="283">
        <v>37.693879371536418</v>
      </c>
      <c r="M55" s="283">
        <v>38.334716626954055</v>
      </c>
      <c r="N55" s="283">
        <v>39.102488395175037</v>
      </c>
      <c r="O55" s="283">
        <v>39.027747359523616</v>
      </c>
      <c r="P55" s="101"/>
      <c r="Q55" s="283"/>
      <c r="R55" s="283"/>
      <c r="S55" s="283">
        <v>25.413318900445422</v>
      </c>
      <c r="T55" s="283">
        <v>26.568752684079552</v>
      </c>
      <c r="U55" s="283">
        <v>27.020450594557623</v>
      </c>
      <c r="V55" s="283">
        <v>27.561619043329319</v>
      </c>
      <c r="W55" s="283">
        <v>27.508937384537941</v>
      </c>
      <c r="X55" s="102"/>
      <c r="Y55" s="284">
        <v>0.12</v>
      </c>
      <c r="Z55" s="284">
        <v>0.44</v>
      </c>
      <c r="AA55" s="284">
        <v>0.44</v>
      </c>
      <c r="AB55" s="206" t="str">
        <f t="shared" si="4"/>
        <v/>
      </c>
      <c r="AC55" s="285" t="s">
        <v>7</v>
      </c>
      <c r="AD55" s="285" t="s">
        <v>8</v>
      </c>
      <c r="AE55" s="102"/>
      <c r="AF55" s="287"/>
      <c r="AG55" s="287"/>
      <c r="AH55" s="102"/>
      <c r="AI55" s="279">
        <v>0</v>
      </c>
      <c r="AJ55" s="279">
        <v>0</v>
      </c>
      <c r="AK55" s="279">
        <v>0</v>
      </c>
      <c r="AL55" s="279">
        <v>1</v>
      </c>
      <c r="AM55" s="279">
        <v>0</v>
      </c>
      <c r="AN55" s="279">
        <v>0</v>
      </c>
      <c r="AO55" s="279">
        <v>0</v>
      </c>
      <c r="AP55" s="279">
        <v>0</v>
      </c>
      <c r="AQ55" s="92"/>
      <c r="AR55" s="279">
        <v>0.05</v>
      </c>
      <c r="AS55" s="279">
        <v>0.95</v>
      </c>
      <c r="AT55" s="279">
        <v>0</v>
      </c>
      <c r="AU55" s="279">
        <v>0</v>
      </c>
      <c r="AV55" s="279">
        <v>0</v>
      </c>
      <c r="AW55" s="279">
        <v>0</v>
      </c>
      <c r="AX55" s="279">
        <v>0</v>
      </c>
      <c r="AY55" s="279">
        <v>0</v>
      </c>
      <c r="AZ55" s="279">
        <v>0</v>
      </c>
      <c r="BA55" s="279"/>
      <c r="BB55" s="279"/>
      <c r="BC55" s="279"/>
      <c r="BD55" s="279"/>
      <c r="BE55" s="279"/>
      <c r="BF55" s="279"/>
      <c r="BG55" s="279"/>
      <c r="BH55" s="279"/>
      <c r="BI55" s="279"/>
      <c r="BJ55" s="279"/>
      <c r="BK55" s="279"/>
      <c r="BL55" s="279"/>
      <c r="BM55" s="279"/>
      <c r="BN55" s="279"/>
      <c r="BO55" s="279"/>
      <c r="BP55" s="279"/>
      <c r="BQ55" s="279"/>
      <c r="BR55" s="279"/>
      <c r="BS55" s="279"/>
      <c r="BT55" s="279"/>
      <c r="BU55" s="279"/>
      <c r="BV55" s="279"/>
      <c r="BW55" s="279"/>
      <c r="BX55" s="279"/>
      <c r="BY55" s="279"/>
      <c r="BZ55" s="279"/>
      <c r="CA55" s="279"/>
      <c r="CB55" s="279"/>
      <c r="CC55" s="279"/>
      <c r="CD55" s="279"/>
      <c r="CE55" s="279"/>
      <c r="CF55" s="279"/>
      <c r="CG55" s="279"/>
      <c r="CH55" s="279"/>
      <c r="CI55" s="279"/>
      <c r="CJ55" s="279"/>
      <c r="CK55" s="279"/>
      <c r="CL55" s="279"/>
      <c r="CM55" s="279"/>
      <c r="CN55" s="279"/>
      <c r="CO55" s="279"/>
      <c r="CP55" s="289" t="str">
        <f t="shared" si="5"/>
        <v/>
      </c>
      <c r="CQ55" s="202"/>
    </row>
    <row r="56" spans="1:95" x14ac:dyDescent="0.3">
      <c r="A56" s="99"/>
      <c r="B56" s="268">
        <f t="shared" si="6"/>
        <v>47</v>
      </c>
      <c r="C56" s="280" t="s">
        <v>252</v>
      </c>
      <c r="D56" s="280">
        <v>47</v>
      </c>
      <c r="F56" s="280" t="s">
        <v>2</v>
      </c>
      <c r="G56" s="282" t="s">
        <v>2</v>
      </c>
      <c r="H56" s="101"/>
      <c r="I56" s="283"/>
      <c r="J56" s="283"/>
      <c r="K56" s="283">
        <v>2529.4859072987665</v>
      </c>
      <c r="L56" s="283">
        <v>2429.2699959263668</v>
      </c>
      <c r="M56" s="283">
        <v>2307.2787372969365</v>
      </c>
      <c r="N56" s="283">
        <v>2344.4897657964102</v>
      </c>
      <c r="O56" s="283">
        <v>2429.3965180590553</v>
      </c>
      <c r="P56" s="101"/>
      <c r="Q56" s="283"/>
      <c r="R56" s="283"/>
      <c r="S56" s="283">
        <v>2247.6798878285404</v>
      </c>
      <c r="T56" s="283">
        <v>2158.6288724494125</v>
      </c>
      <c r="U56" s="283">
        <v>2050.2284667697163</v>
      </c>
      <c r="V56" s="283">
        <v>2083.2938735080365</v>
      </c>
      <c r="W56" s="283">
        <v>2158.741298951647</v>
      </c>
      <c r="X56" s="102"/>
      <c r="Y56" s="284">
        <v>0.12</v>
      </c>
      <c r="Z56" s="284">
        <v>0.44</v>
      </c>
      <c r="AA56" s="284">
        <v>0.44</v>
      </c>
      <c r="AB56" s="206" t="str">
        <f t="shared" si="4"/>
        <v/>
      </c>
      <c r="AC56" s="285" t="s">
        <v>7</v>
      </c>
      <c r="AD56" s="285" t="s">
        <v>8</v>
      </c>
      <c r="AE56" s="102"/>
      <c r="AF56" s="287"/>
      <c r="AG56" s="287"/>
      <c r="AH56" s="102"/>
      <c r="AI56" s="279">
        <v>0</v>
      </c>
      <c r="AJ56" s="279">
        <v>0</v>
      </c>
      <c r="AK56" s="279">
        <v>0</v>
      </c>
      <c r="AL56" s="279">
        <v>1</v>
      </c>
      <c r="AM56" s="279">
        <v>0</v>
      </c>
      <c r="AN56" s="279">
        <v>0</v>
      </c>
      <c r="AO56" s="279">
        <v>0</v>
      </c>
      <c r="AP56" s="279">
        <v>0</v>
      </c>
      <c r="AQ56" s="92"/>
      <c r="AR56" s="279">
        <v>0.05</v>
      </c>
      <c r="AS56" s="279">
        <v>0.95</v>
      </c>
      <c r="AT56" s="279">
        <v>0</v>
      </c>
      <c r="AU56" s="279">
        <v>0</v>
      </c>
      <c r="AV56" s="279">
        <v>0</v>
      </c>
      <c r="AW56" s="279">
        <v>0</v>
      </c>
      <c r="AX56" s="279">
        <v>0</v>
      </c>
      <c r="AY56" s="279">
        <v>0</v>
      </c>
      <c r="AZ56" s="279">
        <v>0</v>
      </c>
      <c r="BA56" s="279"/>
      <c r="BB56" s="279"/>
      <c r="BC56" s="279"/>
      <c r="BD56" s="279"/>
      <c r="BE56" s="279"/>
      <c r="BF56" s="279"/>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c r="CC56" s="279"/>
      <c r="CD56" s="279"/>
      <c r="CE56" s="279"/>
      <c r="CF56" s="279"/>
      <c r="CG56" s="279"/>
      <c r="CH56" s="279"/>
      <c r="CI56" s="279"/>
      <c r="CJ56" s="279"/>
      <c r="CK56" s="279"/>
      <c r="CL56" s="279"/>
      <c r="CM56" s="279"/>
      <c r="CN56" s="279"/>
      <c r="CO56" s="279"/>
      <c r="CP56" s="289" t="str">
        <f t="shared" si="5"/>
        <v/>
      </c>
      <c r="CQ56" s="202"/>
    </row>
    <row r="57" spans="1:95" x14ac:dyDescent="0.3">
      <c r="A57" s="99"/>
      <c r="B57" s="268">
        <f t="shared" si="6"/>
        <v>48</v>
      </c>
      <c r="C57" s="280" t="s">
        <v>253</v>
      </c>
      <c r="D57" s="280">
        <v>48</v>
      </c>
      <c r="F57" s="280" t="s">
        <v>2</v>
      </c>
      <c r="G57" s="282" t="s">
        <v>2</v>
      </c>
      <c r="H57" s="101"/>
      <c r="I57" s="283"/>
      <c r="J57" s="283"/>
      <c r="K57" s="283">
        <v>3142.7253188794075</v>
      </c>
      <c r="L57" s="283">
        <v>3018.2134245392049</v>
      </c>
      <c r="M57" s="283">
        <v>2866.6470465370858</v>
      </c>
      <c r="N57" s="283">
        <v>2912.8793821549289</v>
      </c>
      <c r="O57" s="283">
        <v>3018.3706202399799</v>
      </c>
      <c r="P57" s="101"/>
      <c r="Q57" s="283"/>
      <c r="R57" s="283"/>
      <c r="S57" s="283">
        <v>2115.868875588576</v>
      </c>
      <c r="T57" s="283">
        <v>2032.0400916053334</v>
      </c>
      <c r="U57" s="283">
        <v>1929.9966263766491</v>
      </c>
      <c r="V57" s="283">
        <v>1961.1229737516207</v>
      </c>
      <c r="W57" s="283">
        <v>2032.1459250641626</v>
      </c>
      <c r="X57" s="102"/>
      <c r="Y57" s="284">
        <v>0.12</v>
      </c>
      <c r="Z57" s="284">
        <v>0.44</v>
      </c>
      <c r="AA57" s="284">
        <v>0.44</v>
      </c>
      <c r="AB57" s="206" t="str">
        <f t="shared" si="4"/>
        <v/>
      </c>
      <c r="AC57" s="285" t="s">
        <v>7</v>
      </c>
      <c r="AD57" s="285" t="s">
        <v>8</v>
      </c>
      <c r="AE57" s="102"/>
      <c r="AF57" s="287"/>
      <c r="AG57" s="287"/>
      <c r="AH57" s="102"/>
      <c r="AI57" s="279">
        <v>0</v>
      </c>
      <c r="AJ57" s="279">
        <v>0</v>
      </c>
      <c r="AK57" s="279">
        <v>0</v>
      </c>
      <c r="AL57" s="279">
        <v>1</v>
      </c>
      <c r="AM57" s="279">
        <v>0</v>
      </c>
      <c r="AN57" s="279">
        <v>0</v>
      </c>
      <c r="AO57" s="279">
        <v>0</v>
      </c>
      <c r="AP57" s="279">
        <v>0</v>
      </c>
      <c r="AQ57" s="92"/>
      <c r="AR57" s="279">
        <v>0.05</v>
      </c>
      <c r="AS57" s="279">
        <v>0.95</v>
      </c>
      <c r="AT57" s="279">
        <v>0</v>
      </c>
      <c r="AU57" s="279">
        <v>0</v>
      </c>
      <c r="AV57" s="279">
        <v>0</v>
      </c>
      <c r="AW57" s="279">
        <v>0</v>
      </c>
      <c r="AX57" s="279">
        <v>0</v>
      </c>
      <c r="AY57" s="279">
        <v>0</v>
      </c>
      <c r="AZ57" s="279">
        <v>0</v>
      </c>
      <c r="BA57" s="279"/>
      <c r="BB57" s="279"/>
      <c r="BC57" s="279"/>
      <c r="BD57" s="279"/>
      <c r="BE57" s="279"/>
      <c r="BF57" s="279"/>
      <c r="BG57" s="279"/>
      <c r="BH57" s="279"/>
      <c r="BI57" s="279"/>
      <c r="BJ57" s="279"/>
      <c r="BK57" s="279"/>
      <c r="BL57" s="279"/>
      <c r="BM57" s="279"/>
      <c r="BN57" s="279"/>
      <c r="BO57" s="279"/>
      <c r="BP57" s="279"/>
      <c r="BQ57" s="279"/>
      <c r="BR57" s="279"/>
      <c r="BS57" s="279"/>
      <c r="BT57" s="279"/>
      <c r="BU57" s="279"/>
      <c r="BV57" s="279"/>
      <c r="BW57" s="279"/>
      <c r="BX57" s="279"/>
      <c r="BY57" s="279"/>
      <c r="BZ57" s="279"/>
      <c r="CA57" s="279"/>
      <c r="CB57" s="279"/>
      <c r="CC57" s="279"/>
      <c r="CD57" s="279"/>
      <c r="CE57" s="279"/>
      <c r="CF57" s="279"/>
      <c r="CG57" s="279"/>
      <c r="CH57" s="279"/>
      <c r="CI57" s="279"/>
      <c r="CJ57" s="279"/>
      <c r="CK57" s="279"/>
      <c r="CL57" s="279"/>
      <c r="CM57" s="279"/>
      <c r="CN57" s="279"/>
      <c r="CO57" s="279"/>
      <c r="CP57" s="289" t="str">
        <f t="shared" si="5"/>
        <v/>
      </c>
      <c r="CQ57" s="202"/>
    </row>
    <row r="58" spans="1:95" x14ac:dyDescent="0.3">
      <c r="A58" s="99"/>
      <c r="B58" s="268">
        <f t="shared" si="6"/>
        <v>49</v>
      </c>
      <c r="C58" s="280" t="s">
        <v>254</v>
      </c>
      <c r="D58" s="280">
        <v>49</v>
      </c>
      <c r="F58" s="280" t="s">
        <v>2</v>
      </c>
      <c r="G58" s="282" t="s">
        <v>2</v>
      </c>
      <c r="H58" s="101"/>
      <c r="I58" s="283"/>
      <c r="J58" s="283"/>
      <c r="K58" s="283">
        <v>0</v>
      </c>
      <c r="L58" s="283">
        <v>0</v>
      </c>
      <c r="M58" s="283">
        <v>0</v>
      </c>
      <c r="N58" s="283">
        <v>0</v>
      </c>
      <c r="O58" s="283">
        <v>0</v>
      </c>
      <c r="P58" s="101"/>
      <c r="Q58" s="283"/>
      <c r="R58" s="283"/>
      <c r="S58" s="283">
        <v>0</v>
      </c>
      <c r="T58" s="283">
        <v>0</v>
      </c>
      <c r="U58" s="283">
        <v>0</v>
      </c>
      <c r="V58" s="283">
        <v>0</v>
      </c>
      <c r="W58" s="283">
        <v>0</v>
      </c>
      <c r="X58" s="102"/>
      <c r="Y58" s="284">
        <v>0.12</v>
      </c>
      <c r="Z58" s="284">
        <v>0.44</v>
      </c>
      <c r="AA58" s="284">
        <v>0.44</v>
      </c>
      <c r="AB58" s="206" t="str">
        <f t="shared" si="4"/>
        <v/>
      </c>
      <c r="AC58" s="285" t="s">
        <v>7</v>
      </c>
      <c r="AD58" s="285" t="s">
        <v>8</v>
      </c>
      <c r="AE58" s="102"/>
      <c r="AF58" s="287"/>
      <c r="AG58" s="287"/>
      <c r="AH58" s="102"/>
      <c r="AI58" s="279">
        <v>0</v>
      </c>
      <c r="AJ58" s="279">
        <v>0</v>
      </c>
      <c r="AK58" s="279">
        <v>0</v>
      </c>
      <c r="AL58" s="279">
        <v>1</v>
      </c>
      <c r="AM58" s="279">
        <v>0</v>
      </c>
      <c r="AN58" s="279">
        <v>0</v>
      </c>
      <c r="AO58" s="279">
        <v>0</v>
      </c>
      <c r="AP58" s="279">
        <v>0</v>
      </c>
      <c r="AQ58" s="92"/>
      <c r="AR58" s="279">
        <v>0.05</v>
      </c>
      <c r="AS58" s="279">
        <v>0.95</v>
      </c>
      <c r="AT58" s="279">
        <v>0</v>
      </c>
      <c r="AU58" s="279">
        <v>0</v>
      </c>
      <c r="AV58" s="279">
        <v>0</v>
      </c>
      <c r="AW58" s="279">
        <v>0</v>
      </c>
      <c r="AX58" s="279">
        <v>0</v>
      </c>
      <c r="AY58" s="279">
        <v>0</v>
      </c>
      <c r="AZ58" s="279">
        <v>0</v>
      </c>
      <c r="BA58" s="279"/>
      <c r="BB58" s="279"/>
      <c r="BC58" s="279"/>
      <c r="BD58" s="279"/>
      <c r="BE58" s="279"/>
      <c r="BF58" s="279"/>
      <c r="BG58" s="279"/>
      <c r="BH58" s="279"/>
      <c r="BI58" s="279"/>
      <c r="BJ58" s="279"/>
      <c r="BK58" s="279"/>
      <c r="BL58" s="279"/>
      <c r="BM58" s="279"/>
      <c r="BN58" s="279"/>
      <c r="BO58" s="279"/>
      <c r="BP58" s="279"/>
      <c r="BQ58" s="279"/>
      <c r="BR58" s="279"/>
      <c r="BS58" s="279"/>
      <c r="BT58" s="279"/>
      <c r="BU58" s="279"/>
      <c r="BV58" s="279"/>
      <c r="BW58" s="279"/>
      <c r="BX58" s="279"/>
      <c r="BY58" s="279"/>
      <c r="BZ58" s="279"/>
      <c r="CA58" s="279"/>
      <c r="CB58" s="279"/>
      <c r="CC58" s="279"/>
      <c r="CD58" s="279"/>
      <c r="CE58" s="279"/>
      <c r="CF58" s="279"/>
      <c r="CG58" s="279"/>
      <c r="CH58" s="279"/>
      <c r="CI58" s="279"/>
      <c r="CJ58" s="279"/>
      <c r="CK58" s="279"/>
      <c r="CL58" s="279"/>
      <c r="CM58" s="279"/>
      <c r="CN58" s="279"/>
      <c r="CO58" s="279"/>
      <c r="CP58" s="289" t="str">
        <f t="shared" si="5"/>
        <v/>
      </c>
      <c r="CQ58" s="202"/>
    </row>
    <row r="59" spans="1:95" x14ac:dyDescent="0.3">
      <c r="A59" s="99"/>
      <c r="B59" s="268">
        <f t="shared" si="6"/>
        <v>50</v>
      </c>
      <c r="C59" s="280" t="s">
        <v>255</v>
      </c>
      <c r="D59" s="280">
        <v>50</v>
      </c>
      <c r="F59" s="280" t="s">
        <v>2</v>
      </c>
      <c r="G59" s="282" t="s">
        <v>2</v>
      </c>
      <c r="H59" s="101"/>
      <c r="I59" s="283"/>
      <c r="J59" s="283"/>
      <c r="K59" s="283">
        <v>0</v>
      </c>
      <c r="L59" s="283">
        <v>0</v>
      </c>
      <c r="M59" s="283">
        <v>0</v>
      </c>
      <c r="N59" s="283">
        <v>0</v>
      </c>
      <c r="O59" s="283">
        <v>0</v>
      </c>
      <c r="P59" s="101"/>
      <c r="Q59" s="283"/>
      <c r="R59" s="283"/>
      <c r="S59" s="283">
        <v>0</v>
      </c>
      <c r="T59" s="283">
        <v>0</v>
      </c>
      <c r="U59" s="283">
        <v>0</v>
      </c>
      <c r="V59" s="283">
        <v>0</v>
      </c>
      <c r="W59" s="283">
        <v>0</v>
      </c>
      <c r="X59" s="102"/>
      <c r="Y59" s="284">
        <v>0.12</v>
      </c>
      <c r="Z59" s="284">
        <v>0.44</v>
      </c>
      <c r="AA59" s="284">
        <v>0.44</v>
      </c>
      <c r="AB59" s="206" t="str">
        <f t="shared" si="4"/>
        <v/>
      </c>
      <c r="AC59" s="285" t="s">
        <v>7</v>
      </c>
      <c r="AD59" s="285" t="s">
        <v>8</v>
      </c>
      <c r="AE59" s="102"/>
      <c r="AF59" s="287"/>
      <c r="AG59" s="287"/>
      <c r="AH59" s="102"/>
      <c r="AI59" s="279">
        <v>0</v>
      </c>
      <c r="AJ59" s="279">
        <v>0</v>
      </c>
      <c r="AK59" s="279">
        <v>0</v>
      </c>
      <c r="AL59" s="279">
        <v>1</v>
      </c>
      <c r="AM59" s="279">
        <v>0</v>
      </c>
      <c r="AN59" s="279">
        <v>0</v>
      </c>
      <c r="AO59" s="279">
        <v>0</v>
      </c>
      <c r="AP59" s="279">
        <v>0</v>
      </c>
      <c r="AQ59" s="92"/>
      <c r="AR59" s="279">
        <v>0.05</v>
      </c>
      <c r="AS59" s="279">
        <v>0.95</v>
      </c>
      <c r="AT59" s="279">
        <v>0</v>
      </c>
      <c r="AU59" s="279">
        <v>0</v>
      </c>
      <c r="AV59" s="279">
        <v>0</v>
      </c>
      <c r="AW59" s="279">
        <v>0</v>
      </c>
      <c r="AX59" s="279">
        <v>0</v>
      </c>
      <c r="AY59" s="279">
        <v>0</v>
      </c>
      <c r="AZ59" s="279">
        <v>0</v>
      </c>
      <c r="BA59" s="279"/>
      <c r="BB59" s="279"/>
      <c r="BC59" s="279"/>
      <c r="BD59" s="279"/>
      <c r="BE59" s="279"/>
      <c r="BF59" s="279"/>
      <c r="BG59" s="279"/>
      <c r="BH59" s="279"/>
      <c r="BI59" s="279"/>
      <c r="BJ59" s="279"/>
      <c r="BK59" s="279"/>
      <c r="BL59" s="279"/>
      <c r="BM59" s="279"/>
      <c r="BN59" s="279"/>
      <c r="BO59" s="279"/>
      <c r="BP59" s="279"/>
      <c r="BQ59" s="279"/>
      <c r="BR59" s="279"/>
      <c r="BS59" s="279"/>
      <c r="BT59" s="279"/>
      <c r="BU59" s="279"/>
      <c r="BV59" s="279"/>
      <c r="BW59" s="279"/>
      <c r="BX59" s="279"/>
      <c r="BY59" s="279"/>
      <c r="BZ59" s="279"/>
      <c r="CA59" s="279"/>
      <c r="CB59" s="279"/>
      <c r="CC59" s="279"/>
      <c r="CD59" s="279"/>
      <c r="CE59" s="279"/>
      <c r="CF59" s="279"/>
      <c r="CG59" s="279"/>
      <c r="CH59" s="279"/>
      <c r="CI59" s="279"/>
      <c r="CJ59" s="279"/>
      <c r="CK59" s="279"/>
      <c r="CL59" s="279"/>
      <c r="CM59" s="279"/>
      <c r="CN59" s="279"/>
      <c r="CO59" s="279"/>
      <c r="CP59" s="289" t="str">
        <f t="shared" si="5"/>
        <v/>
      </c>
      <c r="CQ59" s="202"/>
    </row>
    <row r="60" spans="1:95" x14ac:dyDescent="0.3">
      <c r="A60" s="99"/>
      <c r="B60" s="268">
        <f t="shared" si="6"/>
        <v>51</v>
      </c>
      <c r="C60" s="280" t="s">
        <v>256</v>
      </c>
      <c r="D60" s="280">
        <v>51</v>
      </c>
      <c r="F60" s="280" t="s">
        <v>2</v>
      </c>
      <c r="G60" s="282" t="s">
        <v>2</v>
      </c>
      <c r="H60" s="101"/>
      <c r="I60" s="283"/>
      <c r="J60" s="283"/>
      <c r="K60" s="283">
        <v>0</v>
      </c>
      <c r="L60" s="283">
        <v>0</v>
      </c>
      <c r="M60" s="283">
        <v>0</v>
      </c>
      <c r="N60" s="283">
        <v>0</v>
      </c>
      <c r="O60" s="283">
        <v>0</v>
      </c>
      <c r="P60" s="101"/>
      <c r="Q60" s="283"/>
      <c r="R60" s="283"/>
      <c r="S60" s="283">
        <v>0</v>
      </c>
      <c r="T60" s="283">
        <v>0</v>
      </c>
      <c r="U60" s="283">
        <v>0</v>
      </c>
      <c r="V60" s="283">
        <v>0</v>
      </c>
      <c r="W60" s="283">
        <v>0</v>
      </c>
      <c r="X60" s="102"/>
      <c r="Y60" s="284">
        <v>0.12</v>
      </c>
      <c r="Z60" s="284">
        <v>0.44</v>
      </c>
      <c r="AA60" s="284">
        <v>0.44</v>
      </c>
      <c r="AB60" s="206" t="str">
        <f t="shared" si="4"/>
        <v/>
      </c>
      <c r="AC60" s="285" t="s">
        <v>7</v>
      </c>
      <c r="AD60" s="285" t="s">
        <v>8</v>
      </c>
      <c r="AE60" s="102"/>
      <c r="AF60" s="287"/>
      <c r="AG60" s="287"/>
      <c r="AH60" s="102"/>
      <c r="AI60" s="279">
        <v>0</v>
      </c>
      <c r="AJ60" s="279">
        <v>0</v>
      </c>
      <c r="AK60" s="279">
        <v>0</v>
      </c>
      <c r="AL60" s="279">
        <v>1</v>
      </c>
      <c r="AM60" s="279">
        <v>0</v>
      </c>
      <c r="AN60" s="279">
        <v>0</v>
      </c>
      <c r="AO60" s="279">
        <v>0</v>
      </c>
      <c r="AP60" s="279">
        <v>0</v>
      </c>
      <c r="AQ60" s="92"/>
      <c r="AR60" s="279">
        <v>0.05</v>
      </c>
      <c r="AS60" s="279">
        <v>0.95</v>
      </c>
      <c r="AT60" s="279">
        <v>0</v>
      </c>
      <c r="AU60" s="279">
        <v>0</v>
      </c>
      <c r="AV60" s="279">
        <v>0</v>
      </c>
      <c r="AW60" s="279">
        <v>0</v>
      </c>
      <c r="AX60" s="279">
        <v>0</v>
      </c>
      <c r="AY60" s="279">
        <v>0</v>
      </c>
      <c r="AZ60" s="279">
        <v>0</v>
      </c>
      <c r="BA60" s="279"/>
      <c r="BB60" s="279"/>
      <c r="BC60" s="279"/>
      <c r="BD60" s="279"/>
      <c r="BE60" s="279"/>
      <c r="BF60" s="279"/>
      <c r="BG60" s="279"/>
      <c r="BH60" s="279"/>
      <c r="BI60" s="279"/>
      <c r="BJ60" s="279"/>
      <c r="BK60" s="279"/>
      <c r="BL60" s="279"/>
      <c r="BM60" s="279"/>
      <c r="BN60" s="279"/>
      <c r="BO60" s="279"/>
      <c r="BP60" s="279"/>
      <c r="BQ60" s="279"/>
      <c r="BR60" s="279"/>
      <c r="BS60" s="279"/>
      <c r="BT60" s="279"/>
      <c r="BU60" s="279"/>
      <c r="BV60" s="279"/>
      <c r="BW60" s="279"/>
      <c r="BX60" s="279"/>
      <c r="BY60" s="279"/>
      <c r="BZ60" s="279"/>
      <c r="CA60" s="279"/>
      <c r="CB60" s="279"/>
      <c r="CC60" s="279"/>
      <c r="CD60" s="279"/>
      <c r="CE60" s="279"/>
      <c r="CF60" s="279"/>
      <c r="CG60" s="279"/>
      <c r="CH60" s="279"/>
      <c r="CI60" s="279"/>
      <c r="CJ60" s="279"/>
      <c r="CK60" s="279"/>
      <c r="CL60" s="279"/>
      <c r="CM60" s="279"/>
      <c r="CN60" s="279"/>
      <c r="CO60" s="279"/>
      <c r="CP60" s="289" t="str">
        <f t="shared" si="5"/>
        <v/>
      </c>
      <c r="CQ60" s="202"/>
    </row>
    <row r="61" spans="1:95" x14ac:dyDescent="0.3">
      <c r="A61" s="99"/>
      <c r="B61" s="268">
        <f t="shared" si="6"/>
        <v>52</v>
      </c>
      <c r="C61" s="280" t="s">
        <v>257</v>
      </c>
      <c r="D61" s="280">
        <v>52</v>
      </c>
      <c r="F61" s="280" t="s">
        <v>2</v>
      </c>
      <c r="G61" s="282" t="s">
        <v>2</v>
      </c>
      <c r="H61" s="101"/>
      <c r="I61" s="283"/>
      <c r="J61" s="283"/>
      <c r="K61" s="283">
        <v>0</v>
      </c>
      <c r="L61" s="283">
        <v>0</v>
      </c>
      <c r="M61" s="283">
        <v>0</v>
      </c>
      <c r="N61" s="283">
        <v>0</v>
      </c>
      <c r="O61" s="283">
        <v>0</v>
      </c>
      <c r="P61" s="101"/>
      <c r="Q61" s="283"/>
      <c r="R61" s="283"/>
      <c r="S61" s="283">
        <v>0</v>
      </c>
      <c r="T61" s="283">
        <v>0</v>
      </c>
      <c r="U61" s="283">
        <v>0</v>
      </c>
      <c r="V61" s="283">
        <v>0</v>
      </c>
      <c r="W61" s="283">
        <v>0</v>
      </c>
      <c r="X61" s="102"/>
      <c r="Y61" s="284">
        <v>0.12</v>
      </c>
      <c r="Z61" s="284">
        <v>0.44</v>
      </c>
      <c r="AA61" s="284">
        <v>0.44</v>
      </c>
      <c r="AB61" s="206" t="str">
        <f t="shared" si="4"/>
        <v/>
      </c>
      <c r="AC61" s="285" t="s">
        <v>7</v>
      </c>
      <c r="AD61" s="285" t="s">
        <v>8</v>
      </c>
      <c r="AE61" s="102"/>
      <c r="AF61" s="287"/>
      <c r="AG61" s="287"/>
      <c r="AH61" s="102"/>
      <c r="AI61" s="279">
        <v>0</v>
      </c>
      <c r="AJ61" s="279">
        <v>0</v>
      </c>
      <c r="AK61" s="279">
        <v>0</v>
      </c>
      <c r="AL61" s="279">
        <v>1</v>
      </c>
      <c r="AM61" s="279">
        <v>0</v>
      </c>
      <c r="AN61" s="279">
        <v>0</v>
      </c>
      <c r="AO61" s="279">
        <v>0</v>
      </c>
      <c r="AP61" s="279">
        <v>0</v>
      </c>
      <c r="AQ61" s="92"/>
      <c r="AR61" s="279">
        <v>0.05</v>
      </c>
      <c r="AS61" s="279">
        <v>0.95</v>
      </c>
      <c r="AT61" s="279">
        <v>0</v>
      </c>
      <c r="AU61" s="279">
        <v>0</v>
      </c>
      <c r="AV61" s="279">
        <v>0</v>
      </c>
      <c r="AW61" s="279">
        <v>0</v>
      </c>
      <c r="AX61" s="279">
        <v>0</v>
      </c>
      <c r="AY61" s="279">
        <v>0</v>
      </c>
      <c r="AZ61" s="279">
        <v>0</v>
      </c>
      <c r="BA61" s="279"/>
      <c r="BB61" s="279"/>
      <c r="BC61" s="279"/>
      <c r="BD61" s="279"/>
      <c r="BE61" s="279"/>
      <c r="BF61" s="279"/>
      <c r="BG61" s="279"/>
      <c r="BH61" s="279"/>
      <c r="BI61" s="279"/>
      <c r="BJ61" s="279"/>
      <c r="BK61" s="279"/>
      <c r="BL61" s="279"/>
      <c r="BM61" s="279"/>
      <c r="BN61" s="279"/>
      <c r="BO61" s="279"/>
      <c r="BP61" s="279"/>
      <c r="BQ61" s="279"/>
      <c r="BR61" s="279"/>
      <c r="BS61" s="279"/>
      <c r="BT61" s="279"/>
      <c r="BU61" s="279"/>
      <c r="BV61" s="279"/>
      <c r="BW61" s="279"/>
      <c r="BX61" s="279"/>
      <c r="BY61" s="279"/>
      <c r="BZ61" s="279"/>
      <c r="CA61" s="279"/>
      <c r="CB61" s="279"/>
      <c r="CC61" s="279"/>
      <c r="CD61" s="279"/>
      <c r="CE61" s="279"/>
      <c r="CF61" s="279"/>
      <c r="CG61" s="279"/>
      <c r="CH61" s="279"/>
      <c r="CI61" s="279"/>
      <c r="CJ61" s="279"/>
      <c r="CK61" s="279"/>
      <c r="CL61" s="279"/>
      <c r="CM61" s="279"/>
      <c r="CN61" s="279"/>
      <c r="CO61" s="279"/>
      <c r="CP61" s="289" t="str">
        <f t="shared" si="5"/>
        <v/>
      </c>
      <c r="CQ61" s="202"/>
    </row>
    <row r="62" spans="1:95" x14ac:dyDescent="0.3">
      <c r="A62" s="99"/>
      <c r="B62" s="268">
        <f t="shared" si="6"/>
        <v>53</v>
      </c>
      <c r="C62" s="280" t="s">
        <v>258</v>
      </c>
      <c r="D62" s="280">
        <v>53</v>
      </c>
      <c r="F62" s="280" t="s">
        <v>2</v>
      </c>
      <c r="G62" s="282" t="s">
        <v>2</v>
      </c>
      <c r="H62" s="101"/>
      <c r="I62" s="283"/>
      <c r="J62" s="283"/>
      <c r="K62" s="283">
        <v>5296.5927878556013</v>
      </c>
      <c r="L62" s="283">
        <v>5205.5581376238006</v>
      </c>
      <c r="M62" s="283">
        <v>6295.7885950806012</v>
      </c>
      <c r="N62" s="283">
        <v>7238.3040465119921</v>
      </c>
      <c r="O62" s="283">
        <v>6659.987673536999</v>
      </c>
      <c r="P62" s="101"/>
      <c r="Q62" s="283"/>
      <c r="R62" s="283"/>
      <c r="S62" s="283">
        <v>4036.3640195802004</v>
      </c>
      <c r="T62" s="283">
        <v>3966.9894232221009</v>
      </c>
      <c r="U62" s="283">
        <v>4797.8191977177012</v>
      </c>
      <c r="V62" s="283">
        <v>5516.0800889039938</v>
      </c>
      <c r="W62" s="283">
        <v>5075.3636711414993</v>
      </c>
      <c r="X62" s="102"/>
      <c r="Y62" s="284">
        <v>0.12</v>
      </c>
      <c r="Z62" s="284">
        <v>0.44</v>
      </c>
      <c r="AA62" s="284">
        <v>0.44</v>
      </c>
      <c r="AB62" s="206" t="str">
        <f t="shared" si="4"/>
        <v/>
      </c>
      <c r="AC62" s="285" t="s">
        <v>7</v>
      </c>
      <c r="AD62" s="285" t="s">
        <v>8</v>
      </c>
      <c r="AE62" s="102"/>
      <c r="AF62" s="287"/>
      <c r="AG62" s="287"/>
      <c r="AH62" s="102"/>
      <c r="AI62" s="279">
        <v>0</v>
      </c>
      <c r="AJ62" s="279">
        <v>0</v>
      </c>
      <c r="AK62" s="279">
        <v>0</v>
      </c>
      <c r="AL62" s="279">
        <v>1</v>
      </c>
      <c r="AM62" s="279">
        <v>0</v>
      </c>
      <c r="AN62" s="279">
        <v>0</v>
      </c>
      <c r="AO62" s="279">
        <v>0</v>
      </c>
      <c r="AP62" s="279">
        <v>0</v>
      </c>
      <c r="AQ62" s="92"/>
      <c r="AR62" s="279">
        <v>0.05</v>
      </c>
      <c r="AS62" s="279">
        <v>0.95</v>
      </c>
      <c r="AT62" s="279">
        <v>0</v>
      </c>
      <c r="AU62" s="279">
        <v>0</v>
      </c>
      <c r="AV62" s="279">
        <v>0</v>
      </c>
      <c r="AW62" s="279">
        <v>0</v>
      </c>
      <c r="AX62" s="279">
        <v>0</v>
      </c>
      <c r="AY62" s="279">
        <v>0</v>
      </c>
      <c r="AZ62" s="279">
        <v>0</v>
      </c>
      <c r="BA62" s="279"/>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89" t="str">
        <f t="shared" si="5"/>
        <v/>
      </c>
      <c r="CQ62" s="202"/>
    </row>
    <row r="63" spans="1:95" x14ac:dyDescent="0.3">
      <c r="A63" s="99"/>
      <c r="B63" s="268">
        <f t="shared" si="6"/>
        <v>54</v>
      </c>
      <c r="C63" s="280" t="s">
        <v>259</v>
      </c>
      <c r="D63" s="280">
        <v>54</v>
      </c>
      <c r="F63" s="280" t="s">
        <v>2</v>
      </c>
      <c r="G63" s="282" t="s">
        <v>2</v>
      </c>
      <c r="H63" s="101"/>
      <c r="I63" s="283"/>
      <c r="J63" s="283"/>
      <c r="K63" s="283">
        <v>0</v>
      </c>
      <c r="L63" s="283">
        <v>0</v>
      </c>
      <c r="M63" s="283">
        <v>0</v>
      </c>
      <c r="N63" s="283">
        <v>0</v>
      </c>
      <c r="O63" s="283">
        <v>0</v>
      </c>
      <c r="P63" s="101"/>
      <c r="Q63" s="283"/>
      <c r="R63" s="283"/>
      <c r="S63" s="283">
        <v>0</v>
      </c>
      <c r="T63" s="283">
        <v>0</v>
      </c>
      <c r="U63" s="283">
        <v>0</v>
      </c>
      <c r="V63" s="283">
        <v>0</v>
      </c>
      <c r="W63" s="283">
        <v>0</v>
      </c>
      <c r="X63" s="102"/>
      <c r="Y63" s="284">
        <v>0.12</v>
      </c>
      <c r="Z63" s="284">
        <v>0.44</v>
      </c>
      <c r="AA63" s="284">
        <v>0.44</v>
      </c>
      <c r="AB63" s="206" t="str">
        <f t="shared" si="4"/>
        <v/>
      </c>
      <c r="AC63" s="285" t="s">
        <v>7</v>
      </c>
      <c r="AD63" s="285" t="s">
        <v>8</v>
      </c>
      <c r="AE63" s="102"/>
      <c r="AF63" s="287"/>
      <c r="AG63" s="287"/>
      <c r="AH63" s="102"/>
      <c r="AI63" s="279">
        <v>0</v>
      </c>
      <c r="AJ63" s="279">
        <v>0</v>
      </c>
      <c r="AK63" s="279">
        <v>0</v>
      </c>
      <c r="AL63" s="279">
        <v>1</v>
      </c>
      <c r="AM63" s="279">
        <v>0</v>
      </c>
      <c r="AN63" s="279">
        <v>0</v>
      </c>
      <c r="AO63" s="279">
        <v>0</v>
      </c>
      <c r="AP63" s="279">
        <v>0</v>
      </c>
      <c r="AQ63" s="92"/>
      <c r="AR63" s="279">
        <v>0.05</v>
      </c>
      <c r="AS63" s="279">
        <v>0.95</v>
      </c>
      <c r="AT63" s="279">
        <v>0</v>
      </c>
      <c r="AU63" s="279">
        <v>0</v>
      </c>
      <c r="AV63" s="279">
        <v>0</v>
      </c>
      <c r="AW63" s="279">
        <v>0</v>
      </c>
      <c r="AX63" s="279">
        <v>0</v>
      </c>
      <c r="AY63" s="279">
        <v>0</v>
      </c>
      <c r="AZ63" s="279">
        <v>0</v>
      </c>
      <c r="BA63" s="279"/>
      <c r="BB63" s="279"/>
      <c r="BC63" s="279"/>
      <c r="BD63" s="279"/>
      <c r="BE63" s="279"/>
      <c r="BF63" s="279"/>
      <c r="BG63" s="279"/>
      <c r="BH63" s="279"/>
      <c r="BI63" s="279"/>
      <c r="BJ63" s="279"/>
      <c r="BK63" s="279"/>
      <c r="BL63" s="279"/>
      <c r="BM63" s="279"/>
      <c r="BN63" s="279"/>
      <c r="BO63" s="279"/>
      <c r="BP63" s="279"/>
      <c r="BQ63" s="279"/>
      <c r="BR63" s="279"/>
      <c r="BS63" s="279"/>
      <c r="BT63" s="279"/>
      <c r="BU63" s="279"/>
      <c r="BV63" s="279"/>
      <c r="BW63" s="279"/>
      <c r="BX63" s="279"/>
      <c r="BY63" s="279"/>
      <c r="BZ63" s="279"/>
      <c r="CA63" s="279"/>
      <c r="CB63" s="279"/>
      <c r="CC63" s="279"/>
      <c r="CD63" s="279"/>
      <c r="CE63" s="279"/>
      <c r="CF63" s="279"/>
      <c r="CG63" s="279"/>
      <c r="CH63" s="279"/>
      <c r="CI63" s="279"/>
      <c r="CJ63" s="279"/>
      <c r="CK63" s="279"/>
      <c r="CL63" s="279"/>
      <c r="CM63" s="279"/>
      <c r="CN63" s="279"/>
      <c r="CO63" s="279"/>
      <c r="CP63" s="289" t="str">
        <f t="shared" si="5"/>
        <v/>
      </c>
      <c r="CQ63" s="202"/>
    </row>
    <row r="64" spans="1:95" x14ac:dyDescent="0.3">
      <c r="A64" s="99"/>
      <c r="B64" s="268">
        <f t="shared" si="6"/>
        <v>55</v>
      </c>
      <c r="C64" s="280" t="s">
        <v>260</v>
      </c>
      <c r="D64" s="280">
        <v>55</v>
      </c>
      <c r="F64" s="280" t="s">
        <v>107</v>
      </c>
      <c r="G64" s="282" t="s">
        <v>261</v>
      </c>
      <c r="H64" s="101"/>
      <c r="I64" s="283"/>
      <c r="J64" s="283"/>
      <c r="K64" s="283">
        <v>346.70156636438577</v>
      </c>
      <c r="L64" s="283">
        <v>0</v>
      </c>
      <c r="M64" s="283">
        <v>0</v>
      </c>
      <c r="N64" s="283">
        <v>0</v>
      </c>
      <c r="O64" s="283">
        <v>0</v>
      </c>
      <c r="P64" s="101"/>
      <c r="Q64" s="283"/>
      <c r="R64" s="283"/>
      <c r="S64" s="283">
        <v>0</v>
      </c>
      <c r="T64" s="283">
        <v>0</v>
      </c>
      <c r="U64" s="283">
        <v>0</v>
      </c>
      <c r="V64" s="283">
        <v>0</v>
      </c>
      <c r="W64" s="283">
        <v>0</v>
      </c>
      <c r="X64" s="102"/>
      <c r="Y64" s="284">
        <v>8.5926932783027276E-4</v>
      </c>
      <c r="Z64" s="284">
        <v>0</v>
      </c>
      <c r="AA64" s="284">
        <v>0.99914073067216969</v>
      </c>
      <c r="AB64" s="206" t="str">
        <f t="shared" si="4"/>
        <v/>
      </c>
      <c r="AC64" s="285" t="s">
        <v>8</v>
      </c>
      <c r="AD64" s="285" t="s">
        <v>8</v>
      </c>
      <c r="AE64" s="102"/>
      <c r="AF64" s="287"/>
      <c r="AG64" s="287"/>
      <c r="AH64" s="102"/>
      <c r="AI64" s="279">
        <v>0</v>
      </c>
      <c r="AJ64" s="279">
        <v>0</v>
      </c>
      <c r="AK64" s="279">
        <v>0</v>
      </c>
      <c r="AL64" s="279" t="s">
        <v>292</v>
      </c>
      <c r="AM64" s="279">
        <v>0</v>
      </c>
      <c r="AN64" s="279" t="s">
        <v>292</v>
      </c>
      <c r="AO64" s="279">
        <v>1</v>
      </c>
      <c r="AP64" s="279" t="s">
        <v>292</v>
      </c>
      <c r="AQ64" s="92"/>
      <c r="AR64" s="279">
        <v>0</v>
      </c>
      <c r="AS64" s="279">
        <v>0</v>
      </c>
      <c r="AT64" s="279">
        <v>0</v>
      </c>
      <c r="AU64" s="279">
        <v>0</v>
      </c>
      <c r="AV64" s="279">
        <v>1</v>
      </c>
      <c r="AW64" s="279">
        <v>0</v>
      </c>
      <c r="AX64" s="279" t="s">
        <v>292</v>
      </c>
      <c r="AY64" s="279" t="s">
        <v>292</v>
      </c>
      <c r="AZ64" s="279" t="s">
        <v>292</v>
      </c>
      <c r="BA64" s="279"/>
      <c r="BB64" s="279"/>
      <c r="BC64" s="279"/>
      <c r="BD64" s="279"/>
      <c r="BE64" s="279"/>
      <c r="BF64" s="279"/>
      <c r="BG64" s="279"/>
      <c r="BH64" s="279"/>
      <c r="BI64" s="279"/>
      <c r="BJ64" s="279"/>
      <c r="BK64" s="279"/>
      <c r="BL64" s="279"/>
      <c r="BM64" s="279"/>
      <c r="BN64" s="279"/>
      <c r="BO64" s="279"/>
      <c r="BP64" s="279"/>
      <c r="BQ64" s="279"/>
      <c r="BR64" s="279"/>
      <c r="BS64" s="279"/>
      <c r="BT64" s="279"/>
      <c r="BU64" s="279"/>
      <c r="BV64" s="279"/>
      <c r="BW64" s="279"/>
      <c r="BX64" s="279"/>
      <c r="BY64" s="279"/>
      <c r="BZ64" s="279"/>
      <c r="CA64" s="279"/>
      <c r="CB64" s="279"/>
      <c r="CC64" s="279"/>
      <c r="CD64" s="279"/>
      <c r="CE64" s="279"/>
      <c r="CF64" s="279"/>
      <c r="CG64" s="279"/>
      <c r="CH64" s="279"/>
      <c r="CI64" s="279"/>
      <c r="CJ64" s="279"/>
      <c r="CK64" s="279"/>
      <c r="CL64" s="279"/>
      <c r="CM64" s="279"/>
      <c r="CN64" s="279"/>
      <c r="CO64" s="279"/>
      <c r="CP64" s="289" t="str">
        <f t="shared" si="5"/>
        <v/>
      </c>
      <c r="CQ64" s="202"/>
    </row>
    <row r="65" spans="1:95" x14ac:dyDescent="0.3">
      <c r="A65" s="99"/>
      <c r="B65" s="268">
        <f t="shared" si="6"/>
        <v>56</v>
      </c>
      <c r="C65" s="280" t="s">
        <v>262</v>
      </c>
      <c r="D65" s="280">
        <v>56</v>
      </c>
      <c r="F65" s="280" t="s">
        <v>107</v>
      </c>
      <c r="G65" s="282" t="s">
        <v>263</v>
      </c>
      <c r="H65" s="101"/>
      <c r="I65" s="283"/>
      <c r="J65" s="283"/>
      <c r="K65" s="283">
        <v>2852.1341478012741</v>
      </c>
      <c r="L65" s="283">
        <v>231.85247367245364</v>
      </c>
      <c r="M65" s="283">
        <v>0</v>
      </c>
      <c r="N65" s="283">
        <v>0</v>
      </c>
      <c r="O65" s="283">
        <v>0</v>
      </c>
      <c r="P65" s="101"/>
      <c r="Q65" s="283"/>
      <c r="R65" s="283"/>
      <c r="S65" s="283">
        <v>0</v>
      </c>
      <c r="T65" s="283">
        <v>0</v>
      </c>
      <c r="U65" s="283">
        <v>0</v>
      </c>
      <c r="V65" s="283">
        <v>0</v>
      </c>
      <c r="W65" s="283">
        <v>0</v>
      </c>
      <c r="X65" s="102"/>
      <c r="Y65" s="284">
        <v>0.84640122719885957</v>
      </c>
      <c r="Z65" s="284">
        <v>0</v>
      </c>
      <c r="AA65" s="284">
        <v>0.15359877280114045</v>
      </c>
      <c r="AB65" s="206" t="str">
        <f t="shared" si="4"/>
        <v/>
      </c>
      <c r="AC65" s="285" t="s">
        <v>8</v>
      </c>
      <c r="AD65" s="285" t="s">
        <v>8</v>
      </c>
      <c r="AE65" s="102"/>
      <c r="AF65" s="287"/>
      <c r="AG65" s="287"/>
      <c r="AH65" s="102"/>
      <c r="AI65" s="279">
        <v>0</v>
      </c>
      <c r="AJ65" s="279">
        <v>0</v>
      </c>
      <c r="AK65" s="279">
        <v>0</v>
      </c>
      <c r="AL65" s="279" t="s">
        <v>292</v>
      </c>
      <c r="AM65" s="279">
        <v>1</v>
      </c>
      <c r="AN65" s="279" t="s">
        <v>292</v>
      </c>
      <c r="AO65" s="279">
        <v>0</v>
      </c>
      <c r="AP65" s="279" t="s">
        <v>292</v>
      </c>
      <c r="AQ65" s="92"/>
      <c r="AR65" s="279">
        <v>0</v>
      </c>
      <c r="AS65" s="279">
        <v>0</v>
      </c>
      <c r="AT65" s="279">
        <v>0</v>
      </c>
      <c r="AU65" s="279">
        <v>1</v>
      </c>
      <c r="AV65" s="279">
        <v>0</v>
      </c>
      <c r="AW65" s="279">
        <v>0</v>
      </c>
      <c r="AX65" s="279" t="s">
        <v>292</v>
      </c>
      <c r="AY65" s="279" t="s">
        <v>292</v>
      </c>
      <c r="AZ65" s="279" t="s">
        <v>292</v>
      </c>
      <c r="BA65" s="279"/>
      <c r="BB65" s="279"/>
      <c r="BC65" s="279"/>
      <c r="BD65" s="279"/>
      <c r="BE65" s="279"/>
      <c r="BF65" s="279"/>
      <c r="BG65" s="279"/>
      <c r="BH65" s="279"/>
      <c r="BI65" s="279"/>
      <c r="BJ65" s="279"/>
      <c r="BK65" s="279"/>
      <c r="BL65" s="279"/>
      <c r="BM65" s="279"/>
      <c r="BN65" s="279"/>
      <c r="BO65" s="279"/>
      <c r="BP65" s="279"/>
      <c r="BQ65" s="279"/>
      <c r="BR65" s="279"/>
      <c r="BS65" s="279"/>
      <c r="BT65" s="279"/>
      <c r="BU65" s="279"/>
      <c r="BV65" s="279"/>
      <c r="BW65" s="279"/>
      <c r="BX65" s="279"/>
      <c r="BY65" s="279"/>
      <c r="BZ65" s="279"/>
      <c r="CA65" s="279"/>
      <c r="CB65" s="279"/>
      <c r="CC65" s="279"/>
      <c r="CD65" s="279"/>
      <c r="CE65" s="279"/>
      <c r="CF65" s="279"/>
      <c r="CG65" s="279"/>
      <c r="CH65" s="279"/>
      <c r="CI65" s="279"/>
      <c r="CJ65" s="279"/>
      <c r="CK65" s="279"/>
      <c r="CL65" s="279"/>
      <c r="CM65" s="279"/>
      <c r="CN65" s="279"/>
      <c r="CO65" s="279"/>
      <c r="CP65" s="289" t="str">
        <f t="shared" si="5"/>
        <v/>
      </c>
      <c r="CQ65" s="202"/>
    </row>
    <row r="66" spans="1:95" x14ac:dyDescent="0.3">
      <c r="A66" s="99"/>
      <c r="B66" s="268">
        <f t="shared" si="6"/>
        <v>57</v>
      </c>
      <c r="C66" s="280" t="s">
        <v>264</v>
      </c>
      <c r="D66" s="280">
        <v>57</v>
      </c>
      <c r="F66" s="280" t="s">
        <v>10</v>
      </c>
      <c r="G66" s="282" t="s">
        <v>265</v>
      </c>
      <c r="H66" s="101"/>
      <c r="I66" s="283"/>
      <c r="J66" s="283"/>
      <c r="K66" s="283">
        <v>0</v>
      </c>
      <c r="L66" s="283">
        <v>0</v>
      </c>
      <c r="M66" s="283">
        <v>0</v>
      </c>
      <c r="N66" s="283">
        <v>12495.447650802655</v>
      </c>
      <c r="O66" s="283">
        <v>12495.447650802655</v>
      </c>
      <c r="P66" s="101"/>
      <c r="Q66" s="283"/>
      <c r="R66" s="283"/>
      <c r="S66" s="283">
        <v>0</v>
      </c>
      <c r="T66" s="283">
        <v>0</v>
      </c>
      <c r="U66" s="283">
        <v>0</v>
      </c>
      <c r="V66" s="283">
        <v>0</v>
      </c>
      <c r="W66" s="283">
        <v>0</v>
      </c>
      <c r="X66" s="102"/>
      <c r="Y66" s="284">
        <v>0.33735367922662424</v>
      </c>
      <c r="Z66" s="284">
        <v>0.10872979357747251</v>
      </c>
      <c r="AA66" s="284">
        <v>0.55391652719590323</v>
      </c>
      <c r="AB66" s="206" t="str">
        <f t="shared" si="4"/>
        <v/>
      </c>
      <c r="AC66" s="285" t="s">
        <v>7</v>
      </c>
      <c r="AD66" s="285" t="s">
        <v>8</v>
      </c>
      <c r="AE66" s="102"/>
      <c r="AF66" s="287"/>
      <c r="AG66" s="287"/>
      <c r="AH66" s="102"/>
      <c r="AI66" s="279">
        <v>0</v>
      </c>
      <c r="AJ66" s="279">
        <v>0</v>
      </c>
      <c r="AK66" s="279">
        <v>1</v>
      </c>
      <c r="AL66" s="279" t="s">
        <v>292</v>
      </c>
      <c r="AM66" s="279">
        <v>0</v>
      </c>
      <c r="AN66" s="279" t="s">
        <v>292</v>
      </c>
      <c r="AO66" s="279">
        <v>0</v>
      </c>
      <c r="AP66" s="279" t="s">
        <v>292</v>
      </c>
      <c r="AQ66" s="92"/>
      <c r="AR66" s="279">
        <v>0.13</v>
      </c>
      <c r="AS66" s="279">
        <v>0.87</v>
      </c>
      <c r="AT66" s="279">
        <v>0</v>
      </c>
      <c r="AU66" s="279">
        <v>0</v>
      </c>
      <c r="AV66" s="279">
        <v>0</v>
      </c>
      <c r="AW66" s="279">
        <v>0</v>
      </c>
      <c r="AX66" s="279" t="s">
        <v>292</v>
      </c>
      <c r="AY66" s="279" t="s">
        <v>292</v>
      </c>
      <c r="AZ66" s="279" t="s">
        <v>292</v>
      </c>
      <c r="BA66" s="279"/>
      <c r="BB66" s="279"/>
      <c r="BC66" s="279"/>
      <c r="BD66" s="279"/>
      <c r="BE66" s="27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9"/>
      <c r="CI66" s="279"/>
      <c r="CJ66" s="279"/>
      <c r="CK66" s="279"/>
      <c r="CL66" s="279"/>
      <c r="CM66" s="279"/>
      <c r="CN66" s="279"/>
      <c r="CO66" s="279"/>
      <c r="CP66" s="289" t="str">
        <f t="shared" si="5"/>
        <v/>
      </c>
      <c r="CQ66" s="202"/>
    </row>
    <row r="67" spans="1:95" x14ac:dyDescent="0.3">
      <c r="A67" s="99"/>
      <c r="B67" s="268">
        <f t="shared" si="6"/>
        <v>58</v>
      </c>
      <c r="C67" s="280" t="s">
        <v>266</v>
      </c>
      <c r="D67" s="280">
        <v>58</v>
      </c>
      <c r="F67" s="280" t="s">
        <v>107</v>
      </c>
      <c r="G67" s="282" t="s">
        <v>267</v>
      </c>
      <c r="H67" s="101"/>
      <c r="I67" s="283"/>
      <c r="J67" s="283"/>
      <c r="K67" s="283">
        <v>5307.6885694580587</v>
      </c>
      <c r="L67" s="283">
        <v>4286.0286865422668</v>
      </c>
      <c r="M67" s="283">
        <v>0</v>
      </c>
      <c r="N67" s="283">
        <v>0</v>
      </c>
      <c r="O67" s="283">
        <v>5683.531557327582</v>
      </c>
      <c r="P67" s="101"/>
      <c r="Q67" s="283"/>
      <c r="R67" s="283"/>
      <c r="S67" s="283">
        <v>0</v>
      </c>
      <c r="T67" s="283">
        <v>0</v>
      </c>
      <c r="U67" s="283">
        <v>0</v>
      </c>
      <c r="V67" s="283">
        <v>0</v>
      </c>
      <c r="W67" s="283">
        <v>0</v>
      </c>
      <c r="X67" s="102"/>
      <c r="Y67" s="284">
        <v>0.96365703709232275</v>
      </c>
      <c r="Z67" s="284">
        <v>3.6342962907677252E-2</v>
      </c>
      <c r="AA67" s="284">
        <v>0</v>
      </c>
      <c r="AB67" s="206" t="str">
        <f t="shared" si="4"/>
        <v/>
      </c>
      <c r="AC67" s="285" t="s">
        <v>8</v>
      </c>
      <c r="AD67" s="285" t="s">
        <v>8</v>
      </c>
      <c r="AE67" s="102"/>
      <c r="AF67" s="287"/>
      <c r="AG67" s="287"/>
      <c r="AH67" s="102"/>
      <c r="AI67" s="279" t="s">
        <v>292</v>
      </c>
      <c r="AJ67" s="279" t="s">
        <v>292</v>
      </c>
      <c r="AK67" s="279" t="s">
        <v>292</v>
      </c>
      <c r="AL67" s="279" t="s">
        <v>292</v>
      </c>
      <c r="AM67" s="279">
        <v>1</v>
      </c>
      <c r="AN67" s="279" t="s">
        <v>292</v>
      </c>
      <c r="AO67" s="279" t="s">
        <v>292</v>
      </c>
      <c r="AP67" s="279" t="s">
        <v>292</v>
      </c>
      <c r="AQ67" s="92"/>
      <c r="AR67" s="279" t="s">
        <v>292</v>
      </c>
      <c r="AS67" s="279" t="s">
        <v>292</v>
      </c>
      <c r="AT67" s="279" t="s">
        <v>292</v>
      </c>
      <c r="AU67" s="279">
        <v>0.1</v>
      </c>
      <c r="AV67" s="279">
        <v>0</v>
      </c>
      <c r="AW67" s="279">
        <v>0</v>
      </c>
      <c r="AX67" s="279">
        <v>0</v>
      </c>
      <c r="AY67" s="279">
        <v>0.9</v>
      </c>
      <c r="AZ67" s="279" t="s">
        <v>292</v>
      </c>
      <c r="BA67" s="279"/>
      <c r="BB67" s="279"/>
      <c r="BC67" s="279"/>
      <c r="BD67" s="279"/>
      <c r="BE67" s="279"/>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9"/>
      <c r="CI67" s="279"/>
      <c r="CJ67" s="279"/>
      <c r="CK67" s="279"/>
      <c r="CL67" s="279"/>
      <c r="CM67" s="279"/>
      <c r="CN67" s="279"/>
      <c r="CO67" s="279"/>
      <c r="CP67" s="289" t="str">
        <f t="shared" si="5"/>
        <v/>
      </c>
      <c r="CQ67" s="202"/>
    </row>
    <row r="68" spans="1:95" x14ac:dyDescent="0.3">
      <c r="A68" s="99"/>
      <c r="B68" s="268">
        <f t="shared" si="6"/>
        <v>59</v>
      </c>
      <c r="C68" s="280" t="s">
        <v>268</v>
      </c>
      <c r="D68" s="280">
        <v>59</v>
      </c>
      <c r="F68" s="280" t="s">
        <v>107</v>
      </c>
      <c r="G68" s="282" t="s">
        <v>267</v>
      </c>
      <c r="H68" s="101"/>
      <c r="I68" s="283"/>
      <c r="J68" s="283"/>
      <c r="K68" s="283">
        <v>1042.9379134707672</v>
      </c>
      <c r="L68" s="283">
        <v>781.93545998503077</v>
      </c>
      <c r="M68" s="283">
        <v>1489.4376798172202</v>
      </c>
      <c r="N68" s="283">
        <v>1641.2876187253669</v>
      </c>
      <c r="O68" s="283">
        <v>1073.135306243709</v>
      </c>
      <c r="P68" s="101"/>
      <c r="Q68" s="283"/>
      <c r="R68" s="283"/>
      <c r="S68" s="283">
        <v>0</v>
      </c>
      <c r="T68" s="283">
        <v>0</v>
      </c>
      <c r="U68" s="283">
        <v>0</v>
      </c>
      <c r="V68" s="283">
        <v>0</v>
      </c>
      <c r="W68" s="283">
        <v>0</v>
      </c>
      <c r="X68" s="102"/>
      <c r="Y68" s="284">
        <v>0.38210519539800791</v>
      </c>
      <c r="Z68" s="284">
        <v>0.6178948046019922</v>
      </c>
      <c r="AA68" s="284">
        <v>0</v>
      </c>
      <c r="AB68" s="206" t="str">
        <f t="shared" si="4"/>
        <v/>
      </c>
      <c r="AC68" s="285" t="s">
        <v>8</v>
      </c>
      <c r="AD68" s="285" t="s">
        <v>8</v>
      </c>
      <c r="AE68" s="102"/>
      <c r="AF68" s="287"/>
      <c r="AG68" s="287"/>
      <c r="AH68" s="102"/>
      <c r="AI68" s="279" t="s">
        <v>292</v>
      </c>
      <c r="AJ68" s="279" t="s">
        <v>292</v>
      </c>
      <c r="AK68" s="279" t="s">
        <v>292</v>
      </c>
      <c r="AL68" s="279" t="s">
        <v>292</v>
      </c>
      <c r="AM68" s="279">
        <v>1</v>
      </c>
      <c r="AN68" s="279" t="s">
        <v>292</v>
      </c>
      <c r="AO68" s="279" t="s">
        <v>292</v>
      </c>
      <c r="AP68" s="279" t="s">
        <v>292</v>
      </c>
      <c r="AQ68" s="92"/>
      <c r="AR68" s="279" t="s">
        <v>292</v>
      </c>
      <c r="AS68" s="279" t="s">
        <v>292</v>
      </c>
      <c r="AT68" s="279" t="s">
        <v>292</v>
      </c>
      <c r="AU68" s="279">
        <v>0.1</v>
      </c>
      <c r="AV68" s="279">
        <v>0</v>
      </c>
      <c r="AW68" s="279">
        <v>0</v>
      </c>
      <c r="AX68" s="279">
        <v>0</v>
      </c>
      <c r="AY68" s="279">
        <v>0.9</v>
      </c>
      <c r="AZ68" s="279" t="s">
        <v>292</v>
      </c>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89" t="str">
        <f t="shared" si="5"/>
        <v/>
      </c>
      <c r="CQ68" s="202"/>
    </row>
    <row r="69" spans="1:95" x14ac:dyDescent="0.3">
      <c r="A69" s="99"/>
      <c r="B69" s="268">
        <f t="shared" si="6"/>
        <v>60</v>
      </c>
      <c r="C69" s="280" t="s">
        <v>269</v>
      </c>
      <c r="D69" s="280">
        <v>60</v>
      </c>
      <c r="F69" s="280" t="s">
        <v>107</v>
      </c>
      <c r="G69" s="282" t="s">
        <v>267</v>
      </c>
      <c r="H69" s="101"/>
      <c r="I69" s="283"/>
      <c r="J69" s="283"/>
      <c r="K69" s="283">
        <v>4625.0440584686421</v>
      </c>
      <c r="L69" s="283">
        <v>816.03796847555873</v>
      </c>
      <c r="M69" s="283">
        <v>2175.3896935720604</v>
      </c>
      <c r="N69" s="283">
        <v>1707.8758177633349</v>
      </c>
      <c r="O69" s="283">
        <v>1563.5167848185897</v>
      </c>
      <c r="P69" s="101"/>
      <c r="Q69" s="283"/>
      <c r="R69" s="283"/>
      <c r="S69" s="283">
        <v>0</v>
      </c>
      <c r="T69" s="283">
        <v>0</v>
      </c>
      <c r="U69" s="283">
        <v>0</v>
      </c>
      <c r="V69" s="283">
        <v>0</v>
      </c>
      <c r="W69" s="283">
        <v>0</v>
      </c>
      <c r="X69" s="102"/>
      <c r="Y69" s="284">
        <v>0.56148845211373188</v>
      </c>
      <c r="Z69" s="284">
        <v>0.30155044431860389</v>
      </c>
      <c r="AA69" s="284">
        <v>0.13696110356766414</v>
      </c>
      <c r="AB69" s="206" t="str">
        <f t="shared" si="4"/>
        <v/>
      </c>
      <c r="AC69" s="285" t="s">
        <v>8</v>
      </c>
      <c r="AD69" s="285" t="s">
        <v>8</v>
      </c>
      <c r="AE69" s="102"/>
      <c r="AF69" s="287"/>
      <c r="AG69" s="287"/>
      <c r="AH69" s="102"/>
      <c r="AI69" s="279" t="s">
        <v>292</v>
      </c>
      <c r="AJ69" s="279" t="s">
        <v>292</v>
      </c>
      <c r="AK69" s="279" t="s">
        <v>292</v>
      </c>
      <c r="AL69" s="279" t="s">
        <v>292</v>
      </c>
      <c r="AM69" s="279">
        <v>1</v>
      </c>
      <c r="AN69" s="279" t="s">
        <v>292</v>
      </c>
      <c r="AO69" s="279" t="s">
        <v>292</v>
      </c>
      <c r="AP69" s="279" t="s">
        <v>292</v>
      </c>
      <c r="AQ69" s="92"/>
      <c r="AR69" s="279" t="s">
        <v>292</v>
      </c>
      <c r="AS69" s="279" t="s">
        <v>292</v>
      </c>
      <c r="AT69" s="279" t="s">
        <v>292</v>
      </c>
      <c r="AU69" s="279">
        <v>0.1</v>
      </c>
      <c r="AV69" s="279">
        <v>0</v>
      </c>
      <c r="AW69" s="279">
        <v>0</v>
      </c>
      <c r="AX69" s="279">
        <v>0</v>
      </c>
      <c r="AY69" s="279">
        <v>0.9</v>
      </c>
      <c r="AZ69" s="279" t="s">
        <v>292</v>
      </c>
      <c r="BA69" s="279"/>
      <c r="BB69" s="279"/>
      <c r="BC69" s="279"/>
      <c r="BD69" s="279"/>
      <c r="BE69" s="27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9"/>
      <c r="CI69" s="279"/>
      <c r="CJ69" s="279"/>
      <c r="CK69" s="279"/>
      <c r="CL69" s="279"/>
      <c r="CM69" s="279"/>
      <c r="CN69" s="279"/>
      <c r="CO69" s="279"/>
      <c r="CP69" s="289" t="str">
        <f t="shared" si="5"/>
        <v/>
      </c>
      <c r="CQ69" s="202"/>
    </row>
    <row r="70" spans="1:95" x14ac:dyDescent="0.3">
      <c r="A70" s="99"/>
      <c r="B70" s="268">
        <f t="shared" si="6"/>
        <v>61</v>
      </c>
      <c r="C70" s="280" t="s">
        <v>270</v>
      </c>
      <c r="D70" s="280">
        <v>61</v>
      </c>
      <c r="F70" s="280" t="s">
        <v>107</v>
      </c>
      <c r="G70" s="282" t="s">
        <v>267</v>
      </c>
      <c r="H70" s="101"/>
      <c r="I70" s="283"/>
      <c r="J70" s="283"/>
      <c r="K70" s="283">
        <v>740.14916838086856</v>
      </c>
      <c r="L70" s="283">
        <v>740.14916838086856</v>
      </c>
      <c r="M70" s="283">
        <v>740.14916838086856</v>
      </c>
      <c r="N70" s="283">
        <v>740.14916838086856</v>
      </c>
      <c r="O70" s="283">
        <v>740.14916838086856</v>
      </c>
      <c r="P70" s="101"/>
      <c r="Q70" s="283"/>
      <c r="R70" s="283"/>
      <c r="S70" s="283">
        <v>0</v>
      </c>
      <c r="T70" s="283">
        <v>0</v>
      </c>
      <c r="U70" s="283">
        <v>0</v>
      </c>
      <c r="V70" s="283">
        <v>0</v>
      </c>
      <c r="W70" s="283">
        <v>0</v>
      </c>
      <c r="X70" s="102"/>
      <c r="Y70" s="284">
        <v>0.21419302192764988</v>
      </c>
      <c r="Z70" s="284">
        <v>0</v>
      </c>
      <c r="AA70" s="284">
        <v>0.78580697807235012</v>
      </c>
      <c r="AB70" s="206" t="str">
        <f t="shared" si="4"/>
        <v/>
      </c>
      <c r="AC70" s="285" t="s">
        <v>8</v>
      </c>
      <c r="AD70" s="285" t="s">
        <v>8</v>
      </c>
      <c r="AE70" s="102"/>
      <c r="AF70" s="287"/>
      <c r="AG70" s="287"/>
      <c r="AH70" s="102"/>
      <c r="AI70" s="279" t="s">
        <v>292</v>
      </c>
      <c r="AJ70" s="279" t="s">
        <v>292</v>
      </c>
      <c r="AK70" s="279" t="s">
        <v>292</v>
      </c>
      <c r="AL70" s="279" t="s">
        <v>292</v>
      </c>
      <c r="AM70" s="279">
        <v>1</v>
      </c>
      <c r="AN70" s="279" t="s">
        <v>292</v>
      </c>
      <c r="AO70" s="279" t="s">
        <v>292</v>
      </c>
      <c r="AP70" s="279" t="s">
        <v>292</v>
      </c>
      <c r="AQ70" s="92"/>
      <c r="AR70" s="279" t="s">
        <v>292</v>
      </c>
      <c r="AS70" s="279" t="s">
        <v>292</v>
      </c>
      <c r="AT70" s="279" t="s">
        <v>292</v>
      </c>
      <c r="AU70" s="279">
        <v>0.1</v>
      </c>
      <c r="AV70" s="279">
        <v>0</v>
      </c>
      <c r="AW70" s="279">
        <v>0</v>
      </c>
      <c r="AX70" s="279">
        <v>0</v>
      </c>
      <c r="AY70" s="279">
        <v>0.9</v>
      </c>
      <c r="AZ70" s="279" t="s">
        <v>292</v>
      </c>
      <c r="BA70" s="279"/>
      <c r="BB70" s="279"/>
      <c r="BC70" s="279"/>
      <c r="BD70" s="279"/>
      <c r="BE70" s="279"/>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c r="CD70" s="279"/>
      <c r="CE70" s="279"/>
      <c r="CF70" s="279"/>
      <c r="CG70" s="279"/>
      <c r="CH70" s="279"/>
      <c r="CI70" s="279"/>
      <c r="CJ70" s="279"/>
      <c r="CK70" s="279"/>
      <c r="CL70" s="279"/>
      <c r="CM70" s="279"/>
      <c r="CN70" s="279"/>
      <c r="CO70" s="279"/>
      <c r="CP70" s="289" t="str">
        <f t="shared" si="5"/>
        <v/>
      </c>
      <c r="CQ70" s="202"/>
    </row>
    <row r="71" spans="1:95" x14ac:dyDescent="0.3">
      <c r="A71" s="99"/>
      <c r="B71" s="268">
        <f t="shared" si="6"/>
        <v>62</v>
      </c>
      <c r="C71" s="280" t="s">
        <v>271</v>
      </c>
      <c r="D71" s="280">
        <v>62</v>
      </c>
      <c r="F71" s="280" t="s">
        <v>107</v>
      </c>
      <c r="G71" s="282" t="s">
        <v>267</v>
      </c>
      <c r="H71" s="101"/>
      <c r="I71" s="283"/>
      <c r="J71" s="283"/>
      <c r="K71" s="283">
        <v>3472.2935018779422</v>
      </c>
      <c r="L71" s="283">
        <v>4387.2637254175725</v>
      </c>
      <c r="M71" s="283">
        <v>3943.3626445657655</v>
      </c>
      <c r="N71" s="283">
        <v>3213.3806730217234</v>
      </c>
      <c r="O71" s="283">
        <v>2362.9193749440601</v>
      </c>
      <c r="P71" s="101"/>
      <c r="Q71" s="283"/>
      <c r="R71" s="283"/>
      <c r="S71" s="283">
        <v>0</v>
      </c>
      <c r="T71" s="283">
        <v>0</v>
      </c>
      <c r="U71" s="283">
        <v>0</v>
      </c>
      <c r="V71" s="283">
        <v>0</v>
      </c>
      <c r="W71" s="283">
        <v>0</v>
      </c>
      <c r="X71" s="102"/>
      <c r="Y71" s="284">
        <v>0.73841872125074914</v>
      </c>
      <c r="Z71" s="284">
        <v>5.4971100991797126E-2</v>
      </c>
      <c r="AA71" s="284">
        <v>0.20661017775745377</v>
      </c>
      <c r="AB71" s="206" t="str">
        <f t="shared" si="4"/>
        <v/>
      </c>
      <c r="AC71" s="285" t="s">
        <v>8</v>
      </c>
      <c r="AD71" s="285" t="s">
        <v>8</v>
      </c>
      <c r="AE71" s="102"/>
      <c r="AF71" s="287"/>
      <c r="AG71" s="287"/>
      <c r="AH71" s="102"/>
      <c r="AI71" s="279" t="s">
        <v>292</v>
      </c>
      <c r="AJ71" s="279" t="s">
        <v>292</v>
      </c>
      <c r="AK71" s="279" t="s">
        <v>292</v>
      </c>
      <c r="AL71" s="279" t="s">
        <v>292</v>
      </c>
      <c r="AM71" s="279">
        <v>1</v>
      </c>
      <c r="AN71" s="279" t="s">
        <v>292</v>
      </c>
      <c r="AO71" s="279" t="s">
        <v>292</v>
      </c>
      <c r="AP71" s="279" t="s">
        <v>292</v>
      </c>
      <c r="AQ71" s="92"/>
      <c r="AR71" s="279" t="s">
        <v>292</v>
      </c>
      <c r="AS71" s="279" t="s">
        <v>292</v>
      </c>
      <c r="AT71" s="279" t="s">
        <v>292</v>
      </c>
      <c r="AU71" s="279">
        <v>0.1</v>
      </c>
      <c r="AV71" s="279">
        <v>0</v>
      </c>
      <c r="AW71" s="279">
        <v>0</v>
      </c>
      <c r="AX71" s="279">
        <v>0</v>
      </c>
      <c r="AY71" s="279">
        <v>0.9</v>
      </c>
      <c r="AZ71" s="279" t="s">
        <v>292</v>
      </c>
      <c r="BA71" s="279"/>
      <c r="BB71" s="279"/>
      <c r="BC71" s="279"/>
      <c r="BD71" s="279"/>
      <c r="BE71" s="279"/>
      <c r="BF71" s="279"/>
      <c r="BG71" s="279"/>
      <c r="BH71" s="279"/>
      <c r="BI71" s="279"/>
      <c r="BJ71" s="279"/>
      <c r="BK71" s="279"/>
      <c r="BL71" s="279"/>
      <c r="BM71" s="279"/>
      <c r="BN71" s="279"/>
      <c r="BO71" s="279"/>
      <c r="BP71" s="279"/>
      <c r="BQ71" s="279"/>
      <c r="BR71" s="279"/>
      <c r="BS71" s="279"/>
      <c r="BT71" s="279"/>
      <c r="BU71" s="279"/>
      <c r="BV71" s="279"/>
      <c r="BW71" s="279"/>
      <c r="BX71" s="279"/>
      <c r="BY71" s="279"/>
      <c r="BZ71" s="279"/>
      <c r="CA71" s="279"/>
      <c r="CB71" s="279"/>
      <c r="CC71" s="279"/>
      <c r="CD71" s="279"/>
      <c r="CE71" s="279"/>
      <c r="CF71" s="279"/>
      <c r="CG71" s="279"/>
      <c r="CH71" s="279"/>
      <c r="CI71" s="279"/>
      <c r="CJ71" s="279"/>
      <c r="CK71" s="279"/>
      <c r="CL71" s="279"/>
      <c r="CM71" s="279"/>
      <c r="CN71" s="279"/>
      <c r="CO71" s="279"/>
      <c r="CP71" s="289" t="str">
        <f t="shared" si="5"/>
        <v/>
      </c>
      <c r="CQ71" s="202"/>
    </row>
    <row r="72" spans="1:95" x14ac:dyDescent="0.3">
      <c r="A72" s="99"/>
      <c r="B72" s="268">
        <f t="shared" si="6"/>
        <v>63</v>
      </c>
      <c r="C72" s="280" t="s">
        <v>272</v>
      </c>
      <c r="D72" s="280">
        <v>63</v>
      </c>
      <c r="F72" s="280" t="s">
        <v>107</v>
      </c>
      <c r="G72" s="282" t="s">
        <v>267</v>
      </c>
      <c r="H72" s="101"/>
      <c r="I72" s="283"/>
      <c r="J72" s="283"/>
      <c r="K72" s="283">
        <v>5838.9267862268607</v>
      </c>
      <c r="L72" s="283">
        <v>4832.2547037050808</v>
      </c>
      <c r="M72" s="283">
        <v>21304.498088598273</v>
      </c>
      <c r="N72" s="283">
        <v>24262.940694734818</v>
      </c>
      <c r="O72" s="283">
        <v>8193.7414495697976</v>
      </c>
      <c r="P72" s="101"/>
      <c r="Q72" s="283"/>
      <c r="R72" s="283"/>
      <c r="S72" s="283">
        <v>0</v>
      </c>
      <c r="T72" s="283">
        <v>0</v>
      </c>
      <c r="U72" s="283">
        <v>0</v>
      </c>
      <c r="V72" s="283">
        <v>0</v>
      </c>
      <c r="W72" s="283">
        <v>0</v>
      </c>
      <c r="X72" s="102"/>
      <c r="Y72" s="284">
        <v>0.48880137097072007</v>
      </c>
      <c r="Z72" s="284">
        <v>0.17856607363131555</v>
      </c>
      <c r="AA72" s="284">
        <v>0.33263255539796438</v>
      </c>
      <c r="AB72" s="206" t="str">
        <f t="shared" si="4"/>
        <v/>
      </c>
      <c r="AC72" s="285" t="s">
        <v>8</v>
      </c>
      <c r="AD72" s="285" t="s">
        <v>8</v>
      </c>
      <c r="AE72" s="102"/>
      <c r="AF72" s="287"/>
      <c r="AG72" s="287"/>
      <c r="AH72" s="102"/>
      <c r="AI72" s="279" t="s">
        <v>292</v>
      </c>
      <c r="AJ72" s="279" t="s">
        <v>292</v>
      </c>
      <c r="AK72" s="279" t="s">
        <v>292</v>
      </c>
      <c r="AL72" s="279" t="s">
        <v>292</v>
      </c>
      <c r="AM72" s="279">
        <v>1</v>
      </c>
      <c r="AN72" s="279" t="s">
        <v>292</v>
      </c>
      <c r="AO72" s="279" t="s">
        <v>292</v>
      </c>
      <c r="AP72" s="279" t="s">
        <v>292</v>
      </c>
      <c r="AQ72" s="92"/>
      <c r="AR72" s="279" t="s">
        <v>292</v>
      </c>
      <c r="AS72" s="279" t="s">
        <v>292</v>
      </c>
      <c r="AT72" s="279" t="s">
        <v>292</v>
      </c>
      <c r="AU72" s="279">
        <v>0.1</v>
      </c>
      <c r="AV72" s="279">
        <v>0</v>
      </c>
      <c r="AW72" s="279">
        <v>0</v>
      </c>
      <c r="AX72" s="279">
        <v>0</v>
      </c>
      <c r="AY72" s="279">
        <v>0.9</v>
      </c>
      <c r="AZ72" s="279" t="s">
        <v>292</v>
      </c>
      <c r="BA72" s="279"/>
      <c r="BB72" s="279"/>
      <c r="BC72" s="279"/>
      <c r="BD72" s="279"/>
      <c r="BE72" s="279"/>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9"/>
      <c r="CI72" s="279"/>
      <c r="CJ72" s="279"/>
      <c r="CK72" s="279"/>
      <c r="CL72" s="279"/>
      <c r="CM72" s="279"/>
      <c r="CN72" s="279"/>
      <c r="CO72" s="279"/>
      <c r="CP72" s="289" t="str">
        <f t="shared" si="5"/>
        <v/>
      </c>
      <c r="CQ72" s="202"/>
    </row>
    <row r="73" spans="1:95" x14ac:dyDescent="0.3">
      <c r="A73" s="99"/>
      <c r="B73" s="268">
        <f t="shared" si="6"/>
        <v>64</v>
      </c>
      <c r="C73" s="280" t="s">
        <v>273</v>
      </c>
      <c r="D73" s="280">
        <v>64</v>
      </c>
      <c r="F73" s="280" t="s">
        <v>107</v>
      </c>
      <c r="G73" s="282" t="s">
        <v>267</v>
      </c>
      <c r="H73" s="101"/>
      <c r="I73" s="283"/>
      <c r="J73" s="283"/>
      <c r="K73" s="283">
        <v>4198.734509292336</v>
      </c>
      <c r="L73" s="283">
        <v>4198.734509292336</v>
      </c>
      <c r="M73" s="283">
        <v>4198.734509292336</v>
      </c>
      <c r="N73" s="283">
        <v>4198.734509292336</v>
      </c>
      <c r="O73" s="283">
        <v>4198.734509292336</v>
      </c>
      <c r="P73" s="101"/>
      <c r="Q73" s="283"/>
      <c r="R73" s="283"/>
      <c r="S73" s="283">
        <v>0</v>
      </c>
      <c r="T73" s="283">
        <v>0</v>
      </c>
      <c r="U73" s="283">
        <v>0</v>
      </c>
      <c r="V73" s="283">
        <v>0</v>
      </c>
      <c r="W73" s="283">
        <v>0</v>
      </c>
      <c r="X73" s="102"/>
      <c r="Y73" s="284">
        <v>0.93000028626379105</v>
      </c>
      <c r="Z73" s="284">
        <v>5.9999830362197921E-2</v>
      </c>
      <c r="AA73" s="284">
        <v>9.9998833740110663E-3</v>
      </c>
      <c r="AB73" s="206" t="str">
        <f t="shared" si="4"/>
        <v/>
      </c>
      <c r="AC73" s="285" t="s">
        <v>8</v>
      </c>
      <c r="AD73" s="285" t="s">
        <v>8</v>
      </c>
      <c r="AE73" s="102"/>
      <c r="AF73" s="287"/>
      <c r="AG73" s="287"/>
      <c r="AH73" s="102"/>
      <c r="AI73" s="279" t="s">
        <v>292</v>
      </c>
      <c r="AJ73" s="279" t="s">
        <v>292</v>
      </c>
      <c r="AK73" s="279" t="s">
        <v>292</v>
      </c>
      <c r="AL73" s="279" t="s">
        <v>292</v>
      </c>
      <c r="AM73" s="279">
        <v>1</v>
      </c>
      <c r="AN73" s="279" t="s">
        <v>292</v>
      </c>
      <c r="AO73" s="279" t="s">
        <v>292</v>
      </c>
      <c r="AP73" s="279" t="s">
        <v>292</v>
      </c>
      <c r="AQ73" s="92"/>
      <c r="AR73" s="279" t="s">
        <v>292</v>
      </c>
      <c r="AS73" s="279" t="s">
        <v>292</v>
      </c>
      <c r="AT73" s="279" t="s">
        <v>292</v>
      </c>
      <c r="AU73" s="279">
        <v>0.1</v>
      </c>
      <c r="AV73" s="279">
        <v>0</v>
      </c>
      <c r="AW73" s="279">
        <v>0</v>
      </c>
      <c r="AX73" s="279">
        <v>0</v>
      </c>
      <c r="AY73" s="279">
        <v>0.9</v>
      </c>
      <c r="AZ73" s="279" t="s">
        <v>292</v>
      </c>
      <c r="BA73" s="279"/>
      <c r="BB73" s="279"/>
      <c r="BC73" s="279"/>
      <c r="BD73" s="279"/>
      <c r="BE73" s="279"/>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9"/>
      <c r="CI73" s="279"/>
      <c r="CJ73" s="279"/>
      <c r="CK73" s="279"/>
      <c r="CL73" s="279"/>
      <c r="CM73" s="279"/>
      <c r="CN73" s="279"/>
      <c r="CO73" s="279"/>
      <c r="CP73" s="289" t="str">
        <f t="shared" si="5"/>
        <v/>
      </c>
      <c r="CQ73" s="202"/>
    </row>
    <row r="74" spans="1:95" x14ac:dyDescent="0.3">
      <c r="A74" s="99"/>
      <c r="B74" s="268">
        <f t="shared" si="6"/>
        <v>65</v>
      </c>
      <c r="C74" s="280" t="s">
        <v>274</v>
      </c>
      <c r="D74" s="280">
        <v>65</v>
      </c>
      <c r="F74" s="280" t="s">
        <v>107</v>
      </c>
      <c r="G74" s="282" t="s">
        <v>267</v>
      </c>
      <c r="H74" s="101"/>
      <c r="I74" s="283"/>
      <c r="J74" s="283"/>
      <c r="K74" s="283">
        <v>735.63525928137028</v>
      </c>
      <c r="L74" s="283">
        <v>679.32187937269055</v>
      </c>
      <c r="M74" s="283">
        <v>0</v>
      </c>
      <c r="N74" s="283">
        <v>1112.9126464165965</v>
      </c>
      <c r="O74" s="283">
        <v>1112.9126464165965</v>
      </c>
      <c r="P74" s="101"/>
      <c r="Q74" s="283"/>
      <c r="R74" s="283"/>
      <c r="S74" s="283">
        <v>0</v>
      </c>
      <c r="T74" s="283">
        <v>0</v>
      </c>
      <c r="U74" s="283">
        <v>0</v>
      </c>
      <c r="V74" s="283">
        <v>0</v>
      </c>
      <c r="W74" s="283">
        <v>0</v>
      </c>
      <c r="X74" s="102"/>
      <c r="Y74" s="284">
        <v>1</v>
      </c>
      <c r="Z74" s="284">
        <v>0</v>
      </c>
      <c r="AA74" s="284">
        <v>0</v>
      </c>
      <c r="AB74" s="206" t="str">
        <f t="shared" si="4"/>
        <v/>
      </c>
      <c r="AC74" s="285" t="s">
        <v>8</v>
      </c>
      <c r="AD74" s="285" t="s">
        <v>8</v>
      </c>
      <c r="AE74" s="102"/>
      <c r="AF74" s="287"/>
      <c r="AG74" s="287"/>
      <c r="AH74" s="102"/>
      <c r="AI74" s="279" t="s">
        <v>292</v>
      </c>
      <c r="AJ74" s="279" t="s">
        <v>292</v>
      </c>
      <c r="AK74" s="279" t="s">
        <v>292</v>
      </c>
      <c r="AL74" s="279" t="s">
        <v>292</v>
      </c>
      <c r="AM74" s="279">
        <v>1</v>
      </c>
      <c r="AN74" s="279" t="s">
        <v>292</v>
      </c>
      <c r="AO74" s="279" t="s">
        <v>292</v>
      </c>
      <c r="AP74" s="279" t="s">
        <v>292</v>
      </c>
      <c r="AQ74" s="92"/>
      <c r="AR74" s="279" t="s">
        <v>292</v>
      </c>
      <c r="AS74" s="279" t="s">
        <v>292</v>
      </c>
      <c r="AT74" s="279" t="s">
        <v>292</v>
      </c>
      <c r="AU74" s="279">
        <v>0.1</v>
      </c>
      <c r="AV74" s="279">
        <v>0</v>
      </c>
      <c r="AW74" s="279">
        <v>0</v>
      </c>
      <c r="AX74" s="279">
        <v>0</v>
      </c>
      <c r="AY74" s="279">
        <v>0.9</v>
      </c>
      <c r="AZ74" s="279" t="s">
        <v>292</v>
      </c>
      <c r="BA74" s="279"/>
      <c r="BB74" s="279"/>
      <c r="BC74" s="279"/>
      <c r="BD74" s="279"/>
      <c r="BE74" s="279"/>
      <c r="BF74" s="279"/>
      <c r="BG74" s="279"/>
      <c r="BH74" s="279"/>
      <c r="BI74" s="279"/>
      <c r="BJ74" s="279"/>
      <c r="BK74" s="279"/>
      <c r="BL74" s="279"/>
      <c r="BM74" s="279"/>
      <c r="BN74" s="279"/>
      <c r="BO74" s="279"/>
      <c r="BP74" s="279"/>
      <c r="BQ74" s="279"/>
      <c r="BR74" s="279"/>
      <c r="BS74" s="279"/>
      <c r="BT74" s="279"/>
      <c r="BU74" s="279"/>
      <c r="BV74" s="279"/>
      <c r="BW74" s="279"/>
      <c r="BX74" s="279"/>
      <c r="BY74" s="279"/>
      <c r="BZ74" s="279"/>
      <c r="CA74" s="279"/>
      <c r="CB74" s="279"/>
      <c r="CC74" s="279"/>
      <c r="CD74" s="279"/>
      <c r="CE74" s="279"/>
      <c r="CF74" s="279"/>
      <c r="CG74" s="279"/>
      <c r="CH74" s="279"/>
      <c r="CI74" s="279"/>
      <c r="CJ74" s="279"/>
      <c r="CK74" s="279"/>
      <c r="CL74" s="279"/>
      <c r="CM74" s="279"/>
      <c r="CN74" s="279"/>
      <c r="CO74" s="279"/>
      <c r="CP74" s="289" t="str">
        <f t="shared" si="5"/>
        <v/>
      </c>
      <c r="CQ74" s="202"/>
    </row>
    <row r="75" spans="1:95" x14ac:dyDescent="0.3">
      <c r="A75" s="99"/>
      <c r="B75" s="268">
        <f t="shared" si="6"/>
        <v>66</v>
      </c>
      <c r="C75" s="280" t="s">
        <v>275</v>
      </c>
      <c r="D75" s="280">
        <v>66</v>
      </c>
      <c r="F75" s="280" t="s">
        <v>107</v>
      </c>
      <c r="G75" s="282" t="s">
        <v>267</v>
      </c>
      <c r="H75" s="101"/>
      <c r="I75" s="283"/>
      <c r="J75" s="283"/>
      <c r="K75" s="283">
        <v>586.75444361750681</v>
      </c>
      <c r="L75" s="283">
        <v>2939.4936111075999</v>
      </c>
      <c r="M75" s="283">
        <v>1138.3323071759846</v>
      </c>
      <c r="N75" s="283">
        <v>935.34806536905012</v>
      </c>
      <c r="O75" s="283">
        <v>139.4730703624422</v>
      </c>
      <c r="P75" s="101"/>
      <c r="Q75" s="283"/>
      <c r="R75" s="283"/>
      <c r="S75" s="283">
        <v>0</v>
      </c>
      <c r="T75" s="283">
        <v>0</v>
      </c>
      <c r="U75" s="283">
        <v>0</v>
      </c>
      <c r="V75" s="283">
        <v>0</v>
      </c>
      <c r="W75" s="283">
        <v>0</v>
      </c>
      <c r="X75" s="102"/>
      <c r="Y75" s="284">
        <v>0.29392245610292062</v>
      </c>
      <c r="Z75" s="284">
        <v>0.62486309726817957</v>
      </c>
      <c r="AA75" s="284">
        <v>8.1214446628899886E-2</v>
      </c>
      <c r="AB75" s="206" t="str">
        <f t="shared" ref="AB75:AB138" si="7">IF(SUM(Y75:AA75,I75:O75)=0,"",IF(SUM(Y75:AA75)=1,"",1))</f>
        <v/>
      </c>
      <c r="AC75" s="285" t="s">
        <v>8</v>
      </c>
      <c r="AD75" s="285" t="s">
        <v>8</v>
      </c>
      <c r="AE75" s="102"/>
      <c r="AF75" s="287"/>
      <c r="AG75" s="287"/>
      <c r="AH75" s="102"/>
      <c r="AI75" s="279" t="s">
        <v>292</v>
      </c>
      <c r="AJ75" s="279" t="s">
        <v>292</v>
      </c>
      <c r="AK75" s="279" t="s">
        <v>292</v>
      </c>
      <c r="AL75" s="279" t="s">
        <v>292</v>
      </c>
      <c r="AM75" s="279">
        <v>1</v>
      </c>
      <c r="AN75" s="279" t="s">
        <v>292</v>
      </c>
      <c r="AO75" s="279" t="s">
        <v>292</v>
      </c>
      <c r="AP75" s="279" t="s">
        <v>292</v>
      </c>
      <c r="AQ75" s="92"/>
      <c r="AR75" s="279" t="s">
        <v>292</v>
      </c>
      <c r="AS75" s="279" t="s">
        <v>292</v>
      </c>
      <c r="AT75" s="279" t="s">
        <v>292</v>
      </c>
      <c r="AU75" s="279">
        <v>0.1</v>
      </c>
      <c r="AV75" s="279">
        <v>0</v>
      </c>
      <c r="AW75" s="279">
        <v>0</v>
      </c>
      <c r="AX75" s="279">
        <v>0</v>
      </c>
      <c r="AY75" s="279">
        <v>0.9</v>
      </c>
      <c r="AZ75" s="279" t="s">
        <v>292</v>
      </c>
      <c r="BA75" s="279"/>
      <c r="BB75" s="279"/>
      <c r="BC75" s="279"/>
      <c r="BD75" s="279"/>
      <c r="BE75" s="279"/>
      <c r="BF75" s="279"/>
      <c r="BG75" s="279"/>
      <c r="BH75" s="279"/>
      <c r="BI75" s="279"/>
      <c r="BJ75" s="279"/>
      <c r="BK75" s="279"/>
      <c r="BL75" s="279"/>
      <c r="BM75" s="279"/>
      <c r="BN75" s="279"/>
      <c r="BO75" s="279"/>
      <c r="BP75" s="279"/>
      <c r="BQ75" s="279"/>
      <c r="BR75" s="279"/>
      <c r="BS75" s="279"/>
      <c r="BT75" s="279"/>
      <c r="BU75" s="279"/>
      <c r="BV75" s="279"/>
      <c r="BW75" s="279"/>
      <c r="BX75" s="279"/>
      <c r="BY75" s="279"/>
      <c r="BZ75" s="279"/>
      <c r="CA75" s="279"/>
      <c r="CB75" s="279"/>
      <c r="CC75" s="279"/>
      <c r="CD75" s="279"/>
      <c r="CE75" s="279"/>
      <c r="CF75" s="279"/>
      <c r="CG75" s="279"/>
      <c r="CH75" s="279"/>
      <c r="CI75" s="279"/>
      <c r="CJ75" s="279"/>
      <c r="CK75" s="279"/>
      <c r="CL75" s="279"/>
      <c r="CM75" s="279"/>
      <c r="CN75" s="279"/>
      <c r="CO75" s="279"/>
      <c r="CP75" s="289" t="str">
        <f t="shared" ref="CP75:CP138" si="8">IF(COUNT(AI75:AP75)=0,"",IF(SUM(AI75:AP75)=1,"",1))</f>
        <v/>
      </c>
      <c r="CQ75" s="202"/>
    </row>
    <row r="76" spans="1:95" x14ac:dyDescent="0.3">
      <c r="A76" s="99"/>
      <c r="B76" s="268">
        <f t="shared" ref="B76:B139" si="9">IFERROR(B75+1,"")</f>
        <v>67</v>
      </c>
      <c r="C76" s="280" t="s">
        <v>276</v>
      </c>
      <c r="D76" s="280">
        <v>67</v>
      </c>
      <c r="F76" s="280" t="s">
        <v>107</v>
      </c>
      <c r="G76" s="282" t="s">
        <v>267</v>
      </c>
      <c r="H76" s="101"/>
      <c r="I76" s="283"/>
      <c r="J76" s="283"/>
      <c r="K76" s="283">
        <v>11856.727546510407</v>
      </c>
      <c r="L76" s="283">
        <v>13977.019355595385</v>
      </c>
      <c r="M76" s="283">
        <v>7396.2794469165456</v>
      </c>
      <c r="N76" s="283">
        <v>11624.372591821349</v>
      </c>
      <c r="O76" s="283">
        <v>8813.0194716301667</v>
      </c>
      <c r="P76" s="101"/>
      <c r="Q76" s="283"/>
      <c r="R76" s="283"/>
      <c r="S76" s="283">
        <v>0</v>
      </c>
      <c r="T76" s="283">
        <v>0</v>
      </c>
      <c r="U76" s="283">
        <v>0</v>
      </c>
      <c r="V76" s="283">
        <v>0</v>
      </c>
      <c r="W76" s="283">
        <v>0</v>
      </c>
      <c r="X76" s="102"/>
      <c r="Y76" s="284">
        <v>0.73924302468582082</v>
      </c>
      <c r="Z76" s="284">
        <v>0.18576359676660253</v>
      </c>
      <c r="AA76" s="284">
        <v>7.4993378547576581E-2</v>
      </c>
      <c r="AB76" s="206" t="str">
        <f t="shared" si="7"/>
        <v/>
      </c>
      <c r="AC76" s="285" t="s">
        <v>8</v>
      </c>
      <c r="AD76" s="285" t="s">
        <v>8</v>
      </c>
      <c r="AE76" s="102"/>
      <c r="AF76" s="287"/>
      <c r="AG76" s="287"/>
      <c r="AH76" s="102"/>
      <c r="AI76" s="279" t="s">
        <v>292</v>
      </c>
      <c r="AJ76" s="279" t="s">
        <v>292</v>
      </c>
      <c r="AK76" s="279" t="s">
        <v>292</v>
      </c>
      <c r="AL76" s="279" t="s">
        <v>292</v>
      </c>
      <c r="AM76" s="279">
        <v>1</v>
      </c>
      <c r="AN76" s="279" t="s">
        <v>292</v>
      </c>
      <c r="AO76" s="279" t="s">
        <v>292</v>
      </c>
      <c r="AP76" s="279" t="s">
        <v>292</v>
      </c>
      <c r="AQ76" s="92"/>
      <c r="AR76" s="279" t="s">
        <v>292</v>
      </c>
      <c r="AS76" s="279" t="s">
        <v>292</v>
      </c>
      <c r="AT76" s="279" t="s">
        <v>292</v>
      </c>
      <c r="AU76" s="279">
        <v>0.1</v>
      </c>
      <c r="AV76" s="279">
        <v>0</v>
      </c>
      <c r="AW76" s="279">
        <v>0</v>
      </c>
      <c r="AX76" s="279">
        <v>0</v>
      </c>
      <c r="AY76" s="279">
        <v>0.9</v>
      </c>
      <c r="AZ76" s="279" t="s">
        <v>292</v>
      </c>
      <c r="BA76" s="279"/>
      <c r="BB76" s="279"/>
      <c r="BC76" s="279"/>
      <c r="BD76" s="279"/>
      <c r="BE76" s="279"/>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9"/>
      <c r="CI76" s="279"/>
      <c r="CJ76" s="279"/>
      <c r="CK76" s="279"/>
      <c r="CL76" s="279"/>
      <c r="CM76" s="279"/>
      <c r="CN76" s="279"/>
      <c r="CO76" s="279"/>
      <c r="CP76" s="289" t="str">
        <f t="shared" si="8"/>
        <v/>
      </c>
      <c r="CQ76" s="202"/>
    </row>
    <row r="77" spans="1:95" x14ac:dyDescent="0.3">
      <c r="A77" s="99"/>
      <c r="B77" s="268">
        <f t="shared" si="9"/>
        <v>68</v>
      </c>
      <c r="C77" s="280" t="s">
        <v>277</v>
      </c>
      <c r="D77" s="280">
        <v>68</v>
      </c>
      <c r="F77" s="280" t="s">
        <v>107</v>
      </c>
      <c r="G77" s="282" t="s">
        <v>267</v>
      </c>
      <c r="H77" s="101"/>
      <c r="I77" s="283"/>
      <c r="J77" s="283"/>
      <c r="K77" s="283">
        <v>11167.963517626886</v>
      </c>
      <c r="L77" s="283">
        <v>9285.2199685630876</v>
      </c>
      <c r="M77" s="283">
        <v>8488.6047725007174</v>
      </c>
      <c r="N77" s="283">
        <v>1186.9735641782358</v>
      </c>
      <c r="O77" s="283">
        <v>1221.5202396791192</v>
      </c>
      <c r="P77" s="101"/>
      <c r="Q77" s="283"/>
      <c r="R77" s="283"/>
      <c r="S77" s="283">
        <v>0</v>
      </c>
      <c r="T77" s="283">
        <v>0</v>
      </c>
      <c r="U77" s="283">
        <v>0</v>
      </c>
      <c r="V77" s="283">
        <v>0</v>
      </c>
      <c r="W77" s="283">
        <v>0</v>
      </c>
      <c r="X77" s="102"/>
      <c r="Y77" s="284">
        <v>0.63337987992168177</v>
      </c>
      <c r="Z77" s="284">
        <v>0</v>
      </c>
      <c r="AA77" s="284">
        <v>0.36662012007831818</v>
      </c>
      <c r="AB77" s="206" t="str">
        <f t="shared" si="7"/>
        <v/>
      </c>
      <c r="AC77" s="285" t="s">
        <v>8</v>
      </c>
      <c r="AD77" s="285" t="s">
        <v>8</v>
      </c>
      <c r="AE77" s="102"/>
      <c r="AF77" s="287"/>
      <c r="AG77" s="287"/>
      <c r="AH77" s="102"/>
      <c r="AI77" s="279" t="s">
        <v>292</v>
      </c>
      <c r="AJ77" s="279" t="s">
        <v>292</v>
      </c>
      <c r="AK77" s="279" t="s">
        <v>292</v>
      </c>
      <c r="AL77" s="279" t="s">
        <v>292</v>
      </c>
      <c r="AM77" s="279">
        <v>1</v>
      </c>
      <c r="AN77" s="279" t="s">
        <v>292</v>
      </c>
      <c r="AO77" s="279" t="s">
        <v>292</v>
      </c>
      <c r="AP77" s="279" t="s">
        <v>292</v>
      </c>
      <c r="AQ77" s="92"/>
      <c r="AR77" s="279" t="s">
        <v>292</v>
      </c>
      <c r="AS77" s="279" t="s">
        <v>292</v>
      </c>
      <c r="AT77" s="279" t="s">
        <v>292</v>
      </c>
      <c r="AU77" s="279">
        <v>0.1</v>
      </c>
      <c r="AV77" s="279">
        <v>0</v>
      </c>
      <c r="AW77" s="279">
        <v>0</v>
      </c>
      <c r="AX77" s="279">
        <v>0</v>
      </c>
      <c r="AY77" s="279">
        <v>0.9</v>
      </c>
      <c r="AZ77" s="279" t="s">
        <v>292</v>
      </c>
      <c r="BA77" s="279"/>
      <c r="BB77" s="279"/>
      <c r="BC77" s="279"/>
      <c r="BD77" s="279"/>
      <c r="BE77" s="279"/>
      <c r="BF77" s="279"/>
      <c r="BG77" s="279"/>
      <c r="BH77" s="279"/>
      <c r="BI77" s="279"/>
      <c r="BJ77" s="279"/>
      <c r="BK77" s="279"/>
      <c r="BL77" s="279"/>
      <c r="BM77" s="279"/>
      <c r="BN77" s="279"/>
      <c r="BO77" s="279"/>
      <c r="BP77" s="279"/>
      <c r="BQ77" s="279"/>
      <c r="BR77" s="279"/>
      <c r="BS77" s="279"/>
      <c r="BT77" s="279"/>
      <c r="BU77" s="279"/>
      <c r="BV77" s="279"/>
      <c r="BW77" s="279"/>
      <c r="BX77" s="279"/>
      <c r="BY77" s="279"/>
      <c r="BZ77" s="279"/>
      <c r="CA77" s="279"/>
      <c r="CB77" s="279"/>
      <c r="CC77" s="279"/>
      <c r="CD77" s="279"/>
      <c r="CE77" s="279"/>
      <c r="CF77" s="279"/>
      <c r="CG77" s="279"/>
      <c r="CH77" s="279"/>
      <c r="CI77" s="279"/>
      <c r="CJ77" s="279"/>
      <c r="CK77" s="279"/>
      <c r="CL77" s="279"/>
      <c r="CM77" s="279"/>
      <c r="CN77" s="279"/>
      <c r="CO77" s="279"/>
      <c r="CP77" s="289" t="str">
        <f t="shared" si="8"/>
        <v/>
      </c>
      <c r="CQ77" s="202"/>
    </row>
    <row r="78" spans="1:95" x14ac:dyDescent="0.3">
      <c r="A78" s="99"/>
      <c r="B78" s="268">
        <f t="shared" si="9"/>
        <v>69</v>
      </c>
      <c r="C78" s="280" t="s">
        <v>278</v>
      </c>
      <c r="D78" s="280">
        <v>69</v>
      </c>
      <c r="F78" s="280" t="s">
        <v>107</v>
      </c>
      <c r="G78" s="282" t="s">
        <v>267</v>
      </c>
      <c r="H78" s="101"/>
      <c r="I78" s="283"/>
      <c r="J78" s="283"/>
      <c r="K78" s="283">
        <v>483.78309657859597</v>
      </c>
      <c r="L78" s="283">
        <v>21886.829461716854</v>
      </c>
      <c r="M78" s="283">
        <v>6355.08734308562</v>
      </c>
      <c r="N78" s="283">
        <v>3556.5572024064459</v>
      </c>
      <c r="O78" s="283">
        <v>0</v>
      </c>
      <c r="P78" s="101"/>
      <c r="Q78" s="283"/>
      <c r="R78" s="283"/>
      <c r="S78" s="283">
        <v>0</v>
      </c>
      <c r="T78" s="283">
        <v>0</v>
      </c>
      <c r="U78" s="283">
        <v>0</v>
      </c>
      <c r="V78" s="283">
        <v>0</v>
      </c>
      <c r="W78" s="283">
        <v>0</v>
      </c>
      <c r="X78" s="102"/>
      <c r="Y78" s="284">
        <v>0.68999999970405423</v>
      </c>
      <c r="Z78" s="284">
        <v>7.2119143723829368E-2</v>
      </c>
      <c r="AA78" s="284">
        <v>0.23788085657211638</v>
      </c>
      <c r="AB78" s="206" t="str">
        <f t="shared" si="7"/>
        <v/>
      </c>
      <c r="AC78" s="285" t="s">
        <v>8</v>
      </c>
      <c r="AD78" s="285" t="s">
        <v>8</v>
      </c>
      <c r="AE78" s="102"/>
      <c r="AF78" s="287"/>
      <c r="AG78" s="287"/>
      <c r="AH78" s="102"/>
      <c r="AI78" s="279" t="s">
        <v>292</v>
      </c>
      <c r="AJ78" s="279" t="s">
        <v>292</v>
      </c>
      <c r="AK78" s="279" t="s">
        <v>292</v>
      </c>
      <c r="AL78" s="279" t="s">
        <v>292</v>
      </c>
      <c r="AM78" s="279">
        <v>1</v>
      </c>
      <c r="AN78" s="279" t="s">
        <v>292</v>
      </c>
      <c r="AO78" s="279" t="s">
        <v>292</v>
      </c>
      <c r="AP78" s="279" t="s">
        <v>292</v>
      </c>
      <c r="AQ78" s="92"/>
      <c r="AR78" s="279" t="s">
        <v>292</v>
      </c>
      <c r="AS78" s="279" t="s">
        <v>292</v>
      </c>
      <c r="AT78" s="279" t="s">
        <v>292</v>
      </c>
      <c r="AU78" s="279">
        <v>0.1</v>
      </c>
      <c r="AV78" s="279">
        <v>0</v>
      </c>
      <c r="AW78" s="279">
        <v>0</v>
      </c>
      <c r="AX78" s="279">
        <v>0</v>
      </c>
      <c r="AY78" s="279">
        <v>0.9</v>
      </c>
      <c r="AZ78" s="279" t="s">
        <v>292</v>
      </c>
      <c r="BA78" s="279"/>
      <c r="BB78" s="279"/>
      <c r="BC78" s="279"/>
      <c r="BD78" s="279"/>
      <c r="BE78" s="279"/>
      <c r="BF78" s="279"/>
      <c r="BG78" s="279"/>
      <c r="BH78" s="279"/>
      <c r="BI78" s="279"/>
      <c r="BJ78" s="279"/>
      <c r="BK78" s="279"/>
      <c r="BL78" s="279"/>
      <c r="BM78" s="279"/>
      <c r="BN78" s="279"/>
      <c r="BO78" s="279"/>
      <c r="BP78" s="279"/>
      <c r="BQ78" s="279"/>
      <c r="BR78" s="279"/>
      <c r="BS78" s="279"/>
      <c r="BT78" s="279"/>
      <c r="BU78" s="279"/>
      <c r="BV78" s="279"/>
      <c r="BW78" s="279"/>
      <c r="BX78" s="279"/>
      <c r="BY78" s="279"/>
      <c r="BZ78" s="279"/>
      <c r="CA78" s="279"/>
      <c r="CB78" s="279"/>
      <c r="CC78" s="279"/>
      <c r="CD78" s="279"/>
      <c r="CE78" s="279"/>
      <c r="CF78" s="279"/>
      <c r="CG78" s="279"/>
      <c r="CH78" s="279"/>
      <c r="CI78" s="279"/>
      <c r="CJ78" s="279"/>
      <c r="CK78" s="279"/>
      <c r="CL78" s="279"/>
      <c r="CM78" s="279"/>
      <c r="CN78" s="279"/>
      <c r="CO78" s="279"/>
      <c r="CP78" s="289" t="str">
        <f t="shared" si="8"/>
        <v/>
      </c>
      <c r="CQ78" s="202"/>
    </row>
    <row r="79" spans="1:95" x14ac:dyDescent="0.3">
      <c r="A79" s="99"/>
      <c r="B79" s="268">
        <f t="shared" si="9"/>
        <v>70</v>
      </c>
      <c r="C79" s="280" t="s">
        <v>279</v>
      </c>
      <c r="D79" s="280">
        <v>70</v>
      </c>
      <c r="F79" s="280" t="s">
        <v>107</v>
      </c>
      <c r="G79" s="282" t="s">
        <v>267</v>
      </c>
      <c r="H79" s="101"/>
      <c r="I79" s="283"/>
      <c r="J79" s="283"/>
      <c r="K79" s="283">
        <v>8530.7781692812914</v>
      </c>
      <c r="L79" s="283">
        <v>0</v>
      </c>
      <c r="M79" s="283">
        <v>0</v>
      </c>
      <c r="N79" s="283">
        <v>0</v>
      </c>
      <c r="O79" s="283">
        <v>0</v>
      </c>
      <c r="P79" s="101"/>
      <c r="Q79" s="283"/>
      <c r="R79" s="283"/>
      <c r="S79" s="283">
        <v>0</v>
      </c>
      <c r="T79" s="283">
        <v>0</v>
      </c>
      <c r="U79" s="283">
        <v>0</v>
      </c>
      <c r="V79" s="283">
        <v>0</v>
      </c>
      <c r="W79" s="283">
        <v>0</v>
      </c>
      <c r="X79" s="102"/>
      <c r="Y79" s="284">
        <v>0.62</v>
      </c>
      <c r="Z79" s="284">
        <v>0.38</v>
      </c>
      <c r="AA79" s="284">
        <v>0</v>
      </c>
      <c r="AB79" s="206" t="str">
        <f t="shared" si="7"/>
        <v/>
      </c>
      <c r="AC79" s="285" t="s">
        <v>8</v>
      </c>
      <c r="AD79" s="285" t="s">
        <v>8</v>
      </c>
      <c r="AE79" s="102"/>
      <c r="AF79" s="287"/>
      <c r="AG79" s="287"/>
      <c r="AH79" s="102"/>
      <c r="AI79" s="279" t="s">
        <v>292</v>
      </c>
      <c r="AJ79" s="279" t="s">
        <v>292</v>
      </c>
      <c r="AK79" s="279" t="s">
        <v>292</v>
      </c>
      <c r="AL79" s="279" t="s">
        <v>292</v>
      </c>
      <c r="AM79" s="279">
        <v>1</v>
      </c>
      <c r="AN79" s="279" t="s">
        <v>292</v>
      </c>
      <c r="AO79" s="279" t="s">
        <v>292</v>
      </c>
      <c r="AP79" s="279" t="s">
        <v>292</v>
      </c>
      <c r="AQ79" s="92"/>
      <c r="AR79" s="279" t="s">
        <v>292</v>
      </c>
      <c r="AS79" s="279" t="s">
        <v>292</v>
      </c>
      <c r="AT79" s="279" t="s">
        <v>292</v>
      </c>
      <c r="AU79" s="279">
        <v>0.1</v>
      </c>
      <c r="AV79" s="279">
        <v>0</v>
      </c>
      <c r="AW79" s="279">
        <v>0</v>
      </c>
      <c r="AX79" s="279">
        <v>0</v>
      </c>
      <c r="AY79" s="279">
        <v>0.9</v>
      </c>
      <c r="AZ79" s="279" t="s">
        <v>292</v>
      </c>
      <c r="BA79" s="279"/>
      <c r="BB79" s="279"/>
      <c r="BC79" s="279"/>
      <c r="BD79" s="279"/>
      <c r="BE79" s="279"/>
      <c r="BF79" s="279"/>
      <c r="BG79" s="279"/>
      <c r="BH79" s="279"/>
      <c r="BI79" s="279"/>
      <c r="BJ79" s="279"/>
      <c r="BK79" s="279"/>
      <c r="BL79" s="279"/>
      <c r="BM79" s="279"/>
      <c r="BN79" s="279"/>
      <c r="BO79" s="279"/>
      <c r="BP79" s="279"/>
      <c r="BQ79" s="279"/>
      <c r="BR79" s="279"/>
      <c r="BS79" s="279"/>
      <c r="BT79" s="279"/>
      <c r="BU79" s="279"/>
      <c r="BV79" s="279"/>
      <c r="BW79" s="279"/>
      <c r="BX79" s="279"/>
      <c r="BY79" s="279"/>
      <c r="BZ79" s="279"/>
      <c r="CA79" s="279"/>
      <c r="CB79" s="279"/>
      <c r="CC79" s="279"/>
      <c r="CD79" s="279"/>
      <c r="CE79" s="279"/>
      <c r="CF79" s="279"/>
      <c r="CG79" s="279"/>
      <c r="CH79" s="279"/>
      <c r="CI79" s="279"/>
      <c r="CJ79" s="279"/>
      <c r="CK79" s="279"/>
      <c r="CL79" s="279"/>
      <c r="CM79" s="279"/>
      <c r="CN79" s="279"/>
      <c r="CO79" s="279"/>
      <c r="CP79" s="289" t="str">
        <f t="shared" si="8"/>
        <v/>
      </c>
      <c r="CQ79" s="202"/>
    </row>
    <row r="80" spans="1:95" x14ac:dyDescent="0.3">
      <c r="A80" s="99"/>
      <c r="B80" s="268">
        <f t="shared" si="9"/>
        <v>71</v>
      </c>
      <c r="C80" s="280" t="s">
        <v>280</v>
      </c>
      <c r="D80" s="280">
        <v>71</v>
      </c>
      <c r="F80" s="280" t="s">
        <v>107</v>
      </c>
      <c r="G80" s="282" t="s">
        <v>281</v>
      </c>
      <c r="H80" s="101"/>
      <c r="I80" s="283"/>
      <c r="J80" s="283"/>
      <c r="K80" s="283">
        <v>401.53786692922324</v>
      </c>
      <c r="L80" s="283">
        <v>559.71945087103859</v>
      </c>
      <c r="M80" s="283">
        <v>0</v>
      </c>
      <c r="N80" s="283">
        <v>0</v>
      </c>
      <c r="O80" s="283">
        <v>0</v>
      </c>
      <c r="P80" s="101"/>
      <c r="Q80" s="283"/>
      <c r="R80" s="283"/>
      <c r="S80" s="283">
        <v>0</v>
      </c>
      <c r="T80" s="283">
        <v>0</v>
      </c>
      <c r="U80" s="283">
        <v>0</v>
      </c>
      <c r="V80" s="283">
        <v>0</v>
      </c>
      <c r="W80" s="283">
        <v>0</v>
      </c>
      <c r="X80" s="102"/>
      <c r="Y80" s="284">
        <v>1</v>
      </c>
      <c r="Z80" s="284">
        <v>0</v>
      </c>
      <c r="AA80" s="284">
        <v>0</v>
      </c>
      <c r="AB80" s="206" t="str">
        <f t="shared" si="7"/>
        <v/>
      </c>
      <c r="AC80" s="285" t="s">
        <v>8</v>
      </c>
      <c r="AD80" s="285" t="s">
        <v>8</v>
      </c>
      <c r="AE80" s="102"/>
      <c r="AF80" s="287"/>
      <c r="AG80" s="287"/>
      <c r="AH80" s="102"/>
      <c r="AI80" s="279" t="s">
        <v>292</v>
      </c>
      <c r="AJ80" s="279">
        <v>1</v>
      </c>
      <c r="AK80" s="279" t="s">
        <v>292</v>
      </c>
      <c r="AL80" s="279" t="s">
        <v>292</v>
      </c>
      <c r="AM80" s="279" t="s">
        <v>292</v>
      </c>
      <c r="AN80" s="279" t="s">
        <v>292</v>
      </c>
      <c r="AO80" s="279" t="s">
        <v>292</v>
      </c>
      <c r="AP80" s="279" t="s">
        <v>292</v>
      </c>
      <c r="AQ80" s="92"/>
      <c r="AR80" s="279" t="s">
        <v>292</v>
      </c>
      <c r="AS80" s="279" t="s">
        <v>292</v>
      </c>
      <c r="AT80" s="279" t="s">
        <v>292</v>
      </c>
      <c r="AU80" s="279">
        <v>1</v>
      </c>
      <c r="AV80" s="279" t="s">
        <v>292</v>
      </c>
      <c r="AW80" s="279" t="s">
        <v>292</v>
      </c>
      <c r="AX80" s="279" t="s">
        <v>292</v>
      </c>
      <c r="AY80" s="279" t="s">
        <v>292</v>
      </c>
      <c r="AZ80" s="279" t="s">
        <v>292</v>
      </c>
      <c r="BA80" s="279"/>
      <c r="BB80" s="279"/>
      <c r="BC80" s="279"/>
      <c r="BD80" s="279"/>
      <c r="BE80" s="279"/>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9"/>
      <c r="CI80" s="279"/>
      <c r="CJ80" s="279"/>
      <c r="CK80" s="279"/>
      <c r="CL80" s="279"/>
      <c r="CM80" s="279"/>
      <c r="CN80" s="279"/>
      <c r="CO80" s="279"/>
      <c r="CP80" s="289" t="str">
        <f t="shared" si="8"/>
        <v/>
      </c>
      <c r="CQ80" s="202"/>
    </row>
    <row r="81" spans="1:95" x14ac:dyDescent="0.3">
      <c r="A81" s="99"/>
      <c r="B81" s="268">
        <f t="shared" si="9"/>
        <v>72</v>
      </c>
      <c r="C81" s="280" t="s">
        <v>282</v>
      </c>
      <c r="D81" s="280">
        <v>72</v>
      </c>
      <c r="F81" s="280" t="s">
        <v>107</v>
      </c>
      <c r="G81" s="282" t="s">
        <v>281</v>
      </c>
      <c r="H81" s="101"/>
      <c r="I81" s="283"/>
      <c r="J81" s="283"/>
      <c r="K81" s="283">
        <v>4457.6218503090013</v>
      </c>
      <c r="L81" s="283">
        <v>1799.8575558079979</v>
      </c>
      <c r="M81" s="283">
        <v>1935.8854482476502</v>
      </c>
      <c r="N81" s="283">
        <v>3193.1929291130887</v>
      </c>
      <c r="O81" s="283">
        <v>1639.628471188965</v>
      </c>
      <c r="P81" s="101"/>
      <c r="Q81" s="283"/>
      <c r="R81" s="283"/>
      <c r="S81" s="283">
        <v>0</v>
      </c>
      <c r="T81" s="283">
        <v>0</v>
      </c>
      <c r="U81" s="283">
        <v>0</v>
      </c>
      <c r="V81" s="283">
        <v>0</v>
      </c>
      <c r="W81" s="283">
        <v>0</v>
      </c>
      <c r="X81" s="102"/>
      <c r="Y81" s="284">
        <v>0.78726294593058299</v>
      </c>
      <c r="Z81" s="284">
        <v>3.0757164443771121E-2</v>
      </c>
      <c r="AA81" s="284">
        <v>0.18197988962564579</v>
      </c>
      <c r="AB81" s="206" t="str">
        <f t="shared" si="7"/>
        <v/>
      </c>
      <c r="AC81" s="285" t="s">
        <v>8</v>
      </c>
      <c r="AD81" s="285" t="s">
        <v>8</v>
      </c>
      <c r="AE81" s="102"/>
      <c r="AF81" s="287"/>
      <c r="AG81" s="287"/>
      <c r="AH81" s="102"/>
      <c r="AI81" s="279" t="s">
        <v>292</v>
      </c>
      <c r="AJ81" s="279">
        <v>1</v>
      </c>
      <c r="AK81" s="279" t="s">
        <v>292</v>
      </c>
      <c r="AL81" s="279" t="s">
        <v>292</v>
      </c>
      <c r="AM81" s="279" t="s">
        <v>292</v>
      </c>
      <c r="AN81" s="279" t="s">
        <v>292</v>
      </c>
      <c r="AO81" s="279" t="s">
        <v>292</v>
      </c>
      <c r="AP81" s="279" t="s">
        <v>292</v>
      </c>
      <c r="AQ81" s="92"/>
      <c r="AR81" s="279" t="s">
        <v>292</v>
      </c>
      <c r="AS81" s="279" t="s">
        <v>292</v>
      </c>
      <c r="AT81" s="279" t="s">
        <v>292</v>
      </c>
      <c r="AU81" s="279">
        <v>1</v>
      </c>
      <c r="AV81" s="279" t="s">
        <v>292</v>
      </c>
      <c r="AW81" s="279" t="s">
        <v>292</v>
      </c>
      <c r="AX81" s="279" t="s">
        <v>292</v>
      </c>
      <c r="AY81" s="279" t="s">
        <v>292</v>
      </c>
      <c r="AZ81" s="279" t="s">
        <v>292</v>
      </c>
      <c r="BA81" s="279"/>
      <c r="BB81" s="279"/>
      <c r="BC81" s="279"/>
      <c r="BD81" s="279"/>
      <c r="BE81" s="279"/>
      <c r="BF81" s="279"/>
      <c r="BG81" s="279"/>
      <c r="BH81" s="279"/>
      <c r="BI81" s="279"/>
      <c r="BJ81" s="279"/>
      <c r="BK81" s="279"/>
      <c r="BL81" s="279"/>
      <c r="BM81" s="279"/>
      <c r="BN81" s="279"/>
      <c r="BO81" s="279"/>
      <c r="BP81" s="279"/>
      <c r="BQ81" s="279"/>
      <c r="BR81" s="279"/>
      <c r="BS81" s="279"/>
      <c r="BT81" s="279"/>
      <c r="BU81" s="279"/>
      <c r="BV81" s="279"/>
      <c r="BW81" s="279"/>
      <c r="BX81" s="279"/>
      <c r="BY81" s="279"/>
      <c r="BZ81" s="279"/>
      <c r="CA81" s="279"/>
      <c r="CB81" s="279"/>
      <c r="CC81" s="279"/>
      <c r="CD81" s="279"/>
      <c r="CE81" s="279"/>
      <c r="CF81" s="279"/>
      <c r="CG81" s="279"/>
      <c r="CH81" s="279"/>
      <c r="CI81" s="279"/>
      <c r="CJ81" s="279"/>
      <c r="CK81" s="279"/>
      <c r="CL81" s="279"/>
      <c r="CM81" s="279"/>
      <c r="CN81" s="279"/>
      <c r="CO81" s="279"/>
      <c r="CP81" s="289" t="str">
        <f t="shared" si="8"/>
        <v/>
      </c>
      <c r="CQ81" s="202"/>
    </row>
    <row r="82" spans="1:95" x14ac:dyDescent="0.3">
      <c r="A82" s="99"/>
      <c r="B82" s="268">
        <f t="shared" si="9"/>
        <v>73</v>
      </c>
      <c r="C82" s="280" t="s">
        <v>283</v>
      </c>
      <c r="D82" s="280">
        <v>73</v>
      </c>
      <c r="F82" s="280" t="s">
        <v>107</v>
      </c>
      <c r="G82" s="282" t="s">
        <v>281</v>
      </c>
      <c r="H82" s="101"/>
      <c r="I82" s="283"/>
      <c r="J82" s="283"/>
      <c r="K82" s="283">
        <v>1764.1041849977094</v>
      </c>
      <c r="L82" s="283">
        <v>0</v>
      </c>
      <c r="M82" s="283">
        <v>0</v>
      </c>
      <c r="N82" s="283">
        <v>0</v>
      </c>
      <c r="O82" s="283">
        <v>0</v>
      </c>
      <c r="P82" s="101"/>
      <c r="Q82" s="283"/>
      <c r="R82" s="283"/>
      <c r="S82" s="283">
        <v>0</v>
      </c>
      <c r="T82" s="283">
        <v>0</v>
      </c>
      <c r="U82" s="283">
        <v>0</v>
      </c>
      <c r="V82" s="283">
        <v>0</v>
      </c>
      <c r="W82" s="283">
        <v>0</v>
      </c>
      <c r="X82" s="102"/>
      <c r="Y82" s="284">
        <v>0.41329499132230746</v>
      </c>
      <c r="Z82" s="284">
        <v>0</v>
      </c>
      <c r="AA82" s="284">
        <v>0.5867050086776926</v>
      </c>
      <c r="AB82" s="206" t="str">
        <f t="shared" si="7"/>
        <v/>
      </c>
      <c r="AC82" s="285" t="s">
        <v>8</v>
      </c>
      <c r="AD82" s="285" t="s">
        <v>8</v>
      </c>
      <c r="AE82" s="102"/>
      <c r="AF82" s="287"/>
      <c r="AG82" s="287"/>
      <c r="AH82" s="102"/>
      <c r="AI82" s="279" t="s">
        <v>292</v>
      </c>
      <c r="AJ82" s="279">
        <v>1</v>
      </c>
      <c r="AK82" s="279" t="s">
        <v>292</v>
      </c>
      <c r="AL82" s="279" t="s">
        <v>292</v>
      </c>
      <c r="AM82" s="279" t="s">
        <v>292</v>
      </c>
      <c r="AN82" s="279" t="s">
        <v>292</v>
      </c>
      <c r="AO82" s="279" t="s">
        <v>292</v>
      </c>
      <c r="AP82" s="279" t="s">
        <v>292</v>
      </c>
      <c r="AQ82" s="92"/>
      <c r="AR82" s="279" t="s">
        <v>292</v>
      </c>
      <c r="AS82" s="279" t="s">
        <v>292</v>
      </c>
      <c r="AT82" s="279" t="s">
        <v>292</v>
      </c>
      <c r="AU82" s="279">
        <v>1</v>
      </c>
      <c r="AV82" s="279" t="s">
        <v>292</v>
      </c>
      <c r="AW82" s="279" t="s">
        <v>292</v>
      </c>
      <c r="AX82" s="279" t="s">
        <v>292</v>
      </c>
      <c r="AY82" s="279" t="s">
        <v>292</v>
      </c>
      <c r="AZ82" s="279" t="s">
        <v>292</v>
      </c>
      <c r="BA82" s="279"/>
      <c r="BB82" s="279"/>
      <c r="BC82" s="279"/>
      <c r="BD82" s="279"/>
      <c r="BE82" s="279"/>
      <c r="BF82" s="279"/>
      <c r="BG82" s="279"/>
      <c r="BH82" s="279"/>
      <c r="BI82" s="279"/>
      <c r="BJ82" s="279"/>
      <c r="BK82" s="279"/>
      <c r="BL82" s="279"/>
      <c r="BM82" s="279"/>
      <c r="BN82" s="279"/>
      <c r="BO82" s="279"/>
      <c r="BP82" s="279"/>
      <c r="BQ82" s="279"/>
      <c r="BR82" s="279"/>
      <c r="BS82" s="279"/>
      <c r="BT82" s="279"/>
      <c r="BU82" s="279"/>
      <c r="BV82" s="279"/>
      <c r="BW82" s="279"/>
      <c r="BX82" s="279"/>
      <c r="BY82" s="279"/>
      <c r="BZ82" s="279"/>
      <c r="CA82" s="279"/>
      <c r="CB82" s="279"/>
      <c r="CC82" s="279"/>
      <c r="CD82" s="279"/>
      <c r="CE82" s="279"/>
      <c r="CF82" s="279"/>
      <c r="CG82" s="279"/>
      <c r="CH82" s="279"/>
      <c r="CI82" s="279"/>
      <c r="CJ82" s="279"/>
      <c r="CK82" s="279"/>
      <c r="CL82" s="279"/>
      <c r="CM82" s="279"/>
      <c r="CN82" s="279"/>
      <c r="CO82" s="279"/>
      <c r="CP82" s="289" t="str">
        <f t="shared" si="8"/>
        <v/>
      </c>
      <c r="CQ82" s="202"/>
    </row>
    <row r="83" spans="1:95" x14ac:dyDescent="0.3">
      <c r="A83" s="99"/>
      <c r="B83" s="268">
        <f t="shared" si="9"/>
        <v>74</v>
      </c>
      <c r="C83" s="280" t="s">
        <v>284</v>
      </c>
      <c r="D83" s="280">
        <v>74</v>
      </c>
      <c r="F83" s="280" t="s">
        <v>107</v>
      </c>
      <c r="G83" s="282" t="s">
        <v>281</v>
      </c>
      <c r="H83" s="101"/>
      <c r="I83" s="283"/>
      <c r="J83" s="283"/>
      <c r="K83" s="283">
        <v>0</v>
      </c>
      <c r="L83" s="283">
        <v>0</v>
      </c>
      <c r="M83" s="283">
        <v>0</v>
      </c>
      <c r="N83" s="283">
        <v>0</v>
      </c>
      <c r="O83" s="283">
        <v>0</v>
      </c>
      <c r="P83" s="101"/>
      <c r="Q83" s="283"/>
      <c r="R83" s="283"/>
      <c r="S83" s="283">
        <v>0</v>
      </c>
      <c r="T83" s="283">
        <v>0</v>
      </c>
      <c r="U83" s="283">
        <v>0</v>
      </c>
      <c r="V83" s="283">
        <v>0</v>
      </c>
      <c r="W83" s="283">
        <v>0</v>
      </c>
      <c r="X83" s="102"/>
      <c r="Y83" s="284">
        <v>0.73351931241763013</v>
      </c>
      <c r="Z83" s="284">
        <v>1.0252388147923707E-2</v>
      </c>
      <c r="AA83" s="284">
        <v>0.25622829943444614</v>
      </c>
      <c r="AB83" s="206" t="str">
        <f t="shared" si="7"/>
        <v/>
      </c>
      <c r="AC83" s="285" t="s">
        <v>8</v>
      </c>
      <c r="AD83" s="285" t="s">
        <v>8</v>
      </c>
      <c r="AE83" s="102"/>
      <c r="AF83" s="287"/>
      <c r="AG83" s="287"/>
      <c r="AH83" s="102"/>
      <c r="AI83" s="279" t="s">
        <v>292</v>
      </c>
      <c r="AJ83" s="279">
        <v>1</v>
      </c>
      <c r="AK83" s="279" t="s">
        <v>292</v>
      </c>
      <c r="AL83" s="279" t="s">
        <v>292</v>
      </c>
      <c r="AM83" s="279" t="s">
        <v>292</v>
      </c>
      <c r="AN83" s="279" t="s">
        <v>292</v>
      </c>
      <c r="AO83" s="279" t="s">
        <v>292</v>
      </c>
      <c r="AP83" s="279" t="s">
        <v>292</v>
      </c>
      <c r="AQ83" s="92"/>
      <c r="AR83" s="279">
        <v>0</v>
      </c>
      <c r="AS83" s="279">
        <v>0</v>
      </c>
      <c r="AT83" s="279" t="s">
        <v>292</v>
      </c>
      <c r="AU83" s="279">
        <v>1</v>
      </c>
      <c r="AV83" s="279" t="s">
        <v>292</v>
      </c>
      <c r="AW83" s="279" t="s">
        <v>292</v>
      </c>
      <c r="AX83" s="279" t="s">
        <v>292</v>
      </c>
      <c r="AY83" s="279" t="s">
        <v>292</v>
      </c>
      <c r="AZ83" s="279" t="s">
        <v>292</v>
      </c>
      <c r="BA83" s="279"/>
      <c r="BB83" s="279"/>
      <c r="BC83" s="279"/>
      <c r="BD83" s="279"/>
      <c r="BE83" s="279"/>
      <c r="BF83" s="279"/>
      <c r="BG83" s="279"/>
      <c r="BH83" s="279"/>
      <c r="BI83" s="279"/>
      <c r="BJ83" s="279"/>
      <c r="BK83" s="279"/>
      <c r="BL83" s="279"/>
      <c r="BM83" s="279"/>
      <c r="BN83" s="279"/>
      <c r="BO83" s="279"/>
      <c r="BP83" s="279"/>
      <c r="BQ83" s="279"/>
      <c r="BR83" s="279"/>
      <c r="BS83" s="279"/>
      <c r="BT83" s="279"/>
      <c r="BU83" s="279"/>
      <c r="BV83" s="279"/>
      <c r="BW83" s="279"/>
      <c r="BX83" s="279"/>
      <c r="BY83" s="279"/>
      <c r="BZ83" s="279"/>
      <c r="CA83" s="279"/>
      <c r="CB83" s="279"/>
      <c r="CC83" s="279"/>
      <c r="CD83" s="279"/>
      <c r="CE83" s="279"/>
      <c r="CF83" s="279"/>
      <c r="CG83" s="279"/>
      <c r="CH83" s="279"/>
      <c r="CI83" s="279"/>
      <c r="CJ83" s="279"/>
      <c r="CK83" s="279"/>
      <c r="CL83" s="279"/>
      <c r="CM83" s="279"/>
      <c r="CN83" s="279"/>
      <c r="CO83" s="279"/>
      <c r="CP83" s="289" t="str">
        <f t="shared" si="8"/>
        <v/>
      </c>
      <c r="CQ83" s="202"/>
    </row>
    <row r="84" spans="1:95" x14ac:dyDescent="0.3">
      <c r="A84" s="99"/>
      <c r="B84" s="268">
        <f t="shared" si="9"/>
        <v>75</v>
      </c>
      <c r="C84" s="280" t="s">
        <v>285</v>
      </c>
      <c r="D84" s="280">
        <v>75</v>
      </c>
      <c r="F84" s="280" t="s">
        <v>10</v>
      </c>
      <c r="G84" s="282" t="s">
        <v>286</v>
      </c>
      <c r="H84" s="101"/>
      <c r="I84" s="283"/>
      <c r="J84" s="283"/>
      <c r="K84" s="283">
        <v>1.1129126464165969E-7</v>
      </c>
      <c r="L84" s="283">
        <v>0</v>
      </c>
      <c r="M84" s="283">
        <v>0</v>
      </c>
      <c r="N84" s="283">
        <v>0</v>
      </c>
      <c r="O84" s="283">
        <v>0</v>
      </c>
      <c r="P84" s="101"/>
      <c r="Q84" s="283"/>
      <c r="R84" s="283"/>
      <c r="S84" s="283">
        <v>0</v>
      </c>
      <c r="T84" s="283">
        <v>0</v>
      </c>
      <c r="U84" s="283">
        <v>0</v>
      </c>
      <c r="V84" s="283">
        <v>0</v>
      </c>
      <c r="W84" s="283">
        <v>0</v>
      </c>
      <c r="X84" s="102"/>
      <c r="Y84" s="284">
        <v>0.33735367922662424</v>
      </c>
      <c r="Z84" s="284">
        <v>0.10872979357747251</v>
      </c>
      <c r="AA84" s="284">
        <v>0.55391652719590323</v>
      </c>
      <c r="AB84" s="206" t="str">
        <f t="shared" si="7"/>
        <v/>
      </c>
      <c r="AC84" s="285" t="s">
        <v>7</v>
      </c>
      <c r="AD84" s="285" t="s">
        <v>8</v>
      </c>
      <c r="AE84" s="102"/>
      <c r="AF84" s="287"/>
      <c r="AG84" s="287"/>
      <c r="AH84" s="102"/>
      <c r="AI84" s="279">
        <v>0</v>
      </c>
      <c r="AJ84" s="279">
        <v>1</v>
      </c>
      <c r="AK84" s="279">
        <v>0</v>
      </c>
      <c r="AL84" s="279" t="s">
        <v>292</v>
      </c>
      <c r="AM84" s="279">
        <v>0</v>
      </c>
      <c r="AN84" s="279" t="s">
        <v>292</v>
      </c>
      <c r="AO84" s="279">
        <v>0</v>
      </c>
      <c r="AP84" s="279" t="s">
        <v>292</v>
      </c>
      <c r="AQ84" s="92"/>
      <c r="AR84" s="279">
        <v>0.13</v>
      </c>
      <c r="AS84" s="279">
        <v>0.87</v>
      </c>
      <c r="AT84" s="279">
        <v>0</v>
      </c>
      <c r="AU84" s="279">
        <v>0</v>
      </c>
      <c r="AV84" s="279">
        <v>0</v>
      </c>
      <c r="AW84" s="279">
        <v>0</v>
      </c>
      <c r="AX84" s="279" t="s">
        <v>292</v>
      </c>
      <c r="AY84" s="279" t="s">
        <v>292</v>
      </c>
      <c r="AZ84" s="279" t="s">
        <v>292</v>
      </c>
      <c r="BA84" s="279"/>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89" t="str">
        <f t="shared" si="8"/>
        <v/>
      </c>
      <c r="CQ84" s="202"/>
    </row>
    <row r="85" spans="1:95" x14ac:dyDescent="0.3">
      <c r="A85" s="99"/>
      <c r="B85" s="268">
        <f t="shared" si="9"/>
        <v>76</v>
      </c>
      <c r="C85" s="280" t="s">
        <v>287</v>
      </c>
      <c r="D85" s="280">
        <v>76</v>
      </c>
      <c r="F85" s="280" t="s">
        <v>107</v>
      </c>
      <c r="G85" s="282" t="s">
        <v>287</v>
      </c>
      <c r="H85" s="101"/>
      <c r="I85" s="283"/>
      <c r="J85" s="283"/>
      <c r="K85" s="283">
        <v>9007.5031824167581</v>
      </c>
      <c r="L85" s="283">
        <v>11084.721249573944</v>
      </c>
      <c r="M85" s="283">
        <v>6387.9238307181413</v>
      </c>
      <c r="N85" s="283">
        <v>8659.8849173085346</v>
      </c>
      <c r="O85" s="283">
        <v>27248.564363990412</v>
      </c>
      <c r="P85" s="101"/>
      <c r="Q85" s="283"/>
      <c r="R85" s="283"/>
      <c r="S85" s="283">
        <v>0</v>
      </c>
      <c r="T85" s="283">
        <v>0</v>
      </c>
      <c r="U85" s="283">
        <v>0</v>
      </c>
      <c r="V85" s="283">
        <v>0</v>
      </c>
      <c r="W85" s="283">
        <v>0</v>
      </c>
      <c r="X85" s="102"/>
      <c r="Y85" s="284">
        <v>0</v>
      </c>
      <c r="Z85" s="284">
        <v>0.2</v>
      </c>
      <c r="AA85" s="284">
        <v>0.8</v>
      </c>
      <c r="AB85" s="206" t="str">
        <f t="shared" si="7"/>
        <v/>
      </c>
      <c r="AC85" s="285" t="s">
        <v>8</v>
      </c>
      <c r="AD85" s="285" t="s">
        <v>8</v>
      </c>
      <c r="AE85" s="102"/>
      <c r="AF85" s="287"/>
      <c r="AG85" s="287"/>
      <c r="AH85" s="102"/>
      <c r="AI85" s="279" t="s">
        <v>292</v>
      </c>
      <c r="AJ85" s="279" t="s">
        <v>292</v>
      </c>
      <c r="AK85" s="279" t="s">
        <v>292</v>
      </c>
      <c r="AL85" s="279" t="s">
        <v>292</v>
      </c>
      <c r="AM85" s="279" t="s">
        <v>292</v>
      </c>
      <c r="AN85" s="279" t="s">
        <v>292</v>
      </c>
      <c r="AO85" s="279">
        <v>1</v>
      </c>
      <c r="AP85" s="279" t="s">
        <v>292</v>
      </c>
      <c r="AQ85" s="92"/>
      <c r="AR85" s="279" t="s">
        <v>292</v>
      </c>
      <c r="AS85" s="279" t="s">
        <v>292</v>
      </c>
      <c r="AT85" s="279" t="s">
        <v>292</v>
      </c>
      <c r="AU85" s="279" t="s">
        <v>292</v>
      </c>
      <c r="AV85" s="279">
        <v>1</v>
      </c>
      <c r="AW85" s="279" t="s">
        <v>292</v>
      </c>
      <c r="AX85" s="279" t="s">
        <v>292</v>
      </c>
      <c r="AY85" s="279" t="s">
        <v>292</v>
      </c>
      <c r="AZ85" s="279" t="s">
        <v>292</v>
      </c>
      <c r="BA85" s="279"/>
      <c r="BB85" s="279"/>
      <c r="BC85" s="279"/>
      <c r="BD85" s="279"/>
      <c r="BE85" s="279"/>
      <c r="BF85" s="279"/>
      <c r="BG85" s="279"/>
      <c r="BH85" s="279"/>
      <c r="BI85" s="279"/>
      <c r="BJ85" s="279"/>
      <c r="BK85" s="279"/>
      <c r="BL85" s="279"/>
      <c r="BM85" s="279"/>
      <c r="BN85" s="279"/>
      <c r="BO85" s="279"/>
      <c r="BP85" s="279"/>
      <c r="BQ85" s="279"/>
      <c r="BR85" s="279"/>
      <c r="BS85" s="279"/>
      <c r="BT85" s="279"/>
      <c r="BU85" s="279"/>
      <c r="BV85" s="279"/>
      <c r="BW85" s="279"/>
      <c r="BX85" s="279"/>
      <c r="BY85" s="279"/>
      <c r="BZ85" s="279"/>
      <c r="CA85" s="279"/>
      <c r="CB85" s="279"/>
      <c r="CC85" s="279"/>
      <c r="CD85" s="279"/>
      <c r="CE85" s="279"/>
      <c r="CF85" s="279"/>
      <c r="CG85" s="279"/>
      <c r="CH85" s="279"/>
      <c r="CI85" s="279"/>
      <c r="CJ85" s="279"/>
      <c r="CK85" s="279"/>
      <c r="CL85" s="279"/>
      <c r="CM85" s="279"/>
      <c r="CN85" s="279"/>
      <c r="CO85" s="279"/>
      <c r="CP85" s="289" t="str">
        <f t="shared" si="8"/>
        <v/>
      </c>
      <c r="CQ85" s="202"/>
    </row>
    <row r="86" spans="1:95" x14ac:dyDescent="0.3">
      <c r="A86" s="99"/>
      <c r="B86" s="268">
        <f t="shared" si="9"/>
        <v>77</v>
      </c>
      <c r="C86" s="280" t="s">
        <v>288</v>
      </c>
      <c r="D86" s="280">
        <v>77</v>
      </c>
      <c r="F86" s="280" t="s">
        <v>107</v>
      </c>
      <c r="G86" s="282" t="s">
        <v>288</v>
      </c>
      <c r="H86" s="101"/>
      <c r="I86" s="283"/>
      <c r="J86" s="283"/>
      <c r="K86" s="283">
        <v>201.78322312115282</v>
      </c>
      <c r="L86" s="283">
        <v>201.78322312115282</v>
      </c>
      <c r="M86" s="283">
        <v>201.78322312115282</v>
      </c>
      <c r="N86" s="283">
        <v>201.78322312115282</v>
      </c>
      <c r="O86" s="283">
        <v>201.78322312115282</v>
      </c>
      <c r="P86" s="101"/>
      <c r="Q86" s="283"/>
      <c r="R86" s="283"/>
      <c r="S86" s="283">
        <v>0</v>
      </c>
      <c r="T86" s="283">
        <v>0</v>
      </c>
      <c r="U86" s="283">
        <v>0</v>
      </c>
      <c r="V86" s="283">
        <v>0</v>
      </c>
      <c r="W86" s="283">
        <v>0</v>
      </c>
      <c r="X86" s="102"/>
      <c r="Y86" s="284">
        <v>0</v>
      </c>
      <c r="Z86" s="284">
        <v>0.19999999999999998</v>
      </c>
      <c r="AA86" s="284">
        <v>0.79999999999999993</v>
      </c>
      <c r="AB86" s="206" t="str">
        <f t="shared" si="7"/>
        <v/>
      </c>
      <c r="AC86" s="285" t="s">
        <v>8</v>
      </c>
      <c r="AD86" s="285" t="s">
        <v>8</v>
      </c>
      <c r="AE86" s="102"/>
      <c r="AF86" s="287"/>
      <c r="AG86" s="287"/>
      <c r="AH86" s="102"/>
      <c r="AI86" s="279">
        <v>0</v>
      </c>
      <c r="AJ86" s="279">
        <v>0</v>
      </c>
      <c r="AK86" s="279">
        <v>0</v>
      </c>
      <c r="AL86" s="279">
        <v>0</v>
      </c>
      <c r="AM86" s="279">
        <v>0</v>
      </c>
      <c r="AN86" s="279">
        <v>0</v>
      </c>
      <c r="AO86" s="279">
        <v>0</v>
      </c>
      <c r="AP86" s="279">
        <v>1</v>
      </c>
      <c r="AQ86" s="92"/>
      <c r="AR86" s="279" t="s">
        <v>292</v>
      </c>
      <c r="AS86" s="279" t="s">
        <v>292</v>
      </c>
      <c r="AT86" s="279" t="s">
        <v>292</v>
      </c>
      <c r="AU86" s="279" t="s">
        <v>292</v>
      </c>
      <c r="AV86" s="279">
        <v>1</v>
      </c>
      <c r="AW86" s="279" t="s">
        <v>292</v>
      </c>
      <c r="AX86" s="279" t="s">
        <v>292</v>
      </c>
      <c r="AY86" s="279" t="s">
        <v>292</v>
      </c>
      <c r="AZ86" s="279" t="s">
        <v>292</v>
      </c>
      <c r="BA86" s="279"/>
      <c r="BB86" s="279"/>
      <c r="BC86" s="279"/>
      <c r="BD86" s="279"/>
      <c r="BE86" s="279"/>
      <c r="BF86" s="279"/>
      <c r="BG86" s="279"/>
      <c r="BH86" s="279"/>
      <c r="BI86" s="279"/>
      <c r="BJ86" s="279"/>
      <c r="BK86" s="279"/>
      <c r="BL86" s="279"/>
      <c r="BM86" s="279"/>
      <c r="BN86" s="279"/>
      <c r="BO86" s="279"/>
      <c r="BP86" s="279"/>
      <c r="BQ86" s="279"/>
      <c r="BR86" s="279"/>
      <c r="BS86" s="279"/>
      <c r="BT86" s="279"/>
      <c r="BU86" s="279"/>
      <c r="BV86" s="279"/>
      <c r="BW86" s="279"/>
      <c r="BX86" s="279"/>
      <c r="BY86" s="279"/>
      <c r="BZ86" s="279"/>
      <c r="CA86" s="279"/>
      <c r="CB86" s="279"/>
      <c r="CC86" s="279"/>
      <c r="CD86" s="279"/>
      <c r="CE86" s="279"/>
      <c r="CF86" s="279"/>
      <c r="CG86" s="279"/>
      <c r="CH86" s="279"/>
      <c r="CI86" s="279"/>
      <c r="CJ86" s="279"/>
      <c r="CK86" s="279"/>
      <c r="CL86" s="279"/>
      <c r="CM86" s="279"/>
      <c r="CN86" s="279"/>
      <c r="CO86" s="279"/>
      <c r="CP86" s="289" t="str">
        <f t="shared" si="8"/>
        <v/>
      </c>
      <c r="CQ86" s="202"/>
    </row>
    <row r="87" spans="1:95" x14ac:dyDescent="0.3">
      <c r="A87" s="99"/>
      <c r="B87" s="268">
        <f t="shared" si="9"/>
        <v>78</v>
      </c>
      <c r="C87" s="280" t="s">
        <v>289</v>
      </c>
      <c r="D87" s="280">
        <v>78</v>
      </c>
      <c r="F87" s="280" t="s">
        <v>107</v>
      </c>
      <c r="G87" s="282" t="s">
        <v>290</v>
      </c>
      <c r="H87" s="101"/>
      <c r="I87" s="283"/>
      <c r="J87" s="283"/>
      <c r="K87" s="283">
        <v>2215.0453969636137</v>
      </c>
      <c r="L87" s="283">
        <v>1189.8245947371597</v>
      </c>
      <c r="M87" s="283">
        <v>1071.8356549090645</v>
      </c>
      <c r="N87" s="283">
        <v>1634.8505956439631</v>
      </c>
      <c r="O87" s="283">
        <v>884.27570594479039</v>
      </c>
      <c r="P87" s="101"/>
      <c r="Q87" s="283"/>
      <c r="R87" s="283"/>
      <c r="S87" s="283">
        <v>0</v>
      </c>
      <c r="T87" s="283">
        <v>0</v>
      </c>
      <c r="U87" s="283">
        <v>0</v>
      </c>
      <c r="V87" s="283">
        <v>0</v>
      </c>
      <c r="W87" s="283">
        <v>0</v>
      </c>
      <c r="X87" s="102"/>
      <c r="Y87" s="284">
        <v>0.16278218728029251</v>
      </c>
      <c r="Z87" s="284">
        <v>0.16666666666666666</v>
      </c>
      <c r="AA87" s="284">
        <v>0.67055114605304078</v>
      </c>
      <c r="AB87" s="206" t="str">
        <f t="shared" si="7"/>
        <v/>
      </c>
      <c r="AC87" s="285" t="s">
        <v>8</v>
      </c>
      <c r="AD87" s="285" t="s">
        <v>8</v>
      </c>
      <c r="AE87" s="102"/>
      <c r="AF87" s="287"/>
      <c r="AG87" s="287"/>
      <c r="AH87" s="102"/>
      <c r="AI87" s="279" t="s">
        <v>292</v>
      </c>
      <c r="AJ87" s="279" t="s">
        <v>292</v>
      </c>
      <c r="AK87" s="279" t="s">
        <v>292</v>
      </c>
      <c r="AL87" s="279" t="s">
        <v>292</v>
      </c>
      <c r="AM87" s="279" t="s">
        <v>292</v>
      </c>
      <c r="AN87" s="279">
        <v>1</v>
      </c>
      <c r="AO87" s="279" t="s">
        <v>292</v>
      </c>
      <c r="AP87" s="279" t="s">
        <v>292</v>
      </c>
      <c r="AQ87" s="92"/>
      <c r="AR87" s="279" t="s">
        <v>292</v>
      </c>
      <c r="AS87" s="279" t="s">
        <v>292</v>
      </c>
      <c r="AT87" s="279" t="s">
        <v>292</v>
      </c>
      <c r="AU87" s="279" t="s">
        <v>292</v>
      </c>
      <c r="AV87" s="279">
        <v>1</v>
      </c>
      <c r="AW87" s="279" t="s">
        <v>292</v>
      </c>
      <c r="AX87" s="279" t="s">
        <v>292</v>
      </c>
      <c r="AY87" s="279" t="s">
        <v>292</v>
      </c>
      <c r="AZ87" s="279" t="s">
        <v>292</v>
      </c>
      <c r="BA87" s="279"/>
      <c r="BB87" s="279"/>
      <c r="BC87" s="279"/>
      <c r="BD87" s="279"/>
      <c r="BE87" s="279"/>
      <c r="BF87" s="279"/>
      <c r="BG87" s="279"/>
      <c r="BH87" s="279"/>
      <c r="BI87" s="279"/>
      <c r="BJ87" s="279"/>
      <c r="BK87" s="279"/>
      <c r="BL87" s="279"/>
      <c r="BM87" s="279"/>
      <c r="BN87" s="279"/>
      <c r="BO87" s="279"/>
      <c r="BP87" s="279"/>
      <c r="BQ87" s="279"/>
      <c r="BR87" s="279"/>
      <c r="BS87" s="279"/>
      <c r="BT87" s="279"/>
      <c r="BU87" s="279"/>
      <c r="BV87" s="279"/>
      <c r="BW87" s="279"/>
      <c r="BX87" s="279"/>
      <c r="BY87" s="279"/>
      <c r="BZ87" s="279"/>
      <c r="CA87" s="279"/>
      <c r="CB87" s="279"/>
      <c r="CC87" s="279"/>
      <c r="CD87" s="279"/>
      <c r="CE87" s="279"/>
      <c r="CF87" s="279"/>
      <c r="CG87" s="279"/>
      <c r="CH87" s="279"/>
      <c r="CI87" s="279"/>
      <c r="CJ87" s="279"/>
      <c r="CK87" s="279"/>
      <c r="CL87" s="279"/>
      <c r="CM87" s="279"/>
      <c r="CN87" s="279"/>
      <c r="CO87" s="279"/>
      <c r="CP87" s="289" t="str">
        <f t="shared" si="8"/>
        <v/>
      </c>
      <c r="CQ87" s="202"/>
    </row>
    <row r="88" spans="1:95" x14ac:dyDescent="0.3">
      <c r="A88" s="99"/>
      <c r="B88" s="268">
        <f t="shared" si="9"/>
        <v>79</v>
      </c>
      <c r="C88" s="280" t="s">
        <v>291</v>
      </c>
      <c r="D88" s="280">
        <v>79</v>
      </c>
      <c r="F88" s="280" t="s">
        <v>107</v>
      </c>
      <c r="G88" s="282" t="s">
        <v>290</v>
      </c>
      <c r="H88" s="101"/>
      <c r="I88" s="283"/>
      <c r="J88" s="283"/>
      <c r="K88" s="283">
        <v>0</v>
      </c>
      <c r="L88" s="283">
        <v>0</v>
      </c>
      <c r="M88" s="283">
        <v>2952.0415717393876</v>
      </c>
      <c r="N88" s="283">
        <v>6921.0071631749515</v>
      </c>
      <c r="O88" s="283">
        <v>0</v>
      </c>
      <c r="P88" s="101"/>
      <c r="Q88" s="283"/>
      <c r="R88" s="283"/>
      <c r="S88" s="283">
        <v>0</v>
      </c>
      <c r="T88" s="283">
        <v>0</v>
      </c>
      <c r="U88" s="283">
        <v>0</v>
      </c>
      <c r="V88" s="283">
        <v>0</v>
      </c>
      <c r="W88" s="283">
        <v>0</v>
      </c>
      <c r="X88" s="102"/>
      <c r="Y88" s="284">
        <v>0</v>
      </c>
      <c r="Z88" s="284">
        <v>0.38200000000000006</v>
      </c>
      <c r="AA88" s="284">
        <v>0.61799999999999999</v>
      </c>
      <c r="AB88" s="206" t="str">
        <f t="shared" si="7"/>
        <v/>
      </c>
      <c r="AC88" s="285" t="s">
        <v>8</v>
      </c>
      <c r="AD88" s="285" t="s">
        <v>8</v>
      </c>
      <c r="AE88" s="102"/>
      <c r="AF88" s="287"/>
      <c r="AG88" s="287"/>
      <c r="AH88" s="102"/>
      <c r="AI88" s="279" t="s">
        <v>292</v>
      </c>
      <c r="AJ88" s="279" t="s">
        <v>292</v>
      </c>
      <c r="AK88" s="279" t="s">
        <v>292</v>
      </c>
      <c r="AL88" s="279" t="s">
        <v>292</v>
      </c>
      <c r="AM88" s="279" t="s">
        <v>292</v>
      </c>
      <c r="AN88" s="279">
        <v>1</v>
      </c>
      <c r="AO88" s="279" t="s">
        <v>292</v>
      </c>
      <c r="AP88" s="279" t="s">
        <v>292</v>
      </c>
      <c r="AQ88" s="92"/>
      <c r="AR88" s="279" t="s">
        <v>292</v>
      </c>
      <c r="AS88" s="279" t="s">
        <v>292</v>
      </c>
      <c r="AT88" s="279" t="s">
        <v>292</v>
      </c>
      <c r="AU88" s="279" t="s">
        <v>292</v>
      </c>
      <c r="AV88" s="279">
        <v>1</v>
      </c>
      <c r="AW88" s="279" t="s">
        <v>292</v>
      </c>
      <c r="AX88" s="279" t="s">
        <v>292</v>
      </c>
      <c r="AY88" s="279" t="s">
        <v>292</v>
      </c>
      <c r="AZ88" s="279" t="s">
        <v>292</v>
      </c>
      <c r="BA88" s="279"/>
      <c r="BB88" s="279"/>
      <c r="BC88" s="279"/>
      <c r="BD88" s="279"/>
      <c r="BE88" s="279"/>
      <c r="BF88" s="279"/>
      <c r="BG88" s="279"/>
      <c r="BH88" s="279"/>
      <c r="BI88" s="279"/>
      <c r="BJ88" s="279"/>
      <c r="BK88" s="279"/>
      <c r="BL88" s="279"/>
      <c r="BM88" s="279"/>
      <c r="BN88" s="279"/>
      <c r="BO88" s="279"/>
      <c r="BP88" s="279"/>
      <c r="BQ88" s="279"/>
      <c r="BR88" s="279"/>
      <c r="BS88" s="279"/>
      <c r="BT88" s="279"/>
      <c r="BU88" s="279"/>
      <c r="BV88" s="279"/>
      <c r="BW88" s="279"/>
      <c r="BX88" s="279"/>
      <c r="BY88" s="279"/>
      <c r="BZ88" s="279"/>
      <c r="CA88" s="279"/>
      <c r="CB88" s="279"/>
      <c r="CC88" s="279"/>
      <c r="CD88" s="279"/>
      <c r="CE88" s="279"/>
      <c r="CF88" s="279"/>
      <c r="CG88" s="279"/>
      <c r="CH88" s="279"/>
      <c r="CI88" s="279"/>
      <c r="CJ88" s="279"/>
      <c r="CK88" s="279"/>
      <c r="CL88" s="279"/>
      <c r="CM88" s="279"/>
      <c r="CN88" s="279"/>
      <c r="CO88" s="279"/>
      <c r="CP88" s="289" t="str">
        <f t="shared" si="8"/>
        <v/>
      </c>
      <c r="CQ88" s="202"/>
    </row>
    <row r="89" spans="1:95" x14ac:dyDescent="0.3">
      <c r="A89" s="99"/>
      <c r="B89" s="268">
        <f t="shared" si="9"/>
        <v>80</v>
      </c>
      <c r="C89" s="280"/>
      <c r="D89" s="280"/>
      <c r="F89" s="280"/>
      <c r="G89" s="282"/>
      <c r="H89" s="101"/>
      <c r="I89" s="283"/>
      <c r="J89" s="283"/>
      <c r="K89" s="283"/>
      <c r="L89" s="283"/>
      <c r="M89" s="283"/>
      <c r="N89" s="283"/>
      <c r="O89" s="283"/>
      <c r="P89" s="101"/>
      <c r="Q89" s="283"/>
      <c r="R89" s="283"/>
      <c r="S89" s="283"/>
      <c r="T89" s="283"/>
      <c r="U89" s="283"/>
      <c r="V89" s="283"/>
      <c r="W89" s="283"/>
      <c r="X89" s="102"/>
      <c r="Y89" s="284"/>
      <c r="Z89" s="284"/>
      <c r="AA89" s="284"/>
      <c r="AB89" s="206"/>
      <c r="AC89" s="285"/>
      <c r="AD89" s="285"/>
      <c r="AE89" s="102"/>
      <c r="AF89" s="287"/>
      <c r="AG89" s="287"/>
      <c r="AH89" s="102"/>
      <c r="AI89" s="279"/>
      <c r="AJ89" s="279"/>
      <c r="AK89" s="279"/>
      <c r="AL89" s="279"/>
      <c r="AM89" s="279"/>
      <c r="AN89" s="279"/>
      <c r="AO89" s="279"/>
      <c r="AP89" s="279"/>
      <c r="AQ89" s="92"/>
      <c r="AR89" s="279"/>
      <c r="AS89" s="279"/>
      <c r="AT89" s="279"/>
      <c r="AU89" s="279"/>
      <c r="AV89" s="279"/>
      <c r="AW89" s="279"/>
      <c r="AX89" s="279"/>
      <c r="AY89" s="279"/>
      <c r="AZ89" s="279"/>
      <c r="BA89" s="279"/>
      <c r="BB89" s="279"/>
      <c r="BC89" s="279"/>
      <c r="BD89" s="279"/>
      <c r="BE89" s="279"/>
      <c r="BF89" s="279"/>
      <c r="BG89" s="279"/>
      <c r="BH89" s="279"/>
      <c r="BI89" s="279"/>
      <c r="BJ89" s="279"/>
      <c r="BK89" s="279"/>
      <c r="BL89" s="279"/>
      <c r="BM89" s="279"/>
      <c r="BN89" s="279"/>
      <c r="BO89" s="279"/>
      <c r="BP89" s="279"/>
      <c r="BQ89" s="279"/>
      <c r="BR89" s="279"/>
      <c r="BS89" s="279"/>
      <c r="BT89" s="279"/>
      <c r="BU89" s="279"/>
      <c r="BV89" s="279"/>
      <c r="BW89" s="279"/>
      <c r="BX89" s="279"/>
      <c r="BY89" s="279"/>
      <c r="BZ89" s="279"/>
      <c r="CA89" s="279"/>
      <c r="CB89" s="279"/>
      <c r="CC89" s="279"/>
      <c r="CD89" s="279"/>
      <c r="CE89" s="279"/>
      <c r="CF89" s="279"/>
      <c r="CG89" s="279"/>
      <c r="CH89" s="279"/>
      <c r="CI89" s="279"/>
      <c r="CJ89" s="279"/>
      <c r="CK89" s="279"/>
      <c r="CL89" s="279"/>
      <c r="CM89" s="279"/>
      <c r="CN89" s="279"/>
      <c r="CO89" s="279"/>
      <c r="CP89" s="289" t="str">
        <f t="shared" si="8"/>
        <v/>
      </c>
      <c r="CQ89" s="202"/>
    </row>
    <row r="90" spans="1:95" x14ac:dyDescent="0.3">
      <c r="A90" s="99"/>
      <c r="B90" s="268">
        <f t="shared" si="9"/>
        <v>81</v>
      </c>
      <c r="C90" s="280"/>
      <c r="D90" s="280"/>
      <c r="F90" s="280"/>
      <c r="G90" s="282"/>
      <c r="H90" s="101"/>
      <c r="I90" s="283"/>
      <c r="J90" s="283"/>
      <c r="K90" s="283"/>
      <c r="L90" s="283"/>
      <c r="M90" s="283"/>
      <c r="N90" s="283"/>
      <c r="O90" s="283"/>
      <c r="P90" s="101"/>
      <c r="Q90" s="283"/>
      <c r="R90" s="283"/>
      <c r="S90" s="283"/>
      <c r="T90" s="283"/>
      <c r="U90" s="283"/>
      <c r="V90" s="283"/>
      <c r="W90" s="283"/>
      <c r="X90" s="102"/>
      <c r="Y90" s="284"/>
      <c r="Z90" s="284"/>
      <c r="AA90" s="284"/>
      <c r="AB90" s="206"/>
      <c r="AC90" s="285"/>
      <c r="AD90" s="285"/>
      <c r="AE90" s="102"/>
      <c r="AF90" s="287"/>
      <c r="AG90" s="287"/>
      <c r="AH90" s="102"/>
      <c r="AI90" s="279"/>
      <c r="AJ90" s="279"/>
      <c r="AK90" s="279"/>
      <c r="AL90" s="279"/>
      <c r="AM90" s="279"/>
      <c r="AN90" s="279"/>
      <c r="AO90" s="279"/>
      <c r="AP90" s="279"/>
      <c r="AQ90" s="92"/>
      <c r="AR90" s="279"/>
      <c r="AS90" s="279"/>
      <c r="AT90" s="279"/>
      <c r="AU90" s="279"/>
      <c r="AV90" s="279"/>
      <c r="AW90" s="279"/>
      <c r="AX90" s="279"/>
      <c r="AY90" s="279"/>
      <c r="AZ90" s="279"/>
      <c r="BA90" s="279"/>
      <c r="BB90" s="279"/>
      <c r="BC90" s="279"/>
      <c r="BD90" s="279"/>
      <c r="BE90" s="279"/>
      <c r="BF90" s="279"/>
      <c r="BG90" s="279"/>
      <c r="BH90" s="279"/>
      <c r="BI90" s="279"/>
      <c r="BJ90" s="279"/>
      <c r="BK90" s="279"/>
      <c r="BL90" s="279"/>
      <c r="BM90" s="279"/>
      <c r="BN90" s="279"/>
      <c r="BO90" s="279"/>
      <c r="BP90" s="279"/>
      <c r="BQ90" s="279"/>
      <c r="BR90" s="279"/>
      <c r="BS90" s="279"/>
      <c r="BT90" s="279"/>
      <c r="BU90" s="279"/>
      <c r="BV90" s="279"/>
      <c r="BW90" s="279"/>
      <c r="BX90" s="279"/>
      <c r="BY90" s="279"/>
      <c r="BZ90" s="279"/>
      <c r="CA90" s="279"/>
      <c r="CB90" s="279"/>
      <c r="CC90" s="279"/>
      <c r="CD90" s="279"/>
      <c r="CE90" s="279"/>
      <c r="CF90" s="279"/>
      <c r="CG90" s="279"/>
      <c r="CH90" s="279"/>
      <c r="CI90" s="279"/>
      <c r="CJ90" s="279"/>
      <c r="CK90" s="279"/>
      <c r="CL90" s="279"/>
      <c r="CM90" s="279"/>
      <c r="CN90" s="279"/>
      <c r="CO90" s="279"/>
      <c r="CP90" s="289" t="str">
        <f t="shared" si="8"/>
        <v/>
      </c>
      <c r="CQ90" s="202"/>
    </row>
    <row r="91" spans="1:95" x14ac:dyDescent="0.3">
      <c r="A91" s="99"/>
      <c r="B91" s="268">
        <f t="shared" si="9"/>
        <v>82</v>
      </c>
      <c r="C91" s="280"/>
      <c r="D91" s="280"/>
      <c r="F91" s="280"/>
      <c r="G91" s="282"/>
      <c r="H91" s="101"/>
      <c r="I91" s="283"/>
      <c r="J91" s="283"/>
      <c r="K91" s="283"/>
      <c r="L91" s="283"/>
      <c r="M91" s="283"/>
      <c r="N91" s="283"/>
      <c r="O91" s="283"/>
      <c r="P91" s="101"/>
      <c r="Q91" s="283"/>
      <c r="R91" s="283"/>
      <c r="S91" s="283"/>
      <c r="T91" s="283"/>
      <c r="U91" s="283"/>
      <c r="V91" s="283"/>
      <c r="W91" s="283"/>
      <c r="X91" s="102"/>
      <c r="Y91" s="284"/>
      <c r="Z91" s="284"/>
      <c r="AA91" s="284"/>
      <c r="AB91" s="206"/>
      <c r="AC91" s="285"/>
      <c r="AD91" s="285"/>
      <c r="AE91" s="102"/>
      <c r="AF91" s="287"/>
      <c r="AG91" s="287"/>
      <c r="AH91" s="102"/>
      <c r="AI91" s="279"/>
      <c r="AJ91" s="279"/>
      <c r="AK91" s="279"/>
      <c r="AL91" s="279"/>
      <c r="AM91" s="279"/>
      <c r="AN91" s="279"/>
      <c r="AO91" s="279"/>
      <c r="AP91" s="279"/>
      <c r="AQ91" s="92"/>
      <c r="AR91" s="279"/>
      <c r="AS91" s="279"/>
      <c r="AT91" s="279"/>
      <c r="AU91" s="279"/>
      <c r="AV91" s="279"/>
      <c r="AW91" s="279"/>
      <c r="AX91" s="279"/>
      <c r="AY91" s="279"/>
      <c r="AZ91" s="279"/>
      <c r="BA91" s="279"/>
      <c r="BB91" s="279"/>
      <c r="BC91" s="279"/>
      <c r="BD91" s="279"/>
      <c r="BE91" s="279"/>
      <c r="BF91" s="279"/>
      <c r="BG91" s="279"/>
      <c r="BH91" s="279"/>
      <c r="BI91" s="279"/>
      <c r="BJ91" s="279"/>
      <c r="BK91" s="279"/>
      <c r="BL91" s="279"/>
      <c r="BM91" s="279"/>
      <c r="BN91" s="279"/>
      <c r="BO91" s="279"/>
      <c r="BP91" s="279"/>
      <c r="BQ91" s="279"/>
      <c r="BR91" s="279"/>
      <c r="BS91" s="279"/>
      <c r="BT91" s="279"/>
      <c r="BU91" s="279"/>
      <c r="BV91" s="279"/>
      <c r="BW91" s="279"/>
      <c r="BX91" s="279"/>
      <c r="BY91" s="279"/>
      <c r="BZ91" s="279"/>
      <c r="CA91" s="279"/>
      <c r="CB91" s="279"/>
      <c r="CC91" s="279"/>
      <c r="CD91" s="279"/>
      <c r="CE91" s="279"/>
      <c r="CF91" s="279"/>
      <c r="CG91" s="279"/>
      <c r="CH91" s="279"/>
      <c r="CI91" s="279"/>
      <c r="CJ91" s="279"/>
      <c r="CK91" s="279"/>
      <c r="CL91" s="279"/>
      <c r="CM91" s="279"/>
      <c r="CN91" s="279"/>
      <c r="CO91" s="279"/>
      <c r="CP91" s="289" t="str">
        <f t="shared" si="8"/>
        <v/>
      </c>
      <c r="CQ91" s="202"/>
    </row>
    <row r="92" spans="1:95" x14ac:dyDescent="0.3">
      <c r="A92" s="99"/>
      <c r="B92" s="268">
        <f t="shared" si="9"/>
        <v>83</v>
      </c>
      <c r="C92" s="280"/>
      <c r="D92" s="280"/>
      <c r="F92" s="280"/>
      <c r="G92" s="282"/>
      <c r="H92" s="101"/>
      <c r="I92" s="283"/>
      <c r="J92" s="283"/>
      <c r="K92" s="283"/>
      <c r="L92" s="283"/>
      <c r="M92" s="283"/>
      <c r="N92" s="283"/>
      <c r="O92" s="283"/>
      <c r="P92" s="101"/>
      <c r="Q92" s="283"/>
      <c r="R92" s="283"/>
      <c r="S92" s="283"/>
      <c r="T92" s="283"/>
      <c r="U92" s="283"/>
      <c r="V92" s="283"/>
      <c r="W92" s="283"/>
      <c r="X92" s="102"/>
      <c r="Y92" s="284"/>
      <c r="Z92" s="284"/>
      <c r="AA92" s="284"/>
      <c r="AB92" s="206"/>
      <c r="AC92" s="285"/>
      <c r="AD92" s="285"/>
      <c r="AE92" s="102"/>
      <c r="AF92" s="287"/>
      <c r="AG92" s="287"/>
      <c r="AH92" s="102"/>
      <c r="AI92" s="279"/>
      <c r="AJ92" s="279"/>
      <c r="AK92" s="279"/>
      <c r="AL92" s="279"/>
      <c r="AM92" s="279"/>
      <c r="AN92" s="279"/>
      <c r="AO92" s="279"/>
      <c r="AP92" s="279"/>
      <c r="AQ92" s="92"/>
      <c r="AR92" s="279"/>
      <c r="AS92" s="279"/>
      <c r="AT92" s="279"/>
      <c r="AU92" s="279"/>
      <c r="AV92" s="279"/>
      <c r="AW92" s="279"/>
      <c r="AX92" s="279"/>
      <c r="AY92" s="279"/>
      <c r="AZ92" s="279"/>
      <c r="BA92" s="279"/>
      <c r="BB92" s="279"/>
      <c r="BC92" s="279"/>
      <c r="BD92" s="279"/>
      <c r="BE92" s="279"/>
      <c r="BF92" s="279"/>
      <c r="BG92" s="279"/>
      <c r="BH92" s="279"/>
      <c r="BI92" s="279"/>
      <c r="BJ92" s="279"/>
      <c r="BK92" s="279"/>
      <c r="BL92" s="279"/>
      <c r="BM92" s="279"/>
      <c r="BN92" s="279"/>
      <c r="BO92" s="279"/>
      <c r="BP92" s="279"/>
      <c r="BQ92" s="279"/>
      <c r="BR92" s="279"/>
      <c r="BS92" s="279"/>
      <c r="BT92" s="279"/>
      <c r="BU92" s="279"/>
      <c r="BV92" s="279"/>
      <c r="BW92" s="279"/>
      <c r="BX92" s="279"/>
      <c r="BY92" s="279"/>
      <c r="BZ92" s="279"/>
      <c r="CA92" s="279"/>
      <c r="CB92" s="279"/>
      <c r="CC92" s="279"/>
      <c r="CD92" s="279"/>
      <c r="CE92" s="279"/>
      <c r="CF92" s="279"/>
      <c r="CG92" s="279"/>
      <c r="CH92" s="279"/>
      <c r="CI92" s="279"/>
      <c r="CJ92" s="279"/>
      <c r="CK92" s="279"/>
      <c r="CL92" s="279"/>
      <c r="CM92" s="279"/>
      <c r="CN92" s="279"/>
      <c r="CO92" s="279"/>
      <c r="CP92" s="289" t="str">
        <f t="shared" si="8"/>
        <v/>
      </c>
      <c r="CQ92" s="202"/>
    </row>
    <row r="93" spans="1:95" x14ac:dyDescent="0.3">
      <c r="A93" s="99"/>
      <c r="B93" s="268">
        <f t="shared" si="9"/>
        <v>84</v>
      </c>
      <c r="C93" s="280"/>
      <c r="D93" s="280"/>
      <c r="F93" s="280"/>
      <c r="G93" s="282"/>
      <c r="H93" s="101"/>
      <c r="I93" s="283"/>
      <c r="J93" s="283"/>
      <c r="K93" s="283"/>
      <c r="L93" s="283"/>
      <c r="M93" s="283"/>
      <c r="N93" s="283"/>
      <c r="O93" s="283"/>
      <c r="P93" s="101"/>
      <c r="Q93" s="283"/>
      <c r="R93" s="283"/>
      <c r="S93" s="283"/>
      <c r="T93" s="283"/>
      <c r="U93" s="283"/>
      <c r="V93" s="283"/>
      <c r="W93" s="283"/>
      <c r="X93" s="102"/>
      <c r="Y93" s="284"/>
      <c r="Z93" s="284"/>
      <c r="AA93" s="284"/>
      <c r="AB93" s="206"/>
      <c r="AC93" s="285"/>
      <c r="AD93" s="285"/>
      <c r="AE93" s="102"/>
      <c r="AF93" s="287"/>
      <c r="AG93" s="287"/>
      <c r="AH93" s="102"/>
      <c r="AI93" s="279"/>
      <c r="AJ93" s="279"/>
      <c r="AK93" s="279"/>
      <c r="AL93" s="279"/>
      <c r="AM93" s="279"/>
      <c r="AN93" s="279"/>
      <c r="AO93" s="279"/>
      <c r="AP93" s="279"/>
      <c r="AQ93" s="92"/>
      <c r="AR93" s="279"/>
      <c r="AS93" s="279"/>
      <c r="AT93" s="279"/>
      <c r="AU93" s="279"/>
      <c r="AV93" s="279"/>
      <c r="AW93" s="279"/>
      <c r="AX93" s="279"/>
      <c r="AY93" s="279"/>
      <c r="AZ93" s="279"/>
      <c r="BA93" s="279"/>
      <c r="BB93" s="279"/>
      <c r="BC93" s="279"/>
      <c r="BD93" s="279"/>
      <c r="BE93" s="279"/>
      <c r="BF93" s="279"/>
      <c r="BG93" s="279"/>
      <c r="BH93" s="279"/>
      <c r="BI93" s="279"/>
      <c r="BJ93" s="279"/>
      <c r="BK93" s="279"/>
      <c r="BL93" s="279"/>
      <c r="BM93" s="279"/>
      <c r="BN93" s="279"/>
      <c r="BO93" s="279"/>
      <c r="BP93" s="279"/>
      <c r="BQ93" s="279"/>
      <c r="BR93" s="279"/>
      <c r="BS93" s="279"/>
      <c r="BT93" s="279"/>
      <c r="BU93" s="279"/>
      <c r="BV93" s="279"/>
      <c r="BW93" s="279"/>
      <c r="BX93" s="279"/>
      <c r="BY93" s="279"/>
      <c r="BZ93" s="279"/>
      <c r="CA93" s="279"/>
      <c r="CB93" s="279"/>
      <c r="CC93" s="279"/>
      <c r="CD93" s="279"/>
      <c r="CE93" s="279"/>
      <c r="CF93" s="279"/>
      <c r="CG93" s="279"/>
      <c r="CH93" s="279"/>
      <c r="CI93" s="279"/>
      <c r="CJ93" s="279"/>
      <c r="CK93" s="279"/>
      <c r="CL93" s="279"/>
      <c r="CM93" s="279"/>
      <c r="CN93" s="279"/>
      <c r="CO93" s="279"/>
      <c r="CP93" s="289" t="str">
        <f t="shared" si="8"/>
        <v/>
      </c>
      <c r="CQ93" s="202"/>
    </row>
    <row r="94" spans="1:95" x14ac:dyDescent="0.3">
      <c r="A94" s="99"/>
      <c r="B94" s="268">
        <f t="shared" si="9"/>
        <v>85</v>
      </c>
      <c r="C94" s="280"/>
      <c r="D94" s="280"/>
      <c r="F94" s="280"/>
      <c r="G94" s="282"/>
      <c r="H94" s="101"/>
      <c r="I94" s="283"/>
      <c r="J94" s="283"/>
      <c r="K94" s="283"/>
      <c r="L94" s="283"/>
      <c r="M94" s="283"/>
      <c r="N94" s="283"/>
      <c r="O94" s="283"/>
      <c r="P94" s="101"/>
      <c r="Q94" s="283"/>
      <c r="R94" s="283"/>
      <c r="S94" s="283"/>
      <c r="T94" s="283"/>
      <c r="U94" s="283"/>
      <c r="V94" s="283"/>
      <c r="W94" s="283"/>
      <c r="X94" s="102"/>
      <c r="Y94" s="284"/>
      <c r="Z94" s="284"/>
      <c r="AA94" s="284"/>
      <c r="AB94" s="206"/>
      <c r="AC94" s="285"/>
      <c r="AD94" s="285"/>
      <c r="AE94" s="102"/>
      <c r="AF94" s="287"/>
      <c r="AG94" s="287"/>
      <c r="AH94" s="102"/>
      <c r="AI94" s="279"/>
      <c r="AJ94" s="279"/>
      <c r="AK94" s="279"/>
      <c r="AL94" s="279"/>
      <c r="AM94" s="279"/>
      <c r="AN94" s="279"/>
      <c r="AO94" s="279"/>
      <c r="AP94" s="279"/>
      <c r="AQ94" s="92"/>
      <c r="AR94" s="279"/>
      <c r="AS94" s="279"/>
      <c r="AT94" s="279"/>
      <c r="AU94" s="279"/>
      <c r="AV94" s="279"/>
      <c r="AW94" s="279"/>
      <c r="AX94" s="279"/>
      <c r="AY94" s="279"/>
      <c r="AZ94" s="279"/>
      <c r="BA94" s="279"/>
      <c r="BB94" s="279"/>
      <c r="BC94" s="279"/>
      <c r="BD94" s="279"/>
      <c r="BE94" s="279"/>
      <c r="BF94" s="279"/>
      <c r="BG94" s="279"/>
      <c r="BH94" s="279"/>
      <c r="BI94" s="279"/>
      <c r="BJ94" s="279"/>
      <c r="BK94" s="279"/>
      <c r="BL94" s="279"/>
      <c r="BM94" s="279"/>
      <c r="BN94" s="279"/>
      <c r="BO94" s="279"/>
      <c r="BP94" s="279"/>
      <c r="BQ94" s="279"/>
      <c r="BR94" s="279"/>
      <c r="BS94" s="279"/>
      <c r="BT94" s="279"/>
      <c r="BU94" s="279"/>
      <c r="BV94" s="279"/>
      <c r="BW94" s="279"/>
      <c r="BX94" s="279"/>
      <c r="BY94" s="279"/>
      <c r="BZ94" s="279"/>
      <c r="CA94" s="279"/>
      <c r="CB94" s="279"/>
      <c r="CC94" s="279"/>
      <c r="CD94" s="279"/>
      <c r="CE94" s="279"/>
      <c r="CF94" s="279"/>
      <c r="CG94" s="279"/>
      <c r="CH94" s="279"/>
      <c r="CI94" s="279"/>
      <c r="CJ94" s="279"/>
      <c r="CK94" s="279"/>
      <c r="CL94" s="279"/>
      <c r="CM94" s="279"/>
      <c r="CN94" s="279"/>
      <c r="CO94" s="279"/>
      <c r="CP94" s="289" t="str">
        <f t="shared" si="8"/>
        <v/>
      </c>
      <c r="CQ94" s="202"/>
    </row>
    <row r="95" spans="1:95" x14ac:dyDescent="0.3">
      <c r="A95" s="99"/>
      <c r="B95" s="268">
        <f t="shared" si="9"/>
        <v>86</v>
      </c>
      <c r="C95" s="280"/>
      <c r="D95" s="280"/>
      <c r="F95" s="280"/>
      <c r="G95" s="282"/>
      <c r="H95" s="101"/>
      <c r="I95" s="283"/>
      <c r="J95" s="283"/>
      <c r="K95" s="283"/>
      <c r="L95" s="283"/>
      <c r="M95" s="283"/>
      <c r="N95" s="283"/>
      <c r="O95" s="283"/>
      <c r="P95" s="101"/>
      <c r="Q95" s="283"/>
      <c r="R95" s="283"/>
      <c r="S95" s="283"/>
      <c r="T95" s="283"/>
      <c r="U95" s="283"/>
      <c r="V95" s="283"/>
      <c r="W95" s="283"/>
      <c r="X95" s="102"/>
      <c r="Y95" s="284"/>
      <c r="Z95" s="284"/>
      <c r="AA95" s="284"/>
      <c r="AB95" s="206"/>
      <c r="AC95" s="285"/>
      <c r="AD95" s="285"/>
      <c r="AE95" s="102"/>
      <c r="AF95" s="287"/>
      <c r="AG95" s="287"/>
      <c r="AH95" s="102"/>
      <c r="AI95" s="279"/>
      <c r="AJ95" s="279"/>
      <c r="AK95" s="279"/>
      <c r="AL95" s="279"/>
      <c r="AM95" s="279"/>
      <c r="AN95" s="279"/>
      <c r="AO95" s="279"/>
      <c r="AP95" s="279"/>
      <c r="AQ95" s="92"/>
      <c r="AR95" s="279"/>
      <c r="AS95" s="279"/>
      <c r="AT95" s="279"/>
      <c r="AU95" s="279"/>
      <c r="AV95" s="279"/>
      <c r="AW95" s="279"/>
      <c r="AX95" s="279"/>
      <c r="AY95" s="279"/>
      <c r="AZ95" s="279"/>
      <c r="BA95" s="279"/>
      <c r="BB95" s="279"/>
      <c r="BC95" s="279"/>
      <c r="BD95" s="279"/>
      <c r="BE95" s="279"/>
      <c r="BF95" s="279"/>
      <c r="BG95" s="279"/>
      <c r="BH95" s="279"/>
      <c r="BI95" s="279"/>
      <c r="BJ95" s="279"/>
      <c r="BK95" s="279"/>
      <c r="BL95" s="279"/>
      <c r="BM95" s="279"/>
      <c r="BN95" s="279"/>
      <c r="BO95" s="279"/>
      <c r="BP95" s="279"/>
      <c r="BQ95" s="279"/>
      <c r="BR95" s="279"/>
      <c r="BS95" s="279"/>
      <c r="BT95" s="279"/>
      <c r="BU95" s="279"/>
      <c r="BV95" s="279"/>
      <c r="BW95" s="279"/>
      <c r="BX95" s="279"/>
      <c r="BY95" s="279"/>
      <c r="BZ95" s="279"/>
      <c r="CA95" s="279"/>
      <c r="CB95" s="279"/>
      <c r="CC95" s="279"/>
      <c r="CD95" s="279"/>
      <c r="CE95" s="279"/>
      <c r="CF95" s="279"/>
      <c r="CG95" s="279"/>
      <c r="CH95" s="279"/>
      <c r="CI95" s="279"/>
      <c r="CJ95" s="279"/>
      <c r="CK95" s="279"/>
      <c r="CL95" s="279"/>
      <c r="CM95" s="279"/>
      <c r="CN95" s="279"/>
      <c r="CO95" s="279"/>
      <c r="CP95" s="289" t="str">
        <f t="shared" si="8"/>
        <v/>
      </c>
      <c r="CQ95" s="202"/>
    </row>
    <row r="96" spans="1:95" x14ac:dyDescent="0.3">
      <c r="A96" s="99"/>
      <c r="B96" s="268">
        <f t="shared" si="9"/>
        <v>87</v>
      </c>
      <c r="C96" s="280"/>
      <c r="D96" s="280"/>
      <c r="F96" s="280"/>
      <c r="G96" s="282"/>
      <c r="H96" s="101"/>
      <c r="I96" s="283"/>
      <c r="J96" s="283"/>
      <c r="K96" s="283"/>
      <c r="L96" s="283"/>
      <c r="M96" s="283"/>
      <c r="N96" s="283"/>
      <c r="O96" s="283"/>
      <c r="P96" s="101"/>
      <c r="Q96" s="283"/>
      <c r="R96" s="283"/>
      <c r="S96" s="283"/>
      <c r="T96" s="283"/>
      <c r="U96" s="283"/>
      <c r="V96" s="283"/>
      <c r="W96" s="283"/>
      <c r="X96" s="102"/>
      <c r="Y96" s="284"/>
      <c r="Z96" s="284"/>
      <c r="AA96" s="284"/>
      <c r="AB96" s="206"/>
      <c r="AC96" s="285"/>
      <c r="AD96" s="285"/>
      <c r="AE96" s="102"/>
      <c r="AF96" s="287"/>
      <c r="AG96" s="287"/>
      <c r="AH96" s="102"/>
      <c r="AI96" s="279"/>
      <c r="AJ96" s="279"/>
      <c r="AK96" s="279"/>
      <c r="AL96" s="279"/>
      <c r="AM96" s="279"/>
      <c r="AN96" s="279"/>
      <c r="AO96" s="279"/>
      <c r="AP96" s="279"/>
      <c r="AQ96" s="92"/>
      <c r="AR96" s="279"/>
      <c r="AS96" s="279"/>
      <c r="AT96" s="279"/>
      <c r="AU96" s="279"/>
      <c r="AV96" s="279"/>
      <c r="AW96" s="279"/>
      <c r="AX96" s="279"/>
      <c r="AY96" s="279"/>
      <c r="AZ96" s="279"/>
      <c r="BA96" s="279"/>
      <c r="BB96" s="279"/>
      <c r="BC96" s="279"/>
      <c r="BD96" s="279"/>
      <c r="BE96" s="279"/>
      <c r="BF96" s="279"/>
      <c r="BG96" s="279"/>
      <c r="BH96" s="279"/>
      <c r="BI96" s="279"/>
      <c r="BJ96" s="279"/>
      <c r="BK96" s="279"/>
      <c r="BL96" s="279"/>
      <c r="BM96" s="279"/>
      <c r="BN96" s="279"/>
      <c r="BO96" s="279"/>
      <c r="BP96" s="279"/>
      <c r="BQ96" s="279"/>
      <c r="BR96" s="279"/>
      <c r="BS96" s="279"/>
      <c r="BT96" s="279"/>
      <c r="BU96" s="279"/>
      <c r="BV96" s="279"/>
      <c r="BW96" s="279"/>
      <c r="BX96" s="279"/>
      <c r="BY96" s="279"/>
      <c r="BZ96" s="279"/>
      <c r="CA96" s="279"/>
      <c r="CB96" s="279"/>
      <c r="CC96" s="279"/>
      <c r="CD96" s="279"/>
      <c r="CE96" s="279"/>
      <c r="CF96" s="279"/>
      <c r="CG96" s="279"/>
      <c r="CH96" s="279"/>
      <c r="CI96" s="279"/>
      <c r="CJ96" s="279"/>
      <c r="CK96" s="279"/>
      <c r="CL96" s="279"/>
      <c r="CM96" s="279"/>
      <c r="CN96" s="279"/>
      <c r="CO96" s="279"/>
      <c r="CP96" s="289" t="str">
        <f t="shared" si="8"/>
        <v/>
      </c>
      <c r="CQ96" s="202"/>
    </row>
    <row r="97" spans="1:95" x14ac:dyDescent="0.3">
      <c r="A97" s="99"/>
      <c r="B97" s="268">
        <f t="shared" si="9"/>
        <v>88</v>
      </c>
      <c r="C97" s="280"/>
      <c r="D97" s="280"/>
      <c r="F97" s="280"/>
      <c r="G97" s="282"/>
      <c r="H97" s="101"/>
      <c r="I97" s="283"/>
      <c r="J97" s="283"/>
      <c r="K97" s="283"/>
      <c r="L97" s="283"/>
      <c r="M97" s="283"/>
      <c r="N97" s="283"/>
      <c r="O97" s="283"/>
      <c r="P97" s="101"/>
      <c r="Q97" s="283"/>
      <c r="R97" s="283"/>
      <c r="S97" s="283"/>
      <c r="T97" s="283"/>
      <c r="U97" s="283"/>
      <c r="V97" s="283"/>
      <c r="W97" s="283"/>
      <c r="X97" s="102"/>
      <c r="Y97" s="284"/>
      <c r="Z97" s="284"/>
      <c r="AA97" s="284"/>
      <c r="AB97" s="206"/>
      <c r="AC97" s="285"/>
      <c r="AD97" s="285"/>
      <c r="AE97" s="102"/>
      <c r="AF97" s="287"/>
      <c r="AG97" s="287"/>
      <c r="AH97" s="102"/>
      <c r="AI97" s="279"/>
      <c r="AJ97" s="279"/>
      <c r="AK97" s="279"/>
      <c r="AL97" s="279"/>
      <c r="AM97" s="279"/>
      <c r="AN97" s="279"/>
      <c r="AO97" s="279"/>
      <c r="AP97" s="279"/>
      <c r="AQ97" s="92"/>
      <c r="AR97" s="279"/>
      <c r="AS97" s="279"/>
      <c r="AT97" s="279"/>
      <c r="AU97" s="279"/>
      <c r="AV97" s="279"/>
      <c r="AW97" s="279"/>
      <c r="AX97" s="279"/>
      <c r="AY97" s="279"/>
      <c r="AZ97" s="279"/>
      <c r="BA97" s="279"/>
      <c r="BB97" s="279"/>
      <c r="BC97" s="279"/>
      <c r="BD97" s="279"/>
      <c r="BE97" s="279"/>
      <c r="BF97" s="279"/>
      <c r="BG97" s="279"/>
      <c r="BH97" s="279"/>
      <c r="BI97" s="279"/>
      <c r="BJ97" s="279"/>
      <c r="BK97" s="279"/>
      <c r="BL97" s="279"/>
      <c r="BM97" s="279"/>
      <c r="BN97" s="279"/>
      <c r="BO97" s="279"/>
      <c r="BP97" s="279"/>
      <c r="BQ97" s="279"/>
      <c r="BR97" s="279"/>
      <c r="BS97" s="279"/>
      <c r="BT97" s="279"/>
      <c r="BU97" s="279"/>
      <c r="BV97" s="279"/>
      <c r="BW97" s="279"/>
      <c r="BX97" s="279"/>
      <c r="BY97" s="279"/>
      <c r="BZ97" s="279"/>
      <c r="CA97" s="279"/>
      <c r="CB97" s="279"/>
      <c r="CC97" s="279"/>
      <c r="CD97" s="279"/>
      <c r="CE97" s="279"/>
      <c r="CF97" s="279"/>
      <c r="CG97" s="279"/>
      <c r="CH97" s="279"/>
      <c r="CI97" s="279"/>
      <c r="CJ97" s="279"/>
      <c r="CK97" s="279"/>
      <c r="CL97" s="279"/>
      <c r="CM97" s="279"/>
      <c r="CN97" s="279"/>
      <c r="CO97" s="279"/>
      <c r="CP97" s="289" t="str">
        <f t="shared" si="8"/>
        <v/>
      </c>
      <c r="CQ97" s="202"/>
    </row>
    <row r="98" spans="1:95" x14ac:dyDescent="0.3">
      <c r="A98" s="99"/>
      <c r="B98" s="268">
        <f t="shared" si="9"/>
        <v>89</v>
      </c>
      <c r="C98" s="280"/>
      <c r="D98" s="280"/>
      <c r="F98" s="280"/>
      <c r="G98" s="282"/>
      <c r="H98" s="101"/>
      <c r="I98" s="283"/>
      <c r="J98" s="283"/>
      <c r="K98" s="283"/>
      <c r="L98" s="283"/>
      <c r="M98" s="283"/>
      <c r="N98" s="283"/>
      <c r="O98" s="283"/>
      <c r="P98" s="101"/>
      <c r="Q98" s="283"/>
      <c r="R98" s="283"/>
      <c r="S98" s="283"/>
      <c r="T98" s="283"/>
      <c r="U98" s="283"/>
      <c r="V98" s="283"/>
      <c r="W98" s="283"/>
      <c r="X98" s="102"/>
      <c r="Y98" s="284"/>
      <c r="Z98" s="284"/>
      <c r="AA98" s="284"/>
      <c r="AB98" s="206"/>
      <c r="AC98" s="285"/>
      <c r="AD98" s="285"/>
      <c r="AE98" s="102"/>
      <c r="AF98" s="287"/>
      <c r="AG98" s="287"/>
      <c r="AH98" s="102"/>
      <c r="AI98" s="279"/>
      <c r="AJ98" s="279"/>
      <c r="AK98" s="279"/>
      <c r="AL98" s="279"/>
      <c r="AM98" s="279"/>
      <c r="AN98" s="279"/>
      <c r="AO98" s="279"/>
      <c r="AP98" s="279"/>
      <c r="AQ98" s="92"/>
      <c r="AR98" s="279"/>
      <c r="AS98" s="279"/>
      <c r="AT98" s="279"/>
      <c r="AU98" s="279"/>
      <c r="AV98" s="279"/>
      <c r="AW98" s="279"/>
      <c r="AX98" s="279"/>
      <c r="AY98" s="279"/>
      <c r="AZ98" s="279"/>
      <c r="BA98" s="279"/>
      <c r="BB98" s="279"/>
      <c r="BC98" s="279"/>
      <c r="BD98" s="279"/>
      <c r="BE98" s="279"/>
      <c r="BF98" s="279"/>
      <c r="BG98" s="279"/>
      <c r="BH98" s="279"/>
      <c r="BI98" s="279"/>
      <c r="BJ98" s="279"/>
      <c r="BK98" s="279"/>
      <c r="BL98" s="279"/>
      <c r="BM98" s="279"/>
      <c r="BN98" s="279"/>
      <c r="BO98" s="279"/>
      <c r="BP98" s="279"/>
      <c r="BQ98" s="279"/>
      <c r="BR98" s="279"/>
      <c r="BS98" s="279"/>
      <c r="BT98" s="279"/>
      <c r="BU98" s="279"/>
      <c r="BV98" s="279"/>
      <c r="BW98" s="279"/>
      <c r="BX98" s="279"/>
      <c r="BY98" s="279"/>
      <c r="BZ98" s="279"/>
      <c r="CA98" s="279"/>
      <c r="CB98" s="279"/>
      <c r="CC98" s="279"/>
      <c r="CD98" s="279"/>
      <c r="CE98" s="279"/>
      <c r="CF98" s="279"/>
      <c r="CG98" s="279"/>
      <c r="CH98" s="279"/>
      <c r="CI98" s="279"/>
      <c r="CJ98" s="279"/>
      <c r="CK98" s="279"/>
      <c r="CL98" s="279"/>
      <c r="CM98" s="279"/>
      <c r="CN98" s="279"/>
      <c r="CO98" s="279"/>
      <c r="CP98" s="289" t="str">
        <f t="shared" si="8"/>
        <v/>
      </c>
      <c r="CQ98" s="202"/>
    </row>
    <row r="99" spans="1:95" x14ac:dyDescent="0.3">
      <c r="A99" s="99"/>
      <c r="B99" s="268">
        <f t="shared" si="9"/>
        <v>90</v>
      </c>
      <c r="C99" s="280"/>
      <c r="D99" s="280"/>
      <c r="F99" s="280"/>
      <c r="G99" s="282"/>
      <c r="H99" s="101"/>
      <c r="I99" s="283"/>
      <c r="J99" s="283"/>
      <c r="K99" s="283"/>
      <c r="L99" s="283"/>
      <c r="M99" s="283"/>
      <c r="N99" s="283"/>
      <c r="O99" s="283"/>
      <c r="P99" s="101"/>
      <c r="Q99" s="283"/>
      <c r="R99" s="283"/>
      <c r="S99" s="283"/>
      <c r="T99" s="283"/>
      <c r="U99" s="283"/>
      <c r="V99" s="283"/>
      <c r="W99" s="283"/>
      <c r="X99" s="102"/>
      <c r="Y99" s="284"/>
      <c r="Z99" s="284"/>
      <c r="AA99" s="284"/>
      <c r="AB99" s="206"/>
      <c r="AC99" s="285"/>
      <c r="AD99" s="285"/>
      <c r="AE99" s="102"/>
      <c r="AF99" s="287"/>
      <c r="AG99" s="287"/>
      <c r="AH99" s="102"/>
      <c r="AI99" s="279"/>
      <c r="AJ99" s="279"/>
      <c r="AK99" s="279"/>
      <c r="AL99" s="279"/>
      <c r="AM99" s="279"/>
      <c r="AN99" s="279"/>
      <c r="AO99" s="279"/>
      <c r="AP99" s="279"/>
      <c r="AQ99" s="92"/>
      <c r="AR99" s="279"/>
      <c r="AS99" s="279"/>
      <c r="AT99" s="279"/>
      <c r="AU99" s="279"/>
      <c r="AV99" s="279"/>
      <c r="AW99" s="279"/>
      <c r="AX99" s="279"/>
      <c r="AY99" s="279"/>
      <c r="AZ99" s="279"/>
      <c r="BA99" s="279"/>
      <c r="BB99" s="279"/>
      <c r="BC99" s="279"/>
      <c r="BD99" s="279"/>
      <c r="BE99" s="279"/>
      <c r="BF99" s="279"/>
      <c r="BG99" s="279"/>
      <c r="BH99" s="279"/>
      <c r="BI99" s="279"/>
      <c r="BJ99" s="279"/>
      <c r="BK99" s="279"/>
      <c r="BL99" s="279"/>
      <c r="BM99" s="279"/>
      <c r="BN99" s="279"/>
      <c r="BO99" s="279"/>
      <c r="BP99" s="279"/>
      <c r="BQ99" s="279"/>
      <c r="BR99" s="279"/>
      <c r="BS99" s="279"/>
      <c r="BT99" s="279"/>
      <c r="BU99" s="279"/>
      <c r="BV99" s="279"/>
      <c r="BW99" s="279"/>
      <c r="BX99" s="279"/>
      <c r="BY99" s="279"/>
      <c r="BZ99" s="279"/>
      <c r="CA99" s="279"/>
      <c r="CB99" s="279"/>
      <c r="CC99" s="279"/>
      <c r="CD99" s="279"/>
      <c r="CE99" s="279"/>
      <c r="CF99" s="279"/>
      <c r="CG99" s="279"/>
      <c r="CH99" s="279"/>
      <c r="CI99" s="279"/>
      <c r="CJ99" s="279"/>
      <c r="CK99" s="279"/>
      <c r="CL99" s="279"/>
      <c r="CM99" s="279"/>
      <c r="CN99" s="279"/>
      <c r="CO99" s="279"/>
      <c r="CP99" s="289" t="str">
        <f t="shared" si="8"/>
        <v/>
      </c>
      <c r="CQ99" s="202"/>
    </row>
    <row r="100" spans="1:95" x14ac:dyDescent="0.3">
      <c r="A100" s="99"/>
      <c r="B100" s="268">
        <f t="shared" si="9"/>
        <v>91</v>
      </c>
      <c r="C100" s="280"/>
      <c r="D100" s="280"/>
      <c r="F100" s="280"/>
      <c r="G100" s="282"/>
      <c r="H100" s="101"/>
      <c r="I100" s="283"/>
      <c r="J100" s="283"/>
      <c r="K100" s="283"/>
      <c r="L100" s="283"/>
      <c r="M100" s="283"/>
      <c r="N100" s="283"/>
      <c r="O100" s="283"/>
      <c r="P100" s="101"/>
      <c r="Q100" s="283"/>
      <c r="R100" s="283"/>
      <c r="S100" s="283"/>
      <c r="T100" s="283"/>
      <c r="U100" s="283"/>
      <c r="V100" s="283"/>
      <c r="W100" s="283"/>
      <c r="X100" s="102"/>
      <c r="Y100" s="284"/>
      <c r="Z100" s="284"/>
      <c r="AA100" s="284"/>
      <c r="AB100" s="206"/>
      <c r="AC100" s="285"/>
      <c r="AD100" s="285"/>
      <c r="AE100" s="102"/>
      <c r="AF100" s="287"/>
      <c r="AG100" s="287"/>
      <c r="AH100" s="102"/>
      <c r="AI100" s="279"/>
      <c r="AJ100" s="279"/>
      <c r="AK100" s="279"/>
      <c r="AL100" s="279"/>
      <c r="AM100" s="279"/>
      <c r="AN100" s="279"/>
      <c r="AO100" s="279"/>
      <c r="AP100" s="279"/>
      <c r="AQ100" s="92"/>
      <c r="AR100" s="279"/>
      <c r="AS100" s="279"/>
      <c r="AT100" s="279"/>
      <c r="AU100" s="279"/>
      <c r="AV100" s="279"/>
      <c r="AW100" s="279"/>
      <c r="AX100" s="279"/>
      <c r="AY100" s="279"/>
      <c r="AZ100" s="279"/>
      <c r="BA100" s="279"/>
      <c r="BB100" s="279"/>
      <c r="BC100" s="279"/>
      <c r="BD100" s="279"/>
      <c r="BE100" s="279"/>
      <c r="BF100" s="279"/>
      <c r="BG100" s="279"/>
      <c r="BH100" s="279"/>
      <c r="BI100" s="279"/>
      <c r="BJ100" s="279"/>
      <c r="BK100" s="279"/>
      <c r="BL100" s="279"/>
      <c r="BM100" s="279"/>
      <c r="BN100" s="279"/>
      <c r="BO100" s="279"/>
      <c r="BP100" s="279"/>
      <c r="BQ100" s="279"/>
      <c r="BR100" s="279"/>
      <c r="BS100" s="279"/>
      <c r="BT100" s="279"/>
      <c r="BU100" s="279"/>
      <c r="BV100" s="279"/>
      <c r="BW100" s="279"/>
      <c r="BX100" s="279"/>
      <c r="BY100" s="279"/>
      <c r="BZ100" s="279"/>
      <c r="CA100" s="279"/>
      <c r="CB100" s="279"/>
      <c r="CC100" s="279"/>
      <c r="CD100" s="279"/>
      <c r="CE100" s="279"/>
      <c r="CF100" s="279"/>
      <c r="CG100" s="279"/>
      <c r="CH100" s="279"/>
      <c r="CI100" s="279"/>
      <c r="CJ100" s="279"/>
      <c r="CK100" s="279"/>
      <c r="CL100" s="279"/>
      <c r="CM100" s="279"/>
      <c r="CN100" s="279"/>
      <c r="CO100" s="279"/>
      <c r="CP100" s="289" t="str">
        <f t="shared" si="8"/>
        <v/>
      </c>
      <c r="CQ100" s="202"/>
    </row>
    <row r="101" spans="1:95" x14ac:dyDescent="0.3">
      <c r="A101" s="99"/>
      <c r="B101" s="268">
        <f t="shared" si="9"/>
        <v>92</v>
      </c>
      <c r="C101" s="280"/>
      <c r="D101" s="280"/>
      <c r="F101" s="280"/>
      <c r="G101" s="282"/>
      <c r="H101" s="101"/>
      <c r="I101" s="283"/>
      <c r="J101" s="283"/>
      <c r="K101" s="283"/>
      <c r="L101" s="283"/>
      <c r="M101" s="283"/>
      <c r="N101" s="283"/>
      <c r="O101" s="283"/>
      <c r="P101" s="101"/>
      <c r="Q101" s="283"/>
      <c r="R101" s="283"/>
      <c r="S101" s="283"/>
      <c r="T101" s="283"/>
      <c r="U101" s="283"/>
      <c r="V101" s="283"/>
      <c r="W101" s="283"/>
      <c r="X101" s="102"/>
      <c r="Y101" s="284"/>
      <c r="Z101" s="284"/>
      <c r="AA101" s="284"/>
      <c r="AB101" s="206"/>
      <c r="AC101" s="285"/>
      <c r="AD101" s="285"/>
      <c r="AE101" s="102"/>
      <c r="AF101" s="287"/>
      <c r="AG101" s="287"/>
      <c r="AH101" s="102"/>
      <c r="AI101" s="279"/>
      <c r="AJ101" s="279"/>
      <c r="AK101" s="279"/>
      <c r="AL101" s="279"/>
      <c r="AM101" s="279"/>
      <c r="AN101" s="279"/>
      <c r="AO101" s="279"/>
      <c r="AP101" s="279"/>
      <c r="AQ101" s="92"/>
      <c r="AR101" s="279"/>
      <c r="AS101" s="279"/>
      <c r="AT101" s="279"/>
      <c r="AU101" s="279"/>
      <c r="AV101" s="279"/>
      <c r="AW101" s="279"/>
      <c r="AX101" s="279"/>
      <c r="AY101" s="279"/>
      <c r="AZ101" s="279"/>
      <c r="BA101" s="279"/>
      <c r="BB101" s="279"/>
      <c r="BC101" s="279"/>
      <c r="BD101" s="279"/>
      <c r="BE101" s="279"/>
      <c r="BF101" s="279"/>
      <c r="BG101" s="279"/>
      <c r="BH101" s="279"/>
      <c r="BI101" s="279"/>
      <c r="BJ101" s="279"/>
      <c r="BK101" s="279"/>
      <c r="BL101" s="279"/>
      <c r="BM101" s="279"/>
      <c r="BN101" s="279"/>
      <c r="BO101" s="279"/>
      <c r="BP101" s="279"/>
      <c r="BQ101" s="279"/>
      <c r="BR101" s="279"/>
      <c r="BS101" s="279"/>
      <c r="BT101" s="279"/>
      <c r="BU101" s="279"/>
      <c r="BV101" s="279"/>
      <c r="BW101" s="279"/>
      <c r="BX101" s="279"/>
      <c r="BY101" s="279"/>
      <c r="BZ101" s="279"/>
      <c r="CA101" s="279"/>
      <c r="CB101" s="279"/>
      <c r="CC101" s="279"/>
      <c r="CD101" s="279"/>
      <c r="CE101" s="279"/>
      <c r="CF101" s="279"/>
      <c r="CG101" s="279"/>
      <c r="CH101" s="279"/>
      <c r="CI101" s="279"/>
      <c r="CJ101" s="279"/>
      <c r="CK101" s="279"/>
      <c r="CL101" s="279"/>
      <c r="CM101" s="279"/>
      <c r="CN101" s="279"/>
      <c r="CO101" s="279"/>
      <c r="CP101" s="289" t="str">
        <f t="shared" si="8"/>
        <v/>
      </c>
      <c r="CQ101" s="202"/>
    </row>
    <row r="102" spans="1:95" x14ac:dyDescent="0.3">
      <c r="A102" s="99"/>
      <c r="B102" s="268">
        <f t="shared" si="9"/>
        <v>93</v>
      </c>
      <c r="C102" s="280"/>
      <c r="D102" s="280"/>
      <c r="F102" s="280"/>
      <c r="G102" s="282"/>
      <c r="H102" s="101"/>
      <c r="I102" s="283"/>
      <c r="J102" s="283"/>
      <c r="K102" s="283"/>
      <c r="L102" s="283"/>
      <c r="M102" s="283"/>
      <c r="N102" s="283"/>
      <c r="O102" s="283"/>
      <c r="P102" s="101"/>
      <c r="Q102" s="283"/>
      <c r="R102" s="283"/>
      <c r="S102" s="283"/>
      <c r="T102" s="283"/>
      <c r="U102" s="283"/>
      <c r="V102" s="283"/>
      <c r="W102" s="283"/>
      <c r="X102" s="102"/>
      <c r="Y102" s="284"/>
      <c r="Z102" s="284"/>
      <c r="AA102" s="284"/>
      <c r="AB102" s="206"/>
      <c r="AC102" s="285"/>
      <c r="AD102" s="285"/>
      <c r="AE102" s="102"/>
      <c r="AF102" s="287"/>
      <c r="AG102" s="287"/>
      <c r="AH102" s="102"/>
      <c r="AI102" s="279"/>
      <c r="AJ102" s="279"/>
      <c r="AK102" s="279"/>
      <c r="AL102" s="279"/>
      <c r="AM102" s="279"/>
      <c r="AN102" s="279"/>
      <c r="AO102" s="279"/>
      <c r="AP102" s="279"/>
      <c r="AQ102" s="92"/>
      <c r="AR102" s="279"/>
      <c r="AS102" s="279"/>
      <c r="AT102" s="279"/>
      <c r="AU102" s="279"/>
      <c r="AV102" s="279"/>
      <c r="AW102" s="279"/>
      <c r="AX102" s="279"/>
      <c r="AY102" s="279"/>
      <c r="AZ102" s="279"/>
      <c r="BA102" s="279"/>
      <c r="BB102" s="279"/>
      <c r="BC102" s="279"/>
      <c r="BD102" s="279"/>
      <c r="BE102" s="279"/>
      <c r="BF102" s="279"/>
      <c r="BG102" s="279"/>
      <c r="BH102" s="279"/>
      <c r="BI102" s="279"/>
      <c r="BJ102" s="279"/>
      <c r="BK102" s="279"/>
      <c r="BL102" s="279"/>
      <c r="BM102" s="279"/>
      <c r="BN102" s="279"/>
      <c r="BO102" s="279"/>
      <c r="BP102" s="279"/>
      <c r="BQ102" s="279"/>
      <c r="BR102" s="279"/>
      <c r="BS102" s="279"/>
      <c r="BT102" s="279"/>
      <c r="BU102" s="279"/>
      <c r="BV102" s="279"/>
      <c r="BW102" s="279"/>
      <c r="BX102" s="279"/>
      <c r="BY102" s="279"/>
      <c r="BZ102" s="279"/>
      <c r="CA102" s="279"/>
      <c r="CB102" s="279"/>
      <c r="CC102" s="279"/>
      <c r="CD102" s="279"/>
      <c r="CE102" s="279"/>
      <c r="CF102" s="279"/>
      <c r="CG102" s="279"/>
      <c r="CH102" s="279"/>
      <c r="CI102" s="279"/>
      <c r="CJ102" s="279"/>
      <c r="CK102" s="279"/>
      <c r="CL102" s="279"/>
      <c r="CM102" s="279"/>
      <c r="CN102" s="279"/>
      <c r="CO102" s="279"/>
      <c r="CP102" s="289" t="str">
        <f t="shared" si="8"/>
        <v/>
      </c>
      <c r="CQ102" s="202"/>
    </row>
    <row r="103" spans="1:95" x14ac:dyDescent="0.3">
      <c r="A103" s="99"/>
      <c r="B103" s="268">
        <f t="shared" si="9"/>
        <v>94</v>
      </c>
      <c r="C103" s="280"/>
      <c r="D103" s="280"/>
      <c r="F103" s="280"/>
      <c r="G103" s="282"/>
      <c r="H103" s="101"/>
      <c r="I103" s="283"/>
      <c r="J103" s="283"/>
      <c r="K103" s="283"/>
      <c r="L103" s="283"/>
      <c r="M103" s="283"/>
      <c r="N103" s="283"/>
      <c r="O103" s="283"/>
      <c r="P103" s="101"/>
      <c r="Q103" s="283"/>
      <c r="R103" s="283"/>
      <c r="S103" s="283"/>
      <c r="T103" s="283"/>
      <c r="U103" s="283"/>
      <c r="V103" s="283"/>
      <c r="W103" s="283"/>
      <c r="X103" s="102"/>
      <c r="Y103" s="284"/>
      <c r="Z103" s="284"/>
      <c r="AA103" s="284"/>
      <c r="AB103" s="206"/>
      <c r="AC103" s="285"/>
      <c r="AD103" s="285"/>
      <c r="AE103" s="102"/>
      <c r="AF103" s="287"/>
      <c r="AG103" s="287"/>
      <c r="AH103" s="102"/>
      <c r="AI103" s="279"/>
      <c r="AJ103" s="279"/>
      <c r="AK103" s="279"/>
      <c r="AL103" s="279"/>
      <c r="AM103" s="279"/>
      <c r="AN103" s="279"/>
      <c r="AO103" s="279"/>
      <c r="AP103" s="279"/>
      <c r="AQ103" s="92"/>
      <c r="AR103" s="279"/>
      <c r="AS103" s="279"/>
      <c r="AT103" s="279"/>
      <c r="AU103" s="279"/>
      <c r="AV103" s="279"/>
      <c r="AW103" s="279"/>
      <c r="AX103" s="279"/>
      <c r="AY103" s="279"/>
      <c r="AZ103" s="279"/>
      <c r="BA103" s="279"/>
      <c r="BB103" s="279"/>
      <c r="BC103" s="279"/>
      <c r="BD103" s="279"/>
      <c r="BE103" s="279"/>
      <c r="BF103" s="279"/>
      <c r="BG103" s="279"/>
      <c r="BH103" s="279"/>
      <c r="BI103" s="279"/>
      <c r="BJ103" s="279"/>
      <c r="BK103" s="279"/>
      <c r="BL103" s="279"/>
      <c r="BM103" s="279"/>
      <c r="BN103" s="279"/>
      <c r="BO103" s="279"/>
      <c r="BP103" s="279"/>
      <c r="BQ103" s="279"/>
      <c r="BR103" s="279"/>
      <c r="BS103" s="279"/>
      <c r="BT103" s="279"/>
      <c r="BU103" s="279"/>
      <c r="BV103" s="279"/>
      <c r="BW103" s="279"/>
      <c r="BX103" s="279"/>
      <c r="BY103" s="279"/>
      <c r="BZ103" s="279"/>
      <c r="CA103" s="279"/>
      <c r="CB103" s="279"/>
      <c r="CC103" s="279"/>
      <c r="CD103" s="279"/>
      <c r="CE103" s="279"/>
      <c r="CF103" s="279"/>
      <c r="CG103" s="279"/>
      <c r="CH103" s="279"/>
      <c r="CI103" s="279"/>
      <c r="CJ103" s="279"/>
      <c r="CK103" s="279"/>
      <c r="CL103" s="279"/>
      <c r="CM103" s="279"/>
      <c r="CN103" s="279"/>
      <c r="CO103" s="279"/>
      <c r="CP103" s="289" t="str">
        <f t="shared" si="8"/>
        <v/>
      </c>
      <c r="CQ103" s="202"/>
    </row>
    <row r="104" spans="1:95" x14ac:dyDescent="0.3">
      <c r="A104" s="99"/>
      <c r="B104" s="268">
        <f t="shared" si="9"/>
        <v>95</v>
      </c>
      <c r="C104" s="280"/>
      <c r="D104" s="280"/>
      <c r="F104" s="280"/>
      <c r="G104" s="282"/>
      <c r="H104" s="101"/>
      <c r="I104" s="283"/>
      <c r="J104" s="283"/>
      <c r="K104" s="283"/>
      <c r="L104" s="283"/>
      <c r="M104" s="283"/>
      <c r="N104" s="283"/>
      <c r="O104" s="283"/>
      <c r="P104" s="101"/>
      <c r="Q104" s="283"/>
      <c r="R104" s="283"/>
      <c r="S104" s="283"/>
      <c r="T104" s="283"/>
      <c r="U104" s="283"/>
      <c r="V104" s="283"/>
      <c r="W104" s="283"/>
      <c r="X104" s="102"/>
      <c r="Y104" s="284"/>
      <c r="Z104" s="284"/>
      <c r="AA104" s="284"/>
      <c r="AB104" s="206"/>
      <c r="AC104" s="285"/>
      <c r="AD104" s="285"/>
      <c r="AE104" s="102"/>
      <c r="AF104" s="287"/>
      <c r="AG104" s="287"/>
      <c r="AH104" s="102"/>
      <c r="AI104" s="279"/>
      <c r="AJ104" s="279"/>
      <c r="AK104" s="279"/>
      <c r="AL104" s="279"/>
      <c r="AM104" s="279"/>
      <c r="AN104" s="279"/>
      <c r="AO104" s="279"/>
      <c r="AP104" s="279"/>
      <c r="AQ104" s="92"/>
      <c r="AR104" s="279"/>
      <c r="AS104" s="279"/>
      <c r="AT104" s="279"/>
      <c r="AU104" s="279"/>
      <c r="AV104" s="279"/>
      <c r="AW104" s="279"/>
      <c r="AX104" s="279"/>
      <c r="AY104" s="279"/>
      <c r="AZ104" s="279"/>
      <c r="BA104" s="279"/>
      <c r="BB104" s="279"/>
      <c r="BC104" s="279"/>
      <c r="BD104" s="279"/>
      <c r="BE104" s="279"/>
      <c r="BF104" s="279"/>
      <c r="BG104" s="279"/>
      <c r="BH104" s="279"/>
      <c r="BI104" s="279"/>
      <c r="BJ104" s="279"/>
      <c r="BK104" s="279"/>
      <c r="BL104" s="279"/>
      <c r="BM104" s="279"/>
      <c r="BN104" s="279"/>
      <c r="BO104" s="279"/>
      <c r="BP104" s="279"/>
      <c r="BQ104" s="279"/>
      <c r="BR104" s="279"/>
      <c r="BS104" s="279"/>
      <c r="BT104" s="279"/>
      <c r="BU104" s="279"/>
      <c r="BV104" s="279"/>
      <c r="BW104" s="279"/>
      <c r="BX104" s="279"/>
      <c r="BY104" s="279"/>
      <c r="BZ104" s="279"/>
      <c r="CA104" s="279"/>
      <c r="CB104" s="279"/>
      <c r="CC104" s="279"/>
      <c r="CD104" s="279"/>
      <c r="CE104" s="279"/>
      <c r="CF104" s="279"/>
      <c r="CG104" s="279"/>
      <c r="CH104" s="279"/>
      <c r="CI104" s="279"/>
      <c r="CJ104" s="279"/>
      <c r="CK104" s="279"/>
      <c r="CL104" s="279"/>
      <c r="CM104" s="279"/>
      <c r="CN104" s="279"/>
      <c r="CO104" s="279"/>
      <c r="CP104" s="289" t="str">
        <f t="shared" si="8"/>
        <v/>
      </c>
      <c r="CQ104" s="202"/>
    </row>
    <row r="105" spans="1:95" x14ac:dyDescent="0.3">
      <c r="A105" s="99"/>
      <c r="B105" s="268">
        <f t="shared" si="9"/>
        <v>96</v>
      </c>
      <c r="C105" s="280"/>
      <c r="D105" s="280"/>
      <c r="F105" s="280"/>
      <c r="G105" s="282"/>
      <c r="H105" s="101"/>
      <c r="I105" s="283"/>
      <c r="J105" s="283"/>
      <c r="K105" s="283"/>
      <c r="L105" s="283"/>
      <c r="M105" s="283"/>
      <c r="N105" s="283"/>
      <c r="O105" s="283"/>
      <c r="P105" s="101"/>
      <c r="Q105" s="283"/>
      <c r="R105" s="283"/>
      <c r="S105" s="283"/>
      <c r="T105" s="283"/>
      <c r="U105" s="283"/>
      <c r="V105" s="283"/>
      <c r="W105" s="283"/>
      <c r="X105" s="102"/>
      <c r="Y105" s="284"/>
      <c r="Z105" s="284"/>
      <c r="AA105" s="284"/>
      <c r="AB105" s="206"/>
      <c r="AC105" s="285"/>
      <c r="AD105" s="285"/>
      <c r="AE105" s="102"/>
      <c r="AF105" s="287"/>
      <c r="AG105" s="287"/>
      <c r="AH105" s="102"/>
      <c r="AI105" s="279"/>
      <c r="AJ105" s="279"/>
      <c r="AK105" s="279"/>
      <c r="AL105" s="279"/>
      <c r="AM105" s="279"/>
      <c r="AN105" s="279"/>
      <c r="AO105" s="279"/>
      <c r="AP105" s="279"/>
      <c r="AQ105" s="92"/>
      <c r="AR105" s="279"/>
      <c r="AS105" s="279"/>
      <c r="AT105" s="279"/>
      <c r="AU105" s="279"/>
      <c r="AV105" s="279"/>
      <c r="AW105" s="279"/>
      <c r="AX105" s="279"/>
      <c r="AY105" s="279"/>
      <c r="AZ105" s="279"/>
      <c r="BA105" s="279"/>
      <c r="BB105" s="279"/>
      <c r="BC105" s="279"/>
      <c r="BD105" s="279"/>
      <c r="BE105" s="279"/>
      <c r="BF105" s="279"/>
      <c r="BG105" s="279"/>
      <c r="BH105" s="279"/>
      <c r="BI105" s="279"/>
      <c r="BJ105" s="279"/>
      <c r="BK105" s="279"/>
      <c r="BL105" s="279"/>
      <c r="BM105" s="279"/>
      <c r="BN105" s="279"/>
      <c r="BO105" s="279"/>
      <c r="BP105" s="279"/>
      <c r="BQ105" s="279"/>
      <c r="BR105" s="279"/>
      <c r="BS105" s="279"/>
      <c r="BT105" s="279"/>
      <c r="BU105" s="279"/>
      <c r="BV105" s="279"/>
      <c r="BW105" s="279"/>
      <c r="BX105" s="279"/>
      <c r="BY105" s="279"/>
      <c r="BZ105" s="279"/>
      <c r="CA105" s="279"/>
      <c r="CB105" s="279"/>
      <c r="CC105" s="279"/>
      <c r="CD105" s="279"/>
      <c r="CE105" s="279"/>
      <c r="CF105" s="279"/>
      <c r="CG105" s="279"/>
      <c r="CH105" s="279"/>
      <c r="CI105" s="279"/>
      <c r="CJ105" s="279"/>
      <c r="CK105" s="279"/>
      <c r="CL105" s="279"/>
      <c r="CM105" s="279"/>
      <c r="CN105" s="279"/>
      <c r="CO105" s="279"/>
      <c r="CP105" s="289" t="str">
        <f t="shared" si="8"/>
        <v/>
      </c>
      <c r="CQ105" s="202"/>
    </row>
    <row r="106" spans="1:95" x14ac:dyDescent="0.3">
      <c r="A106" s="99"/>
      <c r="B106" s="268">
        <f t="shared" si="9"/>
        <v>97</v>
      </c>
      <c r="C106" s="280"/>
      <c r="D106" s="280"/>
      <c r="F106" s="280"/>
      <c r="G106" s="282"/>
      <c r="H106" s="101"/>
      <c r="I106" s="283"/>
      <c r="J106" s="283"/>
      <c r="K106" s="283"/>
      <c r="L106" s="283"/>
      <c r="M106" s="283"/>
      <c r="N106" s="283"/>
      <c r="O106" s="283"/>
      <c r="P106" s="101"/>
      <c r="Q106" s="283"/>
      <c r="R106" s="283"/>
      <c r="S106" s="283"/>
      <c r="T106" s="283"/>
      <c r="U106" s="283"/>
      <c r="V106" s="283"/>
      <c r="W106" s="283"/>
      <c r="X106" s="102"/>
      <c r="Y106" s="284"/>
      <c r="Z106" s="284"/>
      <c r="AA106" s="284"/>
      <c r="AB106" s="206"/>
      <c r="AC106" s="285"/>
      <c r="AD106" s="285"/>
      <c r="AE106" s="102"/>
      <c r="AF106" s="287"/>
      <c r="AG106" s="287"/>
      <c r="AH106" s="102"/>
      <c r="AI106" s="279"/>
      <c r="AJ106" s="279"/>
      <c r="AK106" s="279"/>
      <c r="AL106" s="279"/>
      <c r="AM106" s="279"/>
      <c r="AN106" s="279"/>
      <c r="AO106" s="279"/>
      <c r="AP106" s="279"/>
      <c r="AQ106" s="92"/>
      <c r="AR106" s="279"/>
      <c r="AS106" s="279"/>
      <c r="AT106" s="279"/>
      <c r="AU106" s="279"/>
      <c r="AV106" s="279"/>
      <c r="AW106" s="279"/>
      <c r="AX106" s="279"/>
      <c r="AY106" s="279"/>
      <c r="AZ106" s="279"/>
      <c r="BA106" s="279"/>
      <c r="BB106" s="279"/>
      <c r="BC106" s="279"/>
      <c r="BD106" s="279"/>
      <c r="BE106" s="279"/>
      <c r="BF106" s="279"/>
      <c r="BG106" s="279"/>
      <c r="BH106" s="279"/>
      <c r="BI106" s="279"/>
      <c r="BJ106" s="279"/>
      <c r="BK106" s="279"/>
      <c r="BL106" s="279"/>
      <c r="BM106" s="279"/>
      <c r="BN106" s="279"/>
      <c r="BO106" s="279"/>
      <c r="BP106" s="279"/>
      <c r="BQ106" s="279"/>
      <c r="BR106" s="279"/>
      <c r="BS106" s="279"/>
      <c r="BT106" s="279"/>
      <c r="BU106" s="279"/>
      <c r="BV106" s="279"/>
      <c r="BW106" s="279"/>
      <c r="BX106" s="279"/>
      <c r="BY106" s="279"/>
      <c r="BZ106" s="279"/>
      <c r="CA106" s="279"/>
      <c r="CB106" s="279"/>
      <c r="CC106" s="279"/>
      <c r="CD106" s="279"/>
      <c r="CE106" s="279"/>
      <c r="CF106" s="279"/>
      <c r="CG106" s="279"/>
      <c r="CH106" s="279"/>
      <c r="CI106" s="279"/>
      <c r="CJ106" s="279"/>
      <c r="CK106" s="279"/>
      <c r="CL106" s="279"/>
      <c r="CM106" s="279"/>
      <c r="CN106" s="279"/>
      <c r="CO106" s="279"/>
      <c r="CP106" s="289" t="str">
        <f t="shared" si="8"/>
        <v/>
      </c>
      <c r="CQ106" s="202"/>
    </row>
    <row r="107" spans="1:95" x14ac:dyDescent="0.3">
      <c r="A107" s="99"/>
      <c r="B107" s="268">
        <f t="shared" si="9"/>
        <v>98</v>
      </c>
      <c r="C107" s="280"/>
      <c r="D107" s="280"/>
      <c r="F107" s="280"/>
      <c r="G107" s="282"/>
      <c r="H107" s="101"/>
      <c r="I107" s="283"/>
      <c r="J107" s="283"/>
      <c r="K107" s="283"/>
      <c r="L107" s="283"/>
      <c r="M107" s="283"/>
      <c r="N107" s="283"/>
      <c r="O107" s="283"/>
      <c r="P107" s="101"/>
      <c r="Q107" s="283"/>
      <c r="R107" s="283"/>
      <c r="S107" s="283"/>
      <c r="T107" s="283"/>
      <c r="U107" s="283"/>
      <c r="V107" s="283"/>
      <c r="W107" s="283"/>
      <c r="X107" s="102"/>
      <c r="Y107" s="284"/>
      <c r="Z107" s="284"/>
      <c r="AA107" s="284"/>
      <c r="AB107" s="206"/>
      <c r="AC107" s="285"/>
      <c r="AD107" s="285"/>
      <c r="AE107" s="102"/>
      <c r="AF107" s="287"/>
      <c r="AG107" s="287"/>
      <c r="AH107" s="102"/>
      <c r="AI107" s="279"/>
      <c r="AJ107" s="279"/>
      <c r="AK107" s="279"/>
      <c r="AL107" s="279"/>
      <c r="AM107" s="279"/>
      <c r="AN107" s="279"/>
      <c r="AO107" s="279"/>
      <c r="AP107" s="279"/>
      <c r="AQ107" s="92"/>
      <c r="AR107" s="279"/>
      <c r="AS107" s="279"/>
      <c r="AT107" s="279"/>
      <c r="AU107" s="279"/>
      <c r="AV107" s="279"/>
      <c r="AW107" s="279"/>
      <c r="AX107" s="279"/>
      <c r="AY107" s="279"/>
      <c r="AZ107" s="279"/>
      <c r="BA107" s="279"/>
      <c r="BB107" s="279"/>
      <c r="BC107" s="279"/>
      <c r="BD107" s="279"/>
      <c r="BE107" s="279"/>
      <c r="BF107" s="279"/>
      <c r="BG107" s="279"/>
      <c r="BH107" s="279"/>
      <c r="BI107" s="279"/>
      <c r="BJ107" s="279"/>
      <c r="BK107" s="279"/>
      <c r="BL107" s="279"/>
      <c r="BM107" s="279"/>
      <c r="BN107" s="279"/>
      <c r="BO107" s="279"/>
      <c r="BP107" s="279"/>
      <c r="BQ107" s="279"/>
      <c r="BR107" s="279"/>
      <c r="BS107" s="279"/>
      <c r="BT107" s="279"/>
      <c r="BU107" s="279"/>
      <c r="BV107" s="279"/>
      <c r="BW107" s="279"/>
      <c r="BX107" s="279"/>
      <c r="BY107" s="279"/>
      <c r="BZ107" s="279"/>
      <c r="CA107" s="279"/>
      <c r="CB107" s="279"/>
      <c r="CC107" s="279"/>
      <c r="CD107" s="279"/>
      <c r="CE107" s="279"/>
      <c r="CF107" s="279"/>
      <c r="CG107" s="279"/>
      <c r="CH107" s="279"/>
      <c r="CI107" s="279"/>
      <c r="CJ107" s="279"/>
      <c r="CK107" s="279"/>
      <c r="CL107" s="279"/>
      <c r="CM107" s="279"/>
      <c r="CN107" s="279"/>
      <c r="CO107" s="279"/>
      <c r="CP107" s="289" t="str">
        <f t="shared" si="8"/>
        <v/>
      </c>
      <c r="CQ107" s="202"/>
    </row>
    <row r="108" spans="1:95" x14ac:dyDescent="0.3">
      <c r="A108" s="99"/>
      <c r="B108" s="268">
        <f t="shared" si="9"/>
        <v>99</v>
      </c>
      <c r="C108" s="280"/>
      <c r="D108" s="280"/>
      <c r="F108" s="280"/>
      <c r="G108" s="282"/>
      <c r="H108" s="101"/>
      <c r="I108" s="283"/>
      <c r="J108" s="283"/>
      <c r="K108" s="283"/>
      <c r="L108" s="283"/>
      <c r="M108" s="283"/>
      <c r="N108" s="283"/>
      <c r="O108" s="283"/>
      <c r="P108" s="101"/>
      <c r="Q108" s="283"/>
      <c r="R108" s="283"/>
      <c r="S108" s="283"/>
      <c r="T108" s="283"/>
      <c r="U108" s="283"/>
      <c r="V108" s="283"/>
      <c r="W108" s="283"/>
      <c r="X108" s="102"/>
      <c r="Y108" s="284"/>
      <c r="Z108" s="284"/>
      <c r="AA108" s="284"/>
      <c r="AB108" s="206"/>
      <c r="AC108" s="285"/>
      <c r="AD108" s="285"/>
      <c r="AE108" s="102"/>
      <c r="AF108" s="287"/>
      <c r="AG108" s="287"/>
      <c r="AH108" s="102"/>
      <c r="AI108" s="279"/>
      <c r="AJ108" s="279"/>
      <c r="AK108" s="279"/>
      <c r="AL108" s="279"/>
      <c r="AM108" s="279"/>
      <c r="AN108" s="279"/>
      <c r="AO108" s="279"/>
      <c r="AP108" s="279"/>
      <c r="AQ108" s="92"/>
      <c r="AR108" s="279"/>
      <c r="AS108" s="279"/>
      <c r="AT108" s="279"/>
      <c r="AU108" s="279"/>
      <c r="AV108" s="279"/>
      <c r="AW108" s="279"/>
      <c r="AX108" s="279"/>
      <c r="AY108" s="279"/>
      <c r="AZ108" s="279"/>
      <c r="BA108" s="279"/>
      <c r="BB108" s="279"/>
      <c r="BC108" s="279"/>
      <c r="BD108" s="279"/>
      <c r="BE108" s="279"/>
      <c r="BF108" s="279"/>
      <c r="BG108" s="279"/>
      <c r="BH108" s="279"/>
      <c r="BI108" s="279"/>
      <c r="BJ108" s="279"/>
      <c r="BK108" s="279"/>
      <c r="BL108" s="279"/>
      <c r="BM108" s="279"/>
      <c r="BN108" s="279"/>
      <c r="BO108" s="279"/>
      <c r="BP108" s="279"/>
      <c r="BQ108" s="279"/>
      <c r="BR108" s="279"/>
      <c r="BS108" s="279"/>
      <c r="BT108" s="279"/>
      <c r="BU108" s="279"/>
      <c r="BV108" s="279"/>
      <c r="BW108" s="279"/>
      <c r="BX108" s="279"/>
      <c r="BY108" s="279"/>
      <c r="BZ108" s="279"/>
      <c r="CA108" s="279"/>
      <c r="CB108" s="279"/>
      <c r="CC108" s="279"/>
      <c r="CD108" s="279"/>
      <c r="CE108" s="279"/>
      <c r="CF108" s="279"/>
      <c r="CG108" s="279"/>
      <c r="CH108" s="279"/>
      <c r="CI108" s="279"/>
      <c r="CJ108" s="279"/>
      <c r="CK108" s="279"/>
      <c r="CL108" s="279"/>
      <c r="CM108" s="279"/>
      <c r="CN108" s="279"/>
      <c r="CO108" s="279"/>
      <c r="CP108" s="289" t="str">
        <f t="shared" si="8"/>
        <v/>
      </c>
      <c r="CQ108" s="202"/>
    </row>
    <row r="109" spans="1:95" x14ac:dyDescent="0.3">
      <c r="A109" s="99"/>
      <c r="B109" s="268">
        <f t="shared" si="9"/>
        <v>100</v>
      </c>
      <c r="C109" s="280"/>
      <c r="D109" s="280"/>
      <c r="F109" s="280"/>
      <c r="G109" s="282"/>
      <c r="H109" s="101"/>
      <c r="I109" s="283"/>
      <c r="J109" s="283"/>
      <c r="K109" s="283"/>
      <c r="L109" s="283"/>
      <c r="M109" s="283"/>
      <c r="N109" s="283"/>
      <c r="O109" s="283"/>
      <c r="P109" s="101"/>
      <c r="Q109" s="283"/>
      <c r="R109" s="283"/>
      <c r="S109" s="283"/>
      <c r="T109" s="283"/>
      <c r="U109" s="283"/>
      <c r="V109" s="283"/>
      <c r="W109" s="283"/>
      <c r="X109" s="102"/>
      <c r="Y109" s="284"/>
      <c r="Z109" s="284"/>
      <c r="AA109" s="284"/>
      <c r="AB109" s="206"/>
      <c r="AC109" s="285"/>
      <c r="AD109" s="285"/>
      <c r="AE109" s="102"/>
      <c r="AF109" s="287"/>
      <c r="AG109" s="287"/>
      <c r="AH109" s="102"/>
      <c r="AI109" s="279"/>
      <c r="AJ109" s="279"/>
      <c r="AK109" s="279"/>
      <c r="AL109" s="279"/>
      <c r="AM109" s="279"/>
      <c r="AN109" s="279"/>
      <c r="AO109" s="279"/>
      <c r="AP109" s="279"/>
      <c r="AQ109" s="92"/>
      <c r="AR109" s="279"/>
      <c r="AS109" s="279"/>
      <c r="AT109" s="279"/>
      <c r="AU109" s="279"/>
      <c r="AV109" s="279"/>
      <c r="AW109" s="279"/>
      <c r="AX109" s="279"/>
      <c r="AY109" s="279"/>
      <c r="AZ109" s="279"/>
      <c r="BA109" s="279"/>
      <c r="BB109" s="279"/>
      <c r="BC109" s="279"/>
      <c r="BD109" s="279"/>
      <c r="BE109" s="279"/>
      <c r="BF109" s="279"/>
      <c r="BG109" s="279"/>
      <c r="BH109" s="279"/>
      <c r="BI109" s="279"/>
      <c r="BJ109" s="279"/>
      <c r="BK109" s="279"/>
      <c r="BL109" s="279"/>
      <c r="BM109" s="279"/>
      <c r="BN109" s="279"/>
      <c r="BO109" s="279"/>
      <c r="BP109" s="279"/>
      <c r="BQ109" s="279"/>
      <c r="BR109" s="279"/>
      <c r="BS109" s="279"/>
      <c r="BT109" s="279"/>
      <c r="BU109" s="279"/>
      <c r="BV109" s="279"/>
      <c r="BW109" s="279"/>
      <c r="BX109" s="279"/>
      <c r="BY109" s="279"/>
      <c r="BZ109" s="279"/>
      <c r="CA109" s="279"/>
      <c r="CB109" s="279"/>
      <c r="CC109" s="279"/>
      <c r="CD109" s="279"/>
      <c r="CE109" s="279"/>
      <c r="CF109" s="279"/>
      <c r="CG109" s="279"/>
      <c r="CH109" s="279"/>
      <c r="CI109" s="279"/>
      <c r="CJ109" s="279"/>
      <c r="CK109" s="279"/>
      <c r="CL109" s="279"/>
      <c r="CM109" s="279"/>
      <c r="CN109" s="279"/>
      <c r="CO109" s="279"/>
      <c r="CP109" s="289" t="str">
        <f t="shared" si="8"/>
        <v/>
      </c>
      <c r="CQ109" s="202"/>
    </row>
    <row r="110" spans="1:95" x14ac:dyDescent="0.3">
      <c r="A110" s="99"/>
      <c r="B110" s="268">
        <f t="shared" si="9"/>
        <v>101</v>
      </c>
      <c r="C110" s="280"/>
      <c r="D110" s="280"/>
      <c r="F110" s="280"/>
      <c r="G110" s="282"/>
      <c r="H110" s="101"/>
      <c r="I110" s="283"/>
      <c r="J110" s="283"/>
      <c r="K110" s="283"/>
      <c r="L110" s="283"/>
      <c r="M110" s="283"/>
      <c r="N110" s="283"/>
      <c r="O110" s="283"/>
      <c r="P110" s="101"/>
      <c r="Q110" s="283"/>
      <c r="R110" s="283"/>
      <c r="S110" s="283"/>
      <c r="T110" s="283"/>
      <c r="U110" s="283"/>
      <c r="V110" s="283"/>
      <c r="W110" s="283"/>
      <c r="X110" s="102"/>
      <c r="Y110" s="284"/>
      <c r="Z110" s="284"/>
      <c r="AA110" s="284"/>
      <c r="AB110" s="206"/>
      <c r="AC110" s="285"/>
      <c r="AD110" s="285"/>
      <c r="AE110" s="102"/>
      <c r="AF110" s="287"/>
      <c r="AG110" s="287"/>
      <c r="AH110" s="102"/>
      <c r="AI110" s="279"/>
      <c r="AJ110" s="279"/>
      <c r="AK110" s="279"/>
      <c r="AL110" s="279"/>
      <c r="AM110" s="279"/>
      <c r="AN110" s="279"/>
      <c r="AO110" s="279"/>
      <c r="AP110" s="279"/>
      <c r="AQ110" s="92"/>
      <c r="AR110" s="279"/>
      <c r="AS110" s="279"/>
      <c r="AT110" s="279"/>
      <c r="AU110" s="279"/>
      <c r="AV110" s="279"/>
      <c r="AW110" s="279"/>
      <c r="AX110" s="279"/>
      <c r="AY110" s="279"/>
      <c r="AZ110" s="279"/>
      <c r="BA110" s="279"/>
      <c r="BB110" s="279"/>
      <c r="BC110" s="279"/>
      <c r="BD110" s="279"/>
      <c r="BE110" s="279"/>
      <c r="BF110" s="279"/>
      <c r="BG110" s="279"/>
      <c r="BH110" s="279"/>
      <c r="BI110" s="279"/>
      <c r="BJ110" s="279"/>
      <c r="BK110" s="279"/>
      <c r="BL110" s="279"/>
      <c r="BM110" s="279"/>
      <c r="BN110" s="279"/>
      <c r="BO110" s="279"/>
      <c r="BP110" s="279"/>
      <c r="BQ110" s="279"/>
      <c r="BR110" s="279"/>
      <c r="BS110" s="279"/>
      <c r="BT110" s="279"/>
      <c r="BU110" s="279"/>
      <c r="BV110" s="279"/>
      <c r="BW110" s="279"/>
      <c r="BX110" s="279"/>
      <c r="BY110" s="279"/>
      <c r="BZ110" s="279"/>
      <c r="CA110" s="279"/>
      <c r="CB110" s="279"/>
      <c r="CC110" s="279"/>
      <c r="CD110" s="279"/>
      <c r="CE110" s="279"/>
      <c r="CF110" s="279"/>
      <c r="CG110" s="279"/>
      <c r="CH110" s="279"/>
      <c r="CI110" s="279"/>
      <c r="CJ110" s="279"/>
      <c r="CK110" s="279"/>
      <c r="CL110" s="279"/>
      <c r="CM110" s="279"/>
      <c r="CN110" s="279"/>
      <c r="CO110" s="279"/>
      <c r="CP110" s="289" t="str">
        <f t="shared" si="8"/>
        <v/>
      </c>
      <c r="CQ110" s="202"/>
    </row>
    <row r="111" spans="1:95" x14ac:dyDescent="0.3">
      <c r="A111" s="99"/>
      <c r="B111" s="268">
        <f t="shared" si="9"/>
        <v>102</v>
      </c>
      <c r="C111" s="280"/>
      <c r="D111" s="280"/>
      <c r="F111" s="280"/>
      <c r="G111" s="282"/>
      <c r="H111" s="101"/>
      <c r="I111" s="283"/>
      <c r="J111" s="283"/>
      <c r="K111" s="283"/>
      <c r="L111" s="283"/>
      <c r="M111" s="283"/>
      <c r="N111" s="283"/>
      <c r="O111" s="283"/>
      <c r="P111" s="101"/>
      <c r="Q111" s="283"/>
      <c r="R111" s="283"/>
      <c r="S111" s="283"/>
      <c r="T111" s="283"/>
      <c r="U111" s="283"/>
      <c r="V111" s="283"/>
      <c r="W111" s="283"/>
      <c r="X111" s="102"/>
      <c r="Y111" s="284"/>
      <c r="Z111" s="284"/>
      <c r="AA111" s="284"/>
      <c r="AB111" s="206"/>
      <c r="AC111" s="285"/>
      <c r="AD111" s="285"/>
      <c r="AE111" s="102"/>
      <c r="AF111" s="287"/>
      <c r="AG111" s="287"/>
      <c r="AH111" s="102"/>
      <c r="AI111" s="279"/>
      <c r="AJ111" s="279"/>
      <c r="AK111" s="279"/>
      <c r="AL111" s="279"/>
      <c r="AM111" s="279"/>
      <c r="AN111" s="279"/>
      <c r="AO111" s="279"/>
      <c r="AP111" s="279"/>
      <c r="AQ111" s="92"/>
      <c r="AR111" s="279"/>
      <c r="AS111" s="279"/>
      <c r="AT111" s="279"/>
      <c r="AU111" s="279"/>
      <c r="AV111" s="279"/>
      <c r="AW111" s="279"/>
      <c r="AX111" s="279"/>
      <c r="AY111" s="279"/>
      <c r="AZ111" s="279"/>
      <c r="BA111" s="279"/>
      <c r="BB111" s="279"/>
      <c r="BC111" s="279"/>
      <c r="BD111" s="279"/>
      <c r="BE111" s="279"/>
      <c r="BF111" s="279"/>
      <c r="BG111" s="279"/>
      <c r="BH111" s="279"/>
      <c r="BI111" s="279"/>
      <c r="BJ111" s="279"/>
      <c r="BK111" s="279"/>
      <c r="BL111" s="279"/>
      <c r="BM111" s="279"/>
      <c r="BN111" s="279"/>
      <c r="BO111" s="279"/>
      <c r="BP111" s="279"/>
      <c r="BQ111" s="279"/>
      <c r="BR111" s="279"/>
      <c r="BS111" s="279"/>
      <c r="BT111" s="279"/>
      <c r="BU111" s="279"/>
      <c r="BV111" s="279"/>
      <c r="BW111" s="279"/>
      <c r="BX111" s="279"/>
      <c r="BY111" s="279"/>
      <c r="BZ111" s="279"/>
      <c r="CA111" s="279"/>
      <c r="CB111" s="279"/>
      <c r="CC111" s="279"/>
      <c r="CD111" s="279"/>
      <c r="CE111" s="279"/>
      <c r="CF111" s="279"/>
      <c r="CG111" s="279"/>
      <c r="CH111" s="279"/>
      <c r="CI111" s="279"/>
      <c r="CJ111" s="279"/>
      <c r="CK111" s="279"/>
      <c r="CL111" s="279"/>
      <c r="CM111" s="279"/>
      <c r="CN111" s="279"/>
      <c r="CO111" s="279"/>
      <c r="CP111" s="289" t="str">
        <f t="shared" si="8"/>
        <v/>
      </c>
      <c r="CQ111" s="202"/>
    </row>
    <row r="112" spans="1:95" x14ac:dyDescent="0.3">
      <c r="A112" s="99"/>
      <c r="B112" s="268">
        <f t="shared" si="9"/>
        <v>103</v>
      </c>
      <c r="C112" s="280"/>
      <c r="D112" s="280"/>
      <c r="F112" s="280"/>
      <c r="G112" s="282"/>
      <c r="H112" s="101"/>
      <c r="I112" s="283"/>
      <c r="J112" s="283"/>
      <c r="K112" s="283"/>
      <c r="L112" s="283"/>
      <c r="M112" s="283"/>
      <c r="N112" s="283"/>
      <c r="O112" s="283"/>
      <c r="P112" s="101"/>
      <c r="Q112" s="283"/>
      <c r="R112" s="283"/>
      <c r="S112" s="283"/>
      <c r="T112" s="283"/>
      <c r="U112" s="283"/>
      <c r="V112" s="283"/>
      <c r="W112" s="283"/>
      <c r="X112" s="102"/>
      <c r="Y112" s="284"/>
      <c r="Z112" s="284"/>
      <c r="AA112" s="284"/>
      <c r="AB112" s="206"/>
      <c r="AC112" s="285"/>
      <c r="AD112" s="285"/>
      <c r="AE112" s="102"/>
      <c r="AF112" s="287"/>
      <c r="AG112" s="287"/>
      <c r="AH112" s="102"/>
      <c r="AI112" s="279"/>
      <c r="AJ112" s="279"/>
      <c r="AK112" s="279"/>
      <c r="AL112" s="279"/>
      <c r="AM112" s="279"/>
      <c r="AN112" s="279"/>
      <c r="AO112" s="279"/>
      <c r="AP112" s="279"/>
      <c r="AQ112" s="92"/>
      <c r="AR112" s="279"/>
      <c r="AS112" s="279"/>
      <c r="AT112" s="279"/>
      <c r="AU112" s="279"/>
      <c r="AV112" s="279"/>
      <c r="AW112" s="279"/>
      <c r="AX112" s="279"/>
      <c r="AY112" s="279"/>
      <c r="AZ112" s="279"/>
      <c r="BA112" s="279"/>
      <c r="BB112" s="279"/>
      <c r="BC112" s="279"/>
      <c r="BD112" s="279"/>
      <c r="BE112" s="279"/>
      <c r="BF112" s="279"/>
      <c r="BG112" s="279"/>
      <c r="BH112" s="279"/>
      <c r="BI112" s="279"/>
      <c r="BJ112" s="279"/>
      <c r="BK112" s="279"/>
      <c r="BL112" s="279"/>
      <c r="BM112" s="279"/>
      <c r="BN112" s="279"/>
      <c r="BO112" s="279"/>
      <c r="BP112" s="279"/>
      <c r="BQ112" s="279"/>
      <c r="BR112" s="279"/>
      <c r="BS112" s="279"/>
      <c r="BT112" s="279"/>
      <c r="BU112" s="279"/>
      <c r="BV112" s="279"/>
      <c r="BW112" s="279"/>
      <c r="BX112" s="279"/>
      <c r="BY112" s="279"/>
      <c r="BZ112" s="279"/>
      <c r="CA112" s="279"/>
      <c r="CB112" s="279"/>
      <c r="CC112" s="279"/>
      <c r="CD112" s="279"/>
      <c r="CE112" s="279"/>
      <c r="CF112" s="279"/>
      <c r="CG112" s="279"/>
      <c r="CH112" s="279"/>
      <c r="CI112" s="279"/>
      <c r="CJ112" s="279"/>
      <c r="CK112" s="279"/>
      <c r="CL112" s="279"/>
      <c r="CM112" s="279"/>
      <c r="CN112" s="279"/>
      <c r="CO112" s="279"/>
      <c r="CP112" s="289" t="str">
        <f t="shared" si="8"/>
        <v/>
      </c>
      <c r="CQ112" s="202"/>
    </row>
    <row r="113" spans="1:95" x14ac:dyDescent="0.3">
      <c r="A113" s="99"/>
      <c r="B113" s="268">
        <f t="shared" si="9"/>
        <v>104</v>
      </c>
      <c r="C113" s="280"/>
      <c r="D113" s="280"/>
      <c r="F113" s="280"/>
      <c r="G113" s="282"/>
      <c r="H113" s="101"/>
      <c r="I113" s="283"/>
      <c r="J113" s="283"/>
      <c r="K113" s="283"/>
      <c r="L113" s="283"/>
      <c r="M113" s="283"/>
      <c r="N113" s="283"/>
      <c r="O113" s="283"/>
      <c r="P113" s="101"/>
      <c r="Q113" s="283"/>
      <c r="R113" s="283"/>
      <c r="S113" s="283"/>
      <c r="T113" s="283"/>
      <c r="U113" s="283"/>
      <c r="V113" s="283"/>
      <c r="W113" s="283"/>
      <c r="X113" s="102"/>
      <c r="Y113" s="284"/>
      <c r="Z113" s="284"/>
      <c r="AA113" s="284"/>
      <c r="AB113" s="206"/>
      <c r="AC113" s="285"/>
      <c r="AD113" s="285"/>
      <c r="AE113" s="102"/>
      <c r="AF113" s="287"/>
      <c r="AG113" s="287"/>
      <c r="AH113" s="102"/>
      <c r="AI113" s="279"/>
      <c r="AJ113" s="279"/>
      <c r="AK113" s="279"/>
      <c r="AL113" s="279"/>
      <c r="AM113" s="279"/>
      <c r="AN113" s="279"/>
      <c r="AO113" s="279"/>
      <c r="AP113" s="279"/>
      <c r="AQ113" s="92"/>
      <c r="AR113" s="279"/>
      <c r="AS113" s="279"/>
      <c r="AT113" s="279"/>
      <c r="AU113" s="279"/>
      <c r="AV113" s="279"/>
      <c r="AW113" s="279"/>
      <c r="AX113" s="279"/>
      <c r="AY113" s="279"/>
      <c r="AZ113" s="279"/>
      <c r="BA113" s="279"/>
      <c r="BB113" s="279"/>
      <c r="BC113" s="279"/>
      <c r="BD113" s="279"/>
      <c r="BE113" s="279"/>
      <c r="BF113" s="279"/>
      <c r="BG113" s="279"/>
      <c r="BH113" s="279"/>
      <c r="BI113" s="279"/>
      <c r="BJ113" s="279"/>
      <c r="BK113" s="279"/>
      <c r="BL113" s="279"/>
      <c r="BM113" s="279"/>
      <c r="BN113" s="279"/>
      <c r="BO113" s="279"/>
      <c r="BP113" s="279"/>
      <c r="BQ113" s="279"/>
      <c r="BR113" s="279"/>
      <c r="BS113" s="279"/>
      <c r="BT113" s="279"/>
      <c r="BU113" s="279"/>
      <c r="BV113" s="279"/>
      <c r="BW113" s="279"/>
      <c r="BX113" s="279"/>
      <c r="BY113" s="279"/>
      <c r="BZ113" s="279"/>
      <c r="CA113" s="279"/>
      <c r="CB113" s="279"/>
      <c r="CC113" s="279"/>
      <c r="CD113" s="279"/>
      <c r="CE113" s="279"/>
      <c r="CF113" s="279"/>
      <c r="CG113" s="279"/>
      <c r="CH113" s="279"/>
      <c r="CI113" s="279"/>
      <c r="CJ113" s="279"/>
      <c r="CK113" s="279"/>
      <c r="CL113" s="279"/>
      <c r="CM113" s="279"/>
      <c r="CN113" s="279"/>
      <c r="CO113" s="279"/>
      <c r="CP113" s="289" t="str">
        <f t="shared" si="8"/>
        <v/>
      </c>
      <c r="CQ113" s="202"/>
    </row>
    <row r="114" spans="1:95" x14ac:dyDescent="0.3">
      <c r="A114" s="99"/>
      <c r="B114" s="268">
        <f t="shared" si="9"/>
        <v>105</v>
      </c>
      <c r="C114" s="280"/>
      <c r="D114" s="280"/>
      <c r="F114" s="280"/>
      <c r="G114" s="282"/>
      <c r="H114" s="101"/>
      <c r="I114" s="283"/>
      <c r="J114" s="283"/>
      <c r="K114" s="283"/>
      <c r="L114" s="283"/>
      <c r="M114" s="283"/>
      <c r="N114" s="283"/>
      <c r="O114" s="283"/>
      <c r="P114" s="101"/>
      <c r="Q114" s="283"/>
      <c r="R114" s="283"/>
      <c r="S114" s="283"/>
      <c r="T114" s="283"/>
      <c r="U114" s="283"/>
      <c r="V114" s="283"/>
      <c r="W114" s="283"/>
      <c r="X114" s="102"/>
      <c r="Y114" s="284"/>
      <c r="Z114" s="284"/>
      <c r="AA114" s="284"/>
      <c r="AB114" s="206"/>
      <c r="AC114" s="285"/>
      <c r="AD114" s="285"/>
      <c r="AE114" s="102"/>
      <c r="AF114" s="287"/>
      <c r="AG114" s="287"/>
      <c r="AH114" s="102"/>
      <c r="AI114" s="279"/>
      <c r="AJ114" s="279"/>
      <c r="AK114" s="279"/>
      <c r="AL114" s="279"/>
      <c r="AM114" s="279"/>
      <c r="AN114" s="279"/>
      <c r="AO114" s="279"/>
      <c r="AP114" s="279"/>
      <c r="AQ114" s="92"/>
      <c r="AR114" s="279"/>
      <c r="AS114" s="279"/>
      <c r="AT114" s="279"/>
      <c r="AU114" s="279"/>
      <c r="AV114" s="279"/>
      <c r="AW114" s="279"/>
      <c r="AX114" s="279"/>
      <c r="AY114" s="279"/>
      <c r="AZ114" s="279"/>
      <c r="BA114" s="279"/>
      <c r="BB114" s="279"/>
      <c r="BC114" s="279"/>
      <c r="BD114" s="279"/>
      <c r="BE114" s="279"/>
      <c r="BF114" s="279"/>
      <c r="BG114" s="279"/>
      <c r="BH114" s="279"/>
      <c r="BI114" s="279"/>
      <c r="BJ114" s="279"/>
      <c r="BK114" s="279"/>
      <c r="BL114" s="279"/>
      <c r="BM114" s="279"/>
      <c r="BN114" s="279"/>
      <c r="BO114" s="279"/>
      <c r="BP114" s="279"/>
      <c r="BQ114" s="279"/>
      <c r="BR114" s="279"/>
      <c r="BS114" s="279"/>
      <c r="BT114" s="279"/>
      <c r="BU114" s="279"/>
      <c r="BV114" s="279"/>
      <c r="BW114" s="279"/>
      <c r="BX114" s="279"/>
      <c r="BY114" s="279"/>
      <c r="BZ114" s="279"/>
      <c r="CA114" s="279"/>
      <c r="CB114" s="279"/>
      <c r="CC114" s="279"/>
      <c r="CD114" s="279"/>
      <c r="CE114" s="279"/>
      <c r="CF114" s="279"/>
      <c r="CG114" s="279"/>
      <c r="CH114" s="279"/>
      <c r="CI114" s="279"/>
      <c r="CJ114" s="279"/>
      <c r="CK114" s="279"/>
      <c r="CL114" s="279"/>
      <c r="CM114" s="279"/>
      <c r="CN114" s="279"/>
      <c r="CO114" s="279"/>
      <c r="CP114" s="289" t="str">
        <f t="shared" si="8"/>
        <v/>
      </c>
      <c r="CQ114" s="202"/>
    </row>
    <row r="115" spans="1:95" x14ac:dyDescent="0.3">
      <c r="A115" s="99"/>
      <c r="B115" s="268">
        <f t="shared" si="9"/>
        <v>106</v>
      </c>
      <c r="C115" s="280"/>
      <c r="D115" s="280"/>
      <c r="F115" s="280"/>
      <c r="G115" s="282"/>
      <c r="H115" s="101"/>
      <c r="I115" s="283"/>
      <c r="J115" s="283"/>
      <c r="K115" s="283"/>
      <c r="L115" s="283"/>
      <c r="M115" s="283"/>
      <c r="N115" s="283"/>
      <c r="O115" s="283"/>
      <c r="P115" s="101"/>
      <c r="Q115" s="283"/>
      <c r="R115" s="283"/>
      <c r="S115" s="283"/>
      <c r="T115" s="283"/>
      <c r="U115" s="283"/>
      <c r="V115" s="283"/>
      <c r="W115" s="283"/>
      <c r="X115" s="102"/>
      <c r="Y115" s="284"/>
      <c r="Z115" s="284"/>
      <c r="AA115" s="284"/>
      <c r="AB115" s="206"/>
      <c r="AC115" s="285"/>
      <c r="AD115" s="285"/>
      <c r="AE115" s="102"/>
      <c r="AF115" s="287"/>
      <c r="AG115" s="287"/>
      <c r="AH115" s="102"/>
      <c r="AI115" s="279"/>
      <c r="AJ115" s="279"/>
      <c r="AK115" s="279"/>
      <c r="AL115" s="279"/>
      <c r="AM115" s="279"/>
      <c r="AN115" s="279"/>
      <c r="AO115" s="279"/>
      <c r="AP115" s="279"/>
      <c r="AQ115" s="92"/>
      <c r="AR115" s="279"/>
      <c r="AS115" s="279"/>
      <c r="AT115" s="279"/>
      <c r="AU115" s="279"/>
      <c r="AV115" s="279"/>
      <c r="AW115" s="279"/>
      <c r="AX115" s="279"/>
      <c r="AY115" s="279"/>
      <c r="AZ115" s="279"/>
      <c r="BA115" s="279"/>
      <c r="BB115" s="279"/>
      <c r="BC115" s="279"/>
      <c r="BD115" s="279"/>
      <c r="BE115" s="279"/>
      <c r="BF115" s="279"/>
      <c r="BG115" s="279"/>
      <c r="BH115" s="279"/>
      <c r="BI115" s="279"/>
      <c r="BJ115" s="279"/>
      <c r="BK115" s="279"/>
      <c r="BL115" s="279"/>
      <c r="BM115" s="279"/>
      <c r="BN115" s="279"/>
      <c r="BO115" s="279"/>
      <c r="BP115" s="279"/>
      <c r="BQ115" s="279"/>
      <c r="BR115" s="279"/>
      <c r="BS115" s="279"/>
      <c r="BT115" s="279"/>
      <c r="BU115" s="279"/>
      <c r="BV115" s="279"/>
      <c r="BW115" s="279"/>
      <c r="BX115" s="279"/>
      <c r="BY115" s="279"/>
      <c r="BZ115" s="279"/>
      <c r="CA115" s="279"/>
      <c r="CB115" s="279"/>
      <c r="CC115" s="279"/>
      <c r="CD115" s="279"/>
      <c r="CE115" s="279"/>
      <c r="CF115" s="279"/>
      <c r="CG115" s="279"/>
      <c r="CH115" s="279"/>
      <c r="CI115" s="279"/>
      <c r="CJ115" s="279"/>
      <c r="CK115" s="279"/>
      <c r="CL115" s="279"/>
      <c r="CM115" s="279"/>
      <c r="CN115" s="279"/>
      <c r="CO115" s="279"/>
      <c r="CP115" s="289" t="str">
        <f t="shared" si="8"/>
        <v/>
      </c>
      <c r="CQ115" s="202"/>
    </row>
    <row r="116" spans="1:95" x14ac:dyDescent="0.3">
      <c r="A116" s="99"/>
      <c r="B116" s="268">
        <f t="shared" si="9"/>
        <v>107</v>
      </c>
      <c r="C116" s="280"/>
      <c r="D116" s="280"/>
      <c r="F116" s="280"/>
      <c r="G116" s="282"/>
      <c r="H116" s="101"/>
      <c r="I116" s="283"/>
      <c r="J116" s="283"/>
      <c r="K116" s="283"/>
      <c r="L116" s="283"/>
      <c r="M116" s="283"/>
      <c r="N116" s="283"/>
      <c r="O116" s="283"/>
      <c r="P116" s="101"/>
      <c r="Q116" s="283"/>
      <c r="R116" s="283"/>
      <c r="S116" s="283"/>
      <c r="T116" s="283"/>
      <c r="U116" s="283"/>
      <c r="V116" s="283"/>
      <c r="W116" s="283"/>
      <c r="X116" s="102"/>
      <c r="Y116" s="284"/>
      <c r="Z116" s="284"/>
      <c r="AA116" s="284"/>
      <c r="AB116" s="206"/>
      <c r="AC116" s="285"/>
      <c r="AD116" s="285"/>
      <c r="AE116" s="102"/>
      <c r="AF116" s="287"/>
      <c r="AG116" s="287"/>
      <c r="AH116" s="102"/>
      <c r="AI116" s="279"/>
      <c r="AJ116" s="279"/>
      <c r="AK116" s="279"/>
      <c r="AL116" s="279"/>
      <c r="AM116" s="279"/>
      <c r="AN116" s="279"/>
      <c r="AO116" s="279"/>
      <c r="AP116" s="279"/>
      <c r="AQ116" s="92"/>
      <c r="AR116" s="279"/>
      <c r="AS116" s="279"/>
      <c r="AT116" s="279"/>
      <c r="AU116" s="279"/>
      <c r="AV116" s="279"/>
      <c r="AW116" s="279"/>
      <c r="AX116" s="279"/>
      <c r="AY116" s="279"/>
      <c r="AZ116" s="279"/>
      <c r="BA116" s="279"/>
      <c r="BB116" s="279"/>
      <c r="BC116" s="279"/>
      <c r="BD116" s="279"/>
      <c r="BE116" s="279"/>
      <c r="BF116" s="279"/>
      <c r="BG116" s="279"/>
      <c r="BH116" s="279"/>
      <c r="BI116" s="279"/>
      <c r="BJ116" s="279"/>
      <c r="BK116" s="279"/>
      <c r="BL116" s="279"/>
      <c r="BM116" s="279"/>
      <c r="BN116" s="279"/>
      <c r="BO116" s="279"/>
      <c r="BP116" s="279"/>
      <c r="BQ116" s="279"/>
      <c r="BR116" s="279"/>
      <c r="BS116" s="279"/>
      <c r="BT116" s="279"/>
      <c r="BU116" s="279"/>
      <c r="BV116" s="279"/>
      <c r="BW116" s="279"/>
      <c r="BX116" s="279"/>
      <c r="BY116" s="279"/>
      <c r="BZ116" s="279"/>
      <c r="CA116" s="279"/>
      <c r="CB116" s="279"/>
      <c r="CC116" s="279"/>
      <c r="CD116" s="279"/>
      <c r="CE116" s="279"/>
      <c r="CF116" s="279"/>
      <c r="CG116" s="279"/>
      <c r="CH116" s="279"/>
      <c r="CI116" s="279"/>
      <c r="CJ116" s="279"/>
      <c r="CK116" s="279"/>
      <c r="CL116" s="279"/>
      <c r="CM116" s="279"/>
      <c r="CN116" s="279"/>
      <c r="CO116" s="279"/>
      <c r="CP116" s="289" t="str">
        <f t="shared" si="8"/>
        <v/>
      </c>
      <c r="CQ116" s="202"/>
    </row>
    <row r="117" spans="1:95" x14ac:dyDescent="0.3">
      <c r="A117" s="99"/>
      <c r="B117" s="268">
        <f t="shared" si="9"/>
        <v>108</v>
      </c>
      <c r="C117" s="280"/>
      <c r="D117" s="280"/>
      <c r="F117" s="280"/>
      <c r="G117" s="282"/>
      <c r="H117" s="101"/>
      <c r="I117" s="283"/>
      <c r="J117" s="283"/>
      <c r="K117" s="283"/>
      <c r="L117" s="283"/>
      <c r="M117" s="283"/>
      <c r="N117" s="283"/>
      <c r="O117" s="283"/>
      <c r="P117" s="101"/>
      <c r="Q117" s="283"/>
      <c r="R117" s="283"/>
      <c r="S117" s="283"/>
      <c r="T117" s="283"/>
      <c r="U117" s="283"/>
      <c r="V117" s="283"/>
      <c r="W117" s="283"/>
      <c r="X117" s="102"/>
      <c r="Y117" s="284"/>
      <c r="Z117" s="284"/>
      <c r="AA117" s="284"/>
      <c r="AB117" s="206"/>
      <c r="AC117" s="285"/>
      <c r="AD117" s="285"/>
      <c r="AE117" s="102"/>
      <c r="AF117" s="287"/>
      <c r="AG117" s="287"/>
      <c r="AH117" s="102"/>
      <c r="AI117" s="279"/>
      <c r="AJ117" s="279"/>
      <c r="AK117" s="279"/>
      <c r="AL117" s="279"/>
      <c r="AM117" s="279"/>
      <c r="AN117" s="279"/>
      <c r="AO117" s="279"/>
      <c r="AP117" s="279"/>
      <c r="AQ117" s="92"/>
      <c r="AR117" s="279"/>
      <c r="AS117" s="279"/>
      <c r="AT117" s="279"/>
      <c r="AU117" s="279"/>
      <c r="AV117" s="279"/>
      <c r="AW117" s="279"/>
      <c r="AX117" s="279"/>
      <c r="AY117" s="279"/>
      <c r="AZ117" s="279"/>
      <c r="BA117" s="279"/>
      <c r="BB117" s="279"/>
      <c r="BC117" s="279"/>
      <c r="BD117" s="279"/>
      <c r="BE117" s="279"/>
      <c r="BF117" s="279"/>
      <c r="BG117" s="279"/>
      <c r="BH117" s="279"/>
      <c r="BI117" s="279"/>
      <c r="BJ117" s="279"/>
      <c r="BK117" s="279"/>
      <c r="BL117" s="279"/>
      <c r="BM117" s="279"/>
      <c r="BN117" s="279"/>
      <c r="BO117" s="279"/>
      <c r="BP117" s="279"/>
      <c r="BQ117" s="279"/>
      <c r="BR117" s="279"/>
      <c r="BS117" s="279"/>
      <c r="BT117" s="279"/>
      <c r="BU117" s="279"/>
      <c r="BV117" s="279"/>
      <c r="BW117" s="279"/>
      <c r="BX117" s="279"/>
      <c r="BY117" s="279"/>
      <c r="BZ117" s="279"/>
      <c r="CA117" s="279"/>
      <c r="CB117" s="279"/>
      <c r="CC117" s="279"/>
      <c r="CD117" s="279"/>
      <c r="CE117" s="279"/>
      <c r="CF117" s="279"/>
      <c r="CG117" s="279"/>
      <c r="CH117" s="279"/>
      <c r="CI117" s="279"/>
      <c r="CJ117" s="279"/>
      <c r="CK117" s="279"/>
      <c r="CL117" s="279"/>
      <c r="CM117" s="279"/>
      <c r="CN117" s="279"/>
      <c r="CO117" s="279"/>
      <c r="CP117" s="289" t="str">
        <f t="shared" si="8"/>
        <v/>
      </c>
      <c r="CQ117" s="202"/>
    </row>
    <row r="118" spans="1:95" x14ac:dyDescent="0.3">
      <c r="A118" s="99"/>
      <c r="B118" s="268">
        <f t="shared" si="9"/>
        <v>109</v>
      </c>
      <c r="C118" s="280"/>
      <c r="D118" s="280"/>
      <c r="F118" s="280"/>
      <c r="G118" s="282"/>
      <c r="H118" s="101"/>
      <c r="I118" s="283"/>
      <c r="J118" s="283"/>
      <c r="K118" s="283"/>
      <c r="L118" s="283"/>
      <c r="M118" s="283"/>
      <c r="N118" s="283"/>
      <c r="O118" s="283"/>
      <c r="P118" s="101"/>
      <c r="Q118" s="283"/>
      <c r="R118" s="283"/>
      <c r="S118" s="283"/>
      <c r="T118" s="283"/>
      <c r="U118" s="283"/>
      <c r="V118" s="283"/>
      <c r="W118" s="283"/>
      <c r="X118" s="102"/>
      <c r="Y118" s="284"/>
      <c r="Z118" s="284"/>
      <c r="AA118" s="284"/>
      <c r="AB118" s="206"/>
      <c r="AC118" s="285"/>
      <c r="AD118" s="285"/>
      <c r="AE118" s="102"/>
      <c r="AF118" s="287"/>
      <c r="AG118" s="287"/>
      <c r="AH118" s="102"/>
      <c r="AI118" s="279"/>
      <c r="AJ118" s="279"/>
      <c r="AK118" s="279"/>
      <c r="AL118" s="279"/>
      <c r="AM118" s="279"/>
      <c r="AN118" s="279"/>
      <c r="AO118" s="279"/>
      <c r="AP118" s="279"/>
      <c r="AQ118" s="92"/>
      <c r="AR118" s="279"/>
      <c r="AS118" s="279"/>
      <c r="AT118" s="279"/>
      <c r="AU118" s="279"/>
      <c r="AV118" s="279"/>
      <c r="AW118" s="279"/>
      <c r="AX118" s="279"/>
      <c r="AY118" s="279"/>
      <c r="AZ118" s="279"/>
      <c r="BA118" s="279"/>
      <c r="BB118" s="279"/>
      <c r="BC118" s="279"/>
      <c r="BD118" s="279"/>
      <c r="BE118" s="279"/>
      <c r="BF118" s="279"/>
      <c r="BG118" s="279"/>
      <c r="BH118" s="279"/>
      <c r="BI118" s="279"/>
      <c r="BJ118" s="279"/>
      <c r="BK118" s="279"/>
      <c r="BL118" s="279"/>
      <c r="BM118" s="279"/>
      <c r="BN118" s="279"/>
      <c r="BO118" s="279"/>
      <c r="BP118" s="279"/>
      <c r="BQ118" s="279"/>
      <c r="BR118" s="279"/>
      <c r="BS118" s="279"/>
      <c r="BT118" s="279"/>
      <c r="BU118" s="279"/>
      <c r="BV118" s="279"/>
      <c r="BW118" s="279"/>
      <c r="BX118" s="279"/>
      <c r="BY118" s="279"/>
      <c r="BZ118" s="279"/>
      <c r="CA118" s="279"/>
      <c r="CB118" s="279"/>
      <c r="CC118" s="279"/>
      <c r="CD118" s="279"/>
      <c r="CE118" s="279"/>
      <c r="CF118" s="279"/>
      <c r="CG118" s="279"/>
      <c r="CH118" s="279"/>
      <c r="CI118" s="279"/>
      <c r="CJ118" s="279"/>
      <c r="CK118" s="279"/>
      <c r="CL118" s="279"/>
      <c r="CM118" s="279"/>
      <c r="CN118" s="279"/>
      <c r="CO118" s="279"/>
      <c r="CP118" s="289" t="str">
        <f t="shared" si="8"/>
        <v/>
      </c>
      <c r="CQ118" s="202"/>
    </row>
    <row r="119" spans="1:95" x14ac:dyDescent="0.3">
      <c r="A119" s="99"/>
      <c r="B119" s="268">
        <f t="shared" si="9"/>
        <v>110</v>
      </c>
      <c r="C119" s="280"/>
      <c r="D119" s="280"/>
      <c r="F119" s="280"/>
      <c r="G119" s="282"/>
      <c r="H119" s="101"/>
      <c r="I119" s="283"/>
      <c r="J119" s="283"/>
      <c r="K119" s="283"/>
      <c r="L119" s="283"/>
      <c r="M119" s="283"/>
      <c r="N119" s="283"/>
      <c r="O119" s="283"/>
      <c r="P119" s="101"/>
      <c r="Q119" s="283"/>
      <c r="R119" s="283"/>
      <c r="S119" s="283"/>
      <c r="T119" s="283"/>
      <c r="U119" s="283"/>
      <c r="V119" s="283"/>
      <c r="W119" s="283"/>
      <c r="X119" s="102"/>
      <c r="Y119" s="284"/>
      <c r="Z119" s="284"/>
      <c r="AA119" s="284"/>
      <c r="AB119" s="206" t="str">
        <f t="shared" si="7"/>
        <v/>
      </c>
      <c r="AC119" s="285"/>
      <c r="AD119" s="285"/>
      <c r="AE119" s="102"/>
      <c r="AF119" s="287"/>
      <c r="AG119" s="287"/>
      <c r="AH119" s="102"/>
      <c r="AI119" s="279"/>
      <c r="AJ119" s="279"/>
      <c r="AK119" s="279"/>
      <c r="AL119" s="279"/>
      <c r="AM119" s="279"/>
      <c r="AN119" s="279"/>
      <c r="AO119" s="279"/>
      <c r="AP119" s="279"/>
      <c r="AQ119" s="92"/>
      <c r="AR119" s="279"/>
      <c r="AS119" s="279"/>
      <c r="AT119" s="279"/>
      <c r="AU119" s="279"/>
      <c r="AV119" s="279"/>
      <c r="AW119" s="279"/>
      <c r="AX119" s="279"/>
      <c r="AY119" s="279"/>
      <c r="AZ119" s="279"/>
      <c r="BA119" s="279"/>
      <c r="BB119" s="279"/>
      <c r="BC119" s="279"/>
      <c r="BD119" s="279"/>
      <c r="BE119" s="279"/>
      <c r="BF119" s="27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c r="CC119" s="279"/>
      <c r="CD119" s="279"/>
      <c r="CE119" s="279"/>
      <c r="CF119" s="279"/>
      <c r="CG119" s="279"/>
      <c r="CH119" s="279"/>
      <c r="CI119" s="279"/>
      <c r="CJ119" s="279"/>
      <c r="CK119" s="279"/>
      <c r="CL119" s="279"/>
      <c r="CM119" s="279"/>
      <c r="CN119" s="279"/>
      <c r="CO119" s="279"/>
      <c r="CP119" s="289" t="str">
        <f t="shared" si="8"/>
        <v/>
      </c>
      <c r="CQ119" s="202"/>
    </row>
    <row r="120" spans="1:95" x14ac:dyDescent="0.3">
      <c r="A120" s="99"/>
      <c r="B120" s="268">
        <f t="shared" si="9"/>
        <v>111</v>
      </c>
      <c r="C120" s="280"/>
      <c r="D120" s="280"/>
      <c r="F120" s="280"/>
      <c r="G120" s="282"/>
      <c r="H120" s="101"/>
      <c r="I120" s="283"/>
      <c r="J120" s="283"/>
      <c r="K120" s="283"/>
      <c r="L120" s="283"/>
      <c r="M120" s="283"/>
      <c r="N120" s="283"/>
      <c r="O120" s="283"/>
      <c r="P120" s="101"/>
      <c r="Q120" s="283"/>
      <c r="R120" s="283"/>
      <c r="S120" s="283"/>
      <c r="T120" s="283"/>
      <c r="U120" s="283"/>
      <c r="V120" s="283"/>
      <c r="W120" s="283"/>
      <c r="X120" s="102"/>
      <c r="Y120" s="284"/>
      <c r="Z120" s="284"/>
      <c r="AA120" s="284"/>
      <c r="AB120" s="206" t="str">
        <f t="shared" si="7"/>
        <v/>
      </c>
      <c r="AC120" s="285"/>
      <c r="AD120" s="285"/>
      <c r="AE120" s="102"/>
      <c r="AF120" s="287"/>
      <c r="AG120" s="287"/>
      <c r="AH120" s="102"/>
      <c r="AI120" s="279"/>
      <c r="AJ120" s="279"/>
      <c r="AK120" s="279"/>
      <c r="AL120" s="279"/>
      <c r="AM120" s="279"/>
      <c r="AN120" s="279"/>
      <c r="AO120" s="279"/>
      <c r="AP120" s="279"/>
      <c r="AQ120" s="92"/>
      <c r="AR120" s="279"/>
      <c r="AS120" s="279"/>
      <c r="AT120" s="279"/>
      <c r="AU120" s="279"/>
      <c r="AV120" s="279"/>
      <c r="AW120" s="279"/>
      <c r="AX120" s="279"/>
      <c r="AY120" s="279"/>
      <c r="AZ120" s="279"/>
      <c r="BA120" s="279"/>
      <c r="BB120" s="279"/>
      <c r="BC120" s="279"/>
      <c r="BD120" s="279"/>
      <c r="BE120" s="279"/>
      <c r="BF120" s="279"/>
      <c r="BG120" s="279"/>
      <c r="BH120" s="279"/>
      <c r="BI120" s="279"/>
      <c r="BJ120" s="279"/>
      <c r="BK120" s="279"/>
      <c r="BL120" s="279"/>
      <c r="BM120" s="279"/>
      <c r="BN120" s="279"/>
      <c r="BO120" s="279"/>
      <c r="BP120" s="279"/>
      <c r="BQ120" s="279"/>
      <c r="BR120" s="279"/>
      <c r="BS120" s="279"/>
      <c r="BT120" s="279"/>
      <c r="BU120" s="279"/>
      <c r="BV120" s="279"/>
      <c r="BW120" s="279"/>
      <c r="BX120" s="279"/>
      <c r="BY120" s="279"/>
      <c r="BZ120" s="279"/>
      <c r="CA120" s="279"/>
      <c r="CB120" s="279"/>
      <c r="CC120" s="279"/>
      <c r="CD120" s="279"/>
      <c r="CE120" s="279"/>
      <c r="CF120" s="279"/>
      <c r="CG120" s="279"/>
      <c r="CH120" s="279"/>
      <c r="CI120" s="279"/>
      <c r="CJ120" s="279"/>
      <c r="CK120" s="279"/>
      <c r="CL120" s="279"/>
      <c r="CM120" s="279"/>
      <c r="CN120" s="279"/>
      <c r="CO120" s="279"/>
      <c r="CP120" s="289" t="str">
        <f t="shared" si="8"/>
        <v/>
      </c>
      <c r="CQ120" s="202"/>
    </row>
    <row r="121" spans="1:95" x14ac:dyDescent="0.3">
      <c r="A121" s="99"/>
      <c r="B121" s="268">
        <f t="shared" si="9"/>
        <v>112</v>
      </c>
      <c r="C121" s="280"/>
      <c r="D121" s="280"/>
      <c r="F121" s="280"/>
      <c r="G121" s="282"/>
      <c r="H121" s="101"/>
      <c r="I121" s="283"/>
      <c r="J121" s="283"/>
      <c r="K121" s="283"/>
      <c r="L121" s="283"/>
      <c r="M121" s="283"/>
      <c r="N121" s="283"/>
      <c r="O121" s="283"/>
      <c r="P121" s="101"/>
      <c r="Q121" s="283"/>
      <c r="R121" s="283"/>
      <c r="S121" s="283"/>
      <c r="T121" s="283"/>
      <c r="U121" s="283"/>
      <c r="V121" s="283"/>
      <c r="W121" s="283"/>
      <c r="X121" s="102"/>
      <c r="Y121" s="284"/>
      <c r="Z121" s="284"/>
      <c r="AA121" s="284"/>
      <c r="AB121" s="206" t="str">
        <f t="shared" si="7"/>
        <v/>
      </c>
      <c r="AC121" s="285"/>
      <c r="AD121" s="285"/>
      <c r="AE121" s="102"/>
      <c r="AF121" s="287"/>
      <c r="AG121" s="287"/>
      <c r="AH121" s="102"/>
      <c r="AI121" s="279"/>
      <c r="AJ121" s="279"/>
      <c r="AK121" s="279"/>
      <c r="AL121" s="279"/>
      <c r="AM121" s="279"/>
      <c r="AN121" s="279"/>
      <c r="AO121" s="279"/>
      <c r="AP121" s="279"/>
      <c r="AQ121" s="92"/>
      <c r="AR121" s="279"/>
      <c r="AS121" s="279"/>
      <c r="AT121" s="279"/>
      <c r="AU121" s="279"/>
      <c r="AV121" s="279"/>
      <c r="AW121" s="279"/>
      <c r="AX121" s="279"/>
      <c r="AY121" s="279"/>
      <c r="AZ121" s="279"/>
      <c r="BA121" s="279"/>
      <c r="BB121" s="279"/>
      <c r="BC121" s="279"/>
      <c r="BD121" s="279"/>
      <c r="BE121" s="279"/>
      <c r="BF121" s="279"/>
      <c r="BG121" s="279"/>
      <c r="BH121" s="279"/>
      <c r="BI121" s="279"/>
      <c r="BJ121" s="279"/>
      <c r="BK121" s="279"/>
      <c r="BL121" s="279"/>
      <c r="BM121" s="279"/>
      <c r="BN121" s="279"/>
      <c r="BO121" s="279"/>
      <c r="BP121" s="279"/>
      <c r="BQ121" s="279"/>
      <c r="BR121" s="279"/>
      <c r="BS121" s="279"/>
      <c r="BT121" s="279"/>
      <c r="BU121" s="279"/>
      <c r="BV121" s="279"/>
      <c r="BW121" s="279"/>
      <c r="BX121" s="279"/>
      <c r="BY121" s="279"/>
      <c r="BZ121" s="279"/>
      <c r="CA121" s="279"/>
      <c r="CB121" s="279"/>
      <c r="CC121" s="279"/>
      <c r="CD121" s="279"/>
      <c r="CE121" s="279"/>
      <c r="CF121" s="279"/>
      <c r="CG121" s="279"/>
      <c r="CH121" s="279"/>
      <c r="CI121" s="279"/>
      <c r="CJ121" s="279"/>
      <c r="CK121" s="279"/>
      <c r="CL121" s="279"/>
      <c r="CM121" s="279"/>
      <c r="CN121" s="279"/>
      <c r="CO121" s="279"/>
      <c r="CP121" s="289" t="str">
        <f t="shared" si="8"/>
        <v/>
      </c>
      <c r="CQ121" s="202"/>
    </row>
    <row r="122" spans="1:95" x14ac:dyDescent="0.3">
      <c r="A122" s="99"/>
      <c r="B122" s="268">
        <f t="shared" si="9"/>
        <v>113</v>
      </c>
      <c r="C122" s="280"/>
      <c r="D122" s="280"/>
      <c r="F122" s="280"/>
      <c r="G122" s="282"/>
      <c r="H122" s="101"/>
      <c r="I122" s="283"/>
      <c r="J122" s="283"/>
      <c r="K122" s="283"/>
      <c r="L122" s="283"/>
      <c r="M122" s="283"/>
      <c r="N122" s="283"/>
      <c r="O122" s="283"/>
      <c r="P122" s="101"/>
      <c r="Q122" s="283"/>
      <c r="R122" s="283"/>
      <c r="S122" s="283"/>
      <c r="T122" s="283"/>
      <c r="U122" s="283"/>
      <c r="V122" s="283"/>
      <c r="W122" s="283"/>
      <c r="X122" s="102"/>
      <c r="Y122" s="284"/>
      <c r="Z122" s="284"/>
      <c r="AA122" s="284"/>
      <c r="AB122" s="206" t="str">
        <f t="shared" si="7"/>
        <v/>
      </c>
      <c r="AC122" s="285"/>
      <c r="AD122" s="285"/>
      <c r="AE122" s="102"/>
      <c r="AF122" s="287"/>
      <c r="AG122" s="287"/>
      <c r="AH122" s="102"/>
      <c r="AI122" s="279"/>
      <c r="AJ122" s="279"/>
      <c r="AK122" s="279"/>
      <c r="AL122" s="279"/>
      <c r="AM122" s="279"/>
      <c r="AN122" s="279"/>
      <c r="AO122" s="279"/>
      <c r="AP122" s="279"/>
      <c r="AQ122" s="92"/>
      <c r="AR122" s="279"/>
      <c r="AS122" s="279"/>
      <c r="AT122" s="279"/>
      <c r="AU122" s="279"/>
      <c r="AV122" s="279"/>
      <c r="AW122" s="279"/>
      <c r="AX122" s="279"/>
      <c r="AY122" s="279"/>
      <c r="AZ122" s="279"/>
      <c r="BA122" s="279"/>
      <c r="BB122" s="279"/>
      <c r="BC122" s="279"/>
      <c r="BD122" s="279"/>
      <c r="BE122" s="279"/>
      <c r="BF122" s="279"/>
      <c r="BG122" s="279"/>
      <c r="BH122" s="279"/>
      <c r="BI122" s="279"/>
      <c r="BJ122" s="279"/>
      <c r="BK122" s="279"/>
      <c r="BL122" s="279"/>
      <c r="BM122" s="279"/>
      <c r="BN122" s="279"/>
      <c r="BO122" s="279"/>
      <c r="BP122" s="279"/>
      <c r="BQ122" s="279"/>
      <c r="BR122" s="279"/>
      <c r="BS122" s="279"/>
      <c r="BT122" s="279"/>
      <c r="BU122" s="279"/>
      <c r="BV122" s="279"/>
      <c r="BW122" s="279"/>
      <c r="BX122" s="279"/>
      <c r="BY122" s="279"/>
      <c r="BZ122" s="279"/>
      <c r="CA122" s="279"/>
      <c r="CB122" s="279"/>
      <c r="CC122" s="279"/>
      <c r="CD122" s="279"/>
      <c r="CE122" s="279"/>
      <c r="CF122" s="279"/>
      <c r="CG122" s="279"/>
      <c r="CH122" s="279"/>
      <c r="CI122" s="279"/>
      <c r="CJ122" s="279"/>
      <c r="CK122" s="279"/>
      <c r="CL122" s="279"/>
      <c r="CM122" s="279"/>
      <c r="CN122" s="279"/>
      <c r="CO122" s="279"/>
      <c r="CP122" s="289" t="str">
        <f t="shared" si="8"/>
        <v/>
      </c>
      <c r="CQ122" s="202"/>
    </row>
    <row r="123" spans="1:95" x14ac:dyDescent="0.3">
      <c r="A123" s="99"/>
      <c r="B123" s="268">
        <f t="shared" si="9"/>
        <v>114</v>
      </c>
      <c r="C123" s="280"/>
      <c r="D123" s="280"/>
      <c r="F123" s="280"/>
      <c r="G123" s="282"/>
      <c r="H123" s="101"/>
      <c r="I123" s="283"/>
      <c r="J123" s="283"/>
      <c r="K123" s="283"/>
      <c r="L123" s="283"/>
      <c r="M123" s="283"/>
      <c r="N123" s="283"/>
      <c r="O123" s="283"/>
      <c r="P123" s="101"/>
      <c r="Q123" s="283"/>
      <c r="R123" s="283"/>
      <c r="S123" s="283"/>
      <c r="T123" s="283"/>
      <c r="U123" s="283"/>
      <c r="V123" s="283"/>
      <c r="W123" s="283"/>
      <c r="X123" s="102"/>
      <c r="Y123" s="284"/>
      <c r="Z123" s="284"/>
      <c r="AA123" s="284"/>
      <c r="AB123" s="206" t="str">
        <f t="shared" si="7"/>
        <v/>
      </c>
      <c r="AC123" s="285"/>
      <c r="AD123" s="285"/>
      <c r="AE123" s="102"/>
      <c r="AF123" s="287"/>
      <c r="AG123" s="287"/>
      <c r="AH123" s="102"/>
      <c r="AI123" s="279"/>
      <c r="AJ123" s="279"/>
      <c r="AK123" s="279"/>
      <c r="AL123" s="279"/>
      <c r="AM123" s="279"/>
      <c r="AN123" s="279"/>
      <c r="AO123" s="279"/>
      <c r="AP123" s="279"/>
      <c r="AQ123" s="92"/>
      <c r="AR123" s="279"/>
      <c r="AS123" s="279"/>
      <c r="AT123" s="279"/>
      <c r="AU123" s="279"/>
      <c r="AV123" s="279"/>
      <c r="AW123" s="279"/>
      <c r="AX123" s="279"/>
      <c r="AY123" s="279"/>
      <c r="AZ123" s="279"/>
      <c r="BA123" s="279"/>
      <c r="BB123" s="279"/>
      <c r="BC123" s="279"/>
      <c r="BD123" s="279"/>
      <c r="BE123" s="279"/>
      <c r="BF123" s="279"/>
      <c r="BG123" s="279"/>
      <c r="BH123" s="279"/>
      <c r="BI123" s="279"/>
      <c r="BJ123" s="279"/>
      <c r="BK123" s="279"/>
      <c r="BL123" s="279"/>
      <c r="BM123" s="279"/>
      <c r="BN123" s="279"/>
      <c r="BO123" s="279"/>
      <c r="BP123" s="279"/>
      <c r="BQ123" s="279"/>
      <c r="BR123" s="279"/>
      <c r="BS123" s="279"/>
      <c r="BT123" s="279"/>
      <c r="BU123" s="279"/>
      <c r="BV123" s="279"/>
      <c r="BW123" s="279"/>
      <c r="BX123" s="279"/>
      <c r="BY123" s="279"/>
      <c r="BZ123" s="279"/>
      <c r="CA123" s="279"/>
      <c r="CB123" s="279"/>
      <c r="CC123" s="279"/>
      <c r="CD123" s="279"/>
      <c r="CE123" s="279"/>
      <c r="CF123" s="279"/>
      <c r="CG123" s="279"/>
      <c r="CH123" s="279"/>
      <c r="CI123" s="279"/>
      <c r="CJ123" s="279"/>
      <c r="CK123" s="279"/>
      <c r="CL123" s="279"/>
      <c r="CM123" s="279"/>
      <c r="CN123" s="279"/>
      <c r="CO123" s="279"/>
      <c r="CP123" s="289" t="str">
        <f t="shared" si="8"/>
        <v/>
      </c>
      <c r="CQ123" s="202"/>
    </row>
    <row r="124" spans="1:95" x14ac:dyDescent="0.3">
      <c r="A124" s="99"/>
      <c r="B124" s="268">
        <f t="shared" si="9"/>
        <v>115</v>
      </c>
      <c r="C124" s="280"/>
      <c r="D124" s="280"/>
      <c r="F124" s="280"/>
      <c r="G124" s="282"/>
      <c r="H124" s="101"/>
      <c r="I124" s="283"/>
      <c r="J124" s="283"/>
      <c r="K124" s="283"/>
      <c r="L124" s="283"/>
      <c r="M124" s="283"/>
      <c r="N124" s="283"/>
      <c r="O124" s="283"/>
      <c r="P124" s="101"/>
      <c r="Q124" s="283"/>
      <c r="R124" s="283"/>
      <c r="S124" s="283"/>
      <c r="T124" s="283"/>
      <c r="U124" s="283"/>
      <c r="V124" s="283"/>
      <c r="W124" s="283"/>
      <c r="X124" s="102"/>
      <c r="Y124" s="284"/>
      <c r="Z124" s="284"/>
      <c r="AA124" s="284"/>
      <c r="AB124" s="206" t="str">
        <f t="shared" si="7"/>
        <v/>
      </c>
      <c r="AC124" s="285"/>
      <c r="AD124" s="285"/>
      <c r="AE124" s="102"/>
      <c r="AF124" s="287"/>
      <c r="AG124" s="287"/>
      <c r="AH124" s="102"/>
      <c r="AI124" s="279"/>
      <c r="AJ124" s="279"/>
      <c r="AK124" s="279"/>
      <c r="AL124" s="279"/>
      <c r="AM124" s="279"/>
      <c r="AN124" s="279"/>
      <c r="AO124" s="279"/>
      <c r="AP124" s="279"/>
      <c r="AQ124" s="92"/>
      <c r="AR124" s="279"/>
      <c r="AS124" s="279"/>
      <c r="AT124" s="279"/>
      <c r="AU124" s="279"/>
      <c r="AV124" s="279"/>
      <c r="AW124" s="279"/>
      <c r="AX124" s="279"/>
      <c r="AY124" s="279"/>
      <c r="AZ124" s="279"/>
      <c r="BA124" s="279"/>
      <c r="BB124" s="279"/>
      <c r="BC124" s="279"/>
      <c r="BD124" s="279"/>
      <c r="BE124" s="279"/>
      <c r="BF124" s="279"/>
      <c r="BG124" s="279"/>
      <c r="BH124" s="279"/>
      <c r="BI124" s="279"/>
      <c r="BJ124" s="279"/>
      <c r="BK124" s="279"/>
      <c r="BL124" s="279"/>
      <c r="BM124" s="279"/>
      <c r="BN124" s="279"/>
      <c r="BO124" s="279"/>
      <c r="BP124" s="279"/>
      <c r="BQ124" s="279"/>
      <c r="BR124" s="279"/>
      <c r="BS124" s="279"/>
      <c r="BT124" s="279"/>
      <c r="BU124" s="279"/>
      <c r="BV124" s="279"/>
      <c r="BW124" s="279"/>
      <c r="BX124" s="279"/>
      <c r="BY124" s="279"/>
      <c r="BZ124" s="279"/>
      <c r="CA124" s="279"/>
      <c r="CB124" s="279"/>
      <c r="CC124" s="279"/>
      <c r="CD124" s="279"/>
      <c r="CE124" s="279"/>
      <c r="CF124" s="279"/>
      <c r="CG124" s="279"/>
      <c r="CH124" s="279"/>
      <c r="CI124" s="279"/>
      <c r="CJ124" s="279"/>
      <c r="CK124" s="279"/>
      <c r="CL124" s="279"/>
      <c r="CM124" s="279"/>
      <c r="CN124" s="279"/>
      <c r="CO124" s="279"/>
      <c r="CP124" s="289" t="str">
        <f t="shared" si="8"/>
        <v/>
      </c>
      <c r="CQ124" s="202"/>
    </row>
    <row r="125" spans="1:95" x14ac:dyDescent="0.3">
      <c r="A125" s="99"/>
      <c r="B125" s="268">
        <f t="shared" si="9"/>
        <v>116</v>
      </c>
      <c r="C125" s="280"/>
      <c r="D125" s="280"/>
      <c r="F125" s="280"/>
      <c r="G125" s="282"/>
      <c r="H125" s="101"/>
      <c r="I125" s="283"/>
      <c r="J125" s="283"/>
      <c r="K125" s="283"/>
      <c r="L125" s="283"/>
      <c r="M125" s="283"/>
      <c r="N125" s="283"/>
      <c r="O125" s="283"/>
      <c r="P125" s="101"/>
      <c r="Q125" s="283"/>
      <c r="R125" s="283"/>
      <c r="S125" s="283"/>
      <c r="T125" s="283"/>
      <c r="U125" s="283"/>
      <c r="V125" s="283"/>
      <c r="W125" s="283"/>
      <c r="X125" s="102"/>
      <c r="Y125" s="284"/>
      <c r="Z125" s="284"/>
      <c r="AA125" s="284"/>
      <c r="AB125" s="206" t="str">
        <f t="shared" si="7"/>
        <v/>
      </c>
      <c r="AC125" s="285"/>
      <c r="AD125" s="285"/>
      <c r="AE125" s="102"/>
      <c r="AF125" s="287"/>
      <c r="AG125" s="287"/>
      <c r="AH125" s="102"/>
      <c r="AI125" s="279"/>
      <c r="AJ125" s="279"/>
      <c r="AK125" s="279"/>
      <c r="AL125" s="279"/>
      <c r="AM125" s="279"/>
      <c r="AN125" s="279"/>
      <c r="AO125" s="279"/>
      <c r="AP125" s="279"/>
      <c r="AQ125" s="92"/>
      <c r="AR125" s="279"/>
      <c r="AS125" s="279"/>
      <c r="AT125" s="279"/>
      <c r="AU125" s="279"/>
      <c r="AV125" s="279"/>
      <c r="AW125" s="279"/>
      <c r="AX125" s="279"/>
      <c r="AY125" s="279"/>
      <c r="AZ125" s="279"/>
      <c r="BA125" s="279"/>
      <c r="BB125" s="279"/>
      <c r="BC125" s="279"/>
      <c r="BD125" s="279"/>
      <c r="BE125" s="279"/>
      <c r="BF125" s="279"/>
      <c r="BG125" s="279"/>
      <c r="BH125" s="279"/>
      <c r="BI125" s="279"/>
      <c r="BJ125" s="279"/>
      <c r="BK125" s="279"/>
      <c r="BL125" s="279"/>
      <c r="BM125" s="279"/>
      <c r="BN125" s="279"/>
      <c r="BO125" s="279"/>
      <c r="BP125" s="279"/>
      <c r="BQ125" s="279"/>
      <c r="BR125" s="279"/>
      <c r="BS125" s="279"/>
      <c r="BT125" s="279"/>
      <c r="BU125" s="279"/>
      <c r="BV125" s="279"/>
      <c r="BW125" s="279"/>
      <c r="BX125" s="279"/>
      <c r="BY125" s="279"/>
      <c r="BZ125" s="279"/>
      <c r="CA125" s="279"/>
      <c r="CB125" s="279"/>
      <c r="CC125" s="279"/>
      <c r="CD125" s="279"/>
      <c r="CE125" s="279"/>
      <c r="CF125" s="279"/>
      <c r="CG125" s="279"/>
      <c r="CH125" s="279"/>
      <c r="CI125" s="279"/>
      <c r="CJ125" s="279"/>
      <c r="CK125" s="279"/>
      <c r="CL125" s="279"/>
      <c r="CM125" s="279"/>
      <c r="CN125" s="279"/>
      <c r="CO125" s="279"/>
      <c r="CP125" s="289" t="str">
        <f t="shared" si="8"/>
        <v/>
      </c>
      <c r="CQ125" s="202"/>
    </row>
    <row r="126" spans="1:95" x14ac:dyDescent="0.3">
      <c r="A126" s="99"/>
      <c r="B126" s="268">
        <f t="shared" si="9"/>
        <v>117</v>
      </c>
      <c r="C126" s="280"/>
      <c r="D126" s="280"/>
      <c r="F126" s="280"/>
      <c r="G126" s="282"/>
      <c r="H126" s="101"/>
      <c r="I126" s="283"/>
      <c r="J126" s="283"/>
      <c r="K126" s="283"/>
      <c r="L126" s="283"/>
      <c r="M126" s="283"/>
      <c r="N126" s="283"/>
      <c r="O126" s="283"/>
      <c r="P126" s="101"/>
      <c r="Q126" s="283"/>
      <c r="R126" s="283"/>
      <c r="S126" s="283"/>
      <c r="T126" s="283"/>
      <c r="U126" s="283"/>
      <c r="V126" s="283"/>
      <c r="W126" s="283"/>
      <c r="X126" s="102"/>
      <c r="Y126" s="284"/>
      <c r="Z126" s="284"/>
      <c r="AA126" s="284"/>
      <c r="AB126" s="206" t="str">
        <f t="shared" si="7"/>
        <v/>
      </c>
      <c r="AC126" s="285"/>
      <c r="AD126" s="285"/>
      <c r="AE126" s="102"/>
      <c r="AF126" s="287"/>
      <c r="AG126" s="287"/>
      <c r="AH126" s="102"/>
      <c r="AI126" s="279"/>
      <c r="AJ126" s="279"/>
      <c r="AK126" s="279"/>
      <c r="AL126" s="279"/>
      <c r="AM126" s="279"/>
      <c r="AN126" s="279"/>
      <c r="AO126" s="279"/>
      <c r="AP126" s="279"/>
      <c r="AQ126" s="92"/>
      <c r="AR126" s="279"/>
      <c r="AS126" s="279"/>
      <c r="AT126" s="279"/>
      <c r="AU126" s="279"/>
      <c r="AV126" s="279"/>
      <c r="AW126" s="279"/>
      <c r="AX126" s="279"/>
      <c r="AY126" s="279"/>
      <c r="AZ126" s="279"/>
      <c r="BA126" s="279"/>
      <c r="BB126" s="279"/>
      <c r="BC126" s="279"/>
      <c r="BD126" s="279"/>
      <c r="BE126" s="279"/>
      <c r="BF126" s="279"/>
      <c r="BG126" s="279"/>
      <c r="BH126" s="279"/>
      <c r="BI126" s="279"/>
      <c r="BJ126" s="279"/>
      <c r="BK126" s="279"/>
      <c r="BL126" s="279"/>
      <c r="BM126" s="279"/>
      <c r="BN126" s="279"/>
      <c r="BO126" s="279"/>
      <c r="BP126" s="279"/>
      <c r="BQ126" s="279"/>
      <c r="BR126" s="279"/>
      <c r="BS126" s="279"/>
      <c r="BT126" s="279"/>
      <c r="BU126" s="279"/>
      <c r="BV126" s="279"/>
      <c r="BW126" s="279"/>
      <c r="BX126" s="279"/>
      <c r="BY126" s="279"/>
      <c r="BZ126" s="279"/>
      <c r="CA126" s="279"/>
      <c r="CB126" s="279"/>
      <c r="CC126" s="279"/>
      <c r="CD126" s="279"/>
      <c r="CE126" s="279"/>
      <c r="CF126" s="279"/>
      <c r="CG126" s="279"/>
      <c r="CH126" s="279"/>
      <c r="CI126" s="279"/>
      <c r="CJ126" s="279"/>
      <c r="CK126" s="279"/>
      <c r="CL126" s="279"/>
      <c r="CM126" s="279"/>
      <c r="CN126" s="279"/>
      <c r="CO126" s="279"/>
      <c r="CP126" s="289" t="str">
        <f t="shared" si="8"/>
        <v/>
      </c>
      <c r="CQ126" s="202"/>
    </row>
    <row r="127" spans="1:95" x14ac:dyDescent="0.3">
      <c r="A127" s="99"/>
      <c r="B127" s="268">
        <f t="shared" si="9"/>
        <v>118</v>
      </c>
      <c r="C127" s="280"/>
      <c r="D127" s="280"/>
      <c r="F127" s="280"/>
      <c r="G127" s="282"/>
      <c r="H127" s="101"/>
      <c r="I127" s="283"/>
      <c r="J127" s="283"/>
      <c r="K127" s="283"/>
      <c r="L127" s="283"/>
      <c r="M127" s="283"/>
      <c r="N127" s="283"/>
      <c r="O127" s="283"/>
      <c r="P127" s="101"/>
      <c r="Q127" s="283"/>
      <c r="R127" s="283"/>
      <c r="S127" s="283"/>
      <c r="T127" s="283"/>
      <c r="U127" s="283"/>
      <c r="V127" s="283"/>
      <c r="W127" s="283"/>
      <c r="X127" s="102"/>
      <c r="Y127" s="284"/>
      <c r="Z127" s="284"/>
      <c r="AA127" s="284"/>
      <c r="AB127" s="206" t="str">
        <f t="shared" si="7"/>
        <v/>
      </c>
      <c r="AC127" s="285"/>
      <c r="AD127" s="285"/>
      <c r="AE127" s="102"/>
      <c r="AF127" s="287"/>
      <c r="AG127" s="287"/>
      <c r="AH127" s="102"/>
      <c r="AI127" s="279"/>
      <c r="AJ127" s="279"/>
      <c r="AK127" s="279"/>
      <c r="AL127" s="279"/>
      <c r="AM127" s="279"/>
      <c r="AN127" s="279"/>
      <c r="AO127" s="279"/>
      <c r="AP127" s="279"/>
      <c r="AQ127" s="92"/>
      <c r="AR127" s="279"/>
      <c r="AS127" s="279"/>
      <c r="AT127" s="279"/>
      <c r="AU127" s="279"/>
      <c r="AV127" s="279"/>
      <c r="AW127" s="279"/>
      <c r="AX127" s="279"/>
      <c r="AY127" s="279"/>
      <c r="AZ127" s="279"/>
      <c r="BA127" s="279"/>
      <c r="BB127" s="279"/>
      <c r="BC127" s="279"/>
      <c r="BD127" s="279"/>
      <c r="BE127" s="279"/>
      <c r="BF127" s="279"/>
      <c r="BG127" s="279"/>
      <c r="BH127" s="279"/>
      <c r="BI127" s="279"/>
      <c r="BJ127" s="279"/>
      <c r="BK127" s="279"/>
      <c r="BL127" s="279"/>
      <c r="BM127" s="279"/>
      <c r="BN127" s="279"/>
      <c r="BO127" s="279"/>
      <c r="BP127" s="279"/>
      <c r="BQ127" s="279"/>
      <c r="BR127" s="279"/>
      <c r="BS127" s="279"/>
      <c r="BT127" s="279"/>
      <c r="BU127" s="279"/>
      <c r="BV127" s="279"/>
      <c r="BW127" s="279"/>
      <c r="BX127" s="279"/>
      <c r="BY127" s="279"/>
      <c r="BZ127" s="279"/>
      <c r="CA127" s="279"/>
      <c r="CB127" s="279"/>
      <c r="CC127" s="279"/>
      <c r="CD127" s="279"/>
      <c r="CE127" s="279"/>
      <c r="CF127" s="279"/>
      <c r="CG127" s="279"/>
      <c r="CH127" s="279"/>
      <c r="CI127" s="279"/>
      <c r="CJ127" s="279"/>
      <c r="CK127" s="279"/>
      <c r="CL127" s="279"/>
      <c r="CM127" s="279"/>
      <c r="CN127" s="279"/>
      <c r="CO127" s="279"/>
      <c r="CP127" s="289" t="str">
        <f t="shared" si="8"/>
        <v/>
      </c>
      <c r="CQ127" s="202"/>
    </row>
    <row r="128" spans="1:95" x14ac:dyDescent="0.3">
      <c r="A128" s="99"/>
      <c r="B128" s="268">
        <f t="shared" si="9"/>
        <v>119</v>
      </c>
      <c r="C128" s="280"/>
      <c r="D128" s="280"/>
      <c r="F128" s="280"/>
      <c r="G128" s="282"/>
      <c r="H128" s="101"/>
      <c r="I128" s="283"/>
      <c r="J128" s="283"/>
      <c r="K128" s="283"/>
      <c r="L128" s="283"/>
      <c r="M128" s="283"/>
      <c r="N128" s="283"/>
      <c r="O128" s="283"/>
      <c r="P128" s="101"/>
      <c r="Q128" s="283"/>
      <c r="R128" s="283"/>
      <c r="S128" s="283"/>
      <c r="T128" s="283"/>
      <c r="U128" s="283"/>
      <c r="V128" s="283"/>
      <c r="W128" s="283"/>
      <c r="X128" s="102"/>
      <c r="Y128" s="284"/>
      <c r="Z128" s="284"/>
      <c r="AA128" s="284"/>
      <c r="AB128" s="206" t="str">
        <f t="shared" si="7"/>
        <v/>
      </c>
      <c r="AC128" s="285"/>
      <c r="AD128" s="285"/>
      <c r="AE128" s="102"/>
      <c r="AF128" s="287"/>
      <c r="AG128" s="287"/>
      <c r="AH128" s="102"/>
      <c r="AI128" s="279"/>
      <c r="AJ128" s="279"/>
      <c r="AK128" s="279"/>
      <c r="AL128" s="279"/>
      <c r="AM128" s="279"/>
      <c r="AN128" s="279"/>
      <c r="AO128" s="279"/>
      <c r="AP128" s="279"/>
      <c r="AQ128" s="92"/>
      <c r="AR128" s="279"/>
      <c r="AS128" s="279"/>
      <c r="AT128" s="279"/>
      <c r="AU128" s="279"/>
      <c r="AV128" s="279"/>
      <c r="AW128" s="279"/>
      <c r="AX128" s="279"/>
      <c r="AY128" s="279"/>
      <c r="AZ128" s="279"/>
      <c r="BA128" s="279"/>
      <c r="BB128" s="279"/>
      <c r="BC128" s="279"/>
      <c r="BD128" s="279"/>
      <c r="BE128" s="279"/>
      <c r="BF128" s="279"/>
      <c r="BG128" s="279"/>
      <c r="BH128" s="279"/>
      <c r="BI128" s="279"/>
      <c r="BJ128" s="279"/>
      <c r="BK128" s="279"/>
      <c r="BL128" s="279"/>
      <c r="BM128" s="279"/>
      <c r="BN128" s="279"/>
      <c r="BO128" s="279"/>
      <c r="BP128" s="279"/>
      <c r="BQ128" s="279"/>
      <c r="BR128" s="279"/>
      <c r="BS128" s="279"/>
      <c r="BT128" s="279"/>
      <c r="BU128" s="279"/>
      <c r="BV128" s="279"/>
      <c r="BW128" s="279"/>
      <c r="BX128" s="279"/>
      <c r="BY128" s="279"/>
      <c r="BZ128" s="279"/>
      <c r="CA128" s="279"/>
      <c r="CB128" s="279"/>
      <c r="CC128" s="279"/>
      <c r="CD128" s="279"/>
      <c r="CE128" s="279"/>
      <c r="CF128" s="279"/>
      <c r="CG128" s="279"/>
      <c r="CH128" s="279"/>
      <c r="CI128" s="279"/>
      <c r="CJ128" s="279"/>
      <c r="CK128" s="279"/>
      <c r="CL128" s="279"/>
      <c r="CM128" s="279"/>
      <c r="CN128" s="279"/>
      <c r="CO128" s="279"/>
      <c r="CP128" s="289" t="str">
        <f t="shared" si="8"/>
        <v/>
      </c>
      <c r="CQ128" s="202"/>
    </row>
    <row r="129" spans="1:95" x14ac:dyDescent="0.3">
      <c r="A129" s="99"/>
      <c r="B129" s="268">
        <f t="shared" si="9"/>
        <v>120</v>
      </c>
      <c r="C129" s="280"/>
      <c r="D129" s="280"/>
      <c r="F129" s="280"/>
      <c r="G129" s="282"/>
      <c r="H129" s="101"/>
      <c r="I129" s="283"/>
      <c r="J129" s="283"/>
      <c r="K129" s="283"/>
      <c r="L129" s="283"/>
      <c r="M129" s="283"/>
      <c r="N129" s="283"/>
      <c r="O129" s="283"/>
      <c r="P129" s="101"/>
      <c r="Q129" s="283"/>
      <c r="R129" s="283"/>
      <c r="S129" s="283"/>
      <c r="T129" s="283"/>
      <c r="U129" s="283"/>
      <c r="V129" s="283"/>
      <c r="W129" s="283"/>
      <c r="X129" s="102"/>
      <c r="Y129" s="284"/>
      <c r="Z129" s="284"/>
      <c r="AA129" s="284"/>
      <c r="AB129" s="206" t="str">
        <f t="shared" si="7"/>
        <v/>
      </c>
      <c r="AC129" s="285"/>
      <c r="AD129" s="285"/>
      <c r="AE129" s="102"/>
      <c r="AF129" s="287"/>
      <c r="AG129" s="287"/>
      <c r="AH129" s="102"/>
      <c r="AI129" s="279"/>
      <c r="AJ129" s="279"/>
      <c r="AK129" s="279"/>
      <c r="AL129" s="279"/>
      <c r="AM129" s="279"/>
      <c r="AN129" s="279"/>
      <c r="AO129" s="279"/>
      <c r="AP129" s="279"/>
      <c r="AQ129" s="92"/>
      <c r="AR129" s="279"/>
      <c r="AS129" s="279"/>
      <c r="AT129" s="279"/>
      <c r="AU129" s="279"/>
      <c r="AV129" s="279"/>
      <c r="AW129" s="279"/>
      <c r="AX129" s="279"/>
      <c r="AY129" s="279"/>
      <c r="AZ129" s="279"/>
      <c r="BA129" s="279"/>
      <c r="BB129" s="279"/>
      <c r="BC129" s="279"/>
      <c r="BD129" s="279"/>
      <c r="BE129" s="279"/>
      <c r="BF129" s="279"/>
      <c r="BG129" s="279"/>
      <c r="BH129" s="279"/>
      <c r="BI129" s="279"/>
      <c r="BJ129" s="279"/>
      <c r="BK129" s="279"/>
      <c r="BL129" s="279"/>
      <c r="BM129" s="279"/>
      <c r="BN129" s="279"/>
      <c r="BO129" s="279"/>
      <c r="BP129" s="279"/>
      <c r="BQ129" s="279"/>
      <c r="BR129" s="279"/>
      <c r="BS129" s="279"/>
      <c r="BT129" s="279"/>
      <c r="BU129" s="279"/>
      <c r="BV129" s="279"/>
      <c r="BW129" s="279"/>
      <c r="BX129" s="279"/>
      <c r="BY129" s="279"/>
      <c r="BZ129" s="279"/>
      <c r="CA129" s="279"/>
      <c r="CB129" s="279"/>
      <c r="CC129" s="279"/>
      <c r="CD129" s="279"/>
      <c r="CE129" s="279"/>
      <c r="CF129" s="279"/>
      <c r="CG129" s="279"/>
      <c r="CH129" s="279"/>
      <c r="CI129" s="279"/>
      <c r="CJ129" s="279"/>
      <c r="CK129" s="279"/>
      <c r="CL129" s="279"/>
      <c r="CM129" s="279"/>
      <c r="CN129" s="279"/>
      <c r="CO129" s="279"/>
      <c r="CP129" s="289" t="str">
        <f t="shared" si="8"/>
        <v/>
      </c>
      <c r="CQ129" s="202"/>
    </row>
    <row r="130" spans="1:95" x14ac:dyDescent="0.3">
      <c r="A130" s="99"/>
      <c r="B130" s="268">
        <f t="shared" si="9"/>
        <v>121</v>
      </c>
      <c r="C130" s="280"/>
      <c r="D130" s="280"/>
      <c r="F130" s="280"/>
      <c r="G130" s="282"/>
      <c r="H130" s="101"/>
      <c r="I130" s="283"/>
      <c r="J130" s="283"/>
      <c r="K130" s="283"/>
      <c r="L130" s="283"/>
      <c r="M130" s="283"/>
      <c r="N130" s="283"/>
      <c r="O130" s="283"/>
      <c r="P130" s="101"/>
      <c r="Q130" s="283"/>
      <c r="R130" s="283"/>
      <c r="S130" s="283"/>
      <c r="T130" s="283"/>
      <c r="U130" s="283"/>
      <c r="V130" s="283"/>
      <c r="W130" s="283"/>
      <c r="X130" s="102"/>
      <c r="Y130" s="284"/>
      <c r="Z130" s="284"/>
      <c r="AA130" s="284"/>
      <c r="AB130" s="206" t="str">
        <f t="shared" si="7"/>
        <v/>
      </c>
      <c r="AC130" s="285"/>
      <c r="AD130" s="285"/>
      <c r="AE130" s="102"/>
      <c r="AF130" s="287"/>
      <c r="AG130" s="287"/>
      <c r="AH130" s="102"/>
      <c r="AI130" s="279"/>
      <c r="AJ130" s="279"/>
      <c r="AK130" s="279"/>
      <c r="AL130" s="279"/>
      <c r="AM130" s="279"/>
      <c r="AN130" s="279"/>
      <c r="AO130" s="279"/>
      <c r="AP130" s="279"/>
      <c r="AQ130" s="92"/>
      <c r="AR130" s="279"/>
      <c r="AS130" s="279"/>
      <c r="AT130" s="279"/>
      <c r="AU130" s="279"/>
      <c r="AV130" s="279"/>
      <c r="AW130" s="279"/>
      <c r="AX130" s="279"/>
      <c r="AY130" s="279"/>
      <c r="AZ130" s="279"/>
      <c r="BA130" s="279"/>
      <c r="BB130" s="279"/>
      <c r="BC130" s="279"/>
      <c r="BD130" s="279"/>
      <c r="BE130" s="279"/>
      <c r="BF130" s="279"/>
      <c r="BG130" s="279"/>
      <c r="BH130" s="279"/>
      <c r="BI130" s="279"/>
      <c r="BJ130" s="279"/>
      <c r="BK130" s="279"/>
      <c r="BL130" s="279"/>
      <c r="BM130" s="279"/>
      <c r="BN130" s="279"/>
      <c r="BO130" s="279"/>
      <c r="BP130" s="279"/>
      <c r="BQ130" s="279"/>
      <c r="BR130" s="279"/>
      <c r="BS130" s="279"/>
      <c r="BT130" s="279"/>
      <c r="BU130" s="279"/>
      <c r="BV130" s="279"/>
      <c r="BW130" s="279"/>
      <c r="BX130" s="279"/>
      <c r="BY130" s="279"/>
      <c r="BZ130" s="279"/>
      <c r="CA130" s="279"/>
      <c r="CB130" s="279"/>
      <c r="CC130" s="279"/>
      <c r="CD130" s="279"/>
      <c r="CE130" s="279"/>
      <c r="CF130" s="279"/>
      <c r="CG130" s="279"/>
      <c r="CH130" s="279"/>
      <c r="CI130" s="279"/>
      <c r="CJ130" s="279"/>
      <c r="CK130" s="279"/>
      <c r="CL130" s="279"/>
      <c r="CM130" s="279"/>
      <c r="CN130" s="279"/>
      <c r="CO130" s="279"/>
      <c r="CP130" s="289" t="str">
        <f t="shared" si="8"/>
        <v/>
      </c>
      <c r="CQ130" s="202"/>
    </row>
    <row r="131" spans="1:95" x14ac:dyDescent="0.3">
      <c r="A131" s="99"/>
      <c r="B131" s="268">
        <f t="shared" si="9"/>
        <v>122</v>
      </c>
      <c r="C131" s="280"/>
      <c r="D131" s="280"/>
      <c r="F131" s="280"/>
      <c r="G131" s="282"/>
      <c r="H131" s="101"/>
      <c r="I131" s="283"/>
      <c r="J131" s="283"/>
      <c r="K131" s="283"/>
      <c r="L131" s="283"/>
      <c r="M131" s="283"/>
      <c r="N131" s="283"/>
      <c r="O131" s="283"/>
      <c r="P131" s="101"/>
      <c r="Q131" s="283"/>
      <c r="R131" s="283"/>
      <c r="S131" s="283"/>
      <c r="T131" s="283"/>
      <c r="U131" s="283"/>
      <c r="V131" s="283"/>
      <c r="W131" s="283"/>
      <c r="X131" s="102"/>
      <c r="Y131" s="284"/>
      <c r="Z131" s="284"/>
      <c r="AA131" s="284"/>
      <c r="AB131" s="206" t="str">
        <f t="shared" si="7"/>
        <v/>
      </c>
      <c r="AC131" s="285"/>
      <c r="AD131" s="285"/>
      <c r="AE131" s="102"/>
      <c r="AF131" s="287"/>
      <c r="AG131" s="287"/>
      <c r="AH131" s="102"/>
      <c r="AI131" s="279"/>
      <c r="AJ131" s="279"/>
      <c r="AK131" s="279"/>
      <c r="AL131" s="279"/>
      <c r="AM131" s="279"/>
      <c r="AN131" s="279"/>
      <c r="AO131" s="279"/>
      <c r="AP131" s="279"/>
      <c r="AQ131" s="92"/>
      <c r="AR131" s="279"/>
      <c r="AS131" s="279"/>
      <c r="AT131" s="279"/>
      <c r="AU131" s="279"/>
      <c r="AV131" s="279"/>
      <c r="AW131" s="279"/>
      <c r="AX131" s="279"/>
      <c r="AY131" s="279"/>
      <c r="AZ131" s="279"/>
      <c r="BA131" s="279"/>
      <c r="BB131" s="279"/>
      <c r="BC131" s="279"/>
      <c r="BD131" s="279"/>
      <c r="BE131" s="279"/>
      <c r="BF131" s="279"/>
      <c r="BG131" s="279"/>
      <c r="BH131" s="279"/>
      <c r="BI131" s="279"/>
      <c r="BJ131" s="279"/>
      <c r="BK131" s="279"/>
      <c r="BL131" s="279"/>
      <c r="BM131" s="279"/>
      <c r="BN131" s="279"/>
      <c r="BO131" s="279"/>
      <c r="BP131" s="279"/>
      <c r="BQ131" s="279"/>
      <c r="BR131" s="279"/>
      <c r="BS131" s="279"/>
      <c r="BT131" s="279"/>
      <c r="BU131" s="279"/>
      <c r="BV131" s="279"/>
      <c r="BW131" s="279"/>
      <c r="BX131" s="279"/>
      <c r="BY131" s="279"/>
      <c r="BZ131" s="279"/>
      <c r="CA131" s="279"/>
      <c r="CB131" s="279"/>
      <c r="CC131" s="279"/>
      <c r="CD131" s="279"/>
      <c r="CE131" s="279"/>
      <c r="CF131" s="279"/>
      <c r="CG131" s="279"/>
      <c r="CH131" s="279"/>
      <c r="CI131" s="279"/>
      <c r="CJ131" s="279"/>
      <c r="CK131" s="279"/>
      <c r="CL131" s="279"/>
      <c r="CM131" s="279"/>
      <c r="CN131" s="279"/>
      <c r="CO131" s="279"/>
      <c r="CP131" s="289" t="str">
        <f t="shared" si="8"/>
        <v/>
      </c>
      <c r="CQ131" s="202"/>
    </row>
    <row r="132" spans="1:95" x14ac:dyDescent="0.3">
      <c r="A132" s="99"/>
      <c r="B132" s="268">
        <f t="shared" si="9"/>
        <v>123</v>
      </c>
      <c r="C132" s="280"/>
      <c r="D132" s="280"/>
      <c r="F132" s="280"/>
      <c r="G132" s="282"/>
      <c r="H132" s="101"/>
      <c r="I132" s="283"/>
      <c r="J132" s="283"/>
      <c r="K132" s="283"/>
      <c r="L132" s="283"/>
      <c r="M132" s="283"/>
      <c r="N132" s="283"/>
      <c r="O132" s="283"/>
      <c r="P132" s="101"/>
      <c r="Q132" s="283"/>
      <c r="R132" s="283"/>
      <c r="S132" s="283"/>
      <c r="T132" s="283"/>
      <c r="U132" s="283"/>
      <c r="V132" s="283"/>
      <c r="W132" s="283"/>
      <c r="X132" s="102"/>
      <c r="Y132" s="284"/>
      <c r="Z132" s="284"/>
      <c r="AA132" s="284"/>
      <c r="AB132" s="206" t="str">
        <f t="shared" si="7"/>
        <v/>
      </c>
      <c r="AC132" s="285"/>
      <c r="AD132" s="285"/>
      <c r="AE132" s="102"/>
      <c r="AF132" s="287"/>
      <c r="AG132" s="287"/>
      <c r="AH132" s="102"/>
      <c r="AI132" s="279"/>
      <c r="AJ132" s="279"/>
      <c r="AK132" s="279"/>
      <c r="AL132" s="279"/>
      <c r="AM132" s="279"/>
      <c r="AN132" s="279"/>
      <c r="AO132" s="279"/>
      <c r="AP132" s="279"/>
      <c r="AQ132" s="92"/>
      <c r="AR132" s="279"/>
      <c r="AS132" s="279"/>
      <c r="AT132" s="279"/>
      <c r="AU132" s="279"/>
      <c r="AV132" s="279"/>
      <c r="AW132" s="279"/>
      <c r="AX132" s="279"/>
      <c r="AY132" s="279"/>
      <c r="AZ132" s="279"/>
      <c r="BA132" s="279"/>
      <c r="BB132" s="279"/>
      <c r="BC132" s="279"/>
      <c r="BD132" s="279"/>
      <c r="BE132" s="279"/>
      <c r="BF132" s="279"/>
      <c r="BG132" s="279"/>
      <c r="BH132" s="279"/>
      <c r="BI132" s="279"/>
      <c r="BJ132" s="279"/>
      <c r="BK132" s="279"/>
      <c r="BL132" s="279"/>
      <c r="BM132" s="279"/>
      <c r="BN132" s="279"/>
      <c r="BO132" s="279"/>
      <c r="BP132" s="279"/>
      <c r="BQ132" s="279"/>
      <c r="BR132" s="279"/>
      <c r="BS132" s="279"/>
      <c r="BT132" s="279"/>
      <c r="BU132" s="279"/>
      <c r="BV132" s="279"/>
      <c r="BW132" s="279"/>
      <c r="BX132" s="279"/>
      <c r="BY132" s="279"/>
      <c r="BZ132" s="279"/>
      <c r="CA132" s="279"/>
      <c r="CB132" s="279"/>
      <c r="CC132" s="279"/>
      <c r="CD132" s="279"/>
      <c r="CE132" s="279"/>
      <c r="CF132" s="279"/>
      <c r="CG132" s="279"/>
      <c r="CH132" s="279"/>
      <c r="CI132" s="279"/>
      <c r="CJ132" s="279"/>
      <c r="CK132" s="279"/>
      <c r="CL132" s="279"/>
      <c r="CM132" s="279"/>
      <c r="CN132" s="279"/>
      <c r="CO132" s="279"/>
      <c r="CP132" s="289" t="str">
        <f t="shared" si="8"/>
        <v/>
      </c>
      <c r="CQ132" s="202"/>
    </row>
    <row r="133" spans="1:95" x14ac:dyDescent="0.3">
      <c r="A133" s="99"/>
      <c r="B133" s="268">
        <f t="shared" si="9"/>
        <v>124</v>
      </c>
      <c r="C133" s="280"/>
      <c r="D133" s="280"/>
      <c r="F133" s="280"/>
      <c r="G133" s="282"/>
      <c r="H133" s="101"/>
      <c r="I133" s="283"/>
      <c r="J133" s="283"/>
      <c r="K133" s="283"/>
      <c r="L133" s="283"/>
      <c r="M133" s="283"/>
      <c r="N133" s="283"/>
      <c r="O133" s="283"/>
      <c r="P133" s="101"/>
      <c r="Q133" s="283"/>
      <c r="R133" s="283"/>
      <c r="S133" s="283"/>
      <c r="T133" s="283"/>
      <c r="U133" s="283"/>
      <c r="V133" s="283"/>
      <c r="W133" s="283"/>
      <c r="X133" s="102"/>
      <c r="Y133" s="284"/>
      <c r="Z133" s="284"/>
      <c r="AA133" s="284"/>
      <c r="AB133" s="206" t="str">
        <f t="shared" si="7"/>
        <v/>
      </c>
      <c r="AC133" s="285"/>
      <c r="AD133" s="285"/>
      <c r="AE133" s="102"/>
      <c r="AF133" s="287"/>
      <c r="AG133" s="287"/>
      <c r="AH133" s="102"/>
      <c r="AI133" s="279"/>
      <c r="AJ133" s="279"/>
      <c r="AK133" s="279"/>
      <c r="AL133" s="279"/>
      <c r="AM133" s="279"/>
      <c r="AN133" s="279"/>
      <c r="AO133" s="279"/>
      <c r="AP133" s="279"/>
      <c r="AQ133" s="92"/>
      <c r="AR133" s="279"/>
      <c r="AS133" s="279"/>
      <c r="AT133" s="279"/>
      <c r="AU133" s="279"/>
      <c r="AV133" s="279"/>
      <c r="AW133" s="279"/>
      <c r="AX133" s="279"/>
      <c r="AY133" s="279"/>
      <c r="AZ133" s="279"/>
      <c r="BA133" s="279"/>
      <c r="BB133" s="279"/>
      <c r="BC133" s="279"/>
      <c r="BD133" s="279"/>
      <c r="BE133" s="279"/>
      <c r="BF133" s="279"/>
      <c r="BG133" s="279"/>
      <c r="BH133" s="279"/>
      <c r="BI133" s="279"/>
      <c r="BJ133" s="279"/>
      <c r="BK133" s="279"/>
      <c r="BL133" s="279"/>
      <c r="BM133" s="279"/>
      <c r="BN133" s="279"/>
      <c r="BO133" s="279"/>
      <c r="BP133" s="279"/>
      <c r="BQ133" s="279"/>
      <c r="BR133" s="279"/>
      <c r="BS133" s="279"/>
      <c r="BT133" s="279"/>
      <c r="BU133" s="279"/>
      <c r="BV133" s="279"/>
      <c r="BW133" s="279"/>
      <c r="BX133" s="279"/>
      <c r="BY133" s="279"/>
      <c r="BZ133" s="279"/>
      <c r="CA133" s="279"/>
      <c r="CB133" s="279"/>
      <c r="CC133" s="279"/>
      <c r="CD133" s="279"/>
      <c r="CE133" s="279"/>
      <c r="CF133" s="279"/>
      <c r="CG133" s="279"/>
      <c r="CH133" s="279"/>
      <c r="CI133" s="279"/>
      <c r="CJ133" s="279"/>
      <c r="CK133" s="279"/>
      <c r="CL133" s="279"/>
      <c r="CM133" s="279"/>
      <c r="CN133" s="279"/>
      <c r="CO133" s="279"/>
      <c r="CP133" s="289" t="str">
        <f t="shared" si="8"/>
        <v/>
      </c>
      <c r="CQ133" s="202"/>
    </row>
    <row r="134" spans="1:95" x14ac:dyDescent="0.3">
      <c r="A134" s="99"/>
      <c r="B134" s="268">
        <f t="shared" si="9"/>
        <v>125</v>
      </c>
      <c r="C134" s="280"/>
      <c r="D134" s="280"/>
      <c r="F134" s="280"/>
      <c r="G134" s="282"/>
      <c r="H134" s="101"/>
      <c r="I134" s="283"/>
      <c r="J134" s="283"/>
      <c r="K134" s="283"/>
      <c r="L134" s="283"/>
      <c r="M134" s="283"/>
      <c r="N134" s="283"/>
      <c r="O134" s="283"/>
      <c r="P134" s="101"/>
      <c r="Q134" s="283"/>
      <c r="R134" s="283"/>
      <c r="S134" s="283"/>
      <c r="T134" s="283"/>
      <c r="U134" s="283"/>
      <c r="V134" s="283"/>
      <c r="W134" s="283"/>
      <c r="X134" s="102"/>
      <c r="Y134" s="284"/>
      <c r="Z134" s="284"/>
      <c r="AA134" s="284"/>
      <c r="AB134" s="206" t="str">
        <f t="shared" si="7"/>
        <v/>
      </c>
      <c r="AC134" s="285"/>
      <c r="AD134" s="285"/>
      <c r="AE134" s="102"/>
      <c r="AF134" s="287"/>
      <c r="AG134" s="287"/>
      <c r="AH134" s="102"/>
      <c r="AI134" s="279"/>
      <c r="AJ134" s="279"/>
      <c r="AK134" s="279"/>
      <c r="AL134" s="279"/>
      <c r="AM134" s="279"/>
      <c r="AN134" s="279"/>
      <c r="AO134" s="279"/>
      <c r="AP134" s="279"/>
      <c r="AQ134" s="92"/>
      <c r="AR134" s="279"/>
      <c r="AS134" s="279"/>
      <c r="AT134" s="279"/>
      <c r="AU134" s="279"/>
      <c r="AV134" s="279"/>
      <c r="AW134" s="279"/>
      <c r="AX134" s="279"/>
      <c r="AY134" s="279"/>
      <c r="AZ134" s="279"/>
      <c r="BA134" s="279"/>
      <c r="BB134" s="279"/>
      <c r="BC134" s="279"/>
      <c r="BD134" s="279"/>
      <c r="BE134" s="279"/>
      <c r="BF134" s="279"/>
      <c r="BG134" s="279"/>
      <c r="BH134" s="279"/>
      <c r="BI134" s="279"/>
      <c r="BJ134" s="279"/>
      <c r="BK134" s="279"/>
      <c r="BL134" s="279"/>
      <c r="BM134" s="279"/>
      <c r="BN134" s="279"/>
      <c r="BO134" s="279"/>
      <c r="BP134" s="279"/>
      <c r="BQ134" s="279"/>
      <c r="BR134" s="279"/>
      <c r="BS134" s="279"/>
      <c r="BT134" s="279"/>
      <c r="BU134" s="279"/>
      <c r="BV134" s="279"/>
      <c r="BW134" s="279"/>
      <c r="BX134" s="279"/>
      <c r="BY134" s="279"/>
      <c r="BZ134" s="279"/>
      <c r="CA134" s="279"/>
      <c r="CB134" s="279"/>
      <c r="CC134" s="279"/>
      <c r="CD134" s="279"/>
      <c r="CE134" s="279"/>
      <c r="CF134" s="279"/>
      <c r="CG134" s="279"/>
      <c r="CH134" s="279"/>
      <c r="CI134" s="279"/>
      <c r="CJ134" s="279"/>
      <c r="CK134" s="279"/>
      <c r="CL134" s="279"/>
      <c r="CM134" s="279"/>
      <c r="CN134" s="279"/>
      <c r="CO134" s="279"/>
      <c r="CP134" s="289" t="str">
        <f t="shared" si="8"/>
        <v/>
      </c>
      <c r="CQ134" s="202"/>
    </row>
    <row r="135" spans="1:95" x14ac:dyDescent="0.3">
      <c r="A135" s="99"/>
      <c r="B135" s="268">
        <f t="shared" si="9"/>
        <v>126</v>
      </c>
      <c r="C135" s="280"/>
      <c r="D135" s="280"/>
      <c r="F135" s="280"/>
      <c r="G135" s="282"/>
      <c r="H135" s="101"/>
      <c r="I135" s="283"/>
      <c r="J135" s="283"/>
      <c r="K135" s="283"/>
      <c r="L135" s="283"/>
      <c r="M135" s="283"/>
      <c r="N135" s="283"/>
      <c r="O135" s="283"/>
      <c r="P135" s="101"/>
      <c r="Q135" s="283"/>
      <c r="R135" s="283"/>
      <c r="S135" s="283"/>
      <c r="T135" s="283"/>
      <c r="U135" s="283"/>
      <c r="V135" s="283"/>
      <c r="W135" s="283"/>
      <c r="X135" s="102"/>
      <c r="Y135" s="284"/>
      <c r="Z135" s="284"/>
      <c r="AA135" s="284"/>
      <c r="AB135" s="206" t="str">
        <f t="shared" si="7"/>
        <v/>
      </c>
      <c r="AC135" s="285"/>
      <c r="AD135" s="285"/>
      <c r="AE135" s="102"/>
      <c r="AF135" s="287"/>
      <c r="AG135" s="287"/>
      <c r="AH135" s="102"/>
      <c r="AI135" s="279"/>
      <c r="AJ135" s="279"/>
      <c r="AK135" s="279"/>
      <c r="AL135" s="279"/>
      <c r="AM135" s="279"/>
      <c r="AN135" s="279"/>
      <c r="AO135" s="279"/>
      <c r="AP135" s="279"/>
      <c r="AQ135" s="92"/>
      <c r="AR135" s="279"/>
      <c r="AS135" s="279"/>
      <c r="AT135" s="279"/>
      <c r="AU135" s="279"/>
      <c r="AV135" s="279"/>
      <c r="AW135" s="279"/>
      <c r="AX135" s="279"/>
      <c r="AY135" s="279"/>
      <c r="AZ135" s="279"/>
      <c r="BA135" s="279"/>
      <c r="BB135" s="279"/>
      <c r="BC135" s="279"/>
      <c r="BD135" s="279"/>
      <c r="BE135" s="279"/>
      <c r="BF135" s="279"/>
      <c r="BG135" s="279"/>
      <c r="BH135" s="279"/>
      <c r="BI135" s="279"/>
      <c r="BJ135" s="279"/>
      <c r="BK135" s="279"/>
      <c r="BL135" s="279"/>
      <c r="BM135" s="279"/>
      <c r="BN135" s="279"/>
      <c r="BO135" s="279"/>
      <c r="BP135" s="279"/>
      <c r="BQ135" s="279"/>
      <c r="BR135" s="279"/>
      <c r="BS135" s="279"/>
      <c r="BT135" s="279"/>
      <c r="BU135" s="279"/>
      <c r="BV135" s="279"/>
      <c r="BW135" s="279"/>
      <c r="BX135" s="279"/>
      <c r="BY135" s="279"/>
      <c r="BZ135" s="279"/>
      <c r="CA135" s="279"/>
      <c r="CB135" s="279"/>
      <c r="CC135" s="279"/>
      <c r="CD135" s="279"/>
      <c r="CE135" s="279"/>
      <c r="CF135" s="279"/>
      <c r="CG135" s="279"/>
      <c r="CH135" s="279"/>
      <c r="CI135" s="279"/>
      <c r="CJ135" s="279"/>
      <c r="CK135" s="279"/>
      <c r="CL135" s="279"/>
      <c r="CM135" s="279"/>
      <c r="CN135" s="279"/>
      <c r="CO135" s="279"/>
      <c r="CP135" s="289" t="str">
        <f t="shared" si="8"/>
        <v/>
      </c>
      <c r="CQ135" s="202"/>
    </row>
    <row r="136" spans="1:95" x14ac:dyDescent="0.3">
      <c r="A136" s="99"/>
      <c r="B136" s="268">
        <f t="shared" si="9"/>
        <v>127</v>
      </c>
      <c r="C136" s="280"/>
      <c r="D136" s="280"/>
      <c r="F136" s="280"/>
      <c r="G136" s="282"/>
      <c r="H136" s="101"/>
      <c r="I136" s="283"/>
      <c r="J136" s="283"/>
      <c r="K136" s="283"/>
      <c r="L136" s="283"/>
      <c r="M136" s="283"/>
      <c r="N136" s="283"/>
      <c r="O136" s="283"/>
      <c r="P136" s="101"/>
      <c r="Q136" s="283"/>
      <c r="R136" s="283"/>
      <c r="S136" s="283"/>
      <c r="T136" s="283"/>
      <c r="U136" s="283"/>
      <c r="V136" s="283"/>
      <c r="W136" s="283"/>
      <c r="X136" s="102"/>
      <c r="Y136" s="284"/>
      <c r="Z136" s="284"/>
      <c r="AA136" s="284"/>
      <c r="AB136" s="206" t="str">
        <f t="shared" si="7"/>
        <v/>
      </c>
      <c r="AC136" s="285"/>
      <c r="AD136" s="285"/>
      <c r="AE136" s="102"/>
      <c r="AF136" s="287"/>
      <c r="AG136" s="287"/>
      <c r="AH136" s="102"/>
      <c r="AI136" s="279"/>
      <c r="AJ136" s="279"/>
      <c r="AK136" s="279"/>
      <c r="AL136" s="279"/>
      <c r="AM136" s="279"/>
      <c r="AN136" s="279"/>
      <c r="AO136" s="279"/>
      <c r="AP136" s="279"/>
      <c r="AQ136" s="92"/>
      <c r="AR136" s="279"/>
      <c r="AS136" s="279"/>
      <c r="AT136" s="279"/>
      <c r="AU136" s="279"/>
      <c r="AV136" s="279"/>
      <c r="AW136" s="279"/>
      <c r="AX136" s="279"/>
      <c r="AY136" s="279"/>
      <c r="AZ136" s="279"/>
      <c r="BA136" s="279"/>
      <c r="BB136" s="279"/>
      <c r="BC136" s="279"/>
      <c r="BD136" s="279"/>
      <c r="BE136" s="279"/>
      <c r="BF136" s="279"/>
      <c r="BG136" s="279"/>
      <c r="BH136" s="279"/>
      <c r="BI136" s="279"/>
      <c r="BJ136" s="279"/>
      <c r="BK136" s="279"/>
      <c r="BL136" s="279"/>
      <c r="BM136" s="279"/>
      <c r="BN136" s="279"/>
      <c r="BO136" s="279"/>
      <c r="BP136" s="279"/>
      <c r="BQ136" s="279"/>
      <c r="BR136" s="279"/>
      <c r="BS136" s="279"/>
      <c r="BT136" s="279"/>
      <c r="BU136" s="279"/>
      <c r="BV136" s="279"/>
      <c r="BW136" s="279"/>
      <c r="BX136" s="279"/>
      <c r="BY136" s="279"/>
      <c r="BZ136" s="279"/>
      <c r="CA136" s="279"/>
      <c r="CB136" s="279"/>
      <c r="CC136" s="279"/>
      <c r="CD136" s="279"/>
      <c r="CE136" s="279"/>
      <c r="CF136" s="279"/>
      <c r="CG136" s="279"/>
      <c r="CH136" s="279"/>
      <c r="CI136" s="279"/>
      <c r="CJ136" s="279"/>
      <c r="CK136" s="279"/>
      <c r="CL136" s="279"/>
      <c r="CM136" s="279"/>
      <c r="CN136" s="279"/>
      <c r="CO136" s="279"/>
      <c r="CP136" s="289" t="str">
        <f t="shared" si="8"/>
        <v/>
      </c>
      <c r="CQ136" s="202"/>
    </row>
    <row r="137" spans="1:95" x14ac:dyDescent="0.3">
      <c r="A137" s="99"/>
      <c r="B137" s="268">
        <f t="shared" si="9"/>
        <v>128</v>
      </c>
      <c r="C137" s="280"/>
      <c r="D137" s="280"/>
      <c r="F137" s="280"/>
      <c r="G137" s="282"/>
      <c r="H137" s="101"/>
      <c r="I137" s="283"/>
      <c r="J137" s="283"/>
      <c r="K137" s="283"/>
      <c r="L137" s="283"/>
      <c r="M137" s="283"/>
      <c r="N137" s="283"/>
      <c r="O137" s="283"/>
      <c r="P137" s="101"/>
      <c r="Q137" s="283"/>
      <c r="R137" s="283"/>
      <c r="S137" s="283"/>
      <c r="T137" s="283"/>
      <c r="U137" s="283"/>
      <c r="V137" s="283"/>
      <c r="W137" s="283"/>
      <c r="X137" s="102"/>
      <c r="Y137" s="284"/>
      <c r="Z137" s="284"/>
      <c r="AA137" s="284"/>
      <c r="AB137" s="206" t="str">
        <f t="shared" si="7"/>
        <v/>
      </c>
      <c r="AC137" s="285"/>
      <c r="AD137" s="285"/>
      <c r="AE137" s="102"/>
      <c r="AF137" s="287"/>
      <c r="AG137" s="287"/>
      <c r="AH137" s="102"/>
      <c r="AI137" s="279"/>
      <c r="AJ137" s="279"/>
      <c r="AK137" s="279"/>
      <c r="AL137" s="279"/>
      <c r="AM137" s="279"/>
      <c r="AN137" s="279"/>
      <c r="AO137" s="279"/>
      <c r="AP137" s="279"/>
      <c r="AQ137" s="92"/>
      <c r="AR137" s="279"/>
      <c r="AS137" s="279"/>
      <c r="AT137" s="279"/>
      <c r="AU137" s="279"/>
      <c r="AV137" s="279"/>
      <c r="AW137" s="279"/>
      <c r="AX137" s="279"/>
      <c r="AY137" s="279"/>
      <c r="AZ137" s="279"/>
      <c r="BA137" s="279"/>
      <c r="BB137" s="279"/>
      <c r="BC137" s="279"/>
      <c r="BD137" s="279"/>
      <c r="BE137" s="279"/>
      <c r="BF137" s="279"/>
      <c r="BG137" s="279"/>
      <c r="BH137" s="279"/>
      <c r="BI137" s="279"/>
      <c r="BJ137" s="279"/>
      <c r="BK137" s="279"/>
      <c r="BL137" s="279"/>
      <c r="BM137" s="279"/>
      <c r="BN137" s="279"/>
      <c r="BO137" s="279"/>
      <c r="BP137" s="279"/>
      <c r="BQ137" s="279"/>
      <c r="BR137" s="279"/>
      <c r="BS137" s="279"/>
      <c r="BT137" s="279"/>
      <c r="BU137" s="279"/>
      <c r="BV137" s="279"/>
      <c r="BW137" s="279"/>
      <c r="BX137" s="279"/>
      <c r="BY137" s="279"/>
      <c r="BZ137" s="279"/>
      <c r="CA137" s="279"/>
      <c r="CB137" s="279"/>
      <c r="CC137" s="279"/>
      <c r="CD137" s="279"/>
      <c r="CE137" s="279"/>
      <c r="CF137" s="279"/>
      <c r="CG137" s="279"/>
      <c r="CH137" s="279"/>
      <c r="CI137" s="279"/>
      <c r="CJ137" s="279"/>
      <c r="CK137" s="279"/>
      <c r="CL137" s="279"/>
      <c r="CM137" s="279"/>
      <c r="CN137" s="279"/>
      <c r="CO137" s="279"/>
      <c r="CP137" s="289" t="str">
        <f t="shared" si="8"/>
        <v/>
      </c>
      <c r="CQ137" s="202"/>
    </row>
    <row r="138" spans="1:95" x14ac:dyDescent="0.3">
      <c r="A138" s="99"/>
      <c r="B138" s="268">
        <f t="shared" si="9"/>
        <v>129</v>
      </c>
      <c r="C138" s="280"/>
      <c r="D138" s="280"/>
      <c r="F138" s="280"/>
      <c r="G138" s="282"/>
      <c r="H138" s="101"/>
      <c r="I138" s="283"/>
      <c r="J138" s="283"/>
      <c r="K138" s="283"/>
      <c r="L138" s="283"/>
      <c r="M138" s="283"/>
      <c r="N138" s="283"/>
      <c r="O138" s="283"/>
      <c r="P138" s="101"/>
      <c r="Q138" s="283"/>
      <c r="R138" s="283"/>
      <c r="S138" s="283"/>
      <c r="T138" s="283"/>
      <c r="U138" s="283"/>
      <c r="V138" s="283"/>
      <c r="W138" s="283"/>
      <c r="X138" s="102"/>
      <c r="Y138" s="284"/>
      <c r="Z138" s="284"/>
      <c r="AA138" s="284"/>
      <c r="AB138" s="206" t="str">
        <f t="shared" si="7"/>
        <v/>
      </c>
      <c r="AC138" s="285"/>
      <c r="AD138" s="285"/>
      <c r="AE138" s="102"/>
      <c r="AF138" s="287"/>
      <c r="AG138" s="287"/>
      <c r="AH138" s="102"/>
      <c r="AI138" s="279"/>
      <c r="AJ138" s="279"/>
      <c r="AK138" s="279"/>
      <c r="AL138" s="279"/>
      <c r="AM138" s="279"/>
      <c r="AN138" s="279"/>
      <c r="AO138" s="279"/>
      <c r="AP138" s="279"/>
      <c r="AQ138" s="92"/>
      <c r="AR138" s="279"/>
      <c r="AS138" s="279"/>
      <c r="AT138" s="279"/>
      <c r="AU138" s="279"/>
      <c r="AV138" s="279"/>
      <c r="AW138" s="279"/>
      <c r="AX138" s="279"/>
      <c r="AY138" s="279"/>
      <c r="AZ138" s="279"/>
      <c r="BA138" s="279"/>
      <c r="BB138" s="279"/>
      <c r="BC138" s="279"/>
      <c r="BD138" s="279"/>
      <c r="BE138" s="279"/>
      <c r="BF138" s="279"/>
      <c r="BG138" s="279"/>
      <c r="BH138" s="279"/>
      <c r="BI138" s="279"/>
      <c r="BJ138" s="279"/>
      <c r="BK138" s="279"/>
      <c r="BL138" s="279"/>
      <c r="BM138" s="279"/>
      <c r="BN138" s="279"/>
      <c r="BO138" s="279"/>
      <c r="BP138" s="279"/>
      <c r="BQ138" s="279"/>
      <c r="BR138" s="279"/>
      <c r="BS138" s="279"/>
      <c r="BT138" s="279"/>
      <c r="BU138" s="279"/>
      <c r="BV138" s="279"/>
      <c r="BW138" s="279"/>
      <c r="BX138" s="279"/>
      <c r="BY138" s="279"/>
      <c r="BZ138" s="279"/>
      <c r="CA138" s="279"/>
      <c r="CB138" s="279"/>
      <c r="CC138" s="279"/>
      <c r="CD138" s="279"/>
      <c r="CE138" s="279"/>
      <c r="CF138" s="279"/>
      <c r="CG138" s="279"/>
      <c r="CH138" s="279"/>
      <c r="CI138" s="279"/>
      <c r="CJ138" s="279"/>
      <c r="CK138" s="279"/>
      <c r="CL138" s="279"/>
      <c r="CM138" s="279"/>
      <c r="CN138" s="279"/>
      <c r="CO138" s="279"/>
      <c r="CP138" s="289" t="str">
        <f t="shared" si="8"/>
        <v/>
      </c>
      <c r="CQ138" s="202"/>
    </row>
    <row r="139" spans="1:95" x14ac:dyDescent="0.3">
      <c r="A139" s="99"/>
      <c r="B139" s="268">
        <f t="shared" si="9"/>
        <v>130</v>
      </c>
      <c r="C139" s="280"/>
      <c r="D139" s="280"/>
      <c r="F139" s="280"/>
      <c r="G139" s="282"/>
      <c r="H139" s="101"/>
      <c r="I139" s="283"/>
      <c r="J139" s="283"/>
      <c r="K139" s="283"/>
      <c r="L139" s="283"/>
      <c r="M139" s="283"/>
      <c r="N139" s="283"/>
      <c r="O139" s="283"/>
      <c r="P139" s="101"/>
      <c r="Q139" s="283"/>
      <c r="R139" s="283"/>
      <c r="S139" s="283"/>
      <c r="T139" s="283"/>
      <c r="U139" s="283"/>
      <c r="V139" s="283"/>
      <c r="W139" s="283"/>
      <c r="X139" s="102"/>
      <c r="Y139" s="284"/>
      <c r="Z139" s="284"/>
      <c r="AA139" s="284"/>
      <c r="AB139" s="206" t="str">
        <f t="shared" ref="AB139:AB202" si="10">IF(SUM(Y139:AA139,I139:O139)=0,"",IF(SUM(Y139:AA139)=1,"",1))</f>
        <v/>
      </c>
      <c r="AC139" s="285"/>
      <c r="AD139" s="285"/>
      <c r="AE139" s="102"/>
      <c r="AF139" s="287"/>
      <c r="AG139" s="287"/>
      <c r="AH139" s="102"/>
      <c r="AI139" s="279"/>
      <c r="AJ139" s="279"/>
      <c r="AK139" s="279"/>
      <c r="AL139" s="279"/>
      <c r="AM139" s="279"/>
      <c r="AN139" s="279"/>
      <c r="AO139" s="279"/>
      <c r="AP139" s="279"/>
      <c r="AQ139" s="92"/>
      <c r="AR139" s="279"/>
      <c r="AS139" s="279"/>
      <c r="AT139" s="279"/>
      <c r="AU139" s="279"/>
      <c r="AV139" s="279"/>
      <c r="AW139" s="279"/>
      <c r="AX139" s="279"/>
      <c r="AY139" s="279"/>
      <c r="AZ139" s="279"/>
      <c r="BA139" s="279"/>
      <c r="BB139" s="279"/>
      <c r="BC139" s="279"/>
      <c r="BD139" s="279"/>
      <c r="BE139" s="279"/>
      <c r="BF139" s="279"/>
      <c r="BG139" s="279"/>
      <c r="BH139" s="279"/>
      <c r="BI139" s="279"/>
      <c r="BJ139" s="279"/>
      <c r="BK139" s="279"/>
      <c r="BL139" s="279"/>
      <c r="BM139" s="279"/>
      <c r="BN139" s="279"/>
      <c r="BO139" s="279"/>
      <c r="BP139" s="279"/>
      <c r="BQ139" s="279"/>
      <c r="BR139" s="279"/>
      <c r="BS139" s="279"/>
      <c r="BT139" s="279"/>
      <c r="BU139" s="279"/>
      <c r="BV139" s="279"/>
      <c r="BW139" s="279"/>
      <c r="BX139" s="279"/>
      <c r="BY139" s="279"/>
      <c r="BZ139" s="279"/>
      <c r="CA139" s="279"/>
      <c r="CB139" s="279"/>
      <c r="CC139" s="279"/>
      <c r="CD139" s="279"/>
      <c r="CE139" s="279"/>
      <c r="CF139" s="279"/>
      <c r="CG139" s="279"/>
      <c r="CH139" s="279"/>
      <c r="CI139" s="279"/>
      <c r="CJ139" s="279"/>
      <c r="CK139" s="279"/>
      <c r="CL139" s="279"/>
      <c r="CM139" s="279"/>
      <c r="CN139" s="279"/>
      <c r="CO139" s="279"/>
      <c r="CP139" s="289" t="str">
        <f t="shared" ref="CP139:CP202" si="11">IF(COUNT(AI139:AP139)=0,"",IF(SUM(AI139:AP139)=1,"",1))</f>
        <v/>
      </c>
      <c r="CQ139" s="202"/>
    </row>
    <row r="140" spans="1:95" x14ac:dyDescent="0.3">
      <c r="A140" s="99"/>
      <c r="B140" s="268">
        <f t="shared" ref="B140:B203" si="12">IFERROR(B139+1,"")</f>
        <v>131</v>
      </c>
      <c r="C140" s="280"/>
      <c r="D140" s="280"/>
      <c r="F140" s="280"/>
      <c r="G140" s="282"/>
      <c r="H140" s="101"/>
      <c r="I140" s="283"/>
      <c r="J140" s="283"/>
      <c r="K140" s="283"/>
      <c r="L140" s="283"/>
      <c r="M140" s="283"/>
      <c r="N140" s="283"/>
      <c r="O140" s="283"/>
      <c r="P140" s="101"/>
      <c r="Q140" s="283"/>
      <c r="R140" s="283"/>
      <c r="S140" s="283"/>
      <c r="T140" s="283"/>
      <c r="U140" s="283"/>
      <c r="V140" s="283"/>
      <c r="W140" s="283"/>
      <c r="X140" s="102"/>
      <c r="Y140" s="284"/>
      <c r="Z140" s="284"/>
      <c r="AA140" s="284"/>
      <c r="AB140" s="206" t="str">
        <f t="shared" si="10"/>
        <v/>
      </c>
      <c r="AC140" s="285"/>
      <c r="AD140" s="285"/>
      <c r="AE140" s="102"/>
      <c r="AF140" s="287"/>
      <c r="AG140" s="287"/>
      <c r="AH140" s="102"/>
      <c r="AI140" s="279"/>
      <c r="AJ140" s="279"/>
      <c r="AK140" s="279"/>
      <c r="AL140" s="279"/>
      <c r="AM140" s="279"/>
      <c r="AN140" s="279"/>
      <c r="AO140" s="279"/>
      <c r="AP140" s="279"/>
      <c r="AQ140" s="92"/>
      <c r="AR140" s="279"/>
      <c r="AS140" s="279"/>
      <c r="AT140" s="279"/>
      <c r="AU140" s="279"/>
      <c r="AV140" s="279"/>
      <c r="AW140" s="279"/>
      <c r="AX140" s="279"/>
      <c r="AY140" s="279"/>
      <c r="AZ140" s="279"/>
      <c r="BA140" s="279"/>
      <c r="BB140" s="279"/>
      <c r="BC140" s="279"/>
      <c r="BD140" s="279"/>
      <c r="BE140" s="279"/>
      <c r="BF140" s="279"/>
      <c r="BG140" s="279"/>
      <c r="BH140" s="279"/>
      <c r="BI140" s="279"/>
      <c r="BJ140" s="279"/>
      <c r="BK140" s="279"/>
      <c r="BL140" s="279"/>
      <c r="BM140" s="279"/>
      <c r="BN140" s="279"/>
      <c r="BO140" s="279"/>
      <c r="BP140" s="279"/>
      <c r="BQ140" s="279"/>
      <c r="BR140" s="279"/>
      <c r="BS140" s="279"/>
      <c r="BT140" s="279"/>
      <c r="BU140" s="279"/>
      <c r="BV140" s="279"/>
      <c r="BW140" s="279"/>
      <c r="BX140" s="279"/>
      <c r="BY140" s="279"/>
      <c r="BZ140" s="279"/>
      <c r="CA140" s="279"/>
      <c r="CB140" s="279"/>
      <c r="CC140" s="279"/>
      <c r="CD140" s="279"/>
      <c r="CE140" s="279"/>
      <c r="CF140" s="279"/>
      <c r="CG140" s="279"/>
      <c r="CH140" s="279"/>
      <c r="CI140" s="279"/>
      <c r="CJ140" s="279"/>
      <c r="CK140" s="279"/>
      <c r="CL140" s="279"/>
      <c r="CM140" s="279"/>
      <c r="CN140" s="279"/>
      <c r="CO140" s="279"/>
      <c r="CP140" s="289" t="str">
        <f t="shared" si="11"/>
        <v/>
      </c>
      <c r="CQ140" s="202"/>
    </row>
    <row r="141" spans="1:95" x14ac:dyDescent="0.3">
      <c r="A141" s="99"/>
      <c r="B141" s="268">
        <f t="shared" si="12"/>
        <v>132</v>
      </c>
      <c r="C141" s="280"/>
      <c r="D141" s="280"/>
      <c r="F141" s="280"/>
      <c r="G141" s="282"/>
      <c r="H141" s="101"/>
      <c r="I141" s="283"/>
      <c r="J141" s="283"/>
      <c r="K141" s="283"/>
      <c r="L141" s="283"/>
      <c r="M141" s="283"/>
      <c r="N141" s="283"/>
      <c r="O141" s="283"/>
      <c r="P141" s="101"/>
      <c r="Q141" s="283"/>
      <c r="R141" s="283"/>
      <c r="S141" s="283"/>
      <c r="T141" s="283"/>
      <c r="U141" s="283"/>
      <c r="V141" s="283"/>
      <c r="W141" s="283"/>
      <c r="X141" s="102"/>
      <c r="Y141" s="284"/>
      <c r="Z141" s="284"/>
      <c r="AA141" s="284"/>
      <c r="AB141" s="206" t="str">
        <f t="shared" si="10"/>
        <v/>
      </c>
      <c r="AC141" s="285"/>
      <c r="AD141" s="285"/>
      <c r="AE141" s="102"/>
      <c r="AF141" s="287"/>
      <c r="AG141" s="287"/>
      <c r="AH141" s="102"/>
      <c r="AI141" s="279"/>
      <c r="AJ141" s="279"/>
      <c r="AK141" s="279"/>
      <c r="AL141" s="279"/>
      <c r="AM141" s="279"/>
      <c r="AN141" s="279"/>
      <c r="AO141" s="279"/>
      <c r="AP141" s="279"/>
      <c r="AQ141" s="92"/>
      <c r="AR141" s="279"/>
      <c r="AS141" s="279"/>
      <c r="AT141" s="279"/>
      <c r="AU141" s="279"/>
      <c r="AV141" s="279"/>
      <c r="AW141" s="279"/>
      <c r="AX141" s="279"/>
      <c r="AY141" s="279"/>
      <c r="AZ141" s="279"/>
      <c r="BA141" s="279"/>
      <c r="BB141" s="279"/>
      <c r="BC141" s="279"/>
      <c r="BD141" s="279"/>
      <c r="BE141" s="279"/>
      <c r="BF141" s="279"/>
      <c r="BG141" s="279"/>
      <c r="BH141" s="279"/>
      <c r="BI141" s="279"/>
      <c r="BJ141" s="279"/>
      <c r="BK141" s="279"/>
      <c r="BL141" s="279"/>
      <c r="BM141" s="279"/>
      <c r="BN141" s="279"/>
      <c r="BO141" s="279"/>
      <c r="BP141" s="279"/>
      <c r="BQ141" s="279"/>
      <c r="BR141" s="279"/>
      <c r="BS141" s="279"/>
      <c r="BT141" s="279"/>
      <c r="BU141" s="279"/>
      <c r="BV141" s="279"/>
      <c r="BW141" s="279"/>
      <c r="BX141" s="279"/>
      <c r="BY141" s="279"/>
      <c r="BZ141" s="279"/>
      <c r="CA141" s="279"/>
      <c r="CB141" s="279"/>
      <c r="CC141" s="279"/>
      <c r="CD141" s="279"/>
      <c r="CE141" s="279"/>
      <c r="CF141" s="279"/>
      <c r="CG141" s="279"/>
      <c r="CH141" s="279"/>
      <c r="CI141" s="279"/>
      <c r="CJ141" s="279"/>
      <c r="CK141" s="279"/>
      <c r="CL141" s="279"/>
      <c r="CM141" s="279"/>
      <c r="CN141" s="279"/>
      <c r="CO141" s="279"/>
      <c r="CP141" s="289" t="str">
        <f t="shared" si="11"/>
        <v/>
      </c>
      <c r="CQ141" s="202"/>
    </row>
    <row r="142" spans="1:95" x14ac:dyDescent="0.3">
      <c r="A142" s="99"/>
      <c r="B142" s="268">
        <f t="shared" si="12"/>
        <v>133</v>
      </c>
      <c r="C142" s="280"/>
      <c r="D142" s="280"/>
      <c r="F142" s="280"/>
      <c r="G142" s="282"/>
      <c r="H142" s="101"/>
      <c r="I142" s="283"/>
      <c r="J142" s="283"/>
      <c r="K142" s="283"/>
      <c r="L142" s="283"/>
      <c r="M142" s="283"/>
      <c r="N142" s="283"/>
      <c r="O142" s="283"/>
      <c r="P142" s="101"/>
      <c r="Q142" s="283"/>
      <c r="R142" s="283"/>
      <c r="S142" s="283"/>
      <c r="T142" s="283"/>
      <c r="U142" s="283"/>
      <c r="V142" s="283"/>
      <c r="W142" s="283"/>
      <c r="X142" s="102"/>
      <c r="Y142" s="284"/>
      <c r="Z142" s="284"/>
      <c r="AA142" s="284"/>
      <c r="AB142" s="206" t="str">
        <f t="shared" si="10"/>
        <v/>
      </c>
      <c r="AC142" s="285"/>
      <c r="AD142" s="285"/>
      <c r="AE142" s="102"/>
      <c r="AF142" s="287"/>
      <c r="AG142" s="287"/>
      <c r="AH142" s="102"/>
      <c r="AI142" s="279"/>
      <c r="AJ142" s="279"/>
      <c r="AK142" s="279"/>
      <c r="AL142" s="279"/>
      <c r="AM142" s="279"/>
      <c r="AN142" s="279"/>
      <c r="AO142" s="279"/>
      <c r="AP142" s="279"/>
      <c r="AQ142" s="92"/>
      <c r="AR142" s="279"/>
      <c r="AS142" s="279"/>
      <c r="AT142" s="279"/>
      <c r="AU142" s="279"/>
      <c r="AV142" s="279"/>
      <c r="AW142" s="279"/>
      <c r="AX142" s="279"/>
      <c r="AY142" s="279"/>
      <c r="AZ142" s="279"/>
      <c r="BA142" s="279"/>
      <c r="BB142" s="279"/>
      <c r="BC142" s="279"/>
      <c r="BD142" s="279"/>
      <c r="BE142" s="279"/>
      <c r="BF142" s="279"/>
      <c r="BG142" s="279"/>
      <c r="BH142" s="279"/>
      <c r="BI142" s="279"/>
      <c r="BJ142" s="279"/>
      <c r="BK142" s="279"/>
      <c r="BL142" s="279"/>
      <c r="BM142" s="279"/>
      <c r="BN142" s="279"/>
      <c r="BO142" s="279"/>
      <c r="BP142" s="279"/>
      <c r="BQ142" s="279"/>
      <c r="BR142" s="279"/>
      <c r="BS142" s="279"/>
      <c r="BT142" s="279"/>
      <c r="BU142" s="279"/>
      <c r="BV142" s="279"/>
      <c r="BW142" s="279"/>
      <c r="BX142" s="279"/>
      <c r="BY142" s="279"/>
      <c r="BZ142" s="279"/>
      <c r="CA142" s="279"/>
      <c r="CB142" s="279"/>
      <c r="CC142" s="279"/>
      <c r="CD142" s="279"/>
      <c r="CE142" s="279"/>
      <c r="CF142" s="279"/>
      <c r="CG142" s="279"/>
      <c r="CH142" s="279"/>
      <c r="CI142" s="279"/>
      <c r="CJ142" s="279"/>
      <c r="CK142" s="279"/>
      <c r="CL142" s="279"/>
      <c r="CM142" s="279"/>
      <c r="CN142" s="279"/>
      <c r="CO142" s="279"/>
      <c r="CP142" s="289" t="str">
        <f t="shared" si="11"/>
        <v/>
      </c>
      <c r="CQ142" s="202"/>
    </row>
    <row r="143" spans="1:95" x14ac:dyDescent="0.3">
      <c r="A143" s="99"/>
      <c r="B143" s="268">
        <f t="shared" si="12"/>
        <v>134</v>
      </c>
      <c r="C143" s="280"/>
      <c r="D143" s="280"/>
      <c r="F143" s="280"/>
      <c r="G143" s="282"/>
      <c r="H143" s="101"/>
      <c r="I143" s="283"/>
      <c r="J143" s="283"/>
      <c r="K143" s="283"/>
      <c r="L143" s="283"/>
      <c r="M143" s="283"/>
      <c r="N143" s="283"/>
      <c r="O143" s="283"/>
      <c r="P143" s="101"/>
      <c r="Q143" s="283"/>
      <c r="R143" s="283"/>
      <c r="S143" s="283"/>
      <c r="T143" s="283"/>
      <c r="U143" s="283"/>
      <c r="V143" s="283"/>
      <c r="W143" s="283"/>
      <c r="X143" s="102"/>
      <c r="Y143" s="284"/>
      <c r="Z143" s="284"/>
      <c r="AA143" s="284"/>
      <c r="AB143" s="206" t="str">
        <f t="shared" si="10"/>
        <v/>
      </c>
      <c r="AC143" s="285"/>
      <c r="AD143" s="285"/>
      <c r="AE143" s="102"/>
      <c r="AF143" s="287"/>
      <c r="AG143" s="287"/>
      <c r="AH143" s="102"/>
      <c r="AI143" s="279"/>
      <c r="AJ143" s="279"/>
      <c r="AK143" s="279"/>
      <c r="AL143" s="279"/>
      <c r="AM143" s="279"/>
      <c r="AN143" s="279"/>
      <c r="AO143" s="279"/>
      <c r="AP143" s="279"/>
      <c r="AQ143" s="92"/>
      <c r="AR143" s="279"/>
      <c r="AS143" s="279"/>
      <c r="AT143" s="279"/>
      <c r="AU143" s="279"/>
      <c r="AV143" s="279"/>
      <c r="AW143" s="279"/>
      <c r="AX143" s="279"/>
      <c r="AY143" s="279"/>
      <c r="AZ143" s="279"/>
      <c r="BA143" s="279"/>
      <c r="BB143" s="279"/>
      <c r="BC143" s="279"/>
      <c r="BD143" s="279"/>
      <c r="BE143" s="279"/>
      <c r="BF143" s="279"/>
      <c r="BG143" s="279"/>
      <c r="BH143" s="279"/>
      <c r="BI143" s="279"/>
      <c r="BJ143" s="279"/>
      <c r="BK143" s="279"/>
      <c r="BL143" s="279"/>
      <c r="BM143" s="279"/>
      <c r="BN143" s="279"/>
      <c r="BO143" s="279"/>
      <c r="BP143" s="279"/>
      <c r="BQ143" s="279"/>
      <c r="BR143" s="279"/>
      <c r="BS143" s="279"/>
      <c r="BT143" s="279"/>
      <c r="BU143" s="279"/>
      <c r="BV143" s="279"/>
      <c r="BW143" s="279"/>
      <c r="BX143" s="279"/>
      <c r="BY143" s="279"/>
      <c r="BZ143" s="279"/>
      <c r="CA143" s="279"/>
      <c r="CB143" s="279"/>
      <c r="CC143" s="279"/>
      <c r="CD143" s="279"/>
      <c r="CE143" s="279"/>
      <c r="CF143" s="279"/>
      <c r="CG143" s="279"/>
      <c r="CH143" s="279"/>
      <c r="CI143" s="279"/>
      <c r="CJ143" s="279"/>
      <c r="CK143" s="279"/>
      <c r="CL143" s="279"/>
      <c r="CM143" s="279"/>
      <c r="CN143" s="279"/>
      <c r="CO143" s="279"/>
      <c r="CP143" s="289" t="str">
        <f t="shared" si="11"/>
        <v/>
      </c>
      <c r="CQ143" s="202"/>
    </row>
    <row r="144" spans="1:95" x14ac:dyDescent="0.3">
      <c r="A144" s="99"/>
      <c r="B144" s="268">
        <f t="shared" si="12"/>
        <v>135</v>
      </c>
      <c r="C144" s="280"/>
      <c r="D144" s="280"/>
      <c r="F144" s="280"/>
      <c r="G144" s="282"/>
      <c r="H144" s="101"/>
      <c r="I144" s="283"/>
      <c r="J144" s="283"/>
      <c r="K144" s="283"/>
      <c r="L144" s="283"/>
      <c r="M144" s="283"/>
      <c r="N144" s="283"/>
      <c r="O144" s="283"/>
      <c r="P144" s="101"/>
      <c r="Q144" s="283"/>
      <c r="R144" s="283"/>
      <c r="S144" s="283"/>
      <c r="T144" s="283"/>
      <c r="U144" s="283"/>
      <c r="V144" s="283"/>
      <c r="W144" s="283"/>
      <c r="X144" s="102"/>
      <c r="Y144" s="284"/>
      <c r="Z144" s="284"/>
      <c r="AA144" s="284"/>
      <c r="AB144" s="206" t="str">
        <f t="shared" si="10"/>
        <v/>
      </c>
      <c r="AC144" s="285"/>
      <c r="AD144" s="285"/>
      <c r="AE144" s="102"/>
      <c r="AF144" s="287"/>
      <c r="AG144" s="287"/>
      <c r="AH144" s="102"/>
      <c r="AI144" s="279"/>
      <c r="AJ144" s="279"/>
      <c r="AK144" s="279"/>
      <c r="AL144" s="279"/>
      <c r="AM144" s="279"/>
      <c r="AN144" s="279"/>
      <c r="AO144" s="279"/>
      <c r="AP144" s="279"/>
      <c r="AQ144" s="92"/>
      <c r="AR144" s="279"/>
      <c r="AS144" s="279"/>
      <c r="AT144" s="279"/>
      <c r="AU144" s="279"/>
      <c r="AV144" s="279"/>
      <c r="AW144" s="279"/>
      <c r="AX144" s="279"/>
      <c r="AY144" s="279"/>
      <c r="AZ144" s="279"/>
      <c r="BA144" s="279"/>
      <c r="BB144" s="279"/>
      <c r="BC144" s="279"/>
      <c r="BD144" s="279"/>
      <c r="BE144" s="279"/>
      <c r="BF144" s="279"/>
      <c r="BG144" s="279"/>
      <c r="BH144" s="279"/>
      <c r="BI144" s="279"/>
      <c r="BJ144" s="279"/>
      <c r="BK144" s="279"/>
      <c r="BL144" s="279"/>
      <c r="BM144" s="279"/>
      <c r="BN144" s="279"/>
      <c r="BO144" s="279"/>
      <c r="BP144" s="279"/>
      <c r="BQ144" s="279"/>
      <c r="BR144" s="279"/>
      <c r="BS144" s="279"/>
      <c r="BT144" s="279"/>
      <c r="BU144" s="279"/>
      <c r="BV144" s="279"/>
      <c r="BW144" s="279"/>
      <c r="BX144" s="279"/>
      <c r="BY144" s="279"/>
      <c r="BZ144" s="279"/>
      <c r="CA144" s="279"/>
      <c r="CB144" s="279"/>
      <c r="CC144" s="279"/>
      <c r="CD144" s="279"/>
      <c r="CE144" s="279"/>
      <c r="CF144" s="279"/>
      <c r="CG144" s="279"/>
      <c r="CH144" s="279"/>
      <c r="CI144" s="279"/>
      <c r="CJ144" s="279"/>
      <c r="CK144" s="279"/>
      <c r="CL144" s="279"/>
      <c r="CM144" s="279"/>
      <c r="CN144" s="279"/>
      <c r="CO144" s="279"/>
      <c r="CP144" s="289" t="str">
        <f t="shared" si="11"/>
        <v/>
      </c>
      <c r="CQ144" s="202"/>
    </row>
    <row r="145" spans="1:95" x14ac:dyDescent="0.3">
      <c r="A145" s="99"/>
      <c r="B145" s="268">
        <f t="shared" si="12"/>
        <v>136</v>
      </c>
      <c r="C145" s="280"/>
      <c r="D145" s="280"/>
      <c r="F145" s="280"/>
      <c r="G145" s="282"/>
      <c r="H145" s="101"/>
      <c r="I145" s="283"/>
      <c r="J145" s="283"/>
      <c r="K145" s="283"/>
      <c r="L145" s="283"/>
      <c r="M145" s="283"/>
      <c r="N145" s="283"/>
      <c r="O145" s="283"/>
      <c r="P145" s="101"/>
      <c r="Q145" s="283"/>
      <c r="R145" s="283"/>
      <c r="S145" s="283"/>
      <c r="T145" s="283"/>
      <c r="U145" s="283"/>
      <c r="V145" s="283"/>
      <c r="W145" s="283"/>
      <c r="X145" s="102"/>
      <c r="Y145" s="284"/>
      <c r="Z145" s="284"/>
      <c r="AA145" s="284"/>
      <c r="AB145" s="206" t="str">
        <f t="shared" si="10"/>
        <v/>
      </c>
      <c r="AC145" s="285"/>
      <c r="AD145" s="285"/>
      <c r="AE145" s="102"/>
      <c r="AF145" s="287"/>
      <c r="AG145" s="287"/>
      <c r="AH145" s="102"/>
      <c r="AI145" s="279"/>
      <c r="AJ145" s="279"/>
      <c r="AK145" s="279"/>
      <c r="AL145" s="279"/>
      <c r="AM145" s="279"/>
      <c r="AN145" s="279"/>
      <c r="AO145" s="279"/>
      <c r="AP145" s="279"/>
      <c r="AQ145" s="92"/>
      <c r="AR145" s="279"/>
      <c r="AS145" s="279"/>
      <c r="AT145" s="279"/>
      <c r="AU145" s="279"/>
      <c r="AV145" s="279"/>
      <c r="AW145" s="279"/>
      <c r="AX145" s="279"/>
      <c r="AY145" s="279"/>
      <c r="AZ145" s="279"/>
      <c r="BA145" s="279"/>
      <c r="BB145" s="279"/>
      <c r="BC145" s="279"/>
      <c r="BD145" s="279"/>
      <c r="BE145" s="279"/>
      <c r="BF145" s="279"/>
      <c r="BG145" s="279"/>
      <c r="BH145" s="279"/>
      <c r="BI145" s="279"/>
      <c r="BJ145" s="279"/>
      <c r="BK145" s="279"/>
      <c r="BL145" s="279"/>
      <c r="BM145" s="279"/>
      <c r="BN145" s="279"/>
      <c r="BO145" s="279"/>
      <c r="BP145" s="279"/>
      <c r="BQ145" s="279"/>
      <c r="BR145" s="279"/>
      <c r="BS145" s="279"/>
      <c r="BT145" s="279"/>
      <c r="BU145" s="279"/>
      <c r="BV145" s="279"/>
      <c r="BW145" s="279"/>
      <c r="BX145" s="279"/>
      <c r="BY145" s="279"/>
      <c r="BZ145" s="279"/>
      <c r="CA145" s="279"/>
      <c r="CB145" s="279"/>
      <c r="CC145" s="279"/>
      <c r="CD145" s="279"/>
      <c r="CE145" s="279"/>
      <c r="CF145" s="279"/>
      <c r="CG145" s="279"/>
      <c r="CH145" s="279"/>
      <c r="CI145" s="279"/>
      <c r="CJ145" s="279"/>
      <c r="CK145" s="279"/>
      <c r="CL145" s="279"/>
      <c r="CM145" s="279"/>
      <c r="CN145" s="279"/>
      <c r="CO145" s="279"/>
      <c r="CP145" s="289" t="str">
        <f t="shared" si="11"/>
        <v/>
      </c>
      <c r="CQ145" s="202"/>
    </row>
    <row r="146" spans="1:95" x14ac:dyDescent="0.3">
      <c r="A146" s="99"/>
      <c r="B146" s="268">
        <f t="shared" si="12"/>
        <v>137</v>
      </c>
      <c r="C146" s="280"/>
      <c r="D146" s="280"/>
      <c r="F146" s="280"/>
      <c r="G146" s="282"/>
      <c r="H146" s="101"/>
      <c r="I146" s="283"/>
      <c r="J146" s="283"/>
      <c r="K146" s="283"/>
      <c r="L146" s="283"/>
      <c r="M146" s="283"/>
      <c r="N146" s="283"/>
      <c r="O146" s="283"/>
      <c r="P146" s="101"/>
      <c r="Q146" s="283"/>
      <c r="R146" s="283"/>
      <c r="S146" s="283"/>
      <c r="T146" s="283"/>
      <c r="U146" s="283"/>
      <c r="V146" s="283"/>
      <c r="W146" s="283"/>
      <c r="X146" s="102"/>
      <c r="Y146" s="284"/>
      <c r="Z146" s="284"/>
      <c r="AA146" s="284"/>
      <c r="AB146" s="206" t="str">
        <f t="shared" si="10"/>
        <v/>
      </c>
      <c r="AC146" s="285"/>
      <c r="AD146" s="285"/>
      <c r="AE146" s="102"/>
      <c r="AF146" s="287"/>
      <c r="AG146" s="287"/>
      <c r="AH146" s="102"/>
      <c r="AI146" s="279"/>
      <c r="AJ146" s="279"/>
      <c r="AK146" s="279"/>
      <c r="AL146" s="279"/>
      <c r="AM146" s="279"/>
      <c r="AN146" s="279"/>
      <c r="AO146" s="279"/>
      <c r="AP146" s="279"/>
      <c r="AQ146" s="92"/>
      <c r="AR146" s="279"/>
      <c r="AS146" s="279"/>
      <c r="AT146" s="279"/>
      <c r="AU146" s="279"/>
      <c r="AV146" s="279"/>
      <c r="AW146" s="279"/>
      <c r="AX146" s="279"/>
      <c r="AY146" s="279"/>
      <c r="AZ146" s="279"/>
      <c r="BA146" s="279"/>
      <c r="BB146" s="279"/>
      <c r="BC146" s="279"/>
      <c r="BD146" s="279"/>
      <c r="BE146" s="279"/>
      <c r="BF146" s="279"/>
      <c r="BG146" s="279"/>
      <c r="BH146" s="279"/>
      <c r="BI146" s="279"/>
      <c r="BJ146" s="279"/>
      <c r="BK146" s="279"/>
      <c r="BL146" s="279"/>
      <c r="BM146" s="279"/>
      <c r="BN146" s="279"/>
      <c r="BO146" s="279"/>
      <c r="BP146" s="279"/>
      <c r="BQ146" s="279"/>
      <c r="BR146" s="279"/>
      <c r="BS146" s="279"/>
      <c r="BT146" s="279"/>
      <c r="BU146" s="279"/>
      <c r="BV146" s="279"/>
      <c r="BW146" s="279"/>
      <c r="BX146" s="279"/>
      <c r="BY146" s="279"/>
      <c r="BZ146" s="279"/>
      <c r="CA146" s="279"/>
      <c r="CB146" s="279"/>
      <c r="CC146" s="279"/>
      <c r="CD146" s="279"/>
      <c r="CE146" s="279"/>
      <c r="CF146" s="279"/>
      <c r="CG146" s="279"/>
      <c r="CH146" s="279"/>
      <c r="CI146" s="279"/>
      <c r="CJ146" s="279"/>
      <c r="CK146" s="279"/>
      <c r="CL146" s="279"/>
      <c r="CM146" s="279"/>
      <c r="CN146" s="279"/>
      <c r="CO146" s="279"/>
      <c r="CP146" s="289" t="str">
        <f t="shared" si="11"/>
        <v/>
      </c>
      <c r="CQ146" s="202"/>
    </row>
    <row r="147" spans="1:95" x14ac:dyDescent="0.3">
      <c r="A147" s="99"/>
      <c r="B147" s="268">
        <f t="shared" si="12"/>
        <v>138</v>
      </c>
      <c r="C147" s="280"/>
      <c r="D147" s="280"/>
      <c r="F147" s="280"/>
      <c r="G147" s="282"/>
      <c r="H147" s="101"/>
      <c r="I147" s="283"/>
      <c r="J147" s="283"/>
      <c r="K147" s="283"/>
      <c r="L147" s="283"/>
      <c r="M147" s="283"/>
      <c r="N147" s="283"/>
      <c r="O147" s="283"/>
      <c r="P147" s="101"/>
      <c r="Q147" s="283"/>
      <c r="R147" s="283"/>
      <c r="S147" s="283"/>
      <c r="T147" s="283"/>
      <c r="U147" s="283"/>
      <c r="V147" s="283"/>
      <c r="W147" s="283"/>
      <c r="X147" s="102"/>
      <c r="Y147" s="284"/>
      <c r="Z147" s="284"/>
      <c r="AA147" s="284"/>
      <c r="AB147" s="206" t="str">
        <f t="shared" si="10"/>
        <v/>
      </c>
      <c r="AC147" s="285"/>
      <c r="AD147" s="285"/>
      <c r="AE147" s="102"/>
      <c r="AF147" s="287"/>
      <c r="AG147" s="287"/>
      <c r="AH147" s="102"/>
      <c r="AI147" s="279"/>
      <c r="AJ147" s="279"/>
      <c r="AK147" s="279"/>
      <c r="AL147" s="279"/>
      <c r="AM147" s="279"/>
      <c r="AN147" s="279"/>
      <c r="AO147" s="279"/>
      <c r="AP147" s="279"/>
      <c r="AQ147" s="92"/>
      <c r="AR147" s="279"/>
      <c r="AS147" s="279"/>
      <c r="AT147" s="279"/>
      <c r="AU147" s="279"/>
      <c r="AV147" s="279"/>
      <c r="AW147" s="279"/>
      <c r="AX147" s="279"/>
      <c r="AY147" s="279"/>
      <c r="AZ147" s="279"/>
      <c r="BA147" s="279"/>
      <c r="BB147" s="279"/>
      <c r="BC147" s="279"/>
      <c r="BD147" s="279"/>
      <c r="BE147" s="279"/>
      <c r="BF147" s="279"/>
      <c r="BG147" s="279"/>
      <c r="BH147" s="279"/>
      <c r="BI147" s="279"/>
      <c r="BJ147" s="279"/>
      <c r="BK147" s="279"/>
      <c r="BL147" s="279"/>
      <c r="BM147" s="279"/>
      <c r="BN147" s="279"/>
      <c r="BO147" s="279"/>
      <c r="BP147" s="279"/>
      <c r="BQ147" s="279"/>
      <c r="BR147" s="279"/>
      <c r="BS147" s="279"/>
      <c r="BT147" s="279"/>
      <c r="BU147" s="279"/>
      <c r="BV147" s="279"/>
      <c r="BW147" s="279"/>
      <c r="BX147" s="279"/>
      <c r="BY147" s="279"/>
      <c r="BZ147" s="279"/>
      <c r="CA147" s="279"/>
      <c r="CB147" s="279"/>
      <c r="CC147" s="279"/>
      <c r="CD147" s="279"/>
      <c r="CE147" s="279"/>
      <c r="CF147" s="279"/>
      <c r="CG147" s="279"/>
      <c r="CH147" s="279"/>
      <c r="CI147" s="279"/>
      <c r="CJ147" s="279"/>
      <c r="CK147" s="279"/>
      <c r="CL147" s="279"/>
      <c r="CM147" s="279"/>
      <c r="CN147" s="279"/>
      <c r="CO147" s="279"/>
      <c r="CP147" s="289" t="str">
        <f t="shared" si="11"/>
        <v/>
      </c>
      <c r="CQ147" s="202"/>
    </row>
    <row r="148" spans="1:95" x14ac:dyDescent="0.3">
      <c r="A148" s="99"/>
      <c r="B148" s="268">
        <f t="shared" si="12"/>
        <v>139</v>
      </c>
      <c r="C148" s="280"/>
      <c r="D148" s="280"/>
      <c r="F148" s="280"/>
      <c r="G148" s="282"/>
      <c r="H148" s="101"/>
      <c r="I148" s="283"/>
      <c r="J148" s="283"/>
      <c r="K148" s="283"/>
      <c r="L148" s="283"/>
      <c r="M148" s="283"/>
      <c r="N148" s="283"/>
      <c r="O148" s="283"/>
      <c r="P148" s="101"/>
      <c r="Q148" s="283"/>
      <c r="R148" s="283"/>
      <c r="S148" s="283"/>
      <c r="T148" s="283"/>
      <c r="U148" s="283"/>
      <c r="V148" s="283"/>
      <c r="W148" s="283"/>
      <c r="X148" s="102"/>
      <c r="Y148" s="284"/>
      <c r="Z148" s="284"/>
      <c r="AA148" s="284"/>
      <c r="AB148" s="206" t="str">
        <f t="shared" si="10"/>
        <v/>
      </c>
      <c r="AC148" s="285"/>
      <c r="AD148" s="285"/>
      <c r="AE148" s="102"/>
      <c r="AF148" s="287"/>
      <c r="AG148" s="287"/>
      <c r="AH148" s="102"/>
      <c r="AI148" s="279"/>
      <c r="AJ148" s="279"/>
      <c r="AK148" s="279"/>
      <c r="AL148" s="279"/>
      <c r="AM148" s="279"/>
      <c r="AN148" s="279"/>
      <c r="AO148" s="279"/>
      <c r="AP148" s="279"/>
      <c r="AQ148" s="92"/>
      <c r="AR148" s="279"/>
      <c r="AS148" s="279"/>
      <c r="AT148" s="279"/>
      <c r="AU148" s="279"/>
      <c r="AV148" s="279"/>
      <c r="AW148" s="279"/>
      <c r="AX148" s="279"/>
      <c r="AY148" s="279"/>
      <c r="AZ148" s="279"/>
      <c r="BA148" s="279"/>
      <c r="BB148" s="279"/>
      <c r="BC148" s="279"/>
      <c r="BD148" s="279"/>
      <c r="BE148" s="279"/>
      <c r="BF148" s="279"/>
      <c r="BG148" s="279"/>
      <c r="BH148" s="279"/>
      <c r="BI148" s="279"/>
      <c r="BJ148" s="279"/>
      <c r="BK148" s="279"/>
      <c r="BL148" s="279"/>
      <c r="BM148" s="279"/>
      <c r="BN148" s="279"/>
      <c r="BO148" s="279"/>
      <c r="BP148" s="279"/>
      <c r="BQ148" s="279"/>
      <c r="BR148" s="279"/>
      <c r="BS148" s="279"/>
      <c r="BT148" s="279"/>
      <c r="BU148" s="279"/>
      <c r="BV148" s="279"/>
      <c r="BW148" s="279"/>
      <c r="BX148" s="279"/>
      <c r="BY148" s="279"/>
      <c r="BZ148" s="279"/>
      <c r="CA148" s="279"/>
      <c r="CB148" s="279"/>
      <c r="CC148" s="279"/>
      <c r="CD148" s="279"/>
      <c r="CE148" s="279"/>
      <c r="CF148" s="279"/>
      <c r="CG148" s="279"/>
      <c r="CH148" s="279"/>
      <c r="CI148" s="279"/>
      <c r="CJ148" s="279"/>
      <c r="CK148" s="279"/>
      <c r="CL148" s="279"/>
      <c r="CM148" s="279"/>
      <c r="CN148" s="279"/>
      <c r="CO148" s="279"/>
      <c r="CP148" s="289" t="str">
        <f t="shared" si="11"/>
        <v/>
      </c>
      <c r="CQ148" s="202"/>
    </row>
    <row r="149" spans="1:95" x14ac:dyDescent="0.3">
      <c r="A149" s="99"/>
      <c r="B149" s="268">
        <f t="shared" si="12"/>
        <v>140</v>
      </c>
      <c r="C149" s="280"/>
      <c r="D149" s="280"/>
      <c r="F149" s="280"/>
      <c r="G149" s="282"/>
      <c r="H149" s="101"/>
      <c r="I149" s="283"/>
      <c r="J149" s="283"/>
      <c r="K149" s="283"/>
      <c r="L149" s="283"/>
      <c r="M149" s="283"/>
      <c r="N149" s="283"/>
      <c r="O149" s="283"/>
      <c r="P149" s="101"/>
      <c r="Q149" s="283"/>
      <c r="R149" s="283"/>
      <c r="S149" s="283"/>
      <c r="T149" s="283"/>
      <c r="U149" s="283"/>
      <c r="V149" s="283"/>
      <c r="W149" s="283"/>
      <c r="X149" s="102"/>
      <c r="Y149" s="284"/>
      <c r="Z149" s="284"/>
      <c r="AA149" s="284"/>
      <c r="AB149" s="206" t="str">
        <f t="shared" si="10"/>
        <v/>
      </c>
      <c r="AC149" s="285"/>
      <c r="AD149" s="285"/>
      <c r="AE149" s="102"/>
      <c r="AF149" s="287"/>
      <c r="AG149" s="287"/>
      <c r="AH149" s="102"/>
      <c r="AI149" s="279"/>
      <c r="AJ149" s="279"/>
      <c r="AK149" s="279"/>
      <c r="AL149" s="279"/>
      <c r="AM149" s="279"/>
      <c r="AN149" s="279"/>
      <c r="AO149" s="279"/>
      <c r="AP149" s="279"/>
      <c r="AQ149" s="92"/>
      <c r="AR149" s="279"/>
      <c r="AS149" s="279"/>
      <c r="AT149" s="279"/>
      <c r="AU149" s="279"/>
      <c r="AV149" s="279"/>
      <c r="AW149" s="279"/>
      <c r="AX149" s="279"/>
      <c r="AY149" s="279"/>
      <c r="AZ149" s="279"/>
      <c r="BA149" s="279"/>
      <c r="BB149" s="279"/>
      <c r="BC149" s="279"/>
      <c r="BD149" s="279"/>
      <c r="BE149" s="279"/>
      <c r="BF149" s="279"/>
      <c r="BG149" s="279"/>
      <c r="BH149" s="279"/>
      <c r="BI149" s="279"/>
      <c r="BJ149" s="279"/>
      <c r="BK149" s="279"/>
      <c r="BL149" s="279"/>
      <c r="BM149" s="279"/>
      <c r="BN149" s="279"/>
      <c r="BO149" s="279"/>
      <c r="BP149" s="279"/>
      <c r="BQ149" s="279"/>
      <c r="BR149" s="279"/>
      <c r="BS149" s="279"/>
      <c r="BT149" s="279"/>
      <c r="BU149" s="279"/>
      <c r="BV149" s="279"/>
      <c r="BW149" s="279"/>
      <c r="BX149" s="279"/>
      <c r="BY149" s="279"/>
      <c r="BZ149" s="279"/>
      <c r="CA149" s="279"/>
      <c r="CB149" s="279"/>
      <c r="CC149" s="279"/>
      <c r="CD149" s="279"/>
      <c r="CE149" s="279"/>
      <c r="CF149" s="279"/>
      <c r="CG149" s="279"/>
      <c r="CH149" s="279"/>
      <c r="CI149" s="279"/>
      <c r="CJ149" s="279"/>
      <c r="CK149" s="279"/>
      <c r="CL149" s="279"/>
      <c r="CM149" s="279"/>
      <c r="CN149" s="279"/>
      <c r="CO149" s="279"/>
      <c r="CP149" s="289" t="str">
        <f t="shared" si="11"/>
        <v/>
      </c>
      <c r="CQ149" s="202"/>
    </row>
    <row r="150" spans="1:95" x14ac:dyDescent="0.3">
      <c r="A150" s="99"/>
      <c r="B150" s="268">
        <f t="shared" si="12"/>
        <v>141</v>
      </c>
      <c r="C150" s="280"/>
      <c r="D150" s="280"/>
      <c r="F150" s="280"/>
      <c r="G150" s="282"/>
      <c r="H150" s="101"/>
      <c r="I150" s="283"/>
      <c r="J150" s="283"/>
      <c r="K150" s="283"/>
      <c r="L150" s="283"/>
      <c r="M150" s="283"/>
      <c r="N150" s="283"/>
      <c r="O150" s="283"/>
      <c r="P150" s="101"/>
      <c r="Q150" s="283"/>
      <c r="R150" s="283"/>
      <c r="S150" s="283"/>
      <c r="T150" s="283"/>
      <c r="U150" s="283"/>
      <c r="V150" s="283"/>
      <c r="W150" s="283"/>
      <c r="X150" s="102"/>
      <c r="Y150" s="284"/>
      <c r="Z150" s="284"/>
      <c r="AA150" s="284"/>
      <c r="AB150" s="206" t="str">
        <f t="shared" si="10"/>
        <v/>
      </c>
      <c r="AC150" s="285"/>
      <c r="AD150" s="285"/>
      <c r="AE150" s="102"/>
      <c r="AF150" s="287"/>
      <c r="AG150" s="287"/>
      <c r="AH150" s="102"/>
      <c r="AI150" s="279"/>
      <c r="AJ150" s="279"/>
      <c r="AK150" s="279"/>
      <c r="AL150" s="279"/>
      <c r="AM150" s="279"/>
      <c r="AN150" s="279"/>
      <c r="AO150" s="279"/>
      <c r="AP150" s="279"/>
      <c r="AQ150" s="92"/>
      <c r="AR150" s="279"/>
      <c r="AS150" s="279"/>
      <c r="AT150" s="279"/>
      <c r="AU150" s="279"/>
      <c r="AV150" s="279"/>
      <c r="AW150" s="279"/>
      <c r="AX150" s="279"/>
      <c r="AY150" s="279"/>
      <c r="AZ150" s="279"/>
      <c r="BA150" s="279"/>
      <c r="BB150" s="279"/>
      <c r="BC150" s="279"/>
      <c r="BD150" s="279"/>
      <c r="BE150" s="279"/>
      <c r="BF150" s="279"/>
      <c r="BG150" s="279"/>
      <c r="BH150" s="279"/>
      <c r="BI150" s="279"/>
      <c r="BJ150" s="279"/>
      <c r="BK150" s="279"/>
      <c r="BL150" s="279"/>
      <c r="BM150" s="279"/>
      <c r="BN150" s="279"/>
      <c r="BO150" s="279"/>
      <c r="BP150" s="279"/>
      <c r="BQ150" s="279"/>
      <c r="BR150" s="279"/>
      <c r="BS150" s="279"/>
      <c r="BT150" s="279"/>
      <c r="BU150" s="279"/>
      <c r="BV150" s="279"/>
      <c r="BW150" s="279"/>
      <c r="BX150" s="279"/>
      <c r="BY150" s="279"/>
      <c r="BZ150" s="279"/>
      <c r="CA150" s="279"/>
      <c r="CB150" s="279"/>
      <c r="CC150" s="279"/>
      <c r="CD150" s="279"/>
      <c r="CE150" s="279"/>
      <c r="CF150" s="279"/>
      <c r="CG150" s="279"/>
      <c r="CH150" s="279"/>
      <c r="CI150" s="279"/>
      <c r="CJ150" s="279"/>
      <c r="CK150" s="279"/>
      <c r="CL150" s="279"/>
      <c r="CM150" s="279"/>
      <c r="CN150" s="279"/>
      <c r="CO150" s="279"/>
      <c r="CP150" s="289" t="str">
        <f t="shared" si="11"/>
        <v/>
      </c>
      <c r="CQ150" s="202"/>
    </row>
    <row r="151" spans="1:95" x14ac:dyDescent="0.3">
      <c r="A151" s="99"/>
      <c r="B151" s="268">
        <f t="shared" si="12"/>
        <v>142</v>
      </c>
      <c r="C151" s="280"/>
      <c r="D151" s="280"/>
      <c r="F151" s="280"/>
      <c r="G151" s="282"/>
      <c r="H151" s="101"/>
      <c r="I151" s="283"/>
      <c r="J151" s="283"/>
      <c r="K151" s="283"/>
      <c r="L151" s="283"/>
      <c r="M151" s="283"/>
      <c r="N151" s="283"/>
      <c r="O151" s="283"/>
      <c r="P151" s="101"/>
      <c r="Q151" s="283"/>
      <c r="R151" s="283"/>
      <c r="S151" s="283"/>
      <c r="T151" s="283"/>
      <c r="U151" s="283"/>
      <c r="V151" s="283"/>
      <c r="W151" s="283"/>
      <c r="X151" s="102"/>
      <c r="Y151" s="284"/>
      <c r="Z151" s="284"/>
      <c r="AA151" s="284"/>
      <c r="AB151" s="206" t="str">
        <f t="shared" si="10"/>
        <v/>
      </c>
      <c r="AC151" s="285"/>
      <c r="AD151" s="285"/>
      <c r="AE151" s="102"/>
      <c r="AF151" s="287"/>
      <c r="AG151" s="287"/>
      <c r="AH151" s="102"/>
      <c r="AI151" s="279"/>
      <c r="AJ151" s="279"/>
      <c r="AK151" s="279"/>
      <c r="AL151" s="279"/>
      <c r="AM151" s="279"/>
      <c r="AN151" s="279"/>
      <c r="AO151" s="279"/>
      <c r="AP151" s="279"/>
      <c r="AQ151" s="92"/>
      <c r="AR151" s="279"/>
      <c r="AS151" s="279"/>
      <c r="AT151" s="279"/>
      <c r="AU151" s="279"/>
      <c r="AV151" s="279"/>
      <c r="AW151" s="279"/>
      <c r="AX151" s="279"/>
      <c r="AY151" s="279"/>
      <c r="AZ151" s="279"/>
      <c r="BA151" s="279"/>
      <c r="BB151" s="279"/>
      <c r="BC151" s="279"/>
      <c r="BD151" s="279"/>
      <c r="BE151" s="279"/>
      <c r="BF151" s="279"/>
      <c r="BG151" s="279"/>
      <c r="BH151" s="279"/>
      <c r="BI151" s="279"/>
      <c r="BJ151" s="279"/>
      <c r="BK151" s="279"/>
      <c r="BL151" s="279"/>
      <c r="BM151" s="279"/>
      <c r="BN151" s="279"/>
      <c r="BO151" s="279"/>
      <c r="BP151" s="279"/>
      <c r="BQ151" s="279"/>
      <c r="BR151" s="279"/>
      <c r="BS151" s="279"/>
      <c r="BT151" s="279"/>
      <c r="BU151" s="279"/>
      <c r="BV151" s="279"/>
      <c r="BW151" s="279"/>
      <c r="BX151" s="279"/>
      <c r="BY151" s="279"/>
      <c r="BZ151" s="279"/>
      <c r="CA151" s="279"/>
      <c r="CB151" s="279"/>
      <c r="CC151" s="279"/>
      <c r="CD151" s="279"/>
      <c r="CE151" s="279"/>
      <c r="CF151" s="279"/>
      <c r="CG151" s="279"/>
      <c r="CH151" s="279"/>
      <c r="CI151" s="279"/>
      <c r="CJ151" s="279"/>
      <c r="CK151" s="279"/>
      <c r="CL151" s="279"/>
      <c r="CM151" s="279"/>
      <c r="CN151" s="279"/>
      <c r="CO151" s="279"/>
      <c r="CP151" s="289" t="str">
        <f t="shared" si="11"/>
        <v/>
      </c>
      <c r="CQ151" s="202"/>
    </row>
    <row r="152" spans="1:95" x14ac:dyDescent="0.3">
      <c r="A152" s="99"/>
      <c r="B152" s="268">
        <f t="shared" si="12"/>
        <v>143</v>
      </c>
      <c r="C152" s="280"/>
      <c r="D152" s="280"/>
      <c r="F152" s="280"/>
      <c r="G152" s="282"/>
      <c r="H152" s="101"/>
      <c r="I152" s="283"/>
      <c r="J152" s="283"/>
      <c r="K152" s="283"/>
      <c r="L152" s="283"/>
      <c r="M152" s="283"/>
      <c r="N152" s="283"/>
      <c r="O152" s="283"/>
      <c r="P152" s="101"/>
      <c r="Q152" s="283"/>
      <c r="R152" s="283"/>
      <c r="S152" s="283"/>
      <c r="T152" s="283"/>
      <c r="U152" s="283"/>
      <c r="V152" s="283"/>
      <c r="W152" s="283"/>
      <c r="X152" s="102"/>
      <c r="Y152" s="284"/>
      <c r="Z152" s="284"/>
      <c r="AA152" s="284"/>
      <c r="AB152" s="206" t="str">
        <f t="shared" si="10"/>
        <v/>
      </c>
      <c r="AC152" s="285"/>
      <c r="AD152" s="285"/>
      <c r="AE152" s="102"/>
      <c r="AF152" s="287"/>
      <c r="AG152" s="287"/>
      <c r="AH152" s="102"/>
      <c r="AI152" s="279"/>
      <c r="AJ152" s="279"/>
      <c r="AK152" s="279"/>
      <c r="AL152" s="279"/>
      <c r="AM152" s="279"/>
      <c r="AN152" s="279"/>
      <c r="AO152" s="279"/>
      <c r="AP152" s="279"/>
      <c r="AQ152" s="92"/>
      <c r="AR152" s="279"/>
      <c r="AS152" s="279"/>
      <c r="AT152" s="279"/>
      <c r="AU152" s="279"/>
      <c r="AV152" s="279"/>
      <c r="AW152" s="279"/>
      <c r="AX152" s="279"/>
      <c r="AY152" s="279"/>
      <c r="AZ152" s="279"/>
      <c r="BA152" s="279"/>
      <c r="BB152" s="279"/>
      <c r="BC152" s="279"/>
      <c r="BD152" s="279"/>
      <c r="BE152" s="279"/>
      <c r="BF152" s="279"/>
      <c r="BG152" s="279"/>
      <c r="BH152" s="279"/>
      <c r="BI152" s="279"/>
      <c r="BJ152" s="279"/>
      <c r="BK152" s="279"/>
      <c r="BL152" s="279"/>
      <c r="BM152" s="279"/>
      <c r="BN152" s="279"/>
      <c r="BO152" s="279"/>
      <c r="BP152" s="279"/>
      <c r="BQ152" s="279"/>
      <c r="BR152" s="279"/>
      <c r="BS152" s="279"/>
      <c r="BT152" s="279"/>
      <c r="BU152" s="279"/>
      <c r="BV152" s="279"/>
      <c r="BW152" s="279"/>
      <c r="BX152" s="279"/>
      <c r="BY152" s="279"/>
      <c r="BZ152" s="279"/>
      <c r="CA152" s="279"/>
      <c r="CB152" s="279"/>
      <c r="CC152" s="279"/>
      <c r="CD152" s="279"/>
      <c r="CE152" s="279"/>
      <c r="CF152" s="279"/>
      <c r="CG152" s="279"/>
      <c r="CH152" s="279"/>
      <c r="CI152" s="279"/>
      <c r="CJ152" s="279"/>
      <c r="CK152" s="279"/>
      <c r="CL152" s="279"/>
      <c r="CM152" s="279"/>
      <c r="CN152" s="279"/>
      <c r="CO152" s="279"/>
      <c r="CP152" s="289" t="str">
        <f t="shared" si="11"/>
        <v/>
      </c>
      <c r="CQ152" s="202"/>
    </row>
    <row r="153" spans="1:95" x14ac:dyDescent="0.3">
      <c r="A153" s="99"/>
      <c r="B153" s="268">
        <f t="shared" si="12"/>
        <v>144</v>
      </c>
      <c r="C153" s="280"/>
      <c r="D153" s="280"/>
      <c r="F153" s="280"/>
      <c r="G153" s="282"/>
      <c r="H153" s="101"/>
      <c r="I153" s="283"/>
      <c r="J153" s="283"/>
      <c r="K153" s="283"/>
      <c r="L153" s="283"/>
      <c r="M153" s="283"/>
      <c r="N153" s="283"/>
      <c r="O153" s="283"/>
      <c r="P153" s="101"/>
      <c r="Q153" s="283"/>
      <c r="R153" s="283"/>
      <c r="S153" s="283"/>
      <c r="T153" s="283"/>
      <c r="U153" s="283"/>
      <c r="V153" s="283"/>
      <c r="W153" s="283"/>
      <c r="X153" s="102"/>
      <c r="Y153" s="284"/>
      <c r="Z153" s="284"/>
      <c r="AA153" s="284"/>
      <c r="AB153" s="206" t="str">
        <f t="shared" si="10"/>
        <v/>
      </c>
      <c r="AC153" s="285"/>
      <c r="AD153" s="285"/>
      <c r="AE153" s="102"/>
      <c r="AF153" s="287"/>
      <c r="AG153" s="287"/>
      <c r="AH153" s="102"/>
      <c r="AI153" s="279"/>
      <c r="AJ153" s="279"/>
      <c r="AK153" s="279"/>
      <c r="AL153" s="279"/>
      <c r="AM153" s="279"/>
      <c r="AN153" s="279"/>
      <c r="AO153" s="279"/>
      <c r="AP153" s="279"/>
      <c r="AQ153" s="92"/>
      <c r="AR153" s="279"/>
      <c r="AS153" s="279"/>
      <c r="AT153" s="279"/>
      <c r="AU153" s="279"/>
      <c r="AV153" s="279"/>
      <c r="AW153" s="279"/>
      <c r="AX153" s="279"/>
      <c r="AY153" s="279"/>
      <c r="AZ153" s="279"/>
      <c r="BA153" s="279"/>
      <c r="BB153" s="279"/>
      <c r="BC153" s="279"/>
      <c r="BD153" s="279"/>
      <c r="BE153" s="279"/>
      <c r="BF153" s="279"/>
      <c r="BG153" s="279"/>
      <c r="BH153" s="279"/>
      <c r="BI153" s="279"/>
      <c r="BJ153" s="279"/>
      <c r="BK153" s="279"/>
      <c r="BL153" s="279"/>
      <c r="BM153" s="279"/>
      <c r="BN153" s="279"/>
      <c r="BO153" s="279"/>
      <c r="BP153" s="279"/>
      <c r="BQ153" s="279"/>
      <c r="BR153" s="279"/>
      <c r="BS153" s="279"/>
      <c r="BT153" s="279"/>
      <c r="BU153" s="279"/>
      <c r="BV153" s="279"/>
      <c r="BW153" s="279"/>
      <c r="BX153" s="279"/>
      <c r="BY153" s="279"/>
      <c r="BZ153" s="279"/>
      <c r="CA153" s="279"/>
      <c r="CB153" s="279"/>
      <c r="CC153" s="279"/>
      <c r="CD153" s="279"/>
      <c r="CE153" s="279"/>
      <c r="CF153" s="279"/>
      <c r="CG153" s="279"/>
      <c r="CH153" s="279"/>
      <c r="CI153" s="279"/>
      <c r="CJ153" s="279"/>
      <c r="CK153" s="279"/>
      <c r="CL153" s="279"/>
      <c r="CM153" s="279"/>
      <c r="CN153" s="279"/>
      <c r="CO153" s="279"/>
      <c r="CP153" s="289" t="str">
        <f t="shared" si="11"/>
        <v/>
      </c>
      <c r="CQ153" s="202"/>
    </row>
    <row r="154" spans="1:95" x14ac:dyDescent="0.3">
      <c r="A154" s="99"/>
      <c r="B154" s="268">
        <f t="shared" si="12"/>
        <v>145</v>
      </c>
      <c r="C154" s="280"/>
      <c r="D154" s="280"/>
      <c r="F154" s="280"/>
      <c r="G154" s="282"/>
      <c r="H154" s="101"/>
      <c r="I154" s="283"/>
      <c r="J154" s="283"/>
      <c r="K154" s="283"/>
      <c r="L154" s="283"/>
      <c r="M154" s="283"/>
      <c r="N154" s="283"/>
      <c r="O154" s="283"/>
      <c r="P154" s="101"/>
      <c r="Q154" s="283"/>
      <c r="R154" s="283"/>
      <c r="S154" s="283"/>
      <c r="T154" s="283"/>
      <c r="U154" s="283"/>
      <c r="V154" s="283"/>
      <c r="W154" s="283"/>
      <c r="X154" s="102"/>
      <c r="Y154" s="284"/>
      <c r="Z154" s="284"/>
      <c r="AA154" s="284"/>
      <c r="AB154" s="206" t="str">
        <f t="shared" si="10"/>
        <v/>
      </c>
      <c r="AC154" s="285"/>
      <c r="AD154" s="285"/>
      <c r="AE154" s="102"/>
      <c r="AF154" s="287"/>
      <c r="AG154" s="287"/>
      <c r="AH154" s="102"/>
      <c r="AI154" s="279"/>
      <c r="AJ154" s="279"/>
      <c r="AK154" s="279"/>
      <c r="AL154" s="279"/>
      <c r="AM154" s="279"/>
      <c r="AN154" s="279"/>
      <c r="AO154" s="279"/>
      <c r="AP154" s="279"/>
      <c r="AQ154" s="92"/>
      <c r="AR154" s="279"/>
      <c r="AS154" s="279"/>
      <c r="AT154" s="279"/>
      <c r="AU154" s="279"/>
      <c r="AV154" s="279"/>
      <c r="AW154" s="279"/>
      <c r="AX154" s="279"/>
      <c r="AY154" s="279"/>
      <c r="AZ154" s="279"/>
      <c r="BA154" s="279"/>
      <c r="BB154" s="279"/>
      <c r="BC154" s="279"/>
      <c r="BD154" s="279"/>
      <c r="BE154" s="279"/>
      <c r="BF154" s="279"/>
      <c r="BG154" s="279"/>
      <c r="BH154" s="279"/>
      <c r="BI154" s="279"/>
      <c r="BJ154" s="279"/>
      <c r="BK154" s="279"/>
      <c r="BL154" s="279"/>
      <c r="BM154" s="279"/>
      <c r="BN154" s="279"/>
      <c r="BO154" s="279"/>
      <c r="BP154" s="279"/>
      <c r="BQ154" s="279"/>
      <c r="BR154" s="279"/>
      <c r="BS154" s="279"/>
      <c r="BT154" s="279"/>
      <c r="BU154" s="279"/>
      <c r="BV154" s="279"/>
      <c r="BW154" s="279"/>
      <c r="BX154" s="279"/>
      <c r="BY154" s="279"/>
      <c r="BZ154" s="279"/>
      <c r="CA154" s="279"/>
      <c r="CB154" s="279"/>
      <c r="CC154" s="279"/>
      <c r="CD154" s="279"/>
      <c r="CE154" s="279"/>
      <c r="CF154" s="279"/>
      <c r="CG154" s="279"/>
      <c r="CH154" s="279"/>
      <c r="CI154" s="279"/>
      <c r="CJ154" s="279"/>
      <c r="CK154" s="279"/>
      <c r="CL154" s="279"/>
      <c r="CM154" s="279"/>
      <c r="CN154" s="279"/>
      <c r="CO154" s="279"/>
      <c r="CP154" s="289" t="str">
        <f t="shared" si="11"/>
        <v/>
      </c>
      <c r="CQ154" s="202"/>
    </row>
    <row r="155" spans="1:95" x14ac:dyDescent="0.3">
      <c r="A155" s="99"/>
      <c r="B155" s="268">
        <f t="shared" si="12"/>
        <v>146</v>
      </c>
      <c r="C155" s="280"/>
      <c r="D155" s="280"/>
      <c r="F155" s="280"/>
      <c r="G155" s="282"/>
      <c r="H155" s="101"/>
      <c r="I155" s="283"/>
      <c r="J155" s="283"/>
      <c r="K155" s="283"/>
      <c r="L155" s="283"/>
      <c r="M155" s="283"/>
      <c r="N155" s="283"/>
      <c r="O155" s="283"/>
      <c r="P155" s="101"/>
      <c r="Q155" s="283"/>
      <c r="R155" s="283"/>
      <c r="S155" s="283"/>
      <c r="T155" s="283"/>
      <c r="U155" s="283"/>
      <c r="V155" s="283"/>
      <c r="W155" s="283"/>
      <c r="X155" s="102"/>
      <c r="Y155" s="284"/>
      <c r="Z155" s="284"/>
      <c r="AA155" s="284"/>
      <c r="AB155" s="206" t="str">
        <f t="shared" si="10"/>
        <v/>
      </c>
      <c r="AC155" s="285"/>
      <c r="AD155" s="285"/>
      <c r="AE155" s="102"/>
      <c r="AF155" s="287"/>
      <c r="AG155" s="287"/>
      <c r="AH155" s="102"/>
      <c r="AI155" s="279"/>
      <c r="AJ155" s="279"/>
      <c r="AK155" s="279"/>
      <c r="AL155" s="279"/>
      <c r="AM155" s="279"/>
      <c r="AN155" s="279"/>
      <c r="AO155" s="279"/>
      <c r="AP155" s="279"/>
      <c r="AQ155" s="92"/>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89" t="str">
        <f t="shared" si="11"/>
        <v/>
      </c>
      <c r="CQ155" s="202"/>
    </row>
    <row r="156" spans="1:95" x14ac:dyDescent="0.3">
      <c r="A156" s="99"/>
      <c r="B156" s="268">
        <f t="shared" si="12"/>
        <v>147</v>
      </c>
      <c r="C156" s="280"/>
      <c r="D156" s="280"/>
      <c r="F156" s="280"/>
      <c r="G156" s="282"/>
      <c r="H156" s="101"/>
      <c r="I156" s="283"/>
      <c r="J156" s="283"/>
      <c r="K156" s="283"/>
      <c r="L156" s="283"/>
      <c r="M156" s="283"/>
      <c r="N156" s="283"/>
      <c r="O156" s="283"/>
      <c r="P156" s="101"/>
      <c r="Q156" s="283"/>
      <c r="R156" s="283"/>
      <c r="S156" s="283"/>
      <c r="T156" s="283"/>
      <c r="U156" s="283"/>
      <c r="V156" s="283"/>
      <c r="W156" s="283"/>
      <c r="X156" s="102"/>
      <c r="Y156" s="284"/>
      <c r="Z156" s="284"/>
      <c r="AA156" s="284"/>
      <c r="AB156" s="206" t="str">
        <f t="shared" si="10"/>
        <v/>
      </c>
      <c r="AC156" s="285"/>
      <c r="AD156" s="285"/>
      <c r="AE156" s="102"/>
      <c r="AF156" s="287"/>
      <c r="AG156" s="287"/>
      <c r="AH156" s="102"/>
      <c r="AI156" s="279"/>
      <c r="AJ156" s="279"/>
      <c r="AK156" s="279"/>
      <c r="AL156" s="279"/>
      <c r="AM156" s="279"/>
      <c r="AN156" s="279"/>
      <c r="AO156" s="279"/>
      <c r="AP156" s="279"/>
      <c r="AQ156" s="92"/>
      <c r="AR156" s="279"/>
      <c r="AS156" s="279"/>
      <c r="AT156" s="279"/>
      <c r="AU156" s="279"/>
      <c r="AV156" s="279"/>
      <c r="AW156" s="279"/>
      <c r="AX156" s="279"/>
      <c r="AY156" s="279"/>
      <c r="AZ156" s="279"/>
      <c r="BA156" s="279"/>
      <c r="BB156" s="279"/>
      <c r="BC156" s="279"/>
      <c r="BD156" s="279"/>
      <c r="BE156" s="279"/>
      <c r="BF156" s="279"/>
      <c r="BG156" s="279"/>
      <c r="BH156" s="279"/>
      <c r="BI156" s="279"/>
      <c r="BJ156" s="279"/>
      <c r="BK156" s="279"/>
      <c r="BL156" s="279"/>
      <c r="BM156" s="279"/>
      <c r="BN156" s="279"/>
      <c r="BO156" s="279"/>
      <c r="BP156" s="279"/>
      <c r="BQ156" s="279"/>
      <c r="BR156" s="279"/>
      <c r="BS156" s="279"/>
      <c r="BT156" s="279"/>
      <c r="BU156" s="279"/>
      <c r="BV156" s="279"/>
      <c r="BW156" s="279"/>
      <c r="BX156" s="279"/>
      <c r="BY156" s="279"/>
      <c r="BZ156" s="279"/>
      <c r="CA156" s="279"/>
      <c r="CB156" s="279"/>
      <c r="CC156" s="279"/>
      <c r="CD156" s="279"/>
      <c r="CE156" s="279"/>
      <c r="CF156" s="279"/>
      <c r="CG156" s="279"/>
      <c r="CH156" s="279"/>
      <c r="CI156" s="279"/>
      <c r="CJ156" s="279"/>
      <c r="CK156" s="279"/>
      <c r="CL156" s="279"/>
      <c r="CM156" s="279"/>
      <c r="CN156" s="279"/>
      <c r="CO156" s="279"/>
      <c r="CP156" s="289" t="str">
        <f t="shared" si="11"/>
        <v/>
      </c>
      <c r="CQ156" s="202"/>
    </row>
    <row r="157" spans="1:95" x14ac:dyDescent="0.3">
      <c r="A157" s="99"/>
      <c r="B157" s="268">
        <f t="shared" si="12"/>
        <v>148</v>
      </c>
      <c r="C157" s="280"/>
      <c r="D157" s="280"/>
      <c r="F157" s="280"/>
      <c r="G157" s="282"/>
      <c r="H157" s="101"/>
      <c r="I157" s="283"/>
      <c r="J157" s="283"/>
      <c r="K157" s="283"/>
      <c r="L157" s="283"/>
      <c r="M157" s="283"/>
      <c r="N157" s="283"/>
      <c r="O157" s="283"/>
      <c r="P157" s="101"/>
      <c r="Q157" s="283"/>
      <c r="R157" s="283"/>
      <c r="S157" s="283"/>
      <c r="T157" s="283"/>
      <c r="U157" s="283"/>
      <c r="V157" s="283"/>
      <c r="W157" s="283"/>
      <c r="X157" s="102"/>
      <c r="Y157" s="284"/>
      <c r="Z157" s="284"/>
      <c r="AA157" s="284"/>
      <c r="AB157" s="206" t="str">
        <f t="shared" si="10"/>
        <v/>
      </c>
      <c r="AC157" s="285"/>
      <c r="AD157" s="285"/>
      <c r="AE157" s="102"/>
      <c r="AF157" s="287"/>
      <c r="AG157" s="287"/>
      <c r="AH157" s="102"/>
      <c r="AI157" s="279"/>
      <c r="AJ157" s="279"/>
      <c r="AK157" s="279"/>
      <c r="AL157" s="279"/>
      <c r="AM157" s="279"/>
      <c r="AN157" s="279"/>
      <c r="AO157" s="279"/>
      <c r="AP157" s="279"/>
      <c r="AQ157" s="92"/>
      <c r="AR157" s="279"/>
      <c r="AS157" s="279"/>
      <c r="AT157" s="279"/>
      <c r="AU157" s="279"/>
      <c r="AV157" s="279"/>
      <c r="AW157" s="279"/>
      <c r="AX157" s="279"/>
      <c r="AY157" s="279"/>
      <c r="AZ157" s="279"/>
      <c r="BA157" s="279"/>
      <c r="BB157" s="279"/>
      <c r="BC157" s="279"/>
      <c r="BD157" s="279"/>
      <c r="BE157" s="279"/>
      <c r="BF157" s="279"/>
      <c r="BG157" s="279"/>
      <c r="BH157" s="279"/>
      <c r="BI157" s="279"/>
      <c r="BJ157" s="279"/>
      <c r="BK157" s="279"/>
      <c r="BL157" s="279"/>
      <c r="BM157" s="279"/>
      <c r="BN157" s="279"/>
      <c r="BO157" s="279"/>
      <c r="BP157" s="279"/>
      <c r="BQ157" s="279"/>
      <c r="BR157" s="279"/>
      <c r="BS157" s="279"/>
      <c r="BT157" s="279"/>
      <c r="BU157" s="279"/>
      <c r="BV157" s="279"/>
      <c r="BW157" s="279"/>
      <c r="BX157" s="279"/>
      <c r="BY157" s="279"/>
      <c r="BZ157" s="279"/>
      <c r="CA157" s="279"/>
      <c r="CB157" s="279"/>
      <c r="CC157" s="279"/>
      <c r="CD157" s="279"/>
      <c r="CE157" s="279"/>
      <c r="CF157" s="279"/>
      <c r="CG157" s="279"/>
      <c r="CH157" s="279"/>
      <c r="CI157" s="279"/>
      <c r="CJ157" s="279"/>
      <c r="CK157" s="279"/>
      <c r="CL157" s="279"/>
      <c r="CM157" s="279"/>
      <c r="CN157" s="279"/>
      <c r="CO157" s="279"/>
      <c r="CP157" s="289" t="str">
        <f t="shared" si="11"/>
        <v/>
      </c>
      <c r="CQ157" s="202"/>
    </row>
    <row r="158" spans="1:95" x14ac:dyDescent="0.3">
      <c r="A158" s="99"/>
      <c r="B158" s="268">
        <f t="shared" si="12"/>
        <v>149</v>
      </c>
      <c r="C158" s="280"/>
      <c r="D158" s="280"/>
      <c r="F158" s="280"/>
      <c r="G158" s="282"/>
      <c r="H158" s="101"/>
      <c r="I158" s="283"/>
      <c r="J158" s="283"/>
      <c r="K158" s="283"/>
      <c r="L158" s="283"/>
      <c r="M158" s="283"/>
      <c r="N158" s="283"/>
      <c r="O158" s="283"/>
      <c r="P158" s="101"/>
      <c r="Q158" s="283"/>
      <c r="R158" s="283"/>
      <c r="S158" s="283"/>
      <c r="T158" s="283"/>
      <c r="U158" s="283"/>
      <c r="V158" s="283"/>
      <c r="W158" s="283"/>
      <c r="X158" s="102"/>
      <c r="Y158" s="284"/>
      <c r="Z158" s="284"/>
      <c r="AA158" s="284"/>
      <c r="AB158" s="206" t="str">
        <f t="shared" si="10"/>
        <v/>
      </c>
      <c r="AC158" s="285"/>
      <c r="AD158" s="285"/>
      <c r="AE158" s="102"/>
      <c r="AF158" s="287"/>
      <c r="AG158" s="287"/>
      <c r="AH158" s="102"/>
      <c r="AI158" s="279"/>
      <c r="AJ158" s="279"/>
      <c r="AK158" s="279"/>
      <c r="AL158" s="279"/>
      <c r="AM158" s="279"/>
      <c r="AN158" s="279"/>
      <c r="AO158" s="279"/>
      <c r="AP158" s="279"/>
      <c r="AQ158" s="92"/>
      <c r="AR158" s="279"/>
      <c r="AS158" s="279"/>
      <c r="AT158" s="279"/>
      <c r="AU158" s="279"/>
      <c r="AV158" s="279"/>
      <c r="AW158" s="279"/>
      <c r="AX158" s="279"/>
      <c r="AY158" s="279"/>
      <c r="AZ158" s="279"/>
      <c r="BA158" s="279"/>
      <c r="BB158" s="279"/>
      <c r="BC158" s="279"/>
      <c r="BD158" s="279"/>
      <c r="BE158" s="279"/>
      <c r="BF158" s="279"/>
      <c r="BG158" s="279"/>
      <c r="BH158" s="279"/>
      <c r="BI158" s="279"/>
      <c r="BJ158" s="279"/>
      <c r="BK158" s="279"/>
      <c r="BL158" s="279"/>
      <c r="BM158" s="279"/>
      <c r="BN158" s="279"/>
      <c r="BO158" s="279"/>
      <c r="BP158" s="279"/>
      <c r="BQ158" s="279"/>
      <c r="BR158" s="279"/>
      <c r="BS158" s="279"/>
      <c r="BT158" s="279"/>
      <c r="BU158" s="279"/>
      <c r="BV158" s="279"/>
      <c r="BW158" s="279"/>
      <c r="BX158" s="279"/>
      <c r="BY158" s="279"/>
      <c r="BZ158" s="279"/>
      <c r="CA158" s="279"/>
      <c r="CB158" s="279"/>
      <c r="CC158" s="279"/>
      <c r="CD158" s="279"/>
      <c r="CE158" s="279"/>
      <c r="CF158" s="279"/>
      <c r="CG158" s="279"/>
      <c r="CH158" s="279"/>
      <c r="CI158" s="279"/>
      <c r="CJ158" s="279"/>
      <c r="CK158" s="279"/>
      <c r="CL158" s="279"/>
      <c r="CM158" s="279"/>
      <c r="CN158" s="279"/>
      <c r="CO158" s="279"/>
      <c r="CP158" s="289" t="str">
        <f t="shared" si="11"/>
        <v/>
      </c>
      <c r="CQ158" s="202"/>
    </row>
    <row r="159" spans="1:95" x14ac:dyDescent="0.3">
      <c r="A159" s="99"/>
      <c r="B159" s="268">
        <f t="shared" si="12"/>
        <v>150</v>
      </c>
      <c r="C159" s="280"/>
      <c r="D159" s="280"/>
      <c r="F159" s="280"/>
      <c r="G159" s="282"/>
      <c r="H159" s="101"/>
      <c r="I159" s="283"/>
      <c r="J159" s="283"/>
      <c r="K159" s="283"/>
      <c r="L159" s="283"/>
      <c r="M159" s="283"/>
      <c r="N159" s="283"/>
      <c r="O159" s="283"/>
      <c r="P159" s="101"/>
      <c r="Q159" s="283"/>
      <c r="R159" s="283"/>
      <c r="S159" s="283"/>
      <c r="T159" s="283"/>
      <c r="U159" s="283"/>
      <c r="V159" s="283"/>
      <c r="W159" s="283"/>
      <c r="X159" s="102"/>
      <c r="Y159" s="284"/>
      <c r="Z159" s="284"/>
      <c r="AA159" s="284"/>
      <c r="AB159" s="206" t="str">
        <f t="shared" si="10"/>
        <v/>
      </c>
      <c r="AC159" s="285"/>
      <c r="AD159" s="285"/>
      <c r="AE159" s="102"/>
      <c r="AF159" s="287"/>
      <c r="AG159" s="287"/>
      <c r="AH159" s="102"/>
      <c r="AI159" s="279"/>
      <c r="AJ159" s="279"/>
      <c r="AK159" s="279"/>
      <c r="AL159" s="279"/>
      <c r="AM159" s="279"/>
      <c r="AN159" s="279"/>
      <c r="AO159" s="279"/>
      <c r="AP159" s="279"/>
      <c r="AQ159" s="92"/>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79"/>
      <c r="CB159" s="279"/>
      <c r="CC159" s="279"/>
      <c r="CD159" s="279"/>
      <c r="CE159" s="279"/>
      <c r="CF159" s="279"/>
      <c r="CG159" s="279"/>
      <c r="CH159" s="279"/>
      <c r="CI159" s="279"/>
      <c r="CJ159" s="279"/>
      <c r="CK159" s="279"/>
      <c r="CL159" s="279"/>
      <c r="CM159" s="279"/>
      <c r="CN159" s="279"/>
      <c r="CO159" s="279"/>
      <c r="CP159" s="289" t="str">
        <f t="shared" si="11"/>
        <v/>
      </c>
      <c r="CQ159" s="202"/>
    </row>
    <row r="160" spans="1:95" x14ac:dyDescent="0.3">
      <c r="A160" s="99"/>
      <c r="B160" s="268">
        <f t="shared" si="12"/>
        <v>151</v>
      </c>
      <c r="C160" s="280"/>
      <c r="D160" s="280"/>
      <c r="F160" s="280"/>
      <c r="G160" s="282"/>
      <c r="H160" s="101"/>
      <c r="I160" s="283"/>
      <c r="J160" s="283"/>
      <c r="K160" s="283"/>
      <c r="L160" s="283"/>
      <c r="M160" s="283"/>
      <c r="N160" s="283"/>
      <c r="O160" s="283"/>
      <c r="P160" s="101"/>
      <c r="Q160" s="283"/>
      <c r="R160" s="283"/>
      <c r="S160" s="283"/>
      <c r="T160" s="283"/>
      <c r="U160" s="283"/>
      <c r="V160" s="283"/>
      <c r="W160" s="283"/>
      <c r="X160" s="102"/>
      <c r="Y160" s="284"/>
      <c r="Z160" s="284"/>
      <c r="AA160" s="284"/>
      <c r="AB160" s="206" t="str">
        <f t="shared" si="10"/>
        <v/>
      </c>
      <c r="AC160" s="285"/>
      <c r="AD160" s="285"/>
      <c r="AE160" s="102"/>
      <c r="AF160" s="287"/>
      <c r="AG160" s="287"/>
      <c r="AH160" s="102"/>
      <c r="AI160" s="279"/>
      <c r="AJ160" s="279"/>
      <c r="AK160" s="279"/>
      <c r="AL160" s="279"/>
      <c r="AM160" s="279"/>
      <c r="AN160" s="279"/>
      <c r="AO160" s="279"/>
      <c r="AP160" s="279"/>
      <c r="AQ160" s="92"/>
      <c r="AR160" s="279"/>
      <c r="AS160" s="279"/>
      <c r="AT160" s="279"/>
      <c r="AU160" s="279"/>
      <c r="AV160" s="279"/>
      <c r="AW160" s="279"/>
      <c r="AX160" s="279"/>
      <c r="AY160" s="279"/>
      <c r="AZ160" s="279"/>
      <c r="BA160" s="279"/>
      <c r="BB160" s="279"/>
      <c r="BC160" s="279"/>
      <c r="BD160" s="279"/>
      <c r="BE160" s="279"/>
      <c r="BF160" s="279"/>
      <c r="BG160" s="279"/>
      <c r="BH160" s="279"/>
      <c r="BI160" s="279"/>
      <c r="BJ160" s="279"/>
      <c r="BK160" s="279"/>
      <c r="BL160" s="279"/>
      <c r="BM160" s="279"/>
      <c r="BN160" s="279"/>
      <c r="BO160" s="279"/>
      <c r="BP160" s="279"/>
      <c r="BQ160" s="279"/>
      <c r="BR160" s="279"/>
      <c r="BS160" s="279"/>
      <c r="BT160" s="279"/>
      <c r="BU160" s="279"/>
      <c r="BV160" s="279"/>
      <c r="BW160" s="279"/>
      <c r="BX160" s="279"/>
      <c r="BY160" s="279"/>
      <c r="BZ160" s="279"/>
      <c r="CA160" s="279"/>
      <c r="CB160" s="279"/>
      <c r="CC160" s="279"/>
      <c r="CD160" s="279"/>
      <c r="CE160" s="279"/>
      <c r="CF160" s="279"/>
      <c r="CG160" s="279"/>
      <c r="CH160" s="279"/>
      <c r="CI160" s="279"/>
      <c r="CJ160" s="279"/>
      <c r="CK160" s="279"/>
      <c r="CL160" s="279"/>
      <c r="CM160" s="279"/>
      <c r="CN160" s="279"/>
      <c r="CO160" s="279"/>
      <c r="CP160" s="289" t="str">
        <f t="shared" si="11"/>
        <v/>
      </c>
      <c r="CQ160" s="202"/>
    </row>
    <row r="161" spans="1:95" x14ac:dyDescent="0.3">
      <c r="A161" s="99"/>
      <c r="B161" s="268">
        <f t="shared" si="12"/>
        <v>152</v>
      </c>
      <c r="C161" s="280"/>
      <c r="D161" s="280"/>
      <c r="F161" s="280"/>
      <c r="G161" s="282"/>
      <c r="H161" s="101"/>
      <c r="I161" s="283"/>
      <c r="J161" s="283"/>
      <c r="K161" s="283"/>
      <c r="L161" s="283"/>
      <c r="M161" s="283"/>
      <c r="N161" s="283"/>
      <c r="O161" s="283"/>
      <c r="P161" s="101"/>
      <c r="Q161" s="283"/>
      <c r="R161" s="283"/>
      <c r="S161" s="283"/>
      <c r="T161" s="283"/>
      <c r="U161" s="283"/>
      <c r="V161" s="283"/>
      <c r="W161" s="283"/>
      <c r="X161" s="102"/>
      <c r="Y161" s="284"/>
      <c r="Z161" s="284"/>
      <c r="AA161" s="284"/>
      <c r="AB161" s="206" t="str">
        <f t="shared" si="10"/>
        <v/>
      </c>
      <c r="AC161" s="285"/>
      <c r="AD161" s="285"/>
      <c r="AE161" s="102"/>
      <c r="AF161" s="287"/>
      <c r="AG161" s="287"/>
      <c r="AH161" s="102"/>
      <c r="AI161" s="279"/>
      <c r="AJ161" s="279"/>
      <c r="AK161" s="279"/>
      <c r="AL161" s="279"/>
      <c r="AM161" s="279"/>
      <c r="AN161" s="279"/>
      <c r="AO161" s="279"/>
      <c r="AP161" s="279"/>
      <c r="AQ161" s="92"/>
      <c r="AR161" s="279"/>
      <c r="AS161" s="279"/>
      <c r="AT161" s="279"/>
      <c r="AU161" s="279"/>
      <c r="AV161" s="279"/>
      <c r="AW161" s="279"/>
      <c r="AX161" s="279"/>
      <c r="AY161" s="279"/>
      <c r="AZ161" s="279"/>
      <c r="BA161" s="279"/>
      <c r="BB161" s="279"/>
      <c r="BC161" s="279"/>
      <c r="BD161" s="279"/>
      <c r="BE161" s="279"/>
      <c r="BF161" s="279"/>
      <c r="BG161" s="279"/>
      <c r="BH161" s="279"/>
      <c r="BI161" s="279"/>
      <c r="BJ161" s="279"/>
      <c r="BK161" s="279"/>
      <c r="BL161" s="279"/>
      <c r="BM161" s="279"/>
      <c r="BN161" s="279"/>
      <c r="BO161" s="279"/>
      <c r="BP161" s="279"/>
      <c r="BQ161" s="279"/>
      <c r="BR161" s="279"/>
      <c r="BS161" s="279"/>
      <c r="BT161" s="279"/>
      <c r="BU161" s="279"/>
      <c r="BV161" s="279"/>
      <c r="BW161" s="279"/>
      <c r="BX161" s="279"/>
      <c r="BY161" s="279"/>
      <c r="BZ161" s="279"/>
      <c r="CA161" s="279"/>
      <c r="CB161" s="279"/>
      <c r="CC161" s="279"/>
      <c r="CD161" s="279"/>
      <c r="CE161" s="279"/>
      <c r="CF161" s="279"/>
      <c r="CG161" s="279"/>
      <c r="CH161" s="279"/>
      <c r="CI161" s="279"/>
      <c r="CJ161" s="279"/>
      <c r="CK161" s="279"/>
      <c r="CL161" s="279"/>
      <c r="CM161" s="279"/>
      <c r="CN161" s="279"/>
      <c r="CO161" s="279"/>
      <c r="CP161" s="289" t="str">
        <f t="shared" si="11"/>
        <v/>
      </c>
      <c r="CQ161" s="202"/>
    </row>
    <row r="162" spans="1:95" x14ac:dyDescent="0.3">
      <c r="A162" s="99"/>
      <c r="B162" s="268">
        <f t="shared" si="12"/>
        <v>153</v>
      </c>
      <c r="C162" s="280"/>
      <c r="D162" s="280"/>
      <c r="F162" s="280"/>
      <c r="G162" s="282"/>
      <c r="H162" s="101"/>
      <c r="I162" s="283"/>
      <c r="J162" s="283"/>
      <c r="K162" s="283"/>
      <c r="L162" s="283"/>
      <c r="M162" s="283"/>
      <c r="N162" s="283"/>
      <c r="O162" s="283"/>
      <c r="P162" s="101"/>
      <c r="Q162" s="283"/>
      <c r="R162" s="283"/>
      <c r="S162" s="283"/>
      <c r="T162" s="283"/>
      <c r="U162" s="283"/>
      <c r="V162" s="283"/>
      <c r="W162" s="283"/>
      <c r="X162" s="102"/>
      <c r="Y162" s="284"/>
      <c r="Z162" s="284"/>
      <c r="AA162" s="284"/>
      <c r="AB162" s="206" t="str">
        <f t="shared" si="10"/>
        <v/>
      </c>
      <c r="AC162" s="285"/>
      <c r="AD162" s="285"/>
      <c r="AE162" s="102"/>
      <c r="AF162" s="287"/>
      <c r="AG162" s="287"/>
      <c r="AH162" s="102"/>
      <c r="AI162" s="279"/>
      <c r="AJ162" s="279"/>
      <c r="AK162" s="279"/>
      <c r="AL162" s="279"/>
      <c r="AM162" s="279"/>
      <c r="AN162" s="279"/>
      <c r="AO162" s="279"/>
      <c r="AP162" s="279"/>
      <c r="AQ162" s="92"/>
      <c r="AR162" s="279"/>
      <c r="AS162" s="279"/>
      <c r="AT162" s="279"/>
      <c r="AU162" s="279"/>
      <c r="AV162" s="279"/>
      <c r="AW162" s="279"/>
      <c r="AX162" s="279"/>
      <c r="AY162" s="279"/>
      <c r="AZ162" s="279"/>
      <c r="BA162" s="279"/>
      <c r="BB162" s="279"/>
      <c r="BC162" s="279"/>
      <c r="BD162" s="279"/>
      <c r="BE162" s="279"/>
      <c r="BF162" s="279"/>
      <c r="BG162" s="279"/>
      <c r="BH162" s="279"/>
      <c r="BI162" s="279"/>
      <c r="BJ162" s="279"/>
      <c r="BK162" s="279"/>
      <c r="BL162" s="279"/>
      <c r="BM162" s="279"/>
      <c r="BN162" s="279"/>
      <c r="BO162" s="279"/>
      <c r="BP162" s="279"/>
      <c r="BQ162" s="279"/>
      <c r="BR162" s="279"/>
      <c r="BS162" s="279"/>
      <c r="BT162" s="279"/>
      <c r="BU162" s="279"/>
      <c r="BV162" s="279"/>
      <c r="BW162" s="279"/>
      <c r="BX162" s="279"/>
      <c r="BY162" s="279"/>
      <c r="BZ162" s="279"/>
      <c r="CA162" s="279"/>
      <c r="CB162" s="279"/>
      <c r="CC162" s="279"/>
      <c r="CD162" s="279"/>
      <c r="CE162" s="279"/>
      <c r="CF162" s="279"/>
      <c r="CG162" s="279"/>
      <c r="CH162" s="279"/>
      <c r="CI162" s="279"/>
      <c r="CJ162" s="279"/>
      <c r="CK162" s="279"/>
      <c r="CL162" s="279"/>
      <c r="CM162" s="279"/>
      <c r="CN162" s="279"/>
      <c r="CO162" s="279"/>
      <c r="CP162" s="289" t="str">
        <f t="shared" si="11"/>
        <v/>
      </c>
      <c r="CQ162" s="202"/>
    </row>
    <row r="163" spans="1:95" x14ac:dyDescent="0.3">
      <c r="A163" s="99"/>
      <c r="B163" s="268">
        <f t="shared" si="12"/>
        <v>154</v>
      </c>
      <c r="C163" s="280"/>
      <c r="D163" s="280"/>
      <c r="F163" s="280"/>
      <c r="G163" s="282"/>
      <c r="H163" s="101"/>
      <c r="I163" s="283"/>
      <c r="J163" s="283"/>
      <c r="K163" s="283"/>
      <c r="L163" s="283"/>
      <c r="M163" s="283"/>
      <c r="N163" s="283"/>
      <c r="O163" s="283"/>
      <c r="P163" s="101"/>
      <c r="Q163" s="283"/>
      <c r="R163" s="283"/>
      <c r="S163" s="283"/>
      <c r="T163" s="283"/>
      <c r="U163" s="283"/>
      <c r="V163" s="283"/>
      <c r="W163" s="283"/>
      <c r="X163" s="102"/>
      <c r="Y163" s="284"/>
      <c r="Z163" s="284"/>
      <c r="AA163" s="284"/>
      <c r="AB163" s="206" t="str">
        <f t="shared" si="10"/>
        <v/>
      </c>
      <c r="AC163" s="285"/>
      <c r="AD163" s="285"/>
      <c r="AE163" s="102"/>
      <c r="AF163" s="287"/>
      <c r="AG163" s="287"/>
      <c r="AH163" s="102"/>
      <c r="AI163" s="279"/>
      <c r="AJ163" s="279"/>
      <c r="AK163" s="279"/>
      <c r="AL163" s="279"/>
      <c r="AM163" s="279"/>
      <c r="AN163" s="279"/>
      <c r="AO163" s="279"/>
      <c r="AP163" s="279"/>
      <c r="AQ163" s="92"/>
      <c r="AR163" s="279"/>
      <c r="AS163" s="279"/>
      <c r="AT163" s="279"/>
      <c r="AU163" s="279"/>
      <c r="AV163" s="279"/>
      <c r="AW163" s="279"/>
      <c r="AX163" s="279"/>
      <c r="AY163" s="279"/>
      <c r="AZ163" s="279"/>
      <c r="BA163" s="279"/>
      <c r="BB163" s="279"/>
      <c r="BC163" s="279"/>
      <c r="BD163" s="279"/>
      <c r="BE163" s="279"/>
      <c r="BF163" s="279"/>
      <c r="BG163" s="279"/>
      <c r="BH163" s="279"/>
      <c r="BI163" s="279"/>
      <c r="BJ163" s="279"/>
      <c r="BK163" s="279"/>
      <c r="BL163" s="279"/>
      <c r="BM163" s="279"/>
      <c r="BN163" s="279"/>
      <c r="BO163" s="279"/>
      <c r="BP163" s="279"/>
      <c r="BQ163" s="279"/>
      <c r="BR163" s="279"/>
      <c r="BS163" s="279"/>
      <c r="BT163" s="279"/>
      <c r="BU163" s="279"/>
      <c r="BV163" s="279"/>
      <c r="BW163" s="279"/>
      <c r="BX163" s="279"/>
      <c r="BY163" s="279"/>
      <c r="BZ163" s="279"/>
      <c r="CA163" s="279"/>
      <c r="CB163" s="279"/>
      <c r="CC163" s="279"/>
      <c r="CD163" s="279"/>
      <c r="CE163" s="279"/>
      <c r="CF163" s="279"/>
      <c r="CG163" s="279"/>
      <c r="CH163" s="279"/>
      <c r="CI163" s="279"/>
      <c r="CJ163" s="279"/>
      <c r="CK163" s="279"/>
      <c r="CL163" s="279"/>
      <c r="CM163" s="279"/>
      <c r="CN163" s="279"/>
      <c r="CO163" s="279"/>
      <c r="CP163" s="289" t="str">
        <f t="shared" si="11"/>
        <v/>
      </c>
      <c r="CQ163" s="202"/>
    </row>
    <row r="164" spans="1:95" x14ac:dyDescent="0.3">
      <c r="A164" s="99"/>
      <c r="B164" s="268">
        <f t="shared" si="12"/>
        <v>155</v>
      </c>
      <c r="C164" s="280"/>
      <c r="D164" s="280"/>
      <c r="F164" s="280"/>
      <c r="G164" s="282"/>
      <c r="H164" s="101"/>
      <c r="I164" s="283"/>
      <c r="J164" s="283"/>
      <c r="K164" s="283"/>
      <c r="L164" s="283"/>
      <c r="M164" s="283"/>
      <c r="N164" s="283"/>
      <c r="O164" s="283"/>
      <c r="P164" s="101"/>
      <c r="Q164" s="283"/>
      <c r="R164" s="283"/>
      <c r="S164" s="283"/>
      <c r="T164" s="283"/>
      <c r="U164" s="283"/>
      <c r="V164" s="283"/>
      <c r="W164" s="283"/>
      <c r="X164" s="102"/>
      <c r="Y164" s="284"/>
      <c r="Z164" s="284"/>
      <c r="AA164" s="284"/>
      <c r="AB164" s="206" t="str">
        <f t="shared" si="10"/>
        <v/>
      </c>
      <c r="AC164" s="285"/>
      <c r="AD164" s="285"/>
      <c r="AE164" s="102"/>
      <c r="AF164" s="287"/>
      <c r="AG164" s="287"/>
      <c r="AH164" s="102"/>
      <c r="AI164" s="279"/>
      <c r="AJ164" s="279"/>
      <c r="AK164" s="279"/>
      <c r="AL164" s="279"/>
      <c r="AM164" s="279"/>
      <c r="AN164" s="279"/>
      <c r="AO164" s="279"/>
      <c r="AP164" s="279"/>
      <c r="AQ164" s="92"/>
      <c r="AR164" s="279"/>
      <c r="AS164" s="279"/>
      <c r="AT164" s="279"/>
      <c r="AU164" s="279"/>
      <c r="AV164" s="279"/>
      <c r="AW164" s="279"/>
      <c r="AX164" s="279"/>
      <c r="AY164" s="279"/>
      <c r="AZ164" s="279"/>
      <c r="BA164" s="279"/>
      <c r="BB164" s="279"/>
      <c r="BC164" s="279"/>
      <c r="BD164" s="279"/>
      <c r="BE164" s="279"/>
      <c r="BF164" s="279"/>
      <c r="BG164" s="279"/>
      <c r="BH164" s="279"/>
      <c r="BI164" s="279"/>
      <c r="BJ164" s="279"/>
      <c r="BK164" s="279"/>
      <c r="BL164" s="279"/>
      <c r="BM164" s="279"/>
      <c r="BN164" s="279"/>
      <c r="BO164" s="279"/>
      <c r="BP164" s="279"/>
      <c r="BQ164" s="279"/>
      <c r="BR164" s="279"/>
      <c r="BS164" s="279"/>
      <c r="BT164" s="279"/>
      <c r="BU164" s="279"/>
      <c r="BV164" s="279"/>
      <c r="BW164" s="279"/>
      <c r="BX164" s="279"/>
      <c r="BY164" s="279"/>
      <c r="BZ164" s="279"/>
      <c r="CA164" s="279"/>
      <c r="CB164" s="279"/>
      <c r="CC164" s="279"/>
      <c r="CD164" s="279"/>
      <c r="CE164" s="279"/>
      <c r="CF164" s="279"/>
      <c r="CG164" s="279"/>
      <c r="CH164" s="279"/>
      <c r="CI164" s="279"/>
      <c r="CJ164" s="279"/>
      <c r="CK164" s="279"/>
      <c r="CL164" s="279"/>
      <c r="CM164" s="279"/>
      <c r="CN164" s="279"/>
      <c r="CO164" s="279"/>
      <c r="CP164" s="289" t="str">
        <f t="shared" si="11"/>
        <v/>
      </c>
      <c r="CQ164" s="202"/>
    </row>
    <row r="165" spans="1:95" x14ac:dyDescent="0.3">
      <c r="A165" s="99"/>
      <c r="B165" s="268">
        <f t="shared" si="12"/>
        <v>156</v>
      </c>
      <c r="C165" s="280"/>
      <c r="D165" s="280"/>
      <c r="F165" s="280"/>
      <c r="G165" s="282"/>
      <c r="H165" s="101"/>
      <c r="I165" s="283"/>
      <c r="J165" s="283"/>
      <c r="K165" s="283"/>
      <c r="L165" s="283"/>
      <c r="M165" s="283"/>
      <c r="N165" s="283"/>
      <c r="O165" s="283"/>
      <c r="P165" s="101"/>
      <c r="Q165" s="283"/>
      <c r="R165" s="283"/>
      <c r="S165" s="283"/>
      <c r="T165" s="283"/>
      <c r="U165" s="283"/>
      <c r="V165" s="283"/>
      <c r="W165" s="283"/>
      <c r="X165" s="102"/>
      <c r="Y165" s="284"/>
      <c r="Z165" s="284"/>
      <c r="AA165" s="284"/>
      <c r="AB165" s="206" t="str">
        <f t="shared" si="10"/>
        <v/>
      </c>
      <c r="AC165" s="285"/>
      <c r="AD165" s="285"/>
      <c r="AE165" s="102"/>
      <c r="AF165" s="287"/>
      <c r="AG165" s="287"/>
      <c r="AH165" s="102"/>
      <c r="AI165" s="279"/>
      <c r="AJ165" s="279"/>
      <c r="AK165" s="279"/>
      <c r="AL165" s="279"/>
      <c r="AM165" s="279"/>
      <c r="AN165" s="279"/>
      <c r="AO165" s="279"/>
      <c r="AP165" s="279"/>
      <c r="AQ165" s="92"/>
      <c r="AR165" s="279"/>
      <c r="AS165" s="279"/>
      <c r="AT165" s="279"/>
      <c r="AU165" s="279"/>
      <c r="AV165" s="279"/>
      <c r="AW165" s="279"/>
      <c r="AX165" s="279"/>
      <c r="AY165" s="279"/>
      <c r="AZ165" s="279"/>
      <c r="BA165" s="279"/>
      <c r="BB165" s="279"/>
      <c r="BC165" s="279"/>
      <c r="BD165" s="279"/>
      <c r="BE165" s="279"/>
      <c r="BF165" s="279"/>
      <c r="BG165" s="279"/>
      <c r="BH165" s="279"/>
      <c r="BI165" s="279"/>
      <c r="BJ165" s="279"/>
      <c r="BK165" s="279"/>
      <c r="BL165" s="279"/>
      <c r="BM165" s="279"/>
      <c r="BN165" s="279"/>
      <c r="BO165" s="279"/>
      <c r="BP165" s="279"/>
      <c r="BQ165" s="279"/>
      <c r="BR165" s="279"/>
      <c r="BS165" s="279"/>
      <c r="BT165" s="279"/>
      <c r="BU165" s="279"/>
      <c r="BV165" s="279"/>
      <c r="BW165" s="279"/>
      <c r="BX165" s="279"/>
      <c r="BY165" s="279"/>
      <c r="BZ165" s="279"/>
      <c r="CA165" s="279"/>
      <c r="CB165" s="279"/>
      <c r="CC165" s="279"/>
      <c r="CD165" s="279"/>
      <c r="CE165" s="279"/>
      <c r="CF165" s="279"/>
      <c r="CG165" s="279"/>
      <c r="CH165" s="279"/>
      <c r="CI165" s="279"/>
      <c r="CJ165" s="279"/>
      <c r="CK165" s="279"/>
      <c r="CL165" s="279"/>
      <c r="CM165" s="279"/>
      <c r="CN165" s="279"/>
      <c r="CO165" s="279"/>
      <c r="CP165" s="289" t="str">
        <f t="shared" si="11"/>
        <v/>
      </c>
      <c r="CQ165" s="202"/>
    </row>
    <row r="166" spans="1:95" x14ac:dyDescent="0.3">
      <c r="A166" s="99"/>
      <c r="B166" s="268">
        <f t="shared" si="12"/>
        <v>157</v>
      </c>
      <c r="C166" s="280"/>
      <c r="D166" s="280"/>
      <c r="F166" s="280"/>
      <c r="G166" s="282"/>
      <c r="H166" s="101"/>
      <c r="I166" s="283"/>
      <c r="J166" s="283"/>
      <c r="K166" s="283"/>
      <c r="L166" s="283"/>
      <c r="M166" s="283"/>
      <c r="N166" s="283"/>
      <c r="O166" s="283"/>
      <c r="P166" s="101"/>
      <c r="Q166" s="283"/>
      <c r="R166" s="283"/>
      <c r="S166" s="283"/>
      <c r="T166" s="283"/>
      <c r="U166" s="283"/>
      <c r="V166" s="283"/>
      <c r="W166" s="283"/>
      <c r="X166" s="102"/>
      <c r="Y166" s="284"/>
      <c r="Z166" s="284"/>
      <c r="AA166" s="284"/>
      <c r="AB166" s="206" t="str">
        <f t="shared" si="10"/>
        <v/>
      </c>
      <c r="AC166" s="285"/>
      <c r="AD166" s="285"/>
      <c r="AE166" s="102"/>
      <c r="AF166" s="287"/>
      <c r="AG166" s="287"/>
      <c r="AH166" s="102"/>
      <c r="AI166" s="279"/>
      <c r="AJ166" s="279"/>
      <c r="AK166" s="279"/>
      <c r="AL166" s="279"/>
      <c r="AM166" s="279"/>
      <c r="AN166" s="279"/>
      <c r="AO166" s="279"/>
      <c r="AP166" s="279"/>
      <c r="AQ166" s="92"/>
      <c r="AR166" s="279"/>
      <c r="AS166" s="279"/>
      <c r="AT166" s="279"/>
      <c r="AU166" s="279"/>
      <c r="AV166" s="279"/>
      <c r="AW166" s="279"/>
      <c r="AX166" s="279"/>
      <c r="AY166" s="279"/>
      <c r="AZ166" s="279"/>
      <c r="BA166" s="279"/>
      <c r="BB166" s="279"/>
      <c r="BC166" s="279"/>
      <c r="BD166" s="279"/>
      <c r="BE166" s="279"/>
      <c r="BF166" s="279"/>
      <c r="BG166" s="279"/>
      <c r="BH166" s="279"/>
      <c r="BI166" s="279"/>
      <c r="BJ166" s="279"/>
      <c r="BK166" s="279"/>
      <c r="BL166" s="279"/>
      <c r="BM166" s="279"/>
      <c r="BN166" s="279"/>
      <c r="BO166" s="279"/>
      <c r="BP166" s="279"/>
      <c r="BQ166" s="279"/>
      <c r="BR166" s="279"/>
      <c r="BS166" s="279"/>
      <c r="BT166" s="279"/>
      <c r="BU166" s="279"/>
      <c r="BV166" s="279"/>
      <c r="BW166" s="279"/>
      <c r="BX166" s="279"/>
      <c r="BY166" s="279"/>
      <c r="BZ166" s="279"/>
      <c r="CA166" s="279"/>
      <c r="CB166" s="279"/>
      <c r="CC166" s="279"/>
      <c r="CD166" s="279"/>
      <c r="CE166" s="279"/>
      <c r="CF166" s="279"/>
      <c r="CG166" s="279"/>
      <c r="CH166" s="279"/>
      <c r="CI166" s="279"/>
      <c r="CJ166" s="279"/>
      <c r="CK166" s="279"/>
      <c r="CL166" s="279"/>
      <c r="CM166" s="279"/>
      <c r="CN166" s="279"/>
      <c r="CO166" s="279"/>
      <c r="CP166" s="289" t="str">
        <f t="shared" si="11"/>
        <v/>
      </c>
      <c r="CQ166" s="202"/>
    </row>
    <row r="167" spans="1:95" x14ac:dyDescent="0.3">
      <c r="A167" s="99"/>
      <c r="B167" s="268">
        <f t="shared" si="12"/>
        <v>158</v>
      </c>
      <c r="C167" s="280"/>
      <c r="D167" s="280"/>
      <c r="F167" s="280"/>
      <c r="G167" s="282"/>
      <c r="H167" s="101"/>
      <c r="I167" s="283"/>
      <c r="J167" s="283"/>
      <c r="K167" s="283"/>
      <c r="L167" s="283"/>
      <c r="M167" s="283"/>
      <c r="N167" s="283"/>
      <c r="O167" s="283"/>
      <c r="P167" s="101"/>
      <c r="Q167" s="283"/>
      <c r="R167" s="283"/>
      <c r="S167" s="283"/>
      <c r="T167" s="283"/>
      <c r="U167" s="283"/>
      <c r="V167" s="283"/>
      <c r="W167" s="283"/>
      <c r="X167" s="102"/>
      <c r="Y167" s="284"/>
      <c r="Z167" s="284"/>
      <c r="AA167" s="284"/>
      <c r="AB167" s="206" t="str">
        <f t="shared" si="10"/>
        <v/>
      </c>
      <c r="AC167" s="285"/>
      <c r="AD167" s="285"/>
      <c r="AE167" s="102"/>
      <c r="AF167" s="287"/>
      <c r="AG167" s="287"/>
      <c r="AH167" s="102"/>
      <c r="AI167" s="279"/>
      <c r="AJ167" s="279"/>
      <c r="AK167" s="279"/>
      <c r="AL167" s="279"/>
      <c r="AM167" s="279"/>
      <c r="AN167" s="279"/>
      <c r="AO167" s="279"/>
      <c r="AP167" s="279"/>
      <c r="AQ167" s="92"/>
      <c r="AR167" s="279"/>
      <c r="AS167" s="279"/>
      <c r="AT167" s="279"/>
      <c r="AU167" s="279"/>
      <c r="AV167" s="279"/>
      <c r="AW167" s="279"/>
      <c r="AX167" s="279"/>
      <c r="AY167" s="279"/>
      <c r="AZ167" s="279"/>
      <c r="BA167" s="279"/>
      <c r="BB167" s="279"/>
      <c r="BC167" s="279"/>
      <c r="BD167" s="279"/>
      <c r="BE167" s="279"/>
      <c r="BF167" s="279"/>
      <c r="BG167" s="279"/>
      <c r="BH167" s="279"/>
      <c r="BI167" s="279"/>
      <c r="BJ167" s="279"/>
      <c r="BK167" s="279"/>
      <c r="BL167" s="279"/>
      <c r="BM167" s="279"/>
      <c r="BN167" s="279"/>
      <c r="BO167" s="279"/>
      <c r="BP167" s="279"/>
      <c r="BQ167" s="279"/>
      <c r="BR167" s="279"/>
      <c r="BS167" s="279"/>
      <c r="BT167" s="279"/>
      <c r="BU167" s="279"/>
      <c r="BV167" s="279"/>
      <c r="BW167" s="279"/>
      <c r="BX167" s="279"/>
      <c r="BY167" s="279"/>
      <c r="BZ167" s="279"/>
      <c r="CA167" s="279"/>
      <c r="CB167" s="279"/>
      <c r="CC167" s="279"/>
      <c r="CD167" s="279"/>
      <c r="CE167" s="279"/>
      <c r="CF167" s="279"/>
      <c r="CG167" s="279"/>
      <c r="CH167" s="279"/>
      <c r="CI167" s="279"/>
      <c r="CJ167" s="279"/>
      <c r="CK167" s="279"/>
      <c r="CL167" s="279"/>
      <c r="CM167" s="279"/>
      <c r="CN167" s="279"/>
      <c r="CO167" s="279"/>
      <c r="CP167" s="289" t="str">
        <f t="shared" si="11"/>
        <v/>
      </c>
      <c r="CQ167" s="202"/>
    </row>
    <row r="168" spans="1:95" x14ac:dyDescent="0.3">
      <c r="A168" s="99"/>
      <c r="B168" s="268">
        <f t="shared" si="12"/>
        <v>159</v>
      </c>
      <c r="C168" s="280"/>
      <c r="D168" s="280"/>
      <c r="F168" s="280"/>
      <c r="G168" s="282"/>
      <c r="H168" s="101"/>
      <c r="I168" s="283"/>
      <c r="J168" s="283"/>
      <c r="K168" s="283"/>
      <c r="L168" s="283"/>
      <c r="M168" s="283"/>
      <c r="N168" s="283"/>
      <c r="O168" s="283"/>
      <c r="P168" s="101"/>
      <c r="Q168" s="283"/>
      <c r="R168" s="283"/>
      <c r="S168" s="283"/>
      <c r="T168" s="283"/>
      <c r="U168" s="283"/>
      <c r="V168" s="283"/>
      <c r="W168" s="283"/>
      <c r="X168" s="102"/>
      <c r="Y168" s="284"/>
      <c r="Z168" s="284"/>
      <c r="AA168" s="284"/>
      <c r="AB168" s="206" t="str">
        <f t="shared" si="10"/>
        <v/>
      </c>
      <c r="AC168" s="285"/>
      <c r="AD168" s="285"/>
      <c r="AE168" s="102"/>
      <c r="AF168" s="287"/>
      <c r="AG168" s="287"/>
      <c r="AH168" s="102"/>
      <c r="AI168" s="279"/>
      <c r="AJ168" s="279"/>
      <c r="AK168" s="279"/>
      <c r="AL168" s="279"/>
      <c r="AM168" s="279"/>
      <c r="AN168" s="279"/>
      <c r="AO168" s="279"/>
      <c r="AP168" s="279"/>
      <c r="AQ168" s="92"/>
      <c r="AR168" s="279"/>
      <c r="AS168" s="279"/>
      <c r="AT168" s="279"/>
      <c r="AU168" s="279"/>
      <c r="AV168" s="279"/>
      <c r="AW168" s="279"/>
      <c r="AX168" s="279"/>
      <c r="AY168" s="279"/>
      <c r="AZ168" s="279"/>
      <c r="BA168" s="279"/>
      <c r="BB168" s="279"/>
      <c r="BC168" s="279"/>
      <c r="BD168" s="279"/>
      <c r="BE168" s="279"/>
      <c r="BF168" s="279"/>
      <c r="BG168" s="279"/>
      <c r="BH168" s="279"/>
      <c r="BI168" s="279"/>
      <c r="BJ168" s="279"/>
      <c r="BK168" s="279"/>
      <c r="BL168" s="279"/>
      <c r="BM168" s="279"/>
      <c r="BN168" s="279"/>
      <c r="BO168" s="279"/>
      <c r="BP168" s="279"/>
      <c r="BQ168" s="279"/>
      <c r="BR168" s="279"/>
      <c r="BS168" s="279"/>
      <c r="BT168" s="279"/>
      <c r="BU168" s="279"/>
      <c r="BV168" s="279"/>
      <c r="BW168" s="279"/>
      <c r="BX168" s="279"/>
      <c r="BY168" s="279"/>
      <c r="BZ168" s="279"/>
      <c r="CA168" s="279"/>
      <c r="CB168" s="279"/>
      <c r="CC168" s="279"/>
      <c r="CD168" s="279"/>
      <c r="CE168" s="279"/>
      <c r="CF168" s="279"/>
      <c r="CG168" s="279"/>
      <c r="CH168" s="279"/>
      <c r="CI168" s="279"/>
      <c r="CJ168" s="279"/>
      <c r="CK168" s="279"/>
      <c r="CL168" s="279"/>
      <c r="CM168" s="279"/>
      <c r="CN168" s="279"/>
      <c r="CO168" s="279"/>
      <c r="CP168" s="289" t="str">
        <f t="shared" si="11"/>
        <v/>
      </c>
      <c r="CQ168" s="202"/>
    </row>
    <row r="169" spans="1:95" x14ac:dyDescent="0.3">
      <c r="A169" s="99"/>
      <c r="B169" s="268">
        <f t="shared" si="12"/>
        <v>160</v>
      </c>
      <c r="C169" s="280"/>
      <c r="D169" s="280"/>
      <c r="F169" s="280"/>
      <c r="G169" s="282"/>
      <c r="H169" s="101"/>
      <c r="I169" s="283"/>
      <c r="J169" s="283"/>
      <c r="K169" s="283"/>
      <c r="L169" s="283"/>
      <c r="M169" s="283"/>
      <c r="N169" s="283"/>
      <c r="O169" s="283"/>
      <c r="P169" s="101"/>
      <c r="Q169" s="283"/>
      <c r="R169" s="283"/>
      <c r="S169" s="283"/>
      <c r="T169" s="283"/>
      <c r="U169" s="283"/>
      <c r="V169" s="283"/>
      <c r="W169" s="283"/>
      <c r="X169" s="102"/>
      <c r="Y169" s="284"/>
      <c r="Z169" s="284"/>
      <c r="AA169" s="284"/>
      <c r="AB169" s="206" t="str">
        <f t="shared" si="10"/>
        <v/>
      </c>
      <c r="AC169" s="285"/>
      <c r="AD169" s="285"/>
      <c r="AE169" s="102"/>
      <c r="AF169" s="287"/>
      <c r="AG169" s="287"/>
      <c r="AH169" s="102"/>
      <c r="AI169" s="279"/>
      <c r="AJ169" s="279"/>
      <c r="AK169" s="279"/>
      <c r="AL169" s="279"/>
      <c r="AM169" s="279"/>
      <c r="AN169" s="279"/>
      <c r="AO169" s="279"/>
      <c r="AP169" s="279"/>
      <c r="AQ169" s="92"/>
      <c r="AR169" s="279"/>
      <c r="AS169" s="279"/>
      <c r="AT169" s="279"/>
      <c r="AU169" s="279"/>
      <c r="AV169" s="279"/>
      <c r="AW169" s="279"/>
      <c r="AX169" s="279"/>
      <c r="AY169" s="279"/>
      <c r="AZ169" s="279"/>
      <c r="BA169" s="279"/>
      <c r="BB169" s="279"/>
      <c r="BC169" s="279"/>
      <c r="BD169" s="279"/>
      <c r="BE169" s="279"/>
      <c r="BF169" s="279"/>
      <c r="BG169" s="279"/>
      <c r="BH169" s="279"/>
      <c r="BI169" s="279"/>
      <c r="BJ169" s="279"/>
      <c r="BK169" s="279"/>
      <c r="BL169" s="279"/>
      <c r="BM169" s="279"/>
      <c r="BN169" s="279"/>
      <c r="BO169" s="279"/>
      <c r="BP169" s="279"/>
      <c r="BQ169" s="279"/>
      <c r="BR169" s="279"/>
      <c r="BS169" s="279"/>
      <c r="BT169" s="279"/>
      <c r="BU169" s="279"/>
      <c r="BV169" s="279"/>
      <c r="BW169" s="279"/>
      <c r="BX169" s="279"/>
      <c r="BY169" s="279"/>
      <c r="BZ169" s="279"/>
      <c r="CA169" s="279"/>
      <c r="CB169" s="279"/>
      <c r="CC169" s="279"/>
      <c r="CD169" s="279"/>
      <c r="CE169" s="279"/>
      <c r="CF169" s="279"/>
      <c r="CG169" s="279"/>
      <c r="CH169" s="279"/>
      <c r="CI169" s="279"/>
      <c r="CJ169" s="279"/>
      <c r="CK169" s="279"/>
      <c r="CL169" s="279"/>
      <c r="CM169" s="279"/>
      <c r="CN169" s="279"/>
      <c r="CO169" s="279"/>
      <c r="CP169" s="289" t="str">
        <f t="shared" si="11"/>
        <v/>
      </c>
      <c r="CQ169" s="202"/>
    </row>
    <row r="170" spans="1:95" x14ac:dyDescent="0.3">
      <c r="A170" s="99"/>
      <c r="B170" s="268">
        <f t="shared" si="12"/>
        <v>161</v>
      </c>
      <c r="C170" s="280"/>
      <c r="D170" s="280"/>
      <c r="F170" s="280"/>
      <c r="G170" s="282"/>
      <c r="H170" s="101"/>
      <c r="I170" s="283"/>
      <c r="J170" s="283"/>
      <c r="K170" s="283"/>
      <c r="L170" s="283"/>
      <c r="M170" s="283"/>
      <c r="N170" s="283"/>
      <c r="O170" s="283"/>
      <c r="P170" s="101"/>
      <c r="Q170" s="283"/>
      <c r="R170" s="283"/>
      <c r="S170" s="283"/>
      <c r="T170" s="283"/>
      <c r="U170" s="283"/>
      <c r="V170" s="283"/>
      <c r="W170" s="283"/>
      <c r="X170" s="102"/>
      <c r="Y170" s="284"/>
      <c r="Z170" s="284"/>
      <c r="AA170" s="284"/>
      <c r="AB170" s="206" t="str">
        <f t="shared" si="10"/>
        <v/>
      </c>
      <c r="AC170" s="285"/>
      <c r="AD170" s="285"/>
      <c r="AE170" s="102"/>
      <c r="AF170" s="287"/>
      <c r="AG170" s="287"/>
      <c r="AH170" s="102"/>
      <c r="AI170" s="279"/>
      <c r="AJ170" s="279"/>
      <c r="AK170" s="279"/>
      <c r="AL170" s="279"/>
      <c r="AM170" s="279"/>
      <c r="AN170" s="279"/>
      <c r="AO170" s="279"/>
      <c r="AP170" s="279"/>
      <c r="AQ170" s="92"/>
      <c r="AR170" s="279"/>
      <c r="AS170" s="279"/>
      <c r="AT170" s="279"/>
      <c r="AU170" s="279"/>
      <c r="AV170" s="279"/>
      <c r="AW170" s="279"/>
      <c r="AX170" s="279"/>
      <c r="AY170" s="279"/>
      <c r="AZ170" s="279"/>
      <c r="BA170" s="279"/>
      <c r="BB170" s="279"/>
      <c r="BC170" s="279"/>
      <c r="BD170" s="279"/>
      <c r="BE170" s="279"/>
      <c r="BF170" s="279"/>
      <c r="BG170" s="279"/>
      <c r="BH170" s="279"/>
      <c r="BI170" s="279"/>
      <c r="BJ170" s="279"/>
      <c r="BK170" s="279"/>
      <c r="BL170" s="279"/>
      <c r="BM170" s="279"/>
      <c r="BN170" s="279"/>
      <c r="BO170" s="279"/>
      <c r="BP170" s="279"/>
      <c r="BQ170" s="279"/>
      <c r="BR170" s="279"/>
      <c r="BS170" s="279"/>
      <c r="BT170" s="279"/>
      <c r="BU170" s="279"/>
      <c r="BV170" s="279"/>
      <c r="BW170" s="279"/>
      <c r="BX170" s="279"/>
      <c r="BY170" s="279"/>
      <c r="BZ170" s="279"/>
      <c r="CA170" s="279"/>
      <c r="CB170" s="279"/>
      <c r="CC170" s="279"/>
      <c r="CD170" s="279"/>
      <c r="CE170" s="279"/>
      <c r="CF170" s="279"/>
      <c r="CG170" s="279"/>
      <c r="CH170" s="279"/>
      <c r="CI170" s="279"/>
      <c r="CJ170" s="279"/>
      <c r="CK170" s="279"/>
      <c r="CL170" s="279"/>
      <c r="CM170" s="279"/>
      <c r="CN170" s="279"/>
      <c r="CO170" s="279"/>
      <c r="CP170" s="289" t="str">
        <f t="shared" si="11"/>
        <v/>
      </c>
      <c r="CQ170" s="202"/>
    </row>
    <row r="171" spans="1:95" x14ac:dyDescent="0.3">
      <c r="A171" s="99"/>
      <c r="B171" s="268">
        <f t="shared" si="12"/>
        <v>162</v>
      </c>
      <c r="C171" s="280"/>
      <c r="D171" s="280"/>
      <c r="F171" s="280"/>
      <c r="G171" s="282"/>
      <c r="H171" s="101"/>
      <c r="I171" s="283"/>
      <c r="J171" s="283"/>
      <c r="K171" s="283"/>
      <c r="L171" s="283"/>
      <c r="M171" s="283"/>
      <c r="N171" s="283"/>
      <c r="O171" s="283"/>
      <c r="P171" s="101"/>
      <c r="Q171" s="283"/>
      <c r="R171" s="283"/>
      <c r="S171" s="283"/>
      <c r="T171" s="283"/>
      <c r="U171" s="283"/>
      <c r="V171" s="283"/>
      <c r="W171" s="283"/>
      <c r="X171" s="102"/>
      <c r="Y171" s="284"/>
      <c r="Z171" s="284"/>
      <c r="AA171" s="284"/>
      <c r="AB171" s="206" t="str">
        <f t="shared" si="10"/>
        <v/>
      </c>
      <c r="AC171" s="285"/>
      <c r="AD171" s="285"/>
      <c r="AE171" s="102"/>
      <c r="AF171" s="287"/>
      <c r="AG171" s="287"/>
      <c r="AH171" s="102"/>
      <c r="AI171" s="279"/>
      <c r="AJ171" s="279"/>
      <c r="AK171" s="279"/>
      <c r="AL171" s="279"/>
      <c r="AM171" s="279"/>
      <c r="AN171" s="279"/>
      <c r="AO171" s="279"/>
      <c r="AP171" s="279"/>
      <c r="AQ171" s="92"/>
      <c r="AR171" s="279"/>
      <c r="AS171" s="279"/>
      <c r="AT171" s="279"/>
      <c r="AU171" s="279"/>
      <c r="AV171" s="279"/>
      <c r="AW171" s="279"/>
      <c r="AX171" s="279"/>
      <c r="AY171" s="279"/>
      <c r="AZ171" s="279"/>
      <c r="BA171" s="279"/>
      <c r="BB171" s="279"/>
      <c r="BC171" s="279"/>
      <c r="BD171" s="279"/>
      <c r="BE171" s="279"/>
      <c r="BF171" s="279"/>
      <c r="BG171" s="279"/>
      <c r="BH171" s="279"/>
      <c r="BI171" s="279"/>
      <c r="BJ171" s="279"/>
      <c r="BK171" s="279"/>
      <c r="BL171" s="279"/>
      <c r="BM171" s="279"/>
      <c r="BN171" s="279"/>
      <c r="BO171" s="279"/>
      <c r="BP171" s="279"/>
      <c r="BQ171" s="279"/>
      <c r="BR171" s="279"/>
      <c r="BS171" s="279"/>
      <c r="BT171" s="279"/>
      <c r="BU171" s="279"/>
      <c r="BV171" s="279"/>
      <c r="BW171" s="279"/>
      <c r="BX171" s="279"/>
      <c r="BY171" s="279"/>
      <c r="BZ171" s="279"/>
      <c r="CA171" s="279"/>
      <c r="CB171" s="279"/>
      <c r="CC171" s="279"/>
      <c r="CD171" s="279"/>
      <c r="CE171" s="279"/>
      <c r="CF171" s="279"/>
      <c r="CG171" s="279"/>
      <c r="CH171" s="279"/>
      <c r="CI171" s="279"/>
      <c r="CJ171" s="279"/>
      <c r="CK171" s="279"/>
      <c r="CL171" s="279"/>
      <c r="CM171" s="279"/>
      <c r="CN171" s="279"/>
      <c r="CO171" s="279"/>
      <c r="CP171" s="289" t="str">
        <f t="shared" si="11"/>
        <v/>
      </c>
      <c r="CQ171" s="202"/>
    </row>
    <row r="172" spans="1:95" x14ac:dyDescent="0.3">
      <c r="A172" s="99"/>
      <c r="B172" s="268">
        <f t="shared" si="12"/>
        <v>163</v>
      </c>
      <c r="C172" s="280"/>
      <c r="D172" s="280"/>
      <c r="F172" s="280"/>
      <c r="G172" s="282"/>
      <c r="H172" s="101"/>
      <c r="I172" s="283"/>
      <c r="J172" s="283"/>
      <c r="K172" s="283"/>
      <c r="L172" s="283"/>
      <c r="M172" s="283"/>
      <c r="N172" s="283"/>
      <c r="O172" s="283"/>
      <c r="P172" s="101"/>
      <c r="Q172" s="283"/>
      <c r="R172" s="283"/>
      <c r="S172" s="283"/>
      <c r="T172" s="283"/>
      <c r="U172" s="283"/>
      <c r="V172" s="283"/>
      <c r="W172" s="283"/>
      <c r="X172" s="102"/>
      <c r="Y172" s="284"/>
      <c r="Z172" s="284"/>
      <c r="AA172" s="284"/>
      <c r="AB172" s="206" t="str">
        <f t="shared" si="10"/>
        <v/>
      </c>
      <c r="AC172" s="285"/>
      <c r="AD172" s="285"/>
      <c r="AE172" s="102"/>
      <c r="AF172" s="287"/>
      <c r="AG172" s="287"/>
      <c r="AH172" s="102"/>
      <c r="AI172" s="279"/>
      <c r="AJ172" s="279"/>
      <c r="AK172" s="279"/>
      <c r="AL172" s="279"/>
      <c r="AM172" s="279"/>
      <c r="AN172" s="279"/>
      <c r="AO172" s="279"/>
      <c r="AP172" s="279"/>
      <c r="AQ172" s="92"/>
      <c r="AR172" s="279"/>
      <c r="AS172" s="279"/>
      <c r="AT172" s="279"/>
      <c r="AU172" s="279"/>
      <c r="AV172" s="279"/>
      <c r="AW172" s="279"/>
      <c r="AX172" s="279"/>
      <c r="AY172" s="279"/>
      <c r="AZ172" s="279"/>
      <c r="BA172" s="279"/>
      <c r="BB172" s="279"/>
      <c r="BC172" s="279"/>
      <c r="BD172" s="279"/>
      <c r="BE172" s="279"/>
      <c r="BF172" s="279"/>
      <c r="BG172" s="279"/>
      <c r="BH172" s="279"/>
      <c r="BI172" s="279"/>
      <c r="BJ172" s="279"/>
      <c r="BK172" s="279"/>
      <c r="BL172" s="279"/>
      <c r="BM172" s="279"/>
      <c r="BN172" s="279"/>
      <c r="BO172" s="279"/>
      <c r="BP172" s="279"/>
      <c r="BQ172" s="279"/>
      <c r="BR172" s="279"/>
      <c r="BS172" s="279"/>
      <c r="BT172" s="279"/>
      <c r="BU172" s="279"/>
      <c r="BV172" s="279"/>
      <c r="BW172" s="279"/>
      <c r="BX172" s="279"/>
      <c r="BY172" s="279"/>
      <c r="BZ172" s="279"/>
      <c r="CA172" s="279"/>
      <c r="CB172" s="279"/>
      <c r="CC172" s="279"/>
      <c r="CD172" s="279"/>
      <c r="CE172" s="279"/>
      <c r="CF172" s="279"/>
      <c r="CG172" s="279"/>
      <c r="CH172" s="279"/>
      <c r="CI172" s="279"/>
      <c r="CJ172" s="279"/>
      <c r="CK172" s="279"/>
      <c r="CL172" s="279"/>
      <c r="CM172" s="279"/>
      <c r="CN172" s="279"/>
      <c r="CO172" s="279"/>
      <c r="CP172" s="289" t="str">
        <f t="shared" si="11"/>
        <v/>
      </c>
      <c r="CQ172" s="202"/>
    </row>
    <row r="173" spans="1:95" x14ac:dyDescent="0.3">
      <c r="A173" s="99"/>
      <c r="B173" s="268">
        <f t="shared" si="12"/>
        <v>164</v>
      </c>
      <c r="C173" s="280"/>
      <c r="D173" s="280"/>
      <c r="F173" s="280"/>
      <c r="G173" s="282"/>
      <c r="H173" s="101"/>
      <c r="I173" s="283"/>
      <c r="J173" s="283"/>
      <c r="K173" s="283"/>
      <c r="L173" s="283"/>
      <c r="M173" s="283"/>
      <c r="N173" s="283"/>
      <c r="O173" s="283"/>
      <c r="P173" s="101"/>
      <c r="Q173" s="283"/>
      <c r="R173" s="283"/>
      <c r="S173" s="283"/>
      <c r="T173" s="283"/>
      <c r="U173" s="283"/>
      <c r="V173" s="283"/>
      <c r="W173" s="283"/>
      <c r="X173" s="102"/>
      <c r="Y173" s="284"/>
      <c r="Z173" s="284"/>
      <c r="AA173" s="284"/>
      <c r="AB173" s="206" t="str">
        <f t="shared" si="10"/>
        <v/>
      </c>
      <c r="AC173" s="285"/>
      <c r="AD173" s="285"/>
      <c r="AE173" s="102"/>
      <c r="AF173" s="287"/>
      <c r="AG173" s="287"/>
      <c r="AH173" s="102"/>
      <c r="AI173" s="279"/>
      <c r="AJ173" s="279"/>
      <c r="AK173" s="279"/>
      <c r="AL173" s="279"/>
      <c r="AM173" s="279"/>
      <c r="AN173" s="279"/>
      <c r="AO173" s="279"/>
      <c r="AP173" s="279"/>
      <c r="AQ173" s="92"/>
      <c r="AR173" s="279"/>
      <c r="AS173" s="279"/>
      <c r="AT173" s="279"/>
      <c r="AU173" s="279"/>
      <c r="AV173" s="279"/>
      <c r="AW173" s="279"/>
      <c r="AX173" s="279"/>
      <c r="AY173" s="279"/>
      <c r="AZ173" s="279"/>
      <c r="BA173" s="279"/>
      <c r="BB173" s="279"/>
      <c r="BC173" s="279"/>
      <c r="BD173" s="279"/>
      <c r="BE173" s="279"/>
      <c r="BF173" s="279"/>
      <c r="BG173" s="279"/>
      <c r="BH173" s="279"/>
      <c r="BI173" s="279"/>
      <c r="BJ173" s="279"/>
      <c r="BK173" s="279"/>
      <c r="BL173" s="279"/>
      <c r="BM173" s="279"/>
      <c r="BN173" s="279"/>
      <c r="BO173" s="279"/>
      <c r="BP173" s="279"/>
      <c r="BQ173" s="279"/>
      <c r="BR173" s="279"/>
      <c r="BS173" s="279"/>
      <c r="BT173" s="279"/>
      <c r="BU173" s="279"/>
      <c r="BV173" s="279"/>
      <c r="BW173" s="279"/>
      <c r="BX173" s="279"/>
      <c r="BY173" s="279"/>
      <c r="BZ173" s="279"/>
      <c r="CA173" s="279"/>
      <c r="CB173" s="279"/>
      <c r="CC173" s="279"/>
      <c r="CD173" s="279"/>
      <c r="CE173" s="279"/>
      <c r="CF173" s="279"/>
      <c r="CG173" s="279"/>
      <c r="CH173" s="279"/>
      <c r="CI173" s="279"/>
      <c r="CJ173" s="279"/>
      <c r="CK173" s="279"/>
      <c r="CL173" s="279"/>
      <c r="CM173" s="279"/>
      <c r="CN173" s="279"/>
      <c r="CO173" s="279"/>
      <c r="CP173" s="289" t="str">
        <f t="shared" si="11"/>
        <v/>
      </c>
      <c r="CQ173" s="202"/>
    </row>
    <row r="174" spans="1:95" x14ac:dyDescent="0.3">
      <c r="A174" s="99"/>
      <c r="B174" s="268">
        <f t="shared" si="12"/>
        <v>165</v>
      </c>
      <c r="C174" s="280"/>
      <c r="D174" s="280"/>
      <c r="F174" s="280"/>
      <c r="G174" s="282"/>
      <c r="H174" s="101"/>
      <c r="I174" s="283"/>
      <c r="J174" s="283"/>
      <c r="K174" s="283"/>
      <c r="L174" s="283"/>
      <c r="M174" s="283"/>
      <c r="N174" s="283"/>
      <c r="O174" s="283"/>
      <c r="P174" s="101"/>
      <c r="Q174" s="283"/>
      <c r="R174" s="283"/>
      <c r="S174" s="283"/>
      <c r="T174" s="283"/>
      <c r="U174" s="283"/>
      <c r="V174" s="283"/>
      <c r="W174" s="283"/>
      <c r="X174" s="102"/>
      <c r="Y174" s="284"/>
      <c r="Z174" s="284"/>
      <c r="AA174" s="284"/>
      <c r="AB174" s="206" t="str">
        <f t="shared" si="10"/>
        <v/>
      </c>
      <c r="AC174" s="285"/>
      <c r="AD174" s="285"/>
      <c r="AE174" s="102"/>
      <c r="AF174" s="287"/>
      <c r="AG174" s="287"/>
      <c r="AH174" s="102"/>
      <c r="AI174" s="279"/>
      <c r="AJ174" s="279"/>
      <c r="AK174" s="279"/>
      <c r="AL174" s="279"/>
      <c r="AM174" s="279"/>
      <c r="AN174" s="279"/>
      <c r="AO174" s="279"/>
      <c r="AP174" s="279"/>
      <c r="AQ174" s="92"/>
      <c r="AR174" s="279"/>
      <c r="AS174" s="279"/>
      <c r="AT174" s="279"/>
      <c r="AU174" s="279"/>
      <c r="AV174" s="279"/>
      <c r="AW174" s="279"/>
      <c r="AX174" s="279"/>
      <c r="AY174" s="279"/>
      <c r="AZ174" s="279"/>
      <c r="BA174" s="279"/>
      <c r="BB174" s="279"/>
      <c r="BC174" s="279"/>
      <c r="BD174" s="279"/>
      <c r="BE174" s="279"/>
      <c r="BF174" s="279"/>
      <c r="BG174" s="279"/>
      <c r="BH174" s="279"/>
      <c r="BI174" s="279"/>
      <c r="BJ174" s="279"/>
      <c r="BK174" s="279"/>
      <c r="BL174" s="279"/>
      <c r="BM174" s="279"/>
      <c r="BN174" s="279"/>
      <c r="BO174" s="279"/>
      <c r="BP174" s="279"/>
      <c r="BQ174" s="279"/>
      <c r="BR174" s="279"/>
      <c r="BS174" s="279"/>
      <c r="BT174" s="279"/>
      <c r="BU174" s="279"/>
      <c r="BV174" s="279"/>
      <c r="BW174" s="279"/>
      <c r="BX174" s="279"/>
      <c r="BY174" s="279"/>
      <c r="BZ174" s="279"/>
      <c r="CA174" s="279"/>
      <c r="CB174" s="279"/>
      <c r="CC174" s="279"/>
      <c r="CD174" s="279"/>
      <c r="CE174" s="279"/>
      <c r="CF174" s="279"/>
      <c r="CG174" s="279"/>
      <c r="CH174" s="279"/>
      <c r="CI174" s="279"/>
      <c r="CJ174" s="279"/>
      <c r="CK174" s="279"/>
      <c r="CL174" s="279"/>
      <c r="CM174" s="279"/>
      <c r="CN174" s="279"/>
      <c r="CO174" s="279"/>
      <c r="CP174" s="289" t="str">
        <f t="shared" si="11"/>
        <v/>
      </c>
      <c r="CQ174" s="202"/>
    </row>
    <row r="175" spans="1:95" x14ac:dyDescent="0.3">
      <c r="A175" s="99"/>
      <c r="B175" s="268">
        <f t="shared" si="12"/>
        <v>166</v>
      </c>
      <c r="C175" s="280"/>
      <c r="D175" s="280"/>
      <c r="F175" s="280"/>
      <c r="G175" s="282"/>
      <c r="H175" s="101"/>
      <c r="I175" s="283"/>
      <c r="J175" s="283"/>
      <c r="K175" s="283"/>
      <c r="L175" s="283"/>
      <c r="M175" s="283"/>
      <c r="N175" s="283"/>
      <c r="O175" s="283"/>
      <c r="P175" s="101"/>
      <c r="Q175" s="283"/>
      <c r="R175" s="283"/>
      <c r="S175" s="283"/>
      <c r="T175" s="283"/>
      <c r="U175" s="283"/>
      <c r="V175" s="283"/>
      <c r="W175" s="283"/>
      <c r="X175" s="102"/>
      <c r="Y175" s="284"/>
      <c r="Z175" s="284"/>
      <c r="AA175" s="284"/>
      <c r="AB175" s="206" t="str">
        <f t="shared" si="10"/>
        <v/>
      </c>
      <c r="AC175" s="285"/>
      <c r="AD175" s="285"/>
      <c r="AE175" s="102"/>
      <c r="AF175" s="287"/>
      <c r="AG175" s="287"/>
      <c r="AH175" s="102"/>
      <c r="AI175" s="279"/>
      <c r="AJ175" s="279"/>
      <c r="AK175" s="279"/>
      <c r="AL175" s="279"/>
      <c r="AM175" s="279"/>
      <c r="AN175" s="279"/>
      <c r="AO175" s="279"/>
      <c r="AP175" s="279"/>
      <c r="AQ175" s="92"/>
      <c r="AR175" s="279"/>
      <c r="AS175" s="279"/>
      <c r="AT175" s="279"/>
      <c r="AU175" s="279"/>
      <c r="AV175" s="279"/>
      <c r="AW175" s="279"/>
      <c r="AX175" s="279"/>
      <c r="AY175" s="279"/>
      <c r="AZ175" s="279"/>
      <c r="BA175" s="279"/>
      <c r="BB175" s="279"/>
      <c r="BC175" s="279"/>
      <c r="BD175" s="279"/>
      <c r="BE175" s="279"/>
      <c r="BF175" s="279"/>
      <c r="BG175" s="279"/>
      <c r="BH175" s="279"/>
      <c r="BI175" s="279"/>
      <c r="BJ175" s="279"/>
      <c r="BK175" s="279"/>
      <c r="BL175" s="279"/>
      <c r="BM175" s="279"/>
      <c r="BN175" s="279"/>
      <c r="BO175" s="279"/>
      <c r="BP175" s="279"/>
      <c r="BQ175" s="279"/>
      <c r="BR175" s="279"/>
      <c r="BS175" s="279"/>
      <c r="BT175" s="279"/>
      <c r="BU175" s="279"/>
      <c r="BV175" s="279"/>
      <c r="BW175" s="279"/>
      <c r="BX175" s="279"/>
      <c r="BY175" s="279"/>
      <c r="BZ175" s="279"/>
      <c r="CA175" s="279"/>
      <c r="CB175" s="279"/>
      <c r="CC175" s="279"/>
      <c r="CD175" s="279"/>
      <c r="CE175" s="279"/>
      <c r="CF175" s="279"/>
      <c r="CG175" s="279"/>
      <c r="CH175" s="279"/>
      <c r="CI175" s="279"/>
      <c r="CJ175" s="279"/>
      <c r="CK175" s="279"/>
      <c r="CL175" s="279"/>
      <c r="CM175" s="279"/>
      <c r="CN175" s="279"/>
      <c r="CO175" s="279"/>
      <c r="CP175" s="289" t="str">
        <f t="shared" si="11"/>
        <v/>
      </c>
      <c r="CQ175" s="202"/>
    </row>
    <row r="176" spans="1:95" x14ac:dyDescent="0.3">
      <c r="A176" s="99"/>
      <c r="B176" s="268">
        <f t="shared" si="12"/>
        <v>167</v>
      </c>
      <c r="C176" s="280"/>
      <c r="D176" s="280"/>
      <c r="F176" s="280"/>
      <c r="G176" s="282"/>
      <c r="H176" s="101"/>
      <c r="I176" s="283"/>
      <c r="J176" s="283"/>
      <c r="K176" s="283"/>
      <c r="L176" s="283"/>
      <c r="M176" s="283"/>
      <c r="N176" s="283"/>
      <c r="O176" s="283"/>
      <c r="P176" s="101"/>
      <c r="Q176" s="283"/>
      <c r="R176" s="283"/>
      <c r="S176" s="283"/>
      <c r="T176" s="283"/>
      <c r="U176" s="283"/>
      <c r="V176" s="283"/>
      <c r="W176" s="283"/>
      <c r="X176" s="102"/>
      <c r="Y176" s="284"/>
      <c r="Z176" s="284"/>
      <c r="AA176" s="284"/>
      <c r="AB176" s="206" t="str">
        <f t="shared" si="10"/>
        <v/>
      </c>
      <c r="AC176" s="285"/>
      <c r="AD176" s="285"/>
      <c r="AE176" s="102"/>
      <c r="AF176" s="287"/>
      <c r="AG176" s="287"/>
      <c r="AH176" s="102"/>
      <c r="AI176" s="279"/>
      <c r="AJ176" s="279"/>
      <c r="AK176" s="279"/>
      <c r="AL176" s="279"/>
      <c r="AM176" s="279"/>
      <c r="AN176" s="279"/>
      <c r="AO176" s="279"/>
      <c r="AP176" s="279"/>
      <c r="AQ176" s="92"/>
      <c r="AR176" s="279"/>
      <c r="AS176" s="279"/>
      <c r="AT176" s="279"/>
      <c r="AU176" s="279"/>
      <c r="AV176" s="279"/>
      <c r="AW176" s="279"/>
      <c r="AX176" s="279"/>
      <c r="AY176" s="279"/>
      <c r="AZ176" s="279"/>
      <c r="BA176" s="279"/>
      <c r="BB176" s="279"/>
      <c r="BC176" s="279"/>
      <c r="BD176" s="279"/>
      <c r="BE176" s="279"/>
      <c r="BF176" s="279"/>
      <c r="BG176" s="279"/>
      <c r="BH176" s="279"/>
      <c r="BI176" s="279"/>
      <c r="BJ176" s="279"/>
      <c r="BK176" s="279"/>
      <c r="BL176" s="279"/>
      <c r="BM176" s="279"/>
      <c r="BN176" s="279"/>
      <c r="BO176" s="279"/>
      <c r="BP176" s="279"/>
      <c r="BQ176" s="279"/>
      <c r="BR176" s="279"/>
      <c r="BS176" s="279"/>
      <c r="BT176" s="279"/>
      <c r="BU176" s="279"/>
      <c r="BV176" s="279"/>
      <c r="BW176" s="279"/>
      <c r="BX176" s="279"/>
      <c r="BY176" s="279"/>
      <c r="BZ176" s="279"/>
      <c r="CA176" s="279"/>
      <c r="CB176" s="279"/>
      <c r="CC176" s="279"/>
      <c r="CD176" s="279"/>
      <c r="CE176" s="279"/>
      <c r="CF176" s="279"/>
      <c r="CG176" s="279"/>
      <c r="CH176" s="279"/>
      <c r="CI176" s="279"/>
      <c r="CJ176" s="279"/>
      <c r="CK176" s="279"/>
      <c r="CL176" s="279"/>
      <c r="CM176" s="279"/>
      <c r="CN176" s="279"/>
      <c r="CO176" s="279"/>
      <c r="CP176" s="289" t="str">
        <f t="shared" si="11"/>
        <v/>
      </c>
      <c r="CQ176" s="202"/>
    </row>
    <row r="177" spans="1:95" x14ac:dyDescent="0.3">
      <c r="A177" s="99"/>
      <c r="B177" s="268">
        <f t="shared" si="12"/>
        <v>168</v>
      </c>
      <c r="C177" s="280"/>
      <c r="D177" s="280"/>
      <c r="F177" s="280"/>
      <c r="G177" s="282"/>
      <c r="H177" s="101"/>
      <c r="I177" s="283"/>
      <c r="J177" s="283"/>
      <c r="K177" s="283"/>
      <c r="L177" s="283"/>
      <c r="M177" s="283"/>
      <c r="N177" s="283"/>
      <c r="O177" s="283"/>
      <c r="P177" s="101"/>
      <c r="Q177" s="283"/>
      <c r="R177" s="283"/>
      <c r="S177" s="283"/>
      <c r="T177" s="283"/>
      <c r="U177" s="283"/>
      <c r="V177" s="283"/>
      <c r="W177" s="283"/>
      <c r="X177" s="102"/>
      <c r="Y177" s="284"/>
      <c r="Z177" s="284"/>
      <c r="AA177" s="284"/>
      <c r="AB177" s="206" t="str">
        <f t="shared" si="10"/>
        <v/>
      </c>
      <c r="AC177" s="285"/>
      <c r="AD177" s="285"/>
      <c r="AE177" s="102"/>
      <c r="AF177" s="287"/>
      <c r="AG177" s="287"/>
      <c r="AH177" s="102"/>
      <c r="AI177" s="279"/>
      <c r="AJ177" s="279"/>
      <c r="AK177" s="279"/>
      <c r="AL177" s="279"/>
      <c r="AM177" s="279"/>
      <c r="AN177" s="279"/>
      <c r="AO177" s="279"/>
      <c r="AP177" s="279"/>
      <c r="AQ177" s="92"/>
      <c r="AR177" s="279"/>
      <c r="AS177" s="279"/>
      <c r="AT177" s="279"/>
      <c r="AU177" s="279"/>
      <c r="AV177" s="279"/>
      <c r="AW177" s="279"/>
      <c r="AX177" s="279"/>
      <c r="AY177" s="279"/>
      <c r="AZ177" s="279"/>
      <c r="BA177" s="279"/>
      <c r="BB177" s="279"/>
      <c r="BC177" s="279"/>
      <c r="BD177" s="279"/>
      <c r="BE177" s="279"/>
      <c r="BF177" s="279"/>
      <c r="BG177" s="279"/>
      <c r="BH177" s="279"/>
      <c r="BI177" s="279"/>
      <c r="BJ177" s="279"/>
      <c r="BK177" s="279"/>
      <c r="BL177" s="279"/>
      <c r="BM177" s="279"/>
      <c r="BN177" s="279"/>
      <c r="BO177" s="279"/>
      <c r="BP177" s="279"/>
      <c r="BQ177" s="279"/>
      <c r="BR177" s="279"/>
      <c r="BS177" s="279"/>
      <c r="BT177" s="279"/>
      <c r="BU177" s="279"/>
      <c r="BV177" s="279"/>
      <c r="BW177" s="279"/>
      <c r="BX177" s="279"/>
      <c r="BY177" s="279"/>
      <c r="BZ177" s="279"/>
      <c r="CA177" s="279"/>
      <c r="CB177" s="279"/>
      <c r="CC177" s="279"/>
      <c r="CD177" s="279"/>
      <c r="CE177" s="279"/>
      <c r="CF177" s="279"/>
      <c r="CG177" s="279"/>
      <c r="CH177" s="279"/>
      <c r="CI177" s="279"/>
      <c r="CJ177" s="279"/>
      <c r="CK177" s="279"/>
      <c r="CL177" s="279"/>
      <c r="CM177" s="279"/>
      <c r="CN177" s="279"/>
      <c r="CO177" s="279"/>
      <c r="CP177" s="289" t="str">
        <f t="shared" si="11"/>
        <v/>
      </c>
      <c r="CQ177" s="202"/>
    </row>
    <row r="178" spans="1:95" x14ac:dyDescent="0.3">
      <c r="A178" s="99"/>
      <c r="B178" s="268">
        <f t="shared" si="12"/>
        <v>169</v>
      </c>
      <c r="C178" s="280"/>
      <c r="D178" s="280"/>
      <c r="F178" s="280"/>
      <c r="G178" s="282"/>
      <c r="H178" s="101"/>
      <c r="I178" s="283"/>
      <c r="J178" s="283"/>
      <c r="K178" s="283"/>
      <c r="L178" s="283"/>
      <c r="M178" s="283"/>
      <c r="N178" s="283"/>
      <c r="O178" s="283"/>
      <c r="P178" s="101"/>
      <c r="Q178" s="283"/>
      <c r="R178" s="283"/>
      <c r="S178" s="283"/>
      <c r="T178" s="283"/>
      <c r="U178" s="283"/>
      <c r="V178" s="283"/>
      <c r="W178" s="283"/>
      <c r="X178" s="102"/>
      <c r="Y178" s="284"/>
      <c r="Z178" s="284"/>
      <c r="AA178" s="284"/>
      <c r="AB178" s="206" t="str">
        <f t="shared" si="10"/>
        <v/>
      </c>
      <c r="AC178" s="285"/>
      <c r="AD178" s="285"/>
      <c r="AE178" s="102"/>
      <c r="AF178" s="287"/>
      <c r="AG178" s="287"/>
      <c r="AH178" s="102"/>
      <c r="AI178" s="279"/>
      <c r="AJ178" s="279"/>
      <c r="AK178" s="279"/>
      <c r="AL178" s="279"/>
      <c r="AM178" s="279"/>
      <c r="AN178" s="279"/>
      <c r="AO178" s="279"/>
      <c r="AP178" s="279"/>
      <c r="AQ178" s="92"/>
      <c r="AR178" s="279"/>
      <c r="AS178" s="279"/>
      <c r="AT178" s="279"/>
      <c r="AU178" s="279"/>
      <c r="AV178" s="279"/>
      <c r="AW178" s="279"/>
      <c r="AX178" s="279"/>
      <c r="AY178" s="279"/>
      <c r="AZ178" s="279"/>
      <c r="BA178" s="279"/>
      <c r="BB178" s="279"/>
      <c r="BC178" s="279"/>
      <c r="BD178" s="279"/>
      <c r="BE178" s="279"/>
      <c r="BF178" s="279"/>
      <c r="BG178" s="279"/>
      <c r="BH178" s="279"/>
      <c r="BI178" s="279"/>
      <c r="BJ178" s="279"/>
      <c r="BK178" s="279"/>
      <c r="BL178" s="279"/>
      <c r="BM178" s="279"/>
      <c r="BN178" s="279"/>
      <c r="BO178" s="279"/>
      <c r="BP178" s="279"/>
      <c r="BQ178" s="279"/>
      <c r="BR178" s="279"/>
      <c r="BS178" s="279"/>
      <c r="BT178" s="279"/>
      <c r="BU178" s="279"/>
      <c r="BV178" s="279"/>
      <c r="BW178" s="279"/>
      <c r="BX178" s="279"/>
      <c r="BY178" s="279"/>
      <c r="BZ178" s="279"/>
      <c r="CA178" s="279"/>
      <c r="CB178" s="279"/>
      <c r="CC178" s="279"/>
      <c r="CD178" s="279"/>
      <c r="CE178" s="279"/>
      <c r="CF178" s="279"/>
      <c r="CG178" s="279"/>
      <c r="CH178" s="279"/>
      <c r="CI178" s="279"/>
      <c r="CJ178" s="279"/>
      <c r="CK178" s="279"/>
      <c r="CL178" s="279"/>
      <c r="CM178" s="279"/>
      <c r="CN178" s="279"/>
      <c r="CO178" s="279"/>
      <c r="CP178" s="289" t="str">
        <f t="shared" si="11"/>
        <v/>
      </c>
      <c r="CQ178" s="202"/>
    </row>
    <row r="179" spans="1:95" x14ac:dyDescent="0.3">
      <c r="A179" s="99"/>
      <c r="B179" s="268">
        <f t="shared" si="12"/>
        <v>170</v>
      </c>
      <c r="C179" s="280"/>
      <c r="D179" s="280"/>
      <c r="F179" s="280"/>
      <c r="G179" s="282"/>
      <c r="H179" s="101"/>
      <c r="I179" s="283"/>
      <c r="J179" s="283"/>
      <c r="K179" s="283"/>
      <c r="L179" s="283"/>
      <c r="M179" s="283"/>
      <c r="N179" s="283"/>
      <c r="O179" s="283"/>
      <c r="P179" s="101"/>
      <c r="Q179" s="283"/>
      <c r="R179" s="283"/>
      <c r="S179" s="283"/>
      <c r="T179" s="283"/>
      <c r="U179" s="283"/>
      <c r="V179" s="283"/>
      <c r="W179" s="283"/>
      <c r="X179" s="102"/>
      <c r="Y179" s="284"/>
      <c r="Z179" s="284"/>
      <c r="AA179" s="284"/>
      <c r="AB179" s="206" t="str">
        <f t="shared" si="10"/>
        <v/>
      </c>
      <c r="AC179" s="285"/>
      <c r="AD179" s="285"/>
      <c r="AE179" s="102"/>
      <c r="AF179" s="287"/>
      <c r="AG179" s="287"/>
      <c r="AH179" s="102"/>
      <c r="AI179" s="279"/>
      <c r="AJ179" s="279"/>
      <c r="AK179" s="279"/>
      <c r="AL179" s="279"/>
      <c r="AM179" s="279"/>
      <c r="AN179" s="279"/>
      <c r="AO179" s="279"/>
      <c r="AP179" s="279"/>
      <c r="AQ179" s="92"/>
      <c r="AR179" s="279"/>
      <c r="AS179" s="279"/>
      <c r="AT179" s="279"/>
      <c r="AU179" s="279"/>
      <c r="AV179" s="279"/>
      <c r="AW179" s="279"/>
      <c r="AX179" s="279"/>
      <c r="AY179" s="279"/>
      <c r="AZ179" s="279"/>
      <c r="BA179" s="279"/>
      <c r="BB179" s="279"/>
      <c r="BC179" s="279"/>
      <c r="BD179" s="279"/>
      <c r="BE179" s="279"/>
      <c r="BF179" s="279"/>
      <c r="BG179" s="279"/>
      <c r="BH179" s="279"/>
      <c r="BI179" s="279"/>
      <c r="BJ179" s="279"/>
      <c r="BK179" s="279"/>
      <c r="BL179" s="279"/>
      <c r="BM179" s="279"/>
      <c r="BN179" s="279"/>
      <c r="BO179" s="279"/>
      <c r="BP179" s="279"/>
      <c r="BQ179" s="279"/>
      <c r="BR179" s="279"/>
      <c r="BS179" s="279"/>
      <c r="BT179" s="279"/>
      <c r="BU179" s="279"/>
      <c r="BV179" s="279"/>
      <c r="BW179" s="279"/>
      <c r="BX179" s="279"/>
      <c r="BY179" s="279"/>
      <c r="BZ179" s="279"/>
      <c r="CA179" s="279"/>
      <c r="CB179" s="279"/>
      <c r="CC179" s="279"/>
      <c r="CD179" s="279"/>
      <c r="CE179" s="279"/>
      <c r="CF179" s="279"/>
      <c r="CG179" s="279"/>
      <c r="CH179" s="279"/>
      <c r="CI179" s="279"/>
      <c r="CJ179" s="279"/>
      <c r="CK179" s="279"/>
      <c r="CL179" s="279"/>
      <c r="CM179" s="279"/>
      <c r="CN179" s="279"/>
      <c r="CO179" s="279"/>
      <c r="CP179" s="289" t="str">
        <f t="shared" si="11"/>
        <v/>
      </c>
      <c r="CQ179" s="202"/>
    </row>
    <row r="180" spans="1:95" x14ac:dyDescent="0.3">
      <c r="A180" s="99"/>
      <c r="B180" s="268">
        <f t="shared" si="12"/>
        <v>171</v>
      </c>
      <c r="C180" s="280"/>
      <c r="D180" s="280"/>
      <c r="F180" s="280"/>
      <c r="G180" s="282"/>
      <c r="H180" s="101"/>
      <c r="I180" s="283"/>
      <c r="J180" s="283"/>
      <c r="K180" s="283"/>
      <c r="L180" s="283"/>
      <c r="M180" s="283"/>
      <c r="N180" s="283"/>
      <c r="O180" s="283"/>
      <c r="P180" s="101"/>
      <c r="Q180" s="283"/>
      <c r="R180" s="283"/>
      <c r="S180" s="283"/>
      <c r="T180" s="283"/>
      <c r="U180" s="283"/>
      <c r="V180" s="283"/>
      <c r="W180" s="283"/>
      <c r="X180" s="102"/>
      <c r="Y180" s="284"/>
      <c r="Z180" s="284"/>
      <c r="AA180" s="284"/>
      <c r="AB180" s="206" t="str">
        <f t="shared" si="10"/>
        <v/>
      </c>
      <c r="AC180" s="285"/>
      <c r="AD180" s="285"/>
      <c r="AE180" s="102"/>
      <c r="AF180" s="287"/>
      <c r="AG180" s="287"/>
      <c r="AH180" s="102"/>
      <c r="AI180" s="279"/>
      <c r="AJ180" s="279"/>
      <c r="AK180" s="279"/>
      <c r="AL180" s="279"/>
      <c r="AM180" s="279"/>
      <c r="AN180" s="279"/>
      <c r="AO180" s="279"/>
      <c r="AP180" s="279"/>
      <c r="AQ180" s="92"/>
      <c r="AR180" s="279"/>
      <c r="AS180" s="279"/>
      <c r="AT180" s="279"/>
      <c r="AU180" s="279"/>
      <c r="AV180" s="279"/>
      <c r="AW180" s="279"/>
      <c r="AX180" s="279"/>
      <c r="AY180" s="279"/>
      <c r="AZ180" s="279"/>
      <c r="BA180" s="279"/>
      <c r="BB180" s="279"/>
      <c r="BC180" s="279"/>
      <c r="BD180" s="279"/>
      <c r="BE180" s="279"/>
      <c r="BF180" s="279"/>
      <c r="BG180" s="279"/>
      <c r="BH180" s="279"/>
      <c r="BI180" s="279"/>
      <c r="BJ180" s="279"/>
      <c r="BK180" s="279"/>
      <c r="BL180" s="279"/>
      <c r="BM180" s="279"/>
      <c r="BN180" s="279"/>
      <c r="BO180" s="279"/>
      <c r="BP180" s="279"/>
      <c r="BQ180" s="279"/>
      <c r="BR180" s="279"/>
      <c r="BS180" s="279"/>
      <c r="BT180" s="279"/>
      <c r="BU180" s="279"/>
      <c r="BV180" s="279"/>
      <c r="BW180" s="279"/>
      <c r="BX180" s="279"/>
      <c r="BY180" s="279"/>
      <c r="BZ180" s="279"/>
      <c r="CA180" s="279"/>
      <c r="CB180" s="279"/>
      <c r="CC180" s="279"/>
      <c r="CD180" s="279"/>
      <c r="CE180" s="279"/>
      <c r="CF180" s="279"/>
      <c r="CG180" s="279"/>
      <c r="CH180" s="279"/>
      <c r="CI180" s="279"/>
      <c r="CJ180" s="279"/>
      <c r="CK180" s="279"/>
      <c r="CL180" s="279"/>
      <c r="CM180" s="279"/>
      <c r="CN180" s="279"/>
      <c r="CO180" s="279"/>
      <c r="CP180" s="289" t="str">
        <f t="shared" si="11"/>
        <v/>
      </c>
      <c r="CQ180" s="202"/>
    </row>
    <row r="181" spans="1:95" x14ac:dyDescent="0.3">
      <c r="A181" s="99"/>
      <c r="B181" s="268">
        <f t="shared" si="12"/>
        <v>172</v>
      </c>
      <c r="C181" s="280"/>
      <c r="D181" s="280"/>
      <c r="F181" s="280"/>
      <c r="G181" s="282"/>
      <c r="H181" s="101"/>
      <c r="I181" s="283"/>
      <c r="J181" s="283"/>
      <c r="K181" s="283"/>
      <c r="L181" s="283"/>
      <c r="M181" s="283"/>
      <c r="N181" s="283"/>
      <c r="O181" s="283"/>
      <c r="P181" s="101"/>
      <c r="Q181" s="283"/>
      <c r="R181" s="283"/>
      <c r="S181" s="283"/>
      <c r="T181" s="283"/>
      <c r="U181" s="283"/>
      <c r="V181" s="283"/>
      <c r="W181" s="283"/>
      <c r="X181" s="102"/>
      <c r="Y181" s="284"/>
      <c r="Z181" s="284"/>
      <c r="AA181" s="284"/>
      <c r="AB181" s="206" t="str">
        <f t="shared" si="10"/>
        <v/>
      </c>
      <c r="AC181" s="285"/>
      <c r="AD181" s="285"/>
      <c r="AE181" s="102"/>
      <c r="AF181" s="287"/>
      <c r="AG181" s="287"/>
      <c r="AH181" s="102"/>
      <c r="AI181" s="279"/>
      <c r="AJ181" s="279"/>
      <c r="AK181" s="279"/>
      <c r="AL181" s="279"/>
      <c r="AM181" s="279"/>
      <c r="AN181" s="279"/>
      <c r="AO181" s="279"/>
      <c r="AP181" s="279"/>
      <c r="AQ181" s="92"/>
      <c r="AR181" s="279"/>
      <c r="AS181" s="279"/>
      <c r="AT181" s="279"/>
      <c r="AU181" s="279"/>
      <c r="AV181" s="279"/>
      <c r="AW181" s="279"/>
      <c r="AX181" s="279"/>
      <c r="AY181" s="279"/>
      <c r="AZ181" s="279"/>
      <c r="BA181" s="279"/>
      <c r="BB181" s="279"/>
      <c r="BC181" s="279"/>
      <c r="BD181" s="279"/>
      <c r="BE181" s="279"/>
      <c r="BF181" s="279"/>
      <c r="BG181" s="279"/>
      <c r="BH181" s="279"/>
      <c r="BI181" s="279"/>
      <c r="BJ181" s="279"/>
      <c r="BK181" s="279"/>
      <c r="BL181" s="279"/>
      <c r="BM181" s="279"/>
      <c r="BN181" s="279"/>
      <c r="BO181" s="279"/>
      <c r="BP181" s="279"/>
      <c r="BQ181" s="279"/>
      <c r="BR181" s="279"/>
      <c r="BS181" s="279"/>
      <c r="BT181" s="279"/>
      <c r="BU181" s="279"/>
      <c r="BV181" s="279"/>
      <c r="BW181" s="279"/>
      <c r="BX181" s="279"/>
      <c r="BY181" s="279"/>
      <c r="BZ181" s="279"/>
      <c r="CA181" s="279"/>
      <c r="CB181" s="279"/>
      <c r="CC181" s="279"/>
      <c r="CD181" s="279"/>
      <c r="CE181" s="279"/>
      <c r="CF181" s="279"/>
      <c r="CG181" s="279"/>
      <c r="CH181" s="279"/>
      <c r="CI181" s="279"/>
      <c r="CJ181" s="279"/>
      <c r="CK181" s="279"/>
      <c r="CL181" s="279"/>
      <c r="CM181" s="279"/>
      <c r="CN181" s="279"/>
      <c r="CO181" s="279"/>
      <c r="CP181" s="289" t="str">
        <f t="shared" si="11"/>
        <v/>
      </c>
      <c r="CQ181" s="202"/>
    </row>
    <row r="182" spans="1:95" x14ac:dyDescent="0.3">
      <c r="A182" s="99"/>
      <c r="B182" s="268">
        <f t="shared" si="12"/>
        <v>173</v>
      </c>
      <c r="C182" s="280"/>
      <c r="D182" s="280"/>
      <c r="F182" s="280"/>
      <c r="G182" s="282"/>
      <c r="H182" s="101"/>
      <c r="I182" s="283"/>
      <c r="J182" s="283"/>
      <c r="K182" s="283"/>
      <c r="L182" s="283"/>
      <c r="M182" s="283"/>
      <c r="N182" s="283"/>
      <c r="O182" s="283"/>
      <c r="P182" s="101"/>
      <c r="Q182" s="283"/>
      <c r="R182" s="283"/>
      <c r="S182" s="283"/>
      <c r="T182" s="283"/>
      <c r="U182" s="283"/>
      <c r="V182" s="283"/>
      <c r="W182" s="283"/>
      <c r="X182" s="102"/>
      <c r="Y182" s="284"/>
      <c r="Z182" s="284"/>
      <c r="AA182" s="284"/>
      <c r="AB182" s="206" t="str">
        <f t="shared" si="10"/>
        <v/>
      </c>
      <c r="AC182" s="285"/>
      <c r="AD182" s="285"/>
      <c r="AE182" s="102"/>
      <c r="AF182" s="287"/>
      <c r="AG182" s="287"/>
      <c r="AH182" s="102"/>
      <c r="AI182" s="279"/>
      <c r="AJ182" s="279"/>
      <c r="AK182" s="279"/>
      <c r="AL182" s="279"/>
      <c r="AM182" s="279"/>
      <c r="AN182" s="279"/>
      <c r="AO182" s="279"/>
      <c r="AP182" s="279"/>
      <c r="AQ182" s="92"/>
      <c r="AR182" s="279"/>
      <c r="AS182" s="279"/>
      <c r="AT182" s="279"/>
      <c r="AU182" s="279"/>
      <c r="AV182" s="279"/>
      <c r="AW182" s="279"/>
      <c r="AX182" s="279"/>
      <c r="AY182" s="279"/>
      <c r="AZ182" s="279"/>
      <c r="BA182" s="279"/>
      <c r="BB182" s="279"/>
      <c r="BC182" s="279"/>
      <c r="BD182" s="279"/>
      <c r="BE182" s="279"/>
      <c r="BF182" s="279"/>
      <c r="BG182" s="279"/>
      <c r="BH182" s="279"/>
      <c r="BI182" s="279"/>
      <c r="BJ182" s="279"/>
      <c r="BK182" s="279"/>
      <c r="BL182" s="279"/>
      <c r="BM182" s="279"/>
      <c r="BN182" s="279"/>
      <c r="BO182" s="279"/>
      <c r="BP182" s="279"/>
      <c r="BQ182" s="279"/>
      <c r="BR182" s="279"/>
      <c r="BS182" s="279"/>
      <c r="BT182" s="279"/>
      <c r="BU182" s="279"/>
      <c r="BV182" s="279"/>
      <c r="BW182" s="279"/>
      <c r="BX182" s="279"/>
      <c r="BY182" s="279"/>
      <c r="BZ182" s="279"/>
      <c r="CA182" s="279"/>
      <c r="CB182" s="279"/>
      <c r="CC182" s="279"/>
      <c r="CD182" s="279"/>
      <c r="CE182" s="279"/>
      <c r="CF182" s="279"/>
      <c r="CG182" s="279"/>
      <c r="CH182" s="279"/>
      <c r="CI182" s="279"/>
      <c r="CJ182" s="279"/>
      <c r="CK182" s="279"/>
      <c r="CL182" s="279"/>
      <c r="CM182" s="279"/>
      <c r="CN182" s="279"/>
      <c r="CO182" s="279"/>
      <c r="CP182" s="289" t="str">
        <f t="shared" si="11"/>
        <v/>
      </c>
      <c r="CQ182" s="202"/>
    </row>
    <row r="183" spans="1:95" x14ac:dyDescent="0.3">
      <c r="A183" s="99"/>
      <c r="B183" s="268">
        <f t="shared" si="12"/>
        <v>174</v>
      </c>
      <c r="C183" s="280"/>
      <c r="D183" s="280"/>
      <c r="F183" s="280"/>
      <c r="G183" s="282"/>
      <c r="H183" s="101"/>
      <c r="I183" s="283"/>
      <c r="J183" s="283"/>
      <c r="K183" s="283"/>
      <c r="L183" s="283"/>
      <c r="M183" s="283"/>
      <c r="N183" s="283"/>
      <c r="O183" s="283"/>
      <c r="P183" s="101"/>
      <c r="Q183" s="283"/>
      <c r="R183" s="283"/>
      <c r="S183" s="283"/>
      <c r="T183" s="283"/>
      <c r="U183" s="283"/>
      <c r="V183" s="283"/>
      <c r="W183" s="283"/>
      <c r="X183" s="102"/>
      <c r="Y183" s="284"/>
      <c r="Z183" s="284"/>
      <c r="AA183" s="284"/>
      <c r="AB183" s="206" t="str">
        <f t="shared" si="10"/>
        <v/>
      </c>
      <c r="AC183" s="285"/>
      <c r="AD183" s="285"/>
      <c r="AE183" s="102"/>
      <c r="AF183" s="287"/>
      <c r="AG183" s="287"/>
      <c r="AH183" s="102"/>
      <c r="AI183" s="279"/>
      <c r="AJ183" s="279"/>
      <c r="AK183" s="279"/>
      <c r="AL183" s="279"/>
      <c r="AM183" s="279"/>
      <c r="AN183" s="279"/>
      <c r="AO183" s="279"/>
      <c r="AP183" s="279"/>
      <c r="AQ183" s="92"/>
      <c r="AR183" s="279"/>
      <c r="AS183" s="279"/>
      <c r="AT183" s="279"/>
      <c r="AU183" s="279"/>
      <c r="AV183" s="279"/>
      <c r="AW183" s="279"/>
      <c r="AX183" s="279"/>
      <c r="AY183" s="279"/>
      <c r="AZ183" s="279"/>
      <c r="BA183" s="279"/>
      <c r="BB183" s="279"/>
      <c r="BC183" s="279"/>
      <c r="BD183" s="279"/>
      <c r="BE183" s="279"/>
      <c r="BF183" s="279"/>
      <c r="BG183" s="279"/>
      <c r="BH183" s="279"/>
      <c r="BI183" s="279"/>
      <c r="BJ183" s="279"/>
      <c r="BK183" s="279"/>
      <c r="BL183" s="279"/>
      <c r="BM183" s="279"/>
      <c r="BN183" s="279"/>
      <c r="BO183" s="279"/>
      <c r="BP183" s="279"/>
      <c r="BQ183" s="279"/>
      <c r="BR183" s="279"/>
      <c r="BS183" s="279"/>
      <c r="BT183" s="279"/>
      <c r="BU183" s="279"/>
      <c r="BV183" s="279"/>
      <c r="BW183" s="279"/>
      <c r="BX183" s="279"/>
      <c r="BY183" s="279"/>
      <c r="BZ183" s="279"/>
      <c r="CA183" s="279"/>
      <c r="CB183" s="279"/>
      <c r="CC183" s="279"/>
      <c r="CD183" s="279"/>
      <c r="CE183" s="279"/>
      <c r="CF183" s="279"/>
      <c r="CG183" s="279"/>
      <c r="CH183" s="279"/>
      <c r="CI183" s="279"/>
      <c r="CJ183" s="279"/>
      <c r="CK183" s="279"/>
      <c r="CL183" s="279"/>
      <c r="CM183" s="279"/>
      <c r="CN183" s="279"/>
      <c r="CO183" s="279"/>
      <c r="CP183" s="289" t="str">
        <f t="shared" si="11"/>
        <v/>
      </c>
      <c r="CQ183" s="202"/>
    </row>
    <row r="184" spans="1:95" x14ac:dyDescent="0.3">
      <c r="A184" s="99"/>
      <c r="B184" s="268">
        <f t="shared" si="12"/>
        <v>175</v>
      </c>
      <c r="C184" s="280"/>
      <c r="D184" s="280"/>
      <c r="F184" s="280"/>
      <c r="G184" s="282"/>
      <c r="H184" s="101"/>
      <c r="I184" s="283"/>
      <c r="J184" s="283"/>
      <c r="K184" s="283"/>
      <c r="L184" s="283"/>
      <c r="M184" s="283"/>
      <c r="N184" s="283"/>
      <c r="O184" s="283"/>
      <c r="P184" s="101"/>
      <c r="Q184" s="283"/>
      <c r="R184" s="283"/>
      <c r="S184" s="283"/>
      <c r="T184" s="283"/>
      <c r="U184" s="283"/>
      <c r="V184" s="283"/>
      <c r="W184" s="283"/>
      <c r="X184" s="102"/>
      <c r="Y184" s="284"/>
      <c r="Z184" s="284"/>
      <c r="AA184" s="284"/>
      <c r="AB184" s="206" t="str">
        <f t="shared" si="10"/>
        <v/>
      </c>
      <c r="AC184" s="285"/>
      <c r="AD184" s="285"/>
      <c r="AE184" s="102"/>
      <c r="AF184" s="287"/>
      <c r="AG184" s="287"/>
      <c r="AH184" s="102"/>
      <c r="AI184" s="279"/>
      <c r="AJ184" s="279"/>
      <c r="AK184" s="279"/>
      <c r="AL184" s="279"/>
      <c r="AM184" s="279"/>
      <c r="AN184" s="279"/>
      <c r="AO184" s="279"/>
      <c r="AP184" s="279"/>
      <c r="AQ184" s="92"/>
      <c r="AR184" s="279"/>
      <c r="AS184" s="279"/>
      <c r="AT184" s="279"/>
      <c r="AU184" s="279"/>
      <c r="AV184" s="279"/>
      <c r="AW184" s="279"/>
      <c r="AX184" s="279"/>
      <c r="AY184" s="279"/>
      <c r="AZ184" s="279"/>
      <c r="BA184" s="279"/>
      <c r="BB184" s="279"/>
      <c r="BC184" s="279"/>
      <c r="BD184" s="279"/>
      <c r="BE184" s="279"/>
      <c r="BF184" s="279"/>
      <c r="BG184" s="279"/>
      <c r="BH184" s="279"/>
      <c r="BI184" s="279"/>
      <c r="BJ184" s="279"/>
      <c r="BK184" s="279"/>
      <c r="BL184" s="279"/>
      <c r="BM184" s="279"/>
      <c r="BN184" s="279"/>
      <c r="BO184" s="279"/>
      <c r="BP184" s="279"/>
      <c r="BQ184" s="279"/>
      <c r="BR184" s="279"/>
      <c r="BS184" s="279"/>
      <c r="BT184" s="279"/>
      <c r="BU184" s="279"/>
      <c r="BV184" s="279"/>
      <c r="BW184" s="279"/>
      <c r="BX184" s="279"/>
      <c r="BY184" s="279"/>
      <c r="BZ184" s="279"/>
      <c r="CA184" s="279"/>
      <c r="CB184" s="279"/>
      <c r="CC184" s="279"/>
      <c r="CD184" s="279"/>
      <c r="CE184" s="279"/>
      <c r="CF184" s="279"/>
      <c r="CG184" s="279"/>
      <c r="CH184" s="279"/>
      <c r="CI184" s="279"/>
      <c r="CJ184" s="279"/>
      <c r="CK184" s="279"/>
      <c r="CL184" s="279"/>
      <c r="CM184" s="279"/>
      <c r="CN184" s="279"/>
      <c r="CO184" s="279"/>
      <c r="CP184" s="289" t="str">
        <f t="shared" si="11"/>
        <v/>
      </c>
      <c r="CQ184" s="202"/>
    </row>
    <row r="185" spans="1:95" x14ac:dyDescent="0.3">
      <c r="A185" s="99"/>
      <c r="B185" s="268">
        <f t="shared" si="12"/>
        <v>176</v>
      </c>
      <c r="C185" s="280"/>
      <c r="D185" s="280"/>
      <c r="F185" s="280"/>
      <c r="G185" s="282"/>
      <c r="H185" s="101"/>
      <c r="I185" s="283"/>
      <c r="J185" s="283"/>
      <c r="K185" s="283"/>
      <c r="L185" s="283"/>
      <c r="M185" s="283"/>
      <c r="N185" s="283"/>
      <c r="O185" s="283"/>
      <c r="P185" s="101"/>
      <c r="Q185" s="283"/>
      <c r="R185" s="283"/>
      <c r="S185" s="283"/>
      <c r="T185" s="283"/>
      <c r="U185" s="283"/>
      <c r="V185" s="283"/>
      <c r="W185" s="283"/>
      <c r="X185" s="102"/>
      <c r="Y185" s="284"/>
      <c r="Z185" s="284"/>
      <c r="AA185" s="284"/>
      <c r="AB185" s="206" t="str">
        <f t="shared" si="10"/>
        <v/>
      </c>
      <c r="AC185" s="285"/>
      <c r="AD185" s="285"/>
      <c r="AE185" s="102"/>
      <c r="AF185" s="287"/>
      <c r="AG185" s="287"/>
      <c r="AH185" s="102"/>
      <c r="AI185" s="279"/>
      <c r="AJ185" s="279"/>
      <c r="AK185" s="279"/>
      <c r="AL185" s="279"/>
      <c r="AM185" s="279"/>
      <c r="AN185" s="279"/>
      <c r="AO185" s="279"/>
      <c r="AP185" s="279"/>
      <c r="AQ185" s="92"/>
      <c r="AR185" s="279"/>
      <c r="AS185" s="279"/>
      <c r="AT185" s="279"/>
      <c r="AU185" s="279"/>
      <c r="AV185" s="279"/>
      <c r="AW185" s="279"/>
      <c r="AX185" s="279"/>
      <c r="AY185" s="279"/>
      <c r="AZ185" s="279"/>
      <c r="BA185" s="279"/>
      <c r="BB185" s="279"/>
      <c r="BC185" s="279"/>
      <c r="BD185" s="279"/>
      <c r="BE185" s="279"/>
      <c r="BF185" s="279"/>
      <c r="BG185" s="279"/>
      <c r="BH185" s="279"/>
      <c r="BI185" s="279"/>
      <c r="BJ185" s="279"/>
      <c r="BK185" s="279"/>
      <c r="BL185" s="279"/>
      <c r="BM185" s="279"/>
      <c r="BN185" s="279"/>
      <c r="BO185" s="279"/>
      <c r="BP185" s="279"/>
      <c r="BQ185" s="279"/>
      <c r="BR185" s="279"/>
      <c r="BS185" s="279"/>
      <c r="BT185" s="279"/>
      <c r="BU185" s="279"/>
      <c r="BV185" s="279"/>
      <c r="BW185" s="279"/>
      <c r="BX185" s="279"/>
      <c r="BY185" s="279"/>
      <c r="BZ185" s="279"/>
      <c r="CA185" s="279"/>
      <c r="CB185" s="279"/>
      <c r="CC185" s="279"/>
      <c r="CD185" s="279"/>
      <c r="CE185" s="279"/>
      <c r="CF185" s="279"/>
      <c r="CG185" s="279"/>
      <c r="CH185" s="279"/>
      <c r="CI185" s="279"/>
      <c r="CJ185" s="279"/>
      <c r="CK185" s="279"/>
      <c r="CL185" s="279"/>
      <c r="CM185" s="279"/>
      <c r="CN185" s="279"/>
      <c r="CO185" s="279"/>
      <c r="CP185" s="289" t="str">
        <f t="shared" si="11"/>
        <v/>
      </c>
      <c r="CQ185" s="202"/>
    </row>
    <row r="186" spans="1:95" x14ac:dyDescent="0.3">
      <c r="A186" s="99"/>
      <c r="B186" s="268">
        <f t="shared" si="12"/>
        <v>177</v>
      </c>
      <c r="C186" s="280"/>
      <c r="D186" s="280"/>
      <c r="F186" s="280"/>
      <c r="G186" s="282"/>
      <c r="H186" s="101"/>
      <c r="I186" s="283"/>
      <c r="J186" s="283"/>
      <c r="K186" s="283"/>
      <c r="L186" s="283"/>
      <c r="M186" s="283"/>
      <c r="N186" s="283"/>
      <c r="O186" s="283"/>
      <c r="P186" s="101"/>
      <c r="Q186" s="283"/>
      <c r="R186" s="283"/>
      <c r="S186" s="283"/>
      <c r="T186" s="283"/>
      <c r="U186" s="283"/>
      <c r="V186" s="283"/>
      <c r="W186" s="283"/>
      <c r="X186" s="102"/>
      <c r="Y186" s="284"/>
      <c r="Z186" s="284"/>
      <c r="AA186" s="284"/>
      <c r="AB186" s="206" t="str">
        <f t="shared" si="10"/>
        <v/>
      </c>
      <c r="AC186" s="285"/>
      <c r="AD186" s="285"/>
      <c r="AE186" s="102"/>
      <c r="AF186" s="287"/>
      <c r="AG186" s="287"/>
      <c r="AH186" s="102"/>
      <c r="AI186" s="279"/>
      <c r="AJ186" s="279"/>
      <c r="AK186" s="279"/>
      <c r="AL186" s="279"/>
      <c r="AM186" s="279"/>
      <c r="AN186" s="279"/>
      <c r="AO186" s="279"/>
      <c r="AP186" s="279"/>
      <c r="AQ186" s="92"/>
      <c r="AR186" s="279"/>
      <c r="AS186" s="279"/>
      <c r="AT186" s="279"/>
      <c r="AU186" s="279"/>
      <c r="AV186" s="279"/>
      <c r="AW186" s="279"/>
      <c r="AX186" s="279"/>
      <c r="AY186" s="279"/>
      <c r="AZ186" s="279"/>
      <c r="BA186" s="279"/>
      <c r="BB186" s="279"/>
      <c r="BC186" s="279"/>
      <c r="BD186" s="279"/>
      <c r="BE186" s="279"/>
      <c r="BF186" s="279"/>
      <c r="BG186" s="279"/>
      <c r="BH186" s="279"/>
      <c r="BI186" s="279"/>
      <c r="BJ186" s="279"/>
      <c r="BK186" s="279"/>
      <c r="BL186" s="279"/>
      <c r="BM186" s="279"/>
      <c r="BN186" s="279"/>
      <c r="BO186" s="279"/>
      <c r="BP186" s="279"/>
      <c r="BQ186" s="279"/>
      <c r="BR186" s="279"/>
      <c r="BS186" s="279"/>
      <c r="BT186" s="279"/>
      <c r="BU186" s="279"/>
      <c r="BV186" s="279"/>
      <c r="BW186" s="279"/>
      <c r="BX186" s="279"/>
      <c r="BY186" s="279"/>
      <c r="BZ186" s="279"/>
      <c r="CA186" s="279"/>
      <c r="CB186" s="279"/>
      <c r="CC186" s="279"/>
      <c r="CD186" s="279"/>
      <c r="CE186" s="279"/>
      <c r="CF186" s="279"/>
      <c r="CG186" s="279"/>
      <c r="CH186" s="279"/>
      <c r="CI186" s="279"/>
      <c r="CJ186" s="279"/>
      <c r="CK186" s="279"/>
      <c r="CL186" s="279"/>
      <c r="CM186" s="279"/>
      <c r="CN186" s="279"/>
      <c r="CO186" s="279"/>
      <c r="CP186" s="289" t="str">
        <f t="shared" si="11"/>
        <v/>
      </c>
      <c r="CQ186" s="202"/>
    </row>
    <row r="187" spans="1:95" x14ac:dyDescent="0.3">
      <c r="A187" s="99"/>
      <c r="B187" s="268">
        <f t="shared" si="12"/>
        <v>178</v>
      </c>
      <c r="C187" s="280"/>
      <c r="D187" s="280"/>
      <c r="F187" s="280"/>
      <c r="G187" s="282"/>
      <c r="H187" s="101"/>
      <c r="I187" s="283"/>
      <c r="J187" s="283"/>
      <c r="K187" s="283"/>
      <c r="L187" s="283"/>
      <c r="M187" s="283"/>
      <c r="N187" s="283"/>
      <c r="O187" s="283"/>
      <c r="P187" s="101"/>
      <c r="Q187" s="283"/>
      <c r="R187" s="283"/>
      <c r="S187" s="283"/>
      <c r="T187" s="283"/>
      <c r="U187" s="283"/>
      <c r="V187" s="283"/>
      <c r="W187" s="283"/>
      <c r="X187" s="102"/>
      <c r="Y187" s="284"/>
      <c r="Z187" s="284"/>
      <c r="AA187" s="284"/>
      <c r="AB187" s="206" t="str">
        <f t="shared" si="10"/>
        <v/>
      </c>
      <c r="AC187" s="285"/>
      <c r="AD187" s="285"/>
      <c r="AE187" s="102"/>
      <c r="AF187" s="287"/>
      <c r="AG187" s="287"/>
      <c r="AH187" s="102"/>
      <c r="AI187" s="279"/>
      <c r="AJ187" s="279"/>
      <c r="AK187" s="279"/>
      <c r="AL187" s="279"/>
      <c r="AM187" s="279"/>
      <c r="AN187" s="279"/>
      <c r="AO187" s="279"/>
      <c r="AP187" s="279"/>
      <c r="AQ187" s="92"/>
      <c r="AR187" s="279"/>
      <c r="AS187" s="279"/>
      <c r="AT187" s="279"/>
      <c r="AU187" s="279"/>
      <c r="AV187" s="279"/>
      <c r="AW187" s="279"/>
      <c r="AX187" s="279"/>
      <c r="AY187" s="279"/>
      <c r="AZ187" s="279"/>
      <c r="BA187" s="279"/>
      <c r="BB187" s="279"/>
      <c r="BC187" s="279"/>
      <c r="BD187" s="279"/>
      <c r="BE187" s="279"/>
      <c r="BF187" s="279"/>
      <c r="BG187" s="279"/>
      <c r="BH187" s="279"/>
      <c r="BI187" s="279"/>
      <c r="BJ187" s="279"/>
      <c r="BK187" s="279"/>
      <c r="BL187" s="279"/>
      <c r="BM187" s="279"/>
      <c r="BN187" s="279"/>
      <c r="BO187" s="279"/>
      <c r="BP187" s="279"/>
      <c r="BQ187" s="279"/>
      <c r="BR187" s="279"/>
      <c r="BS187" s="279"/>
      <c r="BT187" s="279"/>
      <c r="BU187" s="279"/>
      <c r="BV187" s="279"/>
      <c r="BW187" s="279"/>
      <c r="BX187" s="279"/>
      <c r="BY187" s="279"/>
      <c r="BZ187" s="279"/>
      <c r="CA187" s="279"/>
      <c r="CB187" s="279"/>
      <c r="CC187" s="279"/>
      <c r="CD187" s="279"/>
      <c r="CE187" s="279"/>
      <c r="CF187" s="279"/>
      <c r="CG187" s="279"/>
      <c r="CH187" s="279"/>
      <c r="CI187" s="279"/>
      <c r="CJ187" s="279"/>
      <c r="CK187" s="279"/>
      <c r="CL187" s="279"/>
      <c r="CM187" s="279"/>
      <c r="CN187" s="279"/>
      <c r="CO187" s="279"/>
      <c r="CP187" s="289" t="str">
        <f t="shared" si="11"/>
        <v/>
      </c>
      <c r="CQ187" s="202"/>
    </row>
    <row r="188" spans="1:95" x14ac:dyDescent="0.3">
      <c r="A188" s="99"/>
      <c r="B188" s="268">
        <f t="shared" si="12"/>
        <v>179</v>
      </c>
      <c r="C188" s="280"/>
      <c r="D188" s="280"/>
      <c r="F188" s="280"/>
      <c r="G188" s="282"/>
      <c r="H188" s="101"/>
      <c r="I188" s="283"/>
      <c r="J188" s="283"/>
      <c r="K188" s="283"/>
      <c r="L188" s="283"/>
      <c r="M188" s="283"/>
      <c r="N188" s="283"/>
      <c r="O188" s="283"/>
      <c r="P188" s="101"/>
      <c r="Q188" s="283"/>
      <c r="R188" s="283"/>
      <c r="S188" s="283"/>
      <c r="T188" s="283"/>
      <c r="U188" s="283"/>
      <c r="V188" s="283"/>
      <c r="W188" s="283"/>
      <c r="X188" s="102"/>
      <c r="Y188" s="284"/>
      <c r="Z188" s="284"/>
      <c r="AA188" s="284"/>
      <c r="AB188" s="206" t="str">
        <f t="shared" si="10"/>
        <v/>
      </c>
      <c r="AC188" s="285"/>
      <c r="AD188" s="285"/>
      <c r="AE188" s="102"/>
      <c r="AF188" s="287"/>
      <c r="AG188" s="287"/>
      <c r="AH188" s="102"/>
      <c r="AI188" s="279"/>
      <c r="AJ188" s="279"/>
      <c r="AK188" s="279"/>
      <c r="AL188" s="279"/>
      <c r="AM188" s="279"/>
      <c r="AN188" s="279"/>
      <c r="AO188" s="279"/>
      <c r="AP188" s="279"/>
      <c r="AQ188" s="92"/>
      <c r="AR188" s="279"/>
      <c r="AS188" s="279"/>
      <c r="AT188" s="279"/>
      <c r="AU188" s="279"/>
      <c r="AV188" s="279"/>
      <c r="AW188" s="279"/>
      <c r="AX188" s="279"/>
      <c r="AY188" s="279"/>
      <c r="AZ188" s="279"/>
      <c r="BA188" s="279"/>
      <c r="BB188" s="279"/>
      <c r="BC188" s="279"/>
      <c r="BD188" s="279"/>
      <c r="BE188" s="279"/>
      <c r="BF188" s="279"/>
      <c r="BG188" s="279"/>
      <c r="BH188" s="279"/>
      <c r="BI188" s="279"/>
      <c r="BJ188" s="279"/>
      <c r="BK188" s="279"/>
      <c r="BL188" s="279"/>
      <c r="BM188" s="279"/>
      <c r="BN188" s="279"/>
      <c r="BO188" s="279"/>
      <c r="BP188" s="279"/>
      <c r="BQ188" s="279"/>
      <c r="BR188" s="279"/>
      <c r="BS188" s="279"/>
      <c r="BT188" s="279"/>
      <c r="BU188" s="279"/>
      <c r="BV188" s="279"/>
      <c r="BW188" s="279"/>
      <c r="BX188" s="279"/>
      <c r="BY188" s="279"/>
      <c r="BZ188" s="279"/>
      <c r="CA188" s="279"/>
      <c r="CB188" s="279"/>
      <c r="CC188" s="279"/>
      <c r="CD188" s="279"/>
      <c r="CE188" s="279"/>
      <c r="CF188" s="279"/>
      <c r="CG188" s="279"/>
      <c r="CH188" s="279"/>
      <c r="CI188" s="279"/>
      <c r="CJ188" s="279"/>
      <c r="CK188" s="279"/>
      <c r="CL188" s="279"/>
      <c r="CM188" s="279"/>
      <c r="CN188" s="279"/>
      <c r="CO188" s="279"/>
      <c r="CP188" s="289" t="str">
        <f t="shared" si="11"/>
        <v/>
      </c>
      <c r="CQ188" s="202"/>
    </row>
    <row r="189" spans="1:95" x14ac:dyDescent="0.3">
      <c r="A189" s="99"/>
      <c r="B189" s="268">
        <f t="shared" si="12"/>
        <v>180</v>
      </c>
      <c r="C189" s="280"/>
      <c r="D189" s="280"/>
      <c r="F189" s="280"/>
      <c r="G189" s="282"/>
      <c r="H189" s="101"/>
      <c r="I189" s="283"/>
      <c r="J189" s="283"/>
      <c r="K189" s="283"/>
      <c r="L189" s="283"/>
      <c r="M189" s="283"/>
      <c r="N189" s="283"/>
      <c r="O189" s="283"/>
      <c r="P189" s="101"/>
      <c r="Q189" s="283"/>
      <c r="R189" s="283"/>
      <c r="S189" s="283"/>
      <c r="T189" s="283"/>
      <c r="U189" s="283"/>
      <c r="V189" s="283"/>
      <c r="W189" s="283"/>
      <c r="X189" s="102"/>
      <c r="Y189" s="284"/>
      <c r="Z189" s="284"/>
      <c r="AA189" s="284"/>
      <c r="AB189" s="206" t="str">
        <f t="shared" si="10"/>
        <v/>
      </c>
      <c r="AC189" s="285"/>
      <c r="AD189" s="285"/>
      <c r="AE189" s="102"/>
      <c r="AF189" s="287"/>
      <c r="AG189" s="287"/>
      <c r="AH189" s="102"/>
      <c r="AI189" s="279"/>
      <c r="AJ189" s="279"/>
      <c r="AK189" s="279"/>
      <c r="AL189" s="279"/>
      <c r="AM189" s="279"/>
      <c r="AN189" s="279"/>
      <c r="AO189" s="279"/>
      <c r="AP189" s="279"/>
      <c r="AQ189" s="92"/>
      <c r="AR189" s="279"/>
      <c r="AS189" s="279"/>
      <c r="AT189" s="279"/>
      <c r="AU189" s="279"/>
      <c r="AV189" s="279"/>
      <c r="AW189" s="279"/>
      <c r="AX189" s="279"/>
      <c r="AY189" s="279"/>
      <c r="AZ189" s="279"/>
      <c r="BA189" s="279"/>
      <c r="BB189" s="279"/>
      <c r="BC189" s="279"/>
      <c r="BD189" s="279"/>
      <c r="BE189" s="279"/>
      <c r="BF189" s="279"/>
      <c r="BG189" s="279"/>
      <c r="BH189" s="279"/>
      <c r="BI189" s="279"/>
      <c r="BJ189" s="279"/>
      <c r="BK189" s="279"/>
      <c r="BL189" s="279"/>
      <c r="BM189" s="279"/>
      <c r="BN189" s="279"/>
      <c r="BO189" s="279"/>
      <c r="BP189" s="279"/>
      <c r="BQ189" s="279"/>
      <c r="BR189" s="279"/>
      <c r="BS189" s="279"/>
      <c r="BT189" s="279"/>
      <c r="BU189" s="279"/>
      <c r="BV189" s="279"/>
      <c r="BW189" s="279"/>
      <c r="BX189" s="279"/>
      <c r="BY189" s="279"/>
      <c r="BZ189" s="279"/>
      <c r="CA189" s="279"/>
      <c r="CB189" s="279"/>
      <c r="CC189" s="279"/>
      <c r="CD189" s="279"/>
      <c r="CE189" s="279"/>
      <c r="CF189" s="279"/>
      <c r="CG189" s="279"/>
      <c r="CH189" s="279"/>
      <c r="CI189" s="279"/>
      <c r="CJ189" s="279"/>
      <c r="CK189" s="279"/>
      <c r="CL189" s="279"/>
      <c r="CM189" s="279"/>
      <c r="CN189" s="279"/>
      <c r="CO189" s="279"/>
      <c r="CP189" s="289" t="str">
        <f t="shared" si="11"/>
        <v/>
      </c>
      <c r="CQ189" s="202"/>
    </row>
    <row r="190" spans="1:95" x14ac:dyDescent="0.3">
      <c r="A190" s="99"/>
      <c r="B190" s="268">
        <f t="shared" si="12"/>
        <v>181</v>
      </c>
      <c r="C190" s="280"/>
      <c r="D190" s="280"/>
      <c r="F190" s="280"/>
      <c r="G190" s="282"/>
      <c r="H190" s="101"/>
      <c r="I190" s="283"/>
      <c r="J190" s="283"/>
      <c r="K190" s="283"/>
      <c r="L190" s="283"/>
      <c r="M190" s="283"/>
      <c r="N190" s="283"/>
      <c r="O190" s="283"/>
      <c r="P190" s="101"/>
      <c r="Q190" s="283"/>
      <c r="R190" s="283"/>
      <c r="S190" s="283"/>
      <c r="T190" s="283"/>
      <c r="U190" s="283"/>
      <c r="V190" s="283"/>
      <c r="W190" s="283"/>
      <c r="X190" s="102"/>
      <c r="Y190" s="284"/>
      <c r="Z190" s="284"/>
      <c r="AA190" s="284"/>
      <c r="AB190" s="206" t="str">
        <f t="shared" si="10"/>
        <v/>
      </c>
      <c r="AC190" s="285"/>
      <c r="AD190" s="285"/>
      <c r="AE190" s="102"/>
      <c r="AF190" s="287"/>
      <c r="AG190" s="287"/>
      <c r="AH190" s="102"/>
      <c r="AI190" s="279"/>
      <c r="AJ190" s="279"/>
      <c r="AK190" s="279"/>
      <c r="AL190" s="279"/>
      <c r="AM190" s="279"/>
      <c r="AN190" s="279"/>
      <c r="AO190" s="279"/>
      <c r="AP190" s="279"/>
      <c r="AQ190" s="92"/>
      <c r="AR190" s="279"/>
      <c r="AS190" s="279"/>
      <c r="AT190" s="279"/>
      <c r="AU190" s="279"/>
      <c r="AV190" s="279"/>
      <c r="AW190" s="279"/>
      <c r="AX190" s="279"/>
      <c r="AY190" s="279"/>
      <c r="AZ190" s="279"/>
      <c r="BA190" s="279"/>
      <c r="BB190" s="279"/>
      <c r="BC190" s="279"/>
      <c r="BD190" s="279"/>
      <c r="BE190" s="279"/>
      <c r="BF190" s="279"/>
      <c r="BG190" s="279"/>
      <c r="BH190" s="279"/>
      <c r="BI190" s="279"/>
      <c r="BJ190" s="279"/>
      <c r="BK190" s="279"/>
      <c r="BL190" s="279"/>
      <c r="BM190" s="279"/>
      <c r="BN190" s="279"/>
      <c r="BO190" s="279"/>
      <c r="BP190" s="279"/>
      <c r="BQ190" s="279"/>
      <c r="BR190" s="279"/>
      <c r="BS190" s="279"/>
      <c r="BT190" s="279"/>
      <c r="BU190" s="279"/>
      <c r="BV190" s="279"/>
      <c r="BW190" s="279"/>
      <c r="BX190" s="279"/>
      <c r="BY190" s="279"/>
      <c r="BZ190" s="279"/>
      <c r="CA190" s="279"/>
      <c r="CB190" s="279"/>
      <c r="CC190" s="279"/>
      <c r="CD190" s="279"/>
      <c r="CE190" s="279"/>
      <c r="CF190" s="279"/>
      <c r="CG190" s="279"/>
      <c r="CH190" s="279"/>
      <c r="CI190" s="279"/>
      <c r="CJ190" s="279"/>
      <c r="CK190" s="279"/>
      <c r="CL190" s="279"/>
      <c r="CM190" s="279"/>
      <c r="CN190" s="279"/>
      <c r="CO190" s="279"/>
      <c r="CP190" s="289" t="str">
        <f t="shared" si="11"/>
        <v/>
      </c>
      <c r="CQ190" s="202"/>
    </row>
    <row r="191" spans="1:95" x14ac:dyDescent="0.3">
      <c r="A191" s="99"/>
      <c r="B191" s="268">
        <f t="shared" si="12"/>
        <v>182</v>
      </c>
      <c r="C191" s="280"/>
      <c r="D191" s="280"/>
      <c r="F191" s="280"/>
      <c r="G191" s="282"/>
      <c r="H191" s="101"/>
      <c r="I191" s="283"/>
      <c r="J191" s="283"/>
      <c r="K191" s="283"/>
      <c r="L191" s="283"/>
      <c r="M191" s="283"/>
      <c r="N191" s="283"/>
      <c r="O191" s="283"/>
      <c r="P191" s="101"/>
      <c r="Q191" s="283"/>
      <c r="R191" s="283"/>
      <c r="S191" s="283"/>
      <c r="T191" s="283"/>
      <c r="U191" s="283"/>
      <c r="V191" s="283"/>
      <c r="W191" s="283"/>
      <c r="X191" s="102"/>
      <c r="Y191" s="284"/>
      <c r="Z191" s="284"/>
      <c r="AA191" s="284"/>
      <c r="AB191" s="206" t="str">
        <f t="shared" si="10"/>
        <v/>
      </c>
      <c r="AC191" s="285"/>
      <c r="AD191" s="285"/>
      <c r="AE191" s="102"/>
      <c r="AF191" s="287"/>
      <c r="AG191" s="287"/>
      <c r="AH191" s="102"/>
      <c r="AI191" s="279"/>
      <c r="AJ191" s="279"/>
      <c r="AK191" s="279"/>
      <c r="AL191" s="279"/>
      <c r="AM191" s="279"/>
      <c r="AN191" s="279"/>
      <c r="AO191" s="279"/>
      <c r="AP191" s="279"/>
      <c r="AQ191" s="92"/>
      <c r="AR191" s="279"/>
      <c r="AS191" s="279"/>
      <c r="AT191" s="279"/>
      <c r="AU191" s="279"/>
      <c r="AV191" s="279"/>
      <c r="AW191" s="279"/>
      <c r="AX191" s="279"/>
      <c r="AY191" s="279"/>
      <c r="AZ191" s="279"/>
      <c r="BA191" s="279"/>
      <c r="BB191" s="279"/>
      <c r="BC191" s="279"/>
      <c r="BD191" s="279"/>
      <c r="BE191" s="279"/>
      <c r="BF191" s="279"/>
      <c r="BG191" s="279"/>
      <c r="BH191" s="279"/>
      <c r="BI191" s="279"/>
      <c r="BJ191" s="279"/>
      <c r="BK191" s="279"/>
      <c r="BL191" s="279"/>
      <c r="BM191" s="279"/>
      <c r="BN191" s="279"/>
      <c r="BO191" s="279"/>
      <c r="BP191" s="279"/>
      <c r="BQ191" s="279"/>
      <c r="BR191" s="279"/>
      <c r="BS191" s="279"/>
      <c r="BT191" s="279"/>
      <c r="BU191" s="279"/>
      <c r="BV191" s="279"/>
      <c r="BW191" s="279"/>
      <c r="BX191" s="279"/>
      <c r="BY191" s="279"/>
      <c r="BZ191" s="279"/>
      <c r="CA191" s="279"/>
      <c r="CB191" s="279"/>
      <c r="CC191" s="279"/>
      <c r="CD191" s="279"/>
      <c r="CE191" s="279"/>
      <c r="CF191" s="279"/>
      <c r="CG191" s="279"/>
      <c r="CH191" s="279"/>
      <c r="CI191" s="279"/>
      <c r="CJ191" s="279"/>
      <c r="CK191" s="279"/>
      <c r="CL191" s="279"/>
      <c r="CM191" s="279"/>
      <c r="CN191" s="279"/>
      <c r="CO191" s="279"/>
      <c r="CP191" s="289" t="str">
        <f t="shared" si="11"/>
        <v/>
      </c>
      <c r="CQ191" s="202"/>
    </row>
    <row r="192" spans="1:95" x14ac:dyDescent="0.3">
      <c r="A192" s="99"/>
      <c r="B192" s="268">
        <f t="shared" si="12"/>
        <v>183</v>
      </c>
      <c r="C192" s="280"/>
      <c r="D192" s="280"/>
      <c r="F192" s="280"/>
      <c r="G192" s="282"/>
      <c r="H192" s="101"/>
      <c r="I192" s="283"/>
      <c r="J192" s="283"/>
      <c r="K192" s="283"/>
      <c r="L192" s="283"/>
      <c r="M192" s="283"/>
      <c r="N192" s="283"/>
      <c r="O192" s="283"/>
      <c r="P192" s="101"/>
      <c r="Q192" s="283"/>
      <c r="R192" s="283"/>
      <c r="S192" s="283"/>
      <c r="T192" s="283"/>
      <c r="U192" s="283"/>
      <c r="V192" s="283"/>
      <c r="W192" s="283"/>
      <c r="X192" s="102"/>
      <c r="Y192" s="284"/>
      <c r="Z192" s="284"/>
      <c r="AA192" s="284"/>
      <c r="AB192" s="206" t="str">
        <f t="shared" si="10"/>
        <v/>
      </c>
      <c r="AC192" s="285"/>
      <c r="AD192" s="285"/>
      <c r="AE192" s="102"/>
      <c r="AF192" s="287"/>
      <c r="AG192" s="287"/>
      <c r="AH192" s="102"/>
      <c r="AI192" s="279"/>
      <c r="AJ192" s="279"/>
      <c r="AK192" s="279"/>
      <c r="AL192" s="279"/>
      <c r="AM192" s="279"/>
      <c r="AN192" s="279"/>
      <c r="AO192" s="279"/>
      <c r="AP192" s="279"/>
      <c r="AQ192" s="92"/>
      <c r="AR192" s="279"/>
      <c r="AS192" s="279"/>
      <c r="AT192" s="279"/>
      <c r="AU192" s="279"/>
      <c r="AV192" s="279"/>
      <c r="AW192" s="279"/>
      <c r="AX192" s="279"/>
      <c r="AY192" s="279"/>
      <c r="AZ192" s="279"/>
      <c r="BA192" s="279"/>
      <c r="BB192" s="279"/>
      <c r="BC192" s="279"/>
      <c r="BD192" s="279"/>
      <c r="BE192" s="279"/>
      <c r="BF192" s="279"/>
      <c r="BG192" s="279"/>
      <c r="BH192" s="279"/>
      <c r="BI192" s="279"/>
      <c r="BJ192" s="279"/>
      <c r="BK192" s="279"/>
      <c r="BL192" s="279"/>
      <c r="BM192" s="279"/>
      <c r="BN192" s="279"/>
      <c r="BO192" s="279"/>
      <c r="BP192" s="279"/>
      <c r="BQ192" s="279"/>
      <c r="BR192" s="279"/>
      <c r="BS192" s="279"/>
      <c r="BT192" s="279"/>
      <c r="BU192" s="279"/>
      <c r="BV192" s="279"/>
      <c r="BW192" s="279"/>
      <c r="BX192" s="279"/>
      <c r="BY192" s="279"/>
      <c r="BZ192" s="279"/>
      <c r="CA192" s="279"/>
      <c r="CB192" s="279"/>
      <c r="CC192" s="279"/>
      <c r="CD192" s="279"/>
      <c r="CE192" s="279"/>
      <c r="CF192" s="279"/>
      <c r="CG192" s="279"/>
      <c r="CH192" s="279"/>
      <c r="CI192" s="279"/>
      <c r="CJ192" s="279"/>
      <c r="CK192" s="279"/>
      <c r="CL192" s="279"/>
      <c r="CM192" s="279"/>
      <c r="CN192" s="279"/>
      <c r="CO192" s="279"/>
      <c r="CP192" s="289" t="str">
        <f t="shared" si="11"/>
        <v/>
      </c>
      <c r="CQ192" s="202"/>
    </row>
    <row r="193" spans="1:95" x14ac:dyDescent="0.3">
      <c r="A193" s="99"/>
      <c r="B193" s="268">
        <f t="shared" si="12"/>
        <v>184</v>
      </c>
      <c r="C193" s="280"/>
      <c r="D193" s="280"/>
      <c r="F193" s="280"/>
      <c r="G193" s="282"/>
      <c r="H193" s="101"/>
      <c r="I193" s="283"/>
      <c r="J193" s="283"/>
      <c r="K193" s="283"/>
      <c r="L193" s="283"/>
      <c r="M193" s="283"/>
      <c r="N193" s="283"/>
      <c r="O193" s="283"/>
      <c r="P193" s="101"/>
      <c r="Q193" s="283"/>
      <c r="R193" s="283"/>
      <c r="S193" s="283"/>
      <c r="T193" s="283"/>
      <c r="U193" s="283"/>
      <c r="V193" s="283"/>
      <c r="W193" s="283"/>
      <c r="X193" s="102"/>
      <c r="Y193" s="284"/>
      <c r="Z193" s="284"/>
      <c r="AA193" s="284"/>
      <c r="AB193" s="206" t="str">
        <f t="shared" si="10"/>
        <v/>
      </c>
      <c r="AC193" s="285"/>
      <c r="AD193" s="285"/>
      <c r="AE193" s="102"/>
      <c r="AF193" s="287"/>
      <c r="AG193" s="287"/>
      <c r="AH193" s="102"/>
      <c r="AI193" s="279"/>
      <c r="AJ193" s="279"/>
      <c r="AK193" s="279"/>
      <c r="AL193" s="279"/>
      <c r="AM193" s="279"/>
      <c r="AN193" s="279"/>
      <c r="AO193" s="279"/>
      <c r="AP193" s="279"/>
      <c r="AQ193" s="92"/>
      <c r="AR193" s="279"/>
      <c r="AS193" s="279"/>
      <c r="AT193" s="279"/>
      <c r="AU193" s="279"/>
      <c r="AV193" s="279"/>
      <c r="AW193" s="279"/>
      <c r="AX193" s="279"/>
      <c r="AY193" s="279"/>
      <c r="AZ193" s="279"/>
      <c r="BA193" s="279"/>
      <c r="BB193" s="279"/>
      <c r="BC193" s="279"/>
      <c r="BD193" s="279"/>
      <c r="BE193" s="279"/>
      <c r="BF193" s="279"/>
      <c r="BG193" s="279"/>
      <c r="BH193" s="279"/>
      <c r="BI193" s="279"/>
      <c r="BJ193" s="279"/>
      <c r="BK193" s="279"/>
      <c r="BL193" s="279"/>
      <c r="BM193" s="279"/>
      <c r="BN193" s="279"/>
      <c r="BO193" s="279"/>
      <c r="BP193" s="279"/>
      <c r="BQ193" s="279"/>
      <c r="BR193" s="279"/>
      <c r="BS193" s="279"/>
      <c r="BT193" s="279"/>
      <c r="BU193" s="279"/>
      <c r="BV193" s="279"/>
      <c r="BW193" s="279"/>
      <c r="BX193" s="279"/>
      <c r="BY193" s="279"/>
      <c r="BZ193" s="279"/>
      <c r="CA193" s="279"/>
      <c r="CB193" s="279"/>
      <c r="CC193" s="279"/>
      <c r="CD193" s="279"/>
      <c r="CE193" s="279"/>
      <c r="CF193" s="279"/>
      <c r="CG193" s="279"/>
      <c r="CH193" s="279"/>
      <c r="CI193" s="279"/>
      <c r="CJ193" s="279"/>
      <c r="CK193" s="279"/>
      <c r="CL193" s="279"/>
      <c r="CM193" s="279"/>
      <c r="CN193" s="279"/>
      <c r="CO193" s="279"/>
      <c r="CP193" s="289" t="str">
        <f t="shared" si="11"/>
        <v/>
      </c>
      <c r="CQ193" s="202"/>
    </row>
    <row r="194" spans="1:95" x14ac:dyDescent="0.3">
      <c r="A194" s="99"/>
      <c r="B194" s="268">
        <f t="shared" si="12"/>
        <v>185</v>
      </c>
      <c r="C194" s="280"/>
      <c r="D194" s="280"/>
      <c r="F194" s="280"/>
      <c r="G194" s="282"/>
      <c r="H194" s="101"/>
      <c r="I194" s="283"/>
      <c r="J194" s="283"/>
      <c r="K194" s="283"/>
      <c r="L194" s="283"/>
      <c r="M194" s="283"/>
      <c r="N194" s="283"/>
      <c r="O194" s="283"/>
      <c r="P194" s="101"/>
      <c r="Q194" s="283"/>
      <c r="R194" s="283"/>
      <c r="S194" s="283"/>
      <c r="T194" s="283"/>
      <c r="U194" s="283"/>
      <c r="V194" s="283"/>
      <c r="W194" s="283"/>
      <c r="X194" s="102"/>
      <c r="Y194" s="284"/>
      <c r="Z194" s="284"/>
      <c r="AA194" s="284"/>
      <c r="AB194" s="206" t="str">
        <f t="shared" si="10"/>
        <v/>
      </c>
      <c r="AC194" s="285"/>
      <c r="AD194" s="285"/>
      <c r="AE194" s="102"/>
      <c r="AF194" s="287"/>
      <c r="AG194" s="287"/>
      <c r="AH194" s="102"/>
      <c r="AI194" s="279"/>
      <c r="AJ194" s="279"/>
      <c r="AK194" s="279"/>
      <c r="AL194" s="279"/>
      <c r="AM194" s="279"/>
      <c r="AN194" s="279"/>
      <c r="AO194" s="279"/>
      <c r="AP194" s="279"/>
      <c r="AQ194" s="92"/>
      <c r="AR194" s="279"/>
      <c r="AS194" s="279"/>
      <c r="AT194" s="279"/>
      <c r="AU194" s="279"/>
      <c r="AV194" s="279"/>
      <c r="AW194" s="279"/>
      <c r="AX194" s="279"/>
      <c r="AY194" s="279"/>
      <c r="AZ194" s="279"/>
      <c r="BA194" s="279"/>
      <c r="BB194" s="279"/>
      <c r="BC194" s="279"/>
      <c r="BD194" s="279"/>
      <c r="BE194" s="279"/>
      <c r="BF194" s="279"/>
      <c r="BG194" s="279"/>
      <c r="BH194" s="279"/>
      <c r="BI194" s="279"/>
      <c r="BJ194" s="279"/>
      <c r="BK194" s="279"/>
      <c r="BL194" s="279"/>
      <c r="BM194" s="279"/>
      <c r="BN194" s="279"/>
      <c r="BO194" s="279"/>
      <c r="BP194" s="279"/>
      <c r="BQ194" s="279"/>
      <c r="BR194" s="279"/>
      <c r="BS194" s="279"/>
      <c r="BT194" s="279"/>
      <c r="BU194" s="279"/>
      <c r="BV194" s="279"/>
      <c r="BW194" s="279"/>
      <c r="BX194" s="279"/>
      <c r="BY194" s="279"/>
      <c r="BZ194" s="279"/>
      <c r="CA194" s="279"/>
      <c r="CB194" s="279"/>
      <c r="CC194" s="279"/>
      <c r="CD194" s="279"/>
      <c r="CE194" s="279"/>
      <c r="CF194" s="279"/>
      <c r="CG194" s="279"/>
      <c r="CH194" s="279"/>
      <c r="CI194" s="279"/>
      <c r="CJ194" s="279"/>
      <c r="CK194" s="279"/>
      <c r="CL194" s="279"/>
      <c r="CM194" s="279"/>
      <c r="CN194" s="279"/>
      <c r="CO194" s="279"/>
      <c r="CP194" s="289" t="str">
        <f t="shared" si="11"/>
        <v/>
      </c>
      <c r="CQ194" s="202"/>
    </row>
    <row r="195" spans="1:95" x14ac:dyDescent="0.3">
      <c r="A195" s="99"/>
      <c r="B195" s="268">
        <f t="shared" si="12"/>
        <v>186</v>
      </c>
      <c r="C195" s="280"/>
      <c r="D195" s="280"/>
      <c r="F195" s="280"/>
      <c r="G195" s="282"/>
      <c r="H195" s="101"/>
      <c r="I195" s="283"/>
      <c r="J195" s="283"/>
      <c r="K195" s="283"/>
      <c r="L195" s="283"/>
      <c r="M195" s="283"/>
      <c r="N195" s="283"/>
      <c r="O195" s="283"/>
      <c r="P195" s="101"/>
      <c r="Q195" s="283"/>
      <c r="R195" s="283"/>
      <c r="S195" s="283"/>
      <c r="T195" s="283"/>
      <c r="U195" s="283"/>
      <c r="V195" s="283"/>
      <c r="W195" s="283"/>
      <c r="X195" s="102"/>
      <c r="Y195" s="284"/>
      <c r="Z195" s="284"/>
      <c r="AA195" s="284"/>
      <c r="AB195" s="206" t="str">
        <f t="shared" si="10"/>
        <v/>
      </c>
      <c r="AC195" s="285"/>
      <c r="AD195" s="285"/>
      <c r="AE195" s="102"/>
      <c r="AF195" s="287"/>
      <c r="AG195" s="287"/>
      <c r="AH195" s="102"/>
      <c r="AI195" s="279"/>
      <c r="AJ195" s="279"/>
      <c r="AK195" s="279"/>
      <c r="AL195" s="279"/>
      <c r="AM195" s="279"/>
      <c r="AN195" s="279"/>
      <c r="AO195" s="279"/>
      <c r="AP195" s="279"/>
      <c r="AQ195" s="92"/>
      <c r="AR195" s="279"/>
      <c r="AS195" s="279"/>
      <c r="AT195" s="279"/>
      <c r="AU195" s="279"/>
      <c r="AV195" s="279"/>
      <c r="AW195" s="279"/>
      <c r="AX195" s="279"/>
      <c r="AY195" s="279"/>
      <c r="AZ195" s="279"/>
      <c r="BA195" s="279"/>
      <c r="BB195" s="279"/>
      <c r="BC195" s="279"/>
      <c r="BD195" s="279"/>
      <c r="BE195" s="279"/>
      <c r="BF195" s="279"/>
      <c r="BG195" s="279"/>
      <c r="BH195" s="279"/>
      <c r="BI195" s="279"/>
      <c r="BJ195" s="279"/>
      <c r="BK195" s="279"/>
      <c r="BL195" s="279"/>
      <c r="BM195" s="279"/>
      <c r="BN195" s="279"/>
      <c r="BO195" s="279"/>
      <c r="BP195" s="279"/>
      <c r="BQ195" s="279"/>
      <c r="BR195" s="279"/>
      <c r="BS195" s="279"/>
      <c r="BT195" s="279"/>
      <c r="BU195" s="279"/>
      <c r="BV195" s="279"/>
      <c r="BW195" s="279"/>
      <c r="BX195" s="279"/>
      <c r="BY195" s="279"/>
      <c r="BZ195" s="279"/>
      <c r="CA195" s="279"/>
      <c r="CB195" s="279"/>
      <c r="CC195" s="279"/>
      <c r="CD195" s="279"/>
      <c r="CE195" s="279"/>
      <c r="CF195" s="279"/>
      <c r="CG195" s="279"/>
      <c r="CH195" s="279"/>
      <c r="CI195" s="279"/>
      <c r="CJ195" s="279"/>
      <c r="CK195" s="279"/>
      <c r="CL195" s="279"/>
      <c r="CM195" s="279"/>
      <c r="CN195" s="279"/>
      <c r="CO195" s="279"/>
      <c r="CP195" s="289" t="str">
        <f t="shared" si="11"/>
        <v/>
      </c>
      <c r="CQ195" s="202"/>
    </row>
    <row r="196" spans="1:95" x14ac:dyDescent="0.3">
      <c r="A196" s="99"/>
      <c r="B196" s="268">
        <f t="shared" si="12"/>
        <v>187</v>
      </c>
      <c r="C196" s="280"/>
      <c r="D196" s="280"/>
      <c r="F196" s="280"/>
      <c r="G196" s="282"/>
      <c r="H196" s="101"/>
      <c r="I196" s="283"/>
      <c r="J196" s="283"/>
      <c r="K196" s="283"/>
      <c r="L196" s="283"/>
      <c r="M196" s="283"/>
      <c r="N196" s="283"/>
      <c r="O196" s="283"/>
      <c r="P196" s="101"/>
      <c r="Q196" s="283"/>
      <c r="R196" s="283"/>
      <c r="S196" s="283"/>
      <c r="T196" s="283"/>
      <c r="U196" s="283"/>
      <c r="V196" s="283"/>
      <c r="W196" s="283"/>
      <c r="X196" s="102"/>
      <c r="Y196" s="284"/>
      <c r="Z196" s="284"/>
      <c r="AA196" s="284"/>
      <c r="AB196" s="206" t="str">
        <f t="shared" si="10"/>
        <v/>
      </c>
      <c r="AC196" s="285"/>
      <c r="AD196" s="285"/>
      <c r="AE196" s="102"/>
      <c r="AF196" s="287"/>
      <c r="AG196" s="287"/>
      <c r="AH196" s="102"/>
      <c r="AI196" s="279"/>
      <c r="AJ196" s="279"/>
      <c r="AK196" s="279"/>
      <c r="AL196" s="279"/>
      <c r="AM196" s="279"/>
      <c r="AN196" s="279"/>
      <c r="AO196" s="279"/>
      <c r="AP196" s="279"/>
      <c r="AQ196" s="92"/>
      <c r="AR196" s="279"/>
      <c r="AS196" s="279"/>
      <c r="AT196" s="279"/>
      <c r="AU196" s="279"/>
      <c r="AV196" s="279"/>
      <c r="AW196" s="279"/>
      <c r="AX196" s="279"/>
      <c r="AY196" s="279"/>
      <c r="AZ196" s="279"/>
      <c r="BA196" s="279"/>
      <c r="BB196" s="279"/>
      <c r="BC196" s="279"/>
      <c r="BD196" s="279"/>
      <c r="BE196" s="279"/>
      <c r="BF196" s="279"/>
      <c r="BG196" s="279"/>
      <c r="BH196" s="279"/>
      <c r="BI196" s="279"/>
      <c r="BJ196" s="279"/>
      <c r="BK196" s="279"/>
      <c r="BL196" s="279"/>
      <c r="BM196" s="279"/>
      <c r="BN196" s="279"/>
      <c r="BO196" s="279"/>
      <c r="BP196" s="279"/>
      <c r="BQ196" s="279"/>
      <c r="BR196" s="279"/>
      <c r="BS196" s="279"/>
      <c r="BT196" s="279"/>
      <c r="BU196" s="279"/>
      <c r="BV196" s="279"/>
      <c r="BW196" s="279"/>
      <c r="BX196" s="279"/>
      <c r="BY196" s="279"/>
      <c r="BZ196" s="279"/>
      <c r="CA196" s="279"/>
      <c r="CB196" s="279"/>
      <c r="CC196" s="279"/>
      <c r="CD196" s="279"/>
      <c r="CE196" s="279"/>
      <c r="CF196" s="279"/>
      <c r="CG196" s="279"/>
      <c r="CH196" s="279"/>
      <c r="CI196" s="279"/>
      <c r="CJ196" s="279"/>
      <c r="CK196" s="279"/>
      <c r="CL196" s="279"/>
      <c r="CM196" s="279"/>
      <c r="CN196" s="279"/>
      <c r="CO196" s="279"/>
      <c r="CP196" s="289" t="str">
        <f t="shared" si="11"/>
        <v/>
      </c>
      <c r="CQ196" s="202"/>
    </row>
    <row r="197" spans="1:95" x14ac:dyDescent="0.3">
      <c r="A197" s="99"/>
      <c r="B197" s="268">
        <f t="shared" si="12"/>
        <v>188</v>
      </c>
      <c r="C197" s="280"/>
      <c r="D197" s="280"/>
      <c r="F197" s="280"/>
      <c r="G197" s="282"/>
      <c r="H197" s="101"/>
      <c r="I197" s="283"/>
      <c r="J197" s="283"/>
      <c r="K197" s="283"/>
      <c r="L197" s="283"/>
      <c r="M197" s="283"/>
      <c r="N197" s="283"/>
      <c r="O197" s="283"/>
      <c r="P197" s="101"/>
      <c r="Q197" s="283"/>
      <c r="R197" s="283"/>
      <c r="S197" s="283"/>
      <c r="T197" s="283"/>
      <c r="U197" s="283"/>
      <c r="V197" s="283"/>
      <c r="W197" s="283"/>
      <c r="X197" s="102"/>
      <c r="Y197" s="284"/>
      <c r="Z197" s="284"/>
      <c r="AA197" s="284"/>
      <c r="AB197" s="206" t="str">
        <f t="shared" si="10"/>
        <v/>
      </c>
      <c r="AC197" s="285"/>
      <c r="AD197" s="285"/>
      <c r="AE197" s="102"/>
      <c r="AF197" s="287"/>
      <c r="AG197" s="287"/>
      <c r="AH197" s="102"/>
      <c r="AI197" s="279"/>
      <c r="AJ197" s="279"/>
      <c r="AK197" s="279"/>
      <c r="AL197" s="279"/>
      <c r="AM197" s="279"/>
      <c r="AN197" s="279"/>
      <c r="AO197" s="279"/>
      <c r="AP197" s="279"/>
      <c r="AQ197" s="92"/>
      <c r="AR197" s="279"/>
      <c r="AS197" s="279"/>
      <c r="AT197" s="279"/>
      <c r="AU197" s="279"/>
      <c r="AV197" s="279"/>
      <c r="AW197" s="279"/>
      <c r="AX197" s="279"/>
      <c r="AY197" s="279"/>
      <c r="AZ197" s="279"/>
      <c r="BA197" s="279"/>
      <c r="BB197" s="279"/>
      <c r="BC197" s="279"/>
      <c r="BD197" s="279"/>
      <c r="BE197" s="279"/>
      <c r="BF197" s="279"/>
      <c r="BG197" s="279"/>
      <c r="BH197" s="279"/>
      <c r="BI197" s="279"/>
      <c r="BJ197" s="279"/>
      <c r="BK197" s="279"/>
      <c r="BL197" s="279"/>
      <c r="BM197" s="279"/>
      <c r="BN197" s="279"/>
      <c r="BO197" s="279"/>
      <c r="BP197" s="279"/>
      <c r="BQ197" s="279"/>
      <c r="BR197" s="279"/>
      <c r="BS197" s="279"/>
      <c r="BT197" s="279"/>
      <c r="BU197" s="279"/>
      <c r="BV197" s="279"/>
      <c r="BW197" s="279"/>
      <c r="BX197" s="279"/>
      <c r="BY197" s="279"/>
      <c r="BZ197" s="279"/>
      <c r="CA197" s="279"/>
      <c r="CB197" s="279"/>
      <c r="CC197" s="279"/>
      <c r="CD197" s="279"/>
      <c r="CE197" s="279"/>
      <c r="CF197" s="279"/>
      <c r="CG197" s="279"/>
      <c r="CH197" s="279"/>
      <c r="CI197" s="279"/>
      <c r="CJ197" s="279"/>
      <c r="CK197" s="279"/>
      <c r="CL197" s="279"/>
      <c r="CM197" s="279"/>
      <c r="CN197" s="279"/>
      <c r="CO197" s="279"/>
      <c r="CP197" s="289" t="str">
        <f t="shared" si="11"/>
        <v/>
      </c>
      <c r="CQ197" s="202"/>
    </row>
    <row r="198" spans="1:95" x14ac:dyDescent="0.3">
      <c r="A198" s="99"/>
      <c r="B198" s="268">
        <f t="shared" si="12"/>
        <v>189</v>
      </c>
      <c r="C198" s="280"/>
      <c r="D198" s="280"/>
      <c r="F198" s="280"/>
      <c r="G198" s="282"/>
      <c r="H198" s="101"/>
      <c r="I198" s="283"/>
      <c r="J198" s="283"/>
      <c r="K198" s="283"/>
      <c r="L198" s="283"/>
      <c r="M198" s="283"/>
      <c r="N198" s="283"/>
      <c r="O198" s="283"/>
      <c r="P198" s="101"/>
      <c r="Q198" s="283"/>
      <c r="R198" s="283"/>
      <c r="S198" s="283"/>
      <c r="T198" s="283"/>
      <c r="U198" s="283"/>
      <c r="V198" s="283"/>
      <c r="W198" s="283"/>
      <c r="X198" s="102"/>
      <c r="Y198" s="284"/>
      <c r="Z198" s="284"/>
      <c r="AA198" s="284"/>
      <c r="AB198" s="206" t="str">
        <f t="shared" si="10"/>
        <v/>
      </c>
      <c r="AC198" s="285"/>
      <c r="AD198" s="285"/>
      <c r="AE198" s="102"/>
      <c r="AF198" s="287"/>
      <c r="AG198" s="287"/>
      <c r="AH198" s="102"/>
      <c r="AI198" s="279"/>
      <c r="AJ198" s="279"/>
      <c r="AK198" s="279"/>
      <c r="AL198" s="279"/>
      <c r="AM198" s="279"/>
      <c r="AN198" s="279"/>
      <c r="AO198" s="279"/>
      <c r="AP198" s="279"/>
      <c r="AQ198" s="92"/>
      <c r="AR198" s="279"/>
      <c r="AS198" s="279"/>
      <c r="AT198" s="279"/>
      <c r="AU198" s="279"/>
      <c r="AV198" s="279"/>
      <c r="AW198" s="279"/>
      <c r="AX198" s="279"/>
      <c r="AY198" s="279"/>
      <c r="AZ198" s="279"/>
      <c r="BA198" s="279"/>
      <c r="BB198" s="279"/>
      <c r="BC198" s="279"/>
      <c r="BD198" s="279"/>
      <c r="BE198" s="279"/>
      <c r="BF198" s="279"/>
      <c r="BG198" s="279"/>
      <c r="BH198" s="279"/>
      <c r="BI198" s="279"/>
      <c r="BJ198" s="279"/>
      <c r="BK198" s="279"/>
      <c r="BL198" s="279"/>
      <c r="BM198" s="279"/>
      <c r="BN198" s="279"/>
      <c r="BO198" s="279"/>
      <c r="BP198" s="279"/>
      <c r="BQ198" s="279"/>
      <c r="BR198" s="279"/>
      <c r="BS198" s="279"/>
      <c r="BT198" s="279"/>
      <c r="BU198" s="279"/>
      <c r="BV198" s="279"/>
      <c r="BW198" s="279"/>
      <c r="BX198" s="279"/>
      <c r="BY198" s="279"/>
      <c r="BZ198" s="279"/>
      <c r="CA198" s="279"/>
      <c r="CB198" s="279"/>
      <c r="CC198" s="279"/>
      <c r="CD198" s="279"/>
      <c r="CE198" s="279"/>
      <c r="CF198" s="279"/>
      <c r="CG198" s="279"/>
      <c r="CH198" s="279"/>
      <c r="CI198" s="279"/>
      <c r="CJ198" s="279"/>
      <c r="CK198" s="279"/>
      <c r="CL198" s="279"/>
      <c r="CM198" s="279"/>
      <c r="CN198" s="279"/>
      <c r="CO198" s="279"/>
      <c r="CP198" s="289" t="str">
        <f t="shared" si="11"/>
        <v/>
      </c>
      <c r="CQ198" s="202"/>
    </row>
    <row r="199" spans="1:95" x14ac:dyDescent="0.3">
      <c r="A199" s="99"/>
      <c r="B199" s="268">
        <f t="shared" si="12"/>
        <v>190</v>
      </c>
      <c r="C199" s="280"/>
      <c r="D199" s="280"/>
      <c r="F199" s="280"/>
      <c r="G199" s="282"/>
      <c r="H199" s="101"/>
      <c r="I199" s="283"/>
      <c r="J199" s="283"/>
      <c r="K199" s="283"/>
      <c r="L199" s="283"/>
      <c r="M199" s="283"/>
      <c r="N199" s="283"/>
      <c r="O199" s="283"/>
      <c r="P199" s="101"/>
      <c r="Q199" s="283"/>
      <c r="R199" s="283"/>
      <c r="S199" s="283"/>
      <c r="T199" s="283"/>
      <c r="U199" s="283"/>
      <c r="V199" s="283"/>
      <c r="W199" s="283"/>
      <c r="X199" s="102"/>
      <c r="Y199" s="284"/>
      <c r="Z199" s="284"/>
      <c r="AA199" s="284"/>
      <c r="AB199" s="206" t="str">
        <f t="shared" si="10"/>
        <v/>
      </c>
      <c r="AC199" s="285"/>
      <c r="AD199" s="285"/>
      <c r="AE199" s="102"/>
      <c r="AF199" s="287"/>
      <c r="AG199" s="287"/>
      <c r="AH199" s="102"/>
      <c r="AI199" s="279"/>
      <c r="AJ199" s="279"/>
      <c r="AK199" s="279"/>
      <c r="AL199" s="279"/>
      <c r="AM199" s="279"/>
      <c r="AN199" s="279"/>
      <c r="AO199" s="279"/>
      <c r="AP199" s="279"/>
      <c r="AQ199" s="92"/>
      <c r="AR199" s="279"/>
      <c r="AS199" s="279"/>
      <c r="AT199" s="279"/>
      <c r="AU199" s="279"/>
      <c r="AV199" s="279"/>
      <c r="AW199" s="279"/>
      <c r="AX199" s="279"/>
      <c r="AY199" s="279"/>
      <c r="AZ199" s="279"/>
      <c r="BA199" s="279"/>
      <c r="BB199" s="279"/>
      <c r="BC199" s="279"/>
      <c r="BD199" s="279"/>
      <c r="BE199" s="279"/>
      <c r="BF199" s="279"/>
      <c r="BG199" s="279"/>
      <c r="BH199" s="279"/>
      <c r="BI199" s="279"/>
      <c r="BJ199" s="279"/>
      <c r="BK199" s="279"/>
      <c r="BL199" s="279"/>
      <c r="BM199" s="279"/>
      <c r="BN199" s="279"/>
      <c r="BO199" s="279"/>
      <c r="BP199" s="279"/>
      <c r="BQ199" s="279"/>
      <c r="BR199" s="279"/>
      <c r="BS199" s="279"/>
      <c r="BT199" s="279"/>
      <c r="BU199" s="279"/>
      <c r="BV199" s="279"/>
      <c r="BW199" s="279"/>
      <c r="BX199" s="279"/>
      <c r="BY199" s="279"/>
      <c r="BZ199" s="279"/>
      <c r="CA199" s="279"/>
      <c r="CB199" s="279"/>
      <c r="CC199" s="279"/>
      <c r="CD199" s="279"/>
      <c r="CE199" s="279"/>
      <c r="CF199" s="279"/>
      <c r="CG199" s="279"/>
      <c r="CH199" s="279"/>
      <c r="CI199" s="279"/>
      <c r="CJ199" s="279"/>
      <c r="CK199" s="279"/>
      <c r="CL199" s="279"/>
      <c r="CM199" s="279"/>
      <c r="CN199" s="279"/>
      <c r="CO199" s="279"/>
      <c r="CP199" s="289" t="str">
        <f t="shared" si="11"/>
        <v/>
      </c>
      <c r="CQ199" s="202"/>
    </row>
    <row r="200" spans="1:95" x14ac:dyDescent="0.3">
      <c r="A200" s="99"/>
      <c r="B200" s="268">
        <f t="shared" si="12"/>
        <v>191</v>
      </c>
      <c r="C200" s="280"/>
      <c r="D200" s="280"/>
      <c r="F200" s="280"/>
      <c r="G200" s="282"/>
      <c r="H200" s="101"/>
      <c r="I200" s="283"/>
      <c r="J200" s="283"/>
      <c r="K200" s="283"/>
      <c r="L200" s="283"/>
      <c r="M200" s="283"/>
      <c r="N200" s="283"/>
      <c r="O200" s="283"/>
      <c r="P200" s="101"/>
      <c r="Q200" s="283"/>
      <c r="R200" s="283"/>
      <c r="S200" s="283"/>
      <c r="T200" s="283"/>
      <c r="U200" s="283"/>
      <c r="V200" s="283"/>
      <c r="W200" s="283"/>
      <c r="X200" s="102"/>
      <c r="Y200" s="284"/>
      <c r="Z200" s="284"/>
      <c r="AA200" s="284"/>
      <c r="AB200" s="206" t="str">
        <f t="shared" si="10"/>
        <v/>
      </c>
      <c r="AC200" s="285"/>
      <c r="AD200" s="285"/>
      <c r="AE200" s="102"/>
      <c r="AF200" s="287"/>
      <c r="AG200" s="287"/>
      <c r="AH200" s="102"/>
      <c r="AI200" s="279"/>
      <c r="AJ200" s="279"/>
      <c r="AK200" s="279"/>
      <c r="AL200" s="279"/>
      <c r="AM200" s="279"/>
      <c r="AN200" s="279"/>
      <c r="AO200" s="279"/>
      <c r="AP200" s="279"/>
      <c r="AQ200" s="92"/>
      <c r="AR200" s="279"/>
      <c r="AS200" s="279"/>
      <c r="AT200" s="279"/>
      <c r="AU200" s="279"/>
      <c r="AV200" s="279"/>
      <c r="AW200" s="279"/>
      <c r="AX200" s="279"/>
      <c r="AY200" s="279"/>
      <c r="AZ200" s="279"/>
      <c r="BA200" s="279"/>
      <c r="BB200" s="279"/>
      <c r="BC200" s="279"/>
      <c r="BD200" s="279"/>
      <c r="BE200" s="279"/>
      <c r="BF200" s="279"/>
      <c r="BG200" s="279"/>
      <c r="BH200" s="279"/>
      <c r="BI200" s="279"/>
      <c r="BJ200" s="279"/>
      <c r="BK200" s="279"/>
      <c r="BL200" s="279"/>
      <c r="BM200" s="279"/>
      <c r="BN200" s="279"/>
      <c r="BO200" s="279"/>
      <c r="BP200" s="279"/>
      <c r="BQ200" s="279"/>
      <c r="BR200" s="279"/>
      <c r="BS200" s="279"/>
      <c r="BT200" s="279"/>
      <c r="BU200" s="279"/>
      <c r="BV200" s="279"/>
      <c r="BW200" s="279"/>
      <c r="BX200" s="279"/>
      <c r="BY200" s="279"/>
      <c r="BZ200" s="279"/>
      <c r="CA200" s="279"/>
      <c r="CB200" s="279"/>
      <c r="CC200" s="279"/>
      <c r="CD200" s="279"/>
      <c r="CE200" s="279"/>
      <c r="CF200" s="279"/>
      <c r="CG200" s="279"/>
      <c r="CH200" s="279"/>
      <c r="CI200" s="279"/>
      <c r="CJ200" s="279"/>
      <c r="CK200" s="279"/>
      <c r="CL200" s="279"/>
      <c r="CM200" s="279"/>
      <c r="CN200" s="279"/>
      <c r="CO200" s="279"/>
      <c r="CP200" s="289" t="str">
        <f t="shared" si="11"/>
        <v/>
      </c>
      <c r="CQ200" s="202"/>
    </row>
    <row r="201" spans="1:95" x14ac:dyDescent="0.3">
      <c r="A201" s="99"/>
      <c r="B201" s="268">
        <f t="shared" si="12"/>
        <v>192</v>
      </c>
      <c r="C201" s="280"/>
      <c r="D201" s="280"/>
      <c r="F201" s="280"/>
      <c r="G201" s="282"/>
      <c r="H201" s="101"/>
      <c r="I201" s="283"/>
      <c r="J201" s="283"/>
      <c r="K201" s="283"/>
      <c r="L201" s="283"/>
      <c r="M201" s="283"/>
      <c r="N201" s="283"/>
      <c r="O201" s="283"/>
      <c r="P201" s="101"/>
      <c r="Q201" s="283"/>
      <c r="R201" s="283"/>
      <c r="S201" s="283"/>
      <c r="T201" s="283"/>
      <c r="U201" s="283"/>
      <c r="V201" s="283"/>
      <c r="W201" s="283"/>
      <c r="X201" s="102"/>
      <c r="Y201" s="284"/>
      <c r="Z201" s="284"/>
      <c r="AA201" s="284"/>
      <c r="AB201" s="206" t="str">
        <f t="shared" si="10"/>
        <v/>
      </c>
      <c r="AC201" s="285"/>
      <c r="AD201" s="285"/>
      <c r="AE201" s="102"/>
      <c r="AF201" s="287"/>
      <c r="AG201" s="287"/>
      <c r="AH201" s="102"/>
      <c r="AI201" s="279"/>
      <c r="AJ201" s="279"/>
      <c r="AK201" s="279"/>
      <c r="AL201" s="279"/>
      <c r="AM201" s="279"/>
      <c r="AN201" s="279"/>
      <c r="AO201" s="279"/>
      <c r="AP201" s="279"/>
      <c r="AQ201" s="92"/>
      <c r="AR201" s="279"/>
      <c r="AS201" s="279"/>
      <c r="AT201" s="279"/>
      <c r="AU201" s="279"/>
      <c r="AV201" s="279"/>
      <c r="AW201" s="279"/>
      <c r="AX201" s="279"/>
      <c r="AY201" s="279"/>
      <c r="AZ201" s="279"/>
      <c r="BA201" s="279"/>
      <c r="BB201" s="279"/>
      <c r="BC201" s="279"/>
      <c r="BD201" s="279"/>
      <c r="BE201" s="279"/>
      <c r="BF201" s="279"/>
      <c r="BG201" s="279"/>
      <c r="BH201" s="279"/>
      <c r="BI201" s="279"/>
      <c r="BJ201" s="279"/>
      <c r="BK201" s="279"/>
      <c r="BL201" s="279"/>
      <c r="BM201" s="279"/>
      <c r="BN201" s="279"/>
      <c r="BO201" s="279"/>
      <c r="BP201" s="279"/>
      <c r="BQ201" s="279"/>
      <c r="BR201" s="279"/>
      <c r="BS201" s="279"/>
      <c r="BT201" s="279"/>
      <c r="BU201" s="279"/>
      <c r="BV201" s="279"/>
      <c r="BW201" s="279"/>
      <c r="BX201" s="279"/>
      <c r="BY201" s="279"/>
      <c r="BZ201" s="279"/>
      <c r="CA201" s="279"/>
      <c r="CB201" s="279"/>
      <c r="CC201" s="279"/>
      <c r="CD201" s="279"/>
      <c r="CE201" s="279"/>
      <c r="CF201" s="279"/>
      <c r="CG201" s="279"/>
      <c r="CH201" s="279"/>
      <c r="CI201" s="279"/>
      <c r="CJ201" s="279"/>
      <c r="CK201" s="279"/>
      <c r="CL201" s="279"/>
      <c r="CM201" s="279"/>
      <c r="CN201" s="279"/>
      <c r="CO201" s="279"/>
      <c r="CP201" s="289" t="str">
        <f t="shared" si="11"/>
        <v/>
      </c>
      <c r="CQ201" s="202"/>
    </row>
    <row r="202" spans="1:95" x14ac:dyDescent="0.3">
      <c r="A202" s="99"/>
      <c r="B202" s="268">
        <f t="shared" si="12"/>
        <v>193</v>
      </c>
      <c r="C202" s="280"/>
      <c r="D202" s="280"/>
      <c r="F202" s="280"/>
      <c r="G202" s="282"/>
      <c r="H202" s="101"/>
      <c r="I202" s="283"/>
      <c r="J202" s="283"/>
      <c r="K202" s="283"/>
      <c r="L202" s="283"/>
      <c r="M202" s="283"/>
      <c r="N202" s="283"/>
      <c r="O202" s="283"/>
      <c r="P202" s="101"/>
      <c r="Q202" s="283"/>
      <c r="R202" s="283"/>
      <c r="S202" s="283"/>
      <c r="T202" s="283"/>
      <c r="U202" s="283"/>
      <c r="V202" s="283"/>
      <c r="W202" s="283"/>
      <c r="X202" s="102"/>
      <c r="Y202" s="284"/>
      <c r="Z202" s="284"/>
      <c r="AA202" s="284"/>
      <c r="AB202" s="206" t="str">
        <f t="shared" si="10"/>
        <v/>
      </c>
      <c r="AC202" s="285"/>
      <c r="AD202" s="285"/>
      <c r="AE202" s="102"/>
      <c r="AF202" s="287"/>
      <c r="AG202" s="287"/>
      <c r="AH202" s="102"/>
      <c r="AI202" s="279"/>
      <c r="AJ202" s="279"/>
      <c r="AK202" s="279"/>
      <c r="AL202" s="279"/>
      <c r="AM202" s="279"/>
      <c r="AN202" s="279"/>
      <c r="AO202" s="279"/>
      <c r="AP202" s="279"/>
      <c r="AQ202" s="92"/>
      <c r="AR202" s="279"/>
      <c r="AS202" s="279"/>
      <c r="AT202" s="279"/>
      <c r="AU202" s="279"/>
      <c r="AV202" s="279"/>
      <c r="AW202" s="279"/>
      <c r="AX202" s="279"/>
      <c r="AY202" s="279"/>
      <c r="AZ202" s="279"/>
      <c r="BA202" s="279"/>
      <c r="BB202" s="279"/>
      <c r="BC202" s="279"/>
      <c r="BD202" s="279"/>
      <c r="BE202" s="279"/>
      <c r="BF202" s="279"/>
      <c r="BG202" s="279"/>
      <c r="BH202" s="279"/>
      <c r="BI202" s="279"/>
      <c r="BJ202" s="279"/>
      <c r="BK202" s="279"/>
      <c r="BL202" s="279"/>
      <c r="BM202" s="279"/>
      <c r="BN202" s="279"/>
      <c r="BO202" s="279"/>
      <c r="BP202" s="279"/>
      <c r="BQ202" s="279"/>
      <c r="BR202" s="279"/>
      <c r="BS202" s="279"/>
      <c r="BT202" s="279"/>
      <c r="BU202" s="279"/>
      <c r="BV202" s="279"/>
      <c r="BW202" s="279"/>
      <c r="BX202" s="279"/>
      <c r="BY202" s="279"/>
      <c r="BZ202" s="279"/>
      <c r="CA202" s="279"/>
      <c r="CB202" s="279"/>
      <c r="CC202" s="279"/>
      <c r="CD202" s="279"/>
      <c r="CE202" s="279"/>
      <c r="CF202" s="279"/>
      <c r="CG202" s="279"/>
      <c r="CH202" s="279"/>
      <c r="CI202" s="279"/>
      <c r="CJ202" s="279"/>
      <c r="CK202" s="279"/>
      <c r="CL202" s="279"/>
      <c r="CM202" s="279"/>
      <c r="CN202" s="279"/>
      <c r="CO202" s="279"/>
      <c r="CP202" s="289" t="str">
        <f t="shared" si="11"/>
        <v/>
      </c>
      <c r="CQ202" s="202"/>
    </row>
    <row r="203" spans="1:95" x14ac:dyDescent="0.3">
      <c r="A203" s="99"/>
      <c r="B203" s="268">
        <f t="shared" si="12"/>
        <v>194</v>
      </c>
      <c r="C203" s="280"/>
      <c r="D203" s="280"/>
      <c r="F203" s="280"/>
      <c r="G203" s="282"/>
      <c r="H203" s="101"/>
      <c r="I203" s="283"/>
      <c r="J203" s="283"/>
      <c r="K203" s="283"/>
      <c r="L203" s="283"/>
      <c r="M203" s="283"/>
      <c r="N203" s="283"/>
      <c r="O203" s="283"/>
      <c r="P203" s="101"/>
      <c r="Q203" s="283"/>
      <c r="R203" s="283"/>
      <c r="S203" s="283"/>
      <c r="T203" s="283"/>
      <c r="U203" s="283"/>
      <c r="V203" s="283"/>
      <c r="W203" s="283"/>
      <c r="X203" s="102"/>
      <c r="Y203" s="284"/>
      <c r="Z203" s="284"/>
      <c r="AA203" s="284"/>
      <c r="AB203" s="206" t="str">
        <f t="shared" ref="AB203:AB266" si="13">IF(SUM(Y203:AA203,I203:O203)=0,"",IF(SUM(Y203:AA203)=1,"",1))</f>
        <v/>
      </c>
      <c r="AC203" s="285"/>
      <c r="AD203" s="285"/>
      <c r="AE203" s="102"/>
      <c r="AF203" s="287"/>
      <c r="AG203" s="287"/>
      <c r="AH203" s="102"/>
      <c r="AI203" s="279"/>
      <c r="AJ203" s="279"/>
      <c r="AK203" s="279"/>
      <c r="AL203" s="279"/>
      <c r="AM203" s="279"/>
      <c r="AN203" s="279"/>
      <c r="AO203" s="279"/>
      <c r="AP203" s="279"/>
      <c r="AQ203" s="92"/>
      <c r="AR203" s="279"/>
      <c r="AS203" s="279"/>
      <c r="AT203" s="279"/>
      <c r="AU203" s="279"/>
      <c r="AV203" s="279"/>
      <c r="AW203" s="279"/>
      <c r="AX203" s="279"/>
      <c r="AY203" s="279"/>
      <c r="AZ203" s="279"/>
      <c r="BA203" s="279"/>
      <c r="BB203" s="279"/>
      <c r="BC203" s="279"/>
      <c r="BD203" s="279"/>
      <c r="BE203" s="279"/>
      <c r="BF203" s="279"/>
      <c r="BG203" s="279"/>
      <c r="BH203" s="279"/>
      <c r="BI203" s="279"/>
      <c r="BJ203" s="279"/>
      <c r="BK203" s="279"/>
      <c r="BL203" s="279"/>
      <c r="BM203" s="279"/>
      <c r="BN203" s="279"/>
      <c r="BO203" s="279"/>
      <c r="BP203" s="279"/>
      <c r="BQ203" s="279"/>
      <c r="BR203" s="279"/>
      <c r="BS203" s="279"/>
      <c r="BT203" s="279"/>
      <c r="BU203" s="279"/>
      <c r="BV203" s="279"/>
      <c r="BW203" s="279"/>
      <c r="BX203" s="279"/>
      <c r="BY203" s="279"/>
      <c r="BZ203" s="279"/>
      <c r="CA203" s="279"/>
      <c r="CB203" s="279"/>
      <c r="CC203" s="279"/>
      <c r="CD203" s="279"/>
      <c r="CE203" s="279"/>
      <c r="CF203" s="279"/>
      <c r="CG203" s="279"/>
      <c r="CH203" s="279"/>
      <c r="CI203" s="279"/>
      <c r="CJ203" s="279"/>
      <c r="CK203" s="279"/>
      <c r="CL203" s="279"/>
      <c r="CM203" s="279"/>
      <c r="CN203" s="279"/>
      <c r="CO203" s="279"/>
      <c r="CP203" s="289" t="str">
        <f t="shared" ref="CP203:CP266" si="14">IF(COUNT(AI203:AP203)=0,"",IF(SUM(AI203:AP203)=1,"",1))</f>
        <v/>
      </c>
      <c r="CQ203" s="202"/>
    </row>
    <row r="204" spans="1:95" x14ac:dyDescent="0.3">
      <c r="A204" s="99"/>
      <c r="B204" s="268">
        <f t="shared" ref="B204:B267" si="15">IFERROR(B203+1,"")</f>
        <v>195</v>
      </c>
      <c r="C204" s="280"/>
      <c r="D204" s="280"/>
      <c r="F204" s="280"/>
      <c r="G204" s="282"/>
      <c r="H204" s="101"/>
      <c r="I204" s="283"/>
      <c r="J204" s="283"/>
      <c r="K204" s="283"/>
      <c r="L204" s="283"/>
      <c r="M204" s="283"/>
      <c r="N204" s="283"/>
      <c r="O204" s="283"/>
      <c r="P204" s="101"/>
      <c r="Q204" s="283"/>
      <c r="R204" s="283"/>
      <c r="S204" s="283"/>
      <c r="T204" s="283"/>
      <c r="U204" s="283"/>
      <c r="V204" s="283"/>
      <c r="W204" s="283"/>
      <c r="X204" s="102"/>
      <c r="Y204" s="284"/>
      <c r="Z204" s="284"/>
      <c r="AA204" s="284"/>
      <c r="AB204" s="206" t="str">
        <f t="shared" si="13"/>
        <v/>
      </c>
      <c r="AC204" s="285"/>
      <c r="AD204" s="285"/>
      <c r="AE204" s="102"/>
      <c r="AF204" s="287"/>
      <c r="AG204" s="287"/>
      <c r="AH204" s="102"/>
      <c r="AI204" s="279"/>
      <c r="AJ204" s="279"/>
      <c r="AK204" s="279"/>
      <c r="AL204" s="279"/>
      <c r="AM204" s="279"/>
      <c r="AN204" s="279"/>
      <c r="AO204" s="279"/>
      <c r="AP204" s="279"/>
      <c r="AQ204" s="92"/>
      <c r="AR204" s="279"/>
      <c r="AS204" s="279"/>
      <c r="AT204" s="279"/>
      <c r="AU204" s="279"/>
      <c r="AV204" s="279"/>
      <c r="AW204" s="279"/>
      <c r="AX204" s="279"/>
      <c r="AY204" s="279"/>
      <c r="AZ204" s="279"/>
      <c r="BA204" s="279"/>
      <c r="BB204" s="279"/>
      <c r="BC204" s="279"/>
      <c r="BD204" s="279"/>
      <c r="BE204" s="279"/>
      <c r="BF204" s="279"/>
      <c r="BG204" s="279"/>
      <c r="BH204" s="279"/>
      <c r="BI204" s="279"/>
      <c r="BJ204" s="279"/>
      <c r="BK204" s="279"/>
      <c r="BL204" s="279"/>
      <c r="BM204" s="279"/>
      <c r="BN204" s="279"/>
      <c r="BO204" s="279"/>
      <c r="BP204" s="279"/>
      <c r="BQ204" s="279"/>
      <c r="BR204" s="279"/>
      <c r="BS204" s="279"/>
      <c r="BT204" s="279"/>
      <c r="BU204" s="279"/>
      <c r="BV204" s="279"/>
      <c r="BW204" s="279"/>
      <c r="BX204" s="279"/>
      <c r="BY204" s="279"/>
      <c r="BZ204" s="279"/>
      <c r="CA204" s="279"/>
      <c r="CB204" s="279"/>
      <c r="CC204" s="279"/>
      <c r="CD204" s="279"/>
      <c r="CE204" s="279"/>
      <c r="CF204" s="279"/>
      <c r="CG204" s="279"/>
      <c r="CH204" s="279"/>
      <c r="CI204" s="279"/>
      <c r="CJ204" s="279"/>
      <c r="CK204" s="279"/>
      <c r="CL204" s="279"/>
      <c r="CM204" s="279"/>
      <c r="CN204" s="279"/>
      <c r="CO204" s="279"/>
      <c r="CP204" s="289" t="str">
        <f t="shared" si="14"/>
        <v/>
      </c>
      <c r="CQ204" s="202"/>
    </row>
    <row r="205" spans="1:95" x14ac:dyDescent="0.3">
      <c r="A205" s="99"/>
      <c r="B205" s="268">
        <f t="shared" si="15"/>
        <v>196</v>
      </c>
      <c r="C205" s="280"/>
      <c r="D205" s="280"/>
      <c r="F205" s="280"/>
      <c r="G205" s="282"/>
      <c r="H205" s="101"/>
      <c r="I205" s="283"/>
      <c r="J205" s="283"/>
      <c r="K205" s="283"/>
      <c r="L205" s="283"/>
      <c r="M205" s="283"/>
      <c r="N205" s="283"/>
      <c r="O205" s="283"/>
      <c r="P205" s="101"/>
      <c r="Q205" s="283"/>
      <c r="R205" s="283"/>
      <c r="S205" s="283"/>
      <c r="T205" s="283"/>
      <c r="U205" s="283"/>
      <c r="V205" s="283"/>
      <c r="W205" s="283"/>
      <c r="X205" s="102"/>
      <c r="Y205" s="284"/>
      <c r="Z205" s="284"/>
      <c r="AA205" s="284"/>
      <c r="AB205" s="206" t="str">
        <f t="shared" si="13"/>
        <v/>
      </c>
      <c r="AC205" s="285"/>
      <c r="AD205" s="285"/>
      <c r="AE205" s="102"/>
      <c r="AF205" s="287"/>
      <c r="AG205" s="287"/>
      <c r="AH205" s="102"/>
      <c r="AI205" s="279"/>
      <c r="AJ205" s="279"/>
      <c r="AK205" s="279"/>
      <c r="AL205" s="279"/>
      <c r="AM205" s="279"/>
      <c r="AN205" s="279"/>
      <c r="AO205" s="279"/>
      <c r="AP205" s="279"/>
      <c r="AQ205" s="92"/>
      <c r="AR205" s="279"/>
      <c r="AS205" s="279"/>
      <c r="AT205" s="279"/>
      <c r="AU205" s="279"/>
      <c r="AV205" s="279"/>
      <c r="AW205" s="279"/>
      <c r="AX205" s="279"/>
      <c r="AY205" s="279"/>
      <c r="AZ205" s="279"/>
      <c r="BA205" s="279"/>
      <c r="BB205" s="279"/>
      <c r="BC205" s="279"/>
      <c r="BD205" s="279"/>
      <c r="BE205" s="279"/>
      <c r="BF205" s="279"/>
      <c r="BG205" s="279"/>
      <c r="BH205" s="279"/>
      <c r="BI205" s="279"/>
      <c r="BJ205" s="279"/>
      <c r="BK205" s="279"/>
      <c r="BL205" s="279"/>
      <c r="BM205" s="279"/>
      <c r="BN205" s="279"/>
      <c r="BO205" s="279"/>
      <c r="BP205" s="279"/>
      <c r="BQ205" s="279"/>
      <c r="BR205" s="279"/>
      <c r="BS205" s="279"/>
      <c r="BT205" s="279"/>
      <c r="BU205" s="279"/>
      <c r="BV205" s="279"/>
      <c r="BW205" s="279"/>
      <c r="BX205" s="279"/>
      <c r="BY205" s="279"/>
      <c r="BZ205" s="279"/>
      <c r="CA205" s="279"/>
      <c r="CB205" s="279"/>
      <c r="CC205" s="279"/>
      <c r="CD205" s="279"/>
      <c r="CE205" s="279"/>
      <c r="CF205" s="279"/>
      <c r="CG205" s="279"/>
      <c r="CH205" s="279"/>
      <c r="CI205" s="279"/>
      <c r="CJ205" s="279"/>
      <c r="CK205" s="279"/>
      <c r="CL205" s="279"/>
      <c r="CM205" s="279"/>
      <c r="CN205" s="279"/>
      <c r="CO205" s="279"/>
      <c r="CP205" s="289" t="str">
        <f t="shared" si="14"/>
        <v/>
      </c>
      <c r="CQ205" s="202"/>
    </row>
    <row r="206" spans="1:95" x14ac:dyDescent="0.3">
      <c r="A206" s="99"/>
      <c r="B206" s="268">
        <f t="shared" si="15"/>
        <v>197</v>
      </c>
      <c r="C206" s="280"/>
      <c r="D206" s="280"/>
      <c r="F206" s="280"/>
      <c r="G206" s="282"/>
      <c r="H206" s="101"/>
      <c r="I206" s="283"/>
      <c r="J206" s="283"/>
      <c r="K206" s="283"/>
      <c r="L206" s="283"/>
      <c r="M206" s="283"/>
      <c r="N206" s="283"/>
      <c r="O206" s="283"/>
      <c r="P206" s="101"/>
      <c r="Q206" s="283"/>
      <c r="R206" s="283"/>
      <c r="S206" s="283"/>
      <c r="T206" s="283"/>
      <c r="U206" s="283"/>
      <c r="V206" s="283"/>
      <c r="W206" s="283"/>
      <c r="X206" s="102"/>
      <c r="Y206" s="284"/>
      <c r="Z206" s="284"/>
      <c r="AA206" s="284"/>
      <c r="AB206" s="206" t="str">
        <f t="shared" si="13"/>
        <v/>
      </c>
      <c r="AC206" s="285"/>
      <c r="AD206" s="285"/>
      <c r="AE206" s="102"/>
      <c r="AF206" s="287"/>
      <c r="AG206" s="287"/>
      <c r="AH206" s="102"/>
      <c r="AI206" s="279"/>
      <c r="AJ206" s="279"/>
      <c r="AK206" s="279"/>
      <c r="AL206" s="279"/>
      <c r="AM206" s="279"/>
      <c r="AN206" s="279"/>
      <c r="AO206" s="279"/>
      <c r="AP206" s="279"/>
      <c r="AQ206" s="92"/>
      <c r="AR206" s="279"/>
      <c r="AS206" s="279"/>
      <c r="AT206" s="279"/>
      <c r="AU206" s="279"/>
      <c r="AV206" s="279"/>
      <c r="AW206" s="279"/>
      <c r="AX206" s="279"/>
      <c r="AY206" s="279"/>
      <c r="AZ206" s="279"/>
      <c r="BA206" s="279"/>
      <c r="BB206" s="279"/>
      <c r="BC206" s="279"/>
      <c r="BD206" s="279"/>
      <c r="BE206" s="279"/>
      <c r="BF206" s="279"/>
      <c r="BG206" s="279"/>
      <c r="BH206" s="279"/>
      <c r="BI206" s="279"/>
      <c r="BJ206" s="279"/>
      <c r="BK206" s="279"/>
      <c r="BL206" s="279"/>
      <c r="BM206" s="279"/>
      <c r="BN206" s="279"/>
      <c r="BO206" s="279"/>
      <c r="BP206" s="279"/>
      <c r="BQ206" s="279"/>
      <c r="BR206" s="279"/>
      <c r="BS206" s="279"/>
      <c r="BT206" s="279"/>
      <c r="BU206" s="279"/>
      <c r="BV206" s="279"/>
      <c r="BW206" s="279"/>
      <c r="BX206" s="279"/>
      <c r="BY206" s="279"/>
      <c r="BZ206" s="279"/>
      <c r="CA206" s="279"/>
      <c r="CB206" s="279"/>
      <c r="CC206" s="279"/>
      <c r="CD206" s="279"/>
      <c r="CE206" s="279"/>
      <c r="CF206" s="279"/>
      <c r="CG206" s="279"/>
      <c r="CH206" s="279"/>
      <c r="CI206" s="279"/>
      <c r="CJ206" s="279"/>
      <c r="CK206" s="279"/>
      <c r="CL206" s="279"/>
      <c r="CM206" s="279"/>
      <c r="CN206" s="279"/>
      <c r="CO206" s="279"/>
      <c r="CP206" s="289" t="str">
        <f t="shared" si="14"/>
        <v/>
      </c>
      <c r="CQ206" s="202"/>
    </row>
    <row r="207" spans="1:95" x14ac:dyDescent="0.3">
      <c r="A207" s="99"/>
      <c r="B207" s="268">
        <f t="shared" si="15"/>
        <v>198</v>
      </c>
      <c r="C207" s="280"/>
      <c r="D207" s="280"/>
      <c r="F207" s="280"/>
      <c r="G207" s="282"/>
      <c r="H207" s="101"/>
      <c r="I207" s="283"/>
      <c r="J207" s="283"/>
      <c r="K207" s="283"/>
      <c r="L207" s="283"/>
      <c r="M207" s="283"/>
      <c r="N207" s="283"/>
      <c r="O207" s="283"/>
      <c r="P207" s="101"/>
      <c r="Q207" s="283"/>
      <c r="R207" s="283"/>
      <c r="S207" s="283"/>
      <c r="T207" s="283"/>
      <c r="U207" s="283"/>
      <c r="V207" s="283"/>
      <c r="W207" s="283"/>
      <c r="X207" s="102"/>
      <c r="Y207" s="284"/>
      <c r="Z207" s="284"/>
      <c r="AA207" s="284"/>
      <c r="AB207" s="206" t="str">
        <f t="shared" si="13"/>
        <v/>
      </c>
      <c r="AC207" s="285"/>
      <c r="AD207" s="285"/>
      <c r="AE207" s="102"/>
      <c r="AF207" s="287"/>
      <c r="AG207" s="287"/>
      <c r="AH207" s="102"/>
      <c r="AI207" s="279"/>
      <c r="AJ207" s="279"/>
      <c r="AK207" s="279"/>
      <c r="AL207" s="279"/>
      <c r="AM207" s="279"/>
      <c r="AN207" s="279"/>
      <c r="AO207" s="279"/>
      <c r="AP207" s="279"/>
      <c r="AQ207" s="92"/>
      <c r="AR207" s="279"/>
      <c r="AS207" s="279"/>
      <c r="AT207" s="279"/>
      <c r="AU207" s="279"/>
      <c r="AV207" s="279"/>
      <c r="AW207" s="279"/>
      <c r="AX207" s="279"/>
      <c r="AY207" s="279"/>
      <c r="AZ207" s="279"/>
      <c r="BA207" s="279"/>
      <c r="BB207" s="279"/>
      <c r="BC207" s="279"/>
      <c r="BD207" s="279"/>
      <c r="BE207" s="279"/>
      <c r="BF207" s="279"/>
      <c r="BG207" s="279"/>
      <c r="BH207" s="279"/>
      <c r="BI207" s="279"/>
      <c r="BJ207" s="279"/>
      <c r="BK207" s="279"/>
      <c r="BL207" s="279"/>
      <c r="BM207" s="279"/>
      <c r="BN207" s="279"/>
      <c r="BO207" s="279"/>
      <c r="BP207" s="279"/>
      <c r="BQ207" s="279"/>
      <c r="BR207" s="279"/>
      <c r="BS207" s="279"/>
      <c r="BT207" s="279"/>
      <c r="BU207" s="279"/>
      <c r="BV207" s="279"/>
      <c r="BW207" s="279"/>
      <c r="BX207" s="279"/>
      <c r="BY207" s="279"/>
      <c r="BZ207" s="279"/>
      <c r="CA207" s="279"/>
      <c r="CB207" s="279"/>
      <c r="CC207" s="279"/>
      <c r="CD207" s="279"/>
      <c r="CE207" s="279"/>
      <c r="CF207" s="279"/>
      <c r="CG207" s="279"/>
      <c r="CH207" s="279"/>
      <c r="CI207" s="279"/>
      <c r="CJ207" s="279"/>
      <c r="CK207" s="279"/>
      <c r="CL207" s="279"/>
      <c r="CM207" s="279"/>
      <c r="CN207" s="279"/>
      <c r="CO207" s="279"/>
      <c r="CP207" s="289" t="str">
        <f t="shared" si="14"/>
        <v/>
      </c>
      <c r="CQ207" s="202"/>
    </row>
    <row r="208" spans="1:95" x14ac:dyDescent="0.3">
      <c r="A208" s="99"/>
      <c r="B208" s="268">
        <f t="shared" si="15"/>
        <v>199</v>
      </c>
      <c r="C208" s="280"/>
      <c r="D208" s="280"/>
      <c r="F208" s="280"/>
      <c r="G208" s="282"/>
      <c r="H208" s="101"/>
      <c r="I208" s="283"/>
      <c r="J208" s="283"/>
      <c r="K208" s="283"/>
      <c r="L208" s="283"/>
      <c r="M208" s="283"/>
      <c r="N208" s="283"/>
      <c r="O208" s="283"/>
      <c r="P208" s="101"/>
      <c r="Q208" s="283"/>
      <c r="R208" s="283"/>
      <c r="S208" s="283"/>
      <c r="T208" s="283"/>
      <c r="U208" s="283"/>
      <c r="V208" s="283"/>
      <c r="W208" s="283"/>
      <c r="X208" s="102"/>
      <c r="Y208" s="284"/>
      <c r="Z208" s="284"/>
      <c r="AA208" s="284"/>
      <c r="AB208" s="206" t="str">
        <f t="shared" si="13"/>
        <v/>
      </c>
      <c r="AC208" s="285"/>
      <c r="AD208" s="285"/>
      <c r="AE208" s="102"/>
      <c r="AF208" s="287"/>
      <c r="AG208" s="287"/>
      <c r="AH208" s="102"/>
      <c r="AI208" s="279"/>
      <c r="AJ208" s="279"/>
      <c r="AK208" s="279"/>
      <c r="AL208" s="279"/>
      <c r="AM208" s="279"/>
      <c r="AN208" s="279"/>
      <c r="AO208" s="279"/>
      <c r="AP208" s="279"/>
      <c r="AQ208" s="92"/>
      <c r="AR208" s="279"/>
      <c r="AS208" s="279"/>
      <c r="AT208" s="279"/>
      <c r="AU208" s="279"/>
      <c r="AV208" s="279"/>
      <c r="AW208" s="279"/>
      <c r="AX208" s="279"/>
      <c r="AY208" s="279"/>
      <c r="AZ208" s="279"/>
      <c r="BA208" s="279"/>
      <c r="BB208" s="279"/>
      <c r="BC208" s="279"/>
      <c r="BD208" s="279"/>
      <c r="BE208" s="279"/>
      <c r="BF208" s="279"/>
      <c r="BG208" s="279"/>
      <c r="BH208" s="279"/>
      <c r="BI208" s="279"/>
      <c r="BJ208" s="279"/>
      <c r="BK208" s="279"/>
      <c r="BL208" s="279"/>
      <c r="BM208" s="279"/>
      <c r="BN208" s="279"/>
      <c r="BO208" s="279"/>
      <c r="BP208" s="279"/>
      <c r="BQ208" s="279"/>
      <c r="BR208" s="279"/>
      <c r="BS208" s="279"/>
      <c r="BT208" s="279"/>
      <c r="BU208" s="279"/>
      <c r="BV208" s="279"/>
      <c r="BW208" s="279"/>
      <c r="BX208" s="279"/>
      <c r="BY208" s="279"/>
      <c r="BZ208" s="279"/>
      <c r="CA208" s="279"/>
      <c r="CB208" s="279"/>
      <c r="CC208" s="279"/>
      <c r="CD208" s="279"/>
      <c r="CE208" s="279"/>
      <c r="CF208" s="279"/>
      <c r="CG208" s="279"/>
      <c r="CH208" s="279"/>
      <c r="CI208" s="279"/>
      <c r="CJ208" s="279"/>
      <c r="CK208" s="279"/>
      <c r="CL208" s="279"/>
      <c r="CM208" s="279"/>
      <c r="CN208" s="279"/>
      <c r="CO208" s="279"/>
      <c r="CP208" s="289" t="str">
        <f t="shared" si="14"/>
        <v/>
      </c>
      <c r="CQ208" s="202"/>
    </row>
    <row r="209" spans="1:95" x14ac:dyDescent="0.3">
      <c r="A209" s="99"/>
      <c r="B209" s="268">
        <f t="shared" si="15"/>
        <v>200</v>
      </c>
      <c r="C209" s="280"/>
      <c r="D209" s="280"/>
      <c r="F209" s="280"/>
      <c r="G209" s="282"/>
      <c r="H209" s="101"/>
      <c r="I209" s="283"/>
      <c r="J209" s="283"/>
      <c r="K209" s="283"/>
      <c r="L209" s="283"/>
      <c r="M209" s="283"/>
      <c r="N209" s="283"/>
      <c r="O209" s="283"/>
      <c r="P209" s="101"/>
      <c r="Q209" s="283"/>
      <c r="R209" s="283"/>
      <c r="S209" s="283"/>
      <c r="T209" s="283"/>
      <c r="U209" s="283"/>
      <c r="V209" s="283"/>
      <c r="W209" s="283"/>
      <c r="X209" s="102"/>
      <c r="Y209" s="284"/>
      <c r="Z209" s="284"/>
      <c r="AA209" s="284"/>
      <c r="AB209" s="206" t="str">
        <f t="shared" si="13"/>
        <v/>
      </c>
      <c r="AC209" s="285"/>
      <c r="AD209" s="285"/>
      <c r="AE209" s="102"/>
      <c r="AF209" s="287"/>
      <c r="AG209" s="287"/>
      <c r="AH209" s="102"/>
      <c r="AI209" s="279"/>
      <c r="AJ209" s="279"/>
      <c r="AK209" s="279"/>
      <c r="AL209" s="279"/>
      <c r="AM209" s="279"/>
      <c r="AN209" s="279"/>
      <c r="AO209" s="279"/>
      <c r="AP209" s="279"/>
      <c r="AQ209" s="92"/>
      <c r="AR209" s="279"/>
      <c r="AS209" s="279"/>
      <c r="AT209" s="279"/>
      <c r="AU209" s="279"/>
      <c r="AV209" s="279"/>
      <c r="AW209" s="279"/>
      <c r="AX209" s="279"/>
      <c r="AY209" s="279"/>
      <c r="AZ209" s="279"/>
      <c r="BA209" s="279"/>
      <c r="BB209" s="279"/>
      <c r="BC209" s="279"/>
      <c r="BD209" s="279"/>
      <c r="BE209" s="279"/>
      <c r="BF209" s="279"/>
      <c r="BG209" s="279"/>
      <c r="BH209" s="279"/>
      <c r="BI209" s="279"/>
      <c r="BJ209" s="279"/>
      <c r="BK209" s="279"/>
      <c r="BL209" s="279"/>
      <c r="BM209" s="279"/>
      <c r="BN209" s="279"/>
      <c r="BO209" s="279"/>
      <c r="BP209" s="279"/>
      <c r="BQ209" s="279"/>
      <c r="BR209" s="279"/>
      <c r="BS209" s="279"/>
      <c r="BT209" s="279"/>
      <c r="BU209" s="279"/>
      <c r="BV209" s="279"/>
      <c r="BW209" s="279"/>
      <c r="BX209" s="279"/>
      <c r="BY209" s="279"/>
      <c r="BZ209" s="279"/>
      <c r="CA209" s="279"/>
      <c r="CB209" s="279"/>
      <c r="CC209" s="279"/>
      <c r="CD209" s="279"/>
      <c r="CE209" s="279"/>
      <c r="CF209" s="279"/>
      <c r="CG209" s="279"/>
      <c r="CH209" s="279"/>
      <c r="CI209" s="279"/>
      <c r="CJ209" s="279"/>
      <c r="CK209" s="279"/>
      <c r="CL209" s="279"/>
      <c r="CM209" s="279"/>
      <c r="CN209" s="279"/>
      <c r="CO209" s="279"/>
      <c r="CP209" s="289" t="str">
        <f t="shared" si="14"/>
        <v/>
      </c>
      <c r="CQ209" s="202"/>
    </row>
    <row r="210" spans="1:95" x14ac:dyDescent="0.3">
      <c r="A210" s="99"/>
      <c r="B210" s="268">
        <f t="shared" si="15"/>
        <v>201</v>
      </c>
      <c r="C210" s="280"/>
      <c r="D210" s="280"/>
      <c r="F210" s="280"/>
      <c r="G210" s="282"/>
      <c r="H210" s="101"/>
      <c r="I210" s="283"/>
      <c r="J210" s="283"/>
      <c r="K210" s="283"/>
      <c r="L210" s="283"/>
      <c r="M210" s="283"/>
      <c r="N210" s="283"/>
      <c r="O210" s="283"/>
      <c r="P210" s="101"/>
      <c r="Q210" s="283"/>
      <c r="R210" s="283"/>
      <c r="S210" s="283"/>
      <c r="T210" s="283"/>
      <c r="U210" s="283"/>
      <c r="V210" s="283"/>
      <c r="W210" s="283"/>
      <c r="X210" s="102"/>
      <c r="Y210" s="284"/>
      <c r="Z210" s="284"/>
      <c r="AA210" s="284"/>
      <c r="AB210" s="206" t="str">
        <f t="shared" si="13"/>
        <v/>
      </c>
      <c r="AC210" s="285"/>
      <c r="AD210" s="285"/>
      <c r="AE210" s="102"/>
      <c r="AF210" s="287"/>
      <c r="AG210" s="287"/>
      <c r="AH210" s="102"/>
      <c r="AI210" s="279"/>
      <c r="AJ210" s="279"/>
      <c r="AK210" s="279"/>
      <c r="AL210" s="279"/>
      <c r="AM210" s="279"/>
      <c r="AN210" s="279"/>
      <c r="AO210" s="279"/>
      <c r="AP210" s="279"/>
      <c r="AQ210" s="92"/>
      <c r="AR210" s="279"/>
      <c r="AS210" s="279"/>
      <c r="AT210" s="279"/>
      <c r="AU210" s="279"/>
      <c r="AV210" s="279"/>
      <c r="AW210" s="279"/>
      <c r="AX210" s="279"/>
      <c r="AY210" s="279"/>
      <c r="AZ210" s="279"/>
      <c r="BA210" s="279"/>
      <c r="BB210" s="279"/>
      <c r="BC210" s="279"/>
      <c r="BD210" s="279"/>
      <c r="BE210" s="279"/>
      <c r="BF210" s="279"/>
      <c r="BG210" s="279"/>
      <c r="BH210" s="279"/>
      <c r="BI210" s="279"/>
      <c r="BJ210" s="279"/>
      <c r="BK210" s="279"/>
      <c r="BL210" s="279"/>
      <c r="BM210" s="279"/>
      <c r="BN210" s="279"/>
      <c r="BO210" s="279"/>
      <c r="BP210" s="279"/>
      <c r="BQ210" s="279"/>
      <c r="BR210" s="279"/>
      <c r="BS210" s="279"/>
      <c r="BT210" s="279"/>
      <c r="BU210" s="279"/>
      <c r="BV210" s="279"/>
      <c r="BW210" s="279"/>
      <c r="BX210" s="279"/>
      <c r="BY210" s="279"/>
      <c r="BZ210" s="279"/>
      <c r="CA210" s="279"/>
      <c r="CB210" s="279"/>
      <c r="CC210" s="279"/>
      <c r="CD210" s="279"/>
      <c r="CE210" s="279"/>
      <c r="CF210" s="279"/>
      <c r="CG210" s="279"/>
      <c r="CH210" s="279"/>
      <c r="CI210" s="279"/>
      <c r="CJ210" s="279"/>
      <c r="CK210" s="279"/>
      <c r="CL210" s="279"/>
      <c r="CM210" s="279"/>
      <c r="CN210" s="279"/>
      <c r="CO210" s="279"/>
      <c r="CP210" s="289" t="str">
        <f t="shared" si="14"/>
        <v/>
      </c>
      <c r="CQ210" s="202"/>
    </row>
    <row r="211" spans="1:95" x14ac:dyDescent="0.3">
      <c r="A211" s="99"/>
      <c r="B211" s="268">
        <f t="shared" si="15"/>
        <v>202</v>
      </c>
      <c r="C211" s="280"/>
      <c r="D211" s="280"/>
      <c r="F211" s="280"/>
      <c r="G211" s="282"/>
      <c r="H211" s="101"/>
      <c r="I211" s="283"/>
      <c r="J211" s="283"/>
      <c r="K211" s="283"/>
      <c r="L211" s="283"/>
      <c r="M211" s="283"/>
      <c r="N211" s="283"/>
      <c r="O211" s="283"/>
      <c r="P211" s="101"/>
      <c r="Q211" s="283"/>
      <c r="R211" s="283"/>
      <c r="S211" s="283"/>
      <c r="T211" s="283"/>
      <c r="U211" s="283"/>
      <c r="V211" s="283"/>
      <c r="W211" s="283"/>
      <c r="X211" s="102"/>
      <c r="Y211" s="284"/>
      <c r="Z211" s="284"/>
      <c r="AA211" s="284"/>
      <c r="AB211" s="206" t="str">
        <f t="shared" si="13"/>
        <v/>
      </c>
      <c r="AC211" s="285"/>
      <c r="AD211" s="285"/>
      <c r="AE211" s="102"/>
      <c r="AF211" s="287"/>
      <c r="AG211" s="287"/>
      <c r="AH211" s="102"/>
      <c r="AI211" s="279"/>
      <c r="AJ211" s="279"/>
      <c r="AK211" s="279"/>
      <c r="AL211" s="279"/>
      <c r="AM211" s="279"/>
      <c r="AN211" s="279"/>
      <c r="AO211" s="279"/>
      <c r="AP211" s="279"/>
      <c r="AQ211" s="92"/>
      <c r="AR211" s="279"/>
      <c r="AS211" s="279"/>
      <c r="AT211" s="279"/>
      <c r="AU211" s="279"/>
      <c r="AV211" s="279"/>
      <c r="AW211" s="279"/>
      <c r="AX211" s="279"/>
      <c r="AY211" s="279"/>
      <c r="AZ211" s="279"/>
      <c r="BA211" s="279"/>
      <c r="BB211" s="279"/>
      <c r="BC211" s="279"/>
      <c r="BD211" s="279"/>
      <c r="BE211" s="279"/>
      <c r="BF211" s="279"/>
      <c r="BG211" s="279"/>
      <c r="BH211" s="279"/>
      <c r="BI211" s="279"/>
      <c r="BJ211" s="279"/>
      <c r="BK211" s="279"/>
      <c r="BL211" s="279"/>
      <c r="BM211" s="279"/>
      <c r="BN211" s="279"/>
      <c r="BO211" s="279"/>
      <c r="BP211" s="279"/>
      <c r="BQ211" s="279"/>
      <c r="BR211" s="279"/>
      <c r="BS211" s="279"/>
      <c r="BT211" s="279"/>
      <c r="BU211" s="279"/>
      <c r="BV211" s="279"/>
      <c r="BW211" s="279"/>
      <c r="BX211" s="279"/>
      <c r="BY211" s="279"/>
      <c r="BZ211" s="279"/>
      <c r="CA211" s="279"/>
      <c r="CB211" s="279"/>
      <c r="CC211" s="279"/>
      <c r="CD211" s="279"/>
      <c r="CE211" s="279"/>
      <c r="CF211" s="279"/>
      <c r="CG211" s="279"/>
      <c r="CH211" s="279"/>
      <c r="CI211" s="279"/>
      <c r="CJ211" s="279"/>
      <c r="CK211" s="279"/>
      <c r="CL211" s="279"/>
      <c r="CM211" s="279"/>
      <c r="CN211" s="279"/>
      <c r="CO211" s="279"/>
      <c r="CP211" s="289" t="str">
        <f t="shared" si="14"/>
        <v/>
      </c>
      <c r="CQ211" s="202"/>
    </row>
    <row r="212" spans="1:95" x14ac:dyDescent="0.3">
      <c r="A212" s="99"/>
      <c r="B212" s="268">
        <f t="shared" si="15"/>
        <v>203</v>
      </c>
      <c r="C212" s="280"/>
      <c r="D212" s="280"/>
      <c r="F212" s="280"/>
      <c r="G212" s="282"/>
      <c r="H212" s="101"/>
      <c r="I212" s="283"/>
      <c r="J212" s="283"/>
      <c r="K212" s="283"/>
      <c r="L212" s="283"/>
      <c r="M212" s="283"/>
      <c r="N212" s="283"/>
      <c r="O212" s="283"/>
      <c r="P212" s="101"/>
      <c r="Q212" s="283"/>
      <c r="R212" s="283"/>
      <c r="S212" s="283"/>
      <c r="T212" s="283"/>
      <c r="U212" s="283"/>
      <c r="V212" s="283"/>
      <c r="W212" s="283"/>
      <c r="X212" s="102"/>
      <c r="Y212" s="284"/>
      <c r="Z212" s="284"/>
      <c r="AA212" s="284"/>
      <c r="AB212" s="206" t="str">
        <f t="shared" si="13"/>
        <v/>
      </c>
      <c r="AC212" s="285"/>
      <c r="AD212" s="285"/>
      <c r="AE212" s="102"/>
      <c r="AF212" s="287"/>
      <c r="AG212" s="287"/>
      <c r="AH212" s="102"/>
      <c r="AI212" s="279"/>
      <c r="AJ212" s="279"/>
      <c r="AK212" s="279"/>
      <c r="AL212" s="279"/>
      <c r="AM212" s="279"/>
      <c r="AN212" s="279"/>
      <c r="AO212" s="279"/>
      <c r="AP212" s="279"/>
      <c r="AQ212" s="92"/>
      <c r="AR212" s="279"/>
      <c r="AS212" s="279"/>
      <c r="AT212" s="279"/>
      <c r="AU212" s="279"/>
      <c r="AV212" s="279"/>
      <c r="AW212" s="279"/>
      <c r="AX212" s="279"/>
      <c r="AY212" s="279"/>
      <c r="AZ212" s="279"/>
      <c r="BA212" s="279"/>
      <c r="BB212" s="279"/>
      <c r="BC212" s="279"/>
      <c r="BD212" s="279"/>
      <c r="BE212" s="279"/>
      <c r="BF212" s="279"/>
      <c r="BG212" s="279"/>
      <c r="BH212" s="279"/>
      <c r="BI212" s="279"/>
      <c r="BJ212" s="279"/>
      <c r="BK212" s="279"/>
      <c r="BL212" s="279"/>
      <c r="BM212" s="279"/>
      <c r="BN212" s="279"/>
      <c r="BO212" s="279"/>
      <c r="BP212" s="279"/>
      <c r="BQ212" s="279"/>
      <c r="BR212" s="279"/>
      <c r="BS212" s="279"/>
      <c r="BT212" s="279"/>
      <c r="BU212" s="279"/>
      <c r="BV212" s="279"/>
      <c r="BW212" s="279"/>
      <c r="BX212" s="279"/>
      <c r="BY212" s="279"/>
      <c r="BZ212" s="279"/>
      <c r="CA212" s="279"/>
      <c r="CB212" s="279"/>
      <c r="CC212" s="279"/>
      <c r="CD212" s="279"/>
      <c r="CE212" s="279"/>
      <c r="CF212" s="279"/>
      <c r="CG212" s="279"/>
      <c r="CH212" s="279"/>
      <c r="CI212" s="279"/>
      <c r="CJ212" s="279"/>
      <c r="CK212" s="279"/>
      <c r="CL212" s="279"/>
      <c r="CM212" s="279"/>
      <c r="CN212" s="279"/>
      <c r="CO212" s="279"/>
      <c r="CP212" s="289" t="str">
        <f t="shared" si="14"/>
        <v/>
      </c>
      <c r="CQ212" s="202"/>
    </row>
    <row r="213" spans="1:95" x14ac:dyDescent="0.3">
      <c r="A213" s="99"/>
      <c r="B213" s="268">
        <f t="shared" si="15"/>
        <v>204</v>
      </c>
      <c r="C213" s="280"/>
      <c r="D213" s="280"/>
      <c r="F213" s="280"/>
      <c r="G213" s="282"/>
      <c r="H213" s="101"/>
      <c r="I213" s="283"/>
      <c r="J213" s="283"/>
      <c r="K213" s="283"/>
      <c r="L213" s="283"/>
      <c r="M213" s="283"/>
      <c r="N213" s="283"/>
      <c r="O213" s="283"/>
      <c r="P213" s="101"/>
      <c r="Q213" s="283"/>
      <c r="R213" s="283"/>
      <c r="S213" s="283"/>
      <c r="T213" s="283"/>
      <c r="U213" s="283"/>
      <c r="V213" s="283"/>
      <c r="W213" s="283"/>
      <c r="X213" s="102"/>
      <c r="Y213" s="284"/>
      <c r="Z213" s="284"/>
      <c r="AA213" s="284"/>
      <c r="AB213" s="206" t="str">
        <f t="shared" si="13"/>
        <v/>
      </c>
      <c r="AC213" s="285"/>
      <c r="AD213" s="285"/>
      <c r="AE213" s="102"/>
      <c r="AF213" s="287"/>
      <c r="AG213" s="287"/>
      <c r="AH213" s="102"/>
      <c r="AI213" s="279"/>
      <c r="AJ213" s="279"/>
      <c r="AK213" s="279"/>
      <c r="AL213" s="279"/>
      <c r="AM213" s="279"/>
      <c r="AN213" s="279"/>
      <c r="AO213" s="279"/>
      <c r="AP213" s="279"/>
      <c r="AQ213" s="92"/>
      <c r="AR213" s="279"/>
      <c r="AS213" s="279"/>
      <c r="AT213" s="279"/>
      <c r="AU213" s="279"/>
      <c r="AV213" s="279"/>
      <c r="AW213" s="279"/>
      <c r="AX213" s="279"/>
      <c r="AY213" s="279"/>
      <c r="AZ213" s="279"/>
      <c r="BA213" s="279"/>
      <c r="BB213" s="279"/>
      <c r="BC213" s="279"/>
      <c r="BD213" s="279"/>
      <c r="BE213" s="279"/>
      <c r="BF213" s="279"/>
      <c r="BG213" s="279"/>
      <c r="BH213" s="279"/>
      <c r="BI213" s="279"/>
      <c r="BJ213" s="279"/>
      <c r="BK213" s="279"/>
      <c r="BL213" s="279"/>
      <c r="BM213" s="279"/>
      <c r="BN213" s="279"/>
      <c r="BO213" s="279"/>
      <c r="BP213" s="279"/>
      <c r="BQ213" s="279"/>
      <c r="BR213" s="279"/>
      <c r="BS213" s="279"/>
      <c r="BT213" s="279"/>
      <c r="BU213" s="279"/>
      <c r="BV213" s="279"/>
      <c r="BW213" s="279"/>
      <c r="BX213" s="279"/>
      <c r="BY213" s="279"/>
      <c r="BZ213" s="279"/>
      <c r="CA213" s="279"/>
      <c r="CB213" s="279"/>
      <c r="CC213" s="279"/>
      <c r="CD213" s="279"/>
      <c r="CE213" s="279"/>
      <c r="CF213" s="279"/>
      <c r="CG213" s="279"/>
      <c r="CH213" s="279"/>
      <c r="CI213" s="279"/>
      <c r="CJ213" s="279"/>
      <c r="CK213" s="279"/>
      <c r="CL213" s="279"/>
      <c r="CM213" s="279"/>
      <c r="CN213" s="279"/>
      <c r="CO213" s="279"/>
      <c r="CP213" s="289" t="str">
        <f t="shared" si="14"/>
        <v/>
      </c>
      <c r="CQ213" s="202"/>
    </row>
    <row r="214" spans="1:95" x14ac:dyDescent="0.3">
      <c r="A214" s="99"/>
      <c r="B214" s="268">
        <f t="shared" si="15"/>
        <v>205</v>
      </c>
      <c r="C214" s="280"/>
      <c r="D214" s="280"/>
      <c r="F214" s="280"/>
      <c r="G214" s="282"/>
      <c r="H214" s="101"/>
      <c r="I214" s="283"/>
      <c r="J214" s="283"/>
      <c r="K214" s="283"/>
      <c r="L214" s="283"/>
      <c r="M214" s="283"/>
      <c r="N214" s="283"/>
      <c r="O214" s="283"/>
      <c r="P214" s="101"/>
      <c r="Q214" s="283"/>
      <c r="R214" s="283"/>
      <c r="S214" s="283"/>
      <c r="T214" s="283"/>
      <c r="U214" s="283"/>
      <c r="V214" s="283"/>
      <c r="W214" s="283"/>
      <c r="X214" s="102"/>
      <c r="Y214" s="284"/>
      <c r="Z214" s="284"/>
      <c r="AA214" s="284"/>
      <c r="AB214" s="206" t="str">
        <f t="shared" si="13"/>
        <v/>
      </c>
      <c r="AC214" s="285"/>
      <c r="AD214" s="285"/>
      <c r="AE214" s="102"/>
      <c r="AF214" s="287"/>
      <c r="AG214" s="287"/>
      <c r="AH214" s="102"/>
      <c r="AI214" s="279"/>
      <c r="AJ214" s="279"/>
      <c r="AK214" s="279"/>
      <c r="AL214" s="279"/>
      <c r="AM214" s="279"/>
      <c r="AN214" s="279"/>
      <c r="AO214" s="279"/>
      <c r="AP214" s="279"/>
      <c r="AQ214" s="92"/>
      <c r="AR214" s="279"/>
      <c r="AS214" s="279"/>
      <c r="AT214" s="279"/>
      <c r="AU214" s="279"/>
      <c r="AV214" s="279"/>
      <c r="AW214" s="279"/>
      <c r="AX214" s="279"/>
      <c r="AY214" s="279"/>
      <c r="AZ214" s="279"/>
      <c r="BA214" s="279"/>
      <c r="BB214" s="279"/>
      <c r="BC214" s="279"/>
      <c r="BD214" s="279"/>
      <c r="BE214" s="279"/>
      <c r="BF214" s="279"/>
      <c r="BG214" s="279"/>
      <c r="BH214" s="279"/>
      <c r="BI214" s="279"/>
      <c r="BJ214" s="279"/>
      <c r="BK214" s="279"/>
      <c r="BL214" s="279"/>
      <c r="BM214" s="279"/>
      <c r="BN214" s="279"/>
      <c r="BO214" s="279"/>
      <c r="BP214" s="279"/>
      <c r="BQ214" s="279"/>
      <c r="BR214" s="279"/>
      <c r="BS214" s="279"/>
      <c r="BT214" s="279"/>
      <c r="BU214" s="279"/>
      <c r="BV214" s="279"/>
      <c r="BW214" s="279"/>
      <c r="BX214" s="279"/>
      <c r="BY214" s="279"/>
      <c r="BZ214" s="279"/>
      <c r="CA214" s="279"/>
      <c r="CB214" s="279"/>
      <c r="CC214" s="279"/>
      <c r="CD214" s="279"/>
      <c r="CE214" s="279"/>
      <c r="CF214" s="279"/>
      <c r="CG214" s="279"/>
      <c r="CH214" s="279"/>
      <c r="CI214" s="279"/>
      <c r="CJ214" s="279"/>
      <c r="CK214" s="279"/>
      <c r="CL214" s="279"/>
      <c r="CM214" s="279"/>
      <c r="CN214" s="279"/>
      <c r="CO214" s="279"/>
      <c r="CP214" s="289" t="str">
        <f t="shared" si="14"/>
        <v/>
      </c>
      <c r="CQ214" s="202"/>
    </row>
    <row r="215" spans="1:95" x14ac:dyDescent="0.3">
      <c r="A215" s="99"/>
      <c r="B215" s="268">
        <f t="shared" si="15"/>
        <v>206</v>
      </c>
      <c r="C215" s="280"/>
      <c r="D215" s="280"/>
      <c r="F215" s="280"/>
      <c r="G215" s="282"/>
      <c r="H215" s="101"/>
      <c r="I215" s="283"/>
      <c r="J215" s="283"/>
      <c r="K215" s="283"/>
      <c r="L215" s="283"/>
      <c r="M215" s="283"/>
      <c r="N215" s="283"/>
      <c r="O215" s="283"/>
      <c r="P215" s="101"/>
      <c r="Q215" s="283"/>
      <c r="R215" s="283"/>
      <c r="S215" s="283"/>
      <c r="T215" s="283"/>
      <c r="U215" s="283"/>
      <c r="V215" s="283"/>
      <c r="W215" s="283"/>
      <c r="X215" s="102"/>
      <c r="Y215" s="284"/>
      <c r="Z215" s="284"/>
      <c r="AA215" s="284"/>
      <c r="AB215" s="206" t="str">
        <f t="shared" si="13"/>
        <v/>
      </c>
      <c r="AC215" s="285"/>
      <c r="AD215" s="285"/>
      <c r="AE215" s="102"/>
      <c r="AF215" s="287"/>
      <c r="AG215" s="287"/>
      <c r="AH215" s="102"/>
      <c r="AI215" s="279"/>
      <c r="AJ215" s="279"/>
      <c r="AK215" s="279"/>
      <c r="AL215" s="279"/>
      <c r="AM215" s="279"/>
      <c r="AN215" s="279"/>
      <c r="AO215" s="279"/>
      <c r="AP215" s="279"/>
      <c r="AQ215" s="92"/>
      <c r="AR215" s="279"/>
      <c r="AS215" s="279"/>
      <c r="AT215" s="279"/>
      <c r="AU215" s="279"/>
      <c r="AV215" s="279"/>
      <c r="AW215" s="279"/>
      <c r="AX215" s="279"/>
      <c r="AY215" s="279"/>
      <c r="AZ215" s="279"/>
      <c r="BA215" s="279"/>
      <c r="BB215" s="279"/>
      <c r="BC215" s="279"/>
      <c r="BD215" s="279"/>
      <c r="BE215" s="279"/>
      <c r="BF215" s="279"/>
      <c r="BG215" s="279"/>
      <c r="BH215" s="279"/>
      <c r="BI215" s="279"/>
      <c r="BJ215" s="279"/>
      <c r="BK215" s="279"/>
      <c r="BL215" s="279"/>
      <c r="BM215" s="279"/>
      <c r="BN215" s="279"/>
      <c r="BO215" s="279"/>
      <c r="BP215" s="279"/>
      <c r="BQ215" s="279"/>
      <c r="BR215" s="279"/>
      <c r="BS215" s="279"/>
      <c r="BT215" s="279"/>
      <c r="BU215" s="279"/>
      <c r="BV215" s="279"/>
      <c r="BW215" s="279"/>
      <c r="BX215" s="279"/>
      <c r="BY215" s="279"/>
      <c r="BZ215" s="279"/>
      <c r="CA215" s="279"/>
      <c r="CB215" s="279"/>
      <c r="CC215" s="279"/>
      <c r="CD215" s="279"/>
      <c r="CE215" s="279"/>
      <c r="CF215" s="279"/>
      <c r="CG215" s="279"/>
      <c r="CH215" s="279"/>
      <c r="CI215" s="279"/>
      <c r="CJ215" s="279"/>
      <c r="CK215" s="279"/>
      <c r="CL215" s="279"/>
      <c r="CM215" s="279"/>
      <c r="CN215" s="279"/>
      <c r="CO215" s="279"/>
      <c r="CP215" s="289" t="str">
        <f t="shared" si="14"/>
        <v/>
      </c>
      <c r="CQ215" s="202"/>
    </row>
    <row r="216" spans="1:95" x14ac:dyDescent="0.3">
      <c r="A216" s="99"/>
      <c r="B216" s="268">
        <f t="shared" si="15"/>
        <v>207</v>
      </c>
      <c r="C216" s="280"/>
      <c r="D216" s="280"/>
      <c r="F216" s="280"/>
      <c r="G216" s="282"/>
      <c r="H216" s="101"/>
      <c r="I216" s="283"/>
      <c r="J216" s="283"/>
      <c r="K216" s="283"/>
      <c r="L216" s="283"/>
      <c r="M216" s="283"/>
      <c r="N216" s="283"/>
      <c r="O216" s="283"/>
      <c r="P216" s="101"/>
      <c r="Q216" s="283"/>
      <c r="R216" s="283"/>
      <c r="S216" s="283"/>
      <c r="T216" s="283"/>
      <c r="U216" s="283"/>
      <c r="V216" s="283"/>
      <c r="W216" s="283"/>
      <c r="X216" s="102"/>
      <c r="Y216" s="284"/>
      <c r="Z216" s="284"/>
      <c r="AA216" s="284"/>
      <c r="AB216" s="206" t="str">
        <f t="shared" si="13"/>
        <v/>
      </c>
      <c r="AC216" s="285"/>
      <c r="AD216" s="285"/>
      <c r="AE216" s="102"/>
      <c r="AF216" s="287"/>
      <c r="AG216" s="287"/>
      <c r="AH216" s="102"/>
      <c r="AI216" s="279"/>
      <c r="AJ216" s="279"/>
      <c r="AK216" s="279"/>
      <c r="AL216" s="279"/>
      <c r="AM216" s="279"/>
      <c r="AN216" s="279"/>
      <c r="AO216" s="279"/>
      <c r="AP216" s="279"/>
      <c r="AQ216" s="92"/>
      <c r="AR216" s="279"/>
      <c r="AS216" s="279"/>
      <c r="AT216" s="279"/>
      <c r="AU216" s="279"/>
      <c r="AV216" s="279"/>
      <c r="AW216" s="279"/>
      <c r="AX216" s="279"/>
      <c r="AY216" s="279"/>
      <c r="AZ216" s="279"/>
      <c r="BA216" s="279"/>
      <c r="BB216" s="279"/>
      <c r="BC216" s="279"/>
      <c r="BD216" s="279"/>
      <c r="BE216" s="279"/>
      <c r="BF216" s="279"/>
      <c r="BG216" s="279"/>
      <c r="BH216" s="279"/>
      <c r="BI216" s="279"/>
      <c r="BJ216" s="279"/>
      <c r="BK216" s="279"/>
      <c r="BL216" s="279"/>
      <c r="BM216" s="279"/>
      <c r="BN216" s="279"/>
      <c r="BO216" s="279"/>
      <c r="BP216" s="279"/>
      <c r="BQ216" s="279"/>
      <c r="BR216" s="279"/>
      <c r="BS216" s="279"/>
      <c r="BT216" s="279"/>
      <c r="BU216" s="279"/>
      <c r="BV216" s="279"/>
      <c r="BW216" s="279"/>
      <c r="BX216" s="279"/>
      <c r="BY216" s="279"/>
      <c r="BZ216" s="279"/>
      <c r="CA216" s="279"/>
      <c r="CB216" s="279"/>
      <c r="CC216" s="279"/>
      <c r="CD216" s="279"/>
      <c r="CE216" s="279"/>
      <c r="CF216" s="279"/>
      <c r="CG216" s="279"/>
      <c r="CH216" s="279"/>
      <c r="CI216" s="279"/>
      <c r="CJ216" s="279"/>
      <c r="CK216" s="279"/>
      <c r="CL216" s="279"/>
      <c r="CM216" s="279"/>
      <c r="CN216" s="279"/>
      <c r="CO216" s="279"/>
      <c r="CP216" s="289" t="str">
        <f t="shared" si="14"/>
        <v/>
      </c>
      <c r="CQ216" s="202"/>
    </row>
    <row r="217" spans="1:95" x14ac:dyDescent="0.3">
      <c r="A217" s="99"/>
      <c r="B217" s="268">
        <f t="shared" si="15"/>
        <v>208</v>
      </c>
      <c r="C217" s="280"/>
      <c r="D217" s="280"/>
      <c r="F217" s="280"/>
      <c r="G217" s="282"/>
      <c r="H217" s="101"/>
      <c r="I217" s="283"/>
      <c r="J217" s="283"/>
      <c r="K217" s="283"/>
      <c r="L217" s="283"/>
      <c r="M217" s="283"/>
      <c r="N217" s="283"/>
      <c r="O217" s="283"/>
      <c r="P217" s="101"/>
      <c r="Q217" s="283"/>
      <c r="R217" s="283"/>
      <c r="S217" s="283"/>
      <c r="T217" s="283"/>
      <c r="U217" s="283"/>
      <c r="V217" s="283"/>
      <c r="W217" s="283"/>
      <c r="X217" s="102"/>
      <c r="Y217" s="284"/>
      <c r="Z217" s="284"/>
      <c r="AA217" s="284"/>
      <c r="AB217" s="206" t="str">
        <f t="shared" si="13"/>
        <v/>
      </c>
      <c r="AC217" s="285"/>
      <c r="AD217" s="285"/>
      <c r="AE217" s="102"/>
      <c r="AF217" s="287"/>
      <c r="AG217" s="287"/>
      <c r="AH217" s="102"/>
      <c r="AI217" s="279"/>
      <c r="AJ217" s="279"/>
      <c r="AK217" s="279"/>
      <c r="AL217" s="279"/>
      <c r="AM217" s="279"/>
      <c r="AN217" s="279"/>
      <c r="AO217" s="279"/>
      <c r="AP217" s="279"/>
      <c r="AQ217" s="92"/>
      <c r="AR217" s="279"/>
      <c r="AS217" s="279"/>
      <c r="AT217" s="279"/>
      <c r="AU217" s="279"/>
      <c r="AV217" s="279"/>
      <c r="AW217" s="279"/>
      <c r="AX217" s="279"/>
      <c r="AY217" s="279"/>
      <c r="AZ217" s="279"/>
      <c r="BA217" s="279"/>
      <c r="BB217" s="279"/>
      <c r="BC217" s="279"/>
      <c r="BD217" s="279"/>
      <c r="BE217" s="279"/>
      <c r="BF217" s="279"/>
      <c r="BG217" s="279"/>
      <c r="BH217" s="279"/>
      <c r="BI217" s="279"/>
      <c r="BJ217" s="279"/>
      <c r="BK217" s="279"/>
      <c r="BL217" s="279"/>
      <c r="BM217" s="279"/>
      <c r="BN217" s="279"/>
      <c r="BO217" s="279"/>
      <c r="BP217" s="279"/>
      <c r="BQ217" s="279"/>
      <c r="BR217" s="279"/>
      <c r="BS217" s="279"/>
      <c r="BT217" s="279"/>
      <c r="BU217" s="279"/>
      <c r="BV217" s="279"/>
      <c r="BW217" s="279"/>
      <c r="BX217" s="279"/>
      <c r="BY217" s="279"/>
      <c r="BZ217" s="279"/>
      <c r="CA217" s="279"/>
      <c r="CB217" s="279"/>
      <c r="CC217" s="279"/>
      <c r="CD217" s="279"/>
      <c r="CE217" s="279"/>
      <c r="CF217" s="279"/>
      <c r="CG217" s="279"/>
      <c r="CH217" s="279"/>
      <c r="CI217" s="279"/>
      <c r="CJ217" s="279"/>
      <c r="CK217" s="279"/>
      <c r="CL217" s="279"/>
      <c r="CM217" s="279"/>
      <c r="CN217" s="279"/>
      <c r="CO217" s="279"/>
      <c r="CP217" s="289" t="str">
        <f t="shared" si="14"/>
        <v/>
      </c>
      <c r="CQ217" s="202"/>
    </row>
    <row r="218" spans="1:95" x14ac:dyDescent="0.3">
      <c r="A218" s="99"/>
      <c r="B218" s="268">
        <f t="shared" si="15"/>
        <v>209</v>
      </c>
      <c r="C218" s="280"/>
      <c r="D218" s="280"/>
      <c r="F218" s="280"/>
      <c r="G218" s="282"/>
      <c r="H218" s="101"/>
      <c r="I218" s="283"/>
      <c r="J218" s="283"/>
      <c r="K218" s="283"/>
      <c r="L218" s="283"/>
      <c r="M218" s="283"/>
      <c r="N218" s="283"/>
      <c r="O218" s="283"/>
      <c r="P218" s="101"/>
      <c r="Q218" s="283"/>
      <c r="R218" s="283"/>
      <c r="S218" s="283"/>
      <c r="T218" s="283"/>
      <c r="U218" s="283"/>
      <c r="V218" s="283"/>
      <c r="W218" s="283"/>
      <c r="X218" s="102"/>
      <c r="Y218" s="284"/>
      <c r="Z218" s="284"/>
      <c r="AA218" s="284"/>
      <c r="AB218" s="206" t="str">
        <f t="shared" si="13"/>
        <v/>
      </c>
      <c r="AC218" s="285"/>
      <c r="AD218" s="285"/>
      <c r="AE218" s="102"/>
      <c r="AF218" s="287"/>
      <c r="AG218" s="287"/>
      <c r="AH218" s="102"/>
      <c r="AI218" s="279"/>
      <c r="AJ218" s="279"/>
      <c r="AK218" s="279"/>
      <c r="AL218" s="279"/>
      <c r="AM218" s="279"/>
      <c r="AN218" s="279"/>
      <c r="AO218" s="279"/>
      <c r="AP218" s="279"/>
      <c r="AQ218" s="92"/>
      <c r="AR218" s="279"/>
      <c r="AS218" s="279"/>
      <c r="AT218" s="279"/>
      <c r="AU218" s="279"/>
      <c r="AV218" s="279"/>
      <c r="AW218" s="279"/>
      <c r="AX218" s="279"/>
      <c r="AY218" s="279"/>
      <c r="AZ218" s="279"/>
      <c r="BA218" s="279"/>
      <c r="BB218" s="279"/>
      <c r="BC218" s="279"/>
      <c r="BD218" s="279"/>
      <c r="BE218" s="279"/>
      <c r="BF218" s="279"/>
      <c r="BG218" s="279"/>
      <c r="BH218" s="279"/>
      <c r="BI218" s="279"/>
      <c r="BJ218" s="279"/>
      <c r="BK218" s="279"/>
      <c r="BL218" s="279"/>
      <c r="BM218" s="279"/>
      <c r="BN218" s="279"/>
      <c r="BO218" s="279"/>
      <c r="BP218" s="279"/>
      <c r="BQ218" s="279"/>
      <c r="BR218" s="279"/>
      <c r="BS218" s="279"/>
      <c r="BT218" s="279"/>
      <c r="BU218" s="279"/>
      <c r="BV218" s="279"/>
      <c r="BW218" s="279"/>
      <c r="BX218" s="279"/>
      <c r="BY218" s="279"/>
      <c r="BZ218" s="279"/>
      <c r="CA218" s="279"/>
      <c r="CB218" s="279"/>
      <c r="CC218" s="279"/>
      <c r="CD218" s="279"/>
      <c r="CE218" s="279"/>
      <c r="CF218" s="279"/>
      <c r="CG218" s="279"/>
      <c r="CH218" s="279"/>
      <c r="CI218" s="279"/>
      <c r="CJ218" s="279"/>
      <c r="CK218" s="279"/>
      <c r="CL218" s="279"/>
      <c r="CM218" s="279"/>
      <c r="CN218" s="279"/>
      <c r="CO218" s="279"/>
      <c r="CP218" s="289" t="str">
        <f t="shared" si="14"/>
        <v/>
      </c>
      <c r="CQ218" s="202"/>
    </row>
    <row r="219" spans="1:95" x14ac:dyDescent="0.3">
      <c r="A219" s="99"/>
      <c r="B219" s="268">
        <f t="shared" si="15"/>
        <v>210</v>
      </c>
      <c r="C219" s="280"/>
      <c r="D219" s="280"/>
      <c r="F219" s="280"/>
      <c r="G219" s="282"/>
      <c r="H219" s="101"/>
      <c r="I219" s="283"/>
      <c r="J219" s="283"/>
      <c r="K219" s="283"/>
      <c r="L219" s="283"/>
      <c r="M219" s="283"/>
      <c r="N219" s="283"/>
      <c r="O219" s="283"/>
      <c r="P219" s="101"/>
      <c r="Q219" s="283"/>
      <c r="R219" s="283"/>
      <c r="S219" s="283"/>
      <c r="T219" s="283"/>
      <c r="U219" s="283"/>
      <c r="V219" s="283"/>
      <c r="W219" s="283"/>
      <c r="X219" s="102"/>
      <c r="Y219" s="284"/>
      <c r="Z219" s="284"/>
      <c r="AA219" s="284"/>
      <c r="AB219" s="206" t="str">
        <f t="shared" si="13"/>
        <v/>
      </c>
      <c r="AC219" s="285"/>
      <c r="AD219" s="285"/>
      <c r="AE219" s="102"/>
      <c r="AF219" s="287"/>
      <c r="AG219" s="287"/>
      <c r="AH219" s="102"/>
      <c r="AI219" s="279"/>
      <c r="AJ219" s="279"/>
      <c r="AK219" s="279"/>
      <c r="AL219" s="279"/>
      <c r="AM219" s="279"/>
      <c r="AN219" s="279"/>
      <c r="AO219" s="279"/>
      <c r="AP219" s="279"/>
      <c r="AQ219" s="92"/>
      <c r="AR219" s="279"/>
      <c r="AS219" s="279"/>
      <c r="AT219" s="279"/>
      <c r="AU219" s="279"/>
      <c r="AV219" s="279"/>
      <c r="AW219" s="279"/>
      <c r="AX219" s="279"/>
      <c r="AY219" s="279"/>
      <c r="AZ219" s="279"/>
      <c r="BA219" s="279"/>
      <c r="BB219" s="279"/>
      <c r="BC219" s="279"/>
      <c r="BD219" s="279"/>
      <c r="BE219" s="279"/>
      <c r="BF219" s="279"/>
      <c r="BG219" s="279"/>
      <c r="BH219" s="279"/>
      <c r="BI219" s="279"/>
      <c r="BJ219" s="279"/>
      <c r="BK219" s="279"/>
      <c r="BL219" s="279"/>
      <c r="BM219" s="279"/>
      <c r="BN219" s="279"/>
      <c r="BO219" s="279"/>
      <c r="BP219" s="279"/>
      <c r="BQ219" s="279"/>
      <c r="BR219" s="279"/>
      <c r="BS219" s="279"/>
      <c r="BT219" s="279"/>
      <c r="BU219" s="279"/>
      <c r="BV219" s="279"/>
      <c r="BW219" s="279"/>
      <c r="BX219" s="279"/>
      <c r="BY219" s="279"/>
      <c r="BZ219" s="279"/>
      <c r="CA219" s="279"/>
      <c r="CB219" s="279"/>
      <c r="CC219" s="279"/>
      <c r="CD219" s="279"/>
      <c r="CE219" s="279"/>
      <c r="CF219" s="279"/>
      <c r="CG219" s="279"/>
      <c r="CH219" s="279"/>
      <c r="CI219" s="279"/>
      <c r="CJ219" s="279"/>
      <c r="CK219" s="279"/>
      <c r="CL219" s="279"/>
      <c r="CM219" s="279"/>
      <c r="CN219" s="279"/>
      <c r="CO219" s="279"/>
      <c r="CP219" s="289" t="str">
        <f t="shared" si="14"/>
        <v/>
      </c>
      <c r="CQ219" s="202"/>
    </row>
    <row r="220" spans="1:95" x14ac:dyDescent="0.3">
      <c r="A220" s="99"/>
      <c r="B220" s="268">
        <f t="shared" si="15"/>
        <v>211</v>
      </c>
      <c r="C220" s="280"/>
      <c r="D220" s="280"/>
      <c r="F220" s="280"/>
      <c r="G220" s="282"/>
      <c r="H220" s="101"/>
      <c r="I220" s="283"/>
      <c r="J220" s="283"/>
      <c r="K220" s="283"/>
      <c r="L220" s="283"/>
      <c r="M220" s="283"/>
      <c r="N220" s="283"/>
      <c r="O220" s="283"/>
      <c r="P220" s="101"/>
      <c r="Q220" s="283"/>
      <c r="R220" s="283"/>
      <c r="S220" s="283"/>
      <c r="T220" s="283"/>
      <c r="U220" s="283"/>
      <c r="V220" s="283"/>
      <c r="W220" s="283"/>
      <c r="X220" s="102"/>
      <c r="Y220" s="284"/>
      <c r="Z220" s="284"/>
      <c r="AA220" s="284"/>
      <c r="AB220" s="206" t="str">
        <f t="shared" si="13"/>
        <v/>
      </c>
      <c r="AC220" s="285"/>
      <c r="AD220" s="285"/>
      <c r="AE220" s="102"/>
      <c r="AF220" s="287"/>
      <c r="AG220" s="287"/>
      <c r="AH220" s="102"/>
      <c r="AI220" s="279"/>
      <c r="AJ220" s="279"/>
      <c r="AK220" s="279"/>
      <c r="AL220" s="279"/>
      <c r="AM220" s="279"/>
      <c r="AN220" s="279"/>
      <c r="AO220" s="279"/>
      <c r="AP220" s="279"/>
      <c r="AQ220" s="92"/>
      <c r="AR220" s="279"/>
      <c r="AS220" s="279"/>
      <c r="AT220" s="279"/>
      <c r="AU220" s="279"/>
      <c r="AV220" s="279"/>
      <c r="AW220" s="279"/>
      <c r="AX220" s="279"/>
      <c r="AY220" s="279"/>
      <c r="AZ220" s="279"/>
      <c r="BA220" s="279"/>
      <c r="BB220" s="279"/>
      <c r="BC220" s="279"/>
      <c r="BD220" s="279"/>
      <c r="BE220" s="279"/>
      <c r="BF220" s="279"/>
      <c r="BG220" s="279"/>
      <c r="BH220" s="279"/>
      <c r="BI220" s="279"/>
      <c r="BJ220" s="279"/>
      <c r="BK220" s="279"/>
      <c r="BL220" s="279"/>
      <c r="BM220" s="279"/>
      <c r="BN220" s="279"/>
      <c r="BO220" s="279"/>
      <c r="BP220" s="279"/>
      <c r="BQ220" s="279"/>
      <c r="BR220" s="279"/>
      <c r="BS220" s="279"/>
      <c r="BT220" s="279"/>
      <c r="BU220" s="279"/>
      <c r="BV220" s="279"/>
      <c r="BW220" s="279"/>
      <c r="BX220" s="279"/>
      <c r="BY220" s="279"/>
      <c r="BZ220" s="279"/>
      <c r="CA220" s="279"/>
      <c r="CB220" s="279"/>
      <c r="CC220" s="279"/>
      <c r="CD220" s="279"/>
      <c r="CE220" s="279"/>
      <c r="CF220" s="279"/>
      <c r="CG220" s="279"/>
      <c r="CH220" s="279"/>
      <c r="CI220" s="279"/>
      <c r="CJ220" s="279"/>
      <c r="CK220" s="279"/>
      <c r="CL220" s="279"/>
      <c r="CM220" s="279"/>
      <c r="CN220" s="279"/>
      <c r="CO220" s="279"/>
      <c r="CP220" s="289" t="str">
        <f t="shared" si="14"/>
        <v/>
      </c>
      <c r="CQ220" s="202"/>
    </row>
    <row r="221" spans="1:95" x14ac:dyDescent="0.3">
      <c r="A221" s="99"/>
      <c r="B221" s="268">
        <f t="shared" si="15"/>
        <v>212</v>
      </c>
      <c r="C221" s="280"/>
      <c r="D221" s="280"/>
      <c r="F221" s="280"/>
      <c r="G221" s="282"/>
      <c r="H221" s="101"/>
      <c r="I221" s="283"/>
      <c r="J221" s="283"/>
      <c r="K221" s="283"/>
      <c r="L221" s="283"/>
      <c r="M221" s="283"/>
      <c r="N221" s="283"/>
      <c r="O221" s="283"/>
      <c r="P221" s="101"/>
      <c r="Q221" s="283"/>
      <c r="R221" s="283"/>
      <c r="S221" s="283"/>
      <c r="T221" s="283"/>
      <c r="U221" s="283"/>
      <c r="V221" s="283"/>
      <c r="W221" s="283"/>
      <c r="X221" s="102"/>
      <c r="Y221" s="284"/>
      <c r="Z221" s="284"/>
      <c r="AA221" s="284"/>
      <c r="AB221" s="206" t="str">
        <f t="shared" si="13"/>
        <v/>
      </c>
      <c r="AC221" s="285"/>
      <c r="AD221" s="285"/>
      <c r="AE221" s="102"/>
      <c r="AF221" s="287"/>
      <c r="AG221" s="287"/>
      <c r="AH221" s="102"/>
      <c r="AI221" s="279"/>
      <c r="AJ221" s="279"/>
      <c r="AK221" s="279"/>
      <c r="AL221" s="279"/>
      <c r="AM221" s="279"/>
      <c r="AN221" s="279"/>
      <c r="AO221" s="279"/>
      <c r="AP221" s="279"/>
      <c r="AQ221" s="92"/>
      <c r="AR221" s="279"/>
      <c r="AS221" s="279"/>
      <c r="AT221" s="279"/>
      <c r="AU221" s="279"/>
      <c r="AV221" s="279"/>
      <c r="AW221" s="279"/>
      <c r="AX221" s="279"/>
      <c r="AY221" s="279"/>
      <c r="AZ221" s="279"/>
      <c r="BA221" s="279"/>
      <c r="BB221" s="279"/>
      <c r="BC221" s="279"/>
      <c r="BD221" s="279"/>
      <c r="BE221" s="279"/>
      <c r="BF221" s="279"/>
      <c r="BG221" s="279"/>
      <c r="BH221" s="279"/>
      <c r="BI221" s="279"/>
      <c r="BJ221" s="279"/>
      <c r="BK221" s="279"/>
      <c r="BL221" s="279"/>
      <c r="BM221" s="279"/>
      <c r="BN221" s="279"/>
      <c r="BO221" s="279"/>
      <c r="BP221" s="279"/>
      <c r="BQ221" s="279"/>
      <c r="BR221" s="279"/>
      <c r="BS221" s="279"/>
      <c r="BT221" s="279"/>
      <c r="BU221" s="279"/>
      <c r="BV221" s="279"/>
      <c r="BW221" s="279"/>
      <c r="BX221" s="279"/>
      <c r="BY221" s="279"/>
      <c r="BZ221" s="279"/>
      <c r="CA221" s="279"/>
      <c r="CB221" s="279"/>
      <c r="CC221" s="279"/>
      <c r="CD221" s="279"/>
      <c r="CE221" s="279"/>
      <c r="CF221" s="279"/>
      <c r="CG221" s="279"/>
      <c r="CH221" s="279"/>
      <c r="CI221" s="279"/>
      <c r="CJ221" s="279"/>
      <c r="CK221" s="279"/>
      <c r="CL221" s="279"/>
      <c r="CM221" s="279"/>
      <c r="CN221" s="279"/>
      <c r="CO221" s="279"/>
      <c r="CP221" s="289" t="str">
        <f t="shared" si="14"/>
        <v/>
      </c>
      <c r="CQ221" s="202"/>
    </row>
    <row r="222" spans="1:95" x14ac:dyDescent="0.3">
      <c r="A222" s="99"/>
      <c r="B222" s="268">
        <f t="shared" si="15"/>
        <v>213</v>
      </c>
      <c r="C222" s="280"/>
      <c r="D222" s="280"/>
      <c r="F222" s="280"/>
      <c r="G222" s="282"/>
      <c r="H222" s="101"/>
      <c r="I222" s="283"/>
      <c r="J222" s="283"/>
      <c r="K222" s="283"/>
      <c r="L222" s="283"/>
      <c r="M222" s="283"/>
      <c r="N222" s="283"/>
      <c r="O222" s="283"/>
      <c r="P222" s="101"/>
      <c r="Q222" s="283"/>
      <c r="R222" s="283"/>
      <c r="S222" s="283"/>
      <c r="T222" s="283"/>
      <c r="U222" s="283"/>
      <c r="V222" s="283"/>
      <c r="W222" s="283"/>
      <c r="X222" s="102"/>
      <c r="Y222" s="284"/>
      <c r="Z222" s="284"/>
      <c r="AA222" s="284"/>
      <c r="AB222" s="206" t="str">
        <f t="shared" si="13"/>
        <v/>
      </c>
      <c r="AC222" s="285"/>
      <c r="AD222" s="285"/>
      <c r="AE222" s="102"/>
      <c r="AF222" s="287"/>
      <c r="AG222" s="287"/>
      <c r="AH222" s="102"/>
      <c r="AI222" s="279"/>
      <c r="AJ222" s="279"/>
      <c r="AK222" s="279"/>
      <c r="AL222" s="279"/>
      <c r="AM222" s="279"/>
      <c r="AN222" s="279"/>
      <c r="AO222" s="279"/>
      <c r="AP222" s="279"/>
      <c r="AQ222" s="92"/>
      <c r="AR222" s="279"/>
      <c r="AS222" s="279"/>
      <c r="AT222" s="279"/>
      <c r="AU222" s="279"/>
      <c r="AV222" s="279"/>
      <c r="AW222" s="279"/>
      <c r="AX222" s="279"/>
      <c r="AY222" s="279"/>
      <c r="AZ222" s="279"/>
      <c r="BA222" s="279"/>
      <c r="BB222" s="279"/>
      <c r="BC222" s="279"/>
      <c r="BD222" s="279"/>
      <c r="BE222" s="279"/>
      <c r="BF222" s="279"/>
      <c r="BG222" s="279"/>
      <c r="BH222" s="279"/>
      <c r="BI222" s="279"/>
      <c r="BJ222" s="279"/>
      <c r="BK222" s="279"/>
      <c r="BL222" s="279"/>
      <c r="BM222" s="279"/>
      <c r="BN222" s="279"/>
      <c r="BO222" s="279"/>
      <c r="BP222" s="279"/>
      <c r="BQ222" s="279"/>
      <c r="BR222" s="279"/>
      <c r="BS222" s="279"/>
      <c r="BT222" s="279"/>
      <c r="BU222" s="279"/>
      <c r="BV222" s="279"/>
      <c r="BW222" s="279"/>
      <c r="BX222" s="279"/>
      <c r="BY222" s="279"/>
      <c r="BZ222" s="279"/>
      <c r="CA222" s="279"/>
      <c r="CB222" s="279"/>
      <c r="CC222" s="279"/>
      <c r="CD222" s="279"/>
      <c r="CE222" s="279"/>
      <c r="CF222" s="279"/>
      <c r="CG222" s="279"/>
      <c r="CH222" s="279"/>
      <c r="CI222" s="279"/>
      <c r="CJ222" s="279"/>
      <c r="CK222" s="279"/>
      <c r="CL222" s="279"/>
      <c r="CM222" s="279"/>
      <c r="CN222" s="279"/>
      <c r="CO222" s="279"/>
      <c r="CP222" s="289" t="str">
        <f t="shared" si="14"/>
        <v/>
      </c>
      <c r="CQ222" s="202"/>
    </row>
    <row r="223" spans="1:95" x14ac:dyDescent="0.3">
      <c r="A223" s="99"/>
      <c r="B223" s="268">
        <f t="shared" si="15"/>
        <v>214</v>
      </c>
      <c r="C223" s="280"/>
      <c r="D223" s="280"/>
      <c r="F223" s="280"/>
      <c r="G223" s="282"/>
      <c r="H223" s="101"/>
      <c r="I223" s="283"/>
      <c r="J223" s="283"/>
      <c r="K223" s="283"/>
      <c r="L223" s="283"/>
      <c r="M223" s="283"/>
      <c r="N223" s="283"/>
      <c r="O223" s="283"/>
      <c r="P223" s="101"/>
      <c r="Q223" s="283"/>
      <c r="R223" s="283"/>
      <c r="S223" s="283"/>
      <c r="T223" s="283"/>
      <c r="U223" s="283"/>
      <c r="V223" s="283"/>
      <c r="W223" s="283"/>
      <c r="X223" s="102"/>
      <c r="Y223" s="284"/>
      <c r="Z223" s="284"/>
      <c r="AA223" s="284"/>
      <c r="AB223" s="206" t="str">
        <f t="shared" si="13"/>
        <v/>
      </c>
      <c r="AC223" s="285"/>
      <c r="AD223" s="285"/>
      <c r="AE223" s="102"/>
      <c r="AF223" s="287"/>
      <c r="AG223" s="287"/>
      <c r="AH223" s="102"/>
      <c r="AI223" s="279"/>
      <c r="AJ223" s="279"/>
      <c r="AK223" s="279"/>
      <c r="AL223" s="279"/>
      <c r="AM223" s="279"/>
      <c r="AN223" s="279"/>
      <c r="AO223" s="279"/>
      <c r="AP223" s="279"/>
      <c r="AQ223" s="92"/>
      <c r="AR223" s="279"/>
      <c r="AS223" s="279"/>
      <c r="AT223" s="279"/>
      <c r="AU223" s="279"/>
      <c r="AV223" s="279"/>
      <c r="AW223" s="279"/>
      <c r="AX223" s="279"/>
      <c r="AY223" s="279"/>
      <c r="AZ223" s="279"/>
      <c r="BA223" s="279"/>
      <c r="BB223" s="279"/>
      <c r="BC223" s="279"/>
      <c r="BD223" s="279"/>
      <c r="BE223" s="279"/>
      <c r="BF223" s="279"/>
      <c r="BG223" s="279"/>
      <c r="BH223" s="279"/>
      <c r="BI223" s="279"/>
      <c r="BJ223" s="279"/>
      <c r="BK223" s="279"/>
      <c r="BL223" s="279"/>
      <c r="BM223" s="279"/>
      <c r="BN223" s="279"/>
      <c r="BO223" s="279"/>
      <c r="BP223" s="279"/>
      <c r="BQ223" s="279"/>
      <c r="BR223" s="279"/>
      <c r="BS223" s="279"/>
      <c r="BT223" s="279"/>
      <c r="BU223" s="279"/>
      <c r="BV223" s="279"/>
      <c r="BW223" s="279"/>
      <c r="BX223" s="279"/>
      <c r="BY223" s="279"/>
      <c r="BZ223" s="279"/>
      <c r="CA223" s="279"/>
      <c r="CB223" s="279"/>
      <c r="CC223" s="279"/>
      <c r="CD223" s="279"/>
      <c r="CE223" s="279"/>
      <c r="CF223" s="279"/>
      <c r="CG223" s="279"/>
      <c r="CH223" s="279"/>
      <c r="CI223" s="279"/>
      <c r="CJ223" s="279"/>
      <c r="CK223" s="279"/>
      <c r="CL223" s="279"/>
      <c r="CM223" s="279"/>
      <c r="CN223" s="279"/>
      <c r="CO223" s="279"/>
      <c r="CP223" s="289" t="str">
        <f t="shared" si="14"/>
        <v/>
      </c>
      <c r="CQ223" s="202"/>
    </row>
    <row r="224" spans="1:95" x14ac:dyDescent="0.3">
      <c r="A224" s="99"/>
      <c r="B224" s="268">
        <f t="shared" si="15"/>
        <v>215</v>
      </c>
      <c r="C224" s="280"/>
      <c r="D224" s="280"/>
      <c r="F224" s="280"/>
      <c r="G224" s="282"/>
      <c r="H224" s="101"/>
      <c r="I224" s="283"/>
      <c r="J224" s="283"/>
      <c r="K224" s="283"/>
      <c r="L224" s="283"/>
      <c r="M224" s="283"/>
      <c r="N224" s="283"/>
      <c r="O224" s="283"/>
      <c r="P224" s="101"/>
      <c r="Q224" s="283"/>
      <c r="R224" s="283"/>
      <c r="S224" s="283"/>
      <c r="T224" s="283"/>
      <c r="U224" s="283"/>
      <c r="V224" s="283"/>
      <c r="W224" s="283"/>
      <c r="X224" s="102"/>
      <c r="Y224" s="284"/>
      <c r="Z224" s="284"/>
      <c r="AA224" s="284"/>
      <c r="AB224" s="206" t="str">
        <f t="shared" si="13"/>
        <v/>
      </c>
      <c r="AC224" s="285"/>
      <c r="AD224" s="285"/>
      <c r="AE224" s="102"/>
      <c r="AF224" s="287"/>
      <c r="AG224" s="287"/>
      <c r="AH224" s="102"/>
      <c r="AI224" s="279"/>
      <c r="AJ224" s="279"/>
      <c r="AK224" s="279"/>
      <c r="AL224" s="279"/>
      <c r="AM224" s="279"/>
      <c r="AN224" s="279"/>
      <c r="AO224" s="279"/>
      <c r="AP224" s="279"/>
      <c r="AQ224" s="92"/>
      <c r="AR224" s="279"/>
      <c r="AS224" s="279"/>
      <c r="AT224" s="279"/>
      <c r="AU224" s="279"/>
      <c r="AV224" s="279"/>
      <c r="AW224" s="279"/>
      <c r="AX224" s="279"/>
      <c r="AY224" s="279"/>
      <c r="AZ224" s="279"/>
      <c r="BA224" s="279"/>
      <c r="BB224" s="279"/>
      <c r="BC224" s="279"/>
      <c r="BD224" s="279"/>
      <c r="BE224" s="279"/>
      <c r="BF224" s="279"/>
      <c r="BG224" s="279"/>
      <c r="BH224" s="279"/>
      <c r="BI224" s="279"/>
      <c r="BJ224" s="279"/>
      <c r="BK224" s="279"/>
      <c r="BL224" s="279"/>
      <c r="BM224" s="279"/>
      <c r="BN224" s="279"/>
      <c r="BO224" s="279"/>
      <c r="BP224" s="279"/>
      <c r="BQ224" s="279"/>
      <c r="BR224" s="279"/>
      <c r="BS224" s="279"/>
      <c r="BT224" s="279"/>
      <c r="BU224" s="279"/>
      <c r="BV224" s="279"/>
      <c r="BW224" s="279"/>
      <c r="BX224" s="279"/>
      <c r="BY224" s="279"/>
      <c r="BZ224" s="279"/>
      <c r="CA224" s="279"/>
      <c r="CB224" s="279"/>
      <c r="CC224" s="279"/>
      <c r="CD224" s="279"/>
      <c r="CE224" s="279"/>
      <c r="CF224" s="279"/>
      <c r="CG224" s="279"/>
      <c r="CH224" s="279"/>
      <c r="CI224" s="279"/>
      <c r="CJ224" s="279"/>
      <c r="CK224" s="279"/>
      <c r="CL224" s="279"/>
      <c r="CM224" s="279"/>
      <c r="CN224" s="279"/>
      <c r="CO224" s="279"/>
      <c r="CP224" s="289" t="str">
        <f t="shared" si="14"/>
        <v/>
      </c>
      <c r="CQ224" s="202"/>
    </row>
    <row r="225" spans="1:95" x14ac:dyDescent="0.3">
      <c r="A225" s="99"/>
      <c r="B225" s="268">
        <f t="shared" si="15"/>
        <v>216</v>
      </c>
      <c r="C225" s="280"/>
      <c r="D225" s="280"/>
      <c r="F225" s="280"/>
      <c r="G225" s="282"/>
      <c r="H225" s="101"/>
      <c r="I225" s="283"/>
      <c r="J225" s="283"/>
      <c r="K225" s="283"/>
      <c r="L225" s="283"/>
      <c r="M225" s="283"/>
      <c r="N225" s="283"/>
      <c r="O225" s="283"/>
      <c r="P225" s="101"/>
      <c r="Q225" s="283"/>
      <c r="R225" s="283"/>
      <c r="S225" s="283"/>
      <c r="T225" s="283"/>
      <c r="U225" s="283"/>
      <c r="V225" s="283"/>
      <c r="W225" s="283"/>
      <c r="X225" s="102"/>
      <c r="Y225" s="284"/>
      <c r="Z225" s="284"/>
      <c r="AA225" s="284"/>
      <c r="AB225" s="206" t="str">
        <f t="shared" si="13"/>
        <v/>
      </c>
      <c r="AC225" s="285"/>
      <c r="AD225" s="285"/>
      <c r="AE225" s="102"/>
      <c r="AF225" s="287"/>
      <c r="AG225" s="287"/>
      <c r="AH225" s="102"/>
      <c r="AI225" s="279"/>
      <c r="AJ225" s="279"/>
      <c r="AK225" s="279"/>
      <c r="AL225" s="279"/>
      <c r="AM225" s="279"/>
      <c r="AN225" s="279"/>
      <c r="AO225" s="279"/>
      <c r="AP225" s="279"/>
      <c r="AQ225" s="92"/>
      <c r="AR225" s="279"/>
      <c r="AS225" s="279"/>
      <c r="AT225" s="279"/>
      <c r="AU225" s="279"/>
      <c r="AV225" s="279"/>
      <c r="AW225" s="279"/>
      <c r="AX225" s="279"/>
      <c r="AY225" s="279"/>
      <c r="AZ225" s="279"/>
      <c r="BA225" s="279"/>
      <c r="BB225" s="279"/>
      <c r="BC225" s="279"/>
      <c r="BD225" s="279"/>
      <c r="BE225" s="279"/>
      <c r="BF225" s="279"/>
      <c r="BG225" s="279"/>
      <c r="BH225" s="279"/>
      <c r="BI225" s="279"/>
      <c r="BJ225" s="279"/>
      <c r="BK225" s="279"/>
      <c r="BL225" s="279"/>
      <c r="BM225" s="279"/>
      <c r="BN225" s="279"/>
      <c r="BO225" s="279"/>
      <c r="BP225" s="279"/>
      <c r="BQ225" s="279"/>
      <c r="BR225" s="279"/>
      <c r="BS225" s="279"/>
      <c r="BT225" s="279"/>
      <c r="BU225" s="279"/>
      <c r="BV225" s="279"/>
      <c r="BW225" s="279"/>
      <c r="BX225" s="279"/>
      <c r="BY225" s="279"/>
      <c r="BZ225" s="279"/>
      <c r="CA225" s="279"/>
      <c r="CB225" s="279"/>
      <c r="CC225" s="279"/>
      <c r="CD225" s="279"/>
      <c r="CE225" s="279"/>
      <c r="CF225" s="279"/>
      <c r="CG225" s="279"/>
      <c r="CH225" s="279"/>
      <c r="CI225" s="279"/>
      <c r="CJ225" s="279"/>
      <c r="CK225" s="279"/>
      <c r="CL225" s="279"/>
      <c r="CM225" s="279"/>
      <c r="CN225" s="279"/>
      <c r="CO225" s="279"/>
      <c r="CP225" s="289" t="str">
        <f t="shared" si="14"/>
        <v/>
      </c>
      <c r="CQ225" s="202"/>
    </row>
    <row r="226" spans="1:95" x14ac:dyDescent="0.3">
      <c r="A226" s="99"/>
      <c r="B226" s="268">
        <f t="shared" si="15"/>
        <v>217</v>
      </c>
      <c r="C226" s="280"/>
      <c r="D226" s="280"/>
      <c r="F226" s="280"/>
      <c r="G226" s="282"/>
      <c r="H226" s="101"/>
      <c r="I226" s="283"/>
      <c r="J226" s="283"/>
      <c r="K226" s="283"/>
      <c r="L226" s="283"/>
      <c r="M226" s="283"/>
      <c r="N226" s="283"/>
      <c r="O226" s="283"/>
      <c r="P226" s="101"/>
      <c r="Q226" s="283"/>
      <c r="R226" s="283"/>
      <c r="S226" s="283"/>
      <c r="T226" s="283"/>
      <c r="U226" s="283"/>
      <c r="V226" s="283"/>
      <c r="W226" s="283"/>
      <c r="X226" s="102"/>
      <c r="Y226" s="284"/>
      <c r="Z226" s="284"/>
      <c r="AA226" s="284"/>
      <c r="AB226" s="206" t="str">
        <f t="shared" si="13"/>
        <v/>
      </c>
      <c r="AC226" s="285"/>
      <c r="AD226" s="285"/>
      <c r="AE226" s="102"/>
      <c r="AF226" s="287"/>
      <c r="AG226" s="287"/>
      <c r="AH226" s="102"/>
      <c r="AI226" s="279"/>
      <c r="AJ226" s="279"/>
      <c r="AK226" s="279"/>
      <c r="AL226" s="279"/>
      <c r="AM226" s="279"/>
      <c r="AN226" s="279"/>
      <c r="AO226" s="279"/>
      <c r="AP226" s="279"/>
      <c r="AQ226" s="92"/>
      <c r="AR226" s="279"/>
      <c r="AS226" s="279"/>
      <c r="AT226" s="279"/>
      <c r="AU226" s="279"/>
      <c r="AV226" s="279"/>
      <c r="AW226" s="279"/>
      <c r="AX226" s="279"/>
      <c r="AY226" s="279"/>
      <c r="AZ226" s="279"/>
      <c r="BA226" s="279"/>
      <c r="BB226" s="279"/>
      <c r="BC226" s="279"/>
      <c r="BD226" s="279"/>
      <c r="BE226" s="279"/>
      <c r="BF226" s="279"/>
      <c r="BG226" s="279"/>
      <c r="BH226" s="279"/>
      <c r="BI226" s="279"/>
      <c r="BJ226" s="279"/>
      <c r="BK226" s="279"/>
      <c r="BL226" s="279"/>
      <c r="BM226" s="279"/>
      <c r="BN226" s="279"/>
      <c r="BO226" s="279"/>
      <c r="BP226" s="279"/>
      <c r="BQ226" s="279"/>
      <c r="BR226" s="279"/>
      <c r="BS226" s="279"/>
      <c r="BT226" s="279"/>
      <c r="BU226" s="279"/>
      <c r="BV226" s="279"/>
      <c r="BW226" s="279"/>
      <c r="BX226" s="279"/>
      <c r="BY226" s="279"/>
      <c r="BZ226" s="279"/>
      <c r="CA226" s="279"/>
      <c r="CB226" s="279"/>
      <c r="CC226" s="279"/>
      <c r="CD226" s="279"/>
      <c r="CE226" s="279"/>
      <c r="CF226" s="279"/>
      <c r="CG226" s="279"/>
      <c r="CH226" s="279"/>
      <c r="CI226" s="279"/>
      <c r="CJ226" s="279"/>
      <c r="CK226" s="279"/>
      <c r="CL226" s="279"/>
      <c r="CM226" s="279"/>
      <c r="CN226" s="279"/>
      <c r="CO226" s="279"/>
      <c r="CP226" s="289" t="str">
        <f t="shared" si="14"/>
        <v/>
      </c>
      <c r="CQ226" s="202"/>
    </row>
    <row r="227" spans="1:95" x14ac:dyDescent="0.3">
      <c r="A227" s="99"/>
      <c r="B227" s="268">
        <f t="shared" si="15"/>
        <v>218</v>
      </c>
      <c r="C227" s="280"/>
      <c r="D227" s="280"/>
      <c r="F227" s="280"/>
      <c r="G227" s="282"/>
      <c r="H227" s="101"/>
      <c r="I227" s="283"/>
      <c r="J227" s="283"/>
      <c r="K227" s="283"/>
      <c r="L227" s="283"/>
      <c r="M227" s="283"/>
      <c r="N227" s="283"/>
      <c r="O227" s="283"/>
      <c r="P227" s="101"/>
      <c r="Q227" s="283"/>
      <c r="R227" s="283"/>
      <c r="S227" s="283"/>
      <c r="T227" s="283"/>
      <c r="U227" s="283"/>
      <c r="V227" s="283"/>
      <c r="W227" s="283"/>
      <c r="X227" s="102"/>
      <c r="Y227" s="284"/>
      <c r="Z227" s="284"/>
      <c r="AA227" s="284"/>
      <c r="AB227" s="206" t="str">
        <f t="shared" si="13"/>
        <v/>
      </c>
      <c r="AC227" s="285"/>
      <c r="AD227" s="285"/>
      <c r="AE227" s="102"/>
      <c r="AF227" s="287"/>
      <c r="AG227" s="287"/>
      <c r="AH227" s="102"/>
      <c r="AI227" s="279"/>
      <c r="AJ227" s="279"/>
      <c r="AK227" s="279"/>
      <c r="AL227" s="279"/>
      <c r="AM227" s="279"/>
      <c r="AN227" s="279"/>
      <c r="AO227" s="279"/>
      <c r="AP227" s="279"/>
      <c r="AQ227" s="92"/>
      <c r="AR227" s="279"/>
      <c r="AS227" s="279"/>
      <c r="AT227" s="279"/>
      <c r="AU227" s="279"/>
      <c r="AV227" s="279"/>
      <c r="AW227" s="279"/>
      <c r="AX227" s="279"/>
      <c r="AY227" s="279"/>
      <c r="AZ227" s="279"/>
      <c r="BA227" s="279"/>
      <c r="BB227" s="279"/>
      <c r="BC227" s="279"/>
      <c r="BD227" s="279"/>
      <c r="BE227" s="279"/>
      <c r="BF227" s="279"/>
      <c r="BG227" s="279"/>
      <c r="BH227" s="279"/>
      <c r="BI227" s="279"/>
      <c r="BJ227" s="279"/>
      <c r="BK227" s="279"/>
      <c r="BL227" s="279"/>
      <c r="BM227" s="279"/>
      <c r="BN227" s="279"/>
      <c r="BO227" s="279"/>
      <c r="BP227" s="279"/>
      <c r="BQ227" s="279"/>
      <c r="BR227" s="279"/>
      <c r="BS227" s="279"/>
      <c r="BT227" s="279"/>
      <c r="BU227" s="279"/>
      <c r="BV227" s="279"/>
      <c r="BW227" s="279"/>
      <c r="BX227" s="279"/>
      <c r="BY227" s="279"/>
      <c r="BZ227" s="279"/>
      <c r="CA227" s="279"/>
      <c r="CB227" s="279"/>
      <c r="CC227" s="279"/>
      <c r="CD227" s="279"/>
      <c r="CE227" s="279"/>
      <c r="CF227" s="279"/>
      <c r="CG227" s="279"/>
      <c r="CH227" s="279"/>
      <c r="CI227" s="279"/>
      <c r="CJ227" s="279"/>
      <c r="CK227" s="279"/>
      <c r="CL227" s="279"/>
      <c r="CM227" s="279"/>
      <c r="CN227" s="279"/>
      <c r="CO227" s="279"/>
      <c r="CP227" s="289" t="str">
        <f t="shared" si="14"/>
        <v/>
      </c>
      <c r="CQ227" s="202"/>
    </row>
    <row r="228" spans="1:95" x14ac:dyDescent="0.3">
      <c r="A228" s="99"/>
      <c r="B228" s="268">
        <f t="shared" si="15"/>
        <v>219</v>
      </c>
      <c r="C228" s="280"/>
      <c r="D228" s="280"/>
      <c r="F228" s="280"/>
      <c r="G228" s="282"/>
      <c r="H228" s="101"/>
      <c r="I228" s="283"/>
      <c r="J228" s="283"/>
      <c r="K228" s="283"/>
      <c r="L228" s="283"/>
      <c r="M228" s="283"/>
      <c r="N228" s="283"/>
      <c r="O228" s="283"/>
      <c r="P228" s="101"/>
      <c r="Q228" s="283"/>
      <c r="R228" s="283"/>
      <c r="S228" s="283"/>
      <c r="T228" s="283"/>
      <c r="U228" s="283"/>
      <c r="V228" s="283"/>
      <c r="W228" s="283"/>
      <c r="X228" s="102"/>
      <c r="Y228" s="284"/>
      <c r="Z228" s="284"/>
      <c r="AA228" s="284"/>
      <c r="AB228" s="206" t="str">
        <f t="shared" si="13"/>
        <v/>
      </c>
      <c r="AC228" s="285"/>
      <c r="AD228" s="285"/>
      <c r="AE228" s="102"/>
      <c r="AF228" s="287"/>
      <c r="AG228" s="287"/>
      <c r="AH228" s="102"/>
      <c r="AI228" s="279"/>
      <c r="AJ228" s="279"/>
      <c r="AK228" s="279"/>
      <c r="AL228" s="279"/>
      <c r="AM228" s="279"/>
      <c r="AN228" s="279"/>
      <c r="AO228" s="279"/>
      <c r="AP228" s="279"/>
      <c r="AQ228" s="92"/>
      <c r="AR228" s="279"/>
      <c r="AS228" s="279"/>
      <c r="AT228" s="279"/>
      <c r="AU228" s="279"/>
      <c r="AV228" s="279"/>
      <c r="AW228" s="279"/>
      <c r="AX228" s="279"/>
      <c r="AY228" s="279"/>
      <c r="AZ228" s="279"/>
      <c r="BA228" s="279"/>
      <c r="BB228" s="279"/>
      <c r="BC228" s="279"/>
      <c r="BD228" s="279"/>
      <c r="BE228" s="279"/>
      <c r="BF228" s="279"/>
      <c r="BG228" s="279"/>
      <c r="BH228" s="279"/>
      <c r="BI228" s="279"/>
      <c r="BJ228" s="279"/>
      <c r="BK228" s="279"/>
      <c r="BL228" s="279"/>
      <c r="BM228" s="279"/>
      <c r="BN228" s="279"/>
      <c r="BO228" s="279"/>
      <c r="BP228" s="279"/>
      <c r="BQ228" s="279"/>
      <c r="BR228" s="279"/>
      <c r="BS228" s="279"/>
      <c r="BT228" s="279"/>
      <c r="BU228" s="279"/>
      <c r="BV228" s="279"/>
      <c r="BW228" s="279"/>
      <c r="BX228" s="279"/>
      <c r="BY228" s="279"/>
      <c r="BZ228" s="279"/>
      <c r="CA228" s="279"/>
      <c r="CB228" s="279"/>
      <c r="CC228" s="279"/>
      <c r="CD228" s="279"/>
      <c r="CE228" s="279"/>
      <c r="CF228" s="279"/>
      <c r="CG228" s="279"/>
      <c r="CH228" s="279"/>
      <c r="CI228" s="279"/>
      <c r="CJ228" s="279"/>
      <c r="CK228" s="279"/>
      <c r="CL228" s="279"/>
      <c r="CM228" s="279"/>
      <c r="CN228" s="279"/>
      <c r="CO228" s="279"/>
      <c r="CP228" s="289" t="str">
        <f t="shared" si="14"/>
        <v/>
      </c>
      <c r="CQ228" s="202"/>
    </row>
    <row r="229" spans="1:95" x14ac:dyDescent="0.3">
      <c r="A229" s="99"/>
      <c r="B229" s="268">
        <f t="shared" si="15"/>
        <v>220</v>
      </c>
      <c r="C229" s="280"/>
      <c r="D229" s="280"/>
      <c r="F229" s="280"/>
      <c r="G229" s="282"/>
      <c r="H229" s="101"/>
      <c r="I229" s="283"/>
      <c r="J229" s="283"/>
      <c r="K229" s="283"/>
      <c r="L229" s="283"/>
      <c r="M229" s="283"/>
      <c r="N229" s="283"/>
      <c r="O229" s="283"/>
      <c r="P229" s="101"/>
      <c r="Q229" s="283"/>
      <c r="R229" s="283"/>
      <c r="S229" s="283"/>
      <c r="T229" s="283"/>
      <c r="U229" s="283"/>
      <c r="V229" s="283"/>
      <c r="W229" s="283"/>
      <c r="X229" s="102"/>
      <c r="Y229" s="284"/>
      <c r="Z229" s="284"/>
      <c r="AA229" s="284"/>
      <c r="AB229" s="206" t="str">
        <f t="shared" si="13"/>
        <v/>
      </c>
      <c r="AC229" s="285"/>
      <c r="AD229" s="285"/>
      <c r="AE229" s="102"/>
      <c r="AF229" s="287"/>
      <c r="AG229" s="287"/>
      <c r="AH229" s="102"/>
      <c r="AI229" s="279"/>
      <c r="AJ229" s="279"/>
      <c r="AK229" s="279"/>
      <c r="AL229" s="279"/>
      <c r="AM229" s="279"/>
      <c r="AN229" s="279"/>
      <c r="AO229" s="279"/>
      <c r="AP229" s="279"/>
      <c r="AQ229" s="92"/>
      <c r="AR229" s="279"/>
      <c r="AS229" s="279"/>
      <c r="AT229" s="279"/>
      <c r="AU229" s="279"/>
      <c r="AV229" s="279"/>
      <c r="AW229" s="279"/>
      <c r="AX229" s="279"/>
      <c r="AY229" s="279"/>
      <c r="AZ229" s="279"/>
      <c r="BA229" s="279"/>
      <c r="BB229" s="279"/>
      <c r="BC229" s="279"/>
      <c r="BD229" s="279"/>
      <c r="BE229" s="279"/>
      <c r="BF229" s="279"/>
      <c r="BG229" s="279"/>
      <c r="BH229" s="279"/>
      <c r="BI229" s="279"/>
      <c r="BJ229" s="279"/>
      <c r="BK229" s="279"/>
      <c r="BL229" s="279"/>
      <c r="BM229" s="279"/>
      <c r="BN229" s="279"/>
      <c r="BO229" s="279"/>
      <c r="BP229" s="279"/>
      <c r="BQ229" s="279"/>
      <c r="BR229" s="279"/>
      <c r="BS229" s="279"/>
      <c r="BT229" s="279"/>
      <c r="BU229" s="279"/>
      <c r="BV229" s="279"/>
      <c r="BW229" s="279"/>
      <c r="BX229" s="279"/>
      <c r="BY229" s="279"/>
      <c r="BZ229" s="279"/>
      <c r="CA229" s="279"/>
      <c r="CB229" s="279"/>
      <c r="CC229" s="279"/>
      <c r="CD229" s="279"/>
      <c r="CE229" s="279"/>
      <c r="CF229" s="279"/>
      <c r="CG229" s="279"/>
      <c r="CH229" s="279"/>
      <c r="CI229" s="279"/>
      <c r="CJ229" s="279"/>
      <c r="CK229" s="279"/>
      <c r="CL229" s="279"/>
      <c r="CM229" s="279"/>
      <c r="CN229" s="279"/>
      <c r="CO229" s="279"/>
      <c r="CP229" s="289" t="str">
        <f t="shared" si="14"/>
        <v/>
      </c>
      <c r="CQ229" s="202"/>
    </row>
    <row r="230" spans="1:95" x14ac:dyDescent="0.3">
      <c r="A230" s="99"/>
      <c r="B230" s="268">
        <f t="shared" si="15"/>
        <v>221</v>
      </c>
      <c r="C230" s="280"/>
      <c r="D230" s="280"/>
      <c r="F230" s="280"/>
      <c r="G230" s="282"/>
      <c r="H230" s="101"/>
      <c r="I230" s="283"/>
      <c r="J230" s="283"/>
      <c r="K230" s="283"/>
      <c r="L230" s="283"/>
      <c r="M230" s="283"/>
      <c r="N230" s="283"/>
      <c r="O230" s="283"/>
      <c r="P230" s="101"/>
      <c r="Q230" s="283"/>
      <c r="R230" s="283"/>
      <c r="S230" s="283"/>
      <c r="T230" s="283"/>
      <c r="U230" s="283"/>
      <c r="V230" s="283"/>
      <c r="W230" s="283"/>
      <c r="X230" s="102"/>
      <c r="Y230" s="284"/>
      <c r="Z230" s="284"/>
      <c r="AA230" s="284"/>
      <c r="AB230" s="206" t="str">
        <f t="shared" si="13"/>
        <v/>
      </c>
      <c r="AC230" s="285"/>
      <c r="AD230" s="285"/>
      <c r="AE230" s="102"/>
      <c r="AF230" s="287"/>
      <c r="AG230" s="287"/>
      <c r="AH230" s="102"/>
      <c r="AI230" s="279"/>
      <c r="AJ230" s="279"/>
      <c r="AK230" s="279"/>
      <c r="AL230" s="279"/>
      <c r="AM230" s="279"/>
      <c r="AN230" s="279"/>
      <c r="AO230" s="279"/>
      <c r="AP230" s="279"/>
      <c r="AQ230" s="92"/>
      <c r="AR230" s="279"/>
      <c r="AS230" s="279"/>
      <c r="AT230" s="279"/>
      <c r="AU230" s="279"/>
      <c r="AV230" s="279"/>
      <c r="AW230" s="279"/>
      <c r="AX230" s="279"/>
      <c r="AY230" s="279"/>
      <c r="AZ230" s="279"/>
      <c r="BA230" s="279"/>
      <c r="BB230" s="279"/>
      <c r="BC230" s="279"/>
      <c r="BD230" s="279"/>
      <c r="BE230" s="279"/>
      <c r="BF230" s="279"/>
      <c r="BG230" s="279"/>
      <c r="BH230" s="279"/>
      <c r="BI230" s="279"/>
      <c r="BJ230" s="279"/>
      <c r="BK230" s="279"/>
      <c r="BL230" s="279"/>
      <c r="BM230" s="279"/>
      <c r="BN230" s="279"/>
      <c r="BO230" s="279"/>
      <c r="BP230" s="279"/>
      <c r="BQ230" s="279"/>
      <c r="BR230" s="279"/>
      <c r="BS230" s="279"/>
      <c r="BT230" s="279"/>
      <c r="BU230" s="279"/>
      <c r="BV230" s="279"/>
      <c r="BW230" s="279"/>
      <c r="BX230" s="279"/>
      <c r="BY230" s="279"/>
      <c r="BZ230" s="279"/>
      <c r="CA230" s="279"/>
      <c r="CB230" s="279"/>
      <c r="CC230" s="279"/>
      <c r="CD230" s="279"/>
      <c r="CE230" s="279"/>
      <c r="CF230" s="279"/>
      <c r="CG230" s="279"/>
      <c r="CH230" s="279"/>
      <c r="CI230" s="279"/>
      <c r="CJ230" s="279"/>
      <c r="CK230" s="279"/>
      <c r="CL230" s="279"/>
      <c r="CM230" s="279"/>
      <c r="CN230" s="279"/>
      <c r="CO230" s="279"/>
      <c r="CP230" s="289" t="str">
        <f t="shared" si="14"/>
        <v/>
      </c>
      <c r="CQ230" s="202"/>
    </row>
    <row r="231" spans="1:95" x14ac:dyDescent="0.3">
      <c r="A231" s="99"/>
      <c r="B231" s="268">
        <f t="shared" si="15"/>
        <v>222</v>
      </c>
      <c r="C231" s="280"/>
      <c r="D231" s="280"/>
      <c r="F231" s="280"/>
      <c r="G231" s="282"/>
      <c r="H231" s="101"/>
      <c r="I231" s="283"/>
      <c r="J231" s="283"/>
      <c r="K231" s="283"/>
      <c r="L231" s="283"/>
      <c r="M231" s="283"/>
      <c r="N231" s="283"/>
      <c r="O231" s="283"/>
      <c r="P231" s="101"/>
      <c r="Q231" s="283"/>
      <c r="R231" s="283"/>
      <c r="S231" s="283"/>
      <c r="T231" s="283"/>
      <c r="U231" s="283"/>
      <c r="V231" s="283"/>
      <c r="W231" s="283"/>
      <c r="X231" s="102"/>
      <c r="Y231" s="284"/>
      <c r="Z231" s="284"/>
      <c r="AA231" s="284"/>
      <c r="AB231" s="206" t="str">
        <f t="shared" si="13"/>
        <v/>
      </c>
      <c r="AC231" s="285"/>
      <c r="AD231" s="285"/>
      <c r="AE231" s="102"/>
      <c r="AF231" s="287"/>
      <c r="AG231" s="287"/>
      <c r="AH231" s="102"/>
      <c r="AI231" s="279"/>
      <c r="AJ231" s="279"/>
      <c r="AK231" s="279"/>
      <c r="AL231" s="279"/>
      <c r="AM231" s="279"/>
      <c r="AN231" s="279"/>
      <c r="AO231" s="279"/>
      <c r="AP231" s="279"/>
      <c r="AQ231" s="92"/>
      <c r="AR231" s="279"/>
      <c r="AS231" s="279"/>
      <c r="AT231" s="279"/>
      <c r="AU231" s="279"/>
      <c r="AV231" s="279"/>
      <c r="AW231" s="279"/>
      <c r="AX231" s="279"/>
      <c r="AY231" s="279"/>
      <c r="AZ231" s="279"/>
      <c r="BA231" s="279"/>
      <c r="BB231" s="279"/>
      <c r="BC231" s="279"/>
      <c r="BD231" s="279"/>
      <c r="BE231" s="279"/>
      <c r="BF231" s="279"/>
      <c r="BG231" s="279"/>
      <c r="BH231" s="279"/>
      <c r="BI231" s="279"/>
      <c r="BJ231" s="279"/>
      <c r="BK231" s="279"/>
      <c r="BL231" s="279"/>
      <c r="BM231" s="279"/>
      <c r="BN231" s="279"/>
      <c r="BO231" s="279"/>
      <c r="BP231" s="279"/>
      <c r="BQ231" s="279"/>
      <c r="BR231" s="279"/>
      <c r="BS231" s="279"/>
      <c r="BT231" s="279"/>
      <c r="BU231" s="279"/>
      <c r="BV231" s="279"/>
      <c r="BW231" s="279"/>
      <c r="BX231" s="279"/>
      <c r="BY231" s="279"/>
      <c r="BZ231" s="279"/>
      <c r="CA231" s="279"/>
      <c r="CB231" s="279"/>
      <c r="CC231" s="279"/>
      <c r="CD231" s="279"/>
      <c r="CE231" s="279"/>
      <c r="CF231" s="279"/>
      <c r="CG231" s="279"/>
      <c r="CH231" s="279"/>
      <c r="CI231" s="279"/>
      <c r="CJ231" s="279"/>
      <c r="CK231" s="279"/>
      <c r="CL231" s="279"/>
      <c r="CM231" s="279"/>
      <c r="CN231" s="279"/>
      <c r="CO231" s="279"/>
      <c r="CP231" s="289" t="str">
        <f t="shared" si="14"/>
        <v/>
      </c>
      <c r="CQ231" s="202"/>
    </row>
    <row r="232" spans="1:95" x14ac:dyDescent="0.3">
      <c r="A232" s="99"/>
      <c r="B232" s="268">
        <f t="shared" si="15"/>
        <v>223</v>
      </c>
      <c r="C232" s="280"/>
      <c r="D232" s="280"/>
      <c r="F232" s="280"/>
      <c r="G232" s="282"/>
      <c r="H232" s="101"/>
      <c r="I232" s="283"/>
      <c r="J232" s="283"/>
      <c r="K232" s="283"/>
      <c r="L232" s="283"/>
      <c r="M232" s="283"/>
      <c r="N232" s="283"/>
      <c r="O232" s="283"/>
      <c r="P232" s="101"/>
      <c r="Q232" s="283"/>
      <c r="R232" s="283"/>
      <c r="S232" s="283"/>
      <c r="T232" s="283"/>
      <c r="U232" s="283"/>
      <c r="V232" s="283"/>
      <c r="W232" s="283"/>
      <c r="X232" s="102"/>
      <c r="Y232" s="284"/>
      <c r="Z232" s="284"/>
      <c r="AA232" s="284"/>
      <c r="AB232" s="206" t="str">
        <f t="shared" si="13"/>
        <v/>
      </c>
      <c r="AC232" s="285"/>
      <c r="AD232" s="285"/>
      <c r="AE232" s="102"/>
      <c r="AF232" s="287"/>
      <c r="AG232" s="287"/>
      <c r="AH232" s="102"/>
      <c r="AI232" s="279"/>
      <c r="AJ232" s="279"/>
      <c r="AK232" s="279"/>
      <c r="AL232" s="279"/>
      <c r="AM232" s="279"/>
      <c r="AN232" s="279"/>
      <c r="AO232" s="279"/>
      <c r="AP232" s="279"/>
      <c r="AQ232" s="92"/>
      <c r="AR232" s="279"/>
      <c r="AS232" s="279"/>
      <c r="AT232" s="279"/>
      <c r="AU232" s="279"/>
      <c r="AV232" s="279"/>
      <c r="AW232" s="279"/>
      <c r="AX232" s="279"/>
      <c r="AY232" s="279"/>
      <c r="AZ232" s="279"/>
      <c r="BA232" s="279"/>
      <c r="BB232" s="279"/>
      <c r="BC232" s="279"/>
      <c r="BD232" s="279"/>
      <c r="BE232" s="279"/>
      <c r="BF232" s="279"/>
      <c r="BG232" s="279"/>
      <c r="BH232" s="279"/>
      <c r="BI232" s="279"/>
      <c r="BJ232" s="279"/>
      <c r="BK232" s="279"/>
      <c r="BL232" s="279"/>
      <c r="BM232" s="279"/>
      <c r="BN232" s="279"/>
      <c r="BO232" s="279"/>
      <c r="BP232" s="279"/>
      <c r="BQ232" s="279"/>
      <c r="BR232" s="279"/>
      <c r="BS232" s="279"/>
      <c r="BT232" s="279"/>
      <c r="BU232" s="279"/>
      <c r="BV232" s="279"/>
      <c r="BW232" s="279"/>
      <c r="BX232" s="279"/>
      <c r="BY232" s="279"/>
      <c r="BZ232" s="279"/>
      <c r="CA232" s="279"/>
      <c r="CB232" s="279"/>
      <c r="CC232" s="279"/>
      <c r="CD232" s="279"/>
      <c r="CE232" s="279"/>
      <c r="CF232" s="279"/>
      <c r="CG232" s="279"/>
      <c r="CH232" s="279"/>
      <c r="CI232" s="279"/>
      <c r="CJ232" s="279"/>
      <c r="CK232" s="279"/>
      <c r="CL232" s="279"/>
      <c r="CM232" s="279"/>
      <c r="CN232" s="279"/>
      <c r="CO232" s="279"/>
      <c r="CP232" s="289" t="str">
        <f t="shared" si="14"/>
        <v/>
      </c>
      <c r="CQ232" s="202"/>
    </row>
    <row r="233" spans="1:95" x14ac:dyDescent="0.3">
      <c r="A233" s="99"/>
      <c r="B233" s="268">
        <f t="shared" si="15"/>
        <v>224</v>
      </c>
      <c r="C233" s="280"/>
      <c r="D233" s="280"/>
      <c r="F233" s="280"/>
      <c r="G233" s="282"/>
      <c r="H233" s="101"/>
      <c r="I233" s="283"/>
      <c r="J233" s="283"/>
      <c r="K233" s="283"/>
      <c r="L233" s="283"/>
      <c r="M233" s="283"/>
      <c r="N233" s="283"/>
      <c r="O233" s="283"/>
      <c r="P233" s="101"/>
      <c r="Q233" s="283"/>
      <c r="R233" s="283"/>
      <c r="S233" s="283"/>
      <c r="T233" s="283"/>
      <c r="U233" s="283"/>
      <c r="V233" s="283"/>
      <c r="W233" s="283"/>
      <c r="X233" s="102"/>
      <c r="Y233" s="284"/>
      <c r="Z233" s="284"/>
      <c r="AA233" s="284"/>
      <c r="AB233" s="206" t="str">
        <f t="shared" si="13"/>
        <v/>
      </c>
      <c r="AC233" s="285"/>
      <c r="AD233" s="285"/>
      <c r="AE233" s="102"/>
      <c r="AF233" s="287"/>
      <c r="AG233" s="287"/>
      <c r="AH233" s="102"/>
      <c r="AI233" s="279"/>
      <c r="AJ233" s="279"/>
      <c r="AK233" s="279"/>
      <c r="AL233" s="279"/>
      <c r="AM233" s="279"/>
      <c r="AN233" s="279"/>
      <c r="AO233" s="279"/>
      <c r="AP233" s="279"/>
      <c r="AQ233" s="92"/>
      <c r="AR233" s="279"/>
      <c r="AS233" s="279"/>
      <c r="AT233" s="279"/>
      <c r="AU233" s="279"/>
      <c r="AV233" s="279"/>
      <c r="AW233" s="279"/>
      <c r="AX233" s="279"/>
      <c r="AY233" s="279"/>
      <c r="AZ233" s="279"/>
      <c r="BA233" s="279"/>
      <c r="BB233" s="279"/>
      <c r="BC233" s="279"/>
      <c r="BD233" s="279"/>
      <c r="BE233" s="279"/>
      <c r="BF233" s="279"/>
      <c r="BG233" s="279"/>
      <c r="BH233" s="279"/>
      <c r="BI233" s="279"/>
      <c r="BJ233" s="279"/>
      <c r="BK233" s="279"/>
      <c r="BL233" s="279"/>
      <c r="BM233" s="279"/>
      <c r="BN233" s="279"/>
      <c r="BO233" s="279"/>
      <c r="BP233" s="279"/>
      <c r="BQ233" s="279"/>
      <c r="BR233" s="279"/>
      <c r="BS233" s="279"/>
      <c r="BT233" s="279"/>
      <c r="BU233" s="279"/>
      <c r="BV233" s="279"/>
      <c r="BW233" s="279"/>
      <c r="BX233" s="279"/>
      <c r="BY233" s="279"/>
      <c r="BZ233" s="279"/>
      <c r="CA233" s="279"/>
      <c r="CB233" s="279"/>
      <c r="CC233" s="279"/>
      <c r="CD233" s="279"/>
      <c r="CE233" s="279"/>
      <c r="CF233" s="279"/>
      <c r="CG233" s="279"/>
      <c r="CH233" s="279"/>
      <c r="CI233" s="279"/>
      <c r="CJ233" s="279"/>
      <c r="CK233" s="279"/>
      <c r="CL233" s="279"/>
      <c r="CM233" s="279"/>
      <c r="CN233" s="279"/>
      <c r="CO233" s="279"/>
      <c r="CP233" s="289" t="str">
        <f t="shared" si="14"/>
        <v/>
      </c>
      <c r="CQ233" s="202"/>
    </row>
    <row r="234" spans="1:95" x14ac:dyDescent="0.3">
      <c r="A234" s="99"/>
      <c r="B234" s="268">
        <f t="shared" si="15"/>
        <v>225</v>
      </c>
      <c r="C234" s="280"/>
      <c r="D234" s="280"/>
      <c r="F234" s="280"/>
      <c r="G234" s="282"/>
      <c r="H234" s="101"/>
      <c r="I234" s="283"/>
      <c r="J234" s="283"/>
      <c r="K234" s="283"/>
      <c r="L234" s="283"/>
      <c r="M234" s="283"/>
      <c r="N234" s="283"/>
      <c r="O234" s="283"/>
      <c r="P234" s="101"/>
      <c r="Q234" s="283"/>
      <c r="R234" s="283"/>
      <c r="S234" s="283"/>
      <c r="T234" s="283"/>
      <c r="U234" s="283"/>
      <c r="V234" s="283"/>
      <c r="W234" s="283"/>
      <c r="X234" s="102"/>
      <c r="Y234" s="284"/>
      <c r="Z234" s="284"/>
      <c r="AA234" s="284"/>
      <c r="AB234" s="206" t="str">
        <f t="shared" si="13"/>
        <v/>
      </c>
      <c r="AC234" s="285"/>
      <c r="AD234" s="285"/>
      <c r="AE234" s="102"/>
      <c r="AF234" s="287"/>
      <c r="AG234" s="287"/>
      <c r="AH234" s="102"/>
      <c r="AI234" s="279"/>
      <c r="AJ234" s="279"/>
      <c r="AK234" s="279"/>
      <c r="AL234" s="279"/>
      <c r="AM234" s="279"/>
      <c r="AN234" s="279"/>
      <c r="AO234" s="279"/>
      <c r="AP234" s="279"/>
      <c r="AQ234" s="92"/>
      <c r="AR234" s="279"/>
      <c r="AS234" s="279"/>
      <c r="AT234" s="279"/>
      <c r="AU234" s="279"/>
      <c r="AV234" s="279"/>
      <c r="AW234" s="279"/>
      <c r="AX234" s="279"/>
      <c r="AY234" s="279"/>
      <c r="AZ234" s="279"/>
      <c r="BA234" s="279"/>
      <c r="BB234" s="279"/>
      <c r="BC234" s="279"/>
      <c r="BD234" s="279"/>
      <c r="BE234" s="279"/>
      <c r="BF234" s="279"/>
      <c r="BG234" s="279"/>
      <c r="BH234" s="279"/>
      <c r="BI234" s="279"/>
      <c r="BJ234" s="279"/>
      <c r="BK234" s="279"/>
      <c r="BL234" s="279"/>
      <c r="BM234" s="279"/>
      <c r="BN234" s="279"/>
      <c r="BO234" s="279"/>
      <c r="BP234" s="279"/>
      <c r="BQ234" s="279"/>
      <c r="BR234" s="279"/>
      <c r="BS234" s="279"/>
      <c r="BT234" s="279"/>
      <c r="BU234" s="279"/>
      <c r="BV234" s="279"/>
      <c r="BW234" s="279"/>
      <c r="BX234" s="279"/>
      <c r="BY234" s="279"/>
      <c r="BZ234" s="279"/>
      <c r="CA234" s="279"/>
      <c r="CB234" s="279"/>
      <c r="CC234" s="279"/>
      <c r="CD234" s="279"/>
      <c r="CE234" s="279"/>
      <c r="CF234" s="279"/>
      <c r="CG234" s="279"/>
      <c r="CH234" s="279"/>
      <c r="CI234" s="279"/>
      <c r="CJ234" s="279"/>
      <c r="CK234" s="279"/>
      <c r="CL234" s="279"/>
      <c r="CM234" s="279"/>
      <c r="CN234" s="279"/>
      <c r="CO234" s="279"/>
      <c r="CP234" s="289" t="str">
        <f t="shared" si="14"/>
        <v/>
      </c>
      <c r="CQ234" s="202"/>
    </row>
    <row r="235" spans="1:95" x14ac:dyDescent="0.3">
      <c r="A235" s="99"/>
      <c r="B235" s="268">
        <f t="shared" si="15"/>
        <v>226</v>
      </c>
      <c r="C235" s="280"/>
      <c r="D235" s="280"/>
      <c r="F235" s="280"/>
      <c r="G235" s="282"/>
      <c r="H235" s="101"/>
      <c r="I235" s="283"/>
      <c r="J235" s="283"/>
      <c r="K235" s="283"/>
      <c r="L235" s="283"/>
      <c r="M235" s="283"/>
      <c r="N235" s="283"/>
      <c r="O235" s="283"/>
      <c r="P235" s="101"/>
      <c r="Q235" s="283"/>
      <c r="R235" s="283"/>
      <c r="S235" s="283"/>
      <c r="T235" s="283"/>
      <c r="U235" s="283"/>
      <c r="V235" s="283"/>
      <c r="W235" s="283"/>
      <c r="X235" s="102"/>
      <c r="Y235" s="284"/>
      <c r="Z235" s="284"/>
      <c r="AA235" s="284"/>
      <c r="AB235" s="206" t="str">
        <f t="shared" si="13"/>
        <v/>
      </c>
      <c r="AC235" s="285"/>
      <c r="AD235" s="285"/>
      <c r="AE235" s="102"/>
      <c r="AF235" s="287"/>
      <c r="AG235" s="287"/>
      <c r="AH235" s="102"/>
      <c r="AI235" s="279"/>
      <c r="AJ235" s="279"/>
      <c r="AK235" s="279"/>
      <c r="AL235" s="279"/>
      <c r="AM235" s="279"/>
      <c r="AN235" s="279"/>
      <c r="AO235" s="279"/>
      <c r="AP235" s="279"/>
      <c r="AQ235" s="92"/>
      <c r="AR235" s="279"/>
      <c r="AS235" s="279"/>
      <c r="AT235" s="279"/>
      <c r="AU235" s="279"/>
      <c r="AV235" s="279"/>
      <c r="AW235" s="279"/>
      <c r="AX235" s="279"/>
      <c r="AY235" s="279"/>
      <c r="AZ235" s="279"/>
      <c r="BA235" s="279"/>
      <c r="BB235" s="279"/>
      <c r="BC235" s="279"/>
      <c r="BD235" s="279"/>
      <c r="BE235" s="279"/>
      <c r="BF235" s="279"/>
      <c r="BG235" s="279"/>
      <c r="BH235" s="279"/>
      <c r="BI235" s="279"/>
      <c r="BJ235" s="279"/>
      <c r="BK235" s="279"/>
      <c r="BL235" s="279"/>
      <c r="BM235" s="279"/>
      <c r="BN235" s="279"/>
      <c r="BO235" s="279"/>
      <c r="BP235" s="279"/>
      <c r="BQ235" s="279"/>
      <c r="BR235" s="279"/>
      <c r="BS235" s="279"/>
      <c r="BT235" s="279"/>
      <c r="BU235" s="279"/>
      <c r="BV235" s="279"/>
      <c r="BW235" s="279"/>
      <c r="BX235" s="279"/>
      <c r="BY235" s="279"/>
      <c r="BZ235" s="279"/>
      <c r="CA235" s="279"/>
      <c r="CB235" s="279"/>
      <c r="CC235" s="279"/>
      <c r="CD235" s="279"/>
      <c r="CE235" s="279"/>
      <c r="CF235" s="279"/>
      <c r="CG235" s="279"/>
      <c r="CH235" s="279"/>
      <c r="CI235" s="279"/>
      <c r="CJ235" s="279"/>
      <c r="CK235" s="279"/>
      <c r="CL235" s="279"/>
      <c r="CM235" s="279"/>
      <c r="CN235" s="279"/>
      <c r="CO235" s="279"/>
      <c r="CP235" s="289" t="str">
        <f t="shared" si="14"/>
        <v/>
      </c>
      <c r="CQ235" s="202"/>
    </row>
    <row r="236" spans="1:95" x14ac:dyDescent="0.3">
      <c r="A236" s="99"/>
      <c r="B236" s="268">
        <f t="shared" si="15"/>
        <v>227</v>
      </c>
      <c r="C236" s="280"/>
      <c r="D236" s="280"/>
      <c r="F236" s="280"/>
      <c r="G236" s="282"/>
      <c r="H236" s="101"/>
      <c r="I236" s="283"/>
      <c r="J236" s="283"/>
      <c r="K236" s="283"/>
      <c r="L236" s="283"/>
      <c r="M236" s="283"/>
      <c r="N236" s="283"/>
      <c r="O236" s="283"/>
      <c r="P236" s="101"/>
      <c r="Q236" s="283"/>
      <c r="R236" s="283"/>
      <c r="S236" s="283"/>
      <c r="T236" s="283"/>
      <c r="U236" s="283"/>
      <c r="V236" s="283"/>
      <c r="W236" s="283"/>
      <c r="X236" s="102"/>
      <c r="Y236" s="284"/>
      <c r="Z236" s="284"/>
      <c r="AA236" s="284"/>
      <c r="AB236" s="206" t="str">
        <f t="shared" si="13"/>
        <v/>
      </c>
      <c r="AC236" s="285"/>
      <c r="AD236" s="285"/>
      <c r="AE236" s="102"/>
      <c r="AF236" s="287"/>
      <c r="AG236" s="287"/>
      <c r="AH236" s="102"/>
      <c r="AI236" s="279"/>
      <c r="AJ236" s="279"/>
      <c r="AK236" s="279"/>
      <c r="AL236" s="279"/>
      <c r="AM236" s="279"/>
      <c r="AN236" s="279"/>
      <c r="AO236" s="279"/>
      <c r="AP236" s="279"/>
      <c r="AQ236" s="92"/>
      <c r="AR236" s="279"/>
      <c r="AS236" s="279"/>
      <c r="AT236" s="279"/>
      <c r="AU236" s="279"/>
      <c r="AV236" s="279"/>
      <c r="AW236" s="279"/>
      <c r="AX236" s="279"/>
      <c r="AY236" s="279"/>
      <c r="AZ236" s="279"/>
      <c r="BA236" s="279"/>
      <c r="BB236" s="279"/>
      <c r="BC236" s="279"/>
      <c r="BD236" s="279"/>
      <c r="BE236" s="279"/>
      <c r="BF236" s="279"/>
      <c r="BG236" s="279"/>
      <c r="BH236" s="279"/>
      <c r="BI236" s="279"/>
      <c r="BJ236" s="279"/>
      <c r="BK236" s="279"/>
      <c r="BL236" s="279"/>
      <c r="BM236" s="279"/>
      <c r="BN236" s="279"/>
      <c r="BO236" s="279"/>
      <c r="BP236" s="279"/>
      <c r="BQ236" s="279"/>
      <c r="BR236" s="279"/>
      <c r="BS236" s="279"/>
      <c r="BT236" s="279"/>
      <c r="BU236" s="279"/>
      <c r="BV236" s="279"/>
      <c r="BW236" s="279"/>
      <c r="BX236" s="279"/>
      <c r="BY236" s="279"/>
      <c r="BZ236" s="279"/>
      <c r="CA236" s="279"/>
      <c r="CB236" s="279"/>
      <c r="CC236" s="279"/>
      <c r="CD236" s="279"/>
      <c r="CE236" s="279"/>
      <c r="CF236" s="279"/>
      <c r="CG236" s="279"/>
      <c r="CH236" s="279"/>
      <c r="CI236" s="279"/>
      <c r="CJ236" s="279"/>
      <c r="CK236" s="279"/>
      <c r="CL236" s="279"/>
      <c r="CM236" s="279"/>
      <c r="CN236" s="279"/>
      <c r="CO236" s="279"/>
      <c r="CP236" s="289" t="str">
        <f t="shared" si="14"/>
        <v/>
      </c>
      <c r="CQ236" s="202"/>
    </row>
    <row r="237" spans="1:95" x14ac:dyDescent="0.3">
      <c r="A237" s="99"/>
      <c r="B237" s="268">
        <f t="shared" si="15"/>
        <v>228</v>
      </c>
      <c r="C237" s="280"/>
      <c r="D237" s="280"/>
      <c r="F237" s="280"/>
      <c r="G237" s="282"/>
      <c r="H237" s="101"/>
      <c r="I237" s="283"/>
      <c r="J237" s="283"/>
      <c r="K237" s="283"/>
      <c r="L237" s="283"/>
      <c r="M237" s="283"/>
      <c r="N237" s="283"/>
      <c r="O237" s="283"/>
      <c r="P237" s="101"/>
      <c r="Q237" s="283"/>
      <c r="R237" s="283"/>
      <c r="S237" s="283"/>
      <c r="T237" s="283"/>
      <c r="U237" s="283"/>
      <c r="V237" s="283"/>
      <c r="W237" s="283"/>
      <c r="X237" s="102"/>
      <c r="Y237" s="284"/>
      <c r="Z237" s="284"/>
      <c r="AA237" s="284"/>
      <c r="AB237" s="206" t="str">
        <f t="shared" si="13"/>
        <v/>
      </c>
      <c r="AC237" s="285"/>
      <c r="AD237" s="285"/>
      <c r="AE237" s="102"/>
      <c r="AF237" s="287"/>
      <c r="AG237" s="287"/>
      <c r="AH237" s="102"/>
      <c r="AI237" s="279"/>
      <c r="AJ237" s="279"/>
      <c r="AK237" s="279"/>
      <c r="AL237" s="279"/>
      <c r="AM237" s="279"/>
      <c r="AN237" s="279"/>
      <c r="AO237" s="279"/>
      <c r="AP237" s="279"/>
      <c r="AQ237" s="92"/>
      <c r="AR237" s="279"/>
      <c r="AS237" s="279"/>
      <c r="AT237" s="279"/>
      <c r="AU237" s="279"/>
      <c r="AV237" s="279"/>
      <c r="AW237" s="279"/>
      <c r="AX237" s="279"/>
      <c r="AY237" s="279"/>
      <c r="AZ237" s="279"/>
      <c r="BA237" s="279"/>
      <c r="BB237" s="279"/>
      <c r="BC237" s="279"/>
      <c r="BD237" s="279"/>
      <c r="BE237" s="279"/>
      <c r="BF237" s="279"/>
      <c r="BG237" s="279"/>
      <c r="BH237" s="279"/>
      <c r="BI237" s="279"/>
      <c r="BJ237" s="279"/>
      <c r="BK237" s="279"/>
      <c r="BL237" s="279"/>
      <c r="BM237" s="279"/>
      <c r="BN237" s="279"/>
      <c r="BO237" s="279"/>
      <c r="BP237" s="279"/>
      <c r="BQ237" s="279"/>
      <c r="BR237" s="279"/>
      <c r="BS237" s="279"/>
      <c r="BT237" s="279"/>
      <c r="BU237" s="279"/>
      <c r="BV237" s="279"/>
      <c r="BW237" s="279"/>
      <c r="BX237" s="279"/>
      <c r="BY237" s="279"/>
      <c r="BZ237" s="279"/>
      <c r="CA237" s="279"/>
      <c r="CB237" s="279"/>
      <c r="CC237" s="279"/>
      <c r="CD237" s="279"/>
      <c r="CE237" s="279"/>
      <c r="CF237" s="279"/>
      <c r="CG237" s="279"/>
      <c r="CH237" s="279"/>
      <c r="CI237" s="279"/>
      <c r="CJ237" s="279"/>
      <c r="CK237" s="279"/>
      <c r="CL237" s="279"/>
      <c r="CM237" s="279"/>
      <c r="CN237" s="279"/>
      <c r="CO237" s="279"/>
      <c r="CP237" s="289" t="str">
        <f t="shared" si="14"/>
        <v/>
      </c>
      <c r="CQ237" s="202"/>
    </row>
    <row r="238" spans="1:95" x14ac:dyDescent="0.3">
      <c r="A238" s="99"/>
      <c r="B238" s="268">
        <f t="shared" si="15"/>
        <v>229</v>
      </c>
      <c r="C238" s="280"/>
      <c r="D238" s="280"/>
      <c r="F238" s="280"/>
      <c r="G238" s="282"/>
      <c r="H238" s="101"/>
      <c r="I238" s="283"/>
      <c r="J238" s="283"/>
      <c r="K238" s="283"/>
      <c r="L238" s="283"/>
      <c r="M238" s="283"/>
      <c r="N238" s="283"/>
      <c r="O238" s="283"/>
      <c r="P238" s="101"/>
      <c r="Q238" s="283"/>
      <c r="R238" s="283"/>
      <c r="S238" s="283"/>
      <c r="T238" s="283"/>
      <c r="U238" s="283"/>
      <c r="V238" s="283"/>
      <c r="W238" s="283"/>
      <c r="X238" s="102"/>
      <c r="Y238" s="284"/>
      <c r="Z238" s="284"/>
      <c r="AA238" s="284"/>
      <c r="AB238" s="206" t="str">
        <f t="shared" si="13"/>
        <v/>
      </c>
      <c r="AC238" s="285"/>
      <c r="AD238" s="285"/>
      <c r="AE238" s="102"/>
      <c r="AF238" s="287"/>
      <c r="AG238" s="287"/>
      <c r="AH238" s="102"/>
      <c r="AI238" s="279"/>
      <c r="AJ238" s="279"/>
      <c r="AK238" s="279"/>
      <c r="AL238" s="279"/>
      <c r="AM238" s="279"/>
      <c r="AN238" s="279"/>
      <c r="AO238" s="279"/>
      <c r="AP238" s="279"/>
      <c r="AQ238" s="92"/>
      <c r="AR238" s="279"/>
      <c r="AS238" s="279"/>
      <c r="AT238" s="279"/>
      <c r="AU238" s="279"/>
      <c r="AV238" s="279"/>
      <c r="AW238" s="279"/>
      <c r="AX238" s="279"/>
      <c r="AY238" s="279"/>
      <c r="AZ238" s="279"/>
      <c r="BA238" s="279"/>
      <c r="BB238" s="279"/>
      <c r="BC238" s="279"/>
      <c r="BD238" s="279"/>
      <c r="BE238" s="279"/>
      <c r="BF238" s="279"/>
      <c r="BG238" s="279"/>
      <c r="BH238" s="279"/>
      <c r="BI238" s="279"/>
      <c r="BJ238" s="279"/>
      <c r="BK238" s="279"/>
      <c r="BL238" s="279"/>
      <c r="BM238" s="279"/>
      <c r="BN238" s="279"/>
      <c r="BO238" s="279"/>
      <c r="BP238" s="279"/>
      <c r="BQ238" s="279"/>
      <c r="BR238" s="279"/>
      <c r="BS238" s="279"/>
      <c r="BT238" s="279"/>
      <c r="BU238" s="279"/>
      <c r="BV238" s="279"/>
      <c r="BW238" s="279"/>
      <c r="BX238" s="279"/>
      <c r="BY238" s="279"/>
      <c r="BZ238" s="279"/>
      <c r="CA238" s="279"/>
      <c r="CB238" s="279"/>
      <c r="CC238" s="279"/>
      <c r="CD238" s="279"/>
      <c r="CE238" s="279"/>
      <c r="CF238" s="279"/>
      <c r="CG238" s="279"/>
      <c r="CH238" s="279"/>
      <c r="CI238" s="279"/>
      <c r="CJ238" s="279"/>
      <c r="CK238" s="279"/>
      <c r="CL238" s="279"/>
      <c r="CM238" s="279"/>
      <c r="CN238" s="279"/>
      <c r="CO238" s="279"/>
      <c r="CP238" s="289" t="str">
        <f t="shared" si="14"/>
        <v/>
      </c>
      <c r="CQ238" s="202"/>
    </row>
    <row r="239" spans="1:95" x14ac:dyDescent="0.3">
      <c r="A239" s="99"/>
      <c r="B239" s="268">
        <f t="shared" si="15"/>
        <v>230</v>
      </c>
      <c r="C239" s="280"/>
      <c r="D239" s="280"/>
      <c r="F239" s="280"/>
      <c r="G239" s="282"/>
      <c r="H239" s="101"/>
      <c r="I239" s="283"/>
      <c r="J239" s="283"/>
      <c r="K239" s="283"/>
      <c r="L239" s="283"/>
      <c r="M239" s="283"/>
      <c r="N239" s="283"/>
      <c r="O239" s="283"/>
      <c r="P239" s="101"/>
      <c r="Q239" s="283"/>
      <c r="R239" s="283"/>
      <c r="S239" s="283"/>
      <c r="T239" s="283"/>
      <c r="U239" s="283"/>
      <c r="V239" s="283"/>
      <c r="W239" s="283"/>
      <c r="X239" s="102"/>
      <c r="Y239" s="284"/>
      <c r="Z239" s="284"/>
      <c r="AA239" s="284"/>
      <c r="AB239" s="206" t="str">
        <f t="shared" si="13"/>
        <v/>
      </c>
      <c r="AC239" s="285"/>
      <c r="AD239" s="285"/>
      <c r="AE239" s="102"/>
      <c r="AF239" s="287"/>
      <c r="AG239" s="287"/>
      <c r="AH239" s="102"/>
      <c r="AI239" s="279"/>
      <c r="AJ239" s="279"/>
      <c r="AK239" s="279"/>
      <c r="AL239" s="279"/>
      <c r="AM239" s="279"/>
      <c r="AN239" s="279"/>
      <c r="AO239" s="279"/>
      <c r="AP239" s="279"/>
      <c r="AQ239" s="92"/>
      <c r="AR239" s="279"/>
      <c r="AS239" s="279"/>
      <c r="AT239" s="279"/>
      <c r="AU239" s="279"/>
      <c r="AV239" s="279"/>
      <c r="AW239" s="279"/>
      <c r="AX239" s="279"/>
      <c r="AY239" s="279"/>
      <c r="AZ239" s="279"/>
      <c r="BA239" s="279"/>
      <c r="BB239" s="279"/>
      <c r="BC239" s="279"/>
      <c r="BD239" s="279"/>
      <c r="BE239" s="279"/>
      <c r="BF239" s="279"/>
      <c r="BG239" s="279"/>
      <c r="BH239" s="279"/>
      <c r="BI239" s="279"/>
      <c r="BJ239" s="279"/>
      <c r="BK239" s="279"/>
      <c r="BL239" s="279"/>
      <c r="BM239" s="279"/>
      <c r="BN239" s="279"/>
      <c r="BO239" s="279"/>
      <c r="BP239" s="279"/>
      <c r="BQ239" s="279"/>
      <c r="BR239" s="279"/>
      <c r="BS239" s="279"/>
      <c r="BT239" s="279"/>
      <c r="BU239" s="279"/>
      <c r="BV239" s="279"/>
      <c r="BW239" s="279"/>
      <c r="BX239" s="279"/>
      <c r="BY239" s="279"/>
      <c r="BZ239" s="279"/>
      <c r="CA239" s="279"/>
      <c r="CB239" s="279"/>
      <c r="CC239" s="279"/>
      <c r="CD239" s="279"/>
      <c r="CE239" s="279"/>
      <c r="CF239" s="279"/>
      <c r="CG239" s="279"/>
      <c r="CH239" s="279"/>
      <c r="CI239" s="279"/>
      <c r="CJ239" s="279"/>
      <c r="CK239" s="279"/>
      <c r="CL239" s="279"/>
      <c r="CM239" s="279"/>
      <c r="CN239" s="279"/>
      <c r="CO239" s="279"/>
      <c r="CP239" s="289" t="str">
        <f t="shared" si="14"/>
        <v/>
      </c>
      <c r="CQ239" s="202"/>
    </row>
    <row r="240" spans="1:95" x14ac:dyDescent="0.3">
      <c r="A240" s="99"/>
      <c r="B240" s="268">
        <f t="shared" si="15"/>
        <v>231</v>
      </c>
      <c r="C240" s="280"/>
      <c r="D240" s="280"/>
      <c r="F240" s="280"/>
      <c r="G240" s="282"/>
      <c r="H240" s="101"/>
      <c r="I240" s="283"/>
      <c r="J240" s="283"/>
      <c r="K240" s="283"/>
      <c r="L240" s="283"/>
      <c r="M240" s="283"/>
      <c r="N240" s="283"/>
      <c r="O240" s="283"/>
      <c r="P240" s="101"/>
      <c r="Q240" s="283"/>
      <c r="R240" s="283"/>
      <c r="S240" s="283"/>
      <c r="T240" s="283"/>
      <c r="U240" s="283"/>
      <c r="V240" s="283"/>
      <c r="W240" s="283"/>
      <c r="X240" s="102"/>
      <c r="Y240" s="284"/>
      <c r="Z240" s="284"/>
      <c r="AA240" s="284"/>
      <c r="AB240" s="206" t="str">
        <f t="shared" si="13"/>
        <v/>
      </c>
      <c r="AC240" s="285"/>
      <c r="AD240" s="285"/>
      <c r="AE240" s="102"/>
      <c r="AF240" s="287"/>
      <c r="AG240" s="287"/>
      <c r="AH240" s="102"/>
      <c r="AI240" s="279"/>
      <c r="AJ240" s="279"/>
      <c r="AK240" s="279"/>
      <c r="AL240" s="279"/>
      <c r="AM240" s="279"/>
      <c r="AN240" s="279"/>
      <c r="AO240" s="279"/>
      <c r="AP240" s="279"/>
      <c r="AQ240" s="92"/>
      <c r="AR240" s="279"/>
      <c r="AS240" s="279"/>
      <c r="AT240" s="279"/>
      <c r="AU240" s="279"/>
      <c r="AV240" s="279"/>
      <c r="AW240" s="279"/>
      <c r="AX240" s="279"/>
      <c r="AY240" s="279"/>
      <c r="AZ240" s="279"/>
      <c r="BA240" s="279"/>
      <c r="BB240" s="279"/>
      <c r="BC240" s="279"/>
      <c r="BD240" s="279"/>
      <c r="BE240" s="279"/>
      <c r="BF240" s="279"/>
      <c r="BG240" s="279"/>
      <c r="BH240" s="279"/>
      <c r="BI240" s="279"/>
      <c r="BJ240" s="279"/>
      <c r="BK240" s="279"/>
      <c r="BL240" s="279"/>
      <c r="BM240" s="279"/>
      <c r="BN240" s="279"/>
      <c r="BO240" s="279"/>
      <c r="BP240" s="279"/>
      <c r="BQ240" s="279"/>
      <c r="BR240" s="279"/>
      <c r="BS240" s="279"/>
      <c r="BT240" s="279"/>
      <c r="BU240" s="279"/>
      <c r="BV240" s="279"/>
      <c r="BW240" s="279"/>
      <c r="BX240" s="279"/>
      <c r="BY240" s="279"/>
      <c r="BZ240" s="279"/>
      <c r="CA240" s="279"/>
      <c r="CB240" s="279"/>
      <c r="CC240" s="279"/>
      <c r="CD240" s="279"/>
      <c r="CE240" s="279"/>
      <c r="CF240" s="279"/>
      <c r="CG240" s="279"/>
      <c r="CH240" s="279"/>
      <c r="CI240" s="279"/>
      <c r="CJ240" s="279"/>
      <c r="CK240" s="279"/>
      <c r="CL240" s="279"/>
      <c r="CM240" s="279"/>
      <c r="CN240" s="279"/>
      <c r="CO240" s="279"/>
      <c r="CP240" s="289" t="str">
        <f t="shared" si="14"/>
        <v/>
      </c>
      <c r="CQ240" s="202"/>
    </row>
    <row r="241" spans="1:95" x14ac:dyDescent="0.3">
      <c r="A241" s="99"/>
      <c r="B241" s="268">
        <f t="shared" si="15"/>
        <v>232</v>
      </c>
      <c r="C241" s="280"/>
      <c r="D241" s="280"/>
      <c r="F241" s="280"/>
      <c r="G241" s="282"/>
      <c r="H241" s="101"/>
      <c r="I241" s="283"/>
      <c r="J241" s="283"/>
      <c r="K241" s="283"/>
      <c r="L241" s="283"/>
      <c r="M241" s="283"/>
      <c r="N241" s="283"/>
      <c r="O241" s="283"/>
      <c r="P241" s="101"/>
      <c r="Q241" s="283"/>
      <c r="R241" s="283"/>
      <c r="S241" s="283"/>
      <c r="T241" s="283"/>
      <c r="U241" s="283"/>
      <c r="V241" s="283"/>
      <c r="W241" s="283"/>
      <c r="X241" s="102"/>
      <c r="Y241" s="284"/>
      <c r="Z241" s="284"/>
      <c r="AA241" s="284"/>
      <c r="AB241" s="206" t="str">
        <f t="shared" si="13"/>
        <v/>
      </c>
      <c r="AC241" s="285"/>
      <c r="AD241" s="285"/>
      <c r="AE241" s="102"/>
      <c r="AF241" s="287"/>
      <c r="AG241" s="287"/>
      <c r="AH241" s="102"/>
      <c r="AI241" s="279"/>
      <c r="AJ241" s="279"/>
      <c r="AK241" s="279"/>
      <c r="AL241" s="279"/>
      <c r="AM241" s="279"/>
      <c r="AN241" s="279"/>
      <c r="AO241" s="279"/>
      <c r="AP241" s="279"/>
      <c r="AQ241" s="92"/>
      <c r="AR241" s="279"/>
      <c r="AS241" s="279"/>
      <c r="AT241" s="279"/>
      <c r="AU241" s="279"/>
      <c r="AV241" s="279"/>
      <c r="AW241" s="279"/>
      <c r="AX241" s="279"/>
      <c r="AY241" s="279"/>
      <c r="AZ241" s="279"/>
      <c r="BA241" s="279"/>
      <c r="BB241" s="279"/>
      <c r="BC241" s="279"/>
      <c r="BD241" s="279"/>
      <c r="BE241" s="279"/>
      <c r="BF241" s="279"/>
      <c r="BG241" s="279"/>
      <c r="BH241" s="279"/>
      <c r="BI241" s="279"/>
      <c r="BJ241" s="279"/>
      <c r="BK241" s="279"/>
      <c r="BL241" s="279"/>
      <c r="BM241" s="279"/>
      <c r="BN241" s="279"/>
      <c r="BO241" s="279"/>
      <c r="BP241" s="279"/>
      <c r="BQ241" s="279"/>
      <c r="BR241" s="279"/>
      <c r="BS241" s="279"/>
      <c r="BT241" s="279"/>
      <c r="BU241" s="279"/>
      <c r="BV241" s="279"/>
      <c r="BW241" s="279"/>
      <c r="BX241" s="279"/>
      <c r="BY241" s="279"/>
      <c r="BZ241" s="279"/>
      <c r="CA241" s="279"/>
      <c r="CB241" s="279"/>
      <c r="CC241" s="279"/>
      <c r="CD241" s="279"/>
      <c r="CE241" s="279"/>
      <c r="CF241" s="279"/>
      <c r="CG241" s="279"/>
      <c r="CH241" s="279"/>
      <c r="CI241" s="279"/>
      <c r="CJ241" s="279"/>
      <c r="CK241" s="279"/>
      <c r="CL241" s="279"/>
      <c r="CM241" s="279"/>
      <c r="CN241" s="279"/>
      <c r="CO241" s="279"/>
      <c r="CP241" s="289" t="str">
        <f t="shared" si="14"/>
        <v/>
      </c>
      <c r="CQ241" s="202"/>
    </row>
    <row r="242" spans="1:95" x14ac:dyDescent="0.3">
      <c r="A242" s="99"/>
      <c r="B242" s="268">
        <f t="shared" si="15"/>
        <v>233</v>
      </c>
      <c r="C242" s="280"/>
      <c r="D242" s="280"/>
      <c r="F242" s="280"/>
      <c r="G242" s="282"/>
      <c r="H242" s="101"/>
      <c r="I242" s="283"/>
      <c r="J242" s="283"/>
      <c r="K242" s="283"/>
      <c r="L242" s="283"/>
      <c r="M242" s="283"/>
      <c r="N242" s="283"/>
      <c r="O242" s="283"/>
      <c r="P242" s="101"/>
      <c r="Q242" s="283"/>
      <c r="R242" s="283"/>
      <c r="S242" s="283"/>
      <c r="T242" s="283"/>
      <c r="U242" s="283"/>
      <c r="V242" s="283"/>
      <c r="W242" s="283"/>
      <c r="X242" s="102"/>
      <c r="Y242" s="284"/>
      <c r="Z242" s="284"/>
      <c r="AA242" s="284"/>
      <c r="AB242" s="206" t="str">
        <f t="shared" si="13"/>
        <v/>
      </c>
      <c r="AC242" s="285"/>
      <c r="AD242" s="285"/>
      <c r="AE242" s="102"/>
      <c r="AF242" s="287"/>
      <c r="AG242" s="287"/>
      <c r="AH242" s="102"/>
      <c r="AI242" s="279"/>
      <c r="AJ242" s="279"/>
      <c r="AK242" s="279"/>
      <c r="AL242" s="279"/>
      <c r="AM242" s="279"/>
      <c r="AN242" s="279"/>
      <c r="AO242" s="279"/>
      <c r="AP242" s="279"/>
      <c r="AQ242" s="92"/>
      <c r="AR242" s="279"/>
      <c r="AS242" s="279"/>
      <c r="AT242" s="279"/>
      <c r="AU242" s="279"/>
      <c r="AV242" s="279"/>
      <c r="AW242" s="279"/>
      <c r="AX242" s="279"/>
      <c r="AY242" s="279"/>
      <c r="AZ242" s="279"/>
      <c r="BA242" s="279"/>
      <c r="BB242" s="279"/>
      <c r="BC242" s="279"/>
      <c r="BD242" s="279"/>
      <c r="BE242" s="279"/>
      <c r="BF242" s="279"/>
      <c r="BG242" s="279"/>
      <c r="BH242" s="279"/>
      <c r="BI242" s="279"/>
      <c r="BJ242" s="279"/>
      <c r="BK242" s="279"/>
      <c r="BL242" s="279"/>
      <c r="BM242" s="279"/>
      <c r="BN242" s="279"/>
      <c r="BO242" s="279"/>
      <c r="BP242" s="279"/>
      <c r="BQ242" s="279"/>
      <c r="BR242" s="279"/>
      <c r="BS242" s="279"/>
      <c r="BT242" s="279"/>
      <c r="BU242" s="279"/>
      <c r="BV242" s="279"/>
      <c r="BW242" s="279"/>
      <c r="BX242" s="279"/>
      <c r="BY242" s="279"/>
      <c r="BZ242" s="279"/>
      <c r="CA242" s="279"/>
      <c r="CB242" s="279"/>
      <c r="CC242" s="279"/>
      <c r="CD242" s="279"/>
      <c r="CE242" s="279"/>
      <c r="CF242" s="279"/>
      <c r="CG242" s="279"/>
      <c r="CH242" s="279"/>
      <c r="CI242" s="279"/>
      <c r="CJ242" s="279"/>
      <c r="CK242" s="279"/>
      <c r="CL242" s="279"/>
      <c r="CM242" s="279"/>
      <c r="CN242" s="279"/>
      <c r="CO242" s="279"/>
      <c r="CP242" s="289" t="str">
        <f t="shared" si="14"/>
        <v/>
      </c>
      <c r="CQ242" s="202"/>
    </row>
    <row r="243" spans="1:95" x14ac:dyDescent="0.3">
      <c r="A243" s="99"/>
      <c r="B243" s="268">
        <f t="shared" si="15"/>
        <v>234</v>
      </c>
      <c r="C243" s="280"/>
      <c r="D243" s="280"/>
      <c r="F243" s="280"/>
      <c r="G243" s="282"/>
      <c r="H243" s="101"/>
      <c r="I243" s="283"/>
      <c r="J243" s="283"/>
      <c r="K243" s="283"/>
      <c r="L243" s="283"/>
      <c r="M243" s="283"/>
      <c r="N243" s="283"/>
      <c r="O243" s="283"/>
      <c r="P243" s="101"/>
      <c r="Q243" s="283"/>
      <c r="R243" s="283"/>
      <c r="S243" s="283"/>
      <c r="T243" s="283"/>
      <c r="U243" s="283"/>
      <c r="V243" s="283"/>
      <c r="W243" s="283"/>
      <c r="X243" s="102"/>
      <c r="Y243" s="284"/>
      <c r="Z243" s="284"/>
      <c r="AA243" s="284"/>
      <c r="AB243" s="206" t="str">
        <f t="shared" si="13"/>
        <v/>
      </c>
      <c r="AC243" s="285"/>
      <c r="AD243" s="285"/>
      <c r="AE243" s="102"/>
      <c r="AF243" s="287"/>
      <c r="AG243" s="287"/>
      <c r="AH243" s="102"/>
      <c r="AI243" s="279"/>
      <c r="AJ243" s="279"/>
      <c r="AK243" s="279"/>
      <c r="AL243" s="279"/>
      <c r="AM243" s="279"/>
      <c r="AN243" s="279"/>
      <c r="AO243" s="279"/>
      <c r="AP243" s="279"/>
      <c r="AQ243" s="92"/>
      <c r="AR243" s="279"/>
      <c r="AS243" s="279"/>
      <c r="AT243" s="279"/>
      <c r="AU243" s="279"/>
      <c r="AV243" s="279"/>
      <c r="AW243" s="279"/>
      <c r="AX243" s="279"/>
      <c r="AY243" s="279"/>
      <c r="AZ243" s="279"/>
      <c r="BA243" s="279"/>
      <c r="BB243" s="279"/>
      <c r="BC243" s="279"/>
      <c r="BD243" s="279"/>
      <c r="BE243" s="279"/>
      <c r="BF243" s="279"/>
      <c r="BG243" s="279"/>
      <c r="BH243" s="279"/>
      <c r="BI243" s="279"/>
      <c r="BJ243" s="279"/>
      <c r="BK243" s="279"/>
      <c r="BL243" s="279"/>
      <c r="BM243" s="279"/>
      <c r="BN243" s="279"/>
      <c r="BO243" s="279"/>
      <c r="BP243" s="279"/>
      <c r="BQ243" s="279"/>
      <c r="BR243" s="279"/>
      <c r="BS243" s="279"/>
      <c r="BT243" s="279"/>
      <c r="BU243" s="279"/>
      <c r="BV243" s="279"/>
      <c r="BW243" s="279"/>
      <c r="BX243" s="279"/>
      <c r="BY243" s="279"/>
      <c r="BZ243" s="279"/>
      <c r="CA243" s="279"/>
      <c r="CB243" s="279"/>
      <c r="CC243" s="279"/>
      <c r="CD243" s="279"/>
      <c r="CE243" s="279"/>
      <c r="CF243" s="279"/>
      <c r="CG243" s="279"/>
      <c r="CH243" s="279"/>
      <c r="CI243" s="279"/>
      <c r="CJ243" s="279"/>
      <c r="CK243" s="279"/>
      <c r="CL243" s="279"/>
      <c r="CM243" s="279"/>
      <c r="CN243" s="279"/>
      <c r="CO243" s="279"/>
      <c r="CP243" s="289" t="str">
        <f t="shared" si="14"/>
        <v/>
      </c>
      <c r="CQ243" s="202"/>
    </row>
    <row r="244" spans="1:95" x14ac:dyDescent="0.3">
      <c r="A244" s="99"/>
      <c r="B244" s="268">
        <f t="shared" si="15"/>
        <v>235</v>
      </c>
      <c r="C244" s="280"/>
      <c r="D244" s="280"/>
      <c r="F244" s="280"/>
      <c r="G244" s="282"/>
      <c r="H244" s="101"/>
      <c r="I244" s="283"/>
      <c r="J244" s="283"/>
      <c r="K244" s="283"/>
      <c r="L244" s="283"/>
      <c r="M244" s="283"/>
      <c r="N244" s="283"/>
      <c r="O244" s="283"/>
      <c r="P244" s="101"/>
      <c r="Q244" s="283"/>
      <c r="R244" s="283"/>
      <c r="S244" s="283"/>
      <c r="T244" s="283"/>
      <c r="U244" s="283"/>
      <c r="V244" s="283"/>
      <c r="W244" s="283"/>
      <c r="X244" s="102"/>
      <c r="Y244" s="284"/>
      <c r="Z244" s="284"/>
      <c r="AA244" s="284"/>
      <c r="AB244" s="206" t="str">
        <f t="shared" si="13"/>
        <v/>
      </c>
      <c r="AC244" s="285"/>
      <c r="AD244" s="285"/>
      <c r="AE244" s="102"/>
      <c r="AF244" s="287"/>
      <c r="AG244" s="287"/>
      <c r="AH244" s="102"/>
      <c r="AI244" s="279"/>
      <c r="AJ244" s="279"/>
      <c r="AK244" s="279"/>
      <c r="AL244" s="279"/>
      <c r="AM244" s="279"/>
      <c r="AN244" s="279"/>
      <c r="AO244" s="279"/>
      <c r="AP244" s="279"/>
      <c r="AQ244" s="92"/>
      <c r="AR244" s="279"/>
      <c r="AS244" s="279"/>
      <c r="AT244" s="279"/>
      <c r="AU244" s="279"/>
      <c r="AV244" s="279"/>
      <c r="AW244" s="279"/>
      <c r="AX244" s="279"/>
      <c r="AY244" s="279"/>
      <c r="AZ244" s="279"/>
      <c r="BA244" s="279"/>
      <c r="BB244" s="279"/>
      <c r="BC244" s="279"/>
      <c r="BD244" s="279"/>
      <c r="BE244" s="279"/>
      <c r="BF244" s="279"/>
      <c r="BG244" s="279"/>
      <c r="BH244" s="279"/>
      <c r="BI244" s="279"/>
      <c r="BJ244" s="279"/>
      <c r="BK244" s="279"/>
      <c r="BL244" s="279"/>
      <c r="BM244" s="279"/>
      <c r="BN244" s="279"/>
      <c r="BO244" s="279"/>
      <c r="BP244" s="279"/>
      <c r="BQ244" s="279"/>
      <c r="BR244" s="279"/>
      <c r="BS244" s="279"/>
      <c r="BT244" s="279"/>
      <c r="BU244" s="279"/>
      <c r="BV244" s="279"/>
      <c r="BW244" s="279"/>
      <c r="BX244" s="279"/>
      <c r="BY244" s="279"/>
      <c r="BZ244" s="279"/>
      <c r="CA244" s="279"/>
      <c r="CB244" s="279"/>
      <c r="CC244" s="279"/>
      <c r="CD244" s="279"/>
      <c r="CE244" s="279"/>
      <c r="CF244" s="279"/>
      <c r="CG244" s="279"/>
      <c r="CH244" s="279"/>
      <c r="CI244" s="279"/>
      <c r="CJ244" s="279"/>
      <c r="CK244" s="279"/>
      <c r="CL244" s="279"/>
      <c r="CM244" s="279"/>
      <c r="CN244" s="279"/>
      <c r="CO244" s="279"/>
      <c r="CP244" s="289" t="str">
        <f t="shared" si="14"/>
        <v/>
      </c>
      <c r="CQ244" s="202"/>
    </row>
    <row r="245" spans="1:95" x14ac:dyDescent="0.3">
      <c r="A245" s="99"/>
      <c r="B245" s="268">
        <f t="shared" si="15"/>
        <v>236</v>
      </c>
      <c r="C245" s="280"/>
      <c r="D245" s="280"/>
      <c r="F245" s="280"/>
      <c r="G245" s="282"/>
      <c r="H245" s="101"/>
      <c r="I245" s="283"/>
      <c r="J245" s="283"/>
      <c r="K245" s="283"/>
      <c r="L245" s="283"/>
      <c r="M245" s="283"/>
      <c r="N245" s="283"/>
      <c r="O245" s="283"/>
      <c r="P245" s="101"/>
      <c r="Q245" s="283"/>
      <c r="R245" s="283"/>
      <c r="S245" s="283"/>
      <c r="T245" s="283"/>
      <c r="U245" s="283"/>
      <c r="V245" s="283"/>
      <c r="W245" s="283"/>
      <c r="X245" s="102"/>
      <c r="Y245" s="284"/>
      <c r="Z245" s="284"/>
      <c r="AA245" s="284"/>
      <c r="AB245" s="206" t="str">
        <f t="shared" si="13"/>
        <v/>
      </c>
      <c r="AC245" s="285"/>
      <c r="AD245" s="285"/>
      <c r="AE245" s="102"/>
      <c r="AF245" s="287"/>
      <c r="AG245" s="287"/>
      <c r="AH245" s="102"/>
      <c r="AI245" s="279"/>
      <c r="AJ245" s="279"/>
      <c r="AK245" s="279"/>
      <c r="AL245" s="279"/>
      <c r="AM245" s="279"/>
      <c r="AN245" s="279"/>
      <c r="AO245" s="279"/>
      <c r="AP245" s="279"/>
      <c r="AQ245" s="92"/>
      <c r="AR245" s="279"/>
      <c r="AS245" s="279"/>
      <c r="AT245" s="279"/>
      <c r="AU245" s="279"/>
      <c r="AV245" s="279"/>
      <c r="AW245" s="279"/>
      <c r="AX245" s="279"/>
      <c r="AY245" s="279"/>
      <c r="AZ245" s="279"/>
      <c r="BA245" s="279"/>
      <c r="BB245" s="279"/>
      <c r="BC245" s="279"/>
      <c r="BD245" s="279"/>
      <c r="BE245" s="279"/>
      <c r="BF245" s="279"/>
      <c r="BG245" s="279"/>
      <c r="BH245" s="279"/>
      <c r="BI245" s="279"/>
      <c r="BJ245" s="279"/>
      <c r="BK245" s="279"/>
      <c r="BL245" s="279"/>
      <c r="BM245" s="279"/>
      <c r="BN245" s="279"/>
      <c r="BO245" s="279"/>
      <c r="BP245" s="279"/>
      <c r="BQ245" s="279"/>
      <c r="BR245" s="279"/>
      <c r="BS245" s="279"/>
      <c r="BT245" s="279"/>
      <c r="BU245" s="279"/>
      <c r="BV245" s="279"/>
      <c r="BW245" s="279"/>
      <c r="BX245" s="279"/>
      <c r="BY245" s="279"/>
      <c r="BZ245" s="279"/>
      <c r="CA245" s="279"/>
      <c r="CB245" s="279"/>
      <c r="CC245" s="279"/>
      <c r="CD245" s="279"/>
      <c r="CE245" s="279"/>
      <c r="CF245" s="279"/>
      <c r="CG245" s="279"/>
      <c r="CH245" s="279"/>
      <c r="CI245" s="279"/>
      <c r="CJ245" s="279"/>
      <c r="CK245" s="279"/>
      <c r="CL245" s="279"/>
      <c r="CM245" s="279"/>
      <c r="CN245" s="279"/>
      <c r="CO245" s="279"/>
      <c r="CP245" s="289" t="str">
        <f t="shared" si="14"/>
        <v/>
      </c>
      <c r="CQ245" s="202"/>
    </row>
    <row r="246" spans="1:95" x14ac:dyDescent="0.3">
      <c r="A246" s="99"/>
      <c r="B246" s="268">
        <f t="shared" si="15"/>
        <v>237</v>
      </c>
      <c r="C246" s="280"/>
      <c r="D246" s="280"/>
      <c r="F246" s="280"/>
      <c r="G246" s="282"/>
      <c r="H246" s="101"/>
      <c r="I246" s="283"/>
      <c r="J246" s="283"/>
      <c r="K246" s="283"/>
      <c r="L246" s="283"/>
      <c r="M246" s="283"/>
      <c r="N246" s="283"/>
      <c r="O246" s="283"/>
      <c r="P246" s="101"/>
      <c r="Q246" s="283"/>
      <c r="R246" s="283"/>
      <c r="S246" s="283"/>
      <c r="T246" s="283"/>
      <c r="U246" s="283"/>
      <c r="V246" s="283"/>
      <c r="W246" s="283"/>
      <c r="X246" s="102"/>
      <c r="Y246" s="284"/>
      <c r="Z246" s="284"/>
      <c r="AA246" s="284"/>
      <c r="AB246" s="206" t="str">
        <f t="shared" si="13"/>
        <v/>
      </c>
      <c r="AC246" s="285"/>
      <c r="AD246" s="285"/>
      <c r="AE246" s="102"/>
      <c r="AF246" s="287"/>
      <c r="AG246" s="287"/>
      <c r="AH246" s="102"/>
      <c r="AI246" s="279"/>
      <c r="AJ246" s="279"/>
      <c r="AK246" s="279"/>
      <c r="AL246" s="279"/>
      <c r="AM246" s="279"/>
      <c r="AN246" s="279"/>
      <c r="AO246" s="279"/>
      <c r="AP246" s="279"/>
      <c r="AQ246" s="92"/>
      <c r="AR246" s="279"/>
      <c r="AS246" s="279"/>
      <c r="AT246" s="279"/>
      <c r="AU246" s="279"/>
      <c r="AV246" s="279"/>
      <c r="AW246" s="279"/>
      <c r="AX246" s="279"/>
      <c r="AY246" s="279"/>
      <c r="AZ246" s="279"/>
      <c r="BA246" s="279"/>
      <c r="BB246" s="279"/>
      <c r="BC246" s="279"/>
      <c r="BD246" s="279"/>
      <c r="BE246" s="279"/>
      <c r="BF246" s="279"/>
      <c r="BG246" s="279"/>
      <c r="BH246" s="279"/>
      <c r="BI246" s="279"/>
      <c r="BJ246" s="279"/>
      <c r="BK246" s="279"/>
      <c r="BL246" s="279"/>
      <c r="BM246" s="279"/>
      <c r="BN246" s="279"/>
      <c r="BO246" s="279"/>
      <c r="BP246" s="279"/>
      <c r="BQ246" s="279"/>
      <c r="BR246" s="279"/>
      <c r="BS246" s="279"/>
      <c r="BT246" s="279"/>
      <c r="BU246" s="279"/>
      <c r="BV246" s="279"/>
      <c r="BW246" s="279"/>
      <c r="BX246" s="279"/>
      <c r="BY246" s="279"/>
      <c r="BZ246" s="279"/>
      <c r="CA246" s="279"/>
      <c r="CB246" s="279"/>
      <c r="CC246" s="279"/>
      <c r="CD246" s="279"/>
      <c r="CE246" s="279"/>
      <c r="CF246" s="279"/>
      <c r="CG246" s="279"/>
      <c r="CH246" s="279"/>
      <c r="CI246" s="279"/>
      <c r="CJ246" s="279"/>
      <c r="CK246" s="279"/>
      <c r="CL246" s="279"/>
      <c r="CM246" s="279"/>
      <c r="CN246" s="279"/>
      <c r="CO246" s="279"/>
      <c r="CP246" s="289" t="str">
        <f t="shared" si="14"/>
        <v/>
      </c>
      <c r="CQ246" s="202"/>
    </row>
    <row r="247" spans="1:95" x14ac:dyDescent="0.3">
      <c r="A247" s="99"/>
      <c r="B247" s="268">
        <f t="shared" si="15"/>
        <v>238</v>
      </c>
      <c r="C247" s="280"/>
      <c r="D247" s="280"/>
      <c r="F247" s="280"/>
      <c r="G247" s="282"/>
      <c r="H247" s="101"/>
      <c r="I247" s="283"/>
      <c r="J247" s="283"/>
      <c r="K247" s="283"/>
      <c r="L247" s="283"/>
      <c r="M247" s="283"/>
      <c r="N247" s="283"/>
      <c r="O247" s="283"/>
      <c r="P247" s="101"/>
      <c r="Q247" s="283"/>
      <c r="R247" s="283"/>
      <c r="S247" s="283"/>
      <c r="T247" s="283"/>
      <c r="U247" s="283"/>
      <c r="V247" s="283"/>
      <c r="W247" s="283"/>
      <c r="X247" s="102"/>
      <c r="Y247" s="284"/>
      <c r="Z247" s="284"/>
      <c r="AA247" s="284"/>
      <c r="AB247" s="206" t="str">
        <f t="shared" si="13"/>
        <v/>
      </c>
      <c r="AC247" s="285"/>
      <c r="AD247" s="285"/>
      <c r="AE247" s="102"/>
      <c r="AF247" s="287"/>
      <c r="AG247" s="287"/>
      <c r="AH247" s="102"/>
      <c r="AI247" s="279"/>
      <c r="AJ247" s="279"/>
      <c r="AK247" s="279"/>
      <c r="AL247" s="279"/>
      <c r="AM247" s="279"/>
      <c r="AN247" s="279"/>
      <c r="AO247" s="279"/>
      <c r="AP247" s="279"/>
      <c r="AQ247" s="92"/>
      <c r="AR247" s="279"/>
      <c r="AS247" s="279"/>
      <c r="AT247" s="279"/>
      <c r="AU247" s="279"/>
      <c r="AV247" s="279"/>
      <c r="AW247" s="279"/>
      <c r="AX247" s="279"/>
      <c r="AY247" s="279"/>
      <c r="AZ247" s="279"/>
      <c r="BA247" s="279"/>
      <c r="BB247" s="279"/>
      <c r="BC247" s="279"/>
      <c r="BD247" s="279"/>
      <c r="BE247" s="279"/>
      <c r="BF247" s="279"/>
      <c r="BG247" s="279"/>
      <c r="BH247" s="279"/>
      <c r="BI247" s="279"/>
      <c r="BJ247" s="279"/>
      <c r="BK247" s="279"/>
      <c r="BL247" s="279"/>
      <c r="BM247" s="279"/>
      <c r="BN247" s="279"/>
      <c r="BO247" s="279"/>
      <c r="BP247" s="279"/>
      <c r="BQ247" s="279"/>
      <c r="BR247" s="279"/>
      <c r="BS247" s="279"/>
      <c r="BT247" s="279"/>
      <c r="BU247" s="279"/>
      <c r="BV247" s="279"/>
      <c r="BW247" s="279"/>
      <c r="BX247" s="279"/>
      <c r="BY247" s="279"/>
      <c r="BZ247" s="279"/>
      <c r="CA247" s="279"/>
      <c r="CB247" s="279"/>
      <c r="CC247" s="279"/>
      <c r="CD247" s="279"/>
      <c r="CE247" s="279"/>
      <c r="CF247" s="279"/>
      <c r="CG247" s="279"/>
      <c r="CH247" s="279"/>
      <c r="CI247" s="279"/>
      <c r="CJ247" s="279"/>
      <c r="CK247" s="279"/>
      <c r="CL247" s="279"/>
      <c r="CM247" s="279"/>
      <c r="CN247" s="279"/>
      <c r="CO247" s="279"/>
      <c r="CP247" s="289" t="str">
        <f t="shared" si="14"/>
        <v/>
      </c>
      <c r="CQ247" s="202"/>
    </row>
    <row r="248" spans="1:95" x14ac:dyDescent="0.3">
      <c r="A248" s="99"/>
      <c r="B248" s="268">
        <f t="shared" si="15"/>
        <v>239</v>
      </c>
      <c r="C248" s="280"/>
      <c r="D248" s="280"/>
      <c r="F248" s="280"/>
      <c r="G248" s="282"/>
      <c r="H248" s="101"/>
      <c r="I248" s="283"/>
      <c r="J248" s="283"/>
      <c r="K248" s="283"/>
      <c r="L248" s="283"/>
      <c r="M248" s="283"/>
      <c r="N248" s="283"/>
      <c r="O248" s="283"/>
      <c r="P248" s="101"/>
      <c r="Q248" s="283"/>
      <c r="R248" s="283"/>
      <c r="S248" s="283"/>
      <c r="T248" s="283"/>
      <c r="U248" s="283"/>
      <c r="V248" s="283"/>
      <c r="W248" s="283"/>
      <c r="X248" s="102"/>
      <c r="Y248" s="284"/>
      <c r="Z248" s="284"/>
      <c r="AA248" s="284"/>
      <c r="AB248" s="206" t="str">
        <f t="shared" si="13"/>
        <v/>
      </c>
      <c r="AC248" s="285"/>
      <c r="AD248" s="285"/>
      <c r="AE248" s="102"/>
      <c r="AF248" s="287"/>
      <c r="AG248" s="287"/>
      <c r="AH248" s="102"/>
      <c r="AI248" s="279"/>
      <c r="AJ248" s="279"/>
      <c r="AK248" s="279"/>
      <c r="AL248" s="279"/>
      <c r="AM248" s="279"/>
      <c r="AN248" s="279"/>
      <c r="AO248" s="279"/>
      <c r="AP248" s="279"/>
      <c r="AQ248" s="92"/>
      <c r="AR248" s="279"/>
      <c r="AS248" s="279"/>
      <c r="AT248" s="279"/>
      <c r="AU248" s="279"/>
      <c r="AV248" s="279"/>
      <c r="AW248" s="279"/>
      <c r="AX248" s="279"/>
      <c r="AY248" s="279"/>
      <c r="AZ248" s="279"/>
      <c r="BA248" s="279"/>
      <c r="BB248" s="279"/>
      <c r="BC248" s="279"/>
      <c r="BD248" s="279"/>
      <c r="BE248" s="279"/>
      <c r="BF248" s="279"/>
      <c r="BG248" s="279"/>
      <c r="BH248" s="279"/>
      <c r="BI248" s="279"/>
      <c r="BJ248" s="279"/>
      <c r="BK248" s="279"/>
      <c r="BL248" s="279"/>
      <c r="BM248" s="279"/>
      <c r="BN248" s="279"/>
      <c r="BO248" s="279"/>
      <c r="BP248" s="279"/>
      <c r="BQ248" s="279"/>
      <c r="BR248" s="279"/>
      <c r="BS248" s="279"/>
      <c r="BT248" s="279"/>
      <c r="BU248" s="279"/>
      <c r="BV248" s="279"/>
      <c r="BW248" s="279"/>
      <c r="BX248" s="279"/>
      <c r="BY248" s="279"/>
      <c r="BZ248" s="279"/>
      <c r="CA248" s="279"/>
      <c r="CB248" s="279"/>
      <c r="CC248" s="279"/>
      <c r="CD248" s="279"/>
      <c r="CE248" s="279"/>
      <c r="CF248" s="279"/>
      <c r="CG248" s="279"/>
      <c r="CH248" s="279"/>
      <c r="CI248" s="279"/>
      <c r="CJ248" s="279"/>
      <c r="CK248" s="279"/>
      <c r="CL248" s="279"/>
      <c r="CM248" s="279"/>
      <c r="CN248" s="279"/>
      <c r="CO248" s="279"/>
      <c r="CP248" s="289" t="str">
        <f t="shared" si="14"/>
        <v/>
      </c>
      <c r="CQ248" s="202"/>
    </row>
    <row r="249" spans="1:95" x14ac:dyDescent="0.3">
      <c r="A249" s="99"/>
      <c r="B249" s="268">
        <f t="shared" si="15"/>
        <v>240</v>
      </c>
      <c r="C249" s="280"/>
      <c r="D249" s="280"/>
      <c r="F249" s="280"/>
      <c r="G249" s="282"/>
      <c r="H249" s="101"/>
      <c r="I249" s="283"/>
      <c r="J249" s="283"/>
      <c r="K249" s="283"/>
      <c r="L249" s="283"/>
      <c r="M249" s="283"/>
      <c r="N249" s="283"/>
      <c r="O249" s="283"/>
      <c r="P249" s="101"/>
      <c r="Q249" s="283"/>
      <c r="R249" s="283"/>
      <c r="S249" s="283"/>
      <c r="T249" s="283"/>
      <c r="U249" s="283"/>
      <c r="V249" s="283"/>
      <c r="W249" s="283"/>
      <c r="X249" s="102"/>
      <c r="Y249" s="284"/>
      <c r="Z249" s="284"/>
      <c r="AA249" s="284"/>
      <c r="AB249" s="206" t="str">
        <f t="shared" si="13"/>
        <v/>
      </c>
      <c r="AC249" s="285"/>
      <c r="AD249" s="285"/>
      <c r="AE249" s="102"/>
      <c r="AF249" s="287"/>
      <c r="AG249" s="287"/>
      <c r="AH249" s="102"/>
      <c r="AI249" s="279"/>
      <c r="AJ249" s="279"/>
      <c r="AK249" s="279"/>
      <c r="AL249" s="279"/>
      <c r="AM249" s="279"/>
      <c r="AN249" s="279"/>
      <c r="AO249" s="279"/>
      <c r="AP249" s="279"/>
      <c r="AQ249" s="92"/>
      <c r="AR249" s="279"/>
      <c r="AS249" s="279"/>
      <c r="AT249" s="279"/>
      <c r="AU249" s="279"/>
      <c r="AV249" s="279"/>
      <c r="AW249" s="279"/>
      <c r="AX249" s="279"/>
      <c r="AY249" s="279"/>
      <c r="AZ249" s="279"/>
      <c r="BA249" s="279"/>
      <c r="BB249" s="279"/>
      <c r="BC249" s="279"/>
      <c r="BD249" s="279"/>
      <c r="BE249" s="279"/>
      <c r="BF249" s="279"/>
      <c r="BG249" s="279"/>
      <c r="BH249" s="279"/>
      <c r="BI249" s="279"/>
      <c r="BJ249" s="279"/>
      <c r="BK249" s="279"/>
      <c r="BL249" s="279"/>
      <c r="BM249" s="279"/>
      <c r="BN249" s="279"/>
      <c r="BO249" s="279"/>
      <c r="BP249" s="279"/>
      <c r="BQ249" s="279"/>
      <c r="BR249" s="279"/>
      <c r="BS249" s="279"/>
      <c r="BT249" s="279"/>
      <c r="BU249" s="279"/>
      <c r="BV249" s="279"/>
      <c r="BW249" s="279"/>
      <c r="BX249" s="279"/>
      <c r="BY249" s="279"/>
      <c r="BZ249" s="279"/>
      <c r="CA249" s="279"/>
      <c r="CB249" s="279"/>
      <c r="CC249" s="279"/>
      <c r="CD249" s="279"/>
      <c r="CE249" s="279"/>
      <c r="CF249" s="279"/>
      <c r="CG249" s="279"/>
      <c r="CH249" s="279"/>
      <c r="CI249" s="279"/>
      <c r="CJ249" s="279"/>
      <c r="CK249" s="279"/>
      <c r="CL249" s="279"/>
      <c r="CM249" s="279"/>
      <c r="CN249" s="279"/>
      <c r="CO249" s="279"/>
      <c r="CP249" s="289" t="str">
        <f t="shared" si="14"/>
        <v/>
      </c>
      <c r="CQ249" s="202"/>
    </row>
    <row r="250" spans="1:95" x14ac:dyDescent="0.3">
      <c r="A250" s="99"/>
      <c r="B250" s="268">
        <f t="shared" si="15"/>
        <v>241</v>
      </c>
      <c r="C250" s="280"/>
      <c r="D250" s="280"/>
      <c r="F250" s="280"/>
      <c r="G250" s="282"/>
      <c r="H250" s="101"/>
      <c r="I250" s="283"/>
      <c r="J250" s="283"/>
      <c r="K250" s="283"/>
      <c r="L250" s="283"/>
      <c r="M250" s="283"/>
      <c r="N250" s="283"/>
      <c r="O250" s="283"/>
      <c r="P250" s="101"/>
      <c r="Q250" s="283"/>
      <c r="R250" s="283"/>
      <c r="S250" s="283"/>
      <c r="T250" s="283"/>
      <c r="U250" s="283"/>
      <c r="V250" s="283"/>
      <c r="W250" s="283"/>
      <c r="X250" s="102"/>
      <c r="Y250" s="284"/>
      <c r="Z250" s="284"/>
      <c r="AA250" s="284"/>
      <c r="AB250" s="206" t="str">
        <f t="shared" si="13"/>
        <v/>
      </c>
      <c r="AC250" s="285"/>
      <c r="AD250" s="285"/>
      <c r="AE250" s="102"/>
      <c r="AF250" s="287"/>
      <c r="AG250" s="287"/>
      <c r="AH250" s="102"/>
      <c r="AI250" s="279"/>
      <c r="AJ250" s="279"/>
      <c r="AK250" s="279"/>
      <c r="AL250" s="279"/>
      <c r="AM250" s="279"/>
      <c r="AN250" s="279"/>
      <c r="AO250" s="279"/>
      <c r="AP250" s="279"/>
      <c r="AQ250" s="92"/>
      <c r="AR250" s="279"/>
      <c r="AS250" s="279"/>
      <c r="AT250" s="279"/>
      <c r="AU250" s="279"/>
      <c r="AV250" s="279"/>
      <c r="AW250" s="279"/>
      <c r="AX250" s="279"/>
      <c r="AY250" s="279"/>
      <c r="AZ250" s="279"/>
      <c r="BA250" s="279"/>
      <c r="BB250" s="279"/>
      <c r="BC250" s="279"/>
      <c r="BD250" s="279"/>
      <c r="BE250" s="279"/>
      <c r="BF250" s="279"/>
      <c r="BG250" s="279"/>
      <c r="BH250" s="279"/>
      <c r="BI250" s="279"/>
      <c r="BJ250" s="279"/>
      <c r="BK250" s="279"/>
      <c r="BL250" s="279"/>
      <c r="BM250" s="279"/>
      <c r="BN250" s="279"/>
      <c r="BO250" s="279"/>
      <c r="BP250" s="279"/>
      <c r="BQ250" s="279"/>
      <c r="BR250" s="279"/>
      <c r="BS250" s="279"/>
      <c r="BT250" s="279"/>
      <c r="BU250" s="279"/>
      <c r="BV250" s="279"/>
      <c r="BW250" s="279"/>
      <c r="BX250" s="279"/>
      <c r="BY250" s="279"/>
      <c r="BZ250" s="279"/>
      <c r="CA250" s="279"/>
      <c r="CB250" s="279"/>
      <c r="CC250" s="279"/>
      <c r="CD250" s="279"/>
      <c r="CE250" s="279"/>
      <c r="CF250" s="279"/>
      <c r="CG250" s="279"/>
      <c r="CH250" s="279"/>
      <c r="CI250" s="279"/>
      <c r="CJ250" s="279"/>
      <c r="CK250" s="279"/>
      <c r="CL250" s="279"/>
      <c r="CM250" s="279"/>
      <c r="CN250" s="279"/>
      <c r="CO250" s="279"/>
      <c r="CP250" s="289" t="str">
        <f t="shared" si="14"/>
        <v/>
      </c>
      <c r="CQ250" s="202"/>
    </row>
    <row r="251" spans="1:95" x14ac:dyDescent="0.3">
      <c r="A251" s="99"/>
      <c r="B251" s="268">
        <f t="shared" si="15"/>
        <v>242</v>
      </c>
      <c r="C251" s="280"/>
      <c r="D251" s="280"/>
      <c r="F251" s="280"/>
      <c r="G251" s="282"/>
      <c r="H251" s="101"/>
      <c r="I251" s="283"/>
      <c r="J251" s="283"/>
      <c r="K251" s="283"/>
      <c r="L251" s="283"/>
      <c r="M251" s="283"/>
      <c r="N251" s="283"/>
      <c r="O251" s="283"/>
      <c r="P251" s="101"/>
      <c r="Q251" s="283"/>
      <c r="R251" s="283"/>
      <c r="S251" s="283"/>
      <c r="T251" s="283"/>
      <c r="U251" s="283"/>
      <c r="V251" s="283"/>
      <c r="W251" s="283"/>
      <c r="X251" s="102"/>
      <c r="Y251" s="284"/>
      <c r="Z251" s="284"/>
      <c r="AA251" s="284"/>
      <c r="AB251" s="206" t="str">
        <f t="shared" si="13"/>
        <v/>
      </c>
      <c r="AC251" s="285"/>
      <c r="AD251" s="285"/>
      <c r="AE251" s="102"/>
      <c r="AF251" s="287"/>
      <c r="AG251" s="287"/>
      <c r="AH251" s="102"/>
      <c r="AI251" s="279"/>
      <c r="AJ251" s="279"/>
      <c r="AK251" s="279"/>
      <c r="AL251" s="279"/>
      <c r="AM251" s="279"/>
      <c r="AN251" s="279"/>
      <c r="AO251" s="279"/>
      <c r="AP251" s="279"/>
      <c r="AQ251" s="92"/>
      <c r="AR251" s="279"/>
      <c r="AS251" s="279"/>
      <c r="AT251" s="279"/>
      <c r="AU251" s="279"/>
      <c r="AV251" s="279"/>
      <c r="AW251" s="279"/>
      <c r="AX251" s="279"/>
      <c r="AY251" s="279"/>
      <c r="AZ251" s="279"/>
      <c r="BA251" s="279"/>
      <c r="BB251" s="279"/>
      <c r="BC251" s="279"/>
      <c r="BD251" s="279"/>
      <c r="BE251" s="279"/>
      <c r="BF251" s="279"/>
      <c r="BG251" s="279"/>
      <c r="BH251" s="279"/>
      <c r="BI251" s="279"/>
      <c r="BJ251" s="279"/>
      <c r="BK251" s="279"/>
      <c r="BL251" s="279"/>
      <c r="BM251" s="279"/>
      <c r="BN251" s="279"/>
      <c r="BO251" s="279"/>
      <c r="BP251" s="279"/>
      <c r="BQ251" s="279"/>
      <c r="BR251" s="279"/>
      <c r="BS251" s="279"/>
      <c r="BT251" s="279"/>
      <c r="BU251" s="279"/>
      <c r="BV251" s="279"/>
      <c r="BW251" s="279"/>
      <c r="BX251" s="279"/>
      <c r="BY251" s="279"/>
      <c r="BZ251" s="279"/>
      <c r="CA251" s="279"/>
      <c r="CB251" s="279"/>
      <c r="CC251" s="279"/>
      <c r="CD251" s="279"/>
      <c r="CE251" s="279"/>
      <c r="CF251" s="279"/>
      <c r="CG251" s="279"/>
      <c r="CH251" s="279"/>
      <c r="CI251" s="279"/>
      <c r="CJ251" s="279"/>
      <c r="CK251" s="279"/>
      <c r="CL251" s="279"/>
      <c r="CM251" s="279"/>
      <c r="CN251" s="279"/>
      <c r="CO251" s="279"/>
      <c r="CP251" s="289" t="str">
        <f t="shared" si="14"/>
        <v/>
      </c>
      <c r="CQ251" s="202"/>
    </row>
    <row r="252" spans="1:95" x14ac:dyDescent="0.3">
      <c r="A252" s="99"/>
      <c r="B252" s="268">
        <f t="shared" si="15"/>
        <v>243</v>
      </c>
      <c r="C252" s="280"/>
      <c r="D252" s="280"/>
      <c r="F252" s="280"/>
      <c r="G252" s="282"/>
      <c r="H252" s="101"/>
      <c r="I252" s="283"/>
      <c r="J252" s="283"/>
      <c r="K252" s="283"/>
      <c r="L252" s="283"/>
      <c r="M252" s="283"/>
      <c r="N252" s="283"/>
      <c r="O252" s="283"/>
      <c r="P252" s="101"/>
      <c r="Q252" s="283"/>
      <c r="R252" s="283"/>
      <c r="S252" s="283"/>
      <c r="T252" s="283"/>
      <c r="U252" s="283"/>
      <c r="V252" s="283"/>
      <c r="W252" s="283"/>
      <c r="X252" s="102"/>
      <c r="Y252" s="284"/>
      <c r="Z252" s="284"/>
      <c r="AA252" s="284"/>
      <c r="AB252" s="206" t="str">
        <f t="shared" si="13"/>
        <v/>
      </c>
      <c r="AC252" s="285"/>
      <c r="AD252" s="285"/>
      <c r="AE252" s="102"/>
      <c r="AF252" s="287"/>
      <c r="AG252" s="287"/>
      <c r="AH252" s="102"/>
      <c r="AI252" s="279"/>
      <c r="AJ252" s="279"/>
      <c r="AK252" s="279"/>
      <c r="AL252" s="279"/>
      <c r="AM252" s="279"/>
      <c r="AN252" s="279"/>
      <c r="AO252" s="279"/>
      <c r="AP252" s="279"/>
      <c r="AQ252" s="92"/>
      <c r="AR252" s="279"/>
      <c r="AS252" s="279"/>
      <c r="AT252" s="279"/>
      <c r="AU252" s="279"/>
      <c r="AV252" s="279"/>
      <c r="AW252" s="279"/>
      <c r="AX252" s="279"/>
      <c r="AY252" s="279"/>
      <c r="AZ252" s="279"/>
      <c r="BA252" s="279"/>
      <c r="BB252" s="279"/>
      <c r="BC252" s="279"/>
      <c r="BD252" s="279"/>
      <c r="BE252" s="279"/>
      <c r="BF252" s="279"/>
      <c r="BG252" s="279"/>
      <c r="BH252" s="279"/>
      <c r="BI252" s="279"/>
      <c r="BJ252" s="279"/>
      <c r="BK252" s="279"/>
      <c r="BL252" s="279"/>
      <c r="BM252" s="279"/>
      <c r="BN252" s="279"/>
      <c r="BO252" s="279"/>
      <c r="BP252" s="279"/>
      <c r="BQ252" s="279"/>
      <c r="BR252" s="279"/>
      <c r="BS252" s="279"/>
      <c r="BT252" s="279"/>
      <c r="BU252" s="279"/>
      <c r="BV252" s="279"/>
      <c r="BW252" s="279"/>
      <c r="BX252" s="279"/>
      <c r="BY252" s="279"/>
      <c r="BZ252" s="279"/>
      <c r="CA252" s="279"/>
      <c r="CB252" s="279"/>
      <c r="CC252" s="279"/>
      <c r="CD252" s="279"/>
      <c r="CE252" s="279"/>
      <c r="CF252" s="279"/>
      <c r="CG252" s="279"/>
      <c r="CH252" s="279"/>
      <c r="CI252" s="279"/>
      <c r="CJ252" s="279"/>
      <c r="CK252" s="279"/>
      <c r="CL252" s="279"/>
      <c r="CM252" s="279"/>
      <c r="CN252" s="279"/>
      <c r="CO252" s="279"/>
      <c r="CP252" s="289" t="str">
        <f t="shared" si="14"/>
        <v/>
      </c>
      <c r="CQ252" s="202"/>
    </row>
    <row r="253" spans="1:95" x14ac:dyDescent="0.3">
      <c r="A253" s="99"/>
      <c r="B253" s="268">
        <f t="shared" si="15"/>
        <v>244</v>
      </c>
      <c r="C253" s="280"/>
      <c r="D253" s="280"/>
      <c r="F253" s="280"/>
      <c r="G253" s="282"/>
      <c r="H253" s="101"/>
      <c r="I253" s="283"/>
      <c r="J253" s="283"/>
      <c r="K253" s="283"/>
      <c r="L253" s="283"/>
      <c r="M253" s="283"/>
      <c r="N253" s="283"/>
      <c r="O253" s="283"/>
      <c r="P253" s="101"/>
      <c r="Q253" s="283"/>
      <c r="R253" s="283"/>
      <c r="S253" s="283"/>
      <c r="T253" s="283"/>
      <c r="U253" s="283"/>
      <c r="V253" s="283"/>
      <c r="W253" s="283"/>
      <c r="X253" s="102"/>
      <c r="Y253" s="284"/>
      <c r="Z253" s="284"/>
      <c r="AA253" s="284"/>
      <c r="AB253" s="206" t="str">
        <f t="shared" si="13"/>
        <v/>
      </c>
      <c r="AC253" s="285"/>
      <c r="AD253" s="285"/>
      <c r="AE253" s="102"/>
      <c r="AF253" s="287"/>
      <c r="AG253" s="287"/>
      <c r="AH253" s="102"/>
      <c r="AI253" s="279"/>
      <c r="AJ253" s="279"/>
      <c r="AK253" s="279"/>
      <c r="AL253" s="279"/>
      <c r="AM253" s="279"/>
      <c r="AN253" s="279"/>
      <c r="AO253" s="279"/>
      <c r="AP253" s="279"/>
      <c r="AQ253" s="92"/>
      <c r="AR253" s="279"/>
      <c r="AS253" s="279"/>
      <c r="AT253" s="279"/>
      <c r="AU253" s="279"/>
      <c r="AV253" s="279"/>
      <c r="AW253" s="279"/>
      <c r="AX253" s="279"/>
      <c r="AY253" s="279"/>
      <c r="AZ253" s="279"/>
      <c r="BA253" s="279"/>
      <c r="BB253" s="279"/>
      <c r="BC253" s="279"/>
      <c r="BD253" s="279"/>
      <c r="BE253" s="279"/>
      <c r="BF253" s="279"/>
      <c r="BG253" s="279"/>
      <c r="BH253" s="279"/>
      <c r="BI253" s="279"/>
      <c r="BJ253" s="279"/>
      <c r="BK253" s="279"/>
      <c r="BL253" s="279"/>
      <c r="BM253" s="279"/>
      <c r="BN253" s="279"/>
      <c r="BO253" s="279"/>
      <c r="BP253" s="279"/>
      <c r="BQ253" s="279"/>
      <c r="BR253" s="279"/>
      <c r="BS253" s="279"/>
      <c r="BT253" s="279"/>
      <c r="BU253" s="279"/>
      <c r="BV253" s="279"/>
      <c r="BW253" s="279"/>
      <c r="BX253" s="279"/>
      <c r="BY253" s="279"/>
      <c r="BZ253" s="279"/>
      <c r="CA253" s="279"/>
      <c r="CB253" s="279"/>
      <c r="CC253" s="279"/>
      <c r="CD253" s="279"/>
      <c r="CE253" s="279"/>
      <c r="CF253" s="279"/>
      <c r="CG253" s="279"/>
      <c r="CH253" s="279"/>
      <c r="CI253" s="279"/>
      <c r="CJ253" s="279"/>
      <c r="CK253" s="279"/>
      <c r="CL253" s="279"/>
      <c r="CM253" s="279"/>
      <c r="CN253" s="279"/>
      <c r="CO253" s="279"/>
      <c r="CP253" s="289" t="str">
        <f t="shared" si="14"/>
        <v/>
      </c>
      <c r="CQ253" s="202"/>
    </row>
    <row r="254" spans="1:95" x14ac:dyDescent="0.3">
      <c r="A254" s="99"/>
      <c r="B254" s="268">
        <f t="shared" si="15"/>
        <v>245</v>
      </c>
      <c r="C254" s="280"/>
      <c r="D254" s="280"/>
      <c r="F254" s="280"/>
      <c r="G254" s="282"/>
      <c r="H254" s="101"/>
      <c r="I254" s="283"/>
      <c r="J254" s="283"/>
      <c r="K254" s="283"/>
      <c r="L254" s="283"/>
      <c r="M254" s="283"/>
      <c r="N254" s="283"/>
      <c r="O254" s="283"/>
      <c r="P254" s="101"/>
      <c r="Q254" s="283"/>
      <c r="R254" s="283"/>
      <c r="S254" s="283"/>
      <c r="T254" s="283"/>
      <c r="U254" s="283"/>
      <c r="V254" s="283"/>
      <c r="W254" s="283"/>
      <c r="X254" s="102"/>
      <c r="Y254" s="284"/>
      <c r="Z254" s="284"/>
      <c r="AA254" s="284"/>
      <c r="AB254" s="206" t="str">
        <f t="shared" si="13"/>
        <v/>
      </c>
      <c r="AC254" s="285"/>
      <c r="AD254" s="285"/>
      <c r="AE254" s="102"/>
      <c r="AF254" s="287"/>
      <c r="AG254" s="287"/>
      <c r="AH254" s="102"/>
      <c r="AI254" s="279"/>
      <c r="AJ254" s="279"/>
      <c r="AK254" s="279"/>
      <c r="AL254" s="279"/>
      <c r="AM254" s="279"/>
      <c r="AN254" s="279"/>
      <c r="AO254" s="279"/>
      <c r="AP254" s="279"/>
      <c r="AQ254" s="92"/>
      <c r="AR254" s="279"/>
      <c r="AS254" s="279"/>
      <c r="AT254" s="279"/>
      <c r="AU254" s="279"/>
      <c r="AV254" s="279"/>
      <c r="AW254" s="279"/>
      <c r="AX254" s="279"/>
      <c r="AY254" s="279"/>
      <c r="AZ254" s="279"/>
      <c r="BA254" s="279"/>
      <c r="BB254" s="279"/>
      <c r="BC254" s="279"/>
      <c r="BD254" s="279"/>
      <c r="BE254" s="279"/>
      <c r="BF254" s="279"/>
      <c r="BG254" s="279"/>
      <c r="BH254" s="279"/>
      <c r="BI254" s="279"/>
      <c r="BJ254" s="279"/>
      <c r="BK254" s="279"/>
      <c r="BL254" s="279"/>
      <c r="BM254" s="279"/>
      <c r="BN254" s="279"/>
      <c r="BO254" s="279"/>
      <c r="BP254" s="279"/>
      <c r="BQ254" s="279"/>
      <c r="BR254" s="279"/>
      <c r="BS254" s="279"/>
      <c r="BT254" s="279"/>
      <c r="BU254" s="279"/>
      <c r="BV254" s="279"/>
      <c r="BW254" s="279"/>
      <c r="BX254" s="279"/>
      <c r="BY254" s="279"/>
      <c r="BZ254" s="279"/>
      <c r="CA254" s="279"/>
      <c r="CB254" s="279"/>
      <c r="CC254" s="279"/>
      <c r="CD254" s="279"/>
      <c r="CE254" s="279"/>
      <c r="CF254" s="279"/>
      <c r="CG254" s="279"/>
      <c r="CH254" s="279"/>
      <c r="CI254" s="279"/>
      <c r="CJ254" s="279"/>
      <c r="CK254" s="279"/>
      <c r="CL254" s="279"/>
      <c r="CM254" s="279"/>
      <c r="CN254" s="279"/>
      <c r="CO254" s="279"/>
      <c r="CP254" s="289" t="str">
        <f t="shared" si="14"/>
        <v/>
      </c>
      <c r="CQ254" s="202"/>
    </row>
    <row r="255" spans="1:95" x14ac:dyDescent="0.3">
      <c r="A255" s="99"/>
      <c r="B255" s="268">
        <f t="shared" si="15"/>
        <v>246</v>
      </c>
      <c r="C255" s="280"/>
      <c r="D255" s="280"/>
      <c r="F255" s="280"/>
      <c r="G255" s="282"/>
      <c r="H255" s="101"/>
      <c r="I255" s="283"/>
      <c r="J255" s="283"/>
      <c r="K255" s="283"/>
      <c r="L255" s="283"/>
      <c r="M255" s="283"/>
      <c r="N255" s="283"/>
      <c r="O255" s="283"/>
      <c r="P255" s="101"/>
      <c r="Q255" s="283"/>
      <c r="R255" s="283"/>
      <c r="S255" s="283"/>
      <c r="T255" s="283"/>
      <c r="U255" s="283"/>
      <c r="V255" s="283"/>
      <c r="W255" s="283"/>
      <c r="X255" s="102"/>
      <c r="Y255" s="284"/>
      <c r="Z255" s="284"/>
      <c r="AA255" s="284"/>
      <c r="AB255" s="206" t="str">
        <f t="shared" si="13"/>
        <v/>
      </c>
      <c r="AC255" s="285"/>
      <c r="AD255" s="285"/>
      <c r="AE255" s="102"/>
      <c r="AF255" s="287"/>
      <c r="AG255" s="287"/>
      <c r="AH255" s="102"/>
      <c r="AI255" s="279"/>
      <c r="AJ255" s="279"/>
      <c r="AK255" s="279"/>
      <c r="AL255" s="279"/>
      <c r="AM255" s="279"/>
      <c r="AN255" s="279"/>
      <c r="AO255" s="279"/>
      <c r="AP255" s="279"/>
      <c r="AQ255" s="92"/>
      <c r="AR255" s="279"/>
      <c r="AS255" s="279"/>
      <c r="AT255" s="279"/>
      <c r="AU255" s="279"/>
      <c r="AV255" s="279"/>
      <c r="AW255" s="279"/>
      <c r="AX255" s="279"/>
      <c r="AY255" s="279"/>
      <c r="AZ255" s="279"/>
      <c r="BA255" s="279"/>
      <c r="BB255" s="279"/>
      <c r="BC255" s="279"/>
      <c r="BD255" s="279"/>
      <c r="BE255" s="279"/>
      <c r="BF255" s="279"/>
      <c r="BG255" s="279"/>
      <c r="BH255" s="279"/>
      <c r="BI255" s="279"/>
      <c r="BJ255" s="279"/>
      <c r="BK255" s="279"/>
      <c r="BL255" s="279"/>
      <c r="BM255" s="279"/>
      <c r="BN255" s="279"/>
      <c r="BO255" s="279"/>
      <c r="BP255" s="279"/>
      <c r="BQ255" s="279"/>
      <c r="BR255" s="279"/>
      <c r="BS255" s="279"/>
      <c r="BT255" s="279"/>
      <c r="BU255" s="279"/>
      <c r="BV255" s="279"/>
      <c r="BW255" s="279"/>
      <c r="BX255" s="279"/>
      <c r="BY255" s="279"/>
      <c r="BZ255" s="279"/>
      <c r="CA255" s="279"/>
      <c r="CB255" s="279"/>
      <c r="CC255" s="279"/>
      <c r="CD255" s="279"/>
      <c r="CE255" s="279"/>
      <c r="CF255" s="279"/>
      <c r="CG255" s="279"/>
      <c r="CH255" s="279"/>
      <c r="CI255" s="279"/>
      <c r="CJ255" s="279"/>
      <c r="CK255" s="279"/>
      <c r="CL255" s="279"/>
      <c r="CM255" s="279"/>
      <c r="CN255" s="279"/>
      <c r="CO255" s="279"/>
      <c r="CP255" s="289" t="str">
        <f t="shared" si="14"/>
        <v/>
      </c>
      <c r="CQ255" s="202"/>
    </row>
    <row r="256" spans="1:95" x14ac:dyDescent="0.3">
      <c r="A256" s="99"/>
      <c r="B256" s="268">
        <f t="shared" si="15"/>
        <v>247</v>
      </c>
      <c r="C256" s="280"/>
      <c r="D256" s="280"/>
      <c r="F256" s="280"/>
      <c r="G256" s="282"/>
      <c r="H256" s="101"/>
      <c r="I256" s="283"/>
      <c r="J256" s="283"/>
      <c r="K256" s="283"/>
      <c r="L256" s="283"/>
      <c r="M256" s="283"/>
      <c r="N256" s="283"/>
      <c r="O256" s="283"/>
      <c r="P256" s="101"/>
      <c r="Q256" s="283"/>
      <c r="R256" s="283"/>
      <c r="S256" s="283"/>
      <c r="T256" s="283"/>
      <c r="U256" s="283"/>
      <c r="V256" s="283"/>
      <c r="W256" s="283"/>
      <c r="X256" s="102"/>
      <c r="Y256" s="284"/>
      <c r="Z256" s="284"/>
      <c r="AA256" s="284"/>
      <c r="AB256" s="206" t="str">
        <f t="shared" si="13"/>
        <v/>
      </c>
      <c r="AC256" s="285"/>
      <c r="AD256" s="285"/>
      <c r="AE256" s="102"/>
      <c r="AF256" s="287"/>
      <c r="AG256" s="287"/>
      <c r="AH256" s="102"/>
      <c r="AI256" s="279"/>
      <c r="AJ256" s="279"/>
      <c r="AK256" s="279"/>
      <c r="AL256" s="279"/>
      <c r="AM256" s="279"/>
      <c r="AN256" s="279"/>
      <c r="AO256" s="279"/>
      <c r="AP256" s="279"/>
      <c r="AQ256" s="92"/>
      <c r="AR256" s="279"/>
      <c r="AS256" s="279"/>
      <c r="AT256" s="279"/>
      <c r="AU256" s="279"/>
      <c r="AV256" s="279"/>
      <c r="AW256" s="279"/>
      <c r="AX256" s="279"/>
      <c r="AY256" s="279"/>
      <c r="AZ256" s="279"/>
      <c r="BA256" s="279"/>
      <c r="BB256" s="279"/>
      <c r="BC256" s="279"/>
      <c r="BD256" s="279"/>
      <c r="BE256" s="279"/>
      <c r="BF256" s="279"/>
      <c r="BG256" s="279"/>
      <c r="BH256" s="279"/>
      <c r="BI256" s="279"/>
      <c r="BJ256" s="279"/>
      <c r="BK256" s="279"/>
      <c r="BL256" s="279"/>
      <c r="BM256" s="279"/>
      <c r="BN256" s="279"/>
      <c r="BO256" s="279"/>
      <c r="BP256" s="279"/>
      <c r="BQ256" s="279"/>
      <c r="BR256" s="279"/>
      <c r="BS256" s="279"/>
      <c r="BT256" s="279"/>
      <c r="BU256" s="279"/>
      <c r="BV256" s="279"/>
      <c r="BW256" s="279"/>
      <c r="BX256" s="279"/>
      <c r="BY256" s="279"/>
      <c r="BZ256" s="279"/>
      <c r="CA256" s="279"/>
      <c r="CB256" s="279"/>
      <c r="CC256" s="279"/>
      <c r="CD256" s="279"/>
      <c r="CE256" s="279"/>
      <c r="CF256" s="279"/>
      <c r="CG256" s="279"/>
      <c r="CH256" s="279"/>
      <c r="CI256" s="279"/>
      <c r="CJ256" s="279"/>
      <c r="CK256" s="279"/>
      <c r="CL256" s="279"/>
      <c r="CM256" s="279"/>
      <c r="CN256" s="279"/>
      <c r="CO256" s="279"/>
      <c r="CP256" s="289" t="str">
        <f t="shared" si="14"/>
        <v/>
      </c>
      <c r="CQ256" s="202"/>
    </row>
    <row r="257" spans="1:95" x14ac:dyDescent="0.3">
      <c r="A257" s="99"/>
      <c r="B257" s="268">
        <f t="shared" si="15"/>
        <v>248</v>
      </c>
      <c r="C257" s="280"/>
      <c r="D257" s="280"/>
      <c r="F257" s="280"/>
      <c r="G257" s="282"/>
      <c r="H257" s="101"/>
      <c r="I257" s="283"/>
      <c r="J257" s="283"/>
      <c r="K257" s="283"/>
      <c r="L257" s="283"/>
      <c r="M257" s="283"/>
      <c r="N257" s="283"/>
      <c r="O257" s="283"/>
      <c r="P257" s="101"/>
      <c r="Q257" s="283"/>
      <c r="R257" s="283"/>
      <c r="S257" s="283"/>
      <c r="T257" s="283"/>
      <c r="U257" s="283"/>
      <c r="V257" s="283"/>
      <c r="W257" s="283"/>
      <c r="X257" s="102"/>
      <c r="Y257" s="284"/>
      <c r="Z257" s="284"/>
      <c r="AA257" s="284"/>
      <c r="AB257" s="206" t="str">
        <f t="shared" si="13"/>
        <v/>
      </c>
      <c r="AC257" s="285"/>
      <c r="AD257" s="285"/>
      <c r="AE257" s="102"/>
      <c r="AF257" s="287"/>
      <c r="AG257" s="287"/>
      <c r="AH257" s="102"/>
      <c r="AI257" s="279"/>
      <c r="AJ257" s="279"/>
      <c r="AK257" s="279"/>
      <c r="AL257" s="279"/>
      <c r="AM257" s="279"/>
      <c r="AN257" s="279"/>
      <c r="AO257" s="279"/>
      <c r="AP257" s="279"/>
      <c r="AQ257" s="92"/>
      <c r="AR257" s="279"/>
      <c r="AS257" s="279"/>
      <c r="AT257" s="279"/>
      <c r="AU257" s="279"/>
      <c r="AV257" s="279"/>
      <c r="AW257" s="279"/>
      <c r="AX257" s="279"/>
      <c r="AY257" s="279"/>
      <c r="AZ257" s="279"/>
      <c r="BA257" s="279"/>
      <c r="BB257" s="279"/>
      <c r="BC257" s="279"/>
      <c r="BD257" s="279"/>
      <c r="BE257" s="279"/>
      <c r="BF257" s="279"/>
      <c r="BG257" s="279"/>
      <c r="BH257" s="279"/>
      <c r="BI257" s="279"/>
      <c r="BJ257" s="279"/>
      <c r="BK257" s="279"/>
      <c r="BL257" s="279"/>
      <c r="BM257" s="279"/>
      <c r="BN257" s="279"/>
      <c r="BO257" s="279"/>
      <c r="BP257" s="279"/>
      <c r="BQ257" s="279"/>
      <c r="BR257" s="279"/>
      <c r="BS257" s="279"/>
      <c r="BT257" s="279"/>
      <c r="BU257" s="279"/>
      <c r="BV257" s="279"/>
      <c r="BW257" s="279"/>
      <c r="BX257" s="279"/>
      <c r="BY257" s="279"/>
      <c r="BZ257" s="279"/>
      <c r="CA257" s="279"/>
      <c r="CB257" s="279"/>
      <c r="CC257" s="279"/>
      <c r="CD257" s="279"/>
      <c r="CE257" s="279"/>
      <c r="CF257" s="279"/>
      <c r="CG257" s="279"/>
      <c r="CH257" s="279"/>
      <c r="CI257" s="279"/>
      <c r="CJ257" s="279"/>
      <c r="CK257" s="279"/>
      <c r="CL257" s="279"/>
      <c r="CM257" s="279"/>
      <c r="CN257" s="279"/>
      <c r="CO257" s="279"/>
      <c r="CP257" s="289" t="str">
        <f t="shared" si="14"/>
        <v/>
      </c>
      <c r="CQ257" s="202"/>
    </row>
    <row r="258" spans="1:95" x14ac:dyDescent="0.3">
      <c r="A258" s="99"/>
      <c r="B258" s="268">
        <f t="shared" si="15"/>
        <v>249</v>
      </c>
      <c r="C258" s="280"/>
      <c r="D258" s="280"/>
      <c r="F258" s="280"/>
      <c r="G258" s="282"/>
      <c r="H258" s="101"/>
      <c r="I258" s="283"/>
      <c r="J258" s="283"/>
      <c r="K258" s="283"/>
      <c r="L258" s="283"/>
      <c r="M258" s="283"/>
      <c r="N258" s="283"/>
      <c r="O258" s="283"/>
      <c r="P258" s="101"/>
      <c r="Q258" s="283"/>
      <c r="R258" s="283"/>
      <c r="S258" s="283"/>
      <c r="T258" s="283"/>
      <c r="U258" s="283"/>
      <c r="V258" s="283"/>
      <c r="W258" s="283"/>
      <c r="X258" s="102"/>
      <c r="Y258" s="284"/>
      <c r="Z258" s="284"/>
      <c r="AA258" s="284"/>
      <c r="AB258" s="206" t="str">
        <f t="shared" si="13"/>
        <v/>
      </c>
      <c r="AC258" s="285"/>
      <c r="AD258" s="285"/>
      <c r="AE258" s="102"/>
      <c r="AF258" s="287"/>
      <c r="AG258" s="287"/>
      <c r="AH258" s="102"/>
      <c r="AI258" s="279"/>
      <c r="AJ258" s="279"/>
      <c r="AK258" s="279"/>
      <c r="AL258" s="279"/>
      <c r="AM258" s="279"/>
      <c r="AN258" s="279"/>
      <c r="AO258" s="279"/>
      <c r="AP258" s="279"/>
      <c r="AQ258" s="92"/>
      <c r="AR258" s="279"/>
      <c r="AS258" s="279"/>
      <c r="AT258" s="279"/>
      <c r="AU258" s="279"/>
      <c r="AV258" s="279"/>
      <c r="AW258" s="279"/>
      <c r="AX258" s="279"/>
      <c r="AY258" s="279"/>
      <c r="AZ258" s="279"/>
      <c r="BA258" s="279"/>
      <c r="BB258" s="279"/>
      <c r="BC258" s="279"/>
      <c r="BD258" s="279"/>
      <c r="BE258" s="279"/>
      <c r="BF258" s="279"/>
      <c r="BG258" s="279"/>
      <c r="BH258" s="279"/>
      <c r="BI258" s="279"/>
      <c r="BJ258" s="279"/>
      <c r="BK258" s="279"/>
      <c r="BL258" s="279"/>
      <c r="BM258" s="279"/>
      <c r="BN258" s="279"/>
      <c r="BO258" s="279"/>
      <c r="BP258" s="279"/>
      <c r="BQ258" s="279"/>
      <c r="BR258" s="279"/>
      <c r="BS258" s="279"/>
      <c r="BT258" s="279"/>
      <c r="BU258" s="279"/>
      <c r="BV258" s="279"/>
      <c r="BW258" s="279"/>
      <c r="BX258" s="279"/>
      <c r="BY258" s="279"/>
      <c r="BZ258" s="279"/>
      <c r="CA258" s="279"/>
      <c r="CB258" s="279"/>
      <c r="CC258" s="279"/>
      <c r="CD258" s="279"/>
      <c r="CE258" s="279"/>
      <c r="CF258" s="279"/>
      <c r="CG258" s="279"/>
      <c r="CH258" s="279"/>
      <c r="CI258" s="279"/>
      <c r="CJ258" s="279"/>
      <c r="CK258" s="279"/>
      <c r="CL258" s="279"/>
      <c r="CM258" s="279"/>
      <c r="CN258" s="279"/>
      <c r="CO258" s="279"/>
      <c r="CP258" s="289" t="str">
        <f t="shared" si="14"/>
        <v/>
      </c>
      <c r="CQ258" s="202"/>
    </row>
    <row r="259" spans="1:95" x14ac:dyDescent="0.3">
      <c r="A259" s="99"/>
      <c r="B259" s="268">
        <f t="shared" si="15"/>
        <v>250</v>
      </c>
      <c r="C259" s="280"/>
      <c r="D259" s="280"/>
      <c r="F259" s="280"/>
      <c r="G259" s="282"/>
      <c r="H259" s="101"/>
      <c r="I259" s="283"/>
      <c r="J259" s="283"/>
      <c r="K259" s="283"/>
      <c r="L259" s="283"/>
      <c r="M259" s="283"/>
      <c r="N259" s="283"/>
      <c r="O259" s="283"/>
      <c r="P259" s="101"/>
      <c r="Q259" s="283"/>
      <c r="R259" s="283"/>
      <c r="S259" s="283"/>
      <c r="T259" s="283"/>
      <c r="U259" s="283"/>
      <c r="V259" s="283"/>
      <c r="W259" s="283"/>
      <c r="X259" s="102"/>
      <c r="Y259" s="284"/>
      <c r="Z259" s="284"/>
      <c r="AA259" s="284"/>
      <c r="AB259" s="206" t="str">
        <f t="shared" si="13"/>
        <v/>
      </c>
      <c r="AC259" s="285"/>
      <c r="AD259" s="285"/>
      <c r="AE259" s="102"/>
      <c r="AF259" s="287"/>
      <c r="AG259" s="287"/>
      <c r="AH259" s="102"/>
      <c r="AI259" s="279"/>
      <c r="AJ259" s="279"/>
      <c r="AK259" s="279"/>
      <c r="AL259" s="279"/>
      <c r="AM259" s="279"/>
      <c r="AN259" s="279"/>
      <c r="AO259" s="279"/>
      <c r="AP259" s="279"/>
      <c r="AQ259" s="92"/>
      <c r="AR259" s="279"/>
      <c r="AS259" s="279"/>
      <c r="AT259" s="279"/>
      <c r="AU259" s="279"/>
      <c r="AV259" s="279"/>
      <c r="AW259" s="279"/>
      <c r="AX259" s="279"/>
      <c r="AY259" s="279"/>
      <c r="AZ259" s="279"/>
      <c r="BA259" s="279"/>
      <c r="BB259" s="279"/>
      <c r="BC259" s="279"/>
      <c r="BD259" s="279"/>
      <c r="BE259" s="279"/>
      <c r="BF259" s="279"/>
      <c r="BG259" s="279"/>
      <c r="BH259" s="279"/>
      <c r="BI259" s="279"/>
      <c r="BJ259" s="279"/>
      <c r="BK259" s="279"/>
      <c r="BL259" s="279"/>
      <c r="BM259" s="279"/>
      <c r="BN259" s="279"/>
      <c r="BO259" s="279"/>
      <c r="BP259" s="279"/>
      <c r="BQ259" s="279"/>
      <c r="BR259" s="279"/>
      <c r="BS259" s="279"/>
      <c r="BT259" s="279"/>
      <c r="BU259" s="279"/>
      <c r="BV259" s="279"/>
      <c r="BW259" s="279"/>
      <c r="BX259" s="279"/>
      <c r="BY259" s="279"/>
      <c r="BZ259" s="279"/>
      <c r="CA259" s="279"/>
      <c r="CB259" s="279"/>
      <c r="CC259" s="279"/>
      <c r="CD259" s="279"/>
      <c r="CE259" s="279"/>
      <c r="CF259" s="279"/>
      <c r="CG259" s="279"/>
      <c r="CH259" s="279"/>
      <c r="CI259" s="279"/>
      <c r="CJ259" s="279"/>
      <c r="CK259" s="279"/>
      <c r="CL259" s="279"/>
      <c r="CM259" s="279"/>
      <c r="CN259" s="279"/>
      <c r="CO259" s="279"/>
      <c r="CP259" s="289" t="str">
        <f t="shared" si="14"/>
        <v/>
      </c>
      <c r="CQ259" s="202"/>
    </row>
    <row r="260" spans="1:95" x14ac:dyDescent="0.3">
      <c r="A260" s="99"/>
      <c r="B260" s="268">
        <f t="shared" si="15"/>
        <v>251</v>
      </c>
      <c r="C260" s="280"/>
      <c r="D260" s="280"/>
      <c r="F260" s="280"/>
      <c r="G260" s="282"/>
      <c r="H260" s="101"/>
      <c r="I260" s="283"/>
      <c r="J260" s="283"/>
      <c r="K260" s="283"/>
      <c r="L260" s="283"/>
      <c r="M260" s="283"/>
      <c r="N260" s="283"/>
      <c r="O260" s="283"/>
      <c r="P260" s="101"/>
      <c r="Q260" s="283"/>
      <c r="R260" s="283"/>
      <c r="S260" s="283"/>
      <c r="T260" s="283"/>
      <c r="U260" s="283"/>
      <c r="V260" s="283"/>
      <c r="W260" s="283"/>
      <c r="X260" s="102"/>
      <c r="Y260" s="284"/>
      <c r="Z260" s="284"/>
      <c r="AA260" s="284"/>
      <c r="AB260" s="206" t="str">
        <f t="shared" si="13"/>
        <v/>
      </c>
      <c r="AC260" s="285"/>
      <c r="AD260" s="285"/>
      <c r="AE260" s="102"/>
      <c r="AF260" s="287"/>
      <c r="AG260" s="287"/>
      <c r="AH260" s="102"/>
      <c r="AI260" s="279"/>
      <c r="AJ260" s="279"/>
      <c r="AK260" s="279"/>
      <c r="AL260" s="279"/>
      <c r="AM260" s="279"/>
      <c r="AN260" s="279"/>
      <c r="AO260" s="279"/>
      <c r="AP260" s="279"/>
      <c r="AQ260" s="92"/>
      <c r="AR260" s="279"/>
      <c r="AS260" s="279"/>
      <c r="AT260" s="279"/>
      <c r="AU260" s="279"/>
      <c r="AV260" s="279"/>
      <c r="AW260" s="279"/>
      <c r="AX260" s="279"/>
      <c r="AY260" s="279"/>
      <c r="AZ260" s="279"/>
      <c r="BA260" s="279"/>
      <c r="BB260" s="279"/>
      <c r="BC260" s="279"/>
      <c r="BD260" s="279"/>
      <c r="BE260" s="279"/>
      <c r="BF260" s="279"/>
      <c r="BG260" s="279"/>
      <c r="BH260" s="279"/>
      <c r="BI260" s="279"/>
      <c r="BJ260" s="279"/>
      <c r="BK260" s="279"/>
      <c r="BL260" s="279"/>
      <c r="BM260" s="279"/>
      <c r="BN260" s="279"/>
      <c r="BO260" s="279"/>
      <c r="BP260" s="279"/>
      <c r="BQ260" s="279"/>
      <c r="BR260" s="279"/>
      <c r="BS260" s="279"/>
      <c r="BT260" s="279"/>
      <c r="BU260" s="279"/>
      <c r="BV260" s="279"/>
      <c r="BW260" s="279"/>
      <c r="BX260" s="279"/>
      <c r="BY260" s="279"/>
      <c r="BZ260" s="279"/>
      <c r="CA260" s="279"/>
      <c r="CB260" s="279"/>
      <c r="CC260" s="279"/>
      <c r="CD260" s="279"/>
      <c r="CE260" s="279"/>
      <c r="CF260" s="279"/>
      <c r="CG260" s="279"/>
      <c r="CH260" s="279"/>
      <c r="CI260" s="279"/>
      <c r="CJ260" s="279"/>
      <c r="CK260" s="279"/>
      <c r="CL260" s="279"/>
      <c r="CM260" s="279"/>
      <c r="CN260" s="279"/>
      <c r="CO260" s="279"/>
      <c r="CP260" s="289" t="str">
        <f t="shared" si="14"/>
        <v/>
      </c>
      <c r="CQ260" s="202"/>
    </row>
    <row r="261" spans="1:95" x14ac:dyDescent="0.3">
      <c r="A261" s="99"/>
      <c r="B261" s="268">
        <f t="shared" si="15"/>
        <v>252</v>
      </c>
      <c r="C261" s="280"/>
      <c r="D261" s="280"/>
      <c r="F261" s="280"/>
      <c r="G261" s="282"/>
      <c r="H261" s="101"/>
      <c r="I261" s="283"/>
      <c r="J261" s="283"/>
      <c r="K261" s="283"/>
      <c r="L261" s="283"/>
      <c r="M261" s="283"/>
      <c r="N261" s="283"/>
      <c r="O261" s="283"/>
      <c r="P261" s="101"/>
      <c r="Q261" s="283"/>
      <c r="R261" s="283"/>
      <c r="S261" s="283"/>
      <c r="T261" s="283"/>
      <c r="U261" s="283"/>
      <c r="V261" s="283"/>
      <c r="W261" s="283"/>
      <c r="X261" s="102"/>
      <c r="Y261" s="284"/>
      <c r="Z261" s="284"/>
      <c r="AA261" s="284"/>
      <c r="AB261" s="206" t="str">
        <f t="shared" si="13"/>
        <v/>
      </c>
      <c r="AC261" s="285"/>
      <c r="AD261" s="285"/>
      <c r="AE261" s="102"/>
      <c r="AF261" s="287"/>
      <c r="AG261" s="287"/>
      <c r="AH261" s="102"/>
      <c r="AI261" s="279"/>
      <c r="AJ261" s="279"/>
      <c r="AK261" s="279"/>
      <c r="AL261" s="279"/>
      <c r="AM261" s="279"/>
      <c r="AN261" s="279"/>
      <c r="AO261" s="279"/>
      <c r="AP261" s="279"/>
      <c r="AQ261" s="92"/>
      <c r="AR261" s="279"/>
      <c r="AS261" s="279"/>
      <c r="AT261" s="279"/>
      <c r="AU261" s="279"/>
      <c r="AV261" s="279"/>
      <c r="AW261" s="279"/>
      <c r="AX261" s="279"/>
      <c r="AY261" s="279"/>
      <c r="AZ261" s="279"/>
      <c r="BA261" s="279"/>
      <c r="BB261" s="279"/>
      <c r="BC261" s="279"/>
      <c r="BD261" s="279"/>
      <c r="BE261" s="279"/>
      <c r="BF261" s="279"/>
      <c r="BG261" s="279"/>
      <c r="BH261" s="279"/>
      <c r="BI261" s="279"/>
      <c r="BJ261" s="279"/>
      <c r="BK261" s="279"/>
      <c r="BL261" s="279"/>
      <c r="BM261" s="279"/>
      <c r="BN261" s="279"/>
      <c r="BO261" s="279"/>
      <c r="BP261" s="279"/>
      <c r="BQ261" s="279"/>
      <c r="BR261" s="279"/>
      <c r="BS261" s="279"/>
      <c r="BT261" s="279"/>
      <c r="BU261" s="279"/>
      <c r="BV261" s="279"/>
      <c r="BW261" s="279"/>
      <c r="BX261" s="279"/>
      <c r="BY261" s="279"/>
      <c r="BZ261" s="279"/>
      <c r="CA261" s="279"/>
      <c r="CB261" s="279"/>
      <c r="CC261" s="279"/>
      <c r="CD261" s="279"/>
      <c r="CE261" s="279"/>
      <c r="CF261" s="279"/>
      <c r="CG261" s="279"/>
      <c r="CH261" s="279"/>
      <c r="CI261" s="279"/>
      <c r="CJ261" s="279"/>
      <c r="CK261" s="279"/>
      <c r="CL261" s="279"/>
      <c r="CM261" s="279"/>
      <c r="CN261" s="279"/>
      <c r="CO261" s="279"/>
      <c r="CP261" s="289" t="str">
        <f t="shared" si="14"/>
        <v/>
      </c>
      <c r="CQ261" s="202"/>
    </row>
    <row r="262" spans="1:95" x14ac:dyDescent="0.3">
      <c r="A262" s="99"/>
      <c r="B262" s="268">
        <f t="shared" si="15"/>
        <v>253</v>
      </c>
      <c r="C262" s="280"/>
      <c r="D262" s="280"/>
      <c r="F262" s="280"/>
      <c r="G262" s="282"/>
      <c r="H262" s="101"/>
      <c r="I262" s="283"/>
      <c r="J262" s="283"/>
      <c r="K262" s="283"/>
      <c r="L262" s="283"/>
      <c r="M262" s="283"/>
      <c r="N262" s="283"/>
      <c r="O262" s="283"/>
      <c r="P262" s="101"/>
      <c r="Q262" s="283"/>
      <c r="R262" s="283"/>
      <c r="S262" s="283"/>
      <c r="T262" s="283"/>
      <c r="U262" s="283"/>
      <c r="V262" s="283"/>
      <c r="W262" s="283"/>
      <c r="X262" s="102"/>
      <c r="Y262" s="284"/>
      <c r="Z262" s="284"/>
      <c r="AA262" s="284"/>
      <c r="AB262" s="206" t="str">
        <f t="shared" si="13"/>
        <v/>
      </c>
      <c r="AC262" s="285"/>
      <c r="AD262" s="285"/>
      <c r="AE262" s="102"/>
      <c r="AF262" s="287"/>
      <c r="AG262" s="287"/>
      <c r="AH262" s="102"/>
      <c r="AI262" s="279"/>
      <c r="AJ262" s="279"/>
      <c r="AK262" s="279"/>
      <c r="AL262" s="279"/>
      <c r="AM262" s="279"/>
      <c r="AN262" s="279"/>
      <c r="AO262" s="279"/>
      <c r="AP262" s="279"/>
      <c r="AQ262" s="92"/>
      <c r="AR262" s="279"/>
      <c r="AS262" s="279"/>
      <c r="AT262" s="279"/>
      <c r="AU262" s="279"/>
      <c r="AV262" s="279"/>
      <c r="AW262" s="279"/>
      <c r="AX262" s="279"/>
      <c r="AY262" s="279"/>
      <c r="AZ262" s="279"/>
      <c r="BA262" s="279"/>
      <c r="BB262" s="279"/>
      <c r="BC262" s="279"/>
      <c r="BD262" s="279"/>
      <c r="BE262" s="279"/>
      <c r="BF262" s="279"/>
      <c r="BG262" s="279"/>
      <c r="BH262" s="279"/>
      <c r="BI262" s="279"/>
      <c r="BJ262" s="279"/>
      <c r="BK262" s="279"/>
      <c r="BL262" s="279"/>
      <c r="BM262" s="279"/>
      <c r="BN262" s="279"/>
      <c r="BO262" s="279"/>
      <c r="BP262" s="279"/>
      <c r="BQ262" s="279"/>
      <c r="BR262" s="279"/>
      <c r="BS262" s="279"/>
      <c r="BT262" s="279"/>
      <c r="BU262" s="279"/>
      <c r="BV262" s="279"/>
      <c r="BW262" s="279"/>
      <c r="BX262" s="279"/>
      <c r="BY262" s="279"/>
      <c r="BZ262" s="279"/>
      <c r="CA262" s="279"/>
      <c r="CB262" s="279"/>
      <c r="CC262" s="279"/>
      <c r="CD262" s="279"/>
      <c r="CE262" s="279"/>
      <c r="CF262" s="279"/>
      <c r="CG262" s="279"/>
      <c r="CH262" s="279"/>
      <c r="CI262" s="279"/>
      <c r="CJ262" s="279"/>
      <c r="CK262" s="279"/>
      <c r="CL262" s="279"/>
      <c r="CM262" s="279"/>
      <c r="CN262" s="279"/>
      <c r="CO262" s="279"/>
      <c r="CP262" s="289" t="str">
        <f t="shared" si="14"/>
        <v/>
      </c>
      <c r="CQ262" s="202"/>
    </row>
    <row r="263" spans="1:95" x14ac:dyDescent="0.3">
      <c r="A263" s="99"/>
      <c r="B263" s="268">
        <f t="shared" si="15"/>
        <v>254</v>
      </c>
      <c r="C263" s="280"/>
      <c r="D263" s="280"/>
      <c r="F263" s="280"/>
      <c r="G263" s="282"/>
      <c r="H263" s="101"/>
      <c r="I263" s="283"/>
      <c r="J263" s="283"/>
      <c r="K263" s="283"/>
      <c r="L263" s="283"/>
      <c r="M263" s="283"/>
      <c r="N263" s="283"/>
      <c r="O263" s="283"/>
      <c r="P263" s="101"/>
      <c r="Q263" s="283"/>
      <c r="R263" s="283"/>
      <c r="S263" s="283"/>
      <c r="T263" s="283"/>
      <c r="U263" s="283"/>
      <c r="V263" s="283"/>
      <c r="W263" s="283"/>
      <c r="X263" s="102"/>
      <c r="Y263" s="284"/>
      <c r="Z263" s="284"/>
      <c r="AA263" s="284"/>
      <c r="AB263" s="206" t="str">
        <f t="shared" si="13"/>
        <v/>
      </c>
      <c r="AC263" s="285"/>
      <c r="AD263" s="285"/>
      <c r="AE263" s="102"/>
      <c r="AF263" s="287"/>
      <c r="AG263" s="287"/>
      <c r="AH263" s="102"/>
      <c r="AI263" s="279"/>
      <c r="AJ263" s="279"/>
      <c r="AK263" s="279"/>
      <c r="AL263" s="279"/>
      <c r="AM263" s="279"/>
      <c r="AN263" s="279"/>
      <c r="AO263" s="279"/>
      <c r="AP263" s="279"/>
      <c r="AQ263" s="92"/>
      <c r="AR263" s="279"/>
      <c r="AS263" s="279"/>
      <c r="AT263" s="279"/>
      <c r="AU263" s="279"/>
      <c r="AV263" s="279"/>
      <c r="AW263" s="279"/>
      <c r="AX263" s="279"/>
      <c r="AY263" s="279"/>
      <c r="AZ263" s="279"/>
      <c r="BA263" s="279"/>
      <c r="BB263" s="279"/>
      <c r="BC263" s="279"/>
      <c r="BD263" s="279"/>
      <c r="BE263" s="279"/>
      <c r="BF263" s="279"/>
      <c r="BG263" s="279"/>
      <c r="BH263" s="279"/>
      <c r="BI263" s="279"/>
      <c r="BJ263" s="279"/>
      <c r="BK263" s="279"/>
      <c r="BL263" s="279"/>
      <c r="BM263" s="279"/>
      <c r="BN263" s="279"/>
      <c r="BO263" s="279"/>
      <c r="BP263" s="279"/>
      <c r="BQ263" s="279"/>
      <c r="BR263" s="279"/>
      <c r="BS263" s="279"/>
      <c r="BT263" s="279"/>
      <c r="BU263" s="279"/>
      <c r="BV263" s="279"/>
      <c r="BW263" s="279"/>
      <c r="BX263" s="279"/>
      <c r="BY263" s="279"/>
      <c r="BZ263" s="279"/>
      <c r="CA263" s="279"/>
      <c r="CB263" s="279"/>
      <c r="CC263" s="279"/>
      <c r="CD263" s="279"/>
      <c r="CE263" s="279"/>
      <c r="CF263" s="279"/>
      <c r="CG263" s="279"/>
      <c r="CH263" s="279"/>
      <c r="CI263" s="279"/>
      <c r="CJ263" s="279"/>
      <c r="CK263" s="279"/>
      <c r="CL263" s="279"/>
      <c r="CM263" s="279"/>
      <c r="CN263" s="279"/>
      <c r="CO263" s="279"/>
      <c r="CP263" s="289" t="str">
        <f t="shared" si="14"/>
        <v/>
      </c>
      <c r="CQ263" s="202"/>
    </row>
    <row r="264" spans="1:95" x14ac:dyDescent="0.3">
      <c r="A264" s="99"/>
      <c r="B264" s="268">
        <f t="shared" si="15"/>
        <v>255</v>
      </c>
      <c r="C264" s="280"/>
      <c r="D264" s="280"/>
      <c r="F264" s="280"/>
      <c r="G264" s="282"/>
      <c r="H264" s="101"/>
      <c r="I264" s="283"/>
      <c r="J264" s="283"/>
      <c r="K264" s="283"/>
      <c r="L264" s="283"/>
      <c r="M264" s="283"/>
      <c r="N264" s="283"/>
      <c r="O264" s="283"/>
      <c r="P264" s="101"/>
      <c r="Q264" s="283"/>
      <c r="R264" s="283"/>
      <c r="S264" s="283"/>
      <c r="T264" s="283"/>
      <c r="U264" s="283"/>
      <c r="V264" s="283"/>
      <c r="W264" s="283"/>
      <c r="X264" s="102"/>
      <c r="Y264" s="284"/>
      <c r="Z264" s="284"/>
      <c r="AA264" s="284"/>
      <c r="AB264" s="206" t="str">
        <f t="shared" si="13"/>
        <v/>
      </c>
      <c r="AC264" s="285"/>
      <c r="AD264" s="285"/>
      <c r="AE264" s="102"/>
      <c r="AF264" s="287"/>
      <c r="AG264" s="287"/>
      <c r="AH264" s="102"/>
      <c r="AI264" s="279"/>
      <c r="AJ264" s="279"/>
      <c r="AK264" s="279"/>
      <c r="AL264" s="279"/>
      <c r="AM264" s="279"/>
      <c r="AN264" s="279"/>
      <c r="AO264" s="279"/>
      <c r="AP264" s="279"/>
      <c r="AQ264" s="92"/>
      <c r="AR264" s="279"/>
      <c r="AS264" s="279"/>
      <c r="AT264" s="279"/>
      <c r="AU264" s="279"/>
      <c r="AV264" s="279"/>
      <c r="AW264" s="279"/>
      <c r="AX264" s="279"/>
      <c r="AY264" s="279"/>
      <c r="AZ264" s="279"/>
      <c r="BA264" s="279"/>
      <c r="BB264" s="279"/>
      <c r="BC264" s="279"/>
      <c r="BD264" s="279"/>
      <c r="BE264" s="279"/>
      <c r="BF264" s="279"/>
      <c r="BG264" s="279"/>
      <c r="BH264" s="279"/>
      <c r="BI264" s="279"/>
      <c r="BJ264" s="279"/>
      <c r="BK264" s="279"/>
      <c r="BL264" s="279"/>
      <c r="BM264" s="279"/>
      <c r="BN264" s="279"/>
      <c r="BO264" s="279"/>
      <c r="BP264" s="279"/>
      <c r="BQ264" s="279"/>
      <c r="BR264" s="279"/>
      <c r="BS264" s="279"/>
      <c r="BT264" s="279"/>
      <c r="BU264" s="279"/>
      <c r="BV264" s="279"/>
      <c r="BW264" s="279"/>
      <c r="BX264" s="279"/>
      <c r="BY264" s="279"/>
      <c r="BZ264" s="279"/>
      <c r="CA264" s="279"/>
      <c r="CB264" s="279"/>
      <c r="CC264" s="279"/>
      <c r="CD264" s="279"/>
      <c r="CE264" s="279"/>
      <c r="CF264" s="279"/>
      <c r="CG264" s="279"/>
      <c r="CH264" s="279"/>
      <c r="CI264" s="279"/>
      <c r="CJ264" s="279"/>
      <c r="CK264" s="279"/>
      <c r="CL264" s="279"/>
      <c r="CM264" s="279"/>
      <c r="CN264" s="279"/>
      <c r="CO264" s="279"/>
      <c r="CP264" s="289" t="str">
        <f t="shared" si="14"/>
        <v/>
      </c>
      <c r="CQ264" s="202"/>
    </row>
    <row r="265" spans="1:95" x14ac:dyDescent="0.3">
      <c r="A265" s="99"/>
      <c r="B265" s="268">
        <f t="shared" si="15"/>
        <v>256</v>
      </c>
      <c r="C265" s="280"/>
      <c r="D265" s="280"/>
      <c r="F265" s="280"/>
      <c r="G265" s="282"/>
      <c r="H265" s="101"/>
      <c r="I265" s="283"/>
      <c r="J265" s="283"/>
      <c r="K265" s="283"/>
      <c r="L265" s="283"/>
      <c r="M265" s="283"/>
      <c r="N265" s="283"/>
      <c r="O265" s="283"/>
      <c r="P265" s="101"/>
      <c r="Q265" s="283"/>
      <c r="R265" s="283"/>
      <c r="S265" s="283"/>
      <c r="T265" s="283"/>
      <c r="U265" s="283"/>
      <c r="V265" s="283"/>
      <c r="W265" s="283"/>
      <c r="X265" s="102"/>
      <c r="Y265" s="284"/>
      <c r="Z265" s="284"/>
      <c r="AA265" s="284"/>
      <c r="AB265" s="206" t="str">
        <f t="shared" si="13"/>
        <v/>
      </c>
      <c r="AC265" s="285"/>
      <c r="AD265" s="285"/>
      <c r="AE265" s="102"/>
      <c r="AF265" s="287"/>
      <c r="AG265" s="287"/>
      <c r="AH265" s="102"/>
      <c r="AI265" s="279"/>
      <c r="AJ265" s="279"/>
      <c r="AK265" s="279"/>
      <c r="AL265" s="279"/>
      <c r="AM265" s="279"/>
      <c r="AN265" s="279"/>
      <c r="AO265" s="279"/>
      <c r="AP265" s="279"/>
      <c r="AQ265" s="92"/>
      <c r="AR265" s="279"/>
      <c r="AS265" s="279"/>
      <c r="AT265" s="279"/>
      <c r="AU265" s="279"/>
      <c r="AV265" s="279"/>
      <c r="AW265" s="279"/>
      <c r="AX265" s="279"/>
      <c r="AY265" s="279"/>
      <c r="AZ265" s="279"/>
      <c r="BA265" s="279"/>
      <c r="BB265" s="279"/>
      <c r="BC265" s="279"/>
      <c r="BD265" s="279"/>
      <c r="BE265" s="279"/>
      <c r="BF265" s="279"/>
      <c r="BG265" s="279"/>
      <c r="BH265" s="279"/>
      <c r="BI265" s="279"/>
      <c r="BJ265" s="279"/>
      <c r="BK265" s="279"/>
      <c r="BL265" s="279"/>
      <c r="BM265" s="279"/>
      <c r="BN265" s="279"/>
      <c r="BO265" s="279"/>
      <c r="BP265" s="279"/>
      <c r="BQ265" s="279"/>
      <c r="BR265" s="279"/>
      <c r="BS265" s="279"/>
      <c r="BT265" s="279"/>
      <c r="BU265" s="279"/>
      <c r="BV265" s="279"/>
      <c r="BW265" s="279"/>
      <c r="BX265" s="279"/>
      <c r="BY265" s="279"/>
      <c r="BZ265" s="279"/>
      <c r="CA265" s="279"/>
      <c r="CB265" s="279"/>
      <c r="CC265" s="279"/>
      <c r="CD265" s="279"/>
      <c r="CE265" s="279"/>
      <c r="CF265" s="279"/>
      <c r="CG265" s="279"/>
      <c r="CH265" s="279"/>
      <c r="CI265" s="279"/>
      <c r="CJ265" s="279"/>
      <c r="CK265" s="279"/>
      <c r="CL265" s="279"/>
      <c r="CM265" s="279"/>
      <c r="CN265" s="279"/>
      <c r="CO265" s="279"/>
      <c r="CP265" s="289" t="str">
        <f t="shared" si="14"/>
        <v/>
      </c>
      <c r="CQ265" s="202"/>
    </row>
    <row r="266" spans="1:95" x14ac:dyDescent="0.3">
      <c r="A266" s="99"/>
      <c r="B266" s="268">
        <f t="shared" si="15"/>
        <v>257</v>
      </c>
      <c r="C266" s="280"/>
      <c r="D266" s="280"/>
      <c r="F266" s="280"/>
      <c r="G266" s="282"/>
      <c r="H266" s="101"/>
      <c r="I266" s="283"/>
      <c r="J266" s="283"/>
      <c r="K266" s="283"/>
      <c r="L266" s="283"/>
      <c r="M266" s="283"/>
      <c r="N266" s="283"/>
      <c r="O266" s="283"/>
      <c r="P266" s="101"/>
      <c r="Q266" s="283"/>
      <c r="R266" s="283"/>
      <c r="S266" s="283"/>
      <c r="T266" s="283"/>
      <c r="U266" s="283"/>
      <c r="V266" s="283"/>
      <c r="W266" s="283"/>
      <c r="X266" s="102"/>
      <c r="Y266" s="284"/>
      <c r="Z266" s="284"/>
      <c r="AA266" s="284"/>
      <c r="AB266" s="206" t="str">
        <f t="shared" si="13"/>
        <v/>
      </c>
      <c r="AC266" s="285"/>
      <c r="AD266" s="285"/>
      <c r="AE266" s="102"/>
      <c r="AF266" s="287"/>
      <c r="AG266" s="287"/>
      <c r="AH266" s="102"/>
      <c r="AI266" s="279"/>
      <c r="AJ266" s="279"/>
      <c r="AK266" s="279"/>
      <c r="AL266" s="279"/>
      <c r="AM266" s="279"/>
      <c r="AN266" s="279"/>
      <c r="AO266" s="279"/>
      <c r="AP266" s="279"/>
      <c r="AQ266" s="92"/>
      <c r="AR266" s="279"/>
      <c r="AS266" s="279"/>
      <c r="AT266" s="279"/>
      <c r="AU266" s="279"/>
      <c r="AV266" s="279"/>
      <c r="AW266" s="279"/>
      <c r="AX266" s="279"/>
      <c r="AY266" s="279"/>
      <c r="AZ266" s="279"/>
      <c r="BA266" s="279"/>
      <c r="BB266" s="279"/>
      <c r="BC266" s="279"/>
      <c r="BD266" s="279"/>
      <c r="BE266" s="279"/>
      <c r="BF266" s="279"/>
      <c r="BG266" s="279"/>
      <c r="BH266" s="279"/>
      <c r="BI266" s="279"/>
      <c r="BJ266" s="279"/>
      <c r="BK266" s="279"/>
      <c r="BL266" s="279"/>
      <c r="BM266" s="279"/>
      <c r="BN266" s="279"/>
      <c r="BO266" s="279"/>
      <c r="BP266" s="279"/>
      <c r="BQ266" s="279"/>
      <c r="BR266" s="279"/>
      <c r="BS266" s="279"/>
      <c r="BT266" s="279"/>
      <c r="BU266" s="279"/>
      <c r="BV266" s="279"/>
      <c r="BW266" s="279"/>
      <c r="BX266" s="279"/>
      <c r="BY266" s="279"/>
      <c r="BZ266" s="279"/>
      <c r="CA266" s="279"/>
      <c r="CB266" s="279"/>
      <c r="CC266" s="279"/>
      <c r="CD266" s="279"/>
      <c r="CE266" s="279"/>
      <c r="CF266" s="279"/>
      <c r="CG266" s="279"/>
      <c r="CH266" s="279"/>
      <c r="CI266" s="279"/>
      <c r="CJ266" s="279"/>
      <c r="CK266" s="279"/>
      <c r="CL266" s="279"/>
      <c r="CM266" s="279"/>
      <c r="CN266" s="279"/>
      <c r="CO266" s="279"/>
      <c r="CP266" s="289" t="str">
        <f t="shared" si="14"/>
        <v/>
      </c>
      <c r="CQ266" s="202"/>
    </row>
    <row r="267" spans="1:95" x14ac:dyDescent="0.3">
      <c r="A267" s="99"/>
      <c r="B267" s="268">
        <f t="shared" si="15"/>
        <v>258</v>
      </c>
      <c r="C267" s="280"/>
      <c r="D267" s="280"/>
      <c r="F267" s="280"/>
      <c r="G267" s="282"/>
      <c r="H267" s="101"/>
      <c r="I267" s="283"/>
      <c r="J267" s="283"/>
      <c r="K267" s="283"/>
      <c r="L267" s="283"/>
      <c r="M267" s="283"/>
      <c r="N267" s="283"/>
      <c r="O267" s="283"/>
      <c r="P267" s="101"/>
      <c r="Q267" s="283"/>
      <c r="R267" s="283"/>
      <c r="S267" s="283"/>
      <c r="T267" s="283"/>
      <c r="U267" s="283"/>
      <c r="V267" s="283"/>
      <c r="W267" s="283"/>
      <c r="X267" s="102"/>
      <c r="Y267" s="284"/>
      <c r="Z267" s="284"/>
      <c r="AA267" s="284"/>
      <c r="AB267" s="206" t="str">
        <f t="shared" ref="AB267:AB330" si="16">IF(SUM(Y267:AA267,I267:O267)=0,"",IF(SUM(Y267:AA267)=1,"",1))</f>
        <v/>
      </c>
      <c r="AC267" s="285"/>
      <c r="AD267" s="285"/>
      <c r="AE267" s="102"/>
      <c r="AF267" s="287"/>
      <c r="AG267" s="287"/>
      <c r="AH267" s="102"/>
      <c r="AI267" s="279"/>
      <c r="AJ267" s="279"/>
      <c r="AK267" s="279"/>
      <c r="AL267" s="279"/>
      <c r="AM267" s="279"/>
      <c r="AN267" s="279"/>
      <c r="AO267" s="279"/>
      <c r="AP267" s="279"/>
      <c r="AQ267" s="92"/>
      <c r="AR267" s="279"/>
      <c r="AS267" s="279"/>
      <c r="AT267" s="279"/>
      <c r="AU267" s="279"/>
      <c r="AV267" s="279"/>
      <c r="AW267" s="279"/>
      <c r="AX267" s="279"/>
      <c r="AY267" s="279"/>
      <c r="AZ267" s="279"/>
      <c r="BA267" s="279"/>
      <c r="BB267" s="279"/>
      <c r="BC267" s="279"/>
      <c r="BD267" s="279"/>
      <c r="BE267" s="279"/>
      <c r="BF267" s="279"/>
      <c r="BG267" s="279"/>
      <c r="BH267" s="279"/>
      <c r="BI267" s="279"/>
      <c r="BJ267" s="279"/>
      <c r="BK267" s="279"/>
      <c r="BL267" s="279"/>
      <c r="BM267" s="279"/>
      <c r="BN267" s="279"/>
      <c r="BO267" s="279"/>
      <c r="BP267" s="279"/>
      <c r="BQ267" s="279"/>
      <c r="BR267" s="279"/>
      <c r="BS267" s="279"/>
      <c r="BT267" s="279"/>
      <c r="BU267" s="279"/>
      <c r="BV267" s="279"/>
      <c r="BW267" s="279"/>
      <c r="BX267" s="279"/>
      <c r="BY267" s="279"/>
      <c r="BZ267" s="279"/>
      <c r="CA267" s="279"/>
      <c r="CB267" s="279"/>
      <c r="CC267" s="279"/>
      <c r="CD267" s="279"/>
      <c r="CE267" s="279"/>
      <c r="CF267" s="279"/>
      <c r="CG267" s="279"/>
      <c r="CH267" s="279"/>
      <c r="CI267" s="279"/>
      <c r="CJ267" s="279"/>
      <c r="CK267" s="279"/>
      <c r="CL267" s="279"/>
      <c r="CM267" s="279"/>
      <c r="CN267" s="279"/>
      <c r="CO267" s="279"/>
      <c r="CP267" s="289" t="str">
        <f t="shared" ref="CP267:CP330" si="17">IF(COUNT(AI267:AP267)=0,"",IF(SUM(AI267:AP267)=1,"",1))</f>
        <v/>
      </c>
      <c r="CQ267" s="202"/>
    </row>
    <row r="268" spans="1:95" x14ac:dyDescent="0.3">
      <c r="A268" s="99"/>
      <c r="B268" s="268">
        <f t="shared" ref="B268:B331" si="18">IFERROR(B267+1,"")</f>
        <v>259</v>
      </c>
      <c r="C268" s="280"/>
      <c r="D268" s="280"/>
      <c r="F268" s="280"/>
      <c r="G268" s="282"/>
      <c r="H268" s="101"/>
      <c r="I268" s="283"/>
      <c r="J268" s="283"/>
      <c r="K268" s="283"/>
      <c r="L268" s="283"/>
      <c r="M268" s="283"/>
      <c r="N268" s="283"/>
      <c r="O268" s="283"/>
      <c r="P268" s="101"/>
      <c r="Q268" s="283"/>
      <c r="R268" s="283"/>
      <c r="S268" s="283"/>
      <c r="T268" s="283"/>
      <c r="U268" s="283"/>
      <c r="V268" s="283"/>
      <c r="W268" s="283"/>
      <c r="X268" s="102"/>
      <c r="Y268" s="284"/>
      <c r="Z268" s="284"/>
      <c r="AA268" s="284"/>
      <c r="AB268" s="206" t="str">
        <f t="shared" si="16"/>
        <v/>
      </c>
      <c r="AC268" s="285"/>
      <c r="AD268" s="285"/>
      <c r="AE268" s="102"/>
      <c r="AF268" s="287"/>
      <c r="AG268" s="287"/>
      <c r="AH268" s="102"/>
      <c r="AI268" s="279"/>
      <c r="AJ268" s="279"/>
      <c r="AK268" s="279"/>
      <c r="AL268" s="279"/>
      <c r="AM268" s="279"/>
      <c r="AN268" s="279"/>
      <c r="AO268" s="279"/>
      <c r="AP268" s="279"/>
      <c r="AQ268" s="92"/>
      <c r="AR268" s="279"/>
      <c r="AS268" s="279"/>
      <c r="AT268" s="279"/>
      <c r="AU268" s="279"/>
      <c r="AV268" s="279"/>
      <c r="AW268" s="279"/>
      <c r="AX268" s="279"/>
      <c r="AY268" s="279"/>
      <c r="AZ268" s="279"/>
      <c r="BA268" s="279"/>
      <c r="BB268" s="279"/>
      <c r="BC268" s="279"/>
      <c r="BD268" s="279"/>
      <c r="BE268" s="279"/>
      <c r="BF268" s="279"/>
      <c r="BG268" s="279"/>
      <c r="BH268" s="279"/>
      <c r="BI268" s="279"/>
      <c r="BJ268" s="279"/>
      <c r="BK268" s="279"/>
      <c r="BL268" s="279"/>
      <c r="BM268" s="279"/>
      <c r="BN268" s="279"/>
      <c r="BO268" s="279"/>
      <c r="BP268" s="279"/>
      <c r="BQ268" s="279"/>
      <c r="BR268" s="279"/>
      <c r="BS268" s="279"/>
      <c r="BT268" s="279"/>
      <c r="BU268" s="279"/>
      <c r="BV268" s="279"/>
      <c r="BW268" s="279"/>
      <c r="BX268" s="279"/>
      <c r="BY268" s="279"/>
      <c r="BZ268" s="279"/>
      <c r="CA268" s="279"/>
      <c r="CB268" s="279"/>
      <c r="CC268" s="279"/>
      <c r="CD268" s="279"/>
      <c r="CE268" s="279"/>
      <c r="CF268" s="279"/>
      <c r="CG268" s="279"/>
      <c r="CH268" s="279"/>
      <c r="CI268" s="279"/>
      <c r="CJ268" s="279"/>
      <c r="CK268" s="279"/>
      <c r="CL268" s="279"/>
      <c r="CM268" s="279"/>
      <c r="CN268" s="279"/>
      <c r="CO268" s="279"/>
      <c r="CP268" s="289" t="str">
        <f t="shared" si="17"/>
        <v/>
      </c>
      <c r="CQ268" s="202"/>
    </row>
    <row r="269" spans="1:95" x14ac:dyDescent="0.3">
      <c r="A269" s="99"/>
      <c r="B269" s="268">
        <f t="shared" si="18"/>
        <v>260</v>
      </c>
      <c r="C269" s="280"/>
      <c r="D269" s="280"/>
      <c r="F269" s="280"/>
      <c r="G269" s="282"/>
      <c r="H269" s="101"/>
      <c r="I269" s="283"/>
      <c r="J269" s="283"/>
      <c r="K269" s="283"/>
      <c r="L269" s="283"/>
      <c r="M269" s="283"/>
      <c r="N269" s="283"/>
      <c r="O269" s="283"/>
      <c r="P269" s="101"/>
      <c r="Q269" s="283"/>
      <c r="R269" s="283"/>
      <c r="S269" s="283"/>
      <c r="T269" s="283"/>
      <c r="U269" s="283"/>
      <c r="V269" s="283"/>
      <c r="W269" s="283"/>
      <c r="X269" s="102"/>
      <c r="Y269" s="284"/>
      <c r="Z269" s="284"/>
      <c r="AA269" s="284"/>
      <c r="AB269" s="206" t="str">
        <f t="shared" si="16"/>
        <v/>
      </c>
      <c r="AC269" s="285"/>
      <c r="AD269" s="285"/>
      <c r="AE269" s="102"/>
      <c r="AF269" s="287"/>
      <c r="AG269" s="287"/>
      <c r="AH269" s="102"/>
      <c r="AI269" s="279"/>
      <c r="AJ269" s="279"/>
      <c r="AK269" s="279"/>
      <c r="AL269" s="279"/>
      <c r="AM269" s="279"/>
      <c r="AN269" s="279"/>
      <c r="AO269" s="279"/>
      <c r="AP269" s="279"/>
      <c r="AQ269" s="92"/>
      <c r="AR269" s="279"/>
      <c r="AS269" s="279"/>
      <c r="AT269" s="279"/>
      <c r="AU269" s="279"/>
      <c r="AV269" s="279"/>
      <c r="AW269" s="279"/>
      <c r="AX269" s="279"/>
      <c r="AY269" s="279"/>
      <c r="AZ269" s="279"/>
      <c r="BA269" s="279"/>
      <c r="BB269" s="279"/>
      <c r="BC269" s="279"/>
      <c r="BD269" s="279"/>
      <c r="BE269" s="279"/>
      <c r="BF269" s="279"/>
      <c r="BG269" s="279"/>
      <c r="BH269" s="279"/>
      <c r="BI269" s="279"/>
      <c r="BJ269" s="279"/>
      <c r="BK269" s="279"/>
      <c r="BL269" s="279"/>
      <c r="BM269" s="279"/>
      <c r="BN269" s="279"/>
      <c r="BO269" s="279"/>
      <c r="BP269" s="279"/>
      <c r="BQ269" s="279"/>
      <c r="BR269" s="279"/>
      <c r="BS269" s="279"/>
      <c r="BT269" s="279"/>
      <c r="BU269" s="279"/>
      <c r="BV269" s="279"/>
      <c r="BW269" s="279"/>
      <c r="BX269" s="279"/>
      <c r="BY269" s="279"/>
      <c r="BZ269" s="279"/>
      <c r="CA269" s="279"/>
      <c r="CB269" s="279"/>
      <c r="CC269" s="279"/>
      <c r="CD269" s="279"/>
      <c r="CE269" s="279"/>
      <c r="CF269" s="279"/>
      <c r="CG269" s="279"/>
      <c r="CH269" s="279"/>
      <c r="CI269" s="279"/>
      <c r="CJ269" s="279"/>
      <c r="CK269" s="279"/>
      <c r="CL269" s="279"/>
      <c r="CM269" s="279"/>
      <c r="CN269" s="279"/>
      <c r="CO269" s="279"/>
      <c r="CP269" s="289" t="str">
        <f t="shared" si="17"/>
        <v/>
      </c>
      <c r="CQ269" s="202"/>
    </row>
    <row r="270" spans="1:95" x14ac:dyDescent="0.3">
      <c r="A270" s="99"/>
      <c r="B270" s="268">
        <f t="shared" si="18"/>
        <v>261</v>
      </c>
      <c r="C270" s="280"/>
      <c r="D270" s="280"/>
      <c r="F270" s="280"/>
      <c r="G270" s="282"/>
      <c r="H270" s="101"/>
      <c r="I270" s="283"/>
      <c r="J270" s="283"/>
      <c r="K270" s="283"/>
      <c r="L270" s="283"/>
      <c r="M270" s="283"/>
      <c r="N270" s="283"/>
      <c r="O270" s="283"/>
      <c r="P270" s="101"/>
      <c r="Q270" s="283"/>
      <c r="R270" s="283"/>
      <c r="S270" s="283"/>
      <c r="T270" s="283"/>
      <c r="U270" s="283"/>
      <c r="V270" s="283"/>
      <c r="W270" s="283"/>
      <c r="X270" s="102"/>
      <c r="Y270" s="284"/>
      <c r="Z270" s="284"/>
      <c r="AA270" s="284"/>
      <c r="AB270" s="206" t="str">
        <f t="shared" si="16"/>
        <v/>
      </c>
      <c r="AC270" s="285"/>
      <c r="AD270" s="285"/>
      <c r="AE270" s="102"/>
      <c r="AF270" s="287"/>
      <c r="AG270" s="287"/>
      <c r="AH270" s="102"/>
      <c r="AI270" s="279"/>
      <c r="AJ270" s="279"/>
      <c r="AK270" s="279"/>
      <c r="AL270" s="279"/>
      <c r="AM270" s="279"/>
      <c r="AN270" s="279"/>
      <c r="AO270" s="279"/>
      <c r="AP270" s="279"/>
      <c r="AQ270" s="92"/>
      <c r="AR270" s="279"/>
      <c r="AS270" s="279"/>
      <c r="AT270" s="279"/>
      <c r="AU270" s="279"/>
      <c r="AV270" s="279"/>
      <c r="AW270" s="279"/>
      <c r="AX270" s="279"/>
      <c r="AY270" s="279"/>
      <c r="AZ270" s="279"/>
      <c r="BA270" s="279"/>
      <c r="BB270" s="279"/>
      <c r="BC270" s="279"/>
      <c r="BD270" s="279"/>
      <c r="BE270" s="279"/>
      <c r="BF270" s="279"/>
      <c r="BG270" s="279"/>
      <c r="BH270" s="279"/>
      <c r="BI270" s="279"/>
      <c r="BJ270" s="279"/>
      <c r="BK270" s="279"/>
      <c r="BL270" s="279"/>
      <c r="BM270" s="279"/>
      <c r="BN270" s="279"/>
      <c r="BO270" s="279"/>
      <c r="BP270" s="279"/>
      <c r="BQ270" s="279"/>
      <c r="BR270" s="279"/>
      <c r="BS270" s="279"/>
      <c r="BT270" s="279"/>
      <c r="BU270" s="279"/>
      <c r="BV270" s="279"/>
      <c r="BW270" s="279"/>
      <c r="BX270" s="279"/>
      <c r="BY270" s="279"/>
      <c r="BZ270" s="279"/>
      <c r="CA270" s="279"/>
      <c r="CB270" s="279"/>
      <c r="CC270" s="279"/>
      <c r="CD270" s="279"/>
      <c r="CE270" s="279"/>
      <c r="CF270" s="279"/>
      <c r="CG270" s="279"/>
      <c r="CH270" s="279"/>
      <c r="CI270" s="279"/>
      <c r="CJ270" s="279"/>
      <c r="CK270" s="279"/>
      <c r="CL270" s="279"/>
      <c r="CM270" s="279"/>
      <c r="CN270" s="279"/>
      <c r="CO270" s="279"/>
      <c r="CP270" s="289" t="str">
        <f t="shared" si="17"/>
        <v/>
      </c>
      <c r="CQ270" s="202"/>
    </row>
    <row r="271" spans="1:95" x14ac:dyDescent="0.3">
      <c r="A271" s="99"/>
      <c r="B271" s="268">
        <f t="shared" si="18"/>
        <v>262</v>
      </c>
      <c r="C271" s="280"/>
      <c r="D271" s="280"/>
      <c r="F271" s="280"/>
      <c r="G271" s="282"/>
      <c r="H271" s="101"/>
      <c r="I271" s="283"/>
      <c r="J271" s="283"/>
      <c r="K271" s="283"/>
      <c r="L271" s="283"/>
      <c r="M271" s="283"/>
      <c r="N271" s="283"/>
      <c r="O271" s="283"/>
      <c r="P271" s="101"/>
      <c r="Q271" s="283"/>
      <c r="R271" s="283"/>
      <c r="S271" s="283"/>
      <c r="T271" s="283"/>
      <c r="U271" s="283"/>
      <c r="V271" s="283"/>
      <c r="W271" s="283"/>
      <c r="X271" s="102"/>
      <c r="Y271" s="284"/>
      <c r="Z271" s="284"/>
      <c r="AA271" s="284"/>
      <c r="AB271" s="206" t="str">
        <f t="shared" si="16"/>
        <v/>
      </c>
      <c r="AC271" s="285"/>
      <c r="AD271" s="285"/>
      <c r="AE271" s="102"/>
      <c r="AF271" s="287"/>
      <c r="AG271" s="287"/>
      <c r="AH271" s="102"/>
      <c r="AI271" s="279"/>
      <c r="AJ271" s="279"/>
      <c r="AK271" s="279"/>
      <c r="AL271" s="279"/>
      <c r="AM271" s="279"/>
      <c r="AN271" s="279"/>
      <c r="AO271" s="279"/>
      <c r="AP271" s="279"/>
      <c r="AQ271" s="92"/>
      <c r="AR271" s="279"/>
      <c r="AS271" s="279"/>
      <c r="AT271" s="279"/>
      <c r="AU271" s="279"/>
      <c r="AV271" s="279"/>
      <c r="AW271" s="279"/>
      <c r="AX271" s="279"/>
      <c r="AY271" s="279"/>
      <c r="AZ271" s="279"/>
      <c r="BA271" s="279"/>
      <c r="BB271" s="279"/>
      <c r="BC271" s="279"/>
      <c r="BD271" s="279"/>
      <c r="BE271" s="279"/>
      <c r="BF271" s="279"/>
      <c r="BG271" s="279"/>
      <c r="BH271" s="279"/>
      <c r="BI271" s="279"/>
      <c r="BJ271" s="279"/>
      <c r="BK271" s="279"/>
      <c r="BL271" s="279"/>
      <c r="BM271" s="279"/>
      <c r="BN271" s="279"/>
      <c r="BO271" s="279"/>
      <c r="BP271" s="279"/>
      <c r="BQ271" s="279"/>
      <c r="BR271" s="279"/>
      <c r="BS271" s="279"/>
      <c r="BT271" s="279"/>
      <c r="BU271" s="279"/>
      <c r="BV271" s="279"/>
      <c r="BW271" s="279"/>
      <c r="BX271" s="279"/>
      <c r="BY271" s="279"/>
      <c r="BZ271" s="279"/>
      <c r="CA271" s="279"/>
      <c r="CB271" s="279"/>
      <c r="CC271" s="279"/>
      <c r="CD271" s="279"/>
      <c r="CE271" s="279"/>
      <c r="CF271" s="279"/>
      <c r="CG271" s="279"/>
      <c r="CH271" s="279"/>
      <c r="CI271" s="279"/>
      <c r="CJ271" s="279"/>
      <c r="CK271" s="279"/>
      <c r="CL271" s="279"/>
      <c r="CM271" s="279"/>
      <c r="CN271" s="279"/>
      <c r="CO271" s="279"/>
      <c r="CP271" s="289" t="str">
        <f t="shared" si="17"/>
        <v/>
      </c>
      <c r="CQ271" s="202"/>
    </row>
    <row r="272" spans="1:95" x14ac:dyDescent="0.3">
      <c r="A272" s="99"/>
      <c r="B272" s="268">
        <f t="shared" si="18"/>
        <v>263</v>
      </c>
      <c r="C272" s="280"/>
      <c r="D272" s="280"/>
      <c r="F272" s="280"/>
      <c r="G272" s="282"/>
      <c r="H272" s="101"/>
      <c r="I272" s="283"/>
      <c r="J272" s="283"/>
      <c r="K272" s="283"/>
      <c r="L272" s="283"/>
      <c r="M272" s="283"/>
      <c r="N272" s="283"/>
      <c r="O272" s="283"/>
      <c r="P272" s="101"/>
      <c r="Q272" s="283"/>
      <c r="R272" s="283"/>
      <c r="S272" s="283"/>
      <c r="T272" s="283"/>
      <c r="U272" s="283"/>
      <c r="V272" s="283"/>
      <c r="W272" s="283"/>
      <c r="X272" s="102"/>
      <c r="Y272" s="284"/>
      <c r="Z272" s="284"/>
      <c r="AA272" s="284"/>
      <c r="AB272" s="206" t="str">
        <f t="shared" si="16"/>
        <v/>
      </c>
      <c r="AC272" s="285"/>
      <c r="AD272" s="285"/>
      <c r="AE272" s="102"/>
      <c r="AF272" s="287"/>
      <c r="AG272" s="287"/>
      <c r="AH272" s="102"/>
      <c r="AI272" s="279"/>
      <c r="AJ272" s="279"/>
      <c r="AK272" s="279"/>
      <c r="AL272" s="279"/>
      <c r="AM272" s="279"/>
      <c r="AN272" s="279"/>
      <c r="AO272" s="279"/>
      <c r="AP272" s="279"/>
      <c r="AQ272" s="92"/>
      <c r="AR272" s="279"/>
      <c r="AS272" s="279"/>
      <c r="AT272" s="279"/>
      <c r="AU272" s="279"/>
      <c r="AV272" s="279"/>
      <c r="AW272" s="279"/>
      <c r="AX272" s="279"/>
      <c r="AY272" s="279"/>
      <c r="AZ272" s="279"/>
      <c r="BA272" s="279"/>
      <c r="BB272" s="279"/>
      <c r="BC272" s="279"/>
      <c r="BD272" s="279"/>
      <c r="BE272" s="279"/>
      <c r="BF272" s="279"/>
      <c r="BG272" s="279"/>
      <c r="BH272" s="279"/>
      <c r="BI272" s="279"/>
      <c r="BJ272" s="279"/>
      <c r="BK272" s="279"/>
      <c r="BL272" s="279"/>
      <c r="BM272" s="279"/>
      <c r="BN272" s="279"/>
      <c r="BO272" s="279"/>
      <c r="BP272" s="279"/>
      <c r="BQ272" s="279"/>
      <c r="BR272" s="279"/>
      <c r="BS272" s="279"/>
      <c r="BT272" s="279"/>
      <c r="BU272" s="279"/>
      <c r="BV272" s="279"/>
      <c r="BW272" s="279"/>
      <c r="BX272" s="279"/>
      <c r="BY272" s="279"/>
      <c r="BZ272" s="279"/>
      <c r="CA272" s="279"/>
      <c r="CB272" s="279"/>
      <c r="CC272" s="279"/>
      <c r="CD272" s="279"/>
      <c r="CE272" s="279"/>
      <c r="CF272" s="279"/>
      <c r="CG272" s="279"/>
      <c r="CH272" s="279"/>
      <c r="CI272" s="279"/>
      <c r="CJ272" s="279"/>
      <c r="CK272" s="279"/>
      <c r="CL272" s="279"/>
      <c r="CM272" s="279"/>
      <c r="CN272" s="279"/>
      <c r="CO272" s="279"/>
      <c r="CP272" s="289" t="str">
        <f t="shared" si="17"/>
        <v/>
      </c>
      <c r="CQ272" s="202"/>
    </row>
    <row r="273" spans="1:95" x14ac:dyDescent="0.3">
      <c r="A273" s="99"/>
      <c r="B273" s="268">
        <f t="shared" si="18"/>
        <v>264</v>
      </c>
      <c r="C273" s="280"/>
      <c r="D273" s="280"/>
      <c r="F273" s="280"/>
      <c r="G273" s="282"/>
      <c r="H273" s="101"/>
      <c r="I273" s="283"/>
      <c r="J273" s="283"/>
      <c r="K273" s="283"/>
      <c r="L273" s="283"/>
      <c r="M273" s="283"/>
      <c r="N273" s="283"/>
      <c r="O273" s="283"/>
      <c r="P273" s="101"/>
      <c r="Q273" s="283"/>
      <c r="R273" s="283"/>
      <c r="S273" s="283"/>
      <c r="T273" s="283"/>
      <c r="U273" s="283"/>
      <c r="V273" s="283"/>
      <c r="W273" s="283"/>
      <c r="X273" s="102"/>
      <c r="Y273" s="284"/>
      <c r="Z273" s="284"/>
      <c r="AA273" s="284"/>
      <c r="AB273" s="206" t="str">
        <f t="shared" si="16"/>
        <v/>
      </c>
      <c r="AC273" s="285"/>
      <c r="AD273" s="285"/>
      <c r="AE273" s="102"/>
      <c r="AF273" s="287"/>
      <c r="AG273" s="287"/>
      <c r="AH273" s="102"/>
      <c r="AI273" s="279"/>
      <c r="AJ273" s="279"/>
      <c r="AK273" s="279"/>
      <c r="AL273" s="279"/>
      <c r="AM273" s="279"/>
      <c r="AN273" s="279"/>
      <c r="AO273" s="279"/>
      <c r="AP273" s="279"/>
      <c r="AQ273" s="92"/>
      <c r="AR273" s="279"/>
      <c r="AS273" s="279"/>
      <c r="AT273" s="279"/>
      <c r="AU273" s="279"/>
      <c r="AV273" s="279"/>
      <c r="AW273" s="279"/>
      <c r="AX273" s="279"/>
      <c r="AY273" s="279"/>
      <c r="AZ273" s="279"/>
      <c r="BA273" s="279"/>
      <c r="BB273" s="279"/>
      <c r="BC273" s="279"/>
      <c r="BD273" s="279"/>
      <c r="BE273" s="279"/>
      <c r="BF273" s="279"/>
      <c r="BG273" s="279"/>
      <c r="BH273" s="279"/>
      <c r="BI273" s="279"/>
      <c r="BJ273" s="279"/>
      <c r="BK273" s="279"/>
      <c r="BL273" s="279"/>
      <c r="BM273" s="279"/>
      <c r="BN273" s="279"/>
      <c r="BO273" s="279"/>
      <c r="BP273" s="279"/>
      <c r="BQ273" s="279"/>
      <c r="BR273" s="279"/>
      <c r="BS273" s="279"/>
      <c r="BT273" s="279"/>
      <c r="BU273" s="279"/>
      <c r="BV273" s="279"/>
      <c r="BW273" s="279"/>
      <c r="BX273" s="279"/>
      <c r="BY273" s="279"/>
      <c r="BZ273" s="279"/>
      <c r="CA273" s="279"/>
      <c r="CB273" s="279"/>
      <c r="CC273" s="279"/>
      <c r="CD273" s="279"/>
      <c r="CE273" s="279"/>
      <c r="CF273" s="279"/>
      <c r="CG273" s="279"/>
      <c r="CH273" s="279"/>
      <c r="CI273" s="279"/>
      <c r="CJ273" s="279"/>
      <c r="CK273" s="279"/>
      <c r="CL273" s="279"/>
      <c r="CM273" s="279"/>
      <c r="CN273" s="279"/>
      <c r="CO273" s="279"/>
      <c r="CP273" s="289" t="str">
        <f t="shared" si="17"/>
        <v/>
      </c>
      <c r="CQ273" s="202"/>
    </row>
    <row r="274" spans="1:95" x14ac:dyDescent="0.3">
      <c r="A274" s="99"/>
      <c r="B274" s="268">
        <f t="shared" si="18"/>
        <v>265</v>
      </c>
      <c r="C274" s="280"/>
      <c r="D274" s="280"/>
      <c r="F274" s="280"/>
      <c r="G274" s="282"/>
      <c r="H274" s="101"/>
      <c r="I274" s="283"/>
      <c r="J274" s="283"/>
      <c r="K274" s="283"/>
      <c r="L274" s="283"/>
      <c r="M274" s="283"/>
      <c r="N274" s="283"/>
      <c r="O274" s="283"/>
      <c r="P274" s="101"/>
      <c r="Q274" s="283"/>
      <c r="R274" s="283"/>
      <c r="S274" s="283"/>
      <c r="T274" s="283"/>
      <c r="U274" s="283"/>
      <c r="V274" s="283"/>
      <c r="W274" s="283"/>
      <c r="X274" s="102"/>
      <c r="Y274" s="284"/>
      <c r="Z274" s="284"/>
      <c r="AA274" s="284"/>
      <c r="AB274" s="206" t="str">
        <f t="shared" si="16"/>
        <v/>
      </c>
      <c r="AC274" s="285"/>
      <c r="AD274" s="285"/>
      <c r="AE274" s="102"/>
      <c r="AF274" s="287"/>
      <c r="AG274" s="287"/>
      <c r="AH274" s="102"/>
      <c r="AI274" s="279"/>
      <c r="AJ274" s="279"/>
      <c r="AK274" s="279"/>
      <c r="AL274" s="279"/>
      <c r="AM274" s="279"/>
      <c r="AN274" s="279"/>
      <c r="AO274" s="279"/>
      <c r="AP274" s="279"/>
      <c r="AQ274" s="92"/>
      <c r="AR274" s="279"/>
      <c r="AS274" s="279"/>
      <c r="AT274" s="279"/>
      <c r="AU274" s="279"/>
      <c r="AV274" s="279"/>
      <c r="AW274" s="279"/>
      <c r="AX274" s="279"/>
      <c r="AY274" s="279"/>
      <c r="AZ274" s="279"/>
      <c r="BA274" s="279"/>
      <c r="BB274" s="279"/>
      <c r="BC274" s="279"/>
      <c r="BD274" s="279"/>
      <c r="BE274" s="279"/>
      <c r="BF274" s="279"/>
      <c r="BG274" s="279"/>
      <c r="BH274" s="279"/>
      <c r="BI274" s="279"/>
      <c r="BJ274" s="279"/>
      <c r="BK274" s="279"/>
      <c r="BL274" s="279"/>
      <c r="BM274" s="279"/>
      <c r="BN274" s="279"/>
      <c r="BO274" s="279"/>
      <c r="BP274" s="279"/>
      <c r="BQ274" s="279"/>
      <c r="BR274" s="279"/>
      <c r="BS274" s="279"/>
      <c r="BT274" s="279"/>
      <c r="BU274" s="279"/>
      <c r="BV274" s="279"/>
      <c r="BW274" s="279"/>
      <c r="BX274" s="279"/>
      <c r="BY274" s="279"/>
      <c r="BZ274" s="279"/>
      <c r="CA274" s="279"/>
      <c r="CB274" s="279"/>
      <c r="CC274" s="279"/>
      <c r="CD274" s="279"/>
      <c r="CE274" s="279"/>
      <c r="CF274" s="279"/>
      <c r="CG274" s="279"/>
      <c r="CH274" s="279"/>
      <c r="CI274" s="279"/>
      <c r="CJ274" s="279"/>
      <c r="CK274" s="279"/>
      <c r="CL274" s="279"/>
      <c r="CM274" s="279"/>
      <c r="CN274" s="279"/>
      <c r="CO274" s="279"/>
      <c r="CP274" s="289" t="str">
        <f t="shared" si="17"/>
        <v/>
      </c>
      <c r="CQ274" s="202"/>
    </row>
    <row r="275" spans="1:95" x14ac:dyDescent="0.3">
      <c r="A275" s="99"/>
      <c r="B275" s="268">
        <f t="shared" si="18"/>
        <v>266</v>
      </c>
      <c r="C275" s="280"/>
      <c r="D275" s="280"/>
      <c r="F275" s="280"/>
      <c r="G275" s="282"/>
      <c r="H275" s="101"/>
      <c r="I275" s="283"/>
      <c r="J275" s="283"/>
      <c r="K275" s="283"/>
      <c r="L275" s="283"/>
      <c r="M275" s="283"/>
      <c r="N275" s="283"/>
      <c r="O275" s="283"/>
      <c r="P275" s="101"/>
      <c r="Q275" s="283"/>
      <c r="R275" s="283"/>
      <c r="S275" s="283"/>
      <c r="T275" s="283"/>
      <c r="U275" s="283"/>
      <c r="V275" s="283"/>
      <c r="W275" s="283"/>
      <c r="X275" s="102"/>
      <c r="Y275" s="284"/>
      <c r="Z275" s="284"/>
      <c r="AA275" s="284"/>
      <c r="AB275" s="206" t="str">
        <f t="shared" si="16"/>
        <v/>
      </c>
      <c r="AC275" s="285"/>
      <c r="AD275" s="285"/>
      <c r="AE275" s="102"/>
      <c r="AF275" s="287"/>
      <c r="AG275" s="287"/>
      <c r="AH275" s="102"/>
      <c r="AI275" s="279"/>
      <c r="AJ275" s="279"/>
      <c r="AK275" s="279"/>
      <c r="AL275" s="279"/>
      <c r="AM275" s="279"/>
      <c r="AN275" s="279"/>
      <c r="AO275" s="279"/>
      <c r="AP275" s="279"/>
      <c r="AQ275" s="92"/>
      <c r="AR275" s="279"/>
      <c r="AS275" s="279"/>
      <c r="AT275" s="279"/>
      <c r="AU275" s="279"/>
      <c r="AV275" s="279"/>
      <c r="AW275" s="279"/>
      <c r="AX275" s="279"/>
      <c r="AY275" s="279"/>
      <c r="AZ275" s="279"/>
      <c r="BA275" s="279"/>
      <c r="BB275" s="279"/>
      <c r="BC275" s="279"/>
      <c r="BD275" s="279"/>
      <c r="BE275" s="279"/>
      <c r="BF275" s="279"/>
      <c r="BG275" s="279"/>
      <c r="BH275" s="279"/>
      <c r="BI275" s="279"/>
      <c r="BJ275" s="279"/>
      <c r="BK275" s="279"/>
      <c r="BL275" s="279"/>
      <c r="BM275" s="279"/>
      <c r="BN275" s="279"/>
      <c r="BO275" s="279"/>
      <c r="BP275" s="279"/>
      <c r="BQ275" s="279"/>
      <c r="BR275" s="279"/>
      <c r="BS275" s="279"/>
      <c r="BT275" s="279"/>
      <c r="BU275" s="279"/>
      <c r="BV275" s="279"/>
      <c r="BW275" s="279"/>
      <c r="BX275" s="279"/>
      <c r="BY275" s="279"/>
      <c r="BZ275" s="279"/>
      <c r="CA275" s="279"/>
      <c r="CB275" s="279"/>
      <c r="CC275" s="279"/>
      <c r="CD275" s="279"/>
      <c r="CE275" s="279"/>
      <c r="CF275" s="279"/>
      <c r="CG275" s="279"/>
      <c r="CH275" s="279"/>
      <c r="CI275" s="279"/>
      <c r="CJ275" s="279"/>
      <c r="CK275" s="279"/>
      <c r="CL275" s="279"/>
      <c r="CM275" s="279"/>
      <c r="CN275" s="279"/>
      <c r="CO275" s="279"/>
      <c r="CP275" s="289" t="str">
        <f t="shared" si="17"/>
        <v/>
      </c>
      <c r="CQ275" s="202"/>
    </row>
    <row r="276" spans="1:95" x14ac:dyDescent="0.3">
      <c r="A276" s="99"/>
      <c r="B276" s="268">
        <f t="shared" si="18"/>
        <v>267</v>
      </c>
      <c r="C276" s="280"/>
      <c r="D276" s="280"/>
      <c r="F276" s="280"/>
      <c r="G276" s="282"/>
      <c r="H276" s="101"/>
      <c r="I276" s="283"/>
      <c r="J276" s="283"/>
      <c r="K276" s="283"/>
      <c r="L276" s="283"/>
      <c r="M276" s="283"/>
      <c r="N276" s="283"/>
      <c r="O276" s="283"/>
      <c r="P276" s="101"/>
      <c r="Q276" s="283"/>
      <c r="R276" s="283"/>
      <c r="S276" s="283"/>
      <c r="T276" s="283"/>
      <c r="U276" s="283"/>
      <c r="V276" s="283"/>
      <c r="W276" s="283"/>
      <c r="X276" s="102"/>
      <c r="Y276" s="284"/>
      <c r="Z276" s="284"/>
      <c r="AA276" s="284"/>
      <c r="AB276" s="206" t="str">
        <f t="shared" si="16"/>
        <v/>
      </c>
      <c r="AC276" s="285"/>
      <c r="AD276" s="285"/>
      <c r="AE276" s="102"/>
      <c r="AF276" s="287"/>
      <c r="AG276" s="287"/>
      <c r="AH276" s="102"/>
      <c r="AI276" s="279"/>
      <c r="AJ276" s="279"/>
      <c r="AK276" s="279"/>
      <c r="AL276" s="279"/>
      <c r="AM276" s="279"/>
      <c r="AN276" s="279"/>
      <c r="AO276" s="279"/>
      <c r="AP276" s="279"/>
      <c r="AQ276" s="92"/>
      <c r="AR276" s="279"/>
      <c r="AS276" s="279"/>
      <c r="AT276" s="279"/>
      <c r="AU276" s="279"/>
      <c r="AV276" s="279"/>
      <c r="AW276" s="279"/>
      <c r="AX276" s="279"/>
      <c r="AY276" s="279"/>
      <c r="AZ276" s="279"/>
      <c r="BA276" s="279"/>
      <c r="BB276" s="279"/>
      <c r="BC276" s="279"/>
      <c r="BD276" s="279"/>
      <c r="BE276" s="279"/>
      <c r="BF276" s="279"/>
      <c r="BG276" s="279"/>
      <c r="BH276" s="279"/>
      <c r="BI276" s="279"/>
      <c r="BJ276" s="279"/>
      <c r="BK276" s="279"/>
      <c r="BL276" s="279"/>
      <c r="BM276" s="279"/>
      <c r="BN276" s="279"/>
      <c r="BO276" s="279"/>
      <c r="BP276" s="279"/>
      <c r="BQ276" s="279"/>
      <c r="BR276" s="279"/>
      <c r="BS276" s="279"/>
      <c r="BT276" s="279"/>
      <c r="BU276" s="279"/>
      <c r="BV276" s="279"/>
      <c r="BW276" s="279"/>
      <c r="BX276" s="279"/>
      <c r="BY276" s="279"/>
      <c r="BZ276" s="279"/>
      <c r="CA276" s="279"/>
      <c r="CB276" s="279"/>
      <c r="CC276" s="279"/>
      <c r="CD276" s="279"/>
      <c r="CE276" s="279"/>
      <c r="CF276" s="279"/>
      <c r="CG276" s="279"/>
      <c r="CH276" s="279"/>
      <c r="CI276" s="279"/>
      <c r="CJ276" s="279"/>
      <c r="CK276" s="279"/>
      <c r="CL276" s="279"/>
      <c r="CM276" s="279"/>
      <c r="CN276" s="279"/>
      <c r="CO276" s="279"/>
      <c r="CP276" s="289" t="str">
        <f t="shared" si="17"/>
        <v/>
      </c>
      <c r="CQ276" s="202"/>
    </row>
    <row r="277" spans="1:95" x14ac:dyDescent="0.3">
      <c r="A277" s="99"/>
      <c r="B277" s="268">
        <f t="shared" si="18"/>
        <v>268</v>
      </c>
      <c r="C277" s="280"/>
      <c r="D277" s="280"/>
      <c r="F277" s="280"/>
      <c r="G277" s="282"/>
      <c r="H277" s="101"/>
      <c r="I277" s="283"/>
      <c r="J277" s="283"/>
      <c r="K277" s="283"/>
      <c r="L277" s="283"/>
      <c r="M277" s="283"/>
      <c r="N277" s="283"/>
      <c r="O277" s="283"/>
      <c r="P277" s="101"/>
      <c r="Q277" s="283"/>
      <c r="R277" s="283"/>
      <c r="S277" s="283"/>
      <c r="T277" s="283"/>
      <c r="U277" s="283"/>
      <c r="V277" s="283"/>
      <c r="W277" s="283"/>
      <c r="X277" s="102"/>
      <c r="Y277" s="284"/>
      <c r="Z277" s="284"/>
      <c r="AA277" s="284"/>
      <c r="AB277" s="206" t="str">
        <f t="shared" si="16"/>
        <v/>
      </c>
      <c r="AC277" s="285"/>
      <c r="AD277" s="285"/>
      <c r="AE277" s="102"/>
      <c r="AF277" s="287"/>
      <c r="AG277" s="287"/>
      <c r="AH277" s="102"/>
      <c r="AI277" s="279"/>
      <c r="AJ277" s="279"/>
      <c r="AK277" s="279"/>
      <c r="AL277" s="279"/>
      <c r="AM277" s="279"/>
      <c r="AN277" s="279"/>
      <c r="AO277" s="279"/>
      <c r="AP277" s="279"/>
      <c r="AQ277" s="92"/>
      <c r="AR277" s="279"/>
      <c r="AS277" s="279"/>
      <c r="AT277" s="279"/>
      <c r="AU277" s="279"/>
      <c r="AV277" s="279"/>
      <c r="AW277" s="279"/>
      <c r="AX277" s="279"/>
      <c r="AY277" s="279"/>
      <c r="AZ277" s="279"/>
      <c r="BA277" s="279"/>
      <c r="BB277" s="279"/>
      <c r="BC277" s="279"/>
      <c r="BD277" s="279"/>
      <c r="BE277" s="279"/>
      <c r="BF277" s="279"/>
      <c r="BG277" s="279"/>
      <c r="BH277" s="279"/>
      <c r="BI277" s="279"/>
      <c r="BJ277" s="279"/>
      <c r="BK277" s="279"/>
      <c r="BL277" s="279"/>
      <c r="BM277" s="279"/>
      <c r="BN277" s="279"/>
      <c r="BO277" s="279"/>
      <c r="BP277" s="279"/>
      <c r="BQ277" s="279"/>
      <c r="BR277" s="279"/>
      <c r="BS277" s="279"/>
      <c r="BT277" s="279"/>
      <c r="BU277" s="279"/>
      <c r="BV277" s="279"/>
      <c r="BW277" s="279"/>
      <c r="BX277" s="279"/>
      <c r="BY277" s="279"/>
      <c r="BZ277" s="279"/>
      <c r="CA277" s="279"/>
      <c r="CB277" s="279"/>
      <c r="CC277" s="279"/>
      <c r="CD277" s="279"/>
      <c r="CE277" s="279"/>
      <c r="CF277" s="279"/>
      <c r="CG277" s="279"/>
      <c r="CH277" s="279"/>
      <c r="CI277" s="279"/>
      <c r="CJ277" s="279"/>
      <c r="CK277" s="279"/>
      <c r="CL277" s="279"/>
      <c r="CM277" s="279"/>
      <c r="CN277" s="279"/>
      <c r="CO277" s="279"/>
      <c r="CP277" s="289" t="str">
        <f t="shared" si="17"/>
        <v/>
      </c>
      <c r="CQ277" s="202"/>
    </row>
    <row r="278" spans="1:95" x14ac:dyDescent="0.3">
      <c r="A278" s="99"/>
      <c r="B278" s="268">
        <f t="shared" si="18"/>
        <v>269</v>
      </c>
      <c r="C278" s="280"/>
      <c r="D278" s="280"/>
      <c r="F278" s="280"/>
      <c r="G278" s="282"/>
      <c r="H278" s="101"/>
      <c r="I278" s="283"/>
      <c r="J278" s="283"/>
      <c r="K278" s="283"/>
      <c r="L278" s="283"/>
      <c r="M278" s="283"/>
      <c r="N278" s="283"/>
      <c r="O278" s="283"/>
      <c r="P278" s="101"/>
      <c r="Q278" s="283"/>
      <c r="R278" s="283"/>
      <c r="S278" s="283"/>
      <c r="T278" s="283"/>
      <c r="U278" s="283"/>
      <c r="V278" s="283"/>
      <c r="W278" s="283"/>
      <c r="X278" s="102"/>
      <c r="Y278" s="284"/>
      <c r="Z278" s="284"/>
      <c r="AA278" s="284"/>
      <c r="AB278" s="206" t="str">
        <f t="shared" si="16"/>
        <v/>
      </c>
      <c r="AC278" s="285"/>
      <c r="AD278" s="285"/>
      <c r="AE278" s="102"/>
      <c r="AF278" s="287"/>
      <c r="AG278" s="287"/>
      <c r="AH278" s="102"/>
      <c r="AI278" s="279"/>
      <c r="AJ278" s="279"/>
      <c r="AK278" s="279"/>
      <c r="AL278" s="279"/>
      <c r="AM278" s="279"/>
      <c r="AN278" s="279"/>
      <c r="AO278" s="279"/>
      <c r="AP278" s="279"/>
      <c r="AQ278" s="92"/>
      <c r="AR278" s="279"/>
      <c r="AS278" s="279"/>
      <c r="AT278" s="279"/>
      <c r="AU278" s="279"/>
      <c r="AV278" s="279"/>
      <c r="AW278" s="279"/>
      <c r="AX278" s="279"/>
      <c r="AY278" s="279"/>
      <c r="AZ278" s="279"/>
      <c r="BA278" s="279"/>
      <c r="BB278" s="279"/>
      <c r="BC278" s="279"/>
      <c r="BD278" s="279"/>
      <c r="BE278" s="279"/>
      <c r="BF278" s="279"/>
      <c r="BG278" s="279"/>
      <c r="BH278" s="279"/>
      <c r="BI278" s="279"/>
      <c r="BJ278" s="279"/>
      <c r="BK278" s="279"/>
      <c r="BL278" s="279"/>
      <c r="BM278" s="279"/>
      <c r="BN278" s="279"/>
      <c r="BO278" s="279"/>
      <c r="BP278" s="279"/>
      <c r="BQ278" s="279"/>
      <c r="BR278" s="279"/>
      <c r="BS278" s="279"/>
      <c r="BT278" s="279"/>
      <c r="BU278" s="279"/>
      <c r="BV278" s="279"/>
      <c r="BW278" s="279"/>
      <c r="BX278" s="279"/>
      <c r="BY278" s="279"/>
      <c r="BZ278" s="279"/>
      <c r="CA278" s="279"/>
      <c r="CB278" s="279"/>
      <c r="CC278" s="279"/>
      <c r="CD278" s="279"/>
      <c r="CE278" s="279"/>
      <c r="CF278" s="279"/>
      <c r="CG278" s="279"/>
      <c r="CH278" s="279"/>
      <c r="CI278" s="279"/>
      <c r="CJ278" s="279"/>
      <c r="CK278" s="279"/>
      <c r="CL278" s="279"/>
      <c r="CM278" s="279"/>
      <c r="CN278" s="279"/>
      <c r="CO278" s="279"/>
      <c r="CP278" s="289" t="str">
        <f t="shared" si="17"/>
        <v/>
      </c>
      <c r="CQ278" s="202"/>
    </row>
    <row r="279" spans="1:95" x14ac:dyDescent="0.3">
      <c r="A279" s="99"/>
      <c r="B279" s="268">
        <f t="shared" si="18"/>
        <v>270</v>
      </c>
      <c r="C279" s="280"/>
      <c r="D279" s="280"/>
      <c r="F279" s="280"/>
      <c r="G279" s="282"/>
      <c r="H279" s="101"/>
      <c r="I279" s="283"/>
      <c r="J279" s="283"/>
      <c r="K279" s="283"/>
      <c r="L279" s="283"/>
      <c r="M279" s="283"/>
      <c r="N279" s="283"/>
      <c r="O279" s="283"/>
      <c r="P279" s="101"/>
      <c r="Q279" s="283"/>
      <c r="R279" s="283"/>
      <c r="S279" s="283"/>
      <c r="T279" s="283"/>
      <c r="U279" s="283"/>
      <c r="V279" s="283"/>
      <c r="W279" s="283"/>
      <c r="X279" s="102"/>
      <c r="Y279" s="284"/>
      <c r="Z279" s="284"/>
      <c r="AA279" s="284"/>
      <c r="AB279" s="206" t="str">
        <f t="shared" si="16"/>
        <v/>
      </c>
      <c r="AC279" s="285"/>
      <c r="AD279" s="285"/>
      <c r="AE279" s="102"/>
      <c r="AF279" s="287"/>
      <c r="AG279" s="287"/>
      <c r="AH279" s="102"/>
      <c r="AI279" s="279"/>
      <c r="AJ279" s="279"/>
      <c r="AK279" s="279"/>
      <c r="AL279" s="279"/>
      <c r="AM279" s="279"/>
      <c r="AN279" s="279"/>
      <c r="AO279" s="279"/>
      <c r="AP279" s="279"/>
      <c r="AQ279" s="92"/>
      <c r="AR279" s="279"/>
      <c r="AS279" s="279"/>
      <c r="AT279" s="279"/>
      <c r="AU279" s="279"/>
      <c r="AV279" s="279"/>
      <c r="AW279" s="279"/>
      <c r="AX279" s="279"/>
      <c r="AY279" s="279"/>
      <c r="AZ279" s="279"/>
      <c r="BA279" s="279"/>
      <c r="BB279" s="279"/>
      <c r="BC279" s="279"/>
      <c r="BD279" s="279"/>
      <c r="BE279" s="279"/>
      <c r="BF279" s="279"/>
      <c r="BG279" s="279"/>
      <c r="BH279" s="279"/>
      <c r="BI279" s="279"/>
      <c r="BJ279" s="279"/>
      <c r="BK279" s="279"/>
      <c r="BL279" s="279"/>
      <c r="BM279" s="279"/>
      <c r="BN279" s="279"/>
      <c r="BO279" s="279"/>
      <c r="BP279" s="279"/>
      <c r="BQ279" s="279"/>
      <c r="BR279" s="279"/>
      <c r="BS279" s="279"/>
      <c r="BT279" s="279"/>
      <c r="BU279" s="279"/>
      <c r="BV279" s="279"/>
      <c r="BW279" s="279"/>
      <c r="BX279" s="279"/>
      <c r="BY279" s="279"/>
      <c r="BZ279" s="279"/>
      <c r="CA279" s="279"/>
      <c r="CB279" s="279"/>
      <c r="CC279" s="279"/>
      <c r="CD279" s="279"/>
      <c r="CE279" s="279"/>
      <c r="CF279" s="279"/>
      <c r="CG279" s="279"/>
      <c r="CH279" s="279"/>
      <c r="CI279" s="279"/>
      <c r="CJ279" s="279"/>
      <c r="CK279" s="279"/>
      <c r="CL279" s="279"/>
      <c r="CM279" s="279"/>
      <c r="CN279" s="279"/>
      <c r="CO279" s="279"/>
      <c r="CP279" s="289" t="str">
        <f t="shared" si="17"/>
        <v/>
      </c>
      <c r="CQ279" s="202"/>
    </row>
    <row r="280" spans="1:95" x14ac:dyDescent="0.3">
      <c r="A280" s="99"/>
      <c r="B280" s="268">
        <f t="shared" si="18"/>
        <v>271</v>
      </c>
      <c r="C280" s="280"/>
      <c r="D280" s="280"/>
      <c r="F280" s="280"/>
      <c r="G280" s="282"/>
      <c r="H280" s="101"/>
      <c r="I280" s="283"/>
      <c r="J280" s="283"/>
      <c r="K280" s="283"/>
      <c r="L280" s="283"/>
      <c r="M280" s="283"/>
      <c r="N280" s="283"/>
      <c r="O280" s="283"/>
      <c r="P280" s="101"/>
      <c r="Q280" s="283"/>
      <c r="R280" s="283"/>
      <c r="S280" s="283"/>
      <c r="T280" s="283"/>
      <c r="U280" s="283"/>
      <c r="V280" s="283"/>
      <c r="W280" s="283"/>
      <c r="X280" s="102"/>
      <c r="Y280" s="284"/>
      <c r="Z280" s="284"/>
      <c r="AA280" s="284"/>
      <c r="AB280" s="206" t="str">
        <f t="shared" si="16"/>
        <v/>
      </c>
      <c r="AC280" s="285"/>
      <c r="AD280" s="285"/>
      <c r="AE280" s="102"/>
      <c r="AF280" s="287"/>
      <c r="AG280" s="287"/>
      <c r="AH280" s="102"/>
      <c r="AI280" s="279"/>
      <c r="AJ280" s="279"/>
      <c r="AK280" s="279"/>
      <c r="AL280" s="279"/>
      <c r="AM280" s="279"/>
      <c r="AN280" s="279"/>
      <c r="AO280" s="279"/>
      <c r="AP280" s="279"/>
      <c r="AQ280" s="92"/>
      <c r="AR280" s="279"/>
      <c r="AS280" s="279"/>
      <c r="AT280" s="279"/>
      <c r="AU280" s="279"/>
      <c r="AV280" s="279"/>
      <c r="AW280" s="279"/>
      <c r="AX280" s="279"/>
      <c r="AY280" s="279"/>
      <c r="AZ280" s="279"/>
      <c r="BA280" s="279"/>
      <c r="BB280" s="279"/>
      <c r="BC280" s="279"/>
      <c r="BD280" s="279"/>
      <c r="BE280" s="279"/>
      <c r="BF280" s="279"/>
      <c r="BG280" s="279"/>
      <c r="BH280" s="279"/>
      <c r="BI280" s="279"/>
      <c r="BJ280" s="279"/>
      <c r="BK280" s="279"/>
      <c r="BL280" s="279"/>
      <c r="BM280" s="279"/>
      <c r="BN280" s="279"/>
      <c r="BO280" s="279"/>
      <c r="BP280" s="279"/>
      <c r="BQ280" s="279"/>
      <c r="BR280" s="279"/>
      <c r="BS280" s="279"/>
      <c r="BT280" s="279"/>
      <c r="BU280" s="279"/>
      <c r="BV280" s="279"/>
      <c r="BW280" s="279"/>
      <c r="BX280" s="279"/>
      <c r="BY280" s="279"/>
      <c r="BZ280" s="279"/>
      <c r="CA280" s="279"/>
      <c r="CB280" s="279"/>
      <c r="CC280" s="279"/>
      <c r="CD280" s="279"/>
      <c r="CE280" s="279"/>
      <c r="CF280" s="279"/>
      <c r="CG280" s="279"/>
      <c r="CH280" s="279"/>
      <c r="CI280" s="279"/>
      <c r="CJ280" s="279"/>
      <c r="CK280" s="279"/>
      <c r="CL280" s="279"/>
      <c r="CM280" s="279"/>
      <c r="CN280" s="279"/>
      <c r="CO280" s="279"/>
      <c r="CP280" s="289" t="str">
        <f t="shared" si="17"/>
        <v/>
      </c>
      <c r="CQ280" s="202"/>
    </row>
    <row r="281" spans="1:95" x14ac:dyDescent="0.3">
      <c r="A281" s="99"/>
      <c r="B281" s="268">
        <f t="shared" si="18"/>
        <v>272</v>
      </c>
      <c r="C281" s="280"/>
      <c r="D281" s="280"/>
      <c r="F281" s="280"/>
      <c r="G281" s="282"/>
      <c r="H281" s="101"/>
      <c r="I281" s="283"/>
      <c r="J281" s="283"/>
      <c r="K281" s="283"/>
      <c r="L281" s="283"/>
      <c r="M281" s="283"/>
      <c r="N281" s="283"/>
      <c r="O281" s="283"/>
      <c r="P281" s="101"/>
      <c r="Q281" s="283"/>
      <c r="R281" s="283"/>
      <c r="S281" s="283"/>
      <c r="T281" s="283"/>
      <c r="U281" s="283"/>
      <c r="V281" s="283"/>
      <c r="W281" s="283"/>
      <c r="X281" s="102"/>
      <c r="Y281" s="284"/>
      <c r="Z281" s="284"/>
      <c r="AA281" s="284"/>
      <c r="AB281" s="206" t="str">
        <f t="shared" si="16"/>
        <v/>
      </c>
      <c r="AC281" s="285"/>
      <c r="AD281" s="285"/>
      <c r="AE281" s="102"/>
      <c r="AF281" s="287"/>
      <c r="AG281" s="287"/>
      <c r="AH281" s="102"/>
      <c r="AI281" s="279"/>
      <c r="AJ281" s="279"/>
      <c r="AK281" s="279"/>
      <c r="AL281" s="279"/>
      <c r="AM281" s="279"/>
      <c r="AN281" s="279"/>
      <c r="AO281" s="279"/>
      <c r="AP281" s="279"/>
      <c r="AQ281" s="92"/>
      <c r="AR281" s="279"/>
      <c r="AS281" s="279"/>
      <c r="AT281" s="279"/>
      <c r="AU281" s="279"/>
      <c r="AV281" s="279"/>
      <c r="AW281" s="279"/>
      <c r="AX281" s="279"/>
      <c r="AY281" s="279"/>
      <c r="AZ281" s="279"/>
      <c r="BA281" s="279"/>
      <c r="BB281" s="279"/>
      <c r="BC281" s="279"/>
      <c r="BD281" s="279"/>
      <c r="BE281" s="279"/>
      <c r="BF281" s="279"/>
      <c r="BG281" s="279"/>
      <c r="BH281" s="279"/>
      <c r="BI281" s="279"/>
      <c r="BJ281" s="279"/>
      <c r="BK281" s="279"/>
      <c r="BL281" s="279"/>
      <c r="BM281" s="279"/>
      <c r="BN281" s="279"/>
      <c r="BO281" s="279"/>
      <c r="BP281" s="279"/>
      <c r="BQ281" s="279"/>
      <c r="BR281" s="279"/>
      <c r="BS281" s="279"/>
      <c r="BT281" s="279"/>
      <c r="BU281" s="279"/>
      <c r="BV281" s="279"/>
      <c r="BW281" s="279"/>
      <c r="BX281" s="279"/>
      <c r="BY281" s="279"/>
      <c r="BZ281" s="279"/>
      <c r="CA281" s="279"/>
      <c r="CB281" s="279"/>
      <c r="CC281" s="279"/>
      <c r="CD281" s="279"/>
      <c r="CE281" s="279"/>
      <c r="CF281" s="279"/>
      <c r="CG281" s="279"/>
      <c r="CH281" s="279"/>
      <c r="CI281" s="279"/>
      <c r="CJ281" s="279"/>
      <c r="CK281" s="279"/>
      <c r="CL281" s="279"/>
      <c r="CM281" s="279"/>
      <c r="CN281" s="279"/>
      <c r="CO281" s="279"/>
      <c r="CP281" s="289" t="str">
        <f t="shared" si="17"/>
        <v/>
      </c>
      <c r="CQ281" s="202"/>
    </row>
    <row r="282" spans="1:95" x14ac:dyDescent="0.3">
      <c r="A282" s="99"/>
      <c r="B282" s="268">
        <f t="shared" si="18"/>
        <v>273</v>
      </c>
      <c r="C282" s="280"/>
      <c r="D282" s="280"/>
      <c r="F282" s="280"/>
      <c r="G282" s="282"/>
      <c r="H282" s="101"/>
      <c r="I282" s="283"/>
      <c r="J282" s="283"/>
      <c r="K282" s="283"/>
      <c r="L282" s="283"/>
      <c r="M282" s="283"/>
      <c r="N282" s="283"/>
      <c r="O282" s="283"/>
      <c r="P282" s="101"/>
      <c r="Q282" s="283"/>
      <c r="R282" s="283"/>
      <c r="S282" s="283"/>
      <c r="T282" s="283"/>
      <c r="U282" s="283"/>
      <c r="V282" s="283"/>
      <c r="W282" s="283"/>
      <c r="X282" s="102"/>
      <c r="Y282" s="284"/>
      <c r="Z282" s="284"/>
      <c r="AA282" s="284"/>
      <c r="AB282" s="206" t="str">
        <f t="shared" si="16"/>
        <v/>
      </c>
      <c r="AC282" s="285"/>
      <c r="AD282" s="285"/>
      <c r="AE282" s="102"/>
      <c r="AF282" s="287"/>
      <c r="AG282" s="287"/>
      <c r="AH282" s="102"/>
      <c r="AI282" s="279"/>
      <c r="AJ282" s="279"/>
      <c r="AK282" s="279"/>
      <c r="AL282" s="279"/>
      <c r="AM282" s="279"/>
      <c r="AN282" s="279"/>
      <c r="AO282" s="279"/>
      <c r="AP282" s="279"/>
      <c r="AQ282" s="92"/>
      <c r="AR282" s="279"/>
      <c r="AS282" s="279"/>
      <c r="AT282" s="279"/>
      <c r="AU282" s="279"/>
      <c r="AV282" s="279"/>
      <c r="AW282" s="279"/>
      <c r="AX282" s="279"/>
      <c r="AY282" s="279"/>
      <c r="AZ282" s="279"/>
      <c r="BA282" s="279"/>
      <c r="BB282" s="279"/>
      <c r="BC282" s="279"/>
      <c r="BD282" s="279"/>
      <c r="BE282" s="279"/>
      <c r="BF282" s="279"/>
      <c r="BG282" s="279"/>
      <c r="BH282" s="279"/>
      <c r="BI282" s="279"/>
      <c r="BJ282" s="279"/>
      <c r="BK282" s="279"/>
      <c r="BL282" s="279"/>
      <c r="BM282" s="279"/>
      <c r="BN282" s="279"/>
      <c r="BO282" s="279"/>
      <c r="BP282" s="279"/>
      <c r="BQ282" s="279"/>
      <c r="BR282" s="279"/>
      <c r="BS282" s="279"/>
      <c r="BT282" s="279"/>
      <c r="BU282" s="279"/>
      <c r="BV282" s="279"/>
      <c r="BW282" s="279"/>
      <c r="BX282" s="279"/>
      <c r="BY282" s="279"/>
      <c r="BZ282" s="279"/>
      <c r="CA282" s="279"/>
      <c r="CB282" s="279"/>
      <c r="CC282" s="279"/>
      <c r="CD282" s="279"/>
      <c r="CE282" s="279"/>
      <c r="CF282" s="279"/>
      <c r="CG282" s="279"/>
      <c r="CH282" s="279"/>
      <c r="CI282" s="279"/>
      <c r="CJ282" s="279"/>
      <c r="CK282" s="279"/>
      <c r="CL282" s="279"/>
      <c r="CM282" s="279"/>
      <c r="CN282" s="279"/>
      <c r="CO282" s="279"/>
      <c r="CP282" s="289" t="str">
        <f t="shared" si="17"/>
        <v/>
      </c>
      <c r="CQ282" s="202"/>
    </row>
    <row r="283" spans="1:95" x14ac:dyDescent="0.3">
      <c r="A283" s="99"/>
      <c r="B283" s="268">
        <f t="shared" si="18"/>
        <v>274</v>
      </c>
      <c r="C283" s="280"/>
      <c r="D283" s="280"/>
      <c r="F283" s="280"/>
      <c r="G283" s="282"/>
      <c r="H283" s="101"/>
      <c r="I283" s="283"/>
      <c r="J283" s="283"/>
      <c r="K283" s="283"/>
      <c r="L283" s="283"/>
      <c r="M283" s="283"/>
      <c r="N283" s="283"/>
      <c r="O283" s="283"/>
      <c r="P283" s="101"/>
      <c r="Q283" s="283"/>
      <c r="R283" s="283"/>
      <c r="S283" s="283"/>
      <c r="T283" s="283"/>
      <c r="U283" s="283"/>
      <c r="V283" s="283"/>
      <c r="W283" s="283"/>
      <c r="X283" s="102"/>
      <c r="Y283" s="284"/>
      <c r="Z283" s="284"/>
      <c r="AA283" s="284"/>
      <c r="AB283" s="206" t="str">
        <f t="shared" si="16"/>
        <v/>
      </c>
      <c r="AC283" s="285"/>
      <c r="AD283" s="285"/>
      <c r="AE283" s="102"/>
      <c r="AF283" s="287"/>
      <c r="AG283" s="287"/>
      <c r="AH283" s="102"/>
      <c r="AI283" s="279"/>
      <c r="AJ283" s="279"/>
      <c r="AK283" s="279"/>
      <c r="AL283" s="279"/>
      <c r="AM283" s="279"/>
      <c r="AN283" s="279"/>
      <c r="AO283" s="279"/>
      <c r="AP283" s="279"/>
      <c r="AQ283" s="92"/>
      <c r="AR283" s="279"/>
      <c r="AS283" s="279"/>
      <c r="AT283" s="279"/>
      <c r="AU283" s="279"/>
      <c r="AV283" s="279"/>
      <c r="AW283" s="279"/>
      <c r="AX283" s="279"/>
      <c r="AY283" s="279"/>
      <c r="AZ283" s="279"/>
      <c r="BA283" s="279"/>
      <c r="BB283" s="279"/>
      <c r="BC283" s="279"/>
      <c r="BD283" s="279"/>
      <c r="BE283" s="279"/>
      <c r="BF283" s="279"/>
      <c r="BG283" s="279"/>
      <c r="BH283" s="279"/>
      <c r="BI283" s="279"/>
      <c r="BJ283" s="279"/>
      <c r="BK283" s="279"/>
      <c r="BL283" s="279"/>
      <c r="BM283" s="279"/>
      <c r="BN283" s="279"/>
      <c r="BO283" s="279"/>
      <c r="BP283" s="279"/>
      <c r="BQ283" s="279"/>
      <c r="BR283" s="279"/>
      <c r="BS283" s="279"/>
      <c r="BT283" s="279"/>
      <c r="BU283" s="279"/>
      <c r="BV283" s="279"/>
      <c r="BW283" s="279"/>
      <c r="BX283" s="279"/>
      <c r="BY283" s="279"/>
      <c r="BZ283" s="279"/>
      <c r="CA283" s="279"/>
      <c r="CB283" s="279"/>
      <c r="CC283" s="279"/>
      <c r="CD283" s="279"/>
      <c r="CE283" s="279"/>
      <c r="CF283" s="279"/>
      <c r="CG283" s="279"/>
      <c r="CH283" s="279"/>
      <c r="CI283" s="279"/>
      <c r="CJ283" s="279"/>
      <c r="CK283" s="279"/>
      <c r="CL283" s="279"/>
      <c r="CM283" s="279"/>
      <c r="CN283" s="279"/>
      <c r="CO283" s="279"/>
      <c r="CP283" s="289" t="str">
        <f t="shared" si="17"/>
        <v/>
      </c>
      <c r="CQ283" s="202"/>
    </row>
    <row r="284" spans="1:95" x14ac:dyDescent="0.3">
      <c r="A284" s="99"/>
      <c r="B284" s="268">
        <f t="shared" si="18"/>
        <v>275</v>
      </c>
      <c r="C284" s="280"/>
      <c r="D284" s="280"/>
      <c r="F284" s="280"/>
      <c r="G284" s="282"/>
      <c r="H284" s="101"/>
      <c r="I284" s="283"/>
      <c r="J284" s="283"/>
      <c r="K284" s="283"/>
      <c r="L284" s="283"/>
      <c r="M284" s="283"/>
      <c r="N284" s="283"/>
      <c r="O284" s="283"/>
      <c r="P284" s="101"/>
      <c r="Q284" s="283"/>
      <c r="R284" s="283"/>
      <c r="S284" s="283"/>
      <c r="T284" s="283"/>
      <c r="U284" s="283"/>
      <c r="V284" s="283"/>
      <c r="W284" s="283"/>
      <c r="X284" s="102"/>
      <c r="Y284" s="284"/>
      <c r="Z284" s="284"/>
      <c r="AA284" s="284"/>
      <c r="AB284" s="206" t="str">
        <f t="shared" si="16"/>
        <v/>
      </c>
      <c r="AC284" s="285"/>
      <c r="AD284" s="285"/>
      <c r="AE284" s="102"/>
      <c r="AF284" s="287"/>
      <c r="AG284" s="287"/>
      <c r="AH284" s="102"/>
      <c r="AI284" s="279"/>
      <c r="AJ284" s="279"/>
      <c r="AK284" s="279"/>
      <c r="AL284" s="279"/>
      <c r="AM284" s="279"/>
      <c r="AN284" s="279"/>
      <c r="AO284" s="279"/>
      <c r="AP284" s="279"/>
      <c r="AQ284" s="92"/>
      <c r="AR284" s="279"/>
      <c r="AS284" s="279"/>
      <c r="AT284" s="279"/>
      <c r="AU284" s="279"/>
      <c r="AV284" s="279"/>
      <c r="AW284" s="279"/>
      <c r="AX284" s="279"/>
      <c r="AY284" s="279"/>
      <c r="AZ284" s="279"/>
      <c r="BA284" s="279"/>
      <c r="BB284" s="279"/>
      <c r="BC284" s="279"/>
      <c r="BD284" s="279"/>
      <c r="BE284" s="279"/>
      <c r="BF284" s="279"/>
      <c r="BG284" s="279"/>
      <c r="BH284" s="279"/>
      <c r="BI284" s="279"/>
      <c r="BJ284" s="279"/>
      <c r="BK284" s="279"/>
      <c r="BL284" s="279"/>
      <c r="BM284" s="279"/>
      <c r="BN284" s="279"/>
      <c r="BO284" s="279"/>
      <c r="BP284" s="279"/>
      <c r="BQ284" s="279"/>
      <c r="BR284" s="279"/>
      <c r="BS284" s="279"/>
      <c r="BT284" s="279"/>
      <c r="BU284" s="279"/>
      <c r="BV284" s="279"/>
      <c r="BW284" s="279"/>
      <c r="BX284" s="279"/>
      <c r="BY284" s="279"/>
      <c r="BZ284" s="279"/>
      <c r="CA284" s="279"/>
      <c r="CB284" s="279"/>
      <c r="CC284" s="279"/>
      <c r="CD284" s="279"/>
      <c r="CE284" s="279"/>
      <c r="CF284" s="279"/>
      <c r="CG284" s="279"/>
      <c r="CH284" s="279"/>
      <c r="CI284" s="279"/>
      <c r="CJ284" s="279"/>
      <c r="CK284" s="279"/>
      <c r="CL284" s="279"/>
      <c r="CM284" s="279"/>
      <c r="CN284" s="279"/>
      <c r="CO284" s="279"/>
      <c r="CP284" s="289" t="str">
        <f t="shared" si="17"/>
        <v/>
      </c>
      <c r="CQ284" s="202"/>
    </row>
    <row r="285" spans="1:95" x14ac:dyDescent="0.3">
      <c r="A285" s="99"/>
      <c r="B285" s="268">
        <f t="shared" si="18"/>
        <v>276</v>
      </c>
      <c r="C285" s="280"/>
      <c r="D285" s="280"/>
      <c r="F285" s="280"/>
      <c r="G285" s="282"/>
      <c r="H285" s="101"/>
      <c r="I285" s="283"/>
      <c r="J285" s="283"/>
      <c r="K285" s="283"/>
      <c r="L285" s="283"/>
      <c r="M285" s="283"/>
      <c r="N285" s="283"/>
      <c r="O285" s="283"/>
      <c r="P285" s="101"/>
      <c r="Q285" s="283"/>
      <c r="R285" s="283"/>
      <c r="S285" s="283"/>
      <c r="T285" s="283"/>
      <c r="U285" s="283"/>
      <c r="V285" s="283"/>
      <c r="W285" s="283"/>
      <c r="X285" s="102"/>
      <c r="Y285" s="284"/>
      <c r="Z285" s="284"/>
      <c r="AA285" s="284"/>
      <c r="AB285" s="206" t="str">
        <f t="shared" si="16"/>
        <v/>
      </c>
      <c r="AC285" s="285"/>
      <c r="AD285" s="285"/>
      <c r="AE285" s="102"/>
      <c r="AF285" s="287"/>
      <c r="AG285" s="287"/>
      <c r="AH285" s="102"/>
      <c r="AI285" s="279"/>
      <c r="AJ285" s="279"/>
      <c r="AK285" s="279"/>
      <c r="AL285" s="279"/>
      <c r="AM285" s="279"/>
      <c r="AN285" s="279"/>
      <c r="AO285" s="279"/>
      <c r="AP285" s="279"/>
      <c r="AQ285" s="92"/>
      <c r="AR285" s="279"/>
      <c r="AS285" s="279"/>
      <c r="AT285" s="279"/>
      <c r="AU285" s="279"/>
      <c r="AV285" s="279"/>
      <c r="AW285" s="279"/>
      <c r="AX285" s="279"/>
      <c r="AY285" s="279"/>
      <c r="AZ285" s="279"/>
      <c r="BA285" s="279"/>
      <c r="BB285" s="279"/>
      <c r="BC285" s="279"/>
      <c r="BD285" s="279"/>
      <c r="BE285" s="279"/>
      <c r="BF285" s="279"/>
      <c r="BG285" s="279"/>
      <c r="BH285" s="279"/>
      <c r="BI285" s="279"/>
      <c r="BJ285" s="279"/>
      <c r="BK285" s="279"/>
      <c r="BL285" s="279"/>
      <c r="BM285" s="279"/>
      <c r="BN285" s="279"/>
      <c r="BO285" s="279"/>
      <c r="BP285" s="279"/>
      <c r="BQ285" s="279"/>
      <c r="BR285" s="279"/>
      <c r="BS285" s="279"/>
      <c r="BT285" s="279"/>
      <c r="BU285" s="279"/>
      <c r="BV285" s="279"/>
      <c r="BW285" s="279"/>
      <c r="BX285" s="279"/>
      <c r="BY285" s="279"/>
      <c r="BZ285" s="279"/>
      <c r="CA285" s="279"/>
      <c r="CB285" s="279"/>
      <c r="CC285" s="279"/>
      <c r="CD285" s="279"/>
      <c r="CE285" s="279"/>
      <c r="CF285" s="279"/>
      <c r="CG285" s="279"/>
      <c r="CH285" s="279"/>
      <c r="CI285" s="279"/>
      <c r="CJ285" s="279"/>
      <c r="CK285" s="279"/>
      <c r="CL285" s="279"/>
      <c r="CM285" s="279"/>
      <c r="CN285" s="279"/>
      <c r="CO285" s="279"/>
      <c r="CP285" s="289" t="str">
        <f t="shared" si="17"/>
        <v/>
      </c>
      <c r="CQ285" s="202"/>
    </row>
    <row r="286" spans="1:95" x14ac:dyDescent="0.3">
      <c r="A286" s="99"/>
      <c r="B286" s="268">
        <f t="shared" si="18"/>
        <v>277</v>
      </c>
      <c r="C286" s="280"/>
      <c r="D286" s="280"/>
      <c r="F286" s="280"/>
      <c r="G286" s="282"/>
      <c r="H286" s="101"/>
      <c r="I286" s="283"/>
      <c r="J286" s="283"/>
      <c r="K286" s="283"/>
      <c r="L286" s="283"/>
      <c r="M286" s="283"/>
      <c r="N286" s="283"/>
      <c r="O286" s="283"/>
      <c r="P286" s="101"/>
      <c r="Q286" s="283"/>
      <c r="R286" s="283"/>
      <c r="S286" s="283"/>
      <c r="T286" s="283"/>
      <c r="U286" s="283"/>
      <c r="V286" s="283"/>
      <c r="W286" s="283"/>
      <c r="X286" s="102"/>
      <c r="Y286" s="284"/>
      <c r="Z286" s="284"/>
      <c r="AA286" s="284"/>
      <c r="AB286" s="206" t="str">
        <f t="shared" si="16"/>
        <v/>
      </c>
      <c r="AC286" s="285"/>
      <c r="AD286" s="285"/>
      <c r="AE286" s="102"/>
      <c r="AF286" s="287"/>
      <c r="AG286" s="287"/>
      <c r="AH286" s="102"/>
      <c r="AI286" s="279"/>
      <c r="AJ286" s="279"/>
      <c r="AK286" s="279"/>
      <c r="AL286" s="279"/>
      <c r="AM286" s="279"/>
      <c r="AN286" s="279"/>
      <c r="AO286" s="279"/>
      <c r="AP286" s="279"/>
      <c r="AQ286" s="92"/>
      <c r="AR286" s="279"/>
      <c r="AS286" s="279"/>
      <c r="AT286" s="279"/>
      <c r="AU286" s="279"/>
      <c r="AV286" s="279"/>
      <c r="AW286" s="279"/>
      <c r="AX286" s="279"/>
      <c r="AY286" s="279"/>
      <c r="AZ286" s="279"/>
      <c r="BA286" s="279"/>
      <c r="BB286" s="279"/>
      <c r="BC286" s="279"/>
      <c r="BD286" s="279"/>
      <c r="BE286" s="279"/>
      <c r="BF286" s="279"/>
      <c r="BG286" s="279"/>
      <c r="BH286" s="279"/>
      <c r="BI286" s="279"/>
      <c r="BJ286" s="279"/>
      <c r="BK286" s="279"/>
      <c r="BL286" s="279"/>
      <c r="BM286" s="279"/>
      <c r="BN286" s="279"/>
      <c r="BO286" s="279"/>
      <c r="BP286" s="279"/>
      <c r="BQ286" s="279"/>
      <c r="BR286" s="279"/>
      <c r="BS286" s="279"/>
      <c r="BT286" s="279"/>
      <c r="BU286" s="279"/>
      <c r="BV286" s="279"/>
      <c r="BW286" s="279"/>
      <c r="BX286" s="279"/>
      <c r="BY286" s="279"/>
      <c r="BZ286" s="279"/>
      <c r="CA286" s="279"/>
      <c r="CB286" s="279"/>
      <c r="CC286" s="279"/>
      <c r="CD286" s="279"/>
      <c r="CE286" s="279"/>
      <c r="CF286" s="279"/>
      <c r="CG286" s="279"/>
      <c r="CH286" s="279"/>
      <c r="CI286" s="279"/>
      <c r="CJ286" s="279"/>
      <c r="CK286" s="279"/>
      <c r="CL286" s="279"/>
      <c r="CM286" s="279"/>
      <c r="CN286" s="279"/>
      <c r="CO286" s="279"/>
      <c r="CP286" s="289" t="str">
        <f t="shared" si="17"/>
        <v/>
      </c>
      <c r="CQ286" s="202"/>
    </row>
    <row r="287" spans="1:95" x14ac:dyDescent="0.3">
      <c r="A287" s="99"/>
      <c r="B287" s="268">
        <f t="shared" si="18"/>
        <v>278</v>
      </c>
      <c r="C287" s="280"/>
      <c r="D287" s="280"/>
      <c r="F287" s="280"/>
      <c r="G287" s="282"/>
      <c r="H287" s="101"/>
      <c r="I287" s="283"/>
      <c r="J287" s="283"/>
      <c r="K287" s="283"/>
      <c r="L287" s="283"/>
      <c r="M287" s="283"/>
      <c r="N287" s="283"/>
      <c r="O287" s="283"/>
      <c r="P287" s="101"/>
      <c r="Q287" s="283"/>
      <c r="R287" s="283"/>
      <c r="S287" s="283"/>
      <c r="T287" s="283"/>
      <c r="U287" s="283"/>
      <c r="V287" s="283"/>
      <c r="W287" s="283"/>
      <c r="X287" s="102"/>
      <c r="Y287" s="284"/>
      <c r="Z287" s="284"/>
      <c r="AA287" s="284"/>
      <c r="AB287" s="206" t="str">
        <f t="shared" si="16"/>
        <v/>
      </c>
      <c r="AC287" s="285"/>
      <c r="AD287" s="285"/>
      <c r="AE287" s="102"/>
      <c r="AF287" s="287"/>
      <c r="AG287" s="287"/>
      <c r="AH287" s="102"/>
      <c r="AI287" s="279"/>
      <c r="AJ287" s="279"/>
      <c r="AK287" s="279"/>
      <c r="AL287" s="279"/>
      <c r="AM287" s="279"/>
      <c r="AN287" s="279"/>
      <c r="AO287" s="279"/>
      <c r="AP287" s="279"/>
      <c r="AQ287" s="92"/>
      <c r="AR287" s="279"/>
      <c r="AS287" s="279"/>
      <c r="AT287" s="279"/>
      <c r="AU287" s="279"/>
      <c r="AV287" s="279"/>
      <c r="AW287" s="279"/>
      <c r="AX287" s="279"/>
      <c r="AY287" s="279"/>
      <c r="AZ287" s="279"/>
      <c r="BA287" s="279"/>
      <c r="BB287" s="279"/>
      <c r="BC287" s="279"/>
      <c r="BD287" s="279"/>
      <c r="BE287" s="279"/>
      <c r="BF287" s="279"/>
      <c r="BG287" s="279"/>
      <c r="BH287" s="279"/>
      <c r="BI287" s="279"/>
      <c r="BJ287" s="279"/>
      <c r="BK287" s="279"/>
      <c r="BL287" s="279"/>
      <c r="BM287" s="279"/>
      <c r="BN287" s="279"/>
      <c r="BO287" s="279"/>
      <c r="BP287" s="279"/>
      <c r="BQ287" s="279"/>
      <c r="BR287" s="279"/>
      <c r="BS287" s="279"/>
      <c r="BT287" s="279"/>
      <c r="BU287" s="279"/>
      <c r="BV287" s="279"/>
      <c r="BW287" s="279"/>
      <c r="BX287" s="279"/>
      <c r="BY287" s="279"/>
      <c r="BZ287" s="279"/>
      <c r="CA287" s="279"/>
      <c r="CB287" s="279"/>
      <c r="CC287" s="279"/>
      <c r="CD287" s="279"/>
      <c r="CE287" s="279"/>
      <c r="CF287" s="279"/>
      <c r="CG287" s="279"/>
      <c r="CH287" s="279"/>
      <c r="CI287" s="279"/>
      <c r="CJ287" s="279"/>
      <c r="CK287" s="279"/>
      <c r="CL287" s="279"/>
      <c r="CM287" s="279"/>
      <c r="CN287" s="279"/>
      <c r="CO287" s="279"/>
      <c r="CP287" s="289" t="str">
        <f t="shared" si="17"/>
        <v/>
      </c>
      <c r="CQ287" s="202"/>
    </row>
    <row r="288" spans="1:95" x14ac:dyDescent="0.3">
      <c r="A288" s="99"/>
      <c r="B288" s="268">
        <f t="shared" si="18"/>
        <v>279</v>
      </c>
      <c r="C288" s="280"/>
      <c r="D288" s="280"/>
      <c r="F288" s="280"/>
      <c r="G288" s="282"/>
      <c r="H288" s="101"/>
      <c r="I288" s="283"/>
      <c r="J288" s="283"/>
      <c r="K288" s="283"/>
      <c r="L288" s="283"/>
      <c r="M288" s="283"/>
      <c r="N288" s="283"/>
      <c r="O288" s="283"/>
      <c r="P288" s="101"/>
      <c r="Q288" s="283"/>
      <c r="R288" s="283"/>
      <c r="S288" s="283"/>
      <c r="T288" s="283"/>
      <c r="U288" s="283"/>
      <c r="V288" s="283"/>
      <c r="W288" s="283"/>
      <c r="X288" s="102"/>
      <c r="Y288" s="284"/>
      <c r="Z288" s="284"/>
      <c r="AA288" s="284"/>
      <c r="AB288" s="206" t="str">
        <f t="shared" si="16"/>
        <v/>
      </c>
      <c r="AC288" s="285"/>
      <c r="AD288" s="285"/>
      <c r="AE288" s="102"/>
      <c r="AF288" s="287"/>
      <c r="AG288" s="287"/>
      <c r="AH288" s="102"/>
      <c r="AI288" s="279"/>
      <c r="AJ288" s="279"/>
      <c r="AK288" s="279"/>
      <c r="AL288" s="279"/>
      <c r="AM288" s="279"/>
      <c r="AN288" s="279"/>
      <c r="AO288" s="279"/>
      <c r="AP288" s="279"/>
      <c r="AQ288" s="92"/>
      <c r="AR288" s="279"/>
      <c r="AS288" s="279"/>
      <c r="AT288" s="279"/>
      <c r="AU288" s="279"/>
      <c r="AV288" s="279"/>
      <c r="AW288" s="279"/>
      <c r="AX288" s="279"/>
      <c r="AY288" s="279"/>
      <c r="AZ288" s="279"/>
      <c r="BA288" s="279"/>
      <c r="BB288" s="279"/>
      <c r="BC288" s="279"/>
      <c r="BD288" s="279"/>
      <c r="BE288" s="279"/>
      <c r="BF288" s="279"/>
      <c r="BG288" s="279"/>
      <c r="BH288" s="279"/>
      <c r="BI288" s="279"/>
      <c r="BJ288" s="279"/>
      <c r="BK288" s="279"/>
      <c r="BL288" s="279"/>
      <c r="BM288" s="279"/>
      <c r="BN288" s="279"/>
      <c r="BO288" s="279"/>
      <c r="BP288" s="279"/>
      <c r="BQ288" s="279"/>
      <c r="BR288" s="279"/>
      <c r="BS288" s="279"/>
      <c r="BT288" s="279"/>
      <c r="BU288" s="279"/>
      <c r="BV288" s="279"/>
      <c r="BW288" s="279"/>
      <c r="BX288" s="279"/>
      <c r="BY288" s="279"/>
      <c r="BZ288" s="279"/>
      <c r="CA288" s="279"/>
      <c r="CB288" s="279"/>
      <c r="CC288" s="279"/>
      <c r="CD288" s="279"/>
      <c r="CE288" s="279"/>
      <c r="CF288" s="279"/>
      <c r="CG288" s="279"/>
      <c r="CH288" s="279"/>
      <c r="CI288" s="279"/>
      <c r="CJ288" s="279"/>
      <c r="CK288" s="279"/>
      <c r="CL288" s="279"/>
      <c r="CM288" s="279"/>
      <c r="CN288" s="279"/>
      <c r="CO288" s="279"/>
      <c r="CP288" s="289" t="str">
        <f t="shared" si="17"/>
        <v/>
      </c>
      <c r="CQ288" s="202"/>
    </row>
    <row r="289" spans="1:95" x14ac:dyDescent="0.3">
      <c r="A289" s="99"/>
      <c r="B289" s="268">
        <f t="shared" si="18"/>
        <v>280</v>
      </c>
      <c r="C289" s="280"/>
      <c r="D289" s="280"/>
      <c r="F289" s="280"/>
      <c r="G289" s="282"/>
      <c r="H289" s="101"/>
      <c r="I289" s="283"/>
      <c r="J289" s="283"/>
      <c r="K289" s="283"/>
      <c r="L289" s="283"/>
      <c r="M289" s="283"/>
      <c r="N289" s="283"/>
      <c r="O289" s="283"/>
      <c r="P289" s="101"/>
      <c r="Q289" s="283"/>
      <c r="R289" s="283"/>
      <c r="S289" s="283"/>
      <c r="T289" s="283"/>
      <c r="U289" s="283"/>
      <c r="V289" s="283"/>
      <c r="W289" s="283"/>
      <c r="X289" s="102"/>
      <c r="Y289" s="284"/>
      <c r="Z289" s="284"/>
      <c r="AA289" s="284"/>
      <c r="AB289" s="206" t="str">
        <f t="shared" si="16"/>
        <v/>
      </c>
      <c r="AC289" s="285"/>
      <c r="AD289" s="285"/>
      <c r="AE289" s="102"/>
      <c r="AF289" s="287"/>
      <c r="AG289" s="287"/>
      <c r="AH289" s="102"/>
      <c r="AI289" s="279"/>
      <c r="AJ289" s="279"/>
      <c r="AK289" s="279"/>
      <c r="AL289" s="279"/>
      <c r="AM289" s="279"/>
      <c r="AN289" s="279"/>
      <c r="AO289" s="279"/>
      <c r="AP289" s="279"/>
      <c r="AQ289" s="92"/>
      <c r="AR289" s="279"/>
      <c r="AS289" s="279"/>
      <c r="AT289" s="279"/>
      <c r="AU289" s="279"/>
      <c r="AV289" s="279"/>
      <c r="AW289" s="279"/>
      <c r="AX289" s="279"/>
      <c r="AY289" s="279"/>
      <c r="AZ289" s="279"/>
      <c r="BA289" s="279"/>
      <c r="BB289" s="279"/>
      <c r="BC289" s="279"/>
      <c r="BD289" s="279"/>
      <c r="BE289" s="279"/>
      <c r="BF289" s="279"/>
      <c r="BG289" s="279"/>
      <c r="BH289" s="279"/>
      <c r="BI289" s="279"/>
      <c r="BJ289" s="279"/>
      <c r="BK289" s="279"/>
      <c r="BL289" s="279"/>
      <c r="BM289" s="279"/>
      <c r="BN289" s="279"/>
      <c r="BO289" s="279"/>
      <c r="BP289" s="279"/>
      <c r="BQ289" s="279"/>
      <c r="BR289" s="279"/>
      <c r="BS289" s="279"/>
      <c r="BT289" s="279"/>
      <c r="BU289" s="279"/>
      <c r="BV289" s="279"/>
      <c r="BW289" s="279"/>
      <c r="BX289" s="279"/>
      <c r="BY289" s="279"/>
      <c r="BZ289" s="279"/>
      <c r="CA289" s="279"/>
      <c r="CB289" s="279"/>
      <c r="CC289" s="279"/>
      <c r="CD289" s="279"/>
      <c r="CE289" s="279"/>
      <c r="CF289" s="279"/>
      <c r="CG289" s="279"/>
      <c r="CH289" s="279"/>
      <c r="CI289" s="279"/>
      <c r="CJ289" s="279"/>
      <c r="CK289" s="279"/>
      <c r="CL289" s="279"/>
      <c r="CM289" s="279"/>
      <c r="CN289" s="279"/>
      <c r="CO289" s="279"/>
      <c r="CP289" s="289" t="str">
        <f t="shared" si="17"/>
        <v/>
      </c>
      <c r="CQ289" s="202"/>
    </row>
    <row r="290" spans="1:95" x14ac:dyDescent="0.3">
      <c r="A290" s="99"/>
      <c r="B290" s="268">
        <f t="shared" si="18"/>
        <v>281</v>
      </c>
      <c r="C290" s="280"/>
      <c r="D290" s="280"/>
      <c r="F290" s="280"/>
      <c r="G290" s="282"/>
      <c r="H290" s="101"/>
      <c r="I290" s="283"/>
      <c r="J290" s="283"/>
      <c r="K290" s="283"/>
      <c r="L290" s="283"/>
      <c r="M290" s="283"/>
      <c r="N290" s="283"/>
      <c r="O290" s="283"/>
      <c r="P290" s="101"/>
      <c r="Q290" s="283"/>
      <c r="R290" s="283"/>
      <c r="S290" s="283"/>
      <c r="T290" s="283"/>
      <c r="U290" s="283"/>
      <c r="V290" s="283"/>
      <c r="W290" s="283"/>
      <c r="X290" s="102"/>
      <c r="Y290" s="284"/>
      <c r="Z290" s="284"/>
      <c r="AA290" s="284"/>
      <c r="AB290" s="206" t="str">
        <f t="shared" si="16"/>
        <v/>
      </c>
      <c r="AC290" s="285"/>
      <c r="AD290" s="285"/>
      <c r="AE290" s="102"/>
      <c r="AF290" s="287"/>
      <c r="AG290" s="287"/>
      <c r="AH290" s="102"/>
      <c r="AI290" s="279"/>
      <c r="AJ290" s="279"/>
      <c r="AK290" s="279"/>
      <c r="AL290" s="279"/>
      <c r="AM290" s="279"/>
      <c r="AN290" s="279"/>
      <c r="AO290" s="279"/>
      <c r="AP290" s="279"/>
      <c r="AQ290" s="92"/>
      <c r="AR290" s="279"/>
      <c r="AS290" s="279"/>
      <c r="AT290" s="279"/>
      <c r="AU290" s="279"/>
      <c r="AV290" s="279"/>
      <c r="AW290" s="279"/>
      <c r="AX290" s="279"/>
      <c r="AY290" s="279"/>
      <c r="AZ290" s="279"/>
      <c r="BA290" s="279"/>
      <c r="BB290" s="279"/>
      <c r="BC290" s="279"/>
      <c r="BD290" s="279"/>
      <c r="BE290" s="279"/>
      <c r="BF290" s="279"/>
      <c r="BG290" s="279"/>
      <c r="BH290" s="279"/>
      <c r="BI290" s="279"/>
      <c r="BJ290" s="279"/>
      <c r="BK290" s="279"/>
      <c r="BL290" s="279"/>
      <c r="BM290" s="279"/>
      <c r="BN290" s="279"/>
      <c r="BO290" s="279"/>
      <c r="BP290" s="279"/>
      <c r="BQ290" s="279"/>
      <c r="BR290" s="279"/>
      <c r="BS290" s="279"/>
      <c r="BT290" s="279"/>
      <c r="BU290" s="279"/>
      <c r="BV290" s="279"/>
      <c r="BW290" s="279"/>
      <c r="BX290" s="279"/>
      <c r="BY290" s="279"/>
      <c r="BZ290" s="279"/>
      <c r="CA290" s="279"/>
      <c r="CB290" s="279"/>
      <c r="CC290" s="279"/>
      <c r="CD290" s="279"/>
      <c r="CE290" s="279"/>
      <c r="CF290" s="279"/>
      <c r="CG290" s="279"/>
      <c r="CH290" s="279"/>
      <c r="CI290" s="279"/>
      <c r="CJ290" s="279"/>
      <c r="CK290" s="279"/>
      <c r="CL290" s="279"/>
      <c r="CM290" s="279"/>
      <c r="CN290" s="279"/>
      <c r="CO290" s="279"/>
      <c r="CP290" s="289" t="str">
        <f t="shared" si="17"/>
        <v/>
      </c>
      <c r="CQ290" s="202"/>
    </row>
    <row r="291" spans="1:95" x14ac:dyDescent="0.3">
      <c r="A291" s="99"/>
      <c r="B291" s="268">
        <f t="shared" si="18"/>
        <v>282</v>
      </c>
      <c r="C291" s="280"/>
      <c r="D291" s="280"/>
      <c r="F291" s="280"/>
      <c r="G291" s="282"/>
      <c r="H291" s="101"/>
      <c r="I291" s="283"/>
      <c r="J291" s="283"/>
      <c r="K291" s="283"/>
      <c r="L291" s="283"/>
      <c r="M291" s="283"/>
      <c r="N291" s="283"/>
      <c r="O291" s="283"/>
      <c r="P291" s="101"/>
      <c r="Q291" s="283"/>
      <c r="R291" s="283"/>
      <c r="S291" s="283"/>
      <c r="T291" s="283"/>
      <c r="U291" s="283"/>
      <c r="V291" s="283"/>
      <c r="W291" s="283"/>
      <c r="X291" s="102"/>
      <c r="Y291" s="284"/>
      <c r="Z291" s="284"/>
      <c r="AA291" s="284"/>
      <c r="AB291" s="206" t="str">
        <f t="shared" si="16"/>
        <v/>
      </c>
      <c r="AC291" s="285"/>
      <c r="AD291" s="285"/>
      <c r="AE291" s="102"/>
      <c r="AF291" s="287"/>
      <c r="AG291" s="287"/>
      <c r="AH291" s="102"/>
      <c r="AI291" s="279"/>
      <c r="AJ291" s="279"/>
      <c r="AK291" s="279"/>
      <c r="AL291" s="279"/>
      <c r="AM291" s="279"/>
      <c r="AN291" s="279"/>
      <c r="AO291" s="279"/>
      <c r="AP291" s="279"/>
      <c r="AQ291" s="92"/>
      <c r="AR291" s="279"/>
      <c r="AS291" s="279"/>
      <c r="AT291" s="279"/>
      <c r="AU291" s="279"/>
      <c r="AV291" s="279"/>
      <c r="AW291" s="279"/>
      <c r="AX291" s="279"/>
      <c r="AY291" s="279"/>
      <c r="AZ291" s="279"/>
      <c r="BA291" s="279"/>
      <c r="BB291" s="279"/>
      <c r="BC291" s="279"/>
      <c r="BD291" s="279"/>
      <c r="BE291" s="279"/>
      <c r="BF291" s="279"/>
      <c r="BG291" s="279"/>
      <c r="BH291" s="279"/>
      <c r="BI291" s="279"/>
      <c r="BJ291" s="279"/>
      <c r="BK291" s="279"/>
      <c r="BL291" s="279"/>
      <c r="BM291" s="279"/>
      <c r="BN291" s="279"/>
      <c r="BO291" s="279"/>
      <c r="BP291" s="279"/>
      <c r="BQ291" s="279"/>
      <c r="BR291" s="279"/>
      <c r="BS291" s="279"/>
      <c r="BT291" s="279"/>
      <c r="BU291" s="279"/>
      <c r="BV291" s="279"/>
      <c r="BW291" s="279"/>
      <c r="BX291" s="279"/>
      <c r="BY291" s="279"/>
      <c r="BZ291" s="279"/>
      <c r="CA291" s="279"/>
      <c r="CB291" s="279"/>
      <c r="CC291" s="279"/>
      <c r="CD291" s="279"/>
      <c r="CE291" s="279"/>
      <c r="CF291" s="279"/>
      <c r="CG291" s="279"/>
      <c r="CH291" s="279"/>
      <c r="CI291" s="279"/>
      <c r="CJ291" s="279"/>
      <c r="CK291" s="279"/>
      <c r="CL291" s="279"/>
      <c r="CM291" s="279"/>
      <c r="CN291" s="279"/>
      <c r="CO291" s="279"/>
      <c r="CP291" s="289" t="str">
        <f t="shared" si="17"/>
        <v/>
      </c>
      <c r="CQ291" s="202"/>
    </row>
    <row r="292" spans="1:95" x14ac:dyDescent="0.3">
      <c r="A292" s="99"/>
      <c r="B292" s="268">
        <f t="shared" si="18"/>
        <v>283</v>
      </c>
      <c r="C292" s="280"/>
      <c r="D292" s="280"/>
      <c r="F292" s="280"/>
      <c r="G292" s="282"/>
      <c r="H292" s="101"/>
      <c r="I292" s="283"/>
      <c r="J292" s="283"/>
      <c r="K292" s="283"/>
      <c r="L292" s="283"/>
      <c r="M292" s="283"/>
      <c r="N292" s="283"/>
      <c r="O292" s="283"/>
      <c r="P292" s="101"/>
      <c r="Q292" s="283"/>
      <c r="R292" s="283"/>
      <c r="S292" s="283"/>
      <c r="T292" s="283"/>
      <c r="U292" s="283"/>
      <c r="V292" s="283"/>
      <c r="W292" s="283"/>
      <c r="X292" s="102"/>
      <c r="Y292" s="284"/>
      <c r="Z292" s="284"/>
      <c r="AA292" s="284"/>
      <c r="AB292" s="206" t="str">
        <f t="shared" si="16"/>
        <v/>
      </c>
      <c r="AC292" s="285"/>
      <c r="AD292" s="285"/>
      <c r="AE292" s="102"/>
      <c r="AF292" s="287"/>
      <c r="AG292" s="287"/>
      <c r="AH292" s="102"/>
      <c r="AI292" s="279"/>
      <c r="AJ292" s="279"/>
      <c r="AK292" s="279"/>
      <c r="AL292" s="279"/>
      <c r="AM292" s="279"/>
      <c r="AN292" s="279"/>
      <c r="AO292" s="279"/>
      <c r="AP292" s="279"/>
      <c r="AQ292" s="92"/>
      <c r="AR292" s="279"/>
      <c r="AS292" s="279"/>
      <c r="AT292" s="279"/>
      <c r="AU292" s="279"/>
      <c r="AV292" s="279"/>
      <c r="AW292" s="279"/>
      <c r="AX292" s="279"/>
      <c r="AY292" s="279"/>
      <c r="AZ292" s="279"/>
      <c r="BA292" s="279"/>
      <c r="BB292" s="279"/>
      <c r="BC292" s="279"/>
      <c r="BD292" s="279"/>
      <c r="BE292" s="279"/>
      <c r="BF292" s="279"/>
      <c r="BG292" s="279"/>
      <c r="BH292" s="279"/>
      <c r="BI292" s="279"/>
      <c r="BJ292" s="279"/>
      <c r="BK292" s="279"/>
      <c r="BL292" s="279"/>
      <c r="BM292" s="279"/>
      <c r="BN292" s="279"/>
      <c r="BO292" s="279"/>
      <c r="BP292" s="279"/>
      <c r="BQ292" s="279"/>
      <c r="BR292" s="279"/>
      <c r="BS292" s="279"/>
      <c r="BT292" s="279"/>
      <c r="BU292" s="279"/>
      <c r="BV292" s="279"/>
      <c r="BW292" s="279"/>
      <c r="BX292" s="279"/>
      <c r="BY292" s="279"/>
      <c r="BZ292" s="279"/>
      <c r="CA292" s="279"/>
      <c r="CB292" s="279"/>
      <c r="CC292" s="279"/>
      <c r="CD292" s="279"/>
      <c r="CE292" s="279"/>
      <c r="CF292" s="279"/>
      <c r="CG292" s="279"/>
      <c r="CH292" s="279"/>
      <c r="CI292" s="279"/>
      <c r="CJ292" s="279"/>
      <c r="CK292" s="279"/>
      <c r="CL292" s="279"/>
      <c r="CM292" s="279"/>
      <c r="CN292" s="279"/>
      <c r="CO292" s="279"/>
      <c r="CP292" s="289" t="str">
        <f t="shared" si="17"/>
        <v/>
      </c>
      <c r="CQ292" s="202"/>
    </row>
    <row r="293" spans="1:95" x14ac:dyDescent="0.3">
      <c r="A293" s="99"/>
      <c r="B293" s="268">
        <f t="shared" si="18"/>
        <v>284</v>
      </c>
      <c r="C293" s="280"/>
      <c r="D293" s="280"/>
      <c r="F293" s="280"/>
      <c r="G293" s="282"/>
      <c r="H293" s="101"/>
      <c r="I293" s="283"/>
      <c r="J293" s="283"/>
      <c r="K293" s="283"/>
      <c r="L293" s="283"/>
      <c r="M293" s="283"/>
      <c r="N293" s="283"/>
      <c r="O293" s="283"/>
      <c r="P293" s="101"/>
      <c r="Q293" s="283"/>
      <c r="R293" s="283"/>
      <c r="S293" s="283"/>
      <c r="T293" s="283"/>
      <c r="U293" s="283"/>
      <c r="V293" s="283"/>
      <c r="W293" s="283"/>
      <c r="X293" s="102"/>
      <c r="Y293" s="284"/>
      <c r="Z293" s="284"/>
      <c r="AA293" s="284"/>
      <c r="AB293" s="206" t="str">
        <f t="shared" si="16"/>
        <v/>
      </c>
      <c r="AC293" s="285"/>
      <c r="AD293" s="285"/>
      <c r="AE293" s="102"/>
      <c r="AF293" s="287"/>
      <c r="AG293" s="287"/>
      <c r="AH293" s="102"/>
      <c r="AI293" s="279"/>
      <c r="AJ293" s="279"/>
      <c r="AK293" s="279"/>
      <c r="AL293" s="279"/>
      <c r="AM293" s="279"/>
      <c r="AN293" s="279"/>
      <c r="AO293" s="279"/>
      <c r="AP293" s="279"/>
      <c r="AQ293" s="92"/>
      <c r="AR293" s="279"/>
      <c r="AS293" s="279"/>
      <c r="AT293" s="279"/>
      <c r="AU293" s="279"/>
      <c r="AV293" s="279"/>
      <c r="AW293" s="279"/>
      <c r="AX293" s="279"/>
      <c r="AY293" s="279"/>
      <c r="AZ293" s="279"/>
      <c r="BA293" s="279"/>
      <c r="BB293" s="279"/>
      <c r="BC293" s="279"/>
      <c r="BD293" s="279"/>
      <c r="BE293" s="279"/>
      <c r="BF293" s="279"/>
      <c r="BG293" s="279"/>
      <c r="BH293" s="279"/>
      <c r="BI293" s="279"/>
      <c r="BJ293" s="279"/>
      <c r="BK293" s="279"/>
      <c r="BL293" s="279"/>
      <c r="BM293" s="279"/>
      <c r="BN293" s="279"/>
      <c r="BO293" s="279"/>
      <c r="BP293" s="279"/>
      <c r="BQ293" s="279"/>
      <c r="BR293" s="279"/>
      <c r="BS293" s="279"/>
      <c r="BT293" s="279"/>
      <c r="BU293" s="279"/>
      <c r="BV293" s="279"/>
      <c r="BW293" s="279"/>
      <c r="BX293" s="279"/>
      <c r="BY293" s="279"/>
      <c r="BZ293" s="279"/>
      <c r="CA293" s="279"/>
      <c r="CB293" s="279"/>
      <c r="CC293" s="279"/>
      <c r="CD293" s="279"/>
      <c r="CE293" s="279"/>
      <c r="CF293" s="279"/>
      <c r="CG293" s="279"/>
      <c r="CH293" s="279"/>
      <c r="CI293" s="279"/>
      <c r="CJ293" s="279"/>
      <c r="CK293" s="279"/>
      <c r="CL293" s="279"/>
      <c r="CM293" s="279"/>
      <c r="CN293" s="279"/>
      <c r="CO293" s="279"/>
      <c r="CP293" s="289" t="str">
        <f t="shared" si="17"/>
        <v/>
      </c>
      <c r="CQ293" s="202"/>
    </row>
    <row r="294" spans="1:95" x14ac:dyDescent="0.3">
      <c r="A294" s="99"/>
      <c r="B294" s="268">
        <f t="shared" si="18"/>
        <v>285</v>
      </c>
      <c r="C294" s="280"/>
      <c r="D294" s="280"/>
      <c r="F294" s="280"/>
      <c r="G294" s="282"/>
      <c r="H294" s="101"/>
      <c r="I294" s="283"/>
      <c r="J294" s="283"/>
      <c r="K294" s="283"/>
      <c r="L294" s="283"/>
      <c r="M294" s="283"/>
      <c r="N294" s="283"/>
      <c r="O294" s="283"/>
      <c r="P294" s="101"/>
      <c r="Q294" s="283"/>
      <c r="R294" s="283"/>
      <c r="S294" s="283"/>
      <c r="T294" s="283"/>
      <c r="U294" s="283"/>
      <c r="V294" s="283"/>
      <c r="W294" s="283"/>
      <c r="X294" s="102"/>
      <c r="Y294" s="284"/>
      <c r="Z294" s="284"/>
      <c r="AA294" s="284"/>
      <c r="AB294" s="206" t="str">
        <f t="shared" si="16"/>
        <v/>
      </c>
      <c r="AC294" s="285"/>
      <c r="AD294" s="285"/>
      <c r="AE294" s="102"/>
      <c r="AF294" s="287"/>
      <c r="AG294" s="287"/>
      <c r="AH294" s="102"/>
      <c r="AI294" s="279"/>
      <c r="AJ294" s="279"/>
      <c r="AK294" s="279"/>
      <c r="AL294" s="279"/>
      <c r="AM294" s="279"/>
      <c r="AN294" s="279"/>
      <c r="AO294" s="279"/>
      <c r="AP294" s="279"/>
      <c r="AQ294" s="92"/>
      <c r="AR294" s="279"/>
      <c r="AS294" s="279"/>
      <c r="AT294" s="279"/>
      <c r="AU294" s="279"/>
      <c r="AV294" s="279"/>
      <c r="AW294" s="279"/>
      <c r="AX294" s="279"/>
      <c r="AY294" s="279"/>
      <c r="AZ294" s="279"/>
      <c r="BA294" s="279"/>
      <c r="BB294" s="279"/>
      <c r="BC294" s="279"/>
      <c r="BD294" s="279"/>
      <c r="BE294" s="279"/>
      <c r="BF294" s="279"/>
      <c r="BG294" s="279"/>
      <c r="BH294" s="279"/>
      <c r="BI294" s="279"/>
      <c r="BJ294" s="279"/>
      <c r="BK294" s="279"/>
      <c r="BL294" s="279"/>
      <c r="BM294" s="279"/>
      <c r="BN294" s="279"/>
      <c r="BO294" s="279"/>
      <c r="BP294" s="279"/>
      <c r="BQ294" s="279"/>
      <c r="BR294" s="279"/>
      <c r="BS294" s="279"/>
      <c r="BT294" s="279"/>
      <c r="BU294" s="279"/>
      <c r="BV294" s="279"/>
      <c r="BW294" s="279"/>
      <c r="BX294" s="279"/>
      <c r="BY294" s="279"/>
      <c r="BZ294" s="279"/>
      <c r="CA294" s="279"/>
      <c r="CB294" s="279"/>
      <c r="CC294" s="279"/>
      <c r="CD294" s="279"/>
      <c r="CE294" s="279"/>
      <c r="CF294" s="279"/>
      <c r="CG294" s="279"/>
      <c r="CH294" s="279"/>
      <c r="CI294" s="279"/>
      <c r="CJ294" s="279"/>
      <c r="CK294" s="279"/>
      <c r="CL294" s="279"/>
      <c r="CM294" s="279"/>
      <c r="CN294" s="279"/>
      <c r="CO294" s="279"/>
      <c r="CP294" s="289" t="str">
        <f t="shared" si="17"/>
        <v/>
      </c>
      <c r="CQ294" s="202"/>
    </row>
    <row r="295" spans="1:95" x14ac:dyDescent="0.3">
      <c r="A295" s="99"/>
      <c r="B295" s="268">
        <f t="shared" si="18"/>
        <v>286</v>
      </c>
      <c r="C295" s="280"/>
      <c r="D295" s="280"/>
      <c r="F295" s="280"/>
      <c r="G295" s="282"/>
      <c r="H295" s="101"/>
      <c r="I295" s="283"/>
      <c r="J295" s="283"/>
      <c r="K295" s="283"/>
      <c r="L295" s="283"/>
      <c r="M295" s="283"/>
      <c r="N295" s="283"/>
      <c r="O295" s="283"/>
      <c r="P295" s="101"/>
      <c r="Q295" s="283"/>
      <c r="R295" s="283"/>
      <c r="S295" s="283"/>
      <c r="T295" s="283"/>
      <c r="U295" s="283"/>
      <c r="V295" s="283"/>
      <c r="W295" s="283"/>
      <c r="X295" s="102"/>
      <c r="Y295" s="284"/>
      <c r="Z295" s="284"/>
      <c r="AA295" s="284"/>
      <c r="AB295" s="206" t="str">
        <f t="shared" si="16"/>
        <v/>
      </c>
      <c r="AC295" s="285"/>
      <c r="AD295" s="285"/>
      <c r="AE295" s="102"/>
      <c r="AF295" s="287"/>
      <c r="AG295" s="287"/>
      <c r="AH295" s="102"/>
      <c r="AI295" s="279"/>
      <c r="AJ295" s="279"/>
      <c r="AK295" s="279"/>
      <c r="AL295" s="279"/>
      <c r="AM295" s="279"/>
      <c r="AN295" s="279"/>
      <c r="AO295" s="279"/>
      <c r="AP295" s="279"/>
      <c r="AQ295" s="92"/>
      <c r="AR295" s="279"/>
      <c r="AS295" s="279"/>
      <c r="AT295" s="279"/>
      <c r="AU295" s="279"/>
      <c r="AV295" s="279"/>
      <c r="AW295" s="279"/>
      <c r="AX295" s="279"/>
      <c r="AY295" s="279"/>
      <c r="AZ295" s="279"/>
      <c r="BA295" s="279"/>
      <c r="BB295" s="279"/>
      <c r="BC295" s="279"/>
      <c r="BD295" s="279"/>
      <c r="BE295" s="279"/>
      <c r="BF295" s="279"/>
      <c r="BG295" s="279"/>
      <c r="BH295" s="279"/>
      <c r="BI295" s="279"/>
      <c r="BJ295" s="279"/>
      <c r="BK295" s="279"/>
      <c r="BL295" s="279"/>
      <c r="BM295" s="279"/>
      <c r="BN295" s="279"/>
      <c r="BO295" s="279"/>
      <c r="BP295" s="279"/>
      <c r="BQ295" s="279"/>
      <c r="BR295" s="279"/>
      <c r="BS295" s="279"/>
      <c r="BT295" s="279"/>
      <c r="BU295" s="279"/>
      <c r="BV295" s="279"/>
      <c r="BW295" s="279"/>
      <c r="BX295" s="279"/>
      <c r="BY295" s="279"/>
      <c r="BZ295" s="279"/>
      <c r="CA295" s="279"/>
      <c r="CB295" s="279"/>
      <c r="CC295" s="279"/>
      <c r="CD295" s="279"/>
      <c r="CE295" s="279"/>
      <c r="CF295" s="279"/>
      <c r="CG295" s="279"/>
      <c r="CH295" s="279"/>
      <c r="CI295" s="279"/>
      <c r="CJ295" s="279"/>
      <c r="CK295" s="279"/>
      <c r="CL295" s="279"/>
      <c r="CM295" s="279"/>
      <c r="CN295" s="279"/>
      <c r="CO295" s="279"/>
      <c r="CP295" s="289" t="str">
        <f t="shared" si="17"/>
        <v/>
      </c>
      <c r="CQ295" s="202"/>
    </row>
    <row r="296" spans="1:95" x14ac:dyDescent="0.3">
      <c r="A296" s="99"/>
      <c r="B296" s="268">
        <f t="shared" si="18"/>
        <v>287</v>
      </c>
      <c r="C296" s="280"/>
      <c r="D296" s="280"/>
      <c r="F296" s="280"/>
      <c r="G296" s="282"/>
      <c r="H296" s="101"/>
      <c r="I296" s="283"/>
      <c r="J296" s="283"/>
      <c r="K296" s="283"/>
      <c r="L296" s="283"/>
      <c r="M296" s="283"/>
      <c r="N296" s="283"/>
      <c r="O296" s="283"/>
      <c r="P296" s="101"/>
      <c r="Q296" s="283"/>
      <c r="R296" s="283"/>
      <c r="S296" s="283"/>
      <c r="T296" s="283"/>
      <c r="U296" s="283"/>
      <c r="V296" s="283"/>
      <c r="W296" s="283"/>
      <c r="X296" s="102"/>
      <c r="Y296" s="284"/>
      <c r="Z296" s="284"/>
      <c r="AA296" s="284"/>
      <c r="AB296" s="206" t="str">
        <f t="shared" si="16"/>
        <v/>
      </c>
      <c r="AC296" s="285"/>
      <c r="AD296" s="285"/>
      <c r="AE296" s="102"/>
      <c r="AF296" s="287"/>
      <c r="AG296" s="287"/>
      <c r="AH296" s="102"/>
      <c r="AI296" s="279"/>
      <c r="AJ296" s="279"/>
      <c r="AK296" s="279"/>
      <c r="AL296" s="279"/>
      <c r="AM296" s="279"/>
      <c r="AN296" s="279"/>
      <c r="AO296" s="279"/>
      <c r="AP296" s="279"/>
      <c r="AQ296" s="92"/>
      <c r="AR296" s="279"/>
      <c r="AS296" s="279"/>
      <c r="AT296" s="279"/>
      <c r="AU296" s="279"/>
      <c r="AV296" s="279"/>
      <c r="AW296" s="279"/>
      <c r="AX296" s="279"/>
      <c r="AY296" s="279"/>
      <c r="AZ296" s="279"/>
      <c r="BA296" s="279"/>
      <c r="BB296" s="279"/>
      <c r="BC296" s="279"/>
      <c r="BD296" s="279"/>
      <c r="BE296" s="279"/>
      <c r="BF296" s="279"/>
      <c r="BG296" s="279"/>
      <c r="BH296" s="279"/>
      <c r="BI296" s="279"/>
      <c r="BJ296" s="279"/>
      <c r="BK296" s="279"/>
      <c r="BL296" s="279"/>
      <c r="BM296" s="279"/>
      <c r="BN296" s="279"/>
      <c r="BO296" s="279"/>
      <c r="BP296" s="279"/>
      <c r="BQ296" s="279"/>
      <c r="BR296" s="279"/>
      <c r="BS296" s="279"/>
      <c r="BT296" s="279"/>
      <c r="BU296" s="279"/>
      <c r="BV296" s="279"/>
      <c r="BW296" s="279"/>
      <c r="BX296" s="279"/>
      <c r="BY296" s="279"/>
      <c r="BZ296" s="279"/>
      <c r="CA296" s="279"/>
      <c r="CB296" s="279"/>
      <c r="CC296" s="279"/>
      <c r="CD296" s="279"/>
      <c r="CE296" s="279"/>
      <c r="CF296" s="279"/>
      <c r="CG296" s="279"/>
      <c r="CH296" s="279"/>
      <c r="CI296" s="279"/>
      <c r="CJ296" s="279"/>
      <c r="CK296" s="279"/>
      <c r="CL296" s="279"/>
      <c r="CM296" s="279"/>
      <c r="CN296" s="279"/>
      <c r="CO296" s="279"/>
      <c r="CP296" s="289" t="str">
        <f t="shared" si="17"/>
        <v/>
      </c>
      <c r="CQ296" s="202"/>
    </row>
    <row r="297" spans="1:95" x14ac:dyDescent="0.3">
      <c r="A297" s="99"/>
      <c r="B297" s="268">
        <f t="shared" si="18"/>
        <v>288</v>
      </c>
      <c r="C297" s="280"/>
      <c r="D297" s="280"/>
      <c r="F297" s="280"/>
      <c r="G297" s="282"/>
      <c r="H297" s="101"/>
      <c r="I297" s="283"/>
      <c r="J297" s="283"/>
      <c r="K297" s="283"/>
      <c r="L297" s="283"/>
      <c r="M297" s="283"/>
      <c r="N297" s="283"/>
      <c r="O297" s="283"/>
      <c r="P297" s="101"/>
      <c r="Q297" s="283"/>
      <c r="R297" s="283"/>
      <c r="S297" s="283"/>
      <c r="T297" s="283"/>
      <c r="U297" s="283"/>
      <c r="V297" s="283"/>
      <c r="W297" s="283"/>
      <c r="X297" s="102"/>
      <c r="Y297" s="284"/>
      <c r="Z297" s="284"/>
      <c r="AA297" s="284"/>
      <c r="AB297" s="206" t="str">
        <f t="shared" si="16"/>
        <v/>
      </c>
      <c r="AC297" s="285"/>
      <c r="AD297" s="285"/>
      <c r="AE297" s="102"/>
      <c r="AF297" s="287"/>
      <c r="AG297" s="287"/>
      <c r="AH297" s="102"/>
      <c r="AI297" s="279"/>
      <c r="AJ297" s="279"/>
      <c r="AK297" s="279"/>
      <c r="AL297" s="279"/>
      <c r="AM297" s="279"/>
      <c r="AN297" s="279"/>
      <c r="AO297" s="279"/>
      <c r="AP297" s="279"/>
      <c r="AQ297" s="92"/>
      <c r="AR297" s="279"/>
      <c r="AS297" s="279"/>
      <c r="AT297" s="279"/>
      <c r="AU297" s="279"/>
      <c r="AV297" s="279"/>
      <c r="AW297" s="279"/>
      <c r="AX297" s="279"/>
      <c r="AY297" s="279"/>
      <c r="AZ297" s="279"/>
      <c r="BA297" s="279"/>
      <c r="BB297" s="279"/>
      <c r="BC297" s="279"/>
      <c r="BD297" s="279"/>
      <c r="BE297" s="279"/>
      <c r="BF297" s="279"/>
      <c r="BG297" s="279"/>
      <c r="BH297" s="279"/>
      <c r="BI297" s="279"/>
      <c r="BJ297" s="279"/>
      <c r="BK297" s="279"/>
      <c r="BL297" s="279"/>
      <c r="BM297" s="279"/>
      <c r="BN297" s="279"/>
      <c r="BO297" s="279"/>
      <c r="BP297" s="279"/>
      <c r="BQ297" s="279"/>
      <c r="BR297" s="279"/>
      <c r="BS297" s="279"/>
      <c r="BT297" s="279"/>
      <c r="BU297" s="279"/>
      <c r="BV297" s="279"/>
      <c r="BW297" s="279"/>
      <c r="BX297" s="279"/>
      <c r="BY297" s="279"/>
      <c r="BZ297" s="279"/>
      <c r="CA297" s="279"/>
      <c r="CB297" s="279"/>
      <c r="CC297" s="279"/>
      <c r="CD297" s="279"/>
      <c r="CE297" s="279"/>
      <c r="CF297" s="279"/>
      <c r="CG297" s="279"/>
      <c r="CH297" s="279"/>
      <c r="CI297" s="279"/>
      <c r="CJ297" s="279"/>
      <c r="CK297" s="279"/>
      <c r="CL297" s="279"/>
      <c r="CM297" s="279"/>
      <c r="CN297" s="279"/>
      <c r="CO297" s="279"/>
      <c r="CP297" s="289" t="str">
        <f t="shared" si="17"/>
        <v/>
      </c>
      <c r="CQ297" s="202"/>
    </row>
    <row r="298" spans="1:95" x14ac:dyDescent="0.3">
      <c r="A298" s="99"/>
      <c r="B298" s="268">
        <f t="shared" si="18"/>
        <v>289</v>
      </c>
      <c r="C298" s="280"/>
      <c r="D298" s="280"/>
      <c r="F298" s="280"/>
      <c r="G298" s="282"/>
      <c r="H298" s="101"/>
      <c r="I298" s="283"/>
      <c r="J298" s="283"/>
      <c r="K298" s="283"/>
      <c r="L298" s="283"/>
      <c r="M298" s="283"/>
      <c r="N298" s="283"/>
      <c r="O298" s="283"/>
      <c r="P298" s="101"/>
      <c r="Q298" s="283"/>
      <c r="R298" s="283"/>
      <c r="S298" s="283"/>
      <c r="T298" s="283"/>
      <c r="U298" s="283"/>
      <c r="V298" s="283"/>
      <c r="W298" s="283"/>
      <c r="X298" s="102"/>
      <c r="Y298" s="284"/>
      <c r="Z298" s="284"/>
      <c r="AA298" s="284"/>
      <c r="AB298" s="206" t="str">
        <f t="shared" si="16"/>
        <v/>
      </c>
      <c r="AC298" s="285"/>
      <c r="AD298" s="285"/>
      <c r="AE298" s="102"/>
      <c r="AF298" s="287"/>
      <c r="AG298" s="287"/>
      <c r="AH298" s="102"/>
      <c r="AI298" s="279"/>
      <c r="AJ298" s="279"/>
      <c r="AK298" s="279"/>
      <c r="AL298" s="279"/>
      <c r="AM298" s="279"/>
      <c r="AN298" s="279"/>
      <c r="AO298" s="279"/>
      <c r="AP298" s="279"/>
      <c r="AQ298" s="92"/>
      <c r="AR298" s="279"/>
      <c r="AS298" s="279"/>
      <c r="AT298" s="279"/>
      <c r="AU298" s="279"/>
      <c r="AV298" s="279"/>
      <c r="AW298" s="279"/>
      <c r="AX298" s="279"/>
      <c r="AY298" s="279"/>
      <c r="AZ298" s="279"/>
      <c r="BA298" s="279"/>
      <c r="BB298" s="279"/>
      <c r="BC298" s="279"/>
      <c r="BD298" s="279"/>
      <c r="BE298" s="279"/>
      <c r="BF298" s="279"/>
      <c r="BG298" s="279"/>
      <c r="BH298" s="279"/>
      <c r="BI298" s="279"/>
      <c r="BJ298" s="279"/>
      <c r="BK298" s="279"/>
      <c r="BL298" s="279"/>
      <c r="BM298" s="279"/>
      <c r="BN298" s="279"/>
      <c r="BO298" s="279"/>
      <c r="BP298" s="279"/>
      <c r="BQ298" s="279"/>
      <c r="BR298" s="279"/>
      <c r="BS298" s="279"/>
      <c r="BT298" s="279"/>
      <c r="BU298" s="279"/>
      <c r="BV298" s="279"/>
      <c r="BW298" s="279"/>
      <c r="BX298" s="279"/>
      <c r="BY298" s="279"/>
      <c r="BZ298" s="279"/>
      <c r="CA298" s="279"/>
      <c r="CB298" s="279"/>
      <c r="CC298" s="279"/>
      <c r="CD298" s="279"/>
      <c r="CE298" s="279"/>
      <c r="CF298" s="279"/>
      <c r="CG298" s="279"/>
      <c r="CH298" s="279"/>
      <c r="CI298" s="279"/>
      <c r="CJ298" s="279"/>
      <c r="CK298" s="279"/>
      <c r="CL298" s="279"/>
      <c r="CM298" s="279"/>
      <c r="CN298" s="279"/>
      <c r="CO298" s="279"/>
      <c r="CP298" s="289" t="str">
        <f t="shared" si="17"/>
        <v/>
      </c>
      <c r="CQ298" s="202"/>
    </row>
    <row r="299" spans="1:95" x14ac:dyDescent="0.3">
      <c r="A299" s="99"/>
      <c r="B299" s="268">
        <f t="shared" si="18"/>
        <v>290</v>
      </c>
      <c r="C299" s="280"/>
      <c r="D299" s="280"/>
      <c r="F299" s="280"/>
      <c r="G299" s="282"/>
      <c r="H299" s="101"/>
      <c r="I299" s="283"/>
      <c r="J299" s="283"/>
      <c r="K299" s="283"/>
      <c r="L299" s="283"/>
      <c r="M299" s="283"/>
      <c r="N299" s="283"/>
      <c r="O299" s="283"/>
      <c r="P299" s="101"/>
      <c r="Q299" s="283"/>
      <c r="R299" s="283"/>
      <c r="S299" s="283"/>
      <c r="T299" s="283"/>
      <c r="U299" s="283"/>
      <c r="V299" s="283"/>
      <c r="W299" s="283"/>
      <c r="X299" s="102"/>
      <c r="Y299" s="284"/>
      <c r="Z299" s="284"/>
      <c r="AA299" s="284"/>
      <c r="AB299" s="206" t="str">
        <f t="shared" si="16"/>
        <v/>
      </c>
      <c r="AC299" s="285"/>
      <c r="AD299" s="285"/>
      <c r="AE299" s="102"/>
      <c r="AF299" s="287"/>
      <c r="AG299" s="287"/>
      <c r="AH299" s="102"/>
      <c r="AI299" s="279"/>
      <c r="AJ299" s="279"/>
      <c r="AK299" s="279"/>
      <c r="AL299" s="279"/>
      <c r="AM299" s="279"/>
      <c r="AN299" s="279"/>
      <c r="AO299" s="279"/>
      <c r="AP299" s="279"/>
      <c r="AQ299" s="92"/>
      <c r="AR299" s="279"/>
      <c r="AS299" s="279"/>
      <c r="AT299" s="279"/>
      <c r="AU299" s="279"/>
      <c r="AV299" s="279"/>
      <c r="AW299" s="279"/>
      <c r="AX299" s="279"/>
      <c r="AY299" s="279"/>
      <c r="AZ299" s="279"/>
      <c r="BA299" s="279"/>
      <c r="BB299" s="279"/>
      <c r="BC299" s="279"/>
      <c r="BD299" s="279"/>
      <c r="BE299" s="279"/>
      <c r="BF299" s="279"/>
      <c r="BG299" s="279"/>
      <c r="BH299" s="279"/>
      <c r="BI299" s="279"/>
      <c r="BJ299" s="279"/>
      <c r="BK299" s="279"/>
      <c r="BL299" s="279"/>
      <c r="BM299" s="279"/>
      <c r="BN299" s="279"/>
      <c r="BO299" s="279"/>
      <c r="BP299" s="279"/>
      <c r="BQ299" s="279"/>
      <c r="BR299" s="279"/>
      <c r="BS299" s="279"/>
      <c r="BT299" s="279"/>
      <c r="BU299" s="279"/>
      <c r="BV299" s="279"/>
      <c r="BW299" s="279"/>
      <c r="BX299" s="279"/>
      <c r="BY299" s="279"/>
      <c r="BZ299" s="279"/>
      <c r="CA299" s="279"/>
      <c r="CB299" s="279"/>
      <c r="CC299" s="279"/>
      <c r="CD299" s="279"/>
      <c r="CE299" s="279"/>
      <c r="CF299" s="279"/>
      <c r="CG299" s="279"/>
      <c r="CH299" s="279"/>
      <c r="CI299" s="279"/>
      <c r="CJ299" s="279"/>
      <c r="CK299" s="279"/>
      <c r="CL299" s="279"/>
      <c r="CM299" s="279"/>
      <c r="CN299" s="279"/>
      <c r="CO299" s="279"/>
      <c r="CP299" s="289" t="str">
        <f t="shared" si="17"/>
        <v/>
      </c>
      <c r="CQ299" s="202"/>
    </row>
    <row r="300" spans="1:95" x14ac:dyDescent="0.3">
      <c r="A300" s="99"/>
      <c r="B300" s="268">
        <f t="shared" si="18"/>
        <v>291</v>
      </c>
      <c r="C300" s="280"/>
      <c r="D300" s="280"/>
      <c r="F300" s="280"/>
      <c r="G300" s="282"/>
      <c r="H300" s="101"/>
      <c r="I300" s="283"/>
      <c r="J300" s="283"/>
      <c r="K300" s="283"/>
      <c r="L300" s="283"/>
      <c r="M300" s="283"/>
      <c r="N300" s="283"/>
      <c r="O300" s="283"/>
      <c r="P300" s="101"/>
      <c r="Q300" s="283"/>
      <c r="R300" s="283"/>
      <c r="S300" s="283"/>
      <c r="T300" s="283"/>
      <c r="U300" s="283"/>
      <c r="V300" s="283"/>
      <c r="W300" s="283"/>
      <c r="X300" s="102"/>
      <c r="Y300" s="284"/>
      <c r="Z300" s="284"/>
      <c r="AA300" s="284"/>
      <c r="AB300" s="206" t="str">
        <f t="shared" si="16"/>
        <v/>
      </c>
      <c r="AC300" s="285"/>
      <c r="AD300" s="285"/>
      <c r="AE300" s="102"/>
      <c r="AF300" s="287"/>
      <c r="AG300" s="287"/>
      <c r="AH300" s="102"/>
      <c r="AI300" s="279"/>
      <c r="AJ300" s="279"/>
      <c r="AK300" s="279"/>
      <c r="AL300" s="279"/>
      <c r="AM300" s="279"/>
      <c r="AN300" s="279"/>
      <c r="AO300" s="279"/>
      <c r="AP300" s="279"/>
      <c r="AQ300" s="92"/>
      <c r="AR300" s="279"/>
      <c r="AS300" s="279"/>
      <c r="AT300" s="279"/>
      <c r="AU300" s="279"/>
      <c r="AV300" s="279"/>
      <c r="AW300" s="279"/>
      <c r="AX300" s="279"/>
      <c r="AY300" s="279"/>
      <c r="AZ300" s="279"/>
      <c r="BA300" s="279"/>
      <c r="BB300" s="279"/>
      <c r="BC300" s="279"/>
      <c r="BD300" s="279"/>
      <c r="BE300" s="279"/>
      <c r="BF300" s="279"/>
      <c r="BG300" s="279"/>
      <c r="BH300" s="279"/>
      <c r="BI300" s="279"/>
      <c r="BJ300" s="279"/>
      <c r="BK300" s="279"/>
      <c r="BL300" s="279"/>
      <c r="BM300" s="279"/>
      <c r="BN300" s="279"/>
      <c r="BO300" s="279"/>
      <c r="BP300" s="279"/>
      <c r="BQ300" s="279"/>
      <c r="BR300" s="279"/>
      <c r="BS300" s="279"/>
      <c r="BT300" s="279"/>
      <c r="BU300" s="279"/>
      <c r="BV300" s="279"/>
      <c r="BW300" s="279"/>
      <c r="BX300" s="279"/>
      <c r="BY300" s="279"/>
      <c r="BZ300" s="279"/>
      <c r="CA300" s="279"/>
      <c r="CB300" s="279"/>
      <c r="CC300" s="279"/>
      <c r="CD300" s="279"/>
      <c r="CE300" s="279"/>
      <c r="CF300" s="279"/>
      <c r="CG300" s="279"/>
      <c r="CH300" s="279"/>
      <c r="CI300" s="279"/>
      <c r="CJ300" s="279"/>
      <c r="CK300" s="279"/>
      <c r="CL300" s="279"/>
      <c r="CM300" s="279"/>
      <c r="CN300" s="279"/>
      <c r="CO300" s="279"/>
      <c r="CP300" s="289" t="str">
        <f t="shared" si="17"/>
        <v/>
      </c>
      <c r="CQ300" s="202"/>
    </row>
    <row r="301" spans="1:95" x14ac:dyDescent="0.3">
      <c r="A301" s="99"/>
      <c r="B301" s="268">
        <f t="shared" si="18"/>
        <v>292</v>
      </c>
      <c r="C301" s="280"/>
      <c r="D301" s="280"/>
      <c r="F301" s="280"/>
      <c r="G301" s="282"/>
      <c r="H301" s="101"/>
      <c r="I301" s="283"/>
      <c r="J301" s="283"/>
      <c r="K301" s="283"/>
      <c r="L301" s="283"/>
      <c r="M301" s="283"/>
      <c r="N301" s="283"/>
      <c r="O301" s="283"/>
      <c r="P301" s="101"/>
      <c r="Q301" s="283"/>
      <c r="R301" s="283"/>
      <c r="S301" s="283"/>
      <c r="T301" s="283"/>
      <c r="U301" s="283"/>
      <c r="V301" s="283"/>
      <c r="W301" s="283"/>
      <c r="X301" s="102"/>
      <c r="Y301" s="284"/>
      <c r="Z301" s="284"/>
      <c r="AA301" s="284"/>
      <c r="AB301" s="206" t="str">
        <f t="shared" si="16"/>
        <v/>
      </c>
      <c r="AC301" s="285"/>
      <c r="AD301" s="285"/>
      <c r="AE301" s="102"/>
      <c r="AF301" s="287"/>
      <c r="AG301" s="287"/>
      <c r="AH301" s="102"/>
      <c r="AI301" s="279"/>
      <c r="AJ301" s="279"/>
      <c r="AK301" s="279"/>
      <c r="AL301" s="279"/>
      <c r="AM301" s="279"/>
      <c r="AN301" s="279"/>
      <c r="AO301" s="279"/>
      <c r="AP301" s="279"/>
      <c r="AQ301" s="92"/>
      <c r="AR301" s="279"/>
      <c r="AS301" s="279"/>
      <c r="AT301" s="279"/>
      <c r="AU301" s="279"/>
      <c r="AV301" s="279"/>
      <c r="AW301" s="279"/>
      <c r="AX301" s="279"/>
      <c r="AY301" s="279"/>
      <c r="AZ301" s="279"/>
      <c r="BA301" s="279"/>
      <c r="BB301" s="279"/>
      <c r="BC301" s="279"/>
      <c r="BD301" s="279"/>
      <c r="BE301" s="279"/>
      <c r="BF301" s="279"/>
      <c r="BG301" s="279"/>
      <c r="BH301" s="279"/>
      <c r="BI301" s="279"/>
      <c r="BJ301" s="279"/>
      <c r="BK301" s="279"/>
      <c r="BL301" s="279"/>
      <c r="BM301" s="279"/>
      <c r="BN301" s="279"/>
      <c r="BO301" s="279"/>
      <c r="BP301" s="279"/>
      <c r="BQ301" s="279"/>
      <c r="BR301" s="279"/>
      <c r="BS301" s="279"/>
      <c r="BT301" s="279"/>
      <c r="BU301" s="279"/>
      <c r="BV301" s="279"/>
      <c r="BW301" s="279"/>
      <c r="BX301" s="279"/>
      <c r="BY301" s="279"/>
      <c r="BZ301" s="279"/>
      <c r="CA301" s="279"/>
      <c r="CB301" s="279"/>
      <c r="CC301" s="279"/>
      <c r="CD301" s="279"/>
      <c r="CE301" s="279"/>
      <c r="CF301" s="279"/>
      <c r="CG301" s="279"/>
      <c r="CH301" s="279"/>
      <c r="CI301" s="279"/>
      <c r="CJ301" s="279"/>
      <c r="CK301" s="279"/>
      <c r="CL301" s="279"/>
      <c r="CM301" s="279"/>
      <c r="CN301" s="279"/>
      <c r="CO301" s="279"/>
      <c r="CP301" s="289" t="str">
        <f t="shared" si="17"/>
        <v/>
      </c>
      <c r="CQ301" s="202"/>
    </row>
    <row r="302" spans="1:95" x14ac:dyDescent="0.3">
      <c r="A302" s="99"/>
      <c r="B302" s="268">
        <f t="shared" si="18"/>
        <v>293</v>
      </c>
      <c r="C302" s="280"/>
      <c r="D302" s="280"/>
      <c r="F302" s="280"/>
      <c r="G302" s="282"/>
      <c r="H302" s="101"/>
      <c r="I302" s="283"/>
      <c r="J302" s="283"/>
      <c r="K302" s="283"/>
      <c r="L302" s="283"/>
      <c r="M302" s="283"/>
      <c r="N302" s="283"/>
      <c r="O302" s="283"/>
      <c r="P302" s="101"/>
      <c r="Q302" s="283"/>
      <c r="R302" s="283"/>
      <c r="S302" s="283"/>
      <c r="T302" s="283"/>
      <c r="U302" s="283"/>
      <c r="V302" s="283"/>
      <c r="W302" s="283"/>
      <c r="X302" s="102"/>
      <c r="Y302" s="284"/>
      <c r="Z302" s="284"/>
      <c r="AA302" s="284"/>
      <c r="AB302" s="206" t="str">
        <f t="shared" si="16"/>
        <v/>
      </c>
      <c r="AC302" s="285"/>
      <c r="AD302" s="285"/>
      <c r="AE302" s="102"/>
      <c r="AF302" s="287"/>
      <c r="AG302" s="287"/>
      <c r="AH302" s="102"/>
      <c r="AI302" s="279"/>
      <c r="AJ302" s="279"/>
      <c r="AK302" s="279"/>
      <c r="AL302" s="279"/>
      <c r="AM302" s="279"/>
      <c r="AN302" s="279"/>
      <c r="AO302" s="279"/>
      <c r="AP302" s="279"/>
      <c r="AQ302" s="92"/>
      <c r="AR302" s="279"/>
      <c r="AS302" s="279"/>
      <c r="AT302" s="279"/>
      <c r="AU302" s="279"/>
      <c r="AV302" s="279"/>
      <c r="AW302" s="279"/>
      <c r="AX302" s="279"/>
      <c r="AY302" s="279"/>
      <c r="AZ302" s="279"/>
      <c r="BA302" s="279"/>
      <c r="BB302" s="279"/>
      <c r="BC302" s="279"/>
      <c r="BD302" s="279"/>
      <c r="BE302" s="279"/>
      <c r="BF302" s="279"/>
      <c r="BG302" s="279"/>
      <c r="BH302" s="279"/>
      <c r="BI302" s="279"/>
      <c r="BJ302" s="279"/>
      <c r="BK302" s="279"/>
      <c r="BL302" s="279"/>
      <c r="BM302" s="279"/>
      <c r="BN302" s="279"/>
      <c r="BO302" s="279"/>
      <c r="BP302" s="279"/>
      <c r="BQ302" s="279"/>
      <c r="BR302" s="279"/>
      <c r="BS302" s="279"/>
      <c r="BT302" s="279"/>
      <c r="BU302" s="279"/>
      <c r="BV302" s="279"/>
      <c r="BW302" s="279"/>
      <c r="BX302" s="279"/>
      <c r="BY302" s="279"/>
      <c r="BZ302" s="279"/>
      <c r="CA302" s="279"/>
      <c r="CB302" s="279"/>
      <c r="CC302" s="279"/>
      <c r="CD302" s="279"/>
      <c r="CE302" s="279"/>
      <c r="CF302" s="279"/>
      <c r="CG302" s="279"/>
      <c r="CH302" s="279"/>
      <c r="CI302" s="279"/>
      <c r="CJ302" s="279"/>
      <c r="CK302" s="279"/>
      <c r="CL302" s="279"/>
      <c r="CM302" s="279"/>
      <c r="CN302" s="279"/>
      <c r="CO302" s="279"/>
      <c r="CP302" s="289" t="str">
        <f t="shared" si="17"/>
        <v/>
      </c>
      <c r="CQ302" s="202"/>
    </row>
    <row r="303" spans="1:95" x14ac:dyDescent="0.3">
      <c r="A303" s="99"/>
      <c r="B303" s="268">
        <f t="shared" si="18"/>
        <v>294</v>
      </c>
      <c r="C303" s="280"/>
      <c r="D303" s="280"/>
      <c r="F303" s="280"/>
      <c r="G303" s="282"/>
      <c r="H303" s="101"/>
      <c r="I303" s="283"/>
      <c r="J303" s="283"/>
      <c r="K303" s="283"/>
      <c r="L303" s="283"/>
      <c r="M303" s="283"/>
      <c r="N303" s="283"/>
      <c r="O303" s="283"/>
      <c r="P303" s="101"/>
      <c r="Q303" s="283"/>
      <c r="R303" s="283"/>
      <c r="S303" s="283"/>
      <c r="T303" s="283"/>
      <c r="U303" s="283"/>
      <c r="V303" s="283"/>
      <c r="W303" s="283"/>
      <c r="X303" s="102"/>
      <c r="Y303" s="284"/>
      <c r="Z303" s="284"/>
      <c r="AA303" s="284"/>
      <c r="AB303" s="206" t="str">
        <f t="shared" si="16"/>
        <v/>
      </c>
      <c r="AC303" s="285"/>
      <c r="AD303" s="285"/>
      <c r="AE303" s="102"/>
      <c r="AF303" s="287"/>
      <c r="AG303" s="287"/>
      <c r="AH303" s="102"/>
      <c r="AI303" s="279"/>
      <c r="AJ303" s="279"/>
      <c r="AK303" s="279"/>
      <c r="AL303" s="279"/>
      <c r="AM303" s="279"/>
      <c r="AN303" s="279"/>
      <c r="AO303" s="279"/>
      <c r="AP303" s="279"/>
      <c r="AQ303" s="92"/>
      <c r="AR303" s="279"/>
      <c r="AS303" s="279"/>
      <c r="AT303" s="279"/>
      <c r="AU303" s="279"/>
      <c r="AV303" s="279"/>
      <c r="AW303" s="279"/>
      <c r="AX303" s="279"/>
      <c r="AY303" s="279"/>
      <c r="AZ303" s="279"/>
      <c r="BA303" s="279"/>
      <c r="BB303" s="279"/>
      <c r="BC303" s="279"/>
      <c r="BD303" s="279"/>
      <c r="BE303" s="279"/>
      <c r="BF303" s="279"/>
      <c r="BG303" s="279"/>
      <c r="BH303" s="279"/>
      <c r="BI303" s="279"/>
      <c r="BJ303" s="279"/>
      <c r="BK303" s="279"/>
      <c r="BL303" s="279"/>
      <c r="BM303" s="279"/>
      <c r="BN303" s="279"/>
      <c r="BO303" s="279"/>
      <c r="BP303" s="279"/>
      <c r="BQ303" s="279"/>
      <c r="BR303" s="279"/>
      <c r="BS303" s="279"/>
      <c r="BT303" s="279"/>
      <c r="BU303" s="279"/>
      <c r="BV303" s="279"/>
      <c r="BW303" s="279"/>
      <c r="BX303" s="279"/>
      <c r="BY303" s="279"/>
      <c r="BZ303" s="279"/>
      <c r="CA303" s="279"/>
      <c r="CB303" s="279"/>
      <c r="CC303" s="279"/>
      <c r="CD303" s="279"/>
      <c r="CE303" s="279"/>
      <c r="CF303" s="279"/>
      <c r="CG303" s="279"/>
      <c r="CH303" s="279"/>
      <c r="CI303" s="279"/>
      <c r="CJ303" s="279"/>
      <c r="CK303" s="279"/>
      <c r="CL303" s="279"/>
      <c r="CM303" s="279"/>
      <c r="CN303" s="279"/>
      <c r="CO303" s="279"/>
      <c r="CP303" s="289" t="str">
        <f t="shared" si="17"/>
        <v/>
      </c>
      <c r="CQ303" s="202"/>
    </row>
    <row r="304" spans="1:95" x14ac:dyDescent="0.3">
      <c r="A304" s="99"/>
      <c r="B304" s="268">
        <f t="shared" si="18"/>
        <v>295</v>
      </c>
      <c r="C304" s="280"/>
      <c r="D304" s="280"/>
      <c r="F304" s="280"/>
      <c r="G304" s="282"/>
      <c r="H304" s="101"/>
      <c r="I304" s="283"/>
      <c r="J304" s="283"/>
      <c r="K304" s="283"/>
      <c r="L304" s="283"/>
      <c r="M304" s="283"/>
      <c r="N304" s="283"/>
      <c r="O304" s="283"/>
      <c r="P304" s="101"/>
      <c r="Q304" s="283"/>
      <c r="R304" s="283"/>
      <c r="S304" s="283"/>
      <c r="T304" s="283"/>
      <c r="U304" s="283"/>
      <c r="V304" s="283"/>
      <c r="W304" s="283"/>
      <c r="X304" s="102"/>
      <c r="Y304" s="284"/>
      <c r="Z304" s="284"/>
      <c r="AA304" s="284"/>
      <c r="AB304" s="206" t="str">
        <f t="shared" si="16"/>
        <v/>
      </c>
      <c r="AC304" s="285"/>
      <c r="AD304" s="285"/>
      <c r="AE304" s="102"/>
      <c r="AF304" s="287"/>
      <c r="AG304" s="287"/>
      <c r="AH304" s="102"/>
      <c r="AI304" s="279"/>
      <c r="AJ304" s="279"/>
      <c r="AK304" s="279"/>
      <c r="AL304" s="279"/>
      <c r="AM304" s="279"/>
      <c r="AN304" s="279"/>
      <c r="AO304" s="279"/>
      <c r="AP304" s="279"/>
      <c r="AQ304" s="92"/>
      <c r="AR304" s="279"/>
      <c r="AS304" s="279"/>
      <c r="AT304" s="279"/>
      <c r="AU304" s="279"/>
      <c r="AV304" s="279"/>
      <c r="AW304" s="279"/>
      <c r="AX304" s="279"/>
      <c r="AY304" s="279"/>
      <c r="AZ304" s="279"/>
      <c r="BA304" s="279"/>
      <c r="BB304" s="279"/>
      <c r="BC304" s="279"/>
      <c r="BD304" s="279"/>
      <c r="BE304" s="279"/>
      <c r="BF304" s="279"/>
      <c r="BG304" s="279"/>
      <c r="BH304" s="279"/>
      <c r="BI304" s="279"/>
      <c r="BJ304" s="279"/>
      <c r="BK304" s="279"/>
      <c r="BL304" s="279"/>
      <c r="BM304" s="279"/>
      <c r="BN304" s="279"/>
      <c r="BO304" s="279"/>
      <c r="BP304" s="279"/>
      <c r="BQ304" s="279"/>
      <c r="BR304" s="279"/>
      <c r="BS304" s="279"/>
      <c r="BT304" s="279"/>
      <c r="BU304" s="279"/>
      <c r="BV304" s="279"/>
      <c r="BW304" s="279"/>
      <c r="BX304" s="279"/>
      <c r="BY304" s="279"/>
      <c r="BZ304" s="279"/>
      <c r="CA304" s="279"/>
      <c r="CB304" s="279"/>
      <c r="CC304" s="279"/>
      <c r="CD304" s="279"/>
      <c r="CE304" s="279"/>
      <c r="CF304" s="279"/>
      <c r="CG304" s="279"/>
      <c r="CH304" s="279"/>
      <c r="CI304" s="279"/>
      <c r="CJ304" s="279"/>
      <c r="CK304" s="279"/>
      <c r="CL304" s="279"/>
      <c r="CM304" s="279"/>
      <c r="CN304" s="279"/>
      <c r="CO304" s="279"/>
      <c r="CP304" s="289" t="str">
        <f t="shared" si="17"/>
        <v/>
      </c>
      <c r="CQ304" s="202"/>
    </row>
    <row r="305" spans="1:95" x14ac:dyDescent="0.3">
      <c r="A305" s="99"/>
      <c r="B305" s="268">
        <f t="shared" si="18"/>
        <v>296</v>
      </c>
      <c r="C305" s="280"/>
      <c r="D305" s="280"/>
      <c r="F305" s="280"/>
      <c r="G305" s="282"/>
      <c r="H305" s="101"/>
      <c r="I305" s="283"/>
      <c r="J305" s="283"/>
      <c r="K305" s="283"/>
      <c r="L305" s="283"/>
      <c r="M305" s="283"/>
      <c r="N305" s="283"/>
      <c r="O305" s="283"/>
      <c r="P305" s="101"/>
      <c r="Q305" s="283"/>
      <c r="R305" s="283"/>
      <c r="S305" s="283"/>
      <c r="T305" s="283"/>
      <c r="U305" s="283"/>
      <c r="V305" s="283"/>
      <c r="W305" s="283"/>
      <c r="X305" s="102"/>
      <c r="Y305" s="284"/>
      <c r="Z305" s="284"/>
      <c r="AA305" s="284"/>
      <c r="AB305" s="206" t="str">
        <f t="shared" si="16"/>
        <v/>
      </c>
      <c r="AC305" s="285"/>
      <c r="AD305" s="285"/>
      <c r="AE305" s="102"/>
      <c r="AF305" s="287"/>
      <c r="AG305" s="287"/>
      <c r="AH305" s="102"/>
      <c r="AI305" s="279"/>
      <c r="AJ305" s="279"/>
      <c r="AK305" s="279"/>
      <c r="AL305" s="279"/>
      <c r="AM305" s="279"/>
      <c r="AN305" s="279"/>
      <c r="AO305" s="279"/>
      <c r="AP305" s="279"/>
      <c r="AQ305" s="92"/>
      <c r="AR305" s="279"/>
      <c r="AS305" s="279"/>
      <c r="AT305" s="279"/>
      <c r="AU305" s="279"/>
      <c r="AV305" s="279"/>
      <c r="AW305" s="279"/>
      <c r="AX305" s="279"/>
      <c r="AY305" s="279"/>
      <c r="AZ305" s="279"/>
      <c r="BA305" s="279"/>
      <c r="BB305" s="279"/>
      <c r="BC305" s="279"/>
      <c r="BD305" s="279"/>
      <c r="BE305" s="279"/>
      <c r="BF305" s="279"/>
      <c r="BG305" s="279"/>
      <c r="BH305" s="279"/>
      <c r="BI305" s="279"/>
      <c r="BJ305" s="279"/>
      <c r="BK305" s="279"/>
      <c r="BL305" s="279"/>
      <c r="BM305" s="279"/>
      <c r="BN305" s="279"/>
      <c r="BO305" s="279"/>
      <c r="BP305" s="279"/>
      <c r="BQ305" s="279"/>
      <c r="BR305" s="279"/>
      <c r="BS305" s="279"/>
      <c r="BT305" s="279"/>
      <c r="BU305" s="279"/>
      <c r="BV305" s="279"/>
      <c r="BW305" s="279"/>
      <c r="BX305" s="279"/>
      <c r="BY305" s="279"/>
      <c r="BZ305" s="279"/>
      <c r="CA305" s="279"/>
      <c r="CB305" s="279"/>
      <c r="CC305" s="279"/>
      <c r="CD305" s="279"/>
      <c r="CE305" s="279"/>
      <c r="CF305" s="279"/>
      <c r="CG305" s="279"/>
      <c r="CH305" s="279"/>
      <c r="CI305" s="279"/>
      <c r="CJ305" s="279"/>
      <c r="CK305" s="279"/>
      <c r="CL305" s="279"/>
      <c r="CM305" s="279"/>
      <c r="CN305" s="279"/>
      <c r="CO305" s="279"/>
      <c r="CP305" s="289" t="str">
        <f t="shared" si="17"/>
        <v/>
      </c>
      <c r="CQ305" s="202"/>
    </row>
    <row r="306" spans="1:95" x14ac:dyDescent="0.3">
      <c r="A306" s="99"/>
      <c r="B306" s="268">
        <f t="shared" si="18"/>
        <v>297</v>
      </c>
      <c r="C306" s="280"/>
      <c r="D306" s="280"/>
      <c r="F306" s="280"/>
      <c r="G306" s="282"/>
      <c r="H306" s="101"/>
      <c r="I306" s="283"/>
      <c r="J306" s="283"/>
      <c r="K306" s="283"/>
      <c r="L306" s="283"/>
      <c r="M306" s="283"/>
      <c r="N306" s="283"/>
      <c r="O306" s="283"/>
      <c r="P306" s="101"/>
      <c r="Q306" s="283"/>
      <c r="R306" s="283"/>
      <c r="S306" s="283"/>
      <c r="T306" s="283"/>
      <c r="U306" s="283"/>
      <c r="V306" s="283"/>
      <c r="W306" s="283"/>
      <c r="X306" s="102"/>
      <c r="Y306" s="284"/>
      <c r="Z306" s="284"/>
      <c r="AA306" s="284"/>
      <c r="AB306" s="206" t="str">
        <f t="shared" si="16"/>
        <v/>
      </c>
      <c r="AC306" s="285"/>
      <c r="AD306" s="285"/>
      <c r="AE306" s="102"/>
      <c r="AF306" s="287"/>
      <c r="AG306" s="287"/>
      <c r="AH306" s="102"/>
      <c r="AI306" s="279"/>
      <c r="AJ306" s="279"/>
      <c r="AK306" s="279"/>
      <c r="AL306" s="279"/>
      <c r="AM306" s="279"/>
      <c r="AN306" s="279"/>
      <c r="AO306" s="279"/>
      <c r="AP306" s="279"/>
      <c r="AQ306" s="92"/>
      <c r="AR306" s="279"/>
      <c r="AS306" s="279"/>
      <c r="AT306" s="279"/>
      <c r="AU306" s="279"/>
      <c r="AV306" s="279"/>
      <c r="AW306" s="279"/>
      <c r="AX306" s="279"/>
      <c r="AY306" s="279"/>
      <c r="AZ306" s="279"/>
      <c r="BA306" s="279"/>
      <c r="BB306" s="279"/>
      <c r="BC306" s="279"/>
      <c r="BD306" s="279"/>
      <c r="BE306" s="279"/>
      <c r="BF306" s="279"/>
      <c r="BG306" s="279"/>
      <c r="BH306" s="279"/>
      <c r="BI306" s="279"/>
      <c r="BJ306" s="279"/>
      <c r="BK306" s="279"/>
      <c r="BL306" s="279"/>
      <c r="BM306" s="279"/>
      <c r="BN306" s="279"/>
      <c r="BO306" s="279"/>
      <c r="BP306" s="279"/>
      <c r="BQ306" s="279"/>
      <c r="BR306" s="279"/>
      <c r="BS306" s="279"/>
      <c r="BT306" s="279"/>
      <c r="BU306" s="279"/>
      <c r="BV306" s="279"/>
      <c r="BW306" s="279"/>
      <c r="BX306" s="279"/>
      <c r="BY306" s="279"/>
      <c r="BZ306" s="279"/>
      <c r="CA306" s="279"/>
      <c r="CB306" s="279"/>
      <c r="CC306" s="279"/>
      <c r="CD306" s="279"/>
      <c r="CE306" s="279"/>
      <c r="CF306" s="279"/>
      <c r="CG306" s="279"/>
      <c r="CH306" s="279"/>
      <c r="CI306" s="279"/>
      <c r="CJ306" s="279"/>
      <c r="CK306" s="279"/>
      <c r="CL306" s="279"/>
      <c r="CM306" s="279"/>
      <c r="CN306" s="279"/>
      <c r="CO306" s="279"/>
      <c r="CP306" s="289" t="str">
        <f t="shared" si="17"/>
        <v/>
      </c>
      <c r="CQ306" s="202"/>
    </row>
    <row r="307" spans="1:95" x14ac:dyDescent="0.3">
      <c r="A307" s="99"/>
      <c r="B307" s="268">
        <f t="shared" si="18"/>
        <v>298</v>
      </c>
      <c r="C307" s="280"/>
      <c r="D307" s="280"/>
      <c r="F307" s="280"/>
      <c r="G307" s="282"/>
      <c r="H307" s="101"/>
      <c r="I307" s="283"/>
      <c r="J307" s="283"/>
      <c r="K307" s="283"/>
      <c r="L307" s="283"/>
      <c r="M307" s="283"/>
      <c r="N307" s="283"/>
      <c r="O307" s="283"/>
      <c r="P307" s="101"/>
      <c r="Q307" s="283"/>
      <c r="R307" s="283"/>
      <c r="S307" s="283"/>
      <c r="T307" s="283"/>
      <c r="U307" s="283"/>
      <c r="V307" s="283"/>
      <c r="W307" s="283"/>
      <c r="X307" s="102"/>
      <c r="Y307" s="284"/>
      <c r="Z307" s="284"/>
      <c r="AA307" s="284"/>
      <c r="AB307" s="206" t="str">
        <f t="shared" si="16"/>
        <v/>
      </c>
      <c r="AC307" s="285"/>
      <c r="AD307" s="285"/>
      <c r="AE307" s="102"/>
      <c r="AF307" s="287"/>
      <c r="AG307" s="287"/>
      <c r="AH307" s="102"/>
      <c r="AI307" s="279"/>
      <c r="AJ307" s="279"/>
      <c r="AK307" s="279"/>
      <c r="AL307" s="279"/>
      <c r="AM307" s="279"/>
      <c r="AN307" s="279"/>
      <c r="AO307" s="279"/>
      <c r="AP307" s="279"/>
      <c r="AQ307" s="92"/>
      <c r="AR307" s="279"/>
      <c r="AS307" s="279"/>
      <c r="AT307" s="279"/>
      <c r="AU307" s="279"/>
      <c r="AV307" s="279"/>
      <c r="AW307" s="279"/>
      <c r="AX307" s="279"/>
      <c r="AY307" s="279"/>
      <c r="AZ307" s="279"/>
      <c r="BA307" s="279"/>
      <c r="BB307" s="279"/>
      <c r="BC307" s="279"/>
      <c r="BD307" s="279"/>
      <c r="BE307" s="279"/>
      <c r="BF307" s="279"/>
      <c r="BG307" s="279"/>
      <c r="BH307" s="279"/>
      <c r="BI307" s="279"/>
      <c r="BJ307" s="279"/>
      <c r="BK307" s="279"/>
      <c r="BL307" s="279"/>
      <c r="BM307" s="279"/>
      <c r="BN307" s="279"/>
      <c r="BO307" s="279"/>
      <c r="BP307" s="279"/>
      <c r="BQ307" s="279"/>
      <c r="BR307" s="279"/>
      <c r="BS307" s="279"/>
      <c r="BT307" s="279"/>
      <c r="BU307" s="279"/>
      <c r="BV307" s="279"/>
      <c r="BW307" s="279"/>
      <c r="BX307" s="279"/>
      <c r="BY307" s="279"/>
      <c r="BZ307" s="279"/>
      <c r="CA307" s="279"/>
      <c r="CB307" s="279"/>
      <c r="CC307" s="279"/>
      <c r="CD307" s="279"/>
      <c r="CE307" s="279"/>
      <c r="CF307" s="279"/>
      <c r="CG307" s="279"/>
      <c r="CH307" s="279"/>
      <c r="CI307" s="279"/>
      <c r="CJ307" s="279"/>
      <c r="CK307" s="279"/>
      <c r="CL307" s="279"/>
      <c r="CM307" s="279"/>
      <c r="CN307" s="279"/>
      <c r="CO307" s="279"/>
      <c r="CP307" s="289" t="str">
        <f t="shared" si="17"/>
        <v/>
      </c>
      <c r="CQ307" s="202"/>
    </row>
    <row r="308" spans="1:95" x14ac:dyDescent="0.3">
      <c r="A308" s="99"/>
      <c r="B308" s="268">
        <f t="shared" si="18"/>
        <v>299</v>
      </c>
      <c r="C308" s="280"/>
      <c r="D308" s="280"/>
      <c r="F308" s="280"/>
      <c r="G308" s="282"/>
      <c r="H308" s="101"/>
      <c r="I308" s="283"/>
      <c r="J308" s="283"/>
      <c r="K308" s="283"/>
      <c r="L308" s="283"/>
      <c r="M308" s="283"/>
      <c r="N308" s="283"/>
      <c r="O308" s="283"/>
      <c r="P308" s="101"/>
      <c r="Q308" s="283"/>
      <c r="R308" s="283"/>
      <c r="S308" s="283"/>
      <c r="T308" s="283"/>
      <c r="U308" s="283"/>
      <c r="V308" s="283"/>
      <c r="W308" s="283"/>
      <c r="X308" s="102"/>
      <c r="Y308" s="284"/>
      <c r="Z308" s="284"/>
      <c r="AA308" s="284"/>
      <c r="AB308" s="206" t="str">
        <f t="shared" si="16"/>
        <v/>
      </c>
      <c r="AC308" s="285"/>
      <c r="AD308" s="285"/>
      <c r="AE308" s="102"/>
      <c r="AF308" s="287"/>
      <c r="AG308" s="287"/>
      <c r="AH308" s="102"/>
      <c r="AI308" s="279"/>
      <c r="AJ308" s="279"/>
      <c r="AK308" s="279"/>
      <c r="AL308" s="279"/>
      <c r="AM308" s="279"/>
      <c r="AN308" s="279"/>
      <c r="AO308" s="279"/>
      <c r="AP308" s="279"/>
      <c r="AQ308" s="92"/>
      <c r="AR308" s="279"/>
      <c r="AS308" s="279"/>
      <c r="AT308" s="279"/>
      <c r="AU308" s="279"/>
      <c r="AV308" s="279"/>
      <c r="AW308" s="279"/>
      <c r="AX308" s="279"/>
      <c r="AY308" s="279"/>
      <c r="AZ308" s="279"/>
      <c r="BA308" s="279"/>
      <c r="BB308" s="279"/>
      <c r="BC308" s="279"/>
      <c r="BD308" s="279"/>
      <c r="BE308" s="279"/>
      <c r="BF308" s="279"/>
      <c r="BG308" s="279"/>
      <c r="BH308" s="279"/>
      <c r="BI308" s="279"/>
      <c r="BJ308" s="279"/>
      <c r="BK308" s="279"/>
      <c r="BL308" s="279"/>
      <c r="BM308" s="279"/>
      <c r="BN308" s="279"/>
      <c r="BO308" s="279"/>
      <c r="BP308" s="279"/>
      <c r="BQ308" s="279"/>
      <c r="BR308" s="279"/>
      <c r="BS308" s="279"/>
      <c r="BT308" s="279"/>
      <c r="BU308" s="279"/>
      <c r="BV308" s="279"/>
      <c r="BW308" s="279"/>
      <c r="BX308" s="279"/>
      <c r="BY308" s="279"/>
      <c r="BZ308" s="279"/>
      <c r="CA308" s="279"/>
      <c r="CB308" s="279"/>
      <c r="CC308" s="279"/>
      <c r="CD308" s="279"/>
      <c r="CE308" s="279"/>
      <c r="CF308" s="279"/>
      <c r="CG308" s="279"/>
      <c r="CH308" s="279"/>
      <c r="CI308" s="279"/>
      <c r="CJ308" s="279"/>
      <c r="CK308" s="279"/>
      <c r="CL308" s="279"/>
      <c r="CM308" s="279"/>
      <c r="CN308" s="279"/>
      <c r="CO308" s="279"/>
      <c r="CP308" s="289" t="str">
        <f t="shared" si="17"/>
        <v/>
      </c>
      <c r="CQ308" s="202"/>
    </row>
    <row r="309" spans="1:95" x14ac:dyDescent="0.3">
      <c r="A309" s="99"/>
      <c r="B309" s="268">
        <f t="shared" si="18"/>
        <v>300</v>
      </c>
      <c r="C309" s="280"/>
      <c r="D309" s="280"/>
      <c r="F309" s="280"/>
      <c r="G309" s="282"/>
      <c r="H309" s="101"/>
      <c r="I309" s="283"/>
      <c r="J309" s="283"/>
      <c r="K309" s="283"/>
      <c r="L309" s="283"/>
      <c r="M309" s="283"/>
      <c r="N309" s="283"/>
      <c r="O309" s="283"/>
      <c r="P309" s="101"/>
      <c r="Q309" s="283"/>
      <c r="R309" s="283"/>
      <c r="S309" s="283"/>
      <c r="T309" s="283"/>
      <c r="U309" s="283"/>
      <c r="V309" s="283"/>
      <c r="W309" s="283"/>
      <c r="X309" s="102"/>
      <c r="Y309" s="284"/>
      <c r="Z309" s="284"/>
      <c r="AA309" s="284"/>
      <c r="AB309" s="206" t="str">
        <f t="shared" si="16"/>
        <v/>
      </c>
      <c r="AC309" s="285"/>
      <c r="AD309" s="285"/>
      <c r="AE309" s="102"/>
      <c r="AF309" s="287"/>
      <c r="AG309" s="287"/>
      <c r="AH309" s="102"/>
      <c r="AI309" s="279"/>
      <c r="AJ309" s="279"/>
      <c r="AK309" s="279"/>
      <c r="AL309" s="279"/>
      <c r="AM309" s="279"/>
      <c r="AN309" s="279"/>
      <c r="AO309" s="279"/>
      <c r="AP309" s="279"/>
      <c r="AQ309" s="92"/>
      <c r="AR309" s="279"/>
      <c r="AS309" s="279"/>
      <c r="AT309" s="279"/>
      <c r="AU309" s="279"/>
      <c r="AV309" s="279"/>
      <c r="AW309" s="279"/>
      <c r="AX309" s="279"/>
      <c r="AY309" s="279"/>
      <c r="AZ309" s="279"/>
      <c r="BA309" s="279"/>
      <c r="BB309" s="279"/>
      <c r="BC309" s="279"/>
      <c r="BD309" s="279"/>
      <c r="BE309" s="279"/>
      <c r="BF309" s="279"/>
      <c r="BG309" s="279"/>
      <c r="BH309" s="279"/>
      <c r="BI309" s="279"/>
      <c r="BJ309" s="279"/>
      <c r="BK309" s="279"/>
      <c r="BL309" s="279"/>
      <c r="BM309" s="279"/>
      <c r="BN309" s="279"/>
      <c r="BO309" s="279"/>
      <c r="BP309" s="279"/>
      <c r="BQ309" s="279"/>
      <c r="BR309" s="279"/>
      <c r="BS309" s="279"/>
      <c r="BT309" s="279"/>
      <c r="BU309" s="279"/>
      <c r="BV309" s="279"/>
      <c r="BW309" s="279"/>
      <c r="BX309" s="279"/>
      <c r="BY309" s="279"/>
      <c r="BZ309" s="279"/>
      <c r="CA309" s="279"/>
      <c r="CB309" s="279"/>
      <c r="CC309" s="279"/>
      <c r="CD309" s="279"/>
      <c r="CE309" s="279"/>
      <c r="CF309" s="279"/>
      <c r="CG309" s="279"/>
      <c r="CH309" s="279"/>
      <c r="CI309" s="279"/>
      <c r="CJ309" s="279"/>
      <c r="CK309" s="279"/>
      <c r="CL309" s="279"/>
      <c r="CM309" s="279"/>
      <c r="CN309" s="279"/>
      <c r="CO309" s="279"/>
      <c r="CP309" s="289" t="str">
        <f t="shared" si="17"/>
        <v/>
      </c>
      <c r="CQ309" s="202"/>
    </row>
    <row r="310" spans="1:95" x14ac:dyDescent="0.3">
      <c r="A310" s="99"/>
      <c r="B310" s="268">
        <f t="shared" si="18"/>
        <v>301</v>
      </c>
      <c r="C310" s="280"/>
      <c r="D310" s="280"/>
      <c r="F310" s="280"/>
      <c r="G310" s="282"/>
      <c r="H310" s="101"/>
      <c r="I310" s="283"/>
      <c r="J310" s="283"/>
      <c r="K310" s="283"/>
      <c r="L310" s="283"/>
      <c r="M310" s="283"/>
      <c r="N310" s="283"/>
      <c r="O310" s="283"/>
      <c r="P310" s="101"/>
      <c r="Q310" s="283"/>
      <c r="R310" s="283"/>
      <c r="S310" s="283"/>
      <c r="T310" s="283"/>
      <c r="U310" s="283"/>
      <c r="V310" s="283"/>
      <c r="W310" s="283"/>
      <c r="X310" s="102"/>
      <c r="Y310" s="284"/>
      <c r="Z310" s="284"/>
      <c r="AA310" s="284"/>
      <c r="AB310" s="206" t="str">
        <f t="shared" si="16"/>
        <v/>
      </c>
      <c r="AC310" s="285"/>
      <c r="AD310" s="285"/>
      <c r="AE310" s="102"/>
      <c r="AF310" s="287"/>
      <c r="AG310" s="287"/>
      <c r="AH310" s="102"/>
      <c r="AI310" s="279"/>
      <c r="AJ310" s="279"/>
      <c r="AK310" s="279"/>
      <c r="AL310" s="279"/>
      <c r="AM310" s="279"/>
      <c r="AN310" s="279"/>
      <c r="AO310" s="279"/>
      <c r="AP310" s="279"/>
      <c r="AQ310" s="92"/>
      <c r="AR310" s="279"/>
      <c r="AS310" s="279"/>
      <c r="AT310" s="279"/>
      <c r="AU310" s="279"/>
      <c r="AV310" s="279"/>
      <c r="AW310" s="279"/>
      <c r="AX310" s="279"/>
      <c r="AY310" s="279"/>
      <c r="AZ310" s="279"/>
      <c r="BA310" s="279"/>
      <c r="BB310" s="279"/>
      <c r="BC310" s="279"/>
      <c r="BD310" s="279"/>
      <c r="BE310" s="279"/>
      <c r="BF310" s="279"/>
      <c r="BG310" s="279"/>
      <c r="BH310" s="279"/>
      <c r="BI310" s="279"/>
      <c r="BJ310" s="279"/>
      <c r="BK310" s="279"/>
      <c r="BL310" s="279"/>
      <c r="BM310" s="279"/>
      <c r="BN310" s="279"/>
      <c r="BO310" s="279"/>
      <c r="BP310" s="279"/>
      <c r="BQ310" s="279"/>
      <c r="BR310" s="279"/>
      <c r="BS310" s="279"/>
      <c r="BT310" s="279"/>
      <c r="BU310" s="279"/>
      <c r="BV310" s="279"/>
      <c r="BW310" s="279"/>
      <c r="BX310" s="279"/>
      <c r="BY310" s="279"/>
      <c r="BZ310" s="279"/>
      <c r="CA310" s="279"/>
      <c r="CB310" s="279"/>
      <c r="CC310" s="279"/>
      <c r="CD310" s="279"/>
      <c r="CE310" s="279"/>
      <c r="CF310" s="279"/>
      <c r="CG310" s="279"/>
      <c r="CH310" s="279"/>
      <c r="CI310" s="279"/>
      <c r="CJ310" s="279"/>
      <c r="CK310" s="279"/>
      <c r="CL310" s="279"/>
      <c r="CM310" s="279"/>
      <c r="CN310" s="279"/>
      <c r="CO310" s="279"/>
      <c r="CP310" s="289" t="str">
        <f t="shared" si="17"/>
        <v/>
      </c>
      <c r="CQ310" s="202"/>
    </row>
    <row r="311" spans="1:95" x14ac:dyDescent="0.3">
      <c r="A311" s="99"/>
      <c r="B311" s="268">
        <f t="shared" si="18"/>
        <v>302</v>
      </c>
      <c r="C311" s="280"/>
      <c r="D311" s="280"/>
      <c r="F311" s="280"/>
      <c r="G311" s="282"/>
      <c r="H311" s="101"/>
      <c r="I311" s="283"/>
      <c r="J311" s="283"/>
      <c r="K311" s="283"/>
      <c r="L311" s="283"/>
      <c r="M311" s="283"/>
      <c r="N311" s="283"/>
      <c r="O311" s="283"/>
      <c r="P311" s="101"/>
      <c r="Q311" s="283"/>
      <c r="R311" s="283"/>
      <c r="S311" s="283"/>
      <c r="T311" s="283"/>
      <c r="U311" s="283"/>
      <c r="V311" s="283"/>
      <c r="W311" s="283"/>
      <c r="X311" s="102"/>
      <c r="Y311" s="284"/>
      <c r="Z311" s="284"/>
      <c r="AA311" s="284"/>
      <c r="AB311" s="206" t="str">
        <f t="shared" si="16"/>
        <v/>
      </c>
      <c r="AC311" s="285"/>
      <c r="AD311" s="285"/>
      <c r="AE311" s="102"/>
      <c r="AF311" s="287"/>
      <c r="AG311" s="287"/>
      <c r="AH311" s="102"/>
      <c r="AI311" s="279"/>
      <c r="AJ311" s="279"/>
      <c r="AK311" s="279"/>
      <c r="AL311" s="279"/>
      <c r="AM311" s="279"/>
      <c r="AN311" s="279"/>
      <c r="AO311" s="279"/>
      <c r="AP311" s="279"/>
      <c r="AQ311" s="92"/>
      <c r="AR311" s="279"/>
      <c r="AS311" s="279"/>
      <c r="AT311" s="279"/>
      <c r="AU311" s="279"/>
      <c r="AV311" s="279"/>
      <c r="AW311" s="279"/>
      <c r="AX311" s="279"/>
      <c r="AY311" s="279"/>
      <c r="AZ311" s="279"/>
      <c r="BA311" s="279"/>
      <c r="BB311" s="279"/>
      <c r="BC311" s="279"/>
      <c r="BD311" s="279"/>
      <c r="BE311" s="279"/>
      <c r="BF311" s="279"/>
      <c r="BG311" s="279"/>
      <c r="BH311" s="279"/>
      <c r="BI311" s="279"/>
      <c r="BJ311" s="279"/>
      <c r="BK311" s="279"/>
      <c r="BL311" s="279"/>
      <c r="BM311" s="279"/>
      <c r="BN311" s="279"/>
      <c r="BO311" s="279"/>
      <c r="BP311" s="279"/>
      <c r="BQ311" s="279"/>
      <c r="BR311" s="279"/>
      <c r="BS311" s="279"/>
      <c r="BT311" s="279"/>
      <c r="BU311" s="279"/>
      <c r="BV311" s="279"/>
      <c r="BW311" s="279"/>
      <c r="BX311" s="279"/>
      <c r="BY311" s="279"/>
      <c r="BZ311" s="279"/>
      <c r="CA311" s="279"/>
      <c r="CB311" s="279"/>
      <c r="CC311" s="279"/>
      <c r="CD311" s="279"/>
      <c r="CE311" s="279"/>
      <c r="CF311" s="279"/>
      <c r="CG311" s="279"/>
      <c r="CH311" s="279"/>
      <c r="CI311" s="279"/>
      <c r="CJ311" s="279"/>
      <c r="CK311" s="279"/>
      <c r="CL311" s="279"/>
      <c r="CM311" s="279"/>
      <c r="CN311" s="279"/>
      <c r="CO311" s="279"/>
      <c r="CP311" s="289" t="str">
        <f t="shared" si="17"/>
        <v/>
      </c>
      <c r="CQ311" s="202"/>
    </row>
    <row r="312" spans="1:95" x14ac:dyDescent="0.3">
      <c r="A312" s="99"/>
      <c r="B312" s="268">
        <f t="shared" si="18"/>
        <v>303</v>
      </c>
      <c r="C312" s="280"/>
      <c r="D312" s="280"/>
      <c r="F312" s="280"/>
      <c r="G312" s="282"/>
      <c r="H312" s="101"/>
      <c r="I312" s="283"/>
      <c r="J312" s="283"/>
      <c r="K312" s="283"/>
      <c r="L312" s="283"/>
      <c r="M312" s="283"/>
      <c r="N312" s="283"/>
      <c r="O312" s="283"/>
      <c r="P312" s="101"/>
      <c r="Q312" s="283"/>
      <c r="R312" s="283"/>
      <c r="S312" s="283"/>
      <c r="T312" s="283"/>
      <c r="U312" s="283"/>
      <c r="V312" s="283"/>
      <c r="W312" s="283"/>
      <c r="X312" s="102"/>
      <c r="Y312" s="284"/>
      <c r="Z312" s="284"/>
      <c r="AA312" s="284"/>
      <c r="AB312" s="206" t="str">
        <f t="shared" si="16"/>
        <v/>
      </c>
      <c r="AC312" s="285"/>
      <c r="AD312" s="285"/>
      <c r="AE312" s="102"/>
      <c r="AF312" s="287"/>
      <c r="AG312" s="287"/>
      <c r="AH312" s="102"/>
      <c r="AI312" s="279"/>
      <c r="AJ312" s="279"/>
      <c r="AK312" s="279"/>
      <c r="AL312" s="279"/>
      <c r="AM312" s="279"/>
      <c r="AN312" s="279"/>
      <c r="AO312" s="279"/>
      <c r="AP312" s="279"/>
      <c r="AQ312" s="92"/>
      <c r="AR312" s="279"/>
      <c r="AS312" s="279"/>
      <c r="AT312" s="279"/>
      <c r="AU312" s="279"/>
      <c r="AV312" s="279"/>
      <c r="AW312" s="279"/>
      <c r="AX312" s="279"/>
      <c r="AY312" s="279"/>
      <c r="AZ312" s="279"/>
      <c r="BA312" s="279"/>
      <c r="BB312" s="279"/>
      <c r="BC312" s="279"/>
      <c r="BD312" s="279"/>
      <c r="BE312" s="279"/>
      <c r="BF312" s="279"/>
      <c r="BG312" s="279"/>
      <c r="BH312" s="279"/>
      <c r="BI312" s="279"/>
      <c r="BJ312" s="279"/>
      <c r="BK312" s="279"/>
      <c r="BL312" s="279"/>
      <c r="BM312" s="279"/>
      <c r="BN312" s="279"/>
      <c r="BO312" s="279"/>
      <c r="BP312" s="279"/>
      <c r="BQ312" s="279"/>
      <c r="BR312" s="279"/>
      <c r="BS312" s="279"/>
      <c r="BT312" s="279"/>
      <c r="BU312" s="279"/>
      <c r="BV312" s="279"/>
      <c r="BW312" s="279"/>
      <c r="BX312" s="279"/>
      <c r="BY312" s="279"/>
      <c r="BZ312" s="279"/>
      <c r="CA312" s="279"/>
      <c r="CB312" s="279"/>
      <c r="CC312" s="279"/>
      <c r="CD312" s="279"/>
      <c r="CE312" s="279"/>
      <c r="CF312" s="279"/>
      <c r="CG312" s="279"/>
      <c r="CH312" s="279"/>
      <c r="CI312" s="279"/>
      <c r="CJ312" s="279"/>
      <c r="CK312" s="279"/>
      <c r="CL312" s="279"/>
      <c r="CM312" s="279"/>
      <c r="CN312" s="279"/>
      <c r="CO312" s="279"/>
      <c r="CP312" s="289" t="str">
        <f t="shared" si="17"/>
        <v/>
      </c>
      <c r="CQ312" s="202"/>
    </row>
    <row r="313" spans="1:95" x14ac:dyDescent="0.3">
      <c r="A313" s="99"/>
      <c r="B313" s="268">
        <f t="shared" si="18"/>
        <v>304</v>
      </c>
      <c r="C313" s="280"/>
      <c r="D313" s="280"/>
      <c r="F313" s="280"/>
      <c r="G313" s="282"/>
      <c r="H313" s="101"/>
      <c r="I313" s="283"/>
      <c r="J313" s="283"/>
      <c r="K313" s="283"/>
      <c r="L313" s="283"/>
      <c r="M313" s="283"/>
      <c r="N313" s="283"/>
      <c r="O313" s="283"/>
      <c r="P313" s="101"/>
      <c r="Q313" s="283"/>
      <c r="R313" s="283"/>
      <c r="S313" s="283"/>
      <c r="T313" s="283"/>
      <c r="U313" s="283"/>
      <c r="V313" s="283"/>
      <c r="W313" s="283"/>
      <c r="X313" s="102"/>
      <c r="Y313" s="284"/>
      <c r="Z313" s="284"/>
      <c r="AA313" s="284"/>
      <c r="AB313" s="206" t="str">
        <f t="shared" si="16"/>
        <v/>
      </c>
      <c r="AC313" s="285"/>
      <c r="AD313" s="285"/>
      <c r="AE313" s="102"/>
      <c r="AF313" s="287"/>
      <c r="AG313" s="287"/>
      <c r="AH313" s="102"/>
      <c r="AI313" s="279"/>
      <c r="AJ313" s="279"/>
      <c r="AK313" s="279"/>
      <c r="AL313" s="279"/>
      <c r="AM313" s="279"/>
      <c r="AN313" s="279"/>
      <c r="AO313" s="279"/>
      <c r="AP313" s="279"/>
      <c r="AQ313" s="92"/>
      <c r="AR313" s="279"/>
      <c r="AS313" s="279"/>
      <c r="AT313" s="279"/>
      <c r="AU313" s="279"/>
      <c r="AV313" s="279"/>
      <c r="AW313" s="279"/>
      <c r="AX313" s="279"/>
      <c r="AY313" s="279"/>
      <c r="AZ313" s="279"/>
      <c r="BA313" s="279"/>
      <c r="BB313" s="279"/>
      <c r="BC313" s="279"/>
      <c r="BD313" s="279"/>
      <c r="BE313" s="279"/>
      <c r="BF313" s="279"/>
      <c r="BG313" s="279"/>
      <c r="BH313" s="279"/>
      <c r="BI313" s="279"/>
      <c r="BJ313" s="279"/>
      <c r="BK313" s="279"/>
      <c r="BL313" s="279"/>
      <c r="BM313" s="279"/>
      <c r="BN313" s="279"/>
      <c r="BO313" s="279"/>
      <c r="BP313" s="279"/>
      <c r="BQ313" s="279"/>
      <c r="BR313" s="279"/>
      <c r="BS313" s="279"/>
      <c r="BT313" s="279"/>
      <c r="BU313" s="279"/>
      <c r="BV313" s="279"/>
      <c r="BW313" s="279"/>
      <c r="BX313" s="279"/>
      <c r="BY313" s="279"/>
      <c r="BZ313" s="279"/>
      <c r="CA313" s="279"/>
      <c r="CB313" s="279"/>
      <c r="CC313" s="279"/>
      <c r="CD313" s="279"/>
      <c r="CE313" s="279"/>
      <c r="CF313" s="279"/>
      <c r="CG313" s="279"/>
      <c r="CH313" s="279"/>
      <c r="CI313" s="279"/>
      <c r="CJ313" s="279"/>
      <c r="CK313" s="279"/>
      <c r="CL313" s="279"/>
      <c r="CM313" s="279"/>
      <c r="CN313" s="279"/>
      <c r="CO313" s="279"/>
      <c r="CP313" s="289" t="str">
        <f t="shared" si="17"/>
        <v/>
      </c>
      <c r="CQ313" s="202"/>
    </row>
    <row r="314" spans="1:95" x14ac:dyDescent="0.3">
      <c r="A314" s="99"/>
      <c r="B314" s="268">
        <f t="shared" si="18"/>
        <v>305</v>
      </c>
      <c r="C314" s="280"/>
      <c r="D314" s="280"/>
      <c r="F314" s="280"/>
      <c r="G314" s="282"/>
      <c r="H314" s="101"/>
      <c r="I314" s="283"/>
      <c r="J314" s="283"/>
      <c r="K314" s="283"/>
      <c r="L314" s="283"/>
      <c r="M314" s="283"/>
      <c r="N314" s="283"/>
      <c r="O314" s="283"/>
      <c r="P314" s="101"/>
      <c r="Q314" s="283"/>
      <c r="R314" s="283"/>
      <c r="S314" s="283"/>
      <c r="T314" s="283"/>
      <c r="U314" s="283"/>
      <c r="V314" s="283"/>
      <c r="W314" s="283"/>
      <c r="X314" s="102"/>
      <c r="Y314" s="284"/>
      <c r="Z314" s="284"/>
      <c r="AA314" s="284"/>
      <c r="AB314" s="206" t="str">
        <f t="shared" si="16"/>
        <v/>
      </c>
      <c r="AC314" s="285"/>
      <c r="AD314" s="285"/>
      <c r="AE314" s="102"/>
      <c r="AF314" s="287"/>
      <c r="AG314" s="287"/>
      <c r="AH314" s="102"/>
      <c r="AI314" s="279"/>
      <c r="AJ314" s="279"/>
      <c r="AK314" s="279"/>
      <c r="AL314" s="279"/>
      <c r="AM314" s="279"/>
      <c r="AN314" s="279"/>
      <c r="AO314" s="279"/>
      <c r="AP314" s="279"/>
      <c r="AQ314" s="92"/>
      <c r="AR314" s="279"/>
      <c r="AS314" s="279"/>
      <c r="AT314" s="279"/>
      <c r="AU314" s="279"/>
      <c r="AV314" s="279"/>
      <c r="AW314" s="279"/>
      <c r="AX314" s="279"/>
      <c r="AY314" s="279"/>
      <c r="AZ314" s="279"/>
      <c r="BA314" s="279"/>
      <c r="BB314" s="279"/>
      <c r="BC314" s="279"/>
      <c r="BD314" s="279"/>
      <c r="BE314" s="279"/>
      <c r="BF314" s="279"/>
      <c r="BG314" s="279"/>
      <c r="BH314" s="279"/>
      <c r="BI314" s="279"/>
      <c r="BJ314" s="279"/>
      <c r="BK314" s="279"/>
      <c r="BL314" s="279"/>
      <c r="BM314" s="279"/>
      <c r="BN314" s="279"/>
      <c r="BO314" s="279"/>
      <c r="BP314" s="279"/>
      <c r="BQ314" s="279"/>
      <c r="BR314" s="279"/>
      <c r="BS314" s="279"/>
      <c r="BT314" s="279"/>
      <c r="BU314" s="279"/>
      <c r="BV314" s="279"/>
      <c r="BW314" s="279"/>
      <c r="BX314" s="279"/>
      <c r="BY314" s="279"/>
      <c r="BZ314" s="279"/>
      <c r="CA314" s="279"/>
      <c r="CB314" s="279"/>
      <c r="CC314" s="279"/>
      <c r="CD314" s="279"/>
      <c r="CE314" s="279"/>
      <c r="CF314" s="279"/>
      <c r="CG314" s="279"/>
      <c r="CH314" s="279"/>
      <c r="CI314" s="279"/>
      <c r="CJ314" s="279"/>
      <c r="CK314" s="279"/>
      <c r="CL314" s="279"/>
      <c r="CM314" s="279"/>
      <c r="CN314" s="279"/>
      <c r="CO314" s="279"/>
      <c r="CP314" s="289" t="str">
        <f t="shared" si="17"/>
        <v/>
      </c>
      <c r="CQ314" s="202"/>
    </row>
    <row r="315" spans="1:95" x14ac:dyDescent="0.3">
      <c r="A315" s="99"/>
      <c r="B315" s="268">
        <f t="shared" si="18"/>
        <v>306</v>
      </c>
      <c r="C315" s="280"/>
      <c r="D315" s="280"/>
      <c r="F315" s="280"/>
      <c r="G315" s="282"/>
      <c r="H315" s="101"/>
      <c r="I315" s="283"/>
      <c r="J315" s="283"/>
      <c r="K315" s="283"/>
      <c r="L315" s="283"/>
      <c r="M315" s="283"/>
      <c r="N315" s="283"/>
      <c r="O315" s="283"/>
      <c r="P315" s="101"/>
      <c r="Q315" s="283"/>
      <c r="R315" s="283"/>
      <c r="S315" s="283"/>
      <c r="T315" s="283"/>
      <c r="U315" s="283"/>
      <c r="V315" s="283"/>
      <c r="W315" s="283"/>
      <c r="X315" s="102"/>
      <c r="Y315" s="284"/>
      <c r="Z315" s="284"/>
      <c r="AA315" s="284"/>
      <c r="AB315" s="206" t="str">
        <f t="shared" si="16"/>
        <v/>
      </c>
      <c r="AC315" s="285"/>
      <c r="AD315" s="285"/>
      <c r="AE315" s="102"/>
      <c r="AF315" s="287"/>
      <c r="AG315" s="287"/>
      <c r="AH315" s="102"/>
      <c r="AI315" s="279"/>
      <c r="AJ315" s="279"/>
      <c r="AK315" s="279"/>
      <c r="AL315" s="279"/>
      <c r="AM315" s="279"/>
      <c r="AN315" s="279"/>
      <c r="AO315" s="279"/>
      <c r="AP315" s="279"/>
      <c r="AQ315" s="92"/>
      <c r="AR315" s="279"/>
      <c r="AS315" s="279"/>
      <c r="AT315" s="279"/>
      <c r="AU315" s="279"/>
      <c r="AV315" s="279"/>
      <c r="AW315" s="279"/>
      <c r="AX315" s="279"/>
      <c r="AY315" s="279"/>
      <c r="AZ315" s="279"/>
      <c r="BA315" s="279"/>
      <c r="BB315" s="279"/>
      <c r="BC315" s="279"/>
      <c r="BD315" s="279"/>
      <c r="BE315" s="279"/>
      <c r="BF315" s="279"/>
      <c r="BG315" s="279"/>
      <c r="BH315" s="279"/>
      <c r="BI315" s="279"/>
      <c r="BJ315" s="279"/>
      <c r="BK315" s="279"/>
      <c r="BL315" s="279"/>
      <c r="BM315" s="279"/>
      <c r="BN315" s="279"/>
      <c r="BO315" s="279"/>
      <c r="BP315" s="279"/>
      <c r="BQ315" s="279"/>
      <c r="BR315" s="279"/>
      <c r="BS315" s="279"/>
      <c r="BT315" s="279"/>
      <c r="BU315" s="279"/>
      <c r="BV315" s="279"/>
      <c r="BW315" s="279"/>
      <c r="BX315" s="279"/>
      <c r="BY315" s="279"/>
      <c r="BZ315" s="279"/>
      <c r="CA315" s="279"/>
      <c r="CB315" s="279"/>
      <c r="CC315" s="279"/>
      <c r="CD315" s="279"/>
      <c r="CE315" s="279"/>
      <c r="CF315" s="279"/>
      <c r="CG315" s="279"/>
      <c r="CH315" s="279"/>
      <c r="CI315" s="279"/>
      <c r="CJ315" s="279"/>
      <c r="CK315" s="279"/>
      <c r="CL315" s="279"/>
      <c r="CM315" s="279"/>
      <c r="CN315" s="279"/>
      <c r="CO315" s="279"/>
      <c r="CP315" s="289" t="str">
        <f t="shared" si="17"/>
        <v/>
      </c>
      <c r="CQ315" s="202"/>
    </row>
    <row r="316" spans="1:95" x14ac:dyDescent="0.3">
      <c r="A316" s="99"/>
      <c r="B316" s="268">
        <f t="shared" si="18"/>
        <v>307</v>
      </c>
      <c r="C316" s="280"/>
      <c r="D316" s="280"/>
      <c r="F316" s="280"/>
      <c r="G316" s="282"/>
      <c r="H316" s="101"/>
      <c r="I316" s="283"/>
      <c r="J316" s="283"/>
      <c r="K316" s="283"/>
      <c r="L316" s="283"/>
      <c r="M316" s="283"/>
      <c r="N316" s="283"/>
      <c r="O316" s="283"/>
      <c r="P316" s="101"/>
      <c r="Q316" s="283"/>
      <c r="R316" s="283"/>
      <c r="S316" s="283"/>
      <c r="T316" s="283"/>
      <c r="U316" s="283"/>
      <c r="V316" s="283"/>
      <c r="W316" s="283"/>
      <c r="X316" s="102"/>
      <c r="Y316" s="284"/>
      <c r="Z316" s="284"/>
      <c r="AA316" s="284"/>
      <c r="AB316" s="206" t="str">
        <f t="shared" si="16"/>
        <v/>
      </c>
      <c r="AC316" s="285"/>
      <c r="AD316" s="285"/>
      <c r="AE316" s="102"/>
      <c r="AF316" s="287"/>
      <c r="AG316" s="287"/>
      <c r="AH316" s="102"/>
      <c r="AI316" s="279"/>
      <c r="AJ316" s="279"/>
      <c r="AK316" s="279"/>
      <c r="AL316" s="279"/>
      <c r="AM316" s="279"/>
      <c r="AN316" s="279"/>
      <c r="AO316" s="279"/>
      <c r="AP316" s="279"/>
      <c r="AQ316" s="92"/>
      <c r="AR316" s="279"/>
      <c r="AS316" s="279"/>
      <c r="AT316" s="279"/>
      <c r="AU316" s="279"/>
      <c r="AV316" s="279"/>
      <c r="AW316" s="279"/>
      <c r="AX316" s="279"/>
      <c r="AY316" s="279"/>
      <c r="AZ316" s="279"/>
      <c r="BA316" s="279"/>
      <c r="BB316" s="279"/>
      <c r="BC316" s="279"/>
      <c r="BD316" s="279"/>
      <c r="BE316" s="279"/>
      <c r="BF316" s="279"/>
      <c r="BG316" s="279"/>
      <c r="BH316" s="279"/>
      <c r="BI316" s="279"/>
      <c r="BJ316" s="279"/>
      <c r="BK316" s="279"/>
      <c r="BL316" s="279"/>
      <c r="BM316" s="279"/>
      <c r="BN316" s="279"/>
      <c r="BO316" s="279"/>
      <c r="BP316" s="279"/>
      <c r="BQ316" s="279"/>
      <c r="BR316" s="279"/>
      <c r="BS316" s="279"/>
      <c r="BT316" s="279"/>
      <c r="BU316" s="279"/>
      <c r="BV316" s="279"/>
      <c r="BW316" s="279"/>
      <c r="BX316" s="279"/>
      <c r="BY316" s="279"/>
      <c r="BZ316" s="279"/>
      <c r="CA316" s="279"/>
      <c r="CB316" s="279"/>
      <c r="CC316" s="279"/>
      <c r="CD316" s="279"/>
      <c r="CE316" s="279"/>
      <c r="CF316" s="279"/>
      <c r="CG316" s="279"/>
      <c r="CH316" s="279"/>
      <c r="CI316" s="279"/>
      <c r="CJ316" s="279"/>
      <c r="CK316" s="279"/>
      <c r="CL316" s="279"/>
      <c r="CM316" s="279"/>
      <c r="CN316" s="279"/>
      <c r="CO316" s="279"/>
      <c r="CP316" s="289" t="str">
        <f t="shared" si="17"/>
        <v/>
      </c>
      <c r="CQ316" s="202"/>
    </row>
    <row r="317" spans="1:95" x14ac:dyDescent="0.3">
      <c r="A317" s="99"/>
      <c r="B317" s="268">
        <f t="shared" si="18"/>
        <v>308</v>
      </c>
      <c r="C317" s="280"/>
      <c r="D317" s="280"/>
      <c r="F317" s="280"/>
      <c r="G317" s="282"/>
      <c r="H317" s="101"/>
      <c r="I317" s="283"/>
      <c r="J317" s="283"/>
      <c r="K317" s="283"/>
      <c r="L317" s="283"/>
      <c r="M317" s="283"/>
      <c r="N317" s="283"/>
      <c r="O317" s="283"/>
      <c r="P317" s="101"/>
      <c r="Q317" s="283"/>
      <c r="R317" s="283"/>
      <c r="S317" s="283"/>
      <c r="T317" s="283"/>
      <c r="U317" s="283"/>
      <c r="V317" s="283"/>
      <c r="W317" s="283"/>
      <c r="X317" s="102"/>
      <c r="Y317" s="284"/>
      <c r="Z317" s="284"/>
      <c r="AA317" s="284"/>
      <c r="AB317" s="206" t="str">
        <f t="shared" si="16"/>
        <v/>
      </c>
      <c r="AC317" s="285"/>
      <c r="AD317" s="285"/>
      <c r="AE317" s="102"/>
      <c r="AF317" s="287"/>
      <c r="AG317" s="287"/>
      <c r="AH317" s="102"/>
      <c r="AI317" s="279"/>
      <c r="AJ317" s="279"/>
      <c r="AK317" s="279"/>
      <c r="AL317" s="279"/>
      <c r="AM317" s="279"/>
      <c r="AN317" s="279"/>
      <c r="AO317" s="279"/>
      <c r="AP317" s="279"/>
      <c r="AQ317" s="92"/>
      <c r="AR317" s="279"/>
      <c r="AS317" s="279"/>
      <c r="AT317" s="279"/>
      <c r="AU317" s="279"/>
      <c r="AV317" s="279"/>
      <c r="AW317" s="279"/>
      <c r="AX317" s="279"/>
      <c r="AY317" s="279"/>
      <c r="AZ317" s="279"/>
      <c r="BA317" s="279"/>
      <c r="BB317" s="279"/>
      <c r="BC317" s="279"/>
      <c r="BD317" s="279"/>
      <c r="BE317" s="279"/>
      <c r="BF317" s="279"/>
      <c r="BG317" s="279"/>
      <c r="BH317" s="279"/>
      <c r="BI317" s="279"/>
      <c r="BJ317" s="279"/>
      <c r="BK317" s="279"/>
      <c r="BL317" s="279"/>
      <c r="BM317" s="279"/>
      <c r="BN317" s="279"/>
      <c r="BO317" s="279"/>
      <c r="BP317" s="279"/>
      <c r="BQ317" s="279"/>
      <c r="BR317" s="279"/>
      <c r="BS317" s="279"/>
      <c r="BT317" s="279"/>
      <c r="BU317" s="279"/>
      <c r="BV317" s="279"/>
      <c r="BW317" s="279"/>
      <c r="BX317" s="279"/>
      <c r="BY317" s="279"/>
      <c r="BZ317" s="279"/>
      <c r="CA317" s="279"/>
      <c r="CB317" s="279"/>
      <c r="CC317" s="279"/>
      <c r="CD317" s="279"/>
      <c r="CE317" s="279"/>
      <c r="CF317" s="279"/>
      <c r="CG317" s="279"/>
      <c r="CH317" s="279"/>
      <c r="CI317" s="279"/>
      <c r="CJ317" s="279"/>
      <c r="CK317" s="279"/>
      <c r="CL317" s="279"/>
      <c r="CM317" s="279"/>
      <c r="CN317" s="279"/>
      <c r="CO317" s="279"/>
      <c r="CP317" s="289" t="str">
        <f t="shared" si="17"/>
        <v/>
      </c>
      <c r="CQ317" s="202"/>
    </row>
    <row r="318" spans="1:95" x14ac:dyDescent="0.3">
      <c r="A318" s="99"/>
      <c r="B318" s="268">
        <f t="shared" si="18"/>
        <v>309</v>
      </c>
      <c r="C318" s="280"/>
      <c r="D318" s="280"/>
      <c r="F318" s="280"/>
      <c r="G318" s="282"/>
      <c r="H318" s="101"/>
      <c r="I318" s="283"/>
      <c r="J318" s="283"/>
      <c r="K318" s="283"/>
      <c r="L318" s="283"/>
      <c r="M318" s="283"/>
      <c r="N318" s="283"/>
      <c r="O318" s="283"/>
      <c r="P318" s="101"/>
      <c r="Q318" s="283"/>
      <c r="R318" s="283"/>
      <c r="S318" s="283"/>
      <c r="T318" s="283"/>
      <c r="U318" s="283"/>
      <c r="V318" s="283"/>
      <c r="W318" s="283"/>
      <c r="X318" s="102"/>
      <c r="Y318" s="284"/>
      <c r="Z318" s="284"/>
      <c r="AA318" s="284"/>
      <c r="AB318" s="206" t="str">
        <f t="shared" si="16"/>
        <v/>
      </c>
      <c r="AC318" s="285"/>
      <c r="AD318" s="285"/>
      <c r="AE318" s="102"/>
      <c r="AF318" s="287"/>
      <c r="AG318" s="287"/>
      <c r="AH318" s="102"/>
      <c r="AI318" s="279"/>
      <c r="AJ318" s="279"/>
      <c r="AK318" s="279"/>
      <c r="AL318" s="279"/>
      <c r="AM318" s="279"/>
      <c r="AN318" s="279"/>
      <c r="AO318" s="279"/>
      <c r="AP318" s="279"/>
      <c r="AQ318" s="92"/>
      <c r="AR318" s="279"/>
      <c r="AS318" s="279"/>
      <c r="AT318" s="279"/>
      <c r="AU318" s="279"/>
      <c r="AV318" s="279"/>
      <c r="AW318" s="279"/>
      <c r="AX318" s="279"/>
      <c r="AY318" s="279"/>
      <c r="AZ318" s="279"/>
      <c r="BA318" s="279"/>
      <c r="BB318" s="279"/>
      <c r="BC318" s="279"/>
      <c r="BD318" s="279"/>
      <c r="BE318" s="279"/>
      <c r="BF318" s="279"/>
      <c r="BG318" s="279"/>
      <c r="BH318" s="279"/>
      <c r="BI318" s="279"/>
      <c r="BJ318" s="279"/>
      <c r="BK318" s="279"/>
      <c r="BL318" s="279"/>
      <c r="BM318" s="279"/>
      <c r="BN318" s="279"/>
      <c r="BO318" s="279"/>
      <c r="BP318" s="279"/>
      <c r="BQ318" s="279"/>
      <c r="BR318" s="279"/>
      <c r="BS318" s="279"/>
      <c r="BT318" s="279"/>
      <c r="BU318" s="279"/>
      <c r="BV318" s="279"/>
      <c r="BW318" s="279"/>
      <c r="BX318" s="279"/>
      <c r="BY318" s="279"/>
      <c r="BZ318" s="279"/>
      <c r="CA318" s="279"/>
      <c r="CB318" s="279"/>
      <c r="CC318" s="279"/>
      <c r="CD318" s="279"/>
      <c r="CE318" s="279"/>
      <c r="CF318" s="279"/>
      <c r="CG318" s="279"/>
      <c r="CH318" s="279"/>
      <c r="CI318" s="279"/>
      <c r="CJ318" s="279"/>
      <c r="CK318" s="279"/>
      <c r="CL318" s="279"/>
      <c r="CM318" s="279"/>
      <c r="CN318" s="279"/>
      <c r="CO318" s="279"/>
      <c r="CP318" s="289" t="str">
        <f t="shared" si="17"/>
        <v/>
      </c>
      <c r="CQ318" s="202"/>
    </row>
    <row r="319" spans="1:95" x14ac:dyDescent="0.3">
      <c r="A319" s="99"/>
      <c r="B319" s="268">
        <f t="shared" si="18"/>
        <v>310</v>
      </c>
      <c r="C319" s="280"/>
      <c r="D319" s="280"/>
      <c r="F319" s="280"/>
      <c r="G319" s="282"/>
      <c r="H319" s="101"/>
      <c r="I319" s="283"/>
      <c r="J319" s="283"/>
      <c r="K319" s="283"/>
      <c r="L319" s="283"/>
      <c r="M319" s="283"/>
      <c r="N319" s="283"/>
      <c r="O319" s="283"/>
      <c r="P319" s="101"/>
      <c r="Q319" s="283"/>
      <c r="R319" s="283"/>
      <c r="S319" s="283"/>
      <c r="T319" s="283"/>
      <c r="U319" s="283"/>
      <c r="V319" s="283"/>
      <c r="W319" s="283"/>
      <c r="X319" s="102"/>
      <c r="Y319" s="284"/>
      <c r="Z319" s="284"/>
      <c r="AA319" s="284"/>
      <c r="AB319" s="206" t="str">
        <f t="shared" si="16"/>
        <v/>
      </c>
      <c r="AC319" s="285"/>
      <c r="AD319" s="285"/>
      <c r="AE319" s="102"/>
      <c r="AF319" s="287"/>
      <c r="AG319" s="287"/>
      <c r="AH319" s="102"/>
      <c r="AI319" s="279"/>
      <c r="AJ319" s="279"/>
      <c r="AK319" s="279"/>
      <c r="AL319" s="279"/>
      <c r="AM319" s="279"/>
      <c r="AN319" s="279"/>
      <c r="AO319" s="279"/>
      <c r="AP319" s="279"/>
      <c r="AQ319" s="92"/>
      <c r="AR319" s="279"/>
      <c r="AS319" s="279"/>
      <c r="AT319" s="279"/>
      <c r="AU319" s="279"/>
      <c r="AV319" s="279"/>
      <c r="AW319" s="279"/>
      <c r="AX319" s="279"/>
      <c r="AY319" s="279"/>
      <c r="AZ319" s="279"/>
      <c r="BA319" s="279"/>
      <c r="BB319" s="279"/>
      <c r="BC319" s="279"/>
      <c r="BD319" s="279"/>
      <c r="BE319" s="279"/>
      <c r="BF319" s="279"/>
      <c r="BG319" s="279"/>
      <c r="BH319" s="279"/>
      <c r="BI319" s="279"/>
      <c r="BJ319" s="279"/>
      <c r="BK319" s="279"/>
      <c r="BL319" s="279"/>
      <c r="BM319" s="279"/>
      <c r="BN319" s="279"/>
      <c r="BO319" s="279"/>
      <c r="BP319" s="279"/>
      <c r="BQ319" s="279"/>
      <c r="BR319" s="279"/>
      <c r="BS319" s="279"/>
      <c r="BT319" s="279"/>
      <c r="BU319" s="279"/>
      <c r="BV319" s="279"/>
      <c r="BW319" s="279"/>
      <c r="BX319" s="279"/>
      <c r="BY319" s="279"/>
      <c r="BZ319" s="279"/>
      <c r="CA319" s="279"/>
      <c r="CB319" s="279"/>
      <c r="CC319" s="279"/>
      <c r="CD319" s="279"/>
      <c r="CE319" s="279"/>
      <c r="CF319" s="279"/>
      <c r="CG319" s="279"/>
      <c r="CH319" s="279"/>
      <c r="CI319" s="279"/>
      <c r="CJ319" s="279"/>
      <c r="CK319" s="279"/>
      <c r="CL319" s="279"/>
      <c r="CM319" s="279"/>
      <c r="CN319" s="279"/>
      <c r="CO319" s="279"/>
      <c r="CP319" s="289" t="str">
        <f t="shared" si="17"/>
        <v/>
      </c>
      <c r="CQ319" s="202"/>
    </row>
    <row r="320" spans="1:95" x14ac:dyDescent="0.3">
      <c r="A320" s="99"/>
      <c r="B320" s="268">
        <f t="shared" si="18"/>
        <v>311</v>
      </c>
      <c r="C320" s="280"/>
      <c r="D320" s="280"/>
      <c r="F320" s="280"/>
      <c r="G320" s="282"/>
      <c r="H320" s="101"/>
      <c r="I320" s="283"/>
      <c r="J320" s="283"/>
      <c r="K320" s="283"/>
      <c r="L320" s="283"/>
      <c r="M320" s="283"/>
      <c r="N320" s="283"/>
      <c r="O320" s="283"/>
      <c r="P320" s="101"/>
      <c r="Q320" s="283"/>
      <c r="R320" s="283"/>
      <c r="S320" s="283"/>
      <c r="T320" s="283"/>
      <c r="U320" s="283"/>
      <c r="V320" s="283"/>
      <c r="W320" s="283"/>
      <c r="X320" s="102"/>
      <c r="Y320" s="284"/>
      <c r="Z320" s="284"/>
      <c r="AA320" s="284"/>
      <c r="AB320" s="206" t="str">
        <f t="shared" si="16"/>
        <v/>
      </c>
      <c r="AC320" s="285"/>
      <c r="AD320" s="285"/>
      <c r="AE320" s="102"/>
      <c r="AF320" s="287"/>
      <c r="AG320" s="287"/>
      <c r="AH320" s="102"/>
      <c r="AI320" s="279"/>
      <c r="AJ320" s="279"/>
      <c r="AK320" s="279"/>
      <c r="AL320" s="279"/>
      <c r="AM320" s="279"/>
      <c r="AN320" s="279"/>
      <c r="AO320" s="279"/>
      <c r="AP320" s="279"/>
      <c r="AQ320" s="92"/>
      <c r="AR320" s="279"/>
      <c r="AS320" s="279"/>
      <c r="AT320" s="279"/>
      <c r="AU320" s="279"/>
      <c r="AV320" s="279"/>
      <c r="AW320" s="279"/>
      <c r="AX320" s="279"/>
      <c r="AY320" s="279"/>
      <c r="AZ320" s="279"/>
      <c r="BA320" s="279"/>
      <c r="BB320" s="279"/>
      <c r="BC320" s="279"/>
      <c r="BD320" s="279"/>
      <c r="BE320" s="279"/>
      <c r="BF320" s="279"/>
      <c r="BG320" s="279"/>
      <c r="BH320" s="279"/>
      <c r="BI320" s="279"/>
      <c r="BJ320" s="279"/>
      <c r="BK320" s="279"/>
      <c r="BL320" s="279"/>
      <c r="BM320" s="279"/>
      <c r="BN320" s="279"/>
      <c r="BO320" s="279"/>
      <c r="BP320" s="279"/>
      <c r="BQ320" s="279"/>
      <c r="BR320" s="279"/>
      <c r="BS320" s="279"/>
      <c r="BT320" s="279"/>
      <c r="BU320" s="279"/>
      <c r="BV320" s="279"/>
      <c r="BW320" s="279"/>
      <c r="BX320" s="279"/>
      <c r="BY320" s="279"/>
      <c r="BZ320" s="279"/>
      <c r="CA320" s="279"/>
      <c r="CB320" s="279"/>
      <c r="CC320" s="279"/>
      <c r="CD320" s="279"/>
      <c r="CE320" s="279"/>
      <c r="CF320" s="279"/>
      <c r="CG320" s="279"/>
      <c r="CH320" s="279"/>
      <c r="CI320" s="279"/>
      <c r="CJ320" s="279"/>
      <c r="CK320" s="279"/>
      <c r="CL320" s="279"/>
      <c r="CM320" s="279"/>
      <c r="CN320" s="279"/>
      <c r="CO320" s="279"/>
      <c r="CP320" s="289" t="str">
        <f t="shared" si="17"/>
        <v/>
      </c>
      <c r="CQ320" s="202"/>
    </row>
    <row r="321" spans="1:95" x14ac:dyDescent="0.3">
      <c r="A321" s="99"/>
      <c r="B321" s="268">
        <f t="shared" si="18"/>
        <v>312</v>
      </c>
      <c r="C321" s="280"/>
      <c r="D321" s="280"/>
      <c r="F321" s="280"/>
      <c r="G321" s="282"/>
      <c r="H321" s="101"/>
      <c r="I321" s="283"/>
      <c r="J321" s="283"/>
      <c r="K321" s="283"/>
      <c r="L321" s="283"/>
      <c r="M321" s="283"/>
      <c r="N321" s="283"/>
      <c r="O321" s="283"/>
      <c r="P321" s="101"/>
      <c r="Q321" s="283"/>
      <c r="R321" s="283"/>
      <c r="S321" s="283"/>
      <c r="T321" s="283"/>
      <c r="U321" s="283"/>
      <c r="V321" s="283"/>
      <c r="W321" s="283"/>
      <c r="X321" s="102"/>
      <c r="Y321" s="284"/>
      <c r="Z321" s="284"/>
      <c r="AA321" s="284"/>
      <c r="AB321" s="206" t="str">
        <f t="shared" si="16"/>
        <v/>
      </c>
      <c r="AC321" s="285"/>
      <c r="AD321" s="285"/>
      <c r="AE321" s="102"/>
      <c r="AF321" s="287"/>
      <c r="AG321" s="287"/>
      <c r="AH321" s="102"/>
      <c r="AI321" s="279"/>
      <c r="AJ321" s="279"/>
      <c r="AK321" s="279"/>
      <c r="AL321" s="279"/>
      <c r="AM321" s="279"/>
      <c r="AN321" s="279"/>
      <c r="AO321" s="279"/>
      <c r="AP321" s="279"/>
      <c r="AQ321" s="92"/>
      <c r="AR321" s="279"/>
      <c r="AS321" s="279"/>
      <c r="AT321" s="279"/>
      <c r="AU321" s="279"/>
      <c r="AV321" s="279"/>
      <c r="AW321" s="279"/>
      <c r="AX321" s="279"/>
      <c r="AY321" s="279"/>
      <c r="AZ321" s="279"/>
      <c r="BA321" s="279"/>
      <c r="BB321" s="279"/>
      <c r="BC321" s="279"/>
      <c r="BD321" s="279"/>
      <c r="BE321" s="279"/>
      <c r="BF321" s="279"/>
      <c r="BG321" s="279"/>
      <c r="BH321" s="279"/>
      <c r="BI321" s="279"/>
      <c r="BJ321" s="279"/>
      <c r="BK321" s="279"/>
      <c r="BL321" s="279"/>
      <c r="BM321" s="279"/>
      <c r="BN321" s="279"/>
      <c r="BO321" s="279"/>
      <c r="BP321" s="279"/>
      <c r="BQ321" s="279"/>
      <c r="BR321" s="279"/>
      <c r="BS321" s="279"/>
      <c r="BT321" s="279"/>
      <c r="BU321" s="279"/>
      <c r="BV321" s="279"/>
      <c r="BW321" s="279"/>
      <c r="BX321" s="279"/>
      <c r="BY321" s="279"/>
      <c r="BZ321" s="279"/>
      <c r="CA321" s="279"/>
      <c r="CB321" s="279"/>
      <c r="CC321" s="279"/>
      <c r="CD321" s="279"/>
      <c r="CE321" s="279"/>
      <c r="CF321" s="279"/>
      <c r="CG321" s="279"/>
      <c r="CH321" s="279"/>
      <c r="CI321" s="279"/>
      <c r="CJ321" s="279"/>
      <c r="CK321" s="279"/>
      <c r="CL321" s="279"/>
      <c r="CM321" s="279"/>
      <c r="CN321" s="279"/>
      <c r="CO321" s="279"/>
      <c r="CP321" s="289" t="str">
        <f t="shared" si="17"/>
        <v/>
      </c>
      <c r="CQ321" s="202"/>
    </row>
    <row r="322" spans="1:95" x14ac:dyDescent="0.3">
      <c r="A322" s="99"/>
      <c r="B322" s="268">
        <f t="shared" si="18"/>
        <v>313</v>
      </c>
      <c r="C322" s="280"/>
      <c r="D322" s="280"/>
      <c r="F322" s="280"/>
      <c r="G322" s="282"/>
      <c r="H322" s="101"/>
      <c r="I322" s="283"/>
      <c r="J322" s="283"/>
      <c r="K322" s="283"/>
      <c r="L322" s="283"/>
      <c r="M322" s="283"/>
      <c r="N322" s="283"/>
      <c r="O322" s="283"/>
      <c r="P322" s="101"/>
      <c r="Q322" s="283"/>
      <c r="R322" s="283"/>
      <c r="S322" s="283"/>
      <c r="T322" s="283"/>
      <c r="U322" s="283"/>
      <c r="V322" s="283"/>
      <c r="W322" s="283"/>
      <c r="X322" s="102"/>
      <c r="Y322" s="284"/>
      <c r="Z322" s="284"/>
      <c r="AA322" s="284"/>
      <c r="AB322" s="206" t="str">
        <f t="shared" si="16"/>
        <v/>
      </c>
      <c r="AC322" s="285"/>
      <c r="AD322" s="285"/>
      <c r="AE322" s="102"/>
      <c r="AF322" s="287"/>
      <c r="AG322" s="287"/>
      <c r="AH322" s="102"/>
      <c r="AI322" s="279"/>
      <c r="AJ322" s="279"/>
      <c r="AK322" s="279"/>
      <c r="AL322" s="279"/>
      <c r="AM322" s="279"/>
      <c r="AN322" s="279"/>
      <c r="AO322" s="279"/>
      <c r="AP322" s="279"/>
      <c r="AQ322" s="92"/>
      <c r="AR322" s="279"/>
      <c r="AS322" s="279"/>
      <c r="AT322" s="279"/>
      <c r="AU322" s="279"/>
      <c r="AV322" s="279"/>
      <c r="AW322" s="279"/>
      <c r="AX322" s="279"/>
      <c r="AY322" s="279"/>
      <c r="AZ322" s="279"/>
      <c r="BA322" s="279"/>
      <c r="BB322" s="279"/>
      <c r="BC322" s="279"/>
      <c r="BD322" s="279"/>
      <c r="BE322" s="279"/>
      <c r="BF322" s="279"/>
      <c r="BG322" s="279"/>
      <c r="BH322" s="279"/>
      <c r="BI322" s="279"/>
      <c r="BJ322" s="279"/>
      <c r="BK322" s="279"/>
      <c r="BL322" s="279"/>
      <c r="BM322" s="279"/>
      <c r="BN322" s="279"/>
      <c r="BO322" s="279"/>
      <c r="BP322" s="279"/>
      <c r="BQ322" s="279"/>
      <c r="BR322" s="279"/>
      <c r="BS322" s="279"/>
      <c r="BT322" s="279"/>
      <c r="BU322" s="279"/>
      <c r="BV322" s="279"/>
      <c r="BW322" s="279"/>
      <c r="BX322" s="279"/>
      <c r="BY322" s="279"/>
      <c r="BZ322" s="279"/>
      <c r="CA322" s="279"/>
      <c r="CB322" s="279"/>
      <c r="CC322" s="279"/>
      <c r="CD322" s="279"/>
      <c r="CE322" s="279"/>
      <c r="CF322" s="279"/>
      <c r="CG322" s="279"/>
      <c r="CH322" s="279"/>
      <c r="CI322" s="279"/>
      <c r="CJ322" s="279"/>
      <c r="CK322" s="279"/>
      <c r="CL322" s="279"/>
      <c r="CM322" s="279"/>
      <c r="CN322" s="279"/>
      <c r="CO322" s="279"/>
      <c r="CP322" s="289" t="str">
        <f t="shared" si="17"/>
        <v/>
      </c>
      <c r="CQ322" s="202"/>
    </row>
    <row r="323" spans="1:95" x14ac:dyDescent="0.3">
      <c r="A323" s="99"/>
      <c r="B323" s="268">
        <f t="shared" si="18"/>
        <v>314</v>
      </c>
      <c r="C323" s="280"/>
      <c r="D323" s="280"/>
      <c r="F323" s="280"/>
      <c r="G323" s="282"/>
      <c r="H323" s="101"/>
      <c r="I323" s="283"/>
      <c r="J323" s="283"/>
      <c r="K323" s="283"/>
      <c r="L323" s="283"/>
      <c r="M323" s="283"/>
      <c r="N323" s="283"/>
      <c r="O323" s="283"/>
      <c r="P323" s="101"/>
      <c r="Q323" s="283"/>
      <c r="R323" s="283"/>
      <c r="S323" s="283"/>
      <c r="T323" s="283"/>
      <c r="U323" s="283"/>
      <c r="V323" s="283"/>
      <c r="W323" s="283"/>
      <c r="X323" s="102"/>
      <c r="Y323" s="284"/>
      <c r="Z323" s="284"/>
      <c r="AA323" s="284"/>
      <c r="AB323" s="206" t="str">
        <f t="shared" si="16"/>
        <v/>
      </c>
      <c r="AC323" s="285"/>
      <c r="AD323" s="285"/>
      <c r="AE323" s="102"/>
      <c r="AF323" s="287"/>
      <c r="AG323" s="287"/>
      <c r="AH323" s="102"/>
      <c r="AI323" s="279"/>
      <c r="AJ323" s="279"/>
      <c r="AK323" s="279"/>
      <c r="AL323" s="279"/>
      <c r="AM323" s="279"/>
      <c r="AN323" s="279"/>
      <c r="AO323" s="279"/>
      <c r="AP323" s="279"/>
      <c r="AQ323" s="92"/>
      <c r="AR323" s="279"/>
      <c r="AS323" s="279"/>
      <c r="AT323" s="279"/>
      <c r="AU323" s="279"/>
      <c r="AV323" s="279"/>
      <c r="AW323" s="279"/>
      <c r="AX323" s="279"/>
      <c r="AY323" s="279"/>
      <c r="AZ323" s="279"/>
      <c r="BA323" s="279"/>
      <c r="BB323" s="279"/>
      <c r="BC323" s="279"/>
      <c r="BD323" s="279"/>
      <c r="BE323" s="279"/>
      <c r="BF323" s="279"/>
      <c r="BG323" s="279"/>
      <c r="BH323" s="279"/>
      <c r="BI323" s="279"/>
      <c r="BJ323" s="279"/>
      <c r="BK323" s="279"/>
      <c r="BL323" s="279"/>
      <c r="BM323" s="279"/>
      <c r="BN323" s="279"/>
      <c r="BO323" s="279"/>
      <c r="BP323" s="279"/>
      <c r="BQ323" s="279"/>
      <c r="BR323" s="279"/>
      <c r="BS323" s="279"/>
      <c r="BT323" s="279"/>
      <c r="BU323" s="279"/>
      <c r="BV323" s="279"/>
      <c r="BW323" s="279"/>
      <c r="BX323" s="279"/>
      <c r="BY323" s="279"/>
      <c r="BZ323" s="279"/>
      <c r="CA323" s="279"/>
      <c r="CB323" s="279"/>
      <c r="CC323" s="279"/>
      <c r="CD323" s="279"/>
      <c r="CE323" s="279"/>
      <c r="CF323" s="279"/>
      <c r="CG323" s="279"/>
      <c r="CH323" s="279"/>
      <c r="CI323" s="279"/>
      <c r="CJ323" s="279"/>
      <c r="CK323" s="279"/>
      <c r="CL323" s="279"/>
      <c r="CM323" s="279"/>
      <c r="CN323" s="279"/>
      <c r="CO323" s="279"/>
      <c r="CP323" s="289" t="str">
        <f t="shared" si="17"/>
        <v/>
      </c>
      <c r="CQ323" s="202"/>
    </row>
    <row r="324" spans="1:95" x14ac:dyDescent="0.3">
      <c r="A324" s="99"/>
      <c r="B324" s="268">
        <f t="shared" si="18"/>
        <v>315</v>
      </c>
      <c r="C324" s="280"/>
      <c r="D324" s="280"/>
      <c r="F324" s="280"/>
      <c r="G324" s="282"/>
      <c r="H324" s="101"/>
      <c r="I324" s="283"/>
      <c r="J324" s="283"/>
      <c r="K324" s="283"/>
      <c r="L324" s="283"/>
      <c r="M324" s="283"/>
      <c r="N324" s="283"/>
      <c r="O324" s="283"/>
      <c r="P324" s="101"/>
      <c r="Q324" s="283"/>
      <c r="R324" s="283"/>
      <c r="S324" s="283"/>
      <c r="T324" s="283"/>
      <c r="U324" s="283"/>
      <c r="V324" s="283"/>
      <c r="W324" s="283"/>
      <c r="X324" s="102"/>
      <c r="Y324" s="284"/>
      <c r="Z324" s="284"/>
      <c r="AA324" s="284"/>
      <c r="AB324" s="206" t="str">
        <f t="shared" si="16"/>
        <v/>
      </c>
      <c r="AC324" s="285"/>
      <c r="AD324" s="285"/>
      <c r="AE324" s="102"/>
      <c r="AF324" s="287"/>
      <c r="AG324" s="287"/>
      <c r="AH324" s="102"/>
      <c r="AI324" s="279"/>
      <c r="AJ324" s="279"/>
      <c r="AK324" s="279"/>
      <c r="AL324" s="279"/>
      <c r="AM324" s="279"/>
      <c r="AN324" s="279"/>
      <c r="AO324" s="279"/>
      <c r="AP324" s="279"/>
      <c r="AQ324" s="92"/>
      <c r="AR324" s="279"/>
      <c r="AS324" s="279"/>
      <c r="AT324" s="279"/>
      <c r="AU324" s="279"/>
      <c r="AV324" s="279"/>
      <c r="AW324" s="279"/>
      <c r="AX324" s="279"/>
      <c r="AY324" s="279"/>
      <c r="AZ324" s="279"/>
      <c r="BA324" s="279"/>
      <c r="BB324" s="279"/>
      <c r="BC324" s="279"/>
      <c r="BD324" s="279"/>
      <c r="BE324" s="279"/>
      <c r="BF324" s="279"/>
      <c r="BG324" s="279"/>
      <c r="BH324" s="279"/>
      <c r="BI324" s="279"/>
      <c r="BJ324" s="279"/>
      <c r="BK324" s="279"/>
      <c r="BL324" s="279"/>
      <c r="BM324" s="279"/>
      <c r="BN324" s="279"/>
      <c r="BO324" s="279"/>
      <c r="BP324" s="279"/>
      <c r="BQ324" s="279"/>
      <c r="BR324" s="279"/>
      <c r="BS324" s="279"/>
      <c r="BT324" s="279"/>
      <c r="BU324" s="279"/>
      <c r="BV324" s="279"/>
      <c r="BW324" s="279"/>
      <c r="BX324" s="279"/>
      <c r="BY324" s="279"/>
      <c r="BZ324" s="279"/>
      <c r="CA324" s="279"/>
      <c r="CB324" s="279"/>
      <c r="CC324" s="279"/>
      <c r="CD324" s="279"/>
      <c r="CE324" s="279"/>
      <c r="CF324" s="279"/>
      <c r="CG324" s="279"/>
      <c r="CH324" s="279"/>
      <c r="CI324" s="279"/>
      <c r="CJ324" s="279"/>
      <c r="CK324" s="279"/>
      <c r="CL324" s="279"/>
      <c r="CM324" s="279"/>
      <c r="CN324" s="279"/>
      <c r="CO324" s="279"/>
      <c r="CP324" s="289" t="str">
        <f t="shared" si="17"/>
        <v/>
      </c>
      <c r="CQ324" s="202"/>
    </row>
    <row r="325" spans="1:95" x14ac:dyDescent="0.3">
      <c r="A325" s="99"/>
      <c r="B325" s="268">
        <f t="shared" si="18"/>
        <v>316</v>
      </c>
      <c r="C325" s="280"/>
      <c r="D325" s="280"/>
      <c r="F325" s="280"/>
      <c r="G325" s="282"/>
      <c r="H325" s="101"/>
      <c r="I325" s="283"/>
      <c r="J325" s="283"/>
      <c r="K325" s="283"/>
      <c r="L325" s="283"/>
      <c r="M325" s="283"/>
      <c r="N325" s="283"/>
      <c r="O325" s="283"/>
      <c r="P325" s="101"/>
      <c r="Q325" s="283"/>
      <c r="R325" s="283"/>
      <c r="S325" s="283"/>
      <c r="T325" s="283"/>
      <c r="U325" s="283"/>
      <c r="V325" s="283"/>
      <c r="W325" s="283"/>
      <c r="X325" s="102"/>
      <c r="Y325" s="284"/>
      <c r="Z325" s="284"/>
      <c r="AA325" s="284"/>
      <c r="AB325" s="206" t="str">
        <f t="shared" si="16"/>
        <v/>
      </c>
      <c r="AC325" s="285"/>
      <c r="AD325" s="285"/>
      <c r="AE325" s="102"/>
      <c r="AF325" s="287"/>
      <c r="AG325" s="287"/>
      <c r="AH325" s="102"/>
      <c r="AI325" s="279"/>
      <c r="AJ325" s="279"/>
      <c r="AK325" s="279"/>
      <c r="AL325" s="279"/>
      <c r="AM325" s="279"/>
      <c r="AN325" s="279"/>
      <c r="AO325" s="279"/>
      <c r="AP325" s="279"/>
      <c r="AQ325" s="92"/>
      <c r="AR325" s="279"/>
      <c r="AS325" s="279"/>
      <c r="AT325" s="279"/>
      <c r="AU325" s="279"/>
      <c r="AV325" s="279"/>
      <c r="AW325" s="279"/>
      <c r="AX325" s="279"/>
      <c r="AY325" s="279"/>
      <c r="AZ325" s="279"/>
      <c r="BA325" s="279"/>
      <c r="BB325" s="279"/>
      <c r="BC325" s="279"/>
      <c r="BD325" s="279"/>
      <c r="BE325" s="279"/>
      <c r="BF325" s="279"/>
      <c r="BG325" s="279"/>
      <c r="BH325" s="279"/>
      <c r="BI325" s="279"/>
      <c r="BJ325" s="279"/>
      <c r="BK325" s="279"/>
      <c r="BL325" s="279"/>
      <c r="BM325" s="279"/>
      <c r="BN325" s="279"/>
      <c r="BO325" s="279"/>
      <c r="BP325" s="279"/>
      <c r="BQ325" s="279"/>
      <c r="BR325" s="279"/>
      <c r="BS325" s="279"/>
      <c r="BT325" s="279"/>
      <c r="BU325" s="279"/>
      <c r="BV325" s="279"/>
      <c r="BW325" s="279"/>
      <c r="BX325" s="279"/>
      <c r="BY325" s="279"/>
      <c r="BZ325" s="279"/>
      <c r="CA325" s="279"/>
      <c r="CB325" s="279"/>
      <c r="CC325" s="279"/>
      <c r="CD325" s="279"/>
      <c r="CE325" s="279"/>
      <c r="CF325" s="279"/>
      <c r="CG325" s="279"/>
      <c r="CH325" s="279"/>
      <c r="CI325" s="279"/>
      <c r="CJ325" s="279"/>
      <c r="CK325" s="279"/>
      <c r="CL325" s="279"/>
      <c r="CM325" s="279"/>
      <c r="CN325" s="279"/>
      <c r="CO325" s="279"/>
      <c r="CP325" s="289" t="str">
        <f t="shared" si="17"/>
        <v/>
      </c>
      <c r="CQ325" s="202"/>
    </row>
    <row r="326" spans="1:95" x14ac:dyDescent="0.3">
      <c r="A326" s="99"/>
      <c r="B326" s="268">
        <f t="shared" si="18"/>
        <v>317</v>
      </c>
      <c r="C326" s="280"/>
      <c r="D326" s="280"/>
      <c r="F326" s="280"/>
      <c r="G326" s="282"/>
      <c r="H326" s="101"/>
      <c r="I326" s="283"/>
      <c r="J326" s="283"/>
      <c r="K326" s="283"/>
      <c r="L326" s="283"/>
      <c r="M326" s="283"/>
      <c r="N326" s="283"/>
      <c r="O326" s="283"/>
      <c r="P326" s="101"/>
      <c r="Q326" s="283"/>
      <c r="R326" s="283"/>
      <c r="S326" s="283"/>
      <c r="T326" s="283"/>
      <c r="U326" s="283"/>
      <c r="V326" s="283"/>
      <c r="W326" s="283"/>
      <c r="X326" s="102"/>
      <c r="Y326" s="284"/>
      <c r="Z326" s="284"/>
      <c r="AA326" s="284"/>
      <c r="AB326" s="206" t="str">
        <f t="shared" si="16"/>
        <v/>
      </c>
      <c r="AC326" s="285"/>
      <c r="AD326" s="285"/>
      <c r="AE326" s="102"/>
      <c r="AF326" s="287"/>
      <c r="AG326" s="287"/>
      <c r="AH326" s="102"/>
      <c r="AI326" s="279"/>
      <c r="AJ326" s="279"/>
      <c r="AK326" s="279"/>
      <c r="AL326" s="279"/>
      <c r="AM326" s="279"/>
      <c r="AN326" s="279"/>
      <c r="AO326" s="279"/>
      <c r="AP326" s="279"/>
      <c r="AQ326" s="92"/>
      <c r="AR326" s="279"/>
      <c r="AS326" s="279"/>
      <c r="AT326" s="279"/>
      <c r="AU326" s="279"/>
      <c r="AV326" s="279"/>
      <c r="AW326" s="279"/>
      <c r="AX326" s="279"/>
      <c r="AY326" s="279"/>
      <c r="AZ326" s="279"/>
      <c r="BA326" s="279"/>
      <c r="BB326" s="279"/>
      <c r="BC326" s="279"/>
      <c r="BD326" s="279"/>
      <c r="BE326" s="279"/>
      <c r="BF326" s="279"/>
      <c r="BG326" s="279"/>
      <c r="BH326" s="279"/>
      <c r="BI326" s="279"/>
      <c r="BJ326" s="279"/>
      <c r="BK326" s="279"/>
      <c r="BL326" s="279"/>
      <c r="BM326" s="279"/>
      <c r="BN326" s="279"/>
      <c r="BO326" s="279"/>
      <c r="BP326" s="279"/>
      <c r="BQ326" s="279"/>
      <c r="BR326" s="279"/>
      <c r="BS326" s="279"/>
      <c r="BT326" s="279"/>
      <c r="BU326" s="279"/>
      <c r="BV326" s="279"/>
      <c r="BW326" s="279"/>
      <c r="BX326" s="279"/>
      <c r="BY326" s="279"/>
      <c r="BZ326" s="279"/>
      <c r="CA326" s="279"/>
      <c r="CB326" s="279"/>
      <c r="CC326" s="279"/>
      <c r="CD326" s="279"/>
      <c r="CE326" s="279"/>
      <c r="CF326" s="279"/>
      <c r="CG326" s="279"/>
      <c r="CH326" s="279"/>
      <c r="CI326" s="279"/>
      <c r="CJ326" s="279"/>
      <c r="CK326" s="279"/>
      <c r="CL326" s="279"/>
      <c r="CM326" s="279"/>
      <c r="CN326" s="279"/>
      <c r="CO326" s="279"/>
      <c r="CP326" s="289" t="str">
        <f t="shared" si="17"/>
        <v/>
      </c>
      <c r="CQ326" s="202"/>
    </row>
    <row r="327" spans="1:95" x14ac:dyDescent="0.3">
      <c r="A327" s="99"/>
      <c r="B327" s="268">
        <f t="shared" si="18"/>
        <v>318</v>
      </c>
      <c r="C327" s="280"/>
      <c r="D327" s="280"/>
      <c r="F327" s="280"/>
      <c r="G327" s="282"/>
      <c r="H327" s="101"/>
      <c r="I327" s="283"/>
      <c r="J327" s="283"/>
      <c r="K327" s="283"/>
      <c r="L327" s="283"/>
      <c r="M327" s="283"/>
      <c r="N327" s="283"/>
      <c r="O327" s="283"/>
      <c r="P327" s="101"/>
      <c r="Q327" s="283"/>
      <c r="R327" s="283"/>
      <c r="S327" s="283"/>
      <c r="T327" s="283"/>
      <c r="U327" s="283"/>
      <c r="V327" s="283"/>
      <c r="W327" s="283"/>
      <c r="X327" s="102"/>
      <c r="Y327" s="284"/>
      <c r="Z327" s="284"/>
      <c r="AA327" s="284"/>
      <c r="AB327" s="206" t="str">
        <f t="shared" si="16"/>
        <v/>
      </c>
      <c r="AC327" s="285"/>
      <c r="AD327" s="285"/>
      <c r="AE327" s="102"/>
      <c r="AF327" s="287"/>
      <c r="AG327" s="287"/>
      <c r="AH327" s="102"/>
      <c r="AI327" s="279"/>
      <c r="AJ327" s="279"/>
      <c r="AK327" s="279"/>
      <c r="AL327" s="279"/>
      <c r="AM327" s="279"/>
      <c r="AN327" s="279"/>
      <c r="AO327" s="279"/>
      <c r="AP327" s="279"/>
      <c r="AQ327" s="92"/>
      <c r="AR327" s="279"/>
      <c r="AS327" s="279"/>
      <c r="AT327" s="279"/>
      <c r="AU327" s="279"/>
      <c r="AV327" s="279"/>
      <c r="AW327" s="279"/>
      <c r="AX327" s="279"/>
      <c r="AY327" s="279"/>
      <c r="AZ327" s="279"/>
      <c r="BA327" s="279"/>
      <c r="BB327" s="279"/>
      <c r="BC327" s="279"/>
      <c r="BD327" s="279"/>
      <c r="BE327" s="279"/>
      <c r="BF327" s="279"/>
      <c r="BG327" s="279"/>
      <c r="BH327" s="279"/>
      <c r="BI327" s="279"/>
      <c r="BJ327" s="279"/>
      <c r="BK327" s="279"/>
      <c r="BL327" s="279"/>
      <c r="BM327" s="279"/>
      <c r="BN327" s="279"/>
      <c r="BO327" s="279"/>
      <c r="BP327" s="279"/>
      <c r="BQ327" s="279"/>
      <c r="BR327" s="279"/>
      <c r="BS327" s="279"/>
      <c r="BT327" s="279"/>
      <c r="BU327" s="279"/>
      <c r="BV327" s="279"/>
      <c r="BW327" s="279"/>
      <c r="BX327" s="279"/>
      <c r="BY327" s="279"/>
      <c r="BZ327" s="279"/>
      <c r="CA327" s="279"/>
      <c r="CB327" s="279"/>
      <c r="CC327" s="279"/>
      <c r="CD327" s="279"/>
      <c r="CE327" s="279"/>
      <c r="CF327" s="279"/>
      <c r="CG327" s="279"/>
      <c r="CH327" s="279"/>
      <c r="CI327" s="279"/>
      <c r="CJ327" s="279"/>
      <c r="CK327" s="279"/>
      <c r="CL327" s="279"/>
      <c r="CM327" s="279"/>
      <c r="CN327" s="279"/>
      <c r="CO327" s="279"/>
      <c r="CP327" s="289" t="str">
        <f t="shared" si="17"/>
        <v/>
      </c>
      <c r="CQ327" s="202"/>
    </row>
    <row r="328" spans="1:95" x14ac:dyDescent="0.3">
      <c r="A328" s="99"/>
      <c r="B328" s="268">
        <f t="shared" si="18"/>
        <v>319</v>
      </c>
      <c r="C328" s="280"/>
      <c r="D328" s="280"/>
      <c r="F328" s="280"/>
      <c r="G328" s="282"/>
      <c r="H328" s="101"/>
      <c r="I328" s="283"/>
      <c r="J328" s="283"/>
      <c r="K328" s="283"/>
      <c r="L328" s="283"/>
      <c r="M328" s="283"/>
      <c r="N328" s="283"/>
      <c r="O328" s="283"/>
      <c r="P328" s="101"/>
      <c r="Q328" s="283"/>
      <c r="R328" s="283"/>
      <c r="S328" s="283"/>
      <c r="T328" s="283"/>
      <c r="U328" s="283"/>
      <c r="V328" s="283"/>
      <c r="W328" s="283"/>
      <c r="X328" s="102"/>
      <c r="Y328" s="284"/>
      <c r="Z328" s="284"/>
      <c r="AA328" s="284"/>
      <c r="AB328" s="206" t="str">
        <f t="shared" si="16"/>
        <v/>
      </c>
      <c r="AC328" s="285"/>
      <c r="AD328" s="285"/>
      <c r="AE328" s="102"/>
      <c r="AF328" s="287"/>
      <c r="AG328" s="287"/>
      <c r="AH328" s="102"/>
      <c r="AI328" s="279"/>
      <c r="AJ328" s="279"/>
      <c r="AK328" s="279"/>
      <c r="AL328" s="279"/>
      <c r="AM328" s="279"/>
      <c r="AN328" s="279"/>
      <c r="AO328" s="279"/>
      <c r="AP328" s="279"/>
      <c r="AQ328" s="92"/>
      <c r="AR328" s="279"/>
      <c r="AS328" s="279"/>
      <c r="AT328" s="279"/>
      <c r="AU328" s="279"/>
      <c r="AV328" s="279"/>
      <c r="AW328" s="279"/>
      <c r="AX328" s="279"/>
      <c r="AY328" s="279"/>
      <c r="AZ328" s="279"/>
      <c r="BA328" s="279"/>
      <c r="BB328" s="279"/>
      <c r="BC328" s="279"/>
      <c r="BD328" s="279"/>
      <c r="BE328" s="279"/>
      <c r="BF328" s="279"/>
      <c r="BG328" s="279"/>
      <c r="BH328" s="279"/>
      <c r="BI328" s="279"/>
      <c r="BJ328" s="279"/>
      <c r="BK328" s="279"/>
      <c r="BL328" s="279"/>
      <c r="BM328" s="279"/>
      <c r="BN328" s="279"/>
      <c r="BO328" s="279"/>
      <c r="BP328" s="279"/>
      <c r="BQ328" s="279"/>
      <c r="BR328" s="279"/>
      <c r="BS328" s="279"/>
      <c r="BT328" s="279"/>
      <c r="BU328" s="279"/>
      <c r="BV328" s="279"/>
      <c r="BW328" s="279"/>
      <c r="BX328" s="279"/>
      <c r="BY328" s="279"/>
      <c r="BZ328" s="279"/>
      <c r="CA328" s="279"/>
      <c r="CB328" s="279"/>
      <c r="CC328" s="279"/>
      <c r="CD328" s="279"/>
      <c r="CE328" s="279"/>
      <c r="CF328" s="279"/>
      <c r="CG328" s="279"/>
      <c r="CH328" s="279"/>
      <c r="CI328" s="279"/>
      <c r="CJ328" s="279"/>
      <c r="CK328" s="279"/>
      <c r="CL328" s="279"/>
      <c r="CM328" s="279"/>
      <c r="CN328" s="279"/>
      <c r="CO328" s="279"/>
      <c r="CP328" s="289" t="str">
        <f t="shared" si="17"/>
        <v/>
      </c>
      <c r="CQ328" s="202"/>
    </row>
    <row r="329" spans="1:95" x14ac:dyDescent="0.3">
      <c r="A329" s="99"/>
      <c r="B329" s="268">
        <f t="shared" si="18"/>
        <v>320</v>
      </c>
      <c r="C329" s="280"/>
      <c r="D329" s="280"/>
      <c r="F329" s="280"/>
      <c r="G329" s="282"/>
      <c r="H329" s="101"/>
      <c r="I329" s="283"/>
      <c r="J329" s="283"/>
      <c r="K329" s="283"/>
      <c r="L329" s="283"/>
      <c r="M329" s="283"/>
      <c r="N329" s="283"/>
      <c r="O329" s="283"/>
      <c r="P329" s="101"/>
      <c r="Q329" s="283"/>
      <c r="R329" s="283"/>
      <c r="S329" s="283"/>
      <c r="T329" s="283"/>
      <c r="U329" s="283"/>
      <c r="V329" s="283"/>
      <c r="W329" s="283"/>
      <c r="X329" s="102"/>
      <c r="Y329" s="284"/>
      <c r="Z329" s="284"/>
      <c r="AA329" s="284"/>
      <c r="AB329" s="206" t="str">
        <f t="shared" si="16"/>
        <v/>
      </c>
      <c r="AC329" s="285"/>
      <c r="AD329" s="285"/>
      <c r="AE329" s="102"/>
      <c r="AF329" s="287"/>
      <c r="AG329" s="287"/>
      <c r="AH329" s="102"/>
      <c r="AI329" s="279"/>
      <c r="AJ329" s="279"/>
      <c r="AK329" s="279"/>
      <c r="AL329" s="279"/>
      <c r="AM329" s="279"/>
      <c r="AN329" s="279"/>
      <c r="AO329" s="279"/>
      <c r="AP329" s="279"/>
      <c r="AQ329" s="92"/>
      <c r="AR329" s="279"/>
      <c r="AS329" s="279"/>
      <c r="AT329" s="279"/>
      <c r="AU329" s="279"/>
      <c r="AV329" s="279"/>
      <c r="AW329" s="279"/>
      <c r="AX329" s="279"/>
      <c r="AY329" s="279"/>
      <c r="AZ329" s="279"/>
      <c r="BA329" s="279"/>
      <c r="BB329" s="279"/>
      <c r="BC329" s="279"/>
      <c r="BD329" s="279"/>
      <c r="BE329" s="279"/>
      <c r="BF329" s="279"/>
      <c r="BG329" s="279"/>
      <c r="BH329" s="279"/>
      <c r="BI329" s="279"/>
      <c r="BJ329" s="279"/>
      <c r="BK329" s="279"/>
      <c r="BL329" s="279"/>
      <c r="BM329" s="279"/>
      <c r="BN329" s="279"/>
      <c r="BO329" s="279"/>
      <c r="BP329" s="279"/>
      <c r="BQ329" s="279"/>
      <c r="BR329" s="279"/>
      <c r="BS329" s="279"/>
      <c r="BT329" s="279"/>
      <c r="BU329" s="279"/>
      <c r="BV329" s="279"/>
      <c r="BW329" s="279"/>
      <c r="BX329" s="279"/>
      <c r="BY329" s="279"/>
      <c r="BZ329" s="279"/>
      <c r="CA329" s="279"/>
      <c r="CB329" s="279"/>
      <c r="CC329" s="279"/>
      <c r="CD329" s="279"/>
      <c r="CE329" s="279"/>
      <c r="CF329" s="279"/>
      <c r="CG329" s="279"/>
      <c r="CH329" s="279"/>
      <c r="CI329" s="279"/>
      <c r="CJ329" s="279"/>
      <c r="CK329" s="279"/>
      <c r="CL329" s="279"/>
      <c r="CM329" s="279"/>
      <c r="CN329" s="279"/>
      <c r="CO329" s="279"/>
      <c r="CP329" s="289" t="str">
        <f t="shared" si="17"/>
        <v/>
      </c>
      <c r="CQ329" s="202"/>
    </row>
    <row r="330" spans="1:95" x14ac:dyDescent="0.3">
      <c r="A330" s="99"/>
      <c r="B330" s="268">
        <f t="shared" si="18"/>
        <v>321</v>
      </c>
      <c r="C330" s="280"/>
      <c r="D330" s="280"/>
      <c r="F330" s="280"/>
      <c r="G330" s="282"/>
      <c r="H330" s="101"/>
      <c r="I330" s="283"/>
      <c r="J330" s="283"/>
      <c r="K330" s="283"/>
      <c r="L330" s="283"/>
      <c r="M330" s="283"/>
      <c r="N330" s="283"/>
      <c r="O330" s="283"/>
      <c r="P330" s="101"/>
      <c r="Q330" s="283"/>
      <c r="R330" s="283"/>
      <c r="S330" s="283"/>
      <c r="T330" s="283"/>
      <c r="U330" s="283"/>
      <c r="V330" s="283"/>
      <c r="W330" s="283"/>
      <c r="X330" s="102"/>
      <c r="Y330" s="284"/>
      <c r="Z330" s="284"/>
      <c r="AA330" s="284"/>
      <c r="AB330" s="206" t="str">
        <f t="shared" si="16"/>
        <v/>
      </c>
      <c r="AC330" s="285"/>
      <c r="AD330" s="285"/>
      <c r="AE330" s="102"/>
      <c r="AF330" s="287"/>
      <c r="AG330" s="287"/>
      <c r="AH330" s="102"/>
      <c r="AI330" s="279"/>
      <c r="AJ330" s="279"/>
      <c r="AK330" s="279"/>
      <c r="AL330" s="279"/>
      <c r="AM330" s="279"/>
      <c r="AN330" s="279"/>
      <c r="AO330" s="279"/>
      <c r="AP330" s="279"/>
      <c r="AQ330" s="92"/>
      <c r="AR330" s="279"/>
      <c r="AS330" s="279"/>
      <c r="AT330" s="279"/>
      <c r="AU330" s="279"/>
      <c r="AV330" s="279"/>
      <c r="AW330" s="279"/>
      <c r="AX330" s="279"/>
      <c r="AY330" s="279"/>
      <c r="AZ330" s="279"/>
      <c r="BA330" s="279"/>
      <c r="BB330" s="279"/>
      <c r="BC330" s="279"/>
      <c r="BD330" s="279"/>
      <c r="BE330" s="279"/>
      <c r="BF330" s="279"/>
      <c r="BG330" s="279"/>
      <c r="BH330" s="279"/>
      <c r="BI330" s="279"/>
      <c r="BJ330" s="279"/>
      <c r="BK330" s="279"/>
      <c r="BL330" s="279"/>
      <c r="BM330" s="279"/>
      <c r="BN330" s="279"/>
      <c r="BO330" s="279"/>
      <c r="BP330" s="279"/>
      <c r="BQ330" s="279"/>
      <c r="BR330" s="279"/>
      <c r="BS330" s="279"/>
      <c r="BT330" s="279"/>
      <c r="BU330" s="279"/>
      <c r="BV330" s="279"/>
      <c r="BW330" s="279"/>
      <c r="BX330" s="279"/>
      <c r="BY330" s="279"/>
      <c r="BZ330" s="279"/>
      <c r="CA330" s="279"/>
      <c r="CB330" s="279"/>
      <c r="CC330" s="279"/>
      <c r="CD330" s="279"/>
      <c r="CE330" s="279"/>
      <c r="CF330" s="279"/>
      <c r="CG330" s="279"/>
      <c r="CH330" s="279"/>
      <c r="CI330" s="279"/>
      <c r="CJ330" s="279"/>
      <c r="CK330" s="279"/>
      <c r="CL330" s="279"/>
      <c r="CM330" s="279"/>
      <c r="CN330" s="279"/>
      <c r="CO330" s="279"/>
      <c r="CP330" s="289" t="str">
        <f t="shared" si="17"/>
        <v/>
      </c>
      <c r="CQ330" s="202"/>
    </row>
    <row r="331" spans="1:95" x14ac:dyDescent="0.3">
      <c r="A331" s="99"/>
      <c r="B331" s="268">
        <f t="shared" si="18"/>
        <v>322</v>
      </c>
      <c r="C331" s="280"/>
      <c r="D331" s="280"/>
      <c r="F331" s="280"/>
      <c r="G331" s="282"/>
      <c r="H331" s="101"/>
      <c r="I331" s="283"/>
      <c r="J331" s="283"/>
      <c r="K331" s="283"/>
      <c r="L331" s="283"/>
      <c r="M331" s="283"/>
      <c r="N331" s="283"/>
      <c r="O331" s="283"/>
      <c r="P331" s="101"/>
      <c r="Q331" s="283"/>
      <c r="R331" s="283"/>
      <c r="S331" s="283"/>
      <c r="T331" s="283"/>
      <c r="U331" s="283"/>
      <c r="V331" s="283"/>
      <c r="W331" s="283"/>
      <c r="X331" s="102"/>
      <c r="Y331" s="284"/>
      <c r="Z331" s="284"/>
      <c r="AA331" s="284"/>
      <c r="AB331" s="206" t="str">
        <f t="shared" ref="AB331:AB394" si="19">IF(SUM(Y331:AA331,I331:O331)=0,"",IF(SUM(Y331:AA331)=1,"",1))</f>
        <v/>
      </c>
      <c r="AC331" s="285"/>
      <c r="AD331" s="285"/>
      <c r="AE331" s="102"/>
      <c r="AF331" s="287"/>
      <c r="AG331" s="287"/>
      <c r="AH331" s="102"/>
      <c r="AI331" s="279"/>
      <c r="AJ331" s="279"/>
      <c r="AK331" s="279"/>
      <c r="AL331" s="279"/>
      <c r="AM331" s="279"/>
      <c r="AN331" s="279"/>
      <c r="AO331" s="279"/>
      <c r="AP331" s="279"/>
      <c r="AQ331" s="92"/>
      <c r="AR331" s="279"/>
      <c r="AS331" s="279"/>
      <c r="AT331" s="279"/>
      <c r="AU331" s="279"/>
      <c r="AV331" s="279"/>
      <c r="AW331" s="279"/>
      <c r="AX331" s="279"/>
      <c r="AY331" s="279"/>
      <c r="AZ331" s="279"/>
      <c r="BA331" s="279"/>
      <c r="BB331" s="279"/>
      <c r="BC331" s="279"/>
      <c r="BD331" s="279"/>
      <c r="BE331" s="279"/>
      <c r="BF331" s="279"/>
      <c r="BG331" s="279"/>
      <c r="BH331" s="279"/>
      <c r="BI331" s="279"/>
      <c r="BJ331" s="279"/>
      <c r="BK331" s="279"/>
      <c r="BL331" s="279"/>
      <c r="BM331" s="279"/>
      <c r="BN331" s="279"/>
      <c r="BO331" s="279"/>
      <c r="BP331" s="279"/>
      <c r="BQ331" s="279"/>
      <c r="BR331" s="279"/>
      <c r="BS331" s="279"/>
      <c r="BT331" s="279"/>
      <c r="BU331" s="279"/>
      <c r="BV331" s="279"/>
      <c r="BW331" s="279"/>
      <c r="BX331" s="279"/>
      <c r="BY331" s="279"/>
      <c r="BZ331" s="279"/>
      <c r="CA331" s="279"/>
      <c r="CB331" s="279"/>
      <c r="CC331" s="279"/>
      <c r="CD331" s="279"/>
      <c r="CE331" s="279"/>
      <c r="CF331" s="279"/>
      <c r="CG331" s="279"/>
      <c r="CH331" s="279"/>
      <c r="CI331" s="279"/>
      <c r="CJ331" s="279"/>
      <c r="CK331" s="279"/>
      <c r="CL331" s="279"/>
      <c r="CM331" s="279"/>
      <c r="CN331" s="279"/>
      <c r="CO331" s="279"/>
      <c r="CP331" s="289" t="str">
        <f t="shared" ref="CP331:CP394" si="20">IF(COUNT(AI331:AP331)=0,"",IF(SUM(AI331:AP331)=1,"",1))</f>
        <v/>
      </c>
      <c r="CQ331" s="202"/>
    </row>
    <row r="332" spans="1:95" x14ac:dyDescent="0.3">
      <c r="A332" s="99"/>
      <c r="B332" s="268">
        <f t="shared" ref="B332:B395" si="21">IFERROR(B331+1,"")</f>
        <v>323</v>
      </c>
      <c r="C332" s="280"/>
      <c r="D332" s="280"/>
      <c r="F332" s="280"/>
      <c r="G332" s="282"/>
      <c r="H332" s="101"/>
      <c r="I332" s="283"/>
      <c r="J332" s="283"/>
      <c r="K332" s="283"/>
      <c r="L332" s="283"/>
      <c r="M332" s="283"/>
      <c r="N332" s="283"/>
      <c r="O332" s="283"/>
      <c r="P332" s="101"/>
      <c r="Q332" s="283"/>
      <c r="R332" s="283"/>
      <c r="S332" s="283"/>
      <c r="T332" s="283"/>
      <c r="U332" s="283"/>
      <c r="V332" s="283"/>
      <c r="W332" s="283"/>
      <c r="X332" s="102"/>
      <c r="Y332" s="284"/>
      <c r="Z332" s="284"/>
      <c r="AA332" s="284"/>
      <c r="AB332" s="206" t="str">
        <f t="shared" si="19"/>
        <v/>
      </c>
      <c r="AC332" s="285"/>
      <c r="AD332" s="285"/>
      <c r="AE332" s="102"/>
      <c r="AF332" s="287"/>
      <c r="AG332" s="287"/>
      <c r="AH332" s="102"/>
      <c r="AI332" s="279"/>
      <c r="AJ332" s="279"/>
      <c r="AK332" s="279"/>
      <c r="AL332" s="279"/>
      <c r="AM332" s="279"/>
      <c r="AN332" s="279"/>
      <c r="AO332" s="279"/>
      <c r="AP332" s="279"/>
      <c r="AQ332" s="92"/>
      <c r="AR332" s="279"/>
      <c r="AS332" s="279"/>
      <c r="AT332" s="279"/>
      <c r="AU332" s="279"/>
      <c r="AV332" s="279"/>
      <c r="AW332" s="279"/>
      <c r="AX332" s="279"/>
      <c r="AY332" s="279"/>
      <c r="AZ332" s="279"/>
      <c r="BA332" s="279"/>
      <c r="BB332" s="279"/>
      <c r="BC332" s="279"/>
      <c r="BD332" s="279"/>
      <c r="BE332" s="279"/>
      <c r="BF332" s="279"/>
      <c r="BG332" s="279"/>
      <c r="BH332" s="279"/>
      <c r="BI332" s="279"/>
      <c r="BJ332" s="279"/>
      <c r="BK332" s="279"/>
      <c r="BL332" s="279"/>
      <c r="BM332" s="279"/>
      <c r="BN332" s="279"/>
      <c r="BO332" s="279"/>
      <c r="BP332" s="279"/>
      <c r="BQ332" s="279"/>
      <c r="BR332" s="279"/>
      <c r="BS332" s="279"/>
      <c r="BT332" s="279"/>
      <c r="BU332" s="279"/>
      <c r="BV332" s="279"/>
      <c r="BW332" s="279"/>
      <c r="BX332" s="279"/>
      <c r="BY332" s="279"/>
      <c r="BZ332" s="279"/>
      <c r="CA332" s="279"/>
      <c r="CB332" s="279"/>
      <c r="CC332" s="279"/>
      <c r="CD332" s="279"/>
      <c r="CE332" s="279"/>
      <c r="CF332" s="279"/>
      <c r="CG332" s="279"/>
      <c r="CH332" s="279"/>
      <c r="CI332" s="279"/>
      <c r="CJ332" s="279"/>
      <c r="CK332" s="279"/>
      <c r="CL332" s="279"/>
      <c r="CM332" s="279"/>
      <c r="CN332" s="279"/>
      <c r="CO332" s="279"/>
      <c r="CP332" s="289" t="str">
        <f t="shared" si="20"/>
        <v/>
      </c>
      <c r="CQ332" s="202"/>
    </row>
    <row r="333" spans="1:95" x14ac:dyDescent="0.3">
      <c r="A333" s="99"/>
      <c r="B333" s="268">
        <f t="shared" si="21"/>
        <v>324</v>
      </c>
      <c r="C333" s="280"/>
      <c r="D333" s="280"/>
      <c r="F333" s="280"/>
      <c r="G333" s="282"/>
      <c r="H333" s="101"/>
      <c r="I333" s="283"/>
      <c r="J333" s="283"/>
      <c r="K333" s="283"/>
      <c r="L333" s="283"/>
      <c r="M333" s="283"/>
      <c r="N333" s="283"/>
      <c r="O333" s="283"/>
      <c r="P333" s="101"/>
      <c r="Q333" s="283"/>
      <c r="R333" s="283"/>
      <c r="S333" s="283"/>
      <c r="T333" s="283"/>
      <c r="U333" s="283"/>
      <c r="V333" s="283"/>
      <c r="W333" s="283"/>
      <c r="X333" s="102"/>
      <c r="Y333" s="284"/>
      <c r="Z333" s="284"/>
      <c r="AA333" s="284"/>
      <c r="AB333" s="206" t="str">
        <f t="shared" si="19"/>
        <v/>
      </c>
      <c r="AC333" s="285"/>
      <c r="AD333" s="285"/>
      <c r="AE333" s="102"/>
      <c r="AF333" s="287"/>
      <c r="AG333" s="287"/>
      <c r="AH333" s="102"/>
      <c r="AI333" s="279"/>
      <c r="AJ333" s="279"/>
      <c r="AK333" s="279"/>
      <c r="AL333" s="279"/>
      <c r="AM333" s="279"/>
      <c r="AN333" s="279"/>
      <c r="AO333" s="279"/>
      <c r="AP333" s="279"/>
      <c r="AQ333" s="92"/>
      <c r="AR333" s="279"/>
      <c r="AS333" s="279"/>
      <c r="AT333" s="279"/>
      <c r="AU333" s="279"/>
      <c r="AV333" s="279"/>
      <c r="AW333" s="279"/>
      <c r="AX333" s="279"/>
      <c r="AY333" s="279"/>
      <c r="AZ333" s="279"/>
      <c r="BA333" s="279"/>
      <c r="BB333" s="279"/>
      <c r="BC333" s="279"/>
      <c r="BD333" s="279"/>
      <c r="BE333" s="279"/>
      <c r="BF333" s="279"/>
      <c r="BG333" s="279"/>
      <c r="BH333" s="279"/>
      <c r="BI333" s="279"/>
      <c r="BJ333" s="279"/>
      <c r="BK333" s="279"/>
      <c r="BL333" s="279"/>
      <c r="BM333" s="279"/>
      <c r="BN333" s="279"/>
      <c r="BO333" s="279"/>
      <c r="BP333" s="279"/>
      <c r="BQ333" s="279"/>
      <c r="BR333" s="279"/>
      <c r="BS333" s="279"/>
      <c r="BT333" s="279"/>
      <c r="BU333" s="279"/>
      <c r="BV333" s="279"/>
      <c r="BW333" s="279"/>
      <c r="BX333" s="279"/>
      <c r="BY333" s="279"/>
      <c r="BZ333" s="279"/>
      <c r="CA333" s="279"/>
      <c r="CB333" s="279"/>
      <c r="CC333" s="279"/>
      <c r="CD333" s="279"/>
      <c r="CE333" s="279"/>
      <c r="CF333" s="279"/>
      <c r="CG333" s="279"/>
      <c r="CH333" s="279"/>
      <c r="CI333" s="279"/>
      <c r="CJ333" s="279"/>
      <c r="CK333" s="279"/>
      <c r="CL333" s="279"/>
      <c r="CM333" s="279"/>
      <c r="CN333" s="279"/>
      <c r="CO333" s="279"/>
      <c r="CP333" s="289" t="str">
        <f t="shared" si="20"/>
        <v/>
      </c>
      <c r="CQ333" s="202"/>
    </row>
    <row r="334" spans="1:95" x14ac:dyDescent="0.3">
      <c r="A334" s="99"/>
      <c r="B334" s="268">
        <f t="shared" si="21"/>
        <v>325</v>
      </c>
      <c r="C334" s="280"/>
      <c r="D334" s="280"/>
      <c r="F334" s="280"/>
      <c r="G334" s="282"/>
      <c r="H334" s="101"/>
      <c r="I334" s="283"/>
      <c r="J334" s="283"/>
      <c r="K334" s="283"/>
      <c r="L334" s="283"/>
      <c r="M334" s="283"/>
      <c r="N334" s="283"/>
      <c r="O334" s="283"/>
      <c r="P334" s="101"/>
      <c r="Q334" s="283"/>
      <c r="R334" s="283"/>
      <c r="S334" s="283"/>
      <c r="T334" s="283"/>
      <c r="U334" s="283"/>
      <c r="V334" s="283"/>
      <c r="W334" s="283"/>
      <c r="X334" s="102"/>
      <c r="Y334" s="284"/>
      <c r="Z334" s="284"/>
      <c r="AA334" s="284"/>
      <c r="AB334" s="206" t="str">
        <f t="shared" si="19"/>
        <v/>
      </c>
      <c r="AC334" s="285"/>
      <c r="AD334" s="285"/>
      <c r="AE334" s="102"/>
      <c r="AF334" s="287"/>
      <c r="AG334" s="287"/>
      <c r="AH334" s="102"/>
      <c r="AI334" s="279"/>
      <c r="AJ334" s="279"/>
      <c r="AK334" s="279"/>
      <c r="AL334" s="279"/>
      <c r="AM334" s="279"/>
      <c r="AN334" s="279"/>
      <c r="AO334" s="279"/>
      <c r="AP334" s="279"/>
      <c r="AQ334" s="92"/>
      <c r="AR334" s="279"/>
      <c r="AS334" s="279"/>
      <c r="AT334" s="279"/>
      <c r="AU334" s="279"/>
      <c r="AV334" s="279"/>
      <c r="AW334" s="279"/>
      <c r="AX334" s="279"/>
      <c r="AY334" s="279"/>
      <c r="AZ334" s="279"/>
      <c r="BA334" s="279"/>
      <c r="BB334" s="279"/>
      <c r="BC334" s="279"/>
      <c r="BD334" s="279"/>
      <c r="BE334" s="279"/>
      <c r="BF334" s="279"/>
      <c r="BG334" s="279"/>
      <c r="BH334" s="279"/>
      <c r="BI334" s="279"/>
      <c r="BJ334" s="279"/>
      <c r="BK334" s="279"/>
      <c r="BL334" s="279"/>
      <c r="BM334" s="279"/>
      <c r="BN334" s="279"/>
      <c r="BO334" s="279"/>
      <c r="BP334" s="279"/>
      <c r="BQ334" s="279"/>
      <c r="BR334" s="279"/>
      <c r="BS334" s="279"/>
      <c r="BT334" s="279"/>
      <c r="BU334" s="279"/>
      <c r="BV334" s="279"/>
      <c r="BW334" s="279"/>
      <c r="BX334" s="279"/>
      <c r="BY334" s="279"/>
      <c r="BZ334" s="279"/>
      <c r="CA334" s="279"/>
      <c r="CB334" s="279"/>
      <c r="CC334" s="279"/>
      <c r="CD334" s="279"/>
      <c r="CE334" s="279"/>
      <c r="CF334" s="279"/>
      <c r="CG334" s="279"/>
      <c r="CH334" s="279"/>
      <c r="CI334" s="279"/>
      <c r="CJ334" s="279"/>
      <c r="CK334" s="279"/>
      <c r="CL334" s="279"/>
      <c r="CM334" s="279"/>
      <c r="CN334" s="279"/>
      <c r="CO334" s="279"/>
      <c r="CP334" s="289" t="str">
        <f t="shared" si="20"/>
        <v/>
      </c>
      <c r="CQ334" s="202"/>
    </row>
    <row r="335" spans="1:95" x14ac:dyDescent="0.3">
      <c r="A335" s="99"/>
      <c r="B335" s="268">
        <f t="shared" si="21"/>
        <v>326</v>
      </c>
      <c r="C335" s="280"/>
      <c r="D335" s="280"/>
      <c r="F335" s="280"/>
      <c r="G335" s="282"/>
      <c r="H335" s="101"/>
      <c r="I335" s="283"/>
      <c r="J335" s="283"/>
      <c r="K335" s="283"/>
      <c r="L335" s="283"/>
      <c r="M335" s="283"/>
      <c r="N335" s="283"/>
      <c r="O335" s="283"/>
      <c r="P335" s="101"/>
      <c r="Q335" s="283"/>
      <c r="R335" s="283"/>
      <c r="S335" s="283"/>
      <c r="T335" s="283"/>
      <c r="U335" s="283"/>
      <c r="V335" s="283"/>
      <c r="W335" s="283"/>
      <c r="X335" s="102"/>
      <c r="Y335" s="284"/>
      <c r="Z335" s="284"/>
      <c r="AA335" s="284"/>
      <c r="AB335" s="206" t="str">
        <f t="shared" si="19"/>
        <v/>
      </c>
      <c r="AC335" s="285"/>
      <c r="AD335" s="285"/>
      <c r="AE335" s="102"/>
      <c r="AF335" s="287"/>
      <c r="AG335" s="287"/>
      <c r="AH335" s="102"/>
      <c r="AI335" s="279"/>
      <c r="AJ335" s="279"/>
      <c r="AK335" s="279"/>
      <c r="AL335" s="279"/>
      <c r="AM335" s="279"/>
      <c r="AN335" s="279"/>
      <c r="AO335" s="279"/>
      <c r="AP335" s="279"/>
      <c r="AQ335" s="92"/>
      <c r="AR335" s="279"/>
      <c r="AS335" s="279"/>
      <c r="AT335" s="279"/>
      <c r="AU335" s="279"/>
      <c r="AV335" s="279"/>
      <c r="AW335" s="279"/>
      <c r="AX335" s="279"/>
      <c r="AY335" s="279"/>
      <c r="AZ335" s="279"/>
      <c r="BA335" s="279"/>
      <c r="BB335" s="279"/>
      <c r="BC335" s="279"/>
      <c r="BD335" s="279"/>
      <c r="BE335" s="279"/>
      <c r="BF335" s="279"/>
      <c r="BG335" s="279"/>
      <c r="BH335" s="279"/>
      <c r="BI335" s="279"/>
      <c r="BJ335" s="279"/>
      <c r="BK335" s="279"/>
      <c r="BL335" s="279"/>
      <c r="BM335" s="279"/>
      <c r="BN335" s="279"/>
      <c r="BO335" s="279"/>
      <c r="BP335" s="279"/>
      <c r="BQ335" s="279"/>
      <c r="BR335" s="279"/>
      <c r="BS335" s="279"/>
      <c r="BT335" s="279"/>
      <c r="BU335" s="279"/>
      <c r="BV335" s="279"/>
      <c r="BW335" s="279"/>
      <c r="BX335" s="279"/>
      <c r="BY335" s="279"/>
      <c r="BZ335" s="279"/>
      <c r="CA335" s="279"/>
      <c r="CB335" s="279"/>
      <c r="CC335" s="279"/>
      <c r="CD335" s="279"/>
      <c r="CE335" s="279"/>
      <c r="CF335" s="279"/>
      <c r="CG335" s="279"/>
      <c r="CH335" s="279"/>
      <c r="CI335" s="279"/>
      <c r="CJ335" s="279"/>
      <c r="CK335" s="279"/>
      <c r="CL335" s="279"/>
      <c r="CM335" s="279"/>
      <c r="CN335" s="279"/>
      <c r="CO335" s="279"/>
      <c r="CP335" s="289" t="str">
        <f t="shared" si="20"/>
        <v/>
      </c>
      <c r="CQ335" s="202"/>
    </row>
    <row r="336" spans="1:95" x14ac:dyDescent="0.3">
      <c r="A336" s="99"/>
      <c r="B336" s="268">
        <f t="shared" si="21"/>
        <v>327</v>
      </c>
      <c r="C336" s="280"/>
      <c r="D336" s="280"/>
      <c r="F336" s="280"/>
      <c r="G336" s="282"/>
      <c r="H336" s="101"/>
      <c r="I336" s="283"/>
      <c r="J336" s="283"/>
      <c r="K336" s="283"/>
      <c r="L336" s="283"/>
      <c r="M336" s="283"/>
      <c r="N336" s="283"/>
      <c r="O336" s="283"/>
      <c r="P336" s="101"/>
      <c r="Q336" s="283"/>
      <c r="R336" s="283"/>
      <c r="S336" s="283"/>
      <c r="T336" s="283"/>
      <c r="U336" s="283"/>
      <c r="V336" s="283"/>
      <c r="W336" s="283"/>
      <c r="X336" s="102"/>
      <c r="Y336" s="284"/>
      <c r="Z336" s="284"/>
      <c r="AA336" s="284"/>
      <c r="AB336" s="206" t="str">
        <f t="shared" si="19"/>
        <v/>
      </c>
      <c r="AC336" s="285"/>
      <c r="AD336" s="285"/>
      <c r="AE336" s="102"/>
      <c r="AF336" s="287"/>
      <c r="AG336" s="287"/>
      <c r="AH336" s="102"/>
      <c r="AI336" s="279"/>
      <c r="AJ336" s="279"/>
      <c r="AK336" s="279"/>
      <c r="AL336" s="279"/>
      <c r="AM336" s="279"/>
      <c r="AN336" s="279"/>
      <c r="AO336" s="279"/>
      <c r="AP336" s="279"/>
      <c r="AQ336" s="92"/>
      <c r="AR336" s="279"/>
      <c r="AS336" s="279"/>
      <c r="AT336" s="279"/>
      <c r="AU336" s="279"/>
      <c r="AV336" s="279"/>
      <c r="AW336" s="279"/>
      <c r="AX336" s="279"/>
      <c r="AY336" s="279"/>
      <c r="AZ336" s="279"/>
      <c r="BA336" s="279"/>
      <c r="BB336" s="279"/>
      <c r="BC336" s="279"/>
      <c r="BD336" s="279"/>
      <c r="BE336" s="279"/>
      <c r="BF336" s="279"/>
      <c r="BG336" s="279"/>
      <c r="BH336" s="279"/>
      <c r="BI336" s="279"/>
      <c r="BJ336" s="279"/>
      <c r="BK336" s="279"/>
      <c r="BL336" s="279"/>
      <c r="BM336" s="279"/>
      <c r="BN336" s="279"/>
      <c r="BO336" s="279"/>
      <c r="BP336" s="279"/>
      <c r="BQ336" s="279"/>
      <c r="BR336" s="279"/>
      <c r="BS336" s="279"/>
      <c r="BT336" s="279"/>
      <c r="BU336" s="279"/>
      <c r="BV336" s="279"/>
      <c r="BW336" s="279"/>
      <c r="BX336" s="279"/>
      <c r="BY336" s="279"/>
      <c r="BZ336" s="279"/>
      <c r="CA336" s="279"/>
      <c r="CB336" s="279"/>
      <c r="CC336" s="279"/>
      <c r="CD336" s="279"/>
      <c r="CE336" s="279"/>
      <c r="CF336" s="279"/>
      <c r="CG336" s="279"/>
      <c r="CH336" s="279"/>
      <c r="CI336" s="279"/>
      <c r="CJ336" s="279"/>
      <c r="CK336" s="279"/>
      <c r="CL336" s="279"/>
      <c r="CM336" s="279"/>
      <c r="CN336" s="279"/>
      <c r="CO336" s="279"/>
      <c r="CP336" s="289" t="str">
        <f t="shared" si="20"/>
        <v/>
      </c>
      <c r="CQ336" s="202"/>
    </row>
    <row r="337" spans="1:95" x14ac:dyDescent="0.3">
      <c r="A337" s="99"/>
      <c r="B337" s="268">
        <f t="shared" si="21"/>
        <v>328</v>
      </c>
      <c r="C337" s="280"/>
      <c r="D337" s="280"/>
      <c r="F337" s="280"/>
      <c r="G337" s="282"/>
      <c r="H337" s="101"/>
      <c r="I337" s="283"/>
      <c r="J337" s="283"/>
      <c r="K337" s="283"/>
      <c r="L337" s="283"/>
      <c r="M337" s="283"/>
      <c r="N337" s="283"/>
      <c r="O337" s="283"/>
      <c r="P337" s="101"/>
      <c r="Q337" s="283"/>
      <c r="R337" s="283"/>
      <c r="S337" s="283"/>
      <c r="T337" s="283"/>
      <c r="U337" s="283"/>
      <c r="V337" s="283"/>
      <c r="W337" s="283"/>
      <c r="X337" s="102"/>
      <c r="Y337" s="284"/>
      <c r="Z337" s="284"/>
      <c r="AA337" s="284"/>
      <c r="AB337" s="206" t="str">
        <f t="shared" si="19"/>
        <v/>
      </c>
      <c r="AC337" s="285"/>
      <c r="AD337" s="285"/>
      <c r="AE337" s="102"/>
      <c r="AF337" s="287"/>
      <c r="AG337" s="287"/>
      <c r="AH337" s="102"/>
      <c r="AI337" s="279"/>
      <c r="AJ337" s="279"/>
      <c r="AK337" s="279"/>
      <c r="AL337" s="279"/>
      <c r="AM337" s="279"/>
      <c r="AN337" s="279"/>
      <c r="AO337" s="279"/>
      <c r="AP337" s="279"/>
      <c r="AQ337" s="92"/>
      <c r="AR337" s="279"/>
      <c r="AS337" s="279"/>
      <c r="AT337" s="279"/>
      <c r="AU337" s="279"/>
      <c r="AV337" s="279"/>
      <c r="AW337" s="279"/>
      <c r="AX337" s="279"/>
      <c r="AY337" s="279"/>
      <c r="AZ337" s="279"/>
      <c r="BA337" s="279"/>
      <c r="BB337" s="279"/>
      <c r="BC337" s="279"/>
      <c r="BD337" s="279"/>
      <c r="BE337" s="279"/>
      <c r="BF337" s="279"/>
      <c r="BG337" s="279"/>
      <c r="BH337" s="279"/>
      <c r="BI337" s="279"/>
      <c r="BJ337" s="279"/>
      <c r="BK337" s="279"/>
      <c r="BL337" s="279"/>
      <c r="BM337" s="279"/>
      <c r="BN337" s="279"/>
      <c r="BO337" s="279"/>
      <c r="BP337" s="279"/>
      <c r="BQ337" s="279"/>
      <c r="BR337" s="279"/>
      <c r="BS337" s="279"/>
      <c r="BT337" s="279"/>
      <c r="BU337" s="279"/>
      <c r="BV337" s="279"/>
      <c r="BW337" s="279"/>
      <c r="BX337" s="279"/>
      <c r="BY337" s="279"/>
      <c r="BZ337" s="279"/>
      <c r="CA337" s="279"/>
      <c r="CB337" s="279"/>
      <c r="CC337" s="279"/>
      <c r="CD337" s="279"/>
      <c r="CE337" s="279"/>
      <c r="CF337" s="279"/>
      <c r="CG337" s="279"/>
      <c r="CH337" s="279"/>
      <c r="CI337" s="279"/>
      <c r="CJ337" s="279"/>
      <c r="CK337" s="279"/>
      <c r="CL337" s="279"/>
      <c r="CM337" s="279"/>
      <c r="CN337" s="279"/>
      <c r="CO337" s="279"/>
      <c r="CP337" s="289" t="str">
        <f t="shared" si="20"/>
        <v/>
      </c>
      <c r="CQ337" s="202"/>
    </row>
    <row r="338" spans="1:95" x14ac:dyDescent="0.3">
      <c r="A338" s="99"/>
      <c r="B338" s="268">
        <f t="shared" si="21"/>
        <v>329</v>
      </c>
      <c r="C338" s="280"/>
      <c r="D338" s="280"/>
      <c r="F338" s="280"/>
      <c r="G338" s="282"/>
      <c r="H338" s="101"/>
      <c r="I338" s="283"/>
      <c r="J338" s="283"/>
      <c r="K338" s="283"/>
      <c r="L338" s="283"/>
      <c r="M338" s="283"/>
      <c r="N338" s="283"/>
      <c r="O338" s="283"/>
      <c r="P338" s="101"/>
      <c r="Q338" s="283"/>
      <c r="R338" s="283"/>
      <c r="S338" s="283"/>
      <c r="T338" s="283"/>
      <c r="U338" s="283"/>
      <c r="V338" s="283"/>
      <c r="W338" s="283"/>
      <c r="X338" s="102"/>
      <c r="Y338" s="284"/>
      <c r="Z338" s="284"/>
      <c r="AA338" s="284"/>
      <c r="AB338" s="206" t="str">
        <f t="shared" si="19"/>
        <v/>
      </c>
      <c r="AC338" s="285"/>
      <c r="AD338" s="285"/>
      <c r="AE338" s="102"/>
      <c r="AF338" s="287"/>
      <c r="AG338" s="287"/>
      <c r="AH338" s="102"/>
      <c r="AI338" s="279"/>
      <c r="AJ338" s="279"/>
      <c r="AK338" s="279"/>
      <c r="AL338" s="279"/>
      <c r="AM338" s="279"/>
      <c r="AN338" s="279"/>
      <c r="AO338" s="279"/>
      <c r="AP338" s="279"/>
      <c r="AQ338" s="92"/>
      <c r="AR338" s="279"/>
      <c r="AS338" s="279"/>
      <c r="AT338" s="279"/>
      <c r="AU338" s="279"/>
      <c r="AV338" s="279"/>
      <c r="AW338" s="279"/>
      <c r="AX338" s="279"/>
      <c r="AY338" s="279"/>
      <c r="AZ338" s="279"/>
      <c r="BA338" s="279"/>
      <c r="BB338" s="279"/>
      <c r="BC338" s="279"/>
      <c r="BD338" s="279"/>
      <c r="BE338" s="279"/>
      <c r="BF338" s="279"/>
      <c r="BG338" s="279"/>
      <c r="BH338" s="279"/>
      <c r="BI338" s="279"/>
      <c r="BJ338" s="279"/>
      <c r="BK338" s="279"/>
      <c r="BL338" s="279"/>
      <c r="BM338" s="279"/>
      <c r="BN338" s="279"/>
      <c r="BO338" s="279"/>
      <c r="BP338" s="279"/>
      <c r="BQ338" s="279"/>
      <c r="BR338" s="279"/>
      <c r="BS338" s="279"/>
      <c r="BT338" s="279"/>
      <c r="BU338" s="279"/>
      <c r="BV338" s="279"/>
      <c r="BW338" s="279"/>
      <c r="BX338" s="279"/>
      <c r="BY338" s="279"/>
      <c r="BZ338" s="279"/>
      <c r="CA338" s="279"/>
      <c r="CB338" s="279"/>
      <c r="CC338" s="279"/>
      <c r="CD338" s="279"/>
      <c r="CE338" s="279"/>
      <c r="CF338" s="279"/>
      <c r="CG338" s="279"/>
      <c r="CH338" s="279"/>
      <c r="CI338" s="279"/>
      <c r="CJ338" s="279"/>
      <c r="CK338" s="279"/>
      <c r="CL338" s="279"/>
      <c r="CM338" s="279"/>
      <c r="CN338" s="279"/>
      <c r="CO338" s="279"/>
      <c r="CP338" s="289" t="str">
        <f t="shared" si="20"/>
        <v/>
      </c>
      <c r="CQ338" s="202"/>
    </row>
    <row r="339" spans="1:95" x14ac:dyDescent="0.3">
      <c r="A339" s="99"/>
      <c r="B339" s="268">
        <f t="shared" si="21"/>
        <v>330</v>
      </c>
      <c r="C339" s="280"/>
      <c r="D339" s="280"/>
      <c r="F339" s="280"/>
      <c r="G339" s="282"/>
      <c r="H339" s="101"/>
      <c r="I339" s="283"/>
      <c r="J339" s="283"/>
      <c r="K339" s="283"/>
      <c r="L339" s="283"/>
      <c r="M339" s="283"/>
      <c r="N339" s="283"/>
      <c r="O339" s="283"/>
      <c r="P339" s="101"/>
      <c r="Q339" s="283"/>
      <c r="R339" s="283"/>
      <c r="S339" s="283"/>
      <c r="T339" s="283"/>
      <c r="U339" s="283"/>
      <c r="V339" s="283"/>
      <c r="W339" s="283"/>
      <c r="X339" s="102"/>
      <c r="Y339" s="284"/>
      <c r="Z339" s="284"/>
      <c r="AA339" s="284"/>
      <c r="AB339" s="206" t="str">
        <f t="shared" si="19"/>
        <v/>
      </c>
      <c r="AC339" s="285"/>
      <c r="AD339" s="285"/>
      <c r="AE339" s="102"/>
      <c r="AF339" s="287"/>
      <c r="AG339" s="287"/>
      <c r="AH339" s="102"/>
      <c r="AI339" s="279"/>
      <c r="AJ339" s="279"/>
      <c r="AK339" s="279"/>
      <c r="AL339" s="279"/>
      <c r="AM339" s="279"/>
      <c r="AN339" s="279"/>
      <c r="AO339" s="279"/>
      <c r="AP339" s="279"/>
      <c r="AQ339" s="92"/>
      <c r="AR339" s="279"/>
      <c r="AS339" s="279"/>
      <c r="AT339" s="279"/>
      <c r="AU339" s="279"/>
      <c r="AV339" s="279"/>
      <c r="AW339" s="279"/>
      <c r="AX339" s="279"/>
      <c r="AY339" s="279"/>
      <c r="AZ339" s="279"/>
      <c r="BA339" s="279"/>
      <c r="BB339" s="279"/>
      <c r="BC339" s="279"/>
      <c r="BD339" s="279"/>
      <c r="BE339" s="279"/>
      <c r="BF339" s="279"/>
      <c r="BG339" s="279"/>
      <c r="BH339" s="279"/>
      <c r="BI339" s="279"/>
      <c r="BJ339" s="279"/>
      <c r="BK339" s="279"/>
      <c r="BL339" s="279"/>
      <c r="BM339" s="279"/>
      <c r="BN339" s="279"/>
      <c r="BO339" s="279"/>
      <c r="BP339" s="279"/>
      <c r="BQ339" s="279"/>
      <c r="BR339" s="279"/>
      <c r="BS339" s="279"/>
      <c r="BT339" s="279"/>
      <c r="BU339" s="279"/>
      <c r="BV339" s="279"/>
      <c r="BW339" s="279"/>
      <c r="BX339" s="279"/>
      <c r="BY339" s="279"/>
      <c r="BZ339" s="279"/>
      <c r="CA339" s="279"/>
      <c r="CB339" s="279"/>
      <c r="CC339" s="279"/>
      <c r="CD339" s="279"/>
      <c r="CE339" s="279"/>
      <c r="CF339" s="279"/>
      <c r="CG339" s="279"/>
      <c r="CH339" s="279"/>
      <c r="CI339" s="279"/>
      <c r="CJ339" s="279"/>
      <c r="CK339" s="279"/>
      <c r="CL339" s="279"/>
      <c r="CM339" s="279"/>
      <c r="CN339" s="279"/>
      <c r="CO339" s="279"/>
      <c r="CP339" s="289" t="str">
        <f t="shared" si="20"/>
        <v/>
      </c>
      <c r="CQ339" s="202"/>
    </row>
    <row r="340" spans="1:95" x14ac:dyDescent="0.3">
      <c r="A340" s="99"/>
      <c r="B340" s="268">
        <f t="shared" si="21"/>
        <v>331</v>
      </c>
      <c r="C340" s="280"/>
      <c r="D340" s="280"/>
      <c r="F340" s="280"/>
      <c r="G340" s="282"/>
      <c r="H340" s="101"/>
      <c r="I340" s="283"/>
      <c r="J340" s="283"/>
      <c r="K340" s="283"/>
      <c r="L340" s="283"/>
      <c r="M340" s="283"/>
      <c r="N340" s="283"/>
      <c r="O340" s="283"/>
      <c r="P340" s="101"/>
      <c r="Q340" s="283"/>
      <c r="R340" s="283"/>
      <c r="S340" s="283"/>
      <c r="T340" s="283"/>
      <c r="U340" s="283"/>
      <c r="V340" s="283"/>
      <c r="W340" s="283"/>
      <c r="X340" s="102"/>
      <c r="Y340" s="284"/>
      <c r="Z340" s="284"/>
      <c r="AA340" s="284"/>
      <c r="AB340" s="206" t="str">
        <f t="shared" si="19"/>
        <v/>
      </c>
      <c r="AC340" s="285"/>
      <c r="AD340" s="285"/>
      <c r="AE340" s="102"/>
      <c r="AF340" s="287"/>
      <c r="AG340" s="287"/>
      <c r="AH340" s="102"/>
      <c r="AI340" s="279"/>
      <c r="AJ340" s="279"/>
      <c r="AK340" s="279"/>
      <c r="AL340" s="279"/>
      <c r="AM340" s="279"/>
      <c r="AN340" s="279"/>
      <c r="AO340" s="279"/>
      <c r="AP340" s="279"/>
      <c r="AQ340" s="92"/>
      <c r="AR340" s="279"/>
      <c r="AS340" s="279"/>
      <c r="AT340" s="279"/>
      <c r="AU340" s="279"/>
      <c r="AV340" s="279"/>
      <c r="AW340" s="279"/>
      <c r="AX340" s="279"/>
      <c r="AY340" s="279"/>
      <c r="AZ340" s="279"/>
      <c r="BA340" s="279"/>
      <c r="BB340" s="279"/>
      <c r="BC340" s="279"/>
      <c r="BD340" s="279"/>
      <c r="BE340" s="279"/>
      <c r="BF340" s="279"/>
      <c r="BG340" s="279"/>
      <c r="BH340" s="279"/>
      <c r="BI340" s="279"/>
      <c r="BJ340" s="279"/>
      <c r="BK340" s="279"/>
      <c r="BL340" s="279"/>
      <c r="BM340" s="279"/>
      <c r="BN340" s="279"/>
      <c r="BO340" s="279"/>
      <c r="BP340" s="279"/>
      <c r="BQ340" s="279"/>
      <c r="BR340" s="279"/>
      <c r="BS340" s="279"/>
      <c r="BT340" s="279"/>
      <c r="BU340" s="279"/>
      <c r="BV340" s="279"/>
      <c r="BW340" s="279"/>
      <c r="BX340" s="279"/>
      <c r="BY340" s="279"/>
      <c r="BZ340" s="279"/>
      <c r="CA340" s="279"/>
      <c r="CB340" s="279"/>
      <c r="CC340" s="279"/>
      <c r="CD340" s="279"/>
      <c r="CE340" s="279"/>
      <c r="CF340" s="279"/>
      <c r="CG340" s="279"/>
      <c r="CH340" s="279"/>
      <c r="CI340" s="279"/>
      <c r="CJ340" s="279"/>
      <c r="CK340" s="279"/>
      <c r="CL340" s="279"/>
      <c r="CM340" s="279"/>
      <c r="CN340" s="279"/>
      <c r="CO340" s="279"/>
      <c r="CP340" s="289" t="str">
        <f t="shared" si="20"/>
        <v/>
      </c>
      <c r="CQ340" s="202"/>
    </row>
    <row r="341" spans="1:95" x14ac:dyDescent="0.3">
      <c r="A341" s="99"/>
      <c r="B341" s="268">
        <f t="shared" si="21"/>
        <v>332</v>
      </c>
      <c r="C341" s="280"/>
      <c r="D341" s="280"/>
      <c r="F341" s="280"/>
      <c r="G341" s="282"/>
      <c r="H341" s="101"/>
      <c r="I341" s="283"/>
      <c r="J341" s="283"/>
      <c r="K341" s="283"/>
      <c r="L341" s="283"/>
      <c r="M341" s="283"/>
      <c r="N341" s="283"/>
      <c r="O341" s="283"/>
      <c r="P341" s="101"/>
      <c r="Q341" s="283"/>
      <c r="R341" s="283"/>
      <c r="S341" s="283"/>
      <c r="T341" s="283"/>
      <c r="U341" s="283"/>
      <c r="V341" s="283"/>
      <c r="W341" s="283"/>
      <c r="X341" s="102"/>
      <c r="Y341" s="284"/>
      <c r="Z341" s="284"/>
      <c r="AA341" s="284"/>
      <c r="AB341" s="206" t="str">
        <f t="shared" si="19"/>
        <v/>
      </c>
      <c r="AC341" s="285"/>
      <c r="AD341" s="285"/>
      <c r="AE341" s="102"/>
      <c r="AF341" s="287"/>
      <c r="AG341" s="287"/>
      <c r="AH341" s="102"/>
      <c r="AI341" s="279"/>
      <c r="AJ341" s="279"/>
      <c r="AK341" s="279"/>
      <c r="AL341" s="279"/>
      <c r="AM341" s="279"/>
      <c r="AN341" s="279"/>
      <c r="AO341" s="279"/>
      <c r="AP341" s="279"/>
      <c r="AQ341" s="92"/>
      <c r="AR341" s="279"/>
      <c r="AS341" s="279"/>
      <c r="AT341" s="279"/>
      <c r="AU341" s="279"/>
      <c r="AV341" s="279"/>
      <c r="AW341" s="279"/>
      <c r="AX341" s="279"/>
      <c r="AY341" s="279"/>
      <c r="AZ341" s="279"/>
      <c r="BA341" s="279"/>
      <c r="BB341" s="279"/>
      <c r="BC341" s="279"/>
      <c r="BD341" s="279"/>
      <c r="BE341" s="279"/>
      <c r="BF341" s="279"/>
      <c r="BG341" s="279"/>
      <c r="BH341" s="279"/>
      <c r="BI341" s="279"/>
      <c r="BJ341" s="279"/>
      <c r="BK341" s="279"/>
      <c r="BL341" s="279"/>
      <c r="BM341" s="279"/>
      <c r="BN341" s="279"/>
      <c r="BO341" s="279"/>
      <c r="BP341" s="279"/>
      <c r="BQ341" s="279"/>
      <c r="BR341" s="279"/>
      <c r="BS341" s="279"/>
      <c r="BT341" s="279"/>
      <c r="BU341" s="279"/>
      <c r="BV341" s="279"/>
      <c r="BW341" s="279"/>
      <c r="BX341" s="279"/>
      <c r="BY341" s="279"/>
      <c r="BZ341" s="279"/>
      <c r="CA341" s="279"/>
      <c r="CB341" s="279"/>
      <c r="CC341" s="279"/>
      <c r="CD341" s="279"/>
      <c r="CE341" s="279"/>
      <c r="CF341" s="279"/>
      <c r="CG341" s="279"/>
      <c r="CH341" s="279"/>
      <c r="CI341" s="279"/>
      <c r="CJ341" s="279"/>
      <c r="CK341" s="279"/>
      <c r="CL341" s="279"/>
      <c r="CM341" s="279"/>
      <c r="CN341" s="279"/>
      <c r="CO341" s="279"/>
      <c r="CP341" s="289" t="str">
        <f t="shared" si="20"/>
        <v/>
      </c>
      <c r="CQ341" s="202"/>
    </row>
    <row r="342" spans="1:95" x14ac:dyDescent="0.3">
      <c r="A342" s="99"/>
      <c r="B342" s="268">
        <f t="shared" si="21"/>
        <v>333</v>
      </c>
      <c r="C342" s="280"/>
      <c r="D342" s="280"/>
      <c r="F342" s="280"/>
      <c r="G342" s="282"/>
      <c r="H342" s="101"/>
      <c r="I342" s="283"/>
      <c r="J342" s="283"/>
      <c r="K342" s="283"/>
      <c r="L342" s="283"/>
      <c r="M342" s="283"/>
      <c r="N342" s="283"/>
      <c r="O342" s="283"/>
      <c r="P342" s="101"/>
      <c r="Q342" s="283"/>
      <c r="R342" s="283"/>
      <c r="S342" s="283"/>
      <c r="T342" s="283"/>
      <c r="U342" s="283"/>
      <c r="V342" s="283"/>
      <c r="W342" s="283"/>
      <c r="X342" s="102"/>
      <c r="Y342" s="284"/>
      <c r="Z342" s="284"/>
      <c r="AA342" s="284"/>
      <c r="AB342" s="206" t="str">
        <f t="shared" si="19"/>
        <v/>
      </c>
      <c r="AC342" s="285"/>
      <c r="AD342" s="285"/>
      <c r="AE342" s="102"/>
      <c r="AF342" s="287"/>
      <c r="AG342" s="287"/>
      <c r="AH342" s="102"/>
      <c r="AI342" s="279"/>
      <c r="AJ342" s="279"/>
      <c r="AK342" s="279"/>
      <c r="AL342" s="279"/>
      <c r="AM342" s="279"/>
      <c r="AN342" s="279"/>
      <c r="AO342" s="279"/>
      <c r="AP342" s="279"/>
      <c r="AQ342" s="92"/>
      <c r="AR342" s="279"/>
      <c r="AS342" s="279"/>
      <c r="AT342" s="279"/>
      <c r="AU342" s="279"/>
      <c r="AV342" s="279"/>
      <c r="AW342" s="279"/>
      <c r="AX342" s="279"/>
      <c r="AY342" s="279"/>
      <c r="AZ342" s="279"/>
      <c r="BA342" s="279"/>
      <c r="BB342" s="279"/>
      <c r="BC342" s="279"/>
      <c r="BD342" s="279"/>
      <c r="BE342" s="279"/>
      <c r="BF342" s="279"/>
      <c r="BG342" s="279"/>
      <c r="BH342" s="279"/>
      <c r="BI342" s="279"/>
      <c r="BJ342" s="279"/>
      <c r="BK342" s="279"/>
      <c r="BL342" s="279"/>
      <c r="BM342" s="279"/>
      <c r="BN342" s="279"/>
      <c r="BO342" s="279"/>
      <c r="BP342" s="279"/>
      <c r="BQ342" s="279"/>
      <c r="BR342" s="279"/>
      <c r="BS342" s="279"/>
      <c r="BT342" s="279"/>
      <c r="BU342" s="279"/>
      <c r="BV342" s="279"/>
      <c r="BW342" s="279"/>
      <c r="BX342" s="279"/>
      <c r="BY342" s="279"/>
      <c r="BZ342" s="279"/>
      <c r="CA342" s="279"/>
      <c r="CB342" s="279"/>
      <c r="CC342" s="279"/>
      <c r="CD342" s="279"/>
      <c r="CE342" s="279"/>
      <c r="CF342" s="279"/>
      <c r="CG342" s="279"/>
      <c r="CH342" s="279"/>
      <c r="CI342" s="279"/>
      <c r="CJ342" s="279"/>
      <c r="CK342" s="279"/>
      <c r="CL342" s="279"/>
      <c r="CM342" s="279"/>
      <c r="CN342" s="279"/>
      <c r="CO342" s="279"/>
      <c r="CP342" s="289" t="str">
        <f t="shared" si="20"/>
        <v/>
      </c>
      <c r="CQ342" s="202"/>
    </row>
    <row r="343" spans="1:95" x14ac:dyDescent="0.3">
      <c r="A343" s="99"/>
      <c r="B343" s="268">
        <f t="shared" si="21"/>
        <v>334</v>
      </c>
      <c r="C343" s="280"/>
      <c r="D343" s="280"/>
      <c r="F343" s="280"/>
      <c r="G343" s="282"/>
      <c r="H343" s="101"/>
      <c r="I343" s="283"/>
      <c r="J343" s="283"/>
      <c r="K343" s="283"/>
      <c r="L343" s="283"/>
      <c r="M343" s="283"/>
      <c r="N343" s="283"/>
      <c r="O343" s="283"/>
      <c r="P343" s="101"/>
      <c r="Q343" s="283"/>
      <c r="R343" s="283"/>
      <c r="S343" s="283"/>
      <c r="T343" s="283"/>
      <c r="U343" s="283"/>
      <c r="V343" s="283"/>
      <c r="W343" s="283"/>
      <c r="X343" s="102"/>
      <c r="Y343" s="284"/>
      <c r="Z343" s="284"/>
      <c r="AA343" s="284"/>
      <c r="AB343" s="206" t="str">
        <f t="shared" si="19"/>
        <v/>
      </c>
      <c r="AC343" s="285"/>
      <c r="AD343" s="285"/>
      <c r="AE343" s="102"/>
      <c r="AF343" s="287"/>
      <c r="AG343" s="287"/>
      <c r="AH343" s="102"/>
      <c r="AI343" s="279"/>
      <c r="AJ343" s="279"/>
      <c r="AK343" s="279"/>
      <c r="AL343" s="279"/>
      <c r="AM343" s="279"/>
      <c r="AN343" s="279"/>
      <c r="AO343" s="279"/>
      <c r="AP343" s="279"/>
      <c r="AQ343" s="92"/>
      <c r="AR343" s="279"/>
      <c r="AS343" s="279"/>
      <c r="AT343" s="279"/>
      <c r="AU343" s="279"/>
      <c r="AV343" s="279"/>
      <c r="AW343" s="279"/>
      <c r="AX343" s="279"/>
      <c r="AY343" s="279"/>
      <c r="AZ343" s="279"/>
      <c r="BA343" s="279"/>
      <c r="BB343" s="279"/>
      <c r="BC343" s="279"/>
      <c r="BD343" s="279"/>
      <c r="BE343" s="279"/>
      <c r="BF343" s="279"/>
      <c r="BG343" s="279"/>
      <c r="BH343" s="279"/>
      <c r="BI343" s="279"/>
      <c r="BJ343" s="279"/>
      <c r="BK343" s="279"/>
      <c r="BL343" s="279"/>
      <c r="BM343" s="279"/>
      <c r="BN343" s="279"/>
      <c r="BO343" s="279"/>
      <c r="BP343" s="279"/>
      <c r="BQ343" s="279"/>
      <c r="BR343" s="279"/>
      <c r="BS343" s="279"/>
      <c r="BT343" s="279"/>
      <c r="BU343" s="279"/>
      <c r="BV343" s="279"/>
      <c r="BW343" s="279"/>
      <c r="BX343" s="279"/>
      <c r="BY343" s="279"/>
      <c r="BZ343" s="279"/>
      <c r="CA343" s="279"/>
      <c r="CB343" s="279"/>
      <c r="CC343" s="279"/>
      <c r="CD343" s="279"/>
      <c r="CE343" s="279"/>
      <c r="CF343" s="279"/>
      <c r="CG343" s="279"/>
      <c r="CH343" s="279"/>
      <c r="CI343" s="279"/>
      <c r="CJ343" s="279"/>
      <c r="CK343" s="279"/>
      <c r="CL343" s="279"/>
      <c r="CM343" s="279"/>
      <c r="CN343" s="279"/>
      <c r="CO343" s="279"/>
      <c r="CP343" s="289" t="str">
        <f t="shared" si="20"/>
        <v/>
      </c>
      <c r="CQ343" s="202"/>
    </row>
    <row r="344" spans="1:95" x14ac:dyDescent="0.3">
      <c r="A344" s="99"/>
      <c r="B344" s="268">
        <f t="shared" si="21"/>
        <v>335</v>
      </c>
      <c r="C344" s="280"/>
      <c r="D344" s="280"/>
      <c r="F344" s="280"/>
      <c r="G344" s="282"/>
      <c r="H344" s="101"/>
      <c r="I344" s="283"/>
      <c r="J344" s="283"/>
      <c r="K344" s="283"/>
      <c r="L344" s="283"/>
      <c r="M344" s="283"/>
      <c r="N344" s="283"/>
      <c r="O344" s="283"/>
      <c r="P344" s="101"/>
      <c r="Q344" s="283"/>
      <c r="R344" s="283"/>
      <c r="S344" s="283"/>
      <c r="T344" s="283"/>
      <c r="U344" s="283"/>
      <c r="V344" s="283"/>
      <c r="W344" s="283"/>
      <c r="X344" s="102"/>
      <c r="Y344" s="284"/>
      <c r="Z344" s="284"/>
      <c r="AA344" s="284"/>
      <c r="AB344" s="206" t="str">
        <f t="shared" si="19"/>
        <v/>
      </c>
      <c r="AC344" s="285"/>
      <c r="AD344" s="285"/>
      <c r="AE344" s="102"/>
      <c r="AF344" s="287"/>
      <c r="AG344" s="287"/>
      <c r="AH344" s="102"/>
      <c r="AI344" s="279"/>
      <c r="AJ344" s="279"/>
      <c r="AK344" s="279"/>
      <c r="AL344" s="279"/>
      <c r="AM344" s="279"/>
      <c r="AN344" s="279"/>
      <c r="AO344" s="279"/>
      <c r="AP344" s="279"/>
      <c r="AQ344" s="92"/>
      <c r="AR344" s="279"/>
      <c r="AS344" s="279"/>
      <c r="AT344" s="279"/>
      <c r="AU344" s="279"/>
      <c r="AV344" s="279"/>
      <c r="AW344" s="279"/>
      <c r="AX344" s="279"/>
      <c r="AY344" s="279"/>
      <c r="AZ344" s="279"/>
      <c r="BA344" s="279"/>
      <c r="BB344" s="279"/>
      <c r="BC344" s="279"/>
      <c r="BD344" s="279"/>
      <c r="BE344" s="279"/>
      <c r="BF344" s="279"/>
      <c r="BG344" s="279"/>
      <c r="BH344" s="279"/>
      <c r="BI344" s="279"/>
      <c r="BJ344" s="279"/>
      <c r="BK344" s="279"/>
      <c r="BL344" s="279"/>
      <c r="BM344" s="279"/>
      <c r="BN344" s="279"/>
      <c r="BO344" s="279"/>
      <c r="BP344" s="279"/>
      <c r="BQ344" s="279"/>
      <c r="BR344" s="279"/>
      <c r="BS344" s="279"/>
      <c r="BT344" s="279"/>
      <c r="BU344" s="279"/>
      <c r="BV344" s="279"/>
      <c r="BW344" s="279"/>
      <c r="BX344" s="279"/>
      <c r="BY344" s="279"/>
      <c r="BZ344" s="279"/>
      <c r="CA344" s="279"/>
      <c r="CB344" s="279"/>
      <c r="CC344" s="279"/>
      <c r="CD344" s="279"/>
      <c r="CE344" s="279"/>
      <c r="CF344" s="279"/>
      <c r="CG344" s="279"/>
      <c r="CH344" s="279"/>
      <c r="CI344" s="279"/>
      <c r="CJ344" s="279"/>
      <c r="CK344" s="279"/>
      <c r="CL344" s="279"/>
      <c r="CM344" s="279"/>
      <c r="CN344" s="279"/>
      <c r="CO344" s="279"/>
      <c r="CP344" s="289" t="str">
        <f t="shared" si="20"/>
        <v/>
      </c>
      <c r="CQ344" s="202"/>
    </row>
    <row r="345" spans="1:95" x14ac:dyDescent="0.3">
      <c r="A345" s="99"/>
      <c r="B345" s="268">
        <f t="shared" si="21"/>
        <v>336</v>
      </c>
      <c r="C345" s="280"/>
      <c r="D345" s="280"/>
      <c r="F345" s="280"/>
      <c r="G345" s="282"/>
      <c r="H345" s="101"/>
      <c r="I345" s="283"/>
      <c r="J345" s="283"/>
      <c r="K345" s="283"/>
      <c r="L345" s="283"/>
      <c r="M345" s="283"/>
      <c r="N345" s="283"/>
      <c r="O345" s="283"/>
      <c r="P345" s="101"/>
      <c r="Q345" s="283"/>
      <c r="R345" s="283"/>
      <c r="S345" s="283"/>
      <c r="T345" s="283"/>
      <c r="U345" s="283"/>
      <c r="V345" s="283"/>
      <c r="W345" s="283"/>
      <c r="X345" s="102"/>
      <c r="Y345" s="284"/>
      <c r="Z345" s="284"/>
      <c r="AA345" s="284"/>
      <c r="AB345" s="206" t="str">
        <f t="shared" si="19"/>
        <v/>
      </c>
      <c r="AC345" s="285"/>
      <c r="AD345" s="285"/>
      <c r="AE345" s="102"/>
      <c r="AF345" s="287"/>
      <c r="AG345" s="287"/>
      <c r="AH345" s="102"/>
      <c r="AI345" s="279"/>
      <c r="AJ345" s="279"/>
      <c r="AK345" s="279"/>
      <c r="AL345" s="279"/>
      <c r="AM345" s="279"/>
      <c r="AN345" s="279"/>
      <c r="AO345" s="279"/>
      <c r="AP345" s="279"/>
      <c r="AQ345" s="92"/>
      <c r="AR345" s="279"/>
      <c r="AS345" s="279"/>
      <c r="AT345" s="279"/>
      <c r="AU345" s="279"/>
      <c r="AV345" s="279"/>
      <c r="AW345" s="279"/>
      <c r="AX345" s="279"/>
      <c r="AY345" s="279"/>
      <c r="AZ345" s="279"/>
      <c r="BA345" s="279"/>
      <c r="BB345" s="279"/>
      <c r="BC345" s="279"/>
      <c r="BD345" s="279"/>
      <c r="BE345" s="279"/>
      <c r="BF345" s="279"/>
      <c r="BG345" s="279"/>
      <c r="BH345" s="279"/>
      <c r="BI345" s="279"/>
      <c r="BJ345" s="279"/>
      <c r="BK345" s="279"/>
      <c r="BL345" s="279"/>
      <c r="BM345" s="279"/>
      <c r="BN345" s="279"/>
      <c r="BO345" s="279"/>
      <c r="BP345" s="279"/>
      <c r="BQ345" s="279"/>
      <c r="BR345" s="279"/>
      <c r="BS345" s="279"/>
      <c r="BT345" s="279"/>
      <c r="BU345" s="279"/>
      <c r="BV345" s="279"/>
      <c r="BW345" s="279"/>
      <c r="BX345" s="279"/>
      <c r="BY345" s="279"/>
      <c r="BZ345" s="279"/>
      <c r="CA345" s="279"/>
      <c r="CB345" s="279"/>
      <c r="CC345" s="279"/>
      <c r="CD345" s="279"/>
      <c r="CE345" s="279"/>
      <c r="CF345" s="279"/>
      <c r="CG345" s="279"/>
      <c r="CH345" s="279"/>
      <c r="CI345" s="279"/>
      <c r="CJ345" s="279"/>
      <c r="CK345" s="279"/>
      <c r="CL345" s="279"/>
      <c r="CM345" s="279"/>
      <c r="CN345" s="279"/>
      <c r="CO345" s="279"/>
      <c r="CP345" s="289" t="str">
        <f t="shared" si="20"/>
        <v/>
      </c>
      <c r="CQ345" s="202"/>
    </row>
    <row r="346" spans="1:95" x14ac:dyDescent="0.3">
      <c r="A346" s="99"/>
      <c r="B346" s="268">
        <f t="shared" si="21"/>
        <v>337</v>
      </c>
      <c r="C346" s="280"/>
      <c r="D346" s="280"/>
      <c r="F346" s="280"/>
      <c r="G346" s="282"/>
      <c r="H346" s="101"/>
      <c r="I346" s="283"/>
      <c r="J346" s="283"/>
      <c r="K346" s="283"/>
      <c r="L346" s="283"/>
      <c r="M346" s="283"/>
      <c r="N346" s="283"/>
      <c r="O346" s="283"/>
      <c r="P346" s="101"/>
      <c r="Q346" s="283"/>
      <c r="R346" s="283"/>
      <c r="S346" s="283"/>
      <c r="T346" s="283"/>
      <c r="U346" s="283"/>
      <c r="V346" s="283"/>
      <c r="W346" s="283"/>
      <c r="X346" s="102"/>
      <c r="Y346" s="284"/>
      <c r="Z346" s="284"/>
      <c r="AA346" s="284"/>
      <c r="AB346" s="206" t="str">
        <f t="shared" si="19"/>
        <v/>
      </c>
      <c r="AC346" s="285"/>
      <c r="AD346" s="285"/>
      <c r="AE346" s="102"/>
      <c r="AF346" s="287"/>
      <c r="AG346" s="287"/>
      <c r="AH346" s="102"/>
      <c r="AI346" s="279"/>
      <c r="AJ346" s="279"/>
      <c r="AK346" s="279"/>
      <c r="AL346" s="279"/>
      <c r="AM346" s="279"/>
      <c r="AN346" s="279"/>
      <c r="AO346" s="279"/>
      <c r="AP346" s="279"/>
      <c r="AQ346" s="92"/>
      <c r="AR346" s="279"/>
      <c r="AS346" s="279"/>
      <c r="AT346" s="279"/>
      <c r="AU346" s="279"/>
      <c r="AV346" s="279"/>
      <c r="AW346" s="279"/>
      <c r="AX346" s="279"/>
      <c r="AY346" s="279"/>
      <c r="AZ346" s="279"/>
      <c r="BA346" s="279"/>
      <c r="BB346" s="279"/>
      <c r="BC346" s="279"/>
      <c r="BD346" s="279"/>
      <c r="BE346" s="279"/>
      <c r="BF346" s="279"/>
      <c r="BG346" s="279"/>
      <c r="BH346" s="279"/>
      <c r="BI346" s="279"/>
      <c r="BJ346" s="279"/>
      <c r="BK346" s="279"/>
      <c r="BL346" s="279"/>
      <c r="BM346" s="279"/>
      <c r="BN346" s="279"/>
      <c r="BO346" s="279"/>
      <c r="BP346" s="279"/>
      <c r="BQ346" s="279"/>
      <c r="BR346" s="279"/>
      <c r="BS346" s="279"/>
      <c r="BT346" s="279"/>
      <c r="BU346" s="279"/>
      <c r="BV346" s="279"/>
      <c r="BW346" s="279"/>
      <c r="BX346" s="279"/>
      <c r="BY346" s="279"/>
      <c r="BZ346" s="279"/>
      <c r="CA346" s="279"/>
      <c r="CB346" s="279"/>
      <c r="CC346" s="279"/>
      <c r="CD346" s="279"/>
      <c r="CE346" s="279"/>
      <c r="CF346" s="279"/>
      <c r="CG346" s="279"/>
      <c r="CH346" s="279"/>
      <c r="CI346" s="279"/>
      <c r="CJ346" s="279"/>
      <c r="CK346" s="279"/>
      <c r="CL346" s="279"/>
      <c r="CM346" s="279"/>
      <c r="CN346" s="279"/>
      <c r="CO346" s="279"/>
      <c r="CP346" s="289" t="str">
        <f t="shared" si="20"/>
        <v/>
      </c>
      <c r="CQ346" s="202"/>
    </row>
    <row r="347" spans="1:95" x14ac:dyDescent="0.3">
      <c r="A347" s="99"/>
      <c r="B347" s="268">
        <f t="shared" si="21"/>
        <v>338</v>
      </c>
      <c r="C347" s="280"/>
      <c r="D347" s="280"/>
      <c r="F347" s="280"/>
      <c r="G347" s="282"/>
      <c r="H347" s="101"/>
      <c r="I347" s="283"/>
      <c r="J347" s="283"/>
      <c r="K347" s="283"/>
      <c r="L347" s="283"/>
      <c r="M347" s="283"/>
      <c r="N347" s="283"/>
      <c r="O347" s="283"/>
      <c r="P347" s="101"/>
      <c r="Q347" s="283"/>
      <c r="R347" s="283"/>
      <c r="S347" s="283"/>
      <c r="T347" s="283"/>
      <c r="U347" s="283"/>
      <c r="V347" s="283"/>
      <c r="W347" s="283"/>
      <c r="X347" s="102"/>
      <c r="Y347" s="284"/>
      <c r="Z347" s="284"/>
      <c r="AA347" s="284"/>
      <c r="AB347" s="206" t="str">
        <f t="shared" si="19"/>
        <v/>
      </c>
      <c r="AC347" s="285"/>
      <c r="AD347" s="285"/>
      <c r="AE347" s="102"/>
      <c r="AF347" s="287"/>
      <c r="AG347" s="287"/>
      <c r="AH347" s="102"/>
      <c r="AI347" s="279"/>
      <c r="AJ347" s="279"/>
      <c r="AK347" s="279"/>
      <c r="AL347" s="279"/>
      <c r="AM347" s="279"/>
      <c r="AN347" s="279"/>
      <c r="AO347" s="279"/>
      <c r="AP347" s="279"/>
      <c r="AQ347" s="92"/>
      <c r="AR347" s="279"/>
      <c r="AS347" s="279"/>
      <c r="AT347" s="279"/>
      <c r="AU347" s="279"/>
      <c r="AV347" s="279"/>
      <c r="AW347" s="279"/>
      <c r="AX347" s="279"/>
      <c r="AY347" s="279"/>
      <c r="AZ347" s="279"/>
      <c r="BA347" s="279"/>
      <c r="BB347" s="279"/>
      <c r="BC347" s="279"/>
      <c r="BD347" s="279"/>
      <c r="BE347" s="279"/>
      <c r="BF347" s="279"/>
      <c r="BG347" s="279"/>
      <c r="BH347" s="279"/>
      <c r="BI347" s="279"/>
      <c r="BJ347" s="279"/>
      <c r="BK347" s="279"/>
      <c r="BL347" s="279"/>
      <c r="BM347" s="279"/>
      <c r="BN347" s="279"/>
      <c r="BO347" s="279"/>
      <c r="BP347" s="279"/>
      <c r="BQ347" s="279"/>
      <c r="BR347" s="279"/>
      <c r="BS347" s="279"/>
      <c r="BT347" s="279"/>
      <c r="BU347" s="279"/>
      <c r="BV347" s="279"/>
      <c r="BW347" s="279"/>
      <c r="BX347" s="279"/>
      <c r="BY347" s="279"/>
      <c r="BZ347" s="279"/>
      <c r="CA347" s="279"/>
      <c r="CB347" s="279"/>
      <c r="CC347" s="279"/>
      <c r="CD347" s="279"/>
      <c r="CE347" s="279"/>
      <c r="CF347" s="279"/>
      <c r="CG347" s="279"/>
      <c r="CH347" s="279"/>
      <c r="CI347" s="279"/>
      <c r="CJ347" s="279"/>
      <c r="CK347" s="279"/>
      <c r="CL347" s="279"/>
      <c r="CM347" s="279"/>
      <c r="CN347" s="279"/>
      <c r="CO347" s="279"/>
      <c r="CP347" s="289" t="str">
        <f t="shared" si="20"/>
        <v/>
      </c>
      <c r="CQ347" s="202"/>
    </row>
    <row r="348" spans="1:95" x14ac:dyDescent="0.3">
      <c r="A348" s="99"/>
      <c r="B348" s="268">
        <f t="shared" si="21"/>
        <v>339</v>
      </c>
      <c r="C348" s="280"/>
      <c r="D348" s="280"/>
      <c r="F348" s="280"/>
      <c r="G348" s="282"/>
      <c r="H348" s="101"/>
      <c r="I348" s="283"/>
      <c r="J348" s="283"/>
      <c r="K348" s="283"/>
      <c r="L348" s="283"/>
      <c r="M348" s="283"/>
      <c r="N348" s="283"/>
      <c r="O348" s="283"/>
      <c r="P348" s="101"/>
      <c r="Q348" s="283"/>
      <c r="R348" s="283"/>
      <c r="S348" s="283"/>
      <c r="T348" s="283"/>
      <c r="U348" s="283"/>
      <c r="V348" s="283"/>
      <c r="W348" s="283"/>
      <c r="X348" s="102"/>
      <c r="Y348" s="284"/>
      <c r="Z348" s="284"/>
      <c r="AA348" s="284"/>
      <c r="AB348" s="206" t="str">
        <f t="shared" si="19"/>
        <v/>
      </c>
      <c r="AC348" s="285"/>
      <c r="AD348" s="285"/>
      <c r="AE348" s="102"/>
      <c r="AF348" s="287"/>
      <c r="AG348" s="287"/>
      <c r="AH348" s="102"/>
      <c r="AI348" s="279"/>
      <c r="AJ348" s="279"/>
      <c r="AK348" s="279"/>
      <c r="AL348" s="279"/>
      <c r="AM348" s="279"/>
      <c r="AN348" s="279"/>
      <c r="AO348" s="279"/>
      <c r="AP348" s="279"/>
      <c r="AQ348" s="92"/>
      <c r="AR348" s="279"/>
      <c r="AS348" s="279"/>
      <c r="AT348" s="279"/>
      <c r="AU348" s="279"/>
      <c r="AV348" s="279"/>
      <c r="AW348" s="279"/>
      <c r="AX348" s="279"/>
      <c r="AY348" s="279"/>
      <c r="AZ348" s="279"/>
      <c r="BA348" s="279"/>
      <c r="BB348" s="279"/>
      <c r="BC348" s="279"/>
      <c r="BD348" s="279"/>
      <c r="BE348" s="279"/>
      <c r="BF348" s="279"/>
      <c r="BG348" s="279"/>
      <c r="BH348" s="279"/>
      <c r="BI348" s="279"/>
      <c r="BJ348" s="279"/>
      <c r="BK348" s="279"/>
      <c r="BL348" s="279"/>
      <c r="BM348" s="279"/>
      <c r="BN348" s="279"/>
      <c r="BO348" s="279"/>
      <c r="BP348" s="279"/>
      <c r="BQ348" s="279"/>
      <c r="BR348" s="279"/>
      <c r="BS348" s="279"/>
      <c r="BT348" s="279"/>
      <c r="BU348" s="279"/>
      <c r="BV348" s="279"/>
      <c r="BW348" s="279"/>
      <c r="BX348" s="279"/>
      <c r="BY348" s="279"/>
      <c r="BZ348" s="279"/>
      <c r="CA348" s="279"/>
      <c r="CB348" s="279"/>
      <c r="CC348" s="279"/>
      <c r="CD348" s="279"/>
      <c r="CE348" s="279"/>
      <c r="CF348" s="279"/>
      <c r="CG348" s="279"/>
      <c r="CH348" s="279"/>
      <c r="CI348" s="279"/>
      <c r="CJ348" s="279"/>
      <c r="CK348" s="279"/>
      <c r="CL348" s="279"/>
      <c r="CM348" s="279"/>
      <c r="CN348" s="279"/>
      <c r="CO348" s="279"/>
      <c r="CP348" s="289" t="str">
        <f t="shared" si="20"/>
        <v/>
      </c>
      <c r="CQ348" s="202"/>
    </row>
    <row r="349" spans="1:95" x14ac:dyDescent="0.3">
      <c r="A349" s="99"/>
      <c r="B349" s="268">
        <f t="shared" si="21"/>
        <v>340</v>
      </c>
      <c r="C349" s="280"/>
      <c r="D349" s="280"/>
      <c r="F349" s="280"/>
      <c r="G349" s="282"/>
      <c r="H349" s="101"/>
      <c r="I349" s="283"/>
      <c r="J349" s="283"/>
      <c r="K349" s="283"/>
      <c r="L349" s="283"/>
      <c r="M349" s="283"/>
      <c r="N349" s="283"/>
      <c r="O349" s="283"/>
      <c r="P349" s="101"/>
      <c r="Q349" s="283"/>
      <c r="R349" s="283"/>
      <c r="S349" s="283"/>
      <c r="T349" s="283"/>
      <c r="U349" s="283"/>
      <c r="V349" s="283"/>
      <c r="W349" s="283"/>
      <c r="X349" s="102"/>
      <c r="Y349" s="284"/>
      <c r="Z349" s="284"/>
      <c r="AA349" s="284"/>
      <c r="AB349" s="206" t="str">
        <f t="shared" si="19"/>
        <v/>
      </c>
      <c r="AC349" s="285"/>
      <c r="AD349" s="285"/>
      <c r="AE349" s="102"/>
      <c r="AF349" s="287"/>
      <c r="AG349" s="287"/>
      <c r="AH349" s="102"/>
      <c r="AI349" s="279"/>
      <c r="AJ349" s="279"/>
      <c r="AK349" s="279"/>
      <c r="AL349" s="279"/>
      <c r="AM349" s="279"/>
      <c r="AN349" s="279"/>
      <c r="AO349" s="279"/>
      <c r="AP349" s="279"/>
      <c r="AQ349" s="92"/>
      <c r="AR349" s="279"/>
      <c r="AS349" s="279"/>
      <c r="AT349" s="279"/>
      <c r="AU349" s="279"/>
      <c r="AV349" s="279"/>
      <c r="AW349" s="279"/>
      <c r="AX349" s="279"/>
      <c r="AY349" s="279"/>
      <c r="AZ349" s="279"/>
      <c r="BA349" s="279"/>
      <c r="BB349" s="279"/>
      <c r="BC349" s="279"/>
      <c r="BD349" s="279"/>
      <c r="BE349" s="279"/>
      <c r="BF349" s="279"/>
      <c r="BG349" s="279"/>
      <c r="BH349" s="279"/>
      <c r="BI349" s="279"/>
      <c r="BJ349" s="279"/>
      <c r="BK349" s="279"/>
      <c r="BL349" s="279"/>
      <c r="BM349" s="279"/>
      <c r="BN349" s="279"/>
      <c r="BO349" s="279"/>
      <c r="BP349" s="279"/>
      <c r="BQ349" s="279"/>
      <c r="BR349" s="279"/>
      <c r="BS349" s="279"/>
      <c r="BT349" s="279"/>
      <c r="BU349" s="279"/>
      <c r="BV349" s="279"/>
      <c r="BW349" s="279"/>
      <c r="BX349" s="279"/>
      <c r="BY349" s="279"/>
      <c r="BZ349" s="279"/>
      <c r="CA349" s="279"/>
      <c r="CB349" s="279"/>
      <c r="CC349" s="279"/>
      <c r="CD349" s="279"/>
      <c r="CE349" s="279"/>
      <c r="CF349" s="279"/>
      <c r="CG349" s="279"/>
      <c r="CH349" s="279"/>
      <c r="CI349" s="279"/>
      <c r="CJ349" s="279"/>
      <c r="CK349" s="279"/>
      <c r="CL349" s="279"/>
      <c r="CM349" s="279"/>
      <c r="CN349" s="279"/>
      <c r="CO349" s="279"/>
      <c r="CP349" s="289" t="str">
        <f t="shared" si="20"/>
        <v/>
      </c>
      <c r="CQ349" s="202"/>
    </row>
    <row r="350" spans="1:95" x14ac:dyDescent="0.3">
      <c r="A350" s="99"/>
      <c r="B350" s="268">
        <f t="shared" si="21"/>
        <v>341</v>
      </c>
      <c r="C350" s="280"/>
      <c r="D350" s="280"/>
      <c r="F350" s="280"/>
      <c r="G350" s="282"/>
      <c r="H350" s="101"/>
      <c r="I350" s="283"/>
      <c r="J350" s="283"/>
      <c r="K350" s="283"/>
      <c r="L350" s="283"/>
      <c r="M350" s="283"/>
      <c r="N350" s="283"/>
      <c r="O350" s="283"/>
      <c r="P350" s="101"/>
      <c r="Q350" s="283"/>
      <c r="R350" s="283"/>
      <c r="S350" s="283"/>
      <c r="T350" s="283"/>
      <c r="U350" s="283"/>
      <c r="V350" s="283"/>
      <c r="W350" s="283"/>
      <c r="X350" s="102"/>
      <c r="Y350" s="284"/>
      <c r="Z350" s="284"/>
      <c r="AA350" s="284"/>
      <c r="AB350" s="206" t="str">
        <f t="shared" si="19"/>
        <v/>
      </c>
      <c r="AC350" s="285"/>
      <c r="AD350" s="285"/>
      <c r="AE350" s="102"/>
      <c r="AF350" s="287"/>
      <c r="AG350" s="287"/>
      <c r="AH350" s="102"/>
      <c r="AI350" s="279"/>
      <c r="AJ350" s="279"/>
      <c r="AK350" s="279"/>
      <c r="AL350" s="279"/>
      <c r="AM350" s="279"/>
      <c r="AN350" s="279"/>
      <c r="AO350" s="279"/>
      <c r="AP350" s="279"/>
      <c r="AQ350" s="92"/>
      <c r="AR350" s="279"/>
      <c r="AS350" s="279"/>
      <c r="AT350" s="279"/>
      <c r="AU350" s="279"/>
      <c r="AV350" s="279"/>
      <c r="AW350" s="279"/>
      <c r="AX350" s="279"/>
      <c r="AY350" s="279"/>
      <c r="AZ350" s="279"/>
      <c r="BA350" s="279"/>
      <c r="BB350" s="279"/>
      <c r="BC350" s="279"/>
      <c r="BD350" s="279"/>
      <c r="BE350" s="279"/>
      <c r="BF350" s="279"/>
      <c r="BG350" s="279"/>
      <c r="BH350" s="279"/>
      <c r="BI350" s="279"/>
      <c r="BJ350" s="279"/>
      <c r="BK350" s="279"/>
      <c r="BL350" s="279"/>
      <c r="BM350" s="279"/>
      <c r="BN350" s="279"/>
      <c r="BO350" s="279"/>
      <c r="BP350" s="279"/>
      <c r="BQ350" s="279"/>
      <c r="BR350" s="279"/>
      <c r="BS350" s="279"/>
      <c r="BT350" s="279"/>
      <c r="BU350" s="279"/>
      <c r="BV350" s="279"/>
      <c r="BW350" s="279"/>
      <c r="BX350" s="279"/>
      <c r="BY350" s="279"/>
      <c r="BZ350" s="279"/>
      <c r="CA350" s="279"/>
      <c r="CB350" s="279"/>
      <c r="CC350" s="279"/>
      <c r="CD350" s="279"/>
      <c r="CE350" s="279"/>
      <c r="CF350" s="279"/>
      <c r="CG350" s="279"/>
      <c r="CH350" s="279"/>
      <c r="CI350" s="279"/>
      <c r="CJ350" s="279"/>
      <c r="CK350" s="279"/>
      <c r="CL350" s="279"/>
      <c r="CM350" s="279"/>
      <c r="CN350" s="279"/>
      <c r="CO350" s="279"/>
      <c r="CP350" s="289" t="str">
        <f t="shared" si="20"/>
        <v/>
      </c>
      <c r="CQ350" s="202"/>
    </row>
    <row r="351" spans="1:95" x14ac:dyDescent="0.3">
      <c r="A351" s="99"/>
      <c r="B351" s="268">
        <f t="shared" si="21"/>
        <v>342</v>
      </c>
      <c r="C351" s="280"/>
      <c r="D351" s="280"/>
      <c r="F351" s="280"/>
      <c r="G351" s="282"/>
      <c r="H351" s="101"/>
      <c r="I351" s="283"/>
      <c r="J351" s="283"/>
      <c r="K351" s="283"/>
      <c r="L351" s="283"/>
      <c r="M351" s="283"/>
      <c r="N351" s="283"/>
      <c r="O351" s="283"/>
      <c r="P351" s="101"/>
      <c r="Q351" s="283"/>
      <c r="R351" s="283"/>
      <c r="S351" s="283"/>
      <c r="T351" s="283"/>
      <c r="U351" s="283"/>
      <c r="V351" s="283"/>
      <c r="W351" s="283"/>
      <c r="X351" s="102"/>
      <c r="Y351" s="284"/>
      <c r="Z351" s="284"/>
      <c r="AA351" s="284"/>
      <c r="AB351" s="206" t="str">
        <f t="shared" si="19"/>
        <v/>
      </c>
      <c r="AC351" s="285"/>
      <c r="AD351" s="285"/>
      <c r="AE351" s="102"/>
      <c r="AF351" s="287"/>
      <c r="AG351" s="287"/>
      <c r="AH351" s="102"/>
      <c r="AI351" s="279"/>
      <c r="AJ351" s="279"/>
      <c r="AK351" s="279"/>
      <c r="AL351" s="279"/>
      <c r="AM351" s="279"/>
      <c r="AN351" s="279"/>
      <c r="AO351" s="279"/>
      <c r="AP351" s="279"/>
      <c r="AQ351" s="92"/>
      <c r="AR351" s="279"/>
      <c r="AS351" s="279"/>
      <c r="AT351" s="279"/>
      <c r="AU351" s="279"/>
      <c r="AV351" s="279"/>
      <c r="AW351" s="279"/>
      <c r="AX351" s="279"/>
      <c r="AY351" s="279"/>
      <c r="AZ351" s="279"/>
      <c r="BA351" s="279"/>
      <c r="BB351" s="279"/>
      <c r="BC351" s="279"/>
      <c r="BD351" s="279"/>
      <c r="BE351" s="279"/>
      <c r="BF351" s="279"/>
      <c r="BG351" s="279"/>
      <c r="BH351" s="279"/>
      <c r="BI351" s="279"/>
      <c r="BJ351" s="279"/>
      <c r="BK351" s="279"/>
      <c r="BL351" s="279"/>
      <c r="BM351" s="279"/>
      <c r="BN351" s="279"/>
      <c r="BO351" s="279"/>
      <c r="BP351" s="279"/>
      <c r="BQ351" s="279"/>
      <c r="BR351" s="279"/>
      <c r="BS351" s="279"/>
      <c r="BT351" s="279"/>
      <c r="BU351" s="279"/>
      <c r="BV351" s="279"/>
      <c r="BW351" s="279"/>
      <c r="BX351" s="279"/>
      <c r="BY351" s="279"/>
      <c r="BZ351" s="279"/>
      <c r="CA351" s="279"/>
      <c r="CB351" s="279"/>
      <c r="CC351" s="279"/>
      <c r="CD351" s="279"/>
      <c r="CE351" s="279"/>
      <c r="CF351" s="279"/>
      <c r="CG351" s="279"/>
      <c r="CH351" s="279"/>
      <c r="CI351" s="279"/>
      <c r="CJ351" s="279"/>
      <c r="CK351" s="279"/>
      <c r="CL351" s="279"/>
      <c r="CM351" s="279"/>
      <c r="CN351" s="279"/>
      <c r="CO351" s="279"/>
      <c r="CP351" s="289" t="str">
        <f t="shared" si="20"/>
        <v/>
      </c>
      <c r="CQ351" s="202"/>
    </row>
    <row r="352" spans="1:95" x14ac:dyDescent="0.3">
      <c r="A352" s="99"/>
      <c r="B352" s="268">
        <f t="shared" si="21"/>
        <v>343</v>
      </c>
      <c r="C352" s="280"/>
      <c r="D352" s="280"/>
      <c r="F352" s="280"/>
      <c r="G352" s="282"/>
      <c r="H352" s="101"/>
      <c r="I352" s="283"/>
      <c r="J352" s="283"/>
      <c r="K352" s="283"/>
      <c r="L352" s="283"/>
      <c r="M352" s="283"/>
      <c r="N352" s="283"/>
      <c r="O352" s="283"/>
      <c r="P352" s="101"/>
      <c r="Q352" s="283"/>
      <c r="R352" s="283"/>
      <c r="S352" s="283"/>
      <c r="T352" s="283"/>
      <c r="U352" s="283"/>
      <c r="V352" s="283"/>
      <c r="W352" s="283"/>
      <c r="X352" s="102"/>
      <c r="Y352" s="284"/>
      <c r="Z352" s="284"/>
      <c r="AA352" s="284"/>
      <c r="AB352" s="206" t="str">
        <f t="shared" si="19"/>
        <v/>
      </c>
      <c r="AC352" s="285"/>
      <c r="AD352" s="285"/>
      <c r="AE352" s="102"/>
      <c r="AF352" s="287"/>
      <c r="AG352" s="287"/>
      <c r="AH352" s="102"/>
      <c r="AI352" s="279"/>
      <c r="AJ352" s="279"/>
      <c r="AK352" s="279"/>
      <c r="AL352" s="279"/>
      <c r="AM352" s="279"/>
      <c r="AN352" s="279"/>
      <c r="AO352" s="279"/>
      <c r="AP352" s="279"/>
      <c r="AQ352" s="92"/>
      <c r="AR352" s="279"/>
      <c r="AS352" s="279"/>
      <c r="AT352" s="279"/>
      <c r="AU352" s="279"/>
      <c r="AV352" s="279"/>
      <c r="AW352" s="279"/>
      <c r="AX352" s="279"/>
      <c r="AY352" s="279"/>
      <c r="AZ352" s="279"/>
      <c r="BA352" s="279"/>
      <c r="BB352" s="279"/>
      <c r="BC352" s="279"/>
      <c r="BD352" s="279"/>
      <c r="BE352" s="279"/>
      <c r="BF352" s="279"/>
      <c r="BG352" s="279"/>
      <c r="BH352" s="279"/>
      <c r="BI352" s="279"/>
      <c r="BJ352" s="279"/>
      <c r="BK352" s="279"/>
      <c r="BL352" s="279"/>
      <c r="BM352" s="279"/>
      <c r="BN352" s="279"/>
      <c r="BO352" s="279"/>
      <c r="BP352" s="279"/>
      <c r="BQ352" s="279"/>
      <c r="BR352" s="279"/>
      <c r="BS352" s="279"/>
      <c r="BT352" s="279"/>
      <c r="BU352" s="279"/>
      <c r="BV352" s="279"/>
      <c r="BW352" s="279"/>
      <c r="BX352" s="279"/>
      <c r="BY352" s="279"/>
      <c r="BZ352" s="279"/>
      <c r="CA352" s="279"/>
      <c r="CB352" s="279"/>
      <c r="CC352" s="279"/>
      <c r="CD352" s="279"/>
      <c r="CE352" s="279"/>
      <c r="CF352" s="279"/>
      <c r="CG352" s="279"/>
      <c r="CH352" s="279"/>
      <c r="CI352" s="279"/>
      <c r="CJ352" s="279"/>
      <c r="CK352" s="279"/>
      <c r="CL352" s="279"/>
      <c r="CM352" s="279"/>
      <c r="CN352" s="279"/>
      <c r="CO352" s="279"/>
      <c r="CP352" s="289" t="str">
        <f t="shared" si="20"/>
        <v/>
      </c>
      <c r="CQ352" s="202"/>
    </row>
    <row r="353" spans="1:95" x14ac:dyDescent="0.3">
      <c r="A353" s="99"/>
      <c r="B353" s="268">
        <f t="shared" si="21"/>
        <v>344</v>
      </c>
      <c r="C353" s="280"/>
      <c r="D353" s="280"/>
      <c r="F353" s="280"/>
      <c r="G353" s="282"/>
      <c r="H353" s="101"/>
      <c r="I353" s="283"/>
      <c r="J353" s="283"/>
      <c r="K353" s="283"/>
      <c r="L353" s="283"/>
      <c r="M353" s="283"/>
      <c r="N353" s="283"/>
      <c r="O353" s="283"/>
      <c r="P353" s="101"/>
      <c r="Q353" s="283"/>
      <c r="R353" s="283"/>
      <c r="S353" s="283"/>
      <c r="T353" s="283"/>
      <c r="U353" s="283"/>
      <c r="V353" s="283"/>
      <c r="W353" s="283"/>
      <c r="X353" s="102"/>
      <c r="Y353" s="284"/>
      <c r="Z353" s="284"/>
      <c r="AA353" s="284"/>
      <c r="AB353" s="206" t="str">
        <f t="shared" si="19"/>
        <v/>
      </c>
      <c r="AC353" s="285"/>
      <c r="AD353" s="285"/>
      <c r="AE353" s="102"/>
      <c r="AF353" s="287"/>
      <c r="AG353" s="287"/>
      <c r="AH353" s="102"/>
      <c r="AI353" s="279"/>
      <c r="AJ353" s="279"/>
      <c r="AK353" s="279"/>
      <c r="AL353" s="279"/>
      <c r="AM353" s="279"/>
      <c r="AN353" s="279"/>
      <c r="AO353" s="279"/>
      <c r="AP353" s="279"/>
      <c r="AQ353" s="92"/>
      <c r="AR353" s="279"/>
      <c r="AS353" s="279"/>
      <c r="AT353" s="279"/>
      <c r="AU353" s="279"/>
      <c r="AV353" s="279"/>
      <c r="AW353" s="279"/>
      <c r="AX353" s="279"/>
      <c r="AY353" s="279"/>
      <c r="AZ353" s="279"/>
      <c r="BA353" s="279"/>
      <c r="BB353" s="279"/>
      <c r="BC353" s="279"/>
      <c r="BD353" s="279"/>
      <c r="BE353" s="279"/>
      <c r="BF353" s="279"/>
      <c r="BG353" s="279"/>
      <c r="BH353" s="279"/>
      <c r="BI353" s="279"/>
      <c r="BJ353" s="279"/>
      <c r="BK353" s="279"/>
      <c r="BL353" s="279"/>
      <c r="BM353" s="279"/>
      <c r="BN353" s="279"/>
      <c r="BO353" s="279"/>
      <c r="BP353" s="279"/>
      <c r="BQ353" s="279"/>
      <c r="BR353" s="279"/>
      <c r="BS353" s="279"/>
      <c r="BT353" s="279"/>
      <c r="BU353" s="279"/>
      <c r="BV353" s="279"/>
      <c r="BW353" s="279"/>
      <c r="BX353" s="279"/>
      <c r="BY353" s="279"/>
      <c r="BZ353" s="279"/>
      <c r="CA353" s="279"/>
      <c r="CB353" s="279"/>
      <c r="CC353" s="279"/>
      <c r="CD353" s="279"/>
      <c r="CE353" s="279"/>
      <c r="CF353" s="279"/>
      <c r="CG353" s="279"/>
      <c r="CH353" s="279"/>
      <c r="CI353" s="279"/>
      <c r="CJ353" s="279"/>
      <c r="CK353" s="279"/>
      <c r="CL353" s="279"/>
      <c r="CM353" s="279"/>
      <c r="CN353" s="279"/>
      <c r="CO353" s="279"/>
      <c r="CP353" s="289" t="str">
        <f t="shared" si="20"/>
        <v/>
      </c>
      <c r="CQ353" s="202"/>
    </row>
    <row r="354" spans="1:95" x14ac:dyDescent="0.3">
      <c r="A354" s="99"/>
      <c r="B354" s="268">
        <f t="shared" si="21"/>
        <v>345</v>
      </c>
      <c r="C354" s="280"/>
      <c r="D354" s="280"/>
      <c r="F354" s="280"/>
      <c r="G354" s="282"/>
      <c r="H354" s="101"/>
      <c r="I354" s="283"/>
      <c r="J354" s="283"/>
      <c r="K354" s="283"/>
      <c r="L354" s="283"/>
      <c r="M354" s="283"/>
      <c r="N354" s="283"/>
      <c r="O354" s="283"/>
      <c r="P354" s="101"/>
      <c r="Q354" s="283"/>
      <c r="R354" s="283"/>
      <c r="S354" s="283"/>
      <c r="T354" s="283"/>
      <c r="U354" s="283"/>
      <c r="V354" s="283"/>
      <c r="W354" s="283"/>
      <c r="X354" s="102"/>
      <c r="Y354" s="284"/>
      <c r="Z354" s="284"/>
      <c r="AA354" s="284"/>
      <c r="AB354" s="206" t="str">
        <f t="shared" si="19"/>
        <v/>
      </c>
      <c r="AC354" s="285"/>
      <c r="AD354" s="285"/>
      <c r="AE354" s="102"/>
      <c r="AF354" s="287"/>
      <c r="AG354" s="287"/>
      <c r="AH354" s="102"/>
      <c r="AI354" s="279"/>
      <c r="AJ354" s="279"/>
      <c r="AK354" s="279"/>
      <c r="AL354" s="279"/>
      <c r="AM354" s="279"/>
      <c r="AN354" s="279"/>
      <c r="AO354" s="279"/>
      <c r="AP354" s="279"/>
      <c r="AQ354" s="92"/>
      <c r="AR354" s="279"/>
      <c r="AS354" s="279"/>
      <c r="AT354" s="279"/>
      <c r="AU354" s="279"/>
      <c r="AV354" s="279"/>
      <c r="AW354" s="279"/>
      <c r="AX354" s="279"/>
      <c r="AY354" s="279"/>
      <c r="AZ354" s="279"/>
      <c r="BA354" s="279"/>
      <c r="BB354" s="279"/>
      <c r="BC354" s="279"/>
      <c r="BD354" s="279"/>
      <c r="BE354" s="279"/>
      <c r="BF354" s="279"/>
      <c r="BG354" s="279"/>
      <c r="BH354" s="279"/>
      <c r="BI354" s="279"/>
      <c r="BJ354" s="279"/>
      <c r="BK354" s="279"/>
      <c r="BL354" s="279"/>
      <c r="BM354" s="279"/>
      <c r="BN354" s="279"/>
      <c r="BO354" s="279"/>
      <c r="BP354" s="279"/>
      <c r="BQ354" s="279"/>
      <c r="BR354" s="279"/>
      <c r="BS354" s="279"/>
      <c r="BT354" s="279"/>
      <c r="BU354" s="279"/>
      <c r="BV354" s="279"/>
      <c r="BW354" s="279"/>
      <c r="BX354" s="279"/>
      <c r="BY354" s="279"/>
      <c r="BZ354" s="279"/>
      <c r="CA354" s="279"/>
      <c r="CB354" s="279"/>
      <c r="CC354" s="279"/>
      <c r="CD354" s="279"/>
      <c r="CE354" s="279"/>
      <c r="CF354" s="279"/>
      <c r="CG354" s="279"/>
      <c r="CH354" s="279"/>
      <c r="CI354" s="279"/>
      <c r="CJ354" s="279"/>
      <c r="CK354" s="279"/>
      <c r="CL354" s="279"/>
      <c r="CM354" s="279"/>
      <c r="CN354" s="279"/>
      <c r="CO354" s="279"/>
      <c r="CP354" s="289" t="str">
        <f t="shared" si="20"/>
        <v/>
      </c>
      <c r="CQ354" s="202"/>
    </row>
    <row r="355" spans="1:95" x14ac:dyDescent="0.3">
      <c r="A355" s="99"/>
      <c r="B355" s="268">
        <f t="shared" si="21"/>
        <v>346</v>
      </c>
      <c r="C355" s="280"/>
      <c r="D355" s="280"/>
      <c r="F355" s="280"/>
      <c r="G355" s="282"/>
      <c r="H355" s="101"/>
      <c r="I355" s="283"/>
      <c r="J355" s="283"/>
      <c r="K355" s="283"/>
      <c r="L355" s="283"/>
      <c r="M355" s="283"/>
      <c r="N355" s="283"/>
      <c r="O355" s="283"/>
      <c r="P355" s="101"/>
      <c r="Q355" s="283"/>
      <c r="R355" s="283"/>
      <c r="S355" s="283"/>
      <c r="T355" s="283"/>
      <c r="U355" s="283"/>
      <c r="V355" s="283"/>
      <c r="W355" s="283"/>
      <c r="X355" s="102"/>
      <c r="Y355" s="284"/>
      <c r="Z355" s="284"/>
      <c r="AA355" s="284"/>
      <c r="AB355" s="206" t="str">
        <f t="shared" si="19"/>
        <v/>
      </c>
      <c r="AC355" s="285"/>
      <c r="AD355" s="285"/>
      <c r="AE355" s="102"/>
      <c r="AF355" s="287"/>
      <c r="AG355" s="287"/>
      <c r="AH355" s="102"/>
      <c r="AI355" s="279"/>
      <c r="AJ355" s="279"/>
      <c r="AK355" s="279"/>
      <c r="AL355" s="279"/>
      <c r="AM355" s="279"/>
      <c r="AN355" s="279"/>
      <c r="AO355" s="279"/>
      <c r="AP355" s="279"/>
      <c r="AQ355" s="92"/>
      <c r="AR355" s="279"/>
      <c r="AS355" s="279"/>
      <c r="AT355" s="279"/>
      <c r="AU355" s="279"/>
      <c r="AV355" s="279"/>
      <c r="AW355" s="279"/>
      <c r="AX355" s="279"/>
      <c r="AY355" s="279"/>
      <c r="AZ355" s="279"/>
      <c r="BA355" s="279"/>
      <c r="BB355" s="279"/>
      <c r="BC355" s="279"/>
      <c r="BD355" s="279"/>
      <c r="BE355" s="279"/>
      <c r="BF355" s="279"/>
      <c r="BG355" s="279"/>
      <c r="BH355" s="279"/>
      <c r="BI355" s="279"/>
      <c r="BJ355" s="279"/>
      <c r="BK355" s="279"/>
      <c r="BL355" s="279"/>
      <c r="BM355" s="279"/>
      <c r="BN355" s="279"/>
      <c r="BO355" s="279"/>
      <c r="BP355" s="279"/>
      <c r="BQ355" s="279"/>
      <c r="BR355" s="279"/>
      <c r="BS355" s="279"/>
      <c r="BT355" s="279"/>
      <c r="BU355" s="279"/>
      <c r="BV355" s="279"/>
      <c r="BW355" s="279"/>
      <c r="BX355" s="279"/>
      <c r="BY355" s="279"/>
      <c r="BZ355" s="279"/>
      <c r="CA355" s="279"/>
      <c r="CB355" s="279"/>
      <c r="CC355" s="279"/>
      <c r="CD355" s="279"/>
      <c r="CE355" s="279"/>
      <c r="CF355" s="279"/>
      <c r="CG355" s="279"/>
      <c r="CH355" s="279"/>
      <c r="CI355" s="279"/>
      <c r="CJ355" s="279"/>
      <c r="CK355" s="279"/>
      <c r="CL355" s="279"/>
      <c r="CM355" s="279"/>
      <c r="CN355" s="279"/>
      <c r="CO355" s="279"/>
      <c r="CP355" s="289" t="str">
        <f t="shared" si="20"/>
        <v/>
      </c>
      <c r="CQ355" s="202"/>
    </row>
    <row r="356" spans="1:95" x14ac:dyDescent="0.3">
      <c r="A356" s="99"/>
      <c r="B356" s="268">
        <f t="shared" si="21"/>
        <v>347</v>
      </c>
      <c r="C356" s="280"/>
      <c r="D356" s="280"/>
      <c r="F356" s="280"/>
      <c r="G356" s="282"/>
      <c r="H356" s="101"/>
      <c r="I356" s="283"/>
      <c r="J356" s="283"/>
      <c r="K356" s="283"/>
      <c r="L356" s="283"/>
      <c r="M356" s="283"/>
      <c r="N356" s="283"/>
      <c r="O356" s="283"/>
      <c r="P356" s="101"/>
      <c r="Q356" s="283"/>
      <c r="R356" s="283"/>
      <c r="S356" s="283"/>
      <c r="T356" s="283"/>
      <c r="U356" s="283"/>
      <c r="V356" s="283"/>
      <c r="W356" s="283"/>
      <c r="X356" s="102"/>
      <c r="Y356" s="284"/>
      <c r="Z356" s="284"/>
      <c r="AA356" s="284"/>
      <c r="AB356" s="206" t="str">
        <f t="shared" si="19"/>
        <v/>
      </c>
      <c r="AC356" s="285"/>
      <c r="AD356" s="285"/>
      <c r="AE356" s="102"/>
      <c r="AF356" s="287"/>
      <c r="AG356" s="287"/>
      <c r="AH356" s="102"/>
      <c r="AI356" s="279"/>
      <c r="AJ356" s="279"/>
      <c r="AK356" s="279"/>
      <c r="AL356" s="279"/>
      <c r="AM356" s="279"/>
      <c r="AN356" s="279"/>
      <c r="AO356" s="279"/>
      <c r="AP356" s="279"/>
      <c r="AQ356" s="92"/>
      <c r="AR356" s="279"/>
      <c r="AS356" s="279"/>
      <c r="AT356" s="279"/>
      <c r="AU356" s="279"/>
      <c r="AV356" s="279"/>
      <c r="AW356" s="279"/>
      <c r="AX356" s="279"/>
      <c r="AY356" s="279"/>
      <c r="AZ356" s="279"/>
      <c r="BA356" s="279"/>
      <c r="BB356" s="279"/>
      <c r="BC356" s="279"/>
      <c r="BD356" s="279"/>
      <c r="BE356" s="279"/>
      <c r="BF356" s="279"/>
      <c r="BG356" s="279"/>
      <c r="BH356" s="279"/>
      <c r="BI356" s="279"/>
      <c r="BJ356" s="279"/>
      <c r="BK356" s="279"/>
      <c r="BL356" s="279"/>
      <c r="BM356" s="279"/>
      <c r="BN356" s="279"/>
      <c r="BO356" s="279"/>
      <c r="BP356" s="279"/>
      <c r="BQ356" s="279"/>
      <c r="BR356" s="279"/>
      <c r="BS356" s="279"/>
      <c r="BT356" s="279"/>
      <c r="BU356" s="279"/>
      <c r="BV356" s="279"/>
      <c r="BW356" s="279"/>
      <c r="BX356" s="279"/>
      <c r="BY356" s="279"/>
      <c r="BZ356" s="279"/>
      <c r="CA356" s="279"/>
      <c r="CB356" s="279"/>
      <c r="CC356" s="279"/>
      <c r="CD356" s="279"/>
      <c r="CE356" s="279"/>
      <c r="CF356" s="279"/>
      <c r="CG356" s="279"/>
      <c r="CH356" s="279"/>
      <c r="CI356" s="279"/>
      <c r="CJ356" s="279"/>
      <c r="CK356" s="279"/>
      <c r="CL356" s="279"/>
      <c r="CM356" s="279"/>
      <c r="CN356" s="279"/>
      <c r="CO356" s="279"/>
      <c r="CP356" s="289" t="str">
        <f t="shared" si="20"/>
        <v/>
      </c>
      <c r="CQ356" s="202"/>
    </row>
    <row r="357" spans="1:95" x14ac:dyDescent="0.3">
      <c r="A357" s="99"/>
      <c r="B357" s="268">
        <f t="shared" si="21"/>
        <v>348</v>
      </c>
      <c r="C357" s="280"/>
      <c r="D357" s="280"/>
      <c r="F357" s="280"/>
      <c r="G357" s="282"/>
      <c r="H357" s="101"/>
      <c r="I357" s="283"/>
      <c r="J357" s="283"/>
      <c r="K357" s="283"/>
      <c r="L357" s="283"/>
      <c r="M357" s="283"/>
      <c r="N357" s="283"/>
      <c r="O357" s="283"/>
      <c r="P357" s="101"/>
      <c r="Q357" s="283"/>
      <c r="R357" s="283"/>
      <c r="S357" s="283"/>
      <c r="T357" s="283"/>
      <c r="U357" s="283"/>
      <c r="V357" s="283"/>
      <c r="W357" s="283"/>
      <c r="X357" s="102"/>
      <c r="Y357" s="284"/>
      <c r="Z357" s="284"/>
      <c r="AA357" s="284"/>
      <c r="AB357" s="206" t="str">
        <f t="shared" si="19"/>
        <v/>
      </c>
      <c r="AC357" s="285"/>
      <c r="AD357" s="285"/>
      <c r="AE357" s="102"/>
      <c r="AF357" s="287"/>
      <c r="AG357" s="287"/>
      <c r="AH357" s="102"/>
      <c r="AI357" s="279"/>
      <c r="AJ357" s="279"/>
      <c r="AK357" s="279"/>
      <c r="AL357" s="279"/>
      <c r="AM357" s="279"/>
      <c r="AN357" s="279"/>
      <c r="AO357" s="279"/>
      <c r="AP357" s="279"/>
      <c r="AQ357" s="92"/>
      <c r="AR357" s="279"/>
      <c r="AS357" s="279"/>
      <c r="AT357" s="279"/>
      <c r="AU357" s="279"/>
      <c r="AV357" s="279"/>
      <c r="AW357" s="279"/>
      <c r="AX357" s="279"/>
      <c r="AY357" s="279"/>
      <c r="AZ357" s="279"/>
      <c r="BA357" s="279"/>
      <c r="BB357" s="279"/>
      <c r="BC357" s="279"/>
      <c r="BD357" s="279"/>
      <c r="BE357" s="279"/>
      <c r="BF357" s="279"/>
      <c r="BG357" s="279"/>
      <c r="BH357" s="279"/>
      <c r="BI357" s="279"/>
      <c r="BJ357" s="279"/>
      <c r="BK357" s="279"/>
      <c r="BL357" s="279"/>
      <c r="BM357" s="279"/>
      <c r="BN357" s="279"/>
      <c r="BO357" s="279"/>
      <c r="BP357" s="279"/>
      <c r="BQ357" s="279"/>
      <c r="BR357" s="279"/>
      <c r="BS357" s="279"/>
      <c r="BT357" s="279"/>
      <c r="BU357" s="279"/>
      <c r="BV357" s="279"/>
      <c r="BW357" s="279"/>
      <c r="BX357" s="279"/>
      <c r="BY357" s="279"/>
      <c r="BZ357" s="279"/>
      <c r="CA357" s="279"/>
      <c r="CB357" s="279"/>
      <c r="CC357" s="279"/>
      <c r="CD357" s="279"/>
      <c r="CE357" s="279"/>
      <c r="CF357" s="279"/>
      <c r="CG357" s="279"/>
      <c r="CH357" s="279"/>
      <c r="CI357" s="279"/>
      <c r="CJ357" s="279"/>
      <c r="CK357" s="279"/>
      <c r="CL357" s="279"/>
      <c r="CM357" s="279"/>
      <c r="CN357" s="279"/>
      <c r="CO357" s="279"/>
      <c r="CP357" s="289" t="str">
        <f t="shared" si="20"/>
        <v/>
      </c>
      <c r="CQ357" s="202"/>
    </row>
    <row r="358" spans="1:95" x14ac:dyDescent="0.3">
      <c r="A358" s="99"/>
      <c r="B358" s="268">
        <f t="shared" si="21"/>
        <v>349</v>
      </c>
      <c r="C358" s="280"/>
      <c r="D358" s="280"/>
      <c r="F358" s="280"/>
      <c r="G358" s="282"/>
      <c r="H358" s="101"/>
      <c r="I358" s="283"/>
      <c r="J358" s="283"/>
      <c r="K358" s="283"/>
      <c r="L358" s="283"/>
      <c r="M358" s="283"/>
      <c r="N358" s="283"/>
      <c r="O358" s="283"/>
      <c r="P358" s="101"/>
      <c r="Q358" s="283"/>
      <c r="R358" s="283"/>
      <c r="S358" s="283"/>
      <c r="T358" s="283"/>
      <c r="U358" s="283"/>
      <c r="V358" s="283"/>
      <c r="W358" s="283"/>
      <c r="X358" s="102"/>
      <c r="Y358" s="284"/>
      <c r="Z358" s="284"/>
      <c r="AA358" s="284"/>
      <c r="AB358" s="206" t="str">
        <f t="shared" si="19"/>
        <v/>
      </c>
      <c r="AC358" s="285"/>
      <c r="AD358" s="285"/>
      <c r="AE358" s="102"/>
      <c r="AF358" s="287"/>
      <c r="AG358" s="287"/>
      <c r="AH358" s="102"/>
      <c r="AI358" s="279"/>
      <c r="AJ358" s="279"/>
      <c r="AK358" s="279"/>
      <c r="AL358" s="279"/>
      <c r="AM358" s="279"/>
      <c r="AN358" s="279"/>
      <c r="AO358" s="279"/>
      <c r="AP358" s="279"/>
      <c r="AQ358" s="92"/>
      <c r="AR358" s="279"/>
      <c r="AS358" s="279"/>
      <c r="AT358" s="279"/>
      <c r="AU358" s="279"/>
      <c r="AV358" s="279"/>
      <c r="AW358" s="279"/>
      <c r="AX358" s="279"/>
      <c r="AY358" s="279"/>
      <c r="AZ358" s="279"/>
      <c r="BA358" s="279"/>
      <c r="BB358" s="279"/>
      <c r="BC358" s="279"/>
      <c r="BD358" s="279"/>
      <c r="BE358" s="279"/>
      <c r="BF358" s="279"/>
      <c r="BG358" s="279"/>
      <c r="BH358" s="279"/>
      <c r="BI358" s="279"/>
      <c r="BJ358" s="279"/>
      <c r="BK358" s="279"/>
      <c r="BL358" s="279"/>
      <c r="BM358" s="279"/>
      <c r="BN358" s="279"/>
      <c r="BO358" s="279"/>
      <c r="BP358" s="279"/>
      <c r="BQ358" s="279"/>
      <c r="BR358" s="279"/>
      <c r="BS358" s="279"/>
      <c r="BT358" s="279"/>
      <c r="BU358" s="279"/>
      <c r="BV358" s="279"/>
      <c r="BW358" s="279"/>
      <c r="BX358" s="279"/>
      <c r="BY358" s="279"/>
      <c r="BZ358" s="279"/>
      <c r="CA358" s="279"/>
      <c r="CB358" s="279"/>
      <c r="CC358" s="279"/>
      <c r="CD358" s="279"/>
      <c r="CE358" s="279"/>
      <c r="CF358" s="279"/>
      <c r="CG358" s="279"/>
      <c r="CH358" s="279"/>
      <c r="CI358" s="279"/>
      <c r="CJ358" s="279"/>
      <c r="CK358" s="279"/>
      <c r="CL358" s="279"/>
      <c r="CM358" s="279"/>
      <c r="CN358" s="279"/>
      <c r="CO358" s="279"/>
      <c r="CP358" s="289" t="str">
        <f t="shared" si="20"/>
        <v/>
      </c>
      <c r="CQ358" s="202"/>
    </row>
    <row r="359" spans="1:95" x14ac:dyDescent="0.3">
      <c r="A359" s="99"/>
      <c r="B359" s="268">
        <f t="shared" si="21"/>
        <v>350</v>
      </c>
      <c r="C359" s="280"/>
      <c r="D359" s="280"/>
      <c r="F359" s="280"/>
      <c r="G359" s="282"/>
      <c r="H359" s="101"/>
      <c r="I359" s="283"/>
      <c r="J359" s="283"/>
      <c r="K359" s="283"/>
      <c r="L359" s="283"/>
      <c r="M359" s="283"/>
      <c r="N359" s="283"/>
      <c r="O359" s="283"/>
      <c r="P359" s="101"/>
      <c r="Q359" s="283"/>
      <c r="R359" s="283"/>
      <c r="S359" s="283"/>
      <c r="T359" s="283"/>
      <c r="U359" s="283"/>
      <c r="V359" s="283"/>
      <c r="W359" s="283"/>
      <c r="X359" s="102"/>
      <c r="Y359" s="284"/>
      <c r="Z359" s="284"/>
      <c r="AA359" s="284"/>
      <c r="AB359" s="206" t="str">
        <f t="shared" si="19"/>
        <v/>
      </c>
      <c r="AC359" s="285"/>
      <c r="AD359" s="285"/>
      <c r="AE359" s="102"/>
      <c r="AF359" s="287"/>
      <c r="AG359" s="287"/>
      <c r="AH359" s="102"/>
      <c r="AI359" s="279"/>
      <c r="AJ359" s="279"/>
      <c r="AK359" s="279"/>
      <c r="AL359" s="279"/>
      <c r="AM359" s="279"/>
      <c r="AN359" s="279"/>
      <c r="AO359" s="279"/>
      <c r="AP359" s="279"/>
      <c r="AQ359" s="92"/>
      <c r="AR359" s="279"/>
      <c r="AS359" s="279"/>
      <c r="AT359" s="279"/>
      <c r="AU359" s="279"/>
      <c r="AV359" s="279"/>
      <c r="AW359" s="279"/>
      <c r="AX359" s="279"/>
      <c r="AY359" s="279"/>
      <c r="AZ359" s="279"/>
      <c r="BA359" s="279"/>
      <c r="BB359" s="279"/>
      <c r="BC359" s="279"/>
      <c r="BD359" s="279"/>
      <c r="BE359" s="279"/>
      <c r="BF359" s="279"/>
      <c r="BG359" s="279"/>
      <c r="BH359" s="279"/>
      <c r="BI359" s="279"/>
      <c r="BJ359" s="279"/>
      <c r="BK359" s="279"/>
      <c r="BL359" s="279"/>
      <c r="BM359" s="279"/>
      <c r="BN359" s="279"/>
      <c r="BO359" s="279"/>
      <c r="BP359" s="279"/>
      <c r="BQ359" s="279"/>
      <c r="BR359" s="279"/>
      <c r="BS359" s="279"/>
      <c r="BT359" s="279"/>
      <c r="BU359" s="279"/>
      <c r="BV359" s="279"/>
      <c r="BW359" s="279"/>
      <c r="BX359" s="279"/>
      <c r="BY359" s="279"/>
      <c r="BZ359" s="279"/>
      <c r="CA359" s="279"/>
      <c r="CB359" s="279"/>
      <c r="CC359" s="279"/>
      <c r="CD359" s="279"/>
      <c r="CE359" s="279"/>
      <c r="CF359" s="279"/>
      <c r="CG359" s="279"/>
      <c r="CH359" s="279"/>
      <c r="CI359" s="279"/>
      <c r="CJ359" s="279"/>
      <c r="CK359" s="279"/>
      <c r="CL359" s="279"/>
      <c r="CM359" s="279"/>
      <c r="CN359" s="279"/>
      <c r="CO359" s="279"/>
      <c r="CP359" s="289" t="str">
        <f t="shared" si="20"/>
        <v/>
      </c>
      <c r="CQ359" s="202"/>
    </row>
    <row r="360" spans="1:95" x14ac:dyDescent="0.3">
      <c r="A360" s="99"/>
      <c r="B360" s="268">
        <f t="shared" si="21"/>
        <v>351</v>
      </c>
      <c r="C360" s="280"/>
      <c r="D360" s="280"/>
      <c r="F360" s="280"/>
      <c r="G360" s="282"/>
      <c r="H360" s="101"/>
      <c r="I360" s="283"/>
      <c r="J360" s="283"/>
      <c r="K360" s="283"/>
      <c r="L360" s="283"/>
      <c r="M360" s="283"/>
      <c r="N360" s="283"/>
      <c r="O360" s="283"/>
      <c r="P360" s="101"/>
      <c r="Q360" s="283"/>
      <c r="R360" s="283"/>
      <c r="S360" s="283"/>
      <c r="T360" s="283"/>
      <c r="U360" s="283"/>
      <c r="V360" s="283"/>
      <c r="W360" s="283"/>
      <c r="X360" s="102"/>
      <c r="Y360" s="284"/>
      <c r="Z360" s="284"/>
      <c r="AA360" s="284"/>
      <c r="AB360" s="206" t="str">
        <f t="shared" si="19"/>
        <v/>
      </c>
      <c r="AC360" s="285"/>
      <c r="AD360" s="285"/>
      <c r="AE360" s="102"/>
      <c r="AF360" s="287"/>
      <c r="AG360" s="287"/>
      <c r="AH360" s="102"/>
      <c r="AI360" s="279"/>
      <c r="AJ360" s="279"/>
      <c r="AK360" s="279"/>
      <c r="AL360" s="279"/>
      <c r="AM360" s="279"/>
      <c r="AN360" s="279"/>
      <c r="AO360" s="279"/>
      <c r="AP360" s="279"/>
      <c r="AQ360" s="92"/>
      <c r="AR360" s="279"/>
      <c r="AS360" s="279"/>
      <c r="AT360" s="279"/>
      <c r="AU360" s="279"/>
      <c r="AV360" s="279"/>
      <c r="AW360" s="279"/>
      <c r="AX360" s="279"/>
      <c r="AY360" s="279"/>
      <c r="AZ360" s="279"/>
      <c r="BA360" s="279"/>
      <c r="BB360" s="279"/>
      <c r="BC360" s="279"/>
      <c r="BD360" s="279"/>
      <c r="BE360" s="279"/>
      <c r="BF360" s="279"/>
      <c r="BG360" s="279"/>
      <c r="BH360" s="279"/>
      <c r="BI360" s="279"/>
      <c r="BJ360" s="279"/>
      <c r="BK360" s="279"/>
      <c r="BL360" s="279"/>
      <c r="BM360" s="279"/>
      <c r="BN360" s="279"/>
      <c r="BO360" s="279"/>
      <c r="BP360" s="279"/>
      <c r="BQ360" s="279"/>
      <c r="BR360" s="279"/>
      <c r="BS360" s="279"/>
      <c r="BT360" s="279"/>
      <c r="BU360" s="279"/>
      <c r="BV360" s="279"/>
      <c r="BW360" s="279"/>
      <c r="BX360" s="279"/>
      <c r="BY360" s="279"/>
      <c r="BZ360" s="279"/>
      <c r="CA360" s="279"/>
      <c r="CB360" s="279"/>
      <c r="CC360" s="279"/>
      <c r="CD360" s="279"/>
      <c r="CE360" s="279"/>
      <c r="CF360" s="279"/>
      <c r="CG360" s="279"/>
      <c r="CH360" s="279"/>
      <c r="CI360" s="279"/>
      <c r="CJ360" s="279"/>
      <c r="CK360" s="279"/>
      <c r="CL360" s="279"/>
      <c r="CM360" s="279"/>
      <c r="CN360" s="279"/>
      <c r="CO360" s="279"/>
      <c r="CP360" s="289" t="str">
        <f t="shared" si="20"/>
        <v/>
      </c>
      <c r="CQ360" s="202"/>
    </row>
    <row r="361" spans="1:95" x14ac:dyDescent="0.3">
      <c r="A361" s="99"/>
      <c r="B361" s="268">
        <f t="shared" si="21"/>
        <v>352</v>
      </c>
      <c r="C361" s="280"/>
      <c r="D361" s="280"/>
      <c r="F361" s="280"/>
      <c r="G361" s="282"/>
      <c r="H361" s="101"/>
      <c r="I361" s="283"/>
      <c r="J361" s="283"/>
      <c r="K361" s="283"/>
      <c r="L361" s="283"/>
      <c r="M361" s="283"/>
      <c r="N361" s="283"/>
      <c r="O361" s="283"/>
      <c r="P361" s="101"/>
      <c r="Q361" s="283"/>
      <c r="R361" s="283"/>
      <c r="S361" s="283"/>
      <c r="T361" s="283"/>
      <c r="U361" s="283"/>
      <c r="V361" s="283"/>
      <c r="W361" s="283"/>
      <c r="X361" s="102"/>
      <c r="Y361" s="284"/>
      <c r="Z361" s="284"/>
      <c r="AA361" s="284"/>
      <c r="AB361" s="206" t="str">
        <f t="shared" si="19"/>
        <v/>
      </c>
      <c r="AC361" s="285"/>
      <c r="AD361" s="285"/>
      <c r="AE361" s="102"/>
      <c r="AF361" s="287"/>
      <c r="AG361" s="287"/>
      <c r="AH361" s="102"/>
      <c r="AI361" s="279"/>
      <c r="AJ361" s="279"/>
      <c r="AK361" s="279"/>
      <c r="AL361" s="279"/>
      <c r="AM361" s="279"/>
      <c r="AN361" s="279"/>
      <c r="AO361" s="279"/>
      <c r="AP361" s="279"/>
      <c r="AQ361" s="92"/>
      <c r="AR361" s="279"/>
      <c r="AS361" s="279"/>
      <c r="AT361" s="279"/>
      <c r="AU361" s="279"/>
      <c r="AV361" s="279"/>
      <c r="AW361" s="279"/>
      <c r="AX361" s="279"/>
      <c r="AY361" s="279"/>
      <c r="AZ361" s="279"/>
      <c r="BA361" s="279"/>
      <c r="BB361" s="279"/>
      <c r="BC361" s="279"/>
      <c r="BD361" s="279"/>
      <c r="BE361" s="279"/>
      <c r="BF361" s="279"/>
      <c r="BG361" s="279"/>
      <c r="BH361" s="279"/>
      <c r="BI361" s="279"/>
      <c r="BJ361" s="279"/>
      <c r="BK361" s="279"/>
      <c r="BL361" s="279"/>
      <c r="BM361" s="279"/>
      <c r="BN361" s="279"/>
      <c r="BO361" s="279"/>
      <c r="BP361" s="279"/>
      <c r="BQ361" s="279"/>
      <c r="BR361" s="279"/>
      <c r="BS361" s="279"/>
      <c r="BT361" s="279"/>
      <c r="BU361" s="279"/>
      <c r="BV361" s="279"/>
      <c r="BW361" s="279"/>
      <c r="BX361" s="279"/>
      <c r="BY361" s="279"/>
      <c r="BZ361" s="279"/>
      <c r="CA361" s="279"/>
      <c r="CB361" s="279"/>
      <c r="CC361" s="279"/>
      <c r="CD361" s="279"/>
      <c r="CE361" s="279"/>
      <c r="CF361" s="279"/>
      <c r="CG361" s="279"/>
      <c r="CH361" s="279"/>
      <c r="CI361" s="279"/>
      <c r="CJ361" s="279"/>
      <c r="CK361" s="279"/>
      <c r="CL361" s="279"/>
      <c r="CM361" s="279"/>
      <c r="CN361" s="279"/>
      <c r="CO361" s="279"/>
      <c r="CP361" s="289" t="str">
        <f t="shared" si="20"/>
        <v/>
      </c>
      <c r="CQ361" s="202"/>
    </row>
    <row r="362" spans="1:95" x14ac:dyDescent="0.3">
      <c r="A362" s="99"/>
      <c r="B362" s="268">
        <f t="shared" si="21"/>
        <v>353</v>
      </c>
      <c r="C362" s="280"/>
      <c r="D362" s="280"/>
      <c r="F362" s="280"/>
      <c r="G362" s="282"/>
      <c r="H362" s="101"/>
      <c r="I362" s="283"/>
      <c r="J362" s="283"/>
      <c r="K362" s="283"/>
      <c r="L362" s="283"/>
      <c r="M362" s="283"/>
      <c r="N362" s="283"/>
      <c r="O362" s="283"/>
      <c r="P362" s="101"/>
      <c r="Q362" s="283"/>
      <c r="R362" s="283"/>
      <c r="S362" s="283"/>
      <c r="T362" s="283"/>
      <c r="U362" s="283"/>
      <c r="V362" s="283"/>
      <c r="W362" s="283"/>
      <c r="X362" s="102"/>
      <c r="Y362" s="284"/>
      <c r="Z362" s="284"/>
      <c r="AA362" s="284"/>
      <c r="AB362" s="206" t="str">
        <f t="shared" si="19"/>
        <v/>
      </c>
      <c r="AC362" s="285"/>
      <c r="AD362" s="285"/>
      <c r="AE362" s="102"/>
      <c r="AF362" s="287"/>
      <c r="AG362" s="287"/>
      <c r="AH362" s="102"/>
      <c r="AI362" s="279"/>
      <c r="AJ362" s="279"/>
      <c r="AK362" s="279"/>
      <c r="AL362" s="279"/>
      <c r="AM362" s="279"/>
      <c r="AN362" s="279"/>
      <c r="AO362" s="279"/>
      <c r="AP362" s="279"/>
      <c r="AQ362" s="92"/>
      <c r="AR362" s="279"/>
      <c r="AS362" s="279"/>
      <c r="AT362" s="279"/>
      <c r="AU362" s="279"/>
      <c r="AV362" s="279"/>
      <c r="AW362" s="279"/>
      <c r="AX362" s="279"/>
      <c r="AY362" s="279"/>
      <c r="AZ362" s="279"/>
      <c r="BA362" s="279"/>
      <c r="BB362" s="279"/>
      <c r="BC362" s="279"/>
      <c r="BD362" s="279"/>
      <c r="BE362" s="279"/>
      <c r="BF362" s="279"/>
      <c r="BG362" s="279"/>
      <c r="BH362" s="279"/>
      <c r="BI362" s="279"/>
      <c r="BJ362" s="279"/>
      <c r="BK362" s="279"/>
      <c r="BL362" s="279"/>
      <c r="BM362" s="279"/>
      <c r="BN362" s="279"/>
      <c r="BO362" s="279"/>
      <c r="BP362" s="279"/>
      <c r="BQ362" s="279"/>
      <c r="BR362" s="279"/>
      <c r="BS362" s="279"/>
      <c r="BT362" s="279"/>
      <c r="BU362" s="279"/>
      <c r="BV362" s="279"/>
      <c r="BW362" s="279"/>
      <c r="BX362" s="279"/>
      <c r="BY362" s="279"/>
      <c r="BZ362" s="279"/>
      <c r="CA362" s="279"/>
      <c r="CB362" s="279"/>
      <c r="CC362" s="279"/>
      <c r="CD362" s="279"/>
      <c r="CE362" s="279"/>
      <c r="CF362" s="279"/>
      <c r="CG362" s="279"/>
      <c r="CH362" s="279"/>
      <c r="CI362" s="279"/>
      <c r="CJ362" s="279"/>
      <c r="CK362" s="279"/>
      <c r="CL362" s="279"/>
      <c r="CM362" s="279"/>
      <c r="CN362" s="279"/>
      <c r="CO362" s="279"/>
      <c r="CP362" s="289" t="str">
        <f t="shared" si="20"/>
        <v/>
      </c>
      <c r="CQ362" s="202"/>
    </row>
    <row r="363" spans="1:95" x14ac:dyDescent="0.3">
      <c r="A363" s="99"/>
      <c r="B363" s="268">
        <f t="shared" si="21"/>
        <v>354</v>
      </c>
      <c r="C363" s="280"/>
      <c r="D363" s="280"/>
      <c r="F363" s="280"/>
      <c r="G363" s="282"/>
      <c r="H363" s="101"/>
      <c r="I363" s="283"/>
      <c r="J363" s="283"/>
      <c r="K363" s="283"/>
      <c r="L363" s="283"/>
      <c r="M363" s="283"/>
      <c r="N363" s="283"/>
      <c r="O363" s="283"/>
      <c r="P363" s="101"/>
      <c r="Q363" s="283"/>
      <c r="R363" s="283"/>
      <c r="S363" s="283"/>
      <c r="T363" s="283"/>
      <c r="U363" s="283"/>
      <c r="V363" s="283"/>
      <c r="W363" s="283"/>
      <c r="X363" s="102"/>
      <c r="Y363" s="284"/>
      <c r="Z363" s="284"/>
      <c r="AA363" s="284"/>
      <c r="AB363" s="206" t="str">
        <f t="shared" si="19"/>
        <v/>
      </c>
      <c r="AC363" s="285"/>
      <c r="AD363" s="285"/>
      <c r="AE363" s="102"/>
      <c r="AF363" s="287"/>
      <c r="AG363" s="287"/>
      <c r="AH363" s="102"/>
      <c r="AI363" s="279"/>
      <c r="AJ363" s="279"/>
      <c r="AK363" s="279"/>
      <c r="AL363" s="279"/>
      <c r="AM363" s="279"/>
      <c r="AN363" s="279"/>
      <c r="AO363" s="279"/>
      <c r="AP363" s="279"/>
      <c r="AQ363" s="92"/>
      <c r="AR363" s="279"/>
      <c r="AS363" s="279"/>
      <c r="AT363" s="279"/>
      <c r="AU363" s="279"/>
      <c r="AV363" s="279"/>
      <c r="AW363" s="279"/>
      <c r="AX363" s="279"/>
      <c r="AY363" s="279"/>
      <c r="AZ363" s="279"/>
      <c r="BA363" s="279"/>
      <c r="BB363" s="279"/>
      <c r="BC363" s="279"/>
      <c r="BD363" s="279"/>
      <c r="BE363" s="279"/>
      <c r="BF363" s="279"/>
      <c r="BG363" s="279"/>
      <c r="BH363" s="279"/>
      <c r="BI363" s="279"/>
      <c r="BJ363" s="279"/>
      <c r="BK363" s="279"/>
      <c r="BL363" s="279"/>
      <c r="BM363" s="279"/>
      <c r="BN363" s="279"/>
      <c r="BO363" s="279"/>
      <c r="BP363" s="279"/>
      <c r="BQ363" s="279"/>
      <c r="BR363" s="279"/>
      <c r="BS363" s="279"/>
      <c r="BT363" s="279"/>
      <c r="BU363" s="279"/>
      <c r="BV363" s="279"/>
      <c r="BW363" s="279"/>
      <c r="BX363" s="279"/>
      <c r="BY363" s="279"/>
      <c r="BZ363" s="279"/>
      <c r="CA363" s="279"/>
      <c r="CB363" s="279"/>
      <c r="CC363" s="279"/>
      <c r="CD363" s="279"/>
      <c r="CE363" s="279"/>
      <c r="CF363" s="279"/>
      <c r="CG363" s="279"/>
      <c r="CH363" s="279"/>
      <c r="CI363" s="279"/>
      <c r="CJ363" s="279"/>
      <c r="CK363" s="279"/>
      <c r="CL363" s="279"/>
      <c r="CM363" s="279"/>
      <c r="CN363" s="279"/>
      <c r="CO363" s="279"/>
      <c r="CP363" s="289" t="str">
        <f t="shared" si="20"/>
        <v/>
      </c>
      <c r="CQ363" s="202"/>
    </row>
    <row r="364" spans="1:95" x14ac:dyDescent="0.3">
      <c r="A364" s="99"/>
      <c r="B364" s="268">
        <f t="shared" si="21"/>
        <v>355</v>
      </c>
      <c r="C364" s="280"/>
      <c r="D364" s="280"/>
      <c r="F364" s="280"/>
      <c r="G364" s="282"/>
      <c r="H364" s="101"/>
      <c r="I364" s="283"/>
      <c r="J364" s="283"/>
      <c r="K364" s="283"/>
      <c r="L364" s="283"/>
      <c r="M364" s="283"/>
      <c r="N364" s="283"/>
      <c r="O364" s="283"/>
      <c r="P364" s="101"/>
      <c r="Q364" s="283"/>
      <c r="R364" s="283"/>
      <c r="S364" s="283"/>
      <c r="T364" s="283"/>
      <c r="U364" s="283"/>
      <c r="V364" s="283"/>
      <c r="W364" s="283"/>
      <c r="X364" s="102"/>
      <c r="Y364" s="284"/>
      <c r="Z364" s="284"/>
      <c r="AA364" s="284"/>
      <c r="AB364" s="206" t="str">
        <f t="shared" si="19"/>
        <v/>
      </c>
      <c r="AC364" s="285"/>
      <c r="AD364" s="285"/>
      <c r="AE364" s="102"/>
      <c r="AF364" s="287"/>
      <c r="AG364" s="287"/>
      <c r="AH364" s="102"/>
      <c r="AI364" s="279"/>
      <c r="AJ364" s="279"/>
      <c r="AK364" s="279"/>
      <c r="AL364" s="279"/>
      <c r="AM364" s="279"/>
      <c r="AN364" s="279"/>
      <c r="AO364" s="279"/>
      <c r="AP364" s="279"/>
      <c r="AQ364" s="92"/>
      <c r="AR364" s="279"/>
      <c r="AS364" s="279"/>
      <c r="AT364" s="279"/>
      <c r="AU364" s="279"/>
      <c r="AV364" s="279"/>
      <c r="AW364" s="279"/>
      <c r="AX364" s="279"/>
      <c r="AY364" s="279"/>
      <c r="AZ364" s="279"/>
      <c r="BA364" s="279"/>
      <c r="BB364" s="279"/>
      <c r="BC364" s="279"/>
      <c r="BD364" s="279"/>
      <c r="BE364" s="279"/>
      <c r="BF364" s="279"/>
      <c r="BG364" s="279"/>
      <c r="BH364" s="279"/>
      <c r="BI364" s="279"/>
      <c r="BJ364" s="279"/>
      <c r="BK364" s="279"/>
      <c r="BL364" s="279"/>
      <c r="BM364" s="279"/>
      <c r="BN364" s="279"/>
      <c r="BO364" s="279"/>
      <c r="BP364" s="279"/>
      <c r="BQ364" s="279"/>
      <c r="BR364" s="279"/>
      <c r="BS364" s="279"/>
      <c r="BT364" s="279"/>
      <c r="BU364" s="279"/>
      <c r="BV364" s="279"/>
      <c r="BW364" s="279"/>
      <c r="BX364" s="279"/>
      <c r="BY364" s="279"/>
      <c r="BZ364" s="279"/>
      <c r="CA364" s="279"/>
      <c r="CB364" s="279"/>
      <c r="CC364" s="279"/>
      <c r="CD364" s="279"/>
      <c r="CE364" s="279"/>
      <c r="CF364" s="279"/>
      <c r="CG364" s="279"/>
      <c r="CH364" s="279"/>
      <c r="CI364" s="279"/>
      <c r="CJ364" s="279"/>
      <c r="CK364" s="279"/>
      <c r="CL364" s="279"/>
      <c r="CM364" s="279"/>
      <c r="CN364" s="279"/>
      <c r="CO364" s="279"/>
      <c r="CP364" s="289" t="str">
        <f t="shared" si="20"/>
        <v/>
      </c>
      <c r="CQ364" s="202"/>
    </row>
    <row r="365" spans="1:95" x14ac:dyDescent="0.3">
      <c r="A365" s="99"/>
      <c r="B365" s="268">
        <f t="shared" si="21"/>
        <v>356</v>
      </c>
      <c r="C365" s="280"/>
      <c r="D365" s="280"/>
      <c r="F365" s="280"/>
      <c r="G365" s="282"/>
      <c r="H365" s="101"/>
      <c r="I365" s="283"/>
      <c r="J365" s="283"/>
      <c r="K365" s="283"/>
      <c r="L365" s="283"/>
      <c r="M365" s="283"/>
      <c r="N365" s="283"/>
      <c r="O365" s="283"/>
      <c r="P365" s="101"/>
      <c r="Q365" s="283"/>
      <c r="R365" s="283"/>
      <c r="S365" s="283"/>
      <c r="T365" s="283"/>
      <c r="U365" s="283"/>
      <c r="V365" s="283"/>
      <c r="W365" s="283"/>
      <c r="X365" s="102"/>
      <c r="Y365" s="284"/>
      <c r="Z365" s="284"/>
      <c r="AA365" s="284"/>
      <c r="AB365" s="206" t="str">
        <f t="shared" si="19"/>
        <v/>
      </c>
      <c r="AC365" s="285"/>
      <c r="AD365" s="285"/>
      <c r="AE365" s="102"/>
      <c r="AF365" s="287"/>
      <c r="AG365" s="287"/>
      <c r="AH365" s="102"/>
      <c r="AI365" s="279"/>
      <c r="AJ365" s="279"/>
      <c r="AK365" s="279"/>
      <c r="AL365" s="279"/>
      <c r="AM365" s="279"/>
      <c r="AN365" s="279"/>
      <c r="AO365" s="279"/>
      <c r="AP365" s="279"/>
      <c r="AQ365" s="92"/>
      <c r="AR365" s="279"/>
      <c r="AS365" s="279"/>
      <c r="AT365" s="279"/>
      <c r="AU365" s="279"/>
      <c r="AV365" s="279"/>
      <c r="AW365" s="279"/>
      <c r="AX365" s="279"/>
      <c r="AY365" s="279"/>
      <c r="AZ365" s="279"/>
      <c r="BA365" s="279"/>
      <c r="BB365" s="279"/>
      <c r="BC365" s="279"/>
      <c r="BD365" s="279"/>
      <c r="BE365" s="279"/>
      <c r="BF365" s="279"/>
      <c r="BG365" s="279"/>
      <c r="BH365" s="279"/>
      <c r="BI365" s="279"/>
      <c r="BJ365" s="279"/>
      <c r="BK365" s="279"/>
      <c r="BL365" s="279"/>
      <c r="BM365" s="279"/>
      <c r="BN365" s="279"/>
      <c r="BO365" s="279"/>
      <c r="BP365" s="279"/>
      <c r="BQ365" s="279"/>
      <c r="BR365" s="279"/>
      <c r="BS365" s="279"/>
      <c r="BT365" s="279"/>
      <c r="BU365" s="279"/>
      <c r="BV365" s="279"/>
      <c r="BW365" s="279"/>
      <c r="BX365" s="279"/>
      <c r="BY365" s="279"/>
      <c r="BZ365" s="279"/>
      <c r="CA365" s="279"/>
      <c r="CB365" s="279"/>
      <c r="CC365" s="279"/>
      <c r="CD365" s="279"/>
      <c r="CE365" s="279"/>
      <c r="CF365" s="279"/>
      <c r="CG365" s="279"/>
      <c r="CH365" s="279"/>
      <c r="CI365" s="279"/>
      <c r="CJ365" s="279"/>
      <c r="CK365" s="279"/>
      <c r="CL365" s="279"/>
      <c r="CM365" s="279"/>
      <c r="CN365" s="279"/>
      <c r="CO365" s="279"/>
      <c r="CP365" s="289" t="str">
        <f t="shared" si="20"/>
        <v/>
      </c>
      <c r="CQ365" s="202"/>
    </row>
    <row r="366" spans="1:95" x14ac:dyDescent="0.3">
      <c r="A366" s="99"/>
      <c r="B366" s="268">
        <f t="shared" si="21"/>
        <v>357</v>
      </c>
      <c r="C366" s="280"/>
      <c r="D366" s="280"/>
      <c r="F366" s="280"/>
      <c r="G366" s="282"/>
      <c r="H366" s="101"/>
      <c r="I366" s="283"/>
      <c r="J366" s="283"/>
      <c r="K366" s="283"/>
      <c r="L366" s="283"/>
      <c r="M366" s="283"/>
      <c r="N366" s="283"/>
      <c r="O366" s="283"/>
      <c r="P366" s="101"/>
      <c r="Q366" s="283"/>
      <c r="R366" s="283"/>
      <c r="S366" s="283"/>
      <c r="T366" s="283"/>
      <c r="U366" s="283"/>
      <c r="V366" s="283"/>
      <c r="W366" s="283"/>
      <c r="X366" s="102"/>
      <c r="Y366" s="284"/>
      <c r="Z366" s="284"/>
      <c r="AA366" s="284"/>
      <c r="AB366" s="206" t="str">
        <f t="shared" si="19"/>
        <v/>
      </c>
      <c r="AC366" s="285"/>
      <c r="AD366" s="285"/>
      <c r="AE366" s="102"/>
      <c r="AF366" s="287"/>
      <c r="AG366" s="287"/>
      <c r="AH366" s="102"/>
      <c r="AI366" s="279"/>
      <c r="AJ366" s="279"/>
      <c r="AK366" s="279"/>
      <c r="AL366" s="279"/>
      <c r="AM366" s="279"/>
      <c r="AN366" s="279"/>
      <c r="AO366" s="279"/>
      <c r="AP366" s="279"/>
      <c r="AQ366" s="92"/>
      <c r="AR366" s="279"/>
      <c r="AS366" s="279"/>
      <c r="AT366" s="279"/>
      <c r="AU366" s="279"/>
      <c r="AV366" s="279"/>
      <c r="AW366" s="279"/>
      <c r="AX366" s="279"/>
      <c r="AY366" s="279"/>
      <c r="AZ366" s="279"/>
      <c r="BA366" s="279"/>
      <c r="BB366" s="279"/>
      <c r="BC366" s="279"/>
      <c r="BD366" s="279"/>
      <c r="BE366" s="279"/>
      <c r="BF366" s="279"/>
      <c r="BG366" s="279"/>
      <c r="BH366" s="279"/>
      <c r="BI366" s="279"/>
      <c r="BJ366" s="279"/>
      <c r="BK366" s="279"/>
      <c r="BL366" s="279"/>
      <c r="BM366" s="279"/>
      <c r="BN366" s="279"/>
      <c r="BO366" s="279"/>
      <c r="BP366" s="279"/>
      <c r="BQ366" s="279"/>
      <c r="BR366" s="279"/>
      <c r="BS366" s="279"/>
      <c r="BT366" s="279"/>
      <c r="BU366" s="279"/>
      <c r="BV366" s="279"/>
      <c r="BW366" s="279"/>
      <c r="BX366" s="279"/>
      <c r="BY366" s="279"/>
      <c r="BZ366" s="279"/>
      <c r="CA366" s="279"/>
      <c r="CB366" s="279"/>
      <c r="CC366" s="279"/>
      <c r="CD366" s="279"/>
      <c r="CE366" s="279"/>
      <c r="CF366" s="279"/>
      <c r="CG366" s="279"/>
      <c r="CH366" s="279"/>
      <c r="CI366" s="279"/>
      <c r="CJ366" s="279"/>
      <c r="CK366" s="279"/>
      <c r="CL366" s="279"/>
      <c r="CM366" s="279"/>
      <c r="CN366" s="279"/>
      <c r="CO366" s="279"/>
      <c r="CP366" s="289" t="str">
        <f t="shared" si="20"/>
        <v/>
      </c>
      <c r="CQ366" s="202"/>
    </row>
    <row r="367" spans="1:95" x14ac:dyDescent="0.3">
      <c r="A367" s="99"/>
      <c r="B367" s="268">
        <f t="shared" si="21"/>
        <v>358</v>
      </c>
      <c r="C367" s="280"/>
      <c r="D367" s="280"/>
      <c r="F367" s="280"/>
      <c r="G367" s="282"/>
      <c r="H367" s="101"/>
      <c r="I367" s="283"/>
      <c r="J367" s="283"/>
      <c r="K367" s="283"/>
      <c r="L367" s="283"/>
      <c r="M367" s="283"/>
      <c r="N367" s="283"/>
      <c r="O367" s="283"/>
      <c r="P367" s="101"/>
      <c r="Q367" s="283"/>
      <c r="R367" s="283"/>
      <c r="S367" s="283"/>
      <c r="T367" s="283"/>
      <c r="U367" s="283"/>
      <c r="V367" s="283"/>
      <c r="W367" s="283"/>
      <c r="X367" s="102"/>
      <c r="Y367" s="284"/>
      <c r="Z367" s="284"/>
      <c r="AA367" s="284"/>
      <c r="AB367" s="206" t="str">
        <f t="shared" si="19"/>
        <v/>
      </c>
      <c r="AC367" s="285"/>
      <c r="AD367" s="285"/>
      <c r="AE367" s="102"/>
      <c r="AF367" s="287"/>
      <c r="AG367" s="287"/>
      <c r="AH367" s="102"/>
      <c r="AI367" s="279"/>
      <c r="AJ367" s="279"/>
      <c r="AK367" s="279"/>
      <c r="AL367" s="279"/>
      <c r="AM367" s="279"/>
      <c r="AN367" s="279"/>
      <c r="AO367" s="279"/>
      <c r="AP367" s="279"/>
      <c r="AQ367" s="92"/>
      <c r="AR367" s="279"/>
      <c r="AS367" s="279"/>
      <c r="AT367" s="279"/>
      <c r="AU367" s="279"/>
      <c r="AV367" s="279"/>
      <c r="AW367" s="279"/>
      <c r="AX367" s="279"/>
      <c r="AY367" s="279"/>
      <c r="AZ367" s="279"/>
      <c r="BA367" s="279"/>
      <c r="BB367" s="279"/>
      <c r="BC367" s="279"/>
      <c r="BD367" s="279"/>
      <c r="BE367" s="279"/>
      <c r="BF367" s="279"/>
      <c r="BG367" s="279"/>
      <c r="BH367" s="279"/>
      <c r="BI367" s="279"/>
      <c r="BJ367" s="279"/>
      <c r="BK367" s="279"/>
      <c r="BL367" s="279"/>
      <c r="BM367" s="279"/>
      <c r="BN367" s="279"/>
      <c r="BO367" s="279"/>
      <c r="BP367" s="279"/>
      <c r="BQ367" s="279"/>
      <c r="BR367" s="279"/>
      <c r="BS367" s="279"/>
      <c r="BT367" s="279"/>
      <c r="BU367" s="279"/>
      <c r="BV367" s="279"/>
      <c r="BW367" s="279"/>
      <c r="BX367" s="279"/>
      <c r="BY367" s="279"/>
      <c r="BZ367" s="279"/>
      <c r="CA367" s="279"/>
      <c r="CB367" s="279"/>
      <c r="CC367" s="279"/>
      <c r="CD367" s="279"/>
      <c r="CE367" s="279"/>
      <c r="CF367" s="279"/>
      <c r="CG367" s="279"/>
      <c r="CH367" s="279"/>
      <c r="CI367" s="279"/>
      <c r="CJ367" s="279"/>
      <c r="CK367" s="279"/>
      <c r="CL367" s="279"/>
      <c r="CM367" s="279"/>
      <c r="CN367" s="279"/>
      <c r="CO367" s="279"/>
      <c r="CP367" s="289" t="str">
        <f t="shared" si="20"/>
        <v/>
      </c>
      <c r="CQ367" s="202"/>
    </row>
    <row r="368" spans="1:95" x14ac:dyDescent="0.3">
      <c r="A368" s="99"/>
      <c r="B368" s="268">
        <f t="shared" si="21"/>
        <v>359</v>
      </c>
      <c r="C368" s="280"/>
      <c r="D368" s="280"/>
      <c r="F368" s="280"/>
      <c r="G368" s="282"/>
      <c r="H368" s="101"/>
      <c r="I368" s="283"/>
      <c r="J368" s="283"/>
      <c r="K368" s="283"/>
      <c r="L368" s="283"/>
      <c r="M368" s="283"/>
      <c r="N368" s="283"/>
      <c r="O368" s="283"/>
      <c r="P368" s="101"/>
      <c r="Q368" s="283"/>
      <c r="R368" s="283"/>
      <c r="S368" s="283"/>
      <c r="T368" s="283"/>
      <c r="U368" s="283"/>
      <c r="V368" s="283"/>
      <c r="W368" s="283"/>
      <c r="X368" s="102"/>
      <c r="Y368" s="284"/>
      <c r="Z368" s="284"/>
      <c r="AA368" s="284"/>
      <c r="AB368" s="206" t="str">
        <f t="shared" si="19"/>
        <v/>
      </c>
      <c r="AC368" s="285"/>
      <c r="AD368" s="285"/>
      <c r="AE368" s="102"/>
      <c r="AF368" s="287"/>
      <c r="AG368" s="287"/>
      <c r="AH368" s="102"/>
      <c r="AI368" s="279"/>
      <c r="AJ368" s="279"/>
      <c r="AK368" s="279"/>
      <c r="AL368" s="279"/>
      <c r="AM368" s="279"/>
      <c r="AN368" s="279"/>
      <c r="AO368" s="279"/>
      <c r="AP368" s="279"/>
      <c r="AQ368" s="92"/>
      <c r="AR368" s="279"/>
      <c r="AS368" s="279"/>
      <c r="AT368" s="279"/>
      <c r="AU368" s="279"/>
      <c r="AV368" s="279"/>
      <c r="AW368" s="279"/>
      <c r="AX368" s="279"/>
      <c r="AY368" s="279"/>
      <c r="AZ368" s="279"/>
      <c r="BA368" s="279"/>
      <c r="BB368" s="279"/>
      <c r="BC368" s="279"/>
      <c r="BD368" s="279"/>
      <c r="BE368" s="279"/>
      <c r="BF368" s="279"/>
      <c r="BG368" s="279"/>
      <c r="BH368" s="279"/>
      <c r="BI368" s="279"/>
      <c r="BJ368" s="279"/>
      <c r="BK368" s="279"/>
      <c r="BL368" s="279"/>
      <c r="BM368" s="279"/>
      <c r="BN368" s="279"/>
      <c r="BO368" s="279"/>
      <c r="BP368" s="279"/>
      <c r="BQ368" s="279"/>
      <c r="BR368" s="279"/>
      <c r="BS368" s="279"/>
      <c r="BT368" s="279"/>
      <c r="BU368" s="279"/>
      <c r="BV368" s="279"/>
      <c r="BW368" s="279"/>
      <c r="BX368" s="279"/>
      <c r="BY368" s="279"/>
      <c r="BZ368" s="279"/>
      <c r="CA368" s="279"/>
      <c r="CB368" s="279"/>
      <c r="CC368" s="279"/>
      <c r="CD368" s="279"/>
      <c r="CE368" s="279"/>
      <c r="CF368" s="279"/>
      <c r="CG368" s="279"/>
      <c r="CH368" s="279"/>
      <c r="CI368" s="279"/>
      <c r="CJ368" s="279"/>
      <c r="CK368" s="279"/>
      <c r="CL368" s="279"/>
      <c r="CM368" s="279"/>
      <c r="CN368" s="279"/>
      <c r="CO368" s="279"/>
      <c r="CP368" s="289" t="str">
        <f t="shared" si="20"/>
        <v/>
      </c>
      <c r="CQ368" s="202"/>
    </row>
    <row r="369" spans="1:95" x14ac:dyDescent="0.3">
      <c r="A369" s="99"/>
      <c r="B369" s="268">
        <f t="shared" si="21"/>
        <v>360</v>
      </c>
      <c r="C369" s="280"/>
      <c r="D369" s="280"/>
      <c r="F369" s="280"/>
      <c r="G369" s="282"/>
      <c r="H369" s="101"/>
      <c r="I369" s="283"/>
      <c r="J369" s="283"/>
      <c r="K369" s="283"/>
      <c r="L369" s="283"/>
      <c r="M369" s="283"/>
      <c r="N369" s="283"/>
      <c r="O369" s="283"/>
      <c r="P369" s="101"/>
      <c r="Q369" s="283"/>
      <c r="R369" s="283"/>
      <c r="S369" s="283"/>
      <c r="T369" s="283"/>
      <c r="U369" s="283"/>
      <c r="V369" s="283"/>
      <c r="W369" s="283"/>
      <c r="X369" s="102"/>
      <c r="Y369" s="284"/>
      <c r="Z369" s="284"/>
      <c r="AA369" s="284"/>
      <c r="AB369" s="206" t="str">
        <f t="shared" si="19"/>
        <v/>
      </c>
      <c r="AC369" s="285"/>
      <c r="AD369" s="285"/>
      <c r="AE369" s="102"/>
      <c r="AF369" s="287"/>
      <c r="AG369" s="287"/>
      <c r="AH369" s="102"/>
      <c r="AI369" s="279"/>
      <c r="AJ369" s="279"/>
      <c r="AK369" s="279"/>
      <c r="AL369" s="279"/>
      <c r="AM369" s="279"/>
      <c r="AN369" s="279"/>
      <c r="AO369" s="279"/>
      <c r="AP369" s="279"/>
      <c r="AQ369" s="92"/>
      <c r="AR369" s="279"/>
      <c r="AS369" s="279"/>
      <c r="AT369" s="279"/>
      <c r="AU369" s="279"/>
      <c r="AV369" s="279"/>
      <c r="AW369" s="279"/>
      <c r="AX369" s="279"/>
      <c r="AY369" s="279"/>
      <c r="AZ369" s="279"/>
      <c r="BA369" s="279"/>
      <c r="BB369" s="279"/>
      <c r="BC369" s="279"/>
      <c r="BD369" s="279"/>
      <c r="BE369" s="279"/>
      <c r="BF369" s="279"/>
      <c r="BG369" s="279"/>
      <c r="BH369" s="279"/>
      <c r="BI369" s="279"/>
      <c r="BJ369" s="279"/>
      <c r="BK369" s="279"/>
      <c r="BL369" s="279"/>
      <c r="BM369" s="279"/>
      <c r="BN369" s="279"/>
      <c r="BO369" s="279"/>
      <c r="BP369" s="279"/>
      <c r="BQ369" s="279"/>
      <c r="BR369" s="279"/>
      <c r="BS369" s="279"/>
      <c r="BT369" s="279"/>
      <c r="BU369" s="279"/>
      <c r="BV369" s="279"/>
      <c r="BW369" s="279"/>
      <c r="BX369" s="279"/>
      <c r="BY369" s="279"/>
      <c r="BZ369" s="279"/>
      <c r="CA369" s="279"/>
      <c r="CB369" s="279"/>
      <c r="CC369" s="279"/>
      <c r="CD369" s="279"/>
      <c r="CE369" s="279"/>
      <c r="CF369" s="279"/>
      <c r="CG369" s="279"/>
      <c r="CH369" s="279"/>
      <c r="CI369" s="279"/>
      <c r="CJ369" s="279"/>
      <c r="CK369" s="279"/>
      <c r="CL369" s="279"/>
      <c r="CM369" s="279"/>
      <c r="CN369" s="279"/>
      <c r="CO369" s="279"/>
      <c r="CP369" s="289" t="str">
        <f t="shared" si="20"/>
        <v/>
      </c>
      <c r="CQ369" s="202"/>
    </row>
    <row r="370" spans="1:95" x14ac:dyDescent="0.3">
      <c r="A370" s="99"/>
      <c r="B370" s="268">
        <f t="shared" si="21"/>
        <v>361</v>
      </c>
      <c r="C370" s="280"/>
      <c r="D370" s="280"/>
      <c r="F370" s="280"/>
      <c r="G370" s="282"/>
      <c r="H370" s="101"/>
      <c r="I370" s="283"/>
      <c r="J370" s="283"/>
      <c r="K370" s="283"/>
      <c r="L370" s="283"/>
      <c r="M370" s="283"/>
      <c r="N370" s="283"/>
      <c r="O370" s="283"/>
      <c r="P370" s="101"/>
      <c r="Q370" s="283"/>
      <c r="R370" s="283"/>
      <c r="S370" s="283"/>
      <c r="T370" s="283"/>
      <c r="U370" s="283"/>
      <c r="V370" s="283"/>
      <c r="W370" s="283"/>
      <c r="X370" s="102"/>
      <c r="Y370" s="284"/>
      <c r="Z370" s="284"/>
      <c r="AA370" s="284"/>
      <c r="AB370" s="206" t="str">
        <f t="shared" si="19"/>
        <v/>
      </c>
      <c r="AC370" s="285"/>
      <c r="AD370" s="285"/>
      <c r="AE370" s="102"/>
      <c r="AF370" s="287"/>
      <c r="AG370" s="287"/>
      <c r="AH370" s="102"/>
      <c r="AI370" s="279"/>
      <c r="AJ370" s="279"/>
      <c r="AK370" s="279"/>
      <c r="AL370" s="279"/>
      <c r="AM370" s="279"/>
      <c r="AN370" s="279"/>
      <c r="AO370" s="279"/>
      <c r="AP370" s="279"/>
      <c r="AQ370" s="92"/>
      <c r="AR370" s="279"/>
      <c r="AS370" s="279"/>
      <c r="AT370" s="279"/>
      <c r="AU370" s="279"/>
      <c r="AV370" s="279"/>
      <c r="AW370" s="279"/>
      <c r="AX370" s="279"/>
      <c r="AY370" s="279"/>
      <c r="AZ370" s="279"/>
      <c r="BA370" s="279"/>
      <c r="BB370" s="279"/>
      <c r="BC370" s="279"/>
      <c r="BD370" s="279"/>
      <c r="BE370" s="279"/>
      <c r="BF370" s="279"/>
      <c r="BG370" s="279"/>
      <c r="BH370" s="279"/>
      <c r="BI370" s="279"/>
      <c r="BJ370" s="279"/>
      <c r="BK370" s="279"/>
      <c r="BL370" s="279"/>
      <c r="BM370" s="279"/>
      <c r="BN370" s="279"/>
      <c r="BO370" s="279"/>
      <c r="BP370" s="279"/>
      <c r="BQ370" s="279"/>
      <c r="BR370" s="279"/>
      <c r="BS370" s="279"/>
      <c r="BT370" s="279"/>
      <c r="BU370" s="279"/>
      <c r="BV370" s="279"/>
      <c r="BW370" s="279"/>
      <c r="BX370" s="279"/>
      <c r="BY370" s="279"/>
      <c r="BZ370" s="279"/>
      <c r="CA370" s="279"/>
      <c r="CB370" s="279"/>
      <c r="CC370" s="279"/>
      <c r="CD370" s="279"/>
      <c r="CE370" s="279"/>
      <c r="CF370" s="279"/>
      <c r="CG370" s="279"/>
      <c r="CH370" s="279"/>
      <c r="CI370" s="279"/>
      <c r="CJ370" s="279"/>
      <c r="CK370" s="279"/>
      <c r="CL370" s="279"/>
      <c r="CM370" s="279"/>
      <c r="CN370" s="279"/>
      <c r="CO370" s="279"/>
      <c r="CP370" s="289" t="str">
        <f t="shared" si="20"/>
        <v/>
      </c>
      <c r="CQ370" s="202"/>
    </row>
    <row r="371" spans="1:95" x14ac:dyDescent="0.3">
      <c r="A371" s="99"/>
      <c r="B371" s="268">
        <f t="shared" si="21"/>
        <v>362</v>
      </c>
      <c r="C371" s="280"/>
      <c r="D371" s="280"/>
      <c r="F371" s="280"/>
      <c r="G371" s="282"/>
      <c r="H371" s="101"/>
      <c r="I371" s="283"/>
      <c r="J371" s="283"/>
      <c r="K371" s="283"/>
      <c r="L371" s="283"/>
      <c r="M371" s="283"/>
      <c r="N371" s="283"/>
      <c r="O371" s="283"/>
      <c r="P371" s="101"/>
      <c r="Q371" s="283"/>
      <c r="R371" s="283"/>
      <c r="S371" s="283"/>
      <c r="T371" s="283"/>
      <c r="U371" s="283"/>
      <c r="V371" s="283"/>
      <c r="W371" s="283"/>
      <c r="X371" s="102"/>
      <c r="Y371" s="284"/>
      <c r="Z371" s="284"/>
      <c r="AA371" s="284"/>
      <c r="AB371" s="206" t="str">
        <f t="shared" si="19"/>
        <v/>
      </c>
      <c r="AC371" s="285"/>
      <c r="AD371" s="285"/>
      <c r="AE371" s="102"/>
      <c r="AF371" s="287"/>
      <c r="AG371" s="287"/>
      <c r="AH371" s="102"/>
      <c r="AI371" s="279"/>
      <c r="AJ371" s="279"/>
      <c r="AK371" s="279"/>
      <c r="AL371" s="279"/>
      <c r="AM371" s="279"/>
      <c r="AN371" s="279"/>
      <c r="AO371" s="279"/>
      <c r="AP371" s="279"/>
      <c r="AQ371" s="92"/>
      <c r="AR371" s="279"/>
      <c r="AS371" s="279"/>
      <c r="AT371" s="279"/>
      <c r="AU371" s="279"/>
      <c r="AV371" s="279"/>
      <c r="AW371" s="279"/>
      <c r="AX371" s="279"/>
      <c r="AY371" s="279"/>
      <c r="AZ371" s="279"/>
      <c r="BA371" s="279"/>
      <c r="BB371" s="279"/>
      <c r="BC371" s="279"/>
      <c r="BD371" s="279"/>
      <c r="BE371" s="279"/>
      <c r="BF371" s="279"/>
      <c r="BG371" s="279"/>
      <c r="BH371" s="279"/>
      <c r="BI371" s="279"/>
      <c r="BJ371" s="279"/>
      <c r="BK371" s="279"/>
      <c r="BL371" s="279"/>
      <c r="BM371" s="279"/>
      <c r="BN371" s="279"/>
      <c r="BO371" s="279"/>
      <c r="BP371" s="279"/>
      <c r="BQ371" s="279"/>
      <c r="BR371" s="279"/>
      <c r="BS371" s="279"/>
      <c r="BT371" s="279"/>
      <c r="BU371" s="279"/>
      <c r="BV371" s="279"/>
      <c r="BW371" s="279"/>
      <c r="BX371" s="279"/>
      <c r="BY371" s="279"/>
      <c r="BZ371" s="279"/>
      <c r="CA371" s="279"/>
      <c r="CB371" s="279"/>
      <c r="CC371" s="279"/>
      <c r="CD371" s="279"/>
      <c r="CE371" s="279"/>
      <c r="CF371" s="279"/>
      <c r="CG371" s="279"/>
      <c r="CH371" s="279"/>
      <c r="CI371" s="279"/>
      <c r="CJ371" s="279"/>
      <c r="CK371" s="279"/>
      <c r="CL371" s="279"/>
      <c r="CM371" s="279"/>
      <c r="CN371" s="279"/>
      <c r="CO371" s="279"/>
      <c r="CP371" s="289" t="str">
        <f t="shared" si="20"/>
        <v/>
      </c>
      <c r="CQ371" s="202"/>
    </row>
    <row r="372" spans="1:95" x14ac:dyDescent="0.3">
      <c r="A372" s="99"/>
      <c r="B372" s="268">
        <f t="shared" si="21"/>
        <v>363</v>
      </c>
      <c r="C372" s="280"/>
      <c r="D372" s="280"/>
      <c r="F372" s="280"/>
      <c r="G372" s="282"/>
      <c r="H372" s="101"/>
      <c r="I372" s="283"/>
      <c r="J372" s="283"/>
      <c r="K372" s="283"/>
      <c r="L372" s="283"/>
      <c r="M372" s="283"/>
      <c r="N372" s="283"/>
      <c r="O372" s="283"/>
      <c r="P372" s="101"/>
      <c r="Q372" s="283"/>
      <c r="R372" s="283"/>
      <c r="S372" s="283"/>
      <c r="T372" s="283"/>
      <c r="U372" s="283"/>
      <c r="V372" s="283"/>
      <c r="W372" s="283"/>
      <c r="X372" s="102"/>
      <c r="Y372" s="284"/>
      <c r="Z372" s="284"/>
      <c r="AA372" s="284"/>
      <c r="AB372" s="206" t="str">
        <f t="shared" si="19"/>
        <v/>
      </c>
      <c r="AC372" s="285"/>
      <c r="AD372" s="285"/>
      <c r="AE372" s="102"/>
      <c r="AF372" s="287"/>
      <c r="AG372" s="287"/>
      <c r="AH372" s="102"/>
      <c r="AI372" s="279"/>
      <c r="AJ372" s="279"/>
      <c r="AK372" s="279"/>
      <c r="AL372" s="279"/>
      <c r="AM372" s="279"/>
      <c r="AN372" s="279"/>
      <c r="AO372" s="279"/>
      <c r="AP372" s="279"/>
      <c r="AQ372" s="92"/>
      <c r="AR372" s="279"/>
      <c r="AS372" s="279"/>
      <c r="AT372" s="279"/>
      <c r="AU372" s="279"/>
      <c r="AV372" s="279"/>
      <c r="AW372" s="279"/>
      <c r="AX372" s="279"/>
      <c r="AY372" s="279"/>
      <c r="AZ372" s="279"/>
      <c r="BA372" s="279"/>
      <c r="BB372" s="279"/>
      <c r="BC372" s="279"/>
      <c r="BD372" s="279"/>
      <c r="BE372" s="279"/>
      <c r="BF372" s="279"/>
      <c r="BG372" s="279"/>
      <c r="BH372" s="279"/>
      <c r="BI372" s="279"/>
      <c r="BJ372" s="279"/>
      <c r="BK372" s="279"/>
      <c r="BL372" s="279"/>
      <c r="BM372" s="279"/>
      <c r="BN372" s="279"/>
      <c r="BO372" s="279"/>
      <c r="BP372" s="279"/>
      <c r="BQ372" s="279"/>
      <c r="BR372" s="279"/>
      <c r="BS372" s="279"/>
      <c r="BT372" s="279"/>
      <c r="BU372" s="279"/>
      <c r="BV372" s="279"/>
      <c r="BW372" s="279"/>
      <c r="BX372" s="279"/>
      <c r="BY372" s="279"/>
      <c r="BZ372" s="279"/>
      <c r="CA372" s="279"/>
      <c r="CB372" s="279"/>
      <c r="CC372" s="279"/>
      <c r="CD372" s="279"/>
      <c r="CE372" s="279"/>
      <c r="CF372" s="279"/>
      <c r="CG372" s="279"/>
      <c r="CH372" s="279"/>
      <c r="CI372" s="279"/>
      <c r="CJ372" s="279"/>
      <c r="CK372" s="279"/>
      <c r="CL372" s="279"/>
      <c r="CM372" s="279"/>
      <c r="CN372" s="279"/>
      <c r="CO372" s="279"/>
      <c r="CP372" s="289" t="str">
        <f t="shared" si="20"/>
        <v/>
      </c>
      <c r="CQ372" s="202"/>
    </row>
    <row r="373" spans="1:95" x14ac:dyDescent="0.3">
      <c r="A373" s="99"/>
      <c r="B373" s="268">
        <f t="shared" si="21"/>
        <v>364</v>
      </c>
      <c r="C373" s="280"/>
      <c r="D373" s="280"/>
      <c r="F373" s="280"/>
      <c r="G373" s="282"/>
      <c r="H373" s="101"/>
      <c r="I373" s="283"/>
      <c r="J373" s="283"/>
      <c r="K373" s="283"/>
      <c r="L373" s="283"/>
      <c r="M373" s="283"/>
      <c r="N373" s="283"/>
      <c r="O373" s="283"/>
      <c r="P373" s="101"/>
      <c r="Q373" s="283"/>
      <c r="R373" s="283"/>
      <c r="S373" s="283"/>
      <c r="T373" s="283"/>
      <c r="U373" s="283"/>
      <c r="V373" s="283"/>
      <c r="W373" s="283"/>
      <c r="X373" s="102"/>
      <c r="Y373" s="284"/>
      <c r="Z373" s="284"/>
      <c r="AA373" s="284"/>
      <c r="AB373" s="206" t="str">
        <f t="shared" si="19"/>
        <v/>
      </c>
      <c r="AC373" s="285"/>
      <c r="AD373" s="285"/>
      <c r="AE373" s="102"/>
      <c r="AF373" s="287"/>
      <c r="AG373" s="287"/>
      <c r="AH373" s="102"/>
      <c r="AI373" s="279"/>
      <c r="AJ373" s="279"/>
      <c r="AK373" s="279"/>
      <c r="AL373" s="279"/>
      <c r="AM373" s="279"/>
      <c r="AN373" s="279"/>
      <c r="AO373" s="279"/>
      <c r="AP373" s="279"/>
      <c r="AQ373" s="92"/>
      <c r="AR373" s="279"/>
      <c r="AS373" s="279"/>
      <c r="AT373" s="279"/>
      <c r="AU373" s="279"/>
      <c r="AV373" s="279"/>
      <c r="AW373" s="279"/>
      <c r="AX373" s="279"/>
      <c r="AY373" s="279"/>
      <c r="AZ373" s="279"/>
      <c r="BA373" s="279"/>
      <c r="BB373" s="279"/>
      <c r="BC373" s="279"/>
      <c r="BD373" s="279"/>
      <c r="BE373" s="279"/>
      <c r="BF373" s="279"/>
      <c r="BG373" s="279"/>
      <c r="BH373" s="279"/>
      <c r="BI373" s="279"/>
      <c r="BJ373" s="279"/>
      <c r="BK373" s="279"/>
      <c r="BL373" s="279"/>
      <c r="BM373" s="279"/>
      <c r="BN373" s="279"/>
      <c r="BO373" s="279"/>
      <c r="BP373" s="279"/>
      <c r="BQ373" s="279"/>
      <c r="BR373" s="279"/>
      <c r="BS373" s="279"/>
      <c r="BT373" s="279"/>
      <c r="BU373" s="279"/>
      <c r="BV373" s="279"/>
      <c r="BW373" s="279"/>
      <c r="BX373" s="279"/>
      <c r="BY373" s="279"/>
      <c r="BZ373" s="279"/>
      <c r="CA373" s="279"/>
      <c r="CB373" s="279"/>
      <c r="CC373" s="279"/>
      <c r="CD373" s="279"/>
      <c r="CE373" s="279"/>
      <c r="CF373" s="279"/>
      <c r="CG373" s="279"/>
      <c r="CH373" s="279"/>
      <c r="CI373" s="279"/>
      <c r="CJ373" s="279"/>
      <c r="CK373" s="279"/>
      <c r="CL373" s="279"/>
      <c r="CM373" s="279"/>
      <c r="CN373" s="279"/>
      <c r="CO373" s="279"/>
      <c r="CP373" s="289" t="str">
        <f t="shared" si="20"/>
        <v/>
      </c>
      <c r="CQ373" s="202"/>
    </row>
    <row r="374" spans="1:95" x14ac:dyDescent="0.3">
      <c r="A374" s="99"/>
      <c r="B374" s="268">
        <f t="shared" si="21"/>
        <v>365</v>
      </c>
      <c r="C374" s="280"/>
      <c r="D374" s="280"/>
      <c r="F374" s="280"/>
      <c r="G374" s="282"/>
      <c r="H374" s="101"/>
      <c r="I374" s="283"/>
      <c r="J374" s="283"/>
      <c r="K374" s="283"/>
      <c r="L374" s="283"/>
      <c r="M374" s="283"/>
      <c r="N374" s="283"/>
      <c r="O374" s="283"/>
      <c r="P374" s="101"/>
      <c r="Q374" s="283"/>
      <c r="R374" s="283"/>
      <c r="S374" s="283"/>
      <c r="T374" s="283"/>
      <c r="U374" s="283"/>
      <c r="V374" s="283"/>
      <c r="W374" s="283"/>
      <c r="X374" s="102"/>
      <c r="Y374" s="284"/>
      <c r="Z374" s="284"/>
      <c r="AA374" s="284"/>
      <c r="AB374" s="206" t="str">
        <f t="shared" si="19"/>
        <v/>
      </c>
      <c r="AC374" s="285"/>
      <c r="AD374" s="285"/>
      <c r="AE374" s="102"/>
      <c r="AF374" s="287"/>
      <c r="AG374" s="287"/>
      <c r="AH374" s="102"/>
      <c r="AI374" s="279"/>
      <c r="AJ374" s="279"/>
      <c r="AK374" s="279"/>
      <c r="AL374" s="279"/>
      <c r="AM374" s="279"/>
      <c r="AN374" s="279"/>
      <c r="AO374" s="279"/>
      <c r="AP374" s="279"/>
      <c r="AQ374" s="92"/>
      <c r="AR374" s="279"/>
      <c r="AS374" s="279"/>
      <c r="AT374" s="279"/>
      <c r="AU374" s="279"/>
      <c r="AV374" s="279"/>
      <c r="AW374" s="279"/>
      <c r="AX374" s="279"/>
      <c r="AY374" s="279"/>
      <c r="AZ374" s="279"/>
      <c r="BA374" s="279"/>
      <c r="BB374" s="279"/>
      <c r="BC374" s="279"/>
      <c r="BD374" s="279"/>
      <c r="BE374" s="279"/>
      <c r="BF374" s="279"/>
      <c r="BG374" s="279"/>
      <c r="BH374" s="279"/>
      <c r="BI374" s="279"/>
      <c r="BJ374" s="279"/>
      <c r="BK374" s="279"/>
      <c r="BL374" s="279"/>
      <c r="BM374" s="279"/>
      <c r="BN374" s="279"/>
      <c r="BO374" s="279"/>
      <c r="BP374" s="279"/>
      <c r="BQ374" s="279"/>
      <c r="BR374" s="279"/>
      <c r="BS374" s="279"/>
      <c r="BT374" s="279"/>
      <c r="BU374" s="279"/>
      <c r="BV374" s="279"/>
      <c r="BW374" s="279"/>
      <c r="BX374" s="279"/>
      <c r="BY374" s="279"/>
      <c r="BZ374" s="279"/>
      <c r="CA374" s="279"/>
      <c r="CB374" s="279"/>
      <c r="CC374" s="279"/>
      <c r="CD374" s="279"/>
      <c r="CE374" s="279"/>
      <c r="CF374" s="279"/>
      <c r="CG374" s="279"/>
      <c r="CH374" s="279"/>
      <c r="CI374" s="279"/>
      <c r="CJ374" s="279"/>
      <c r="CK374" s="279"/>
      <c r="CL374" s="279"/>
      <c r="CM374" s="279"/>
      <c r="CN374" s="279"/>
      <c r="CO374" s="279"/>
      <c r="CP374" s="289" t="str">
        <f t="shared" si="20"/>
        <v/>
      </c>
      <c r="CQ374" s="202"/>
    </row>
    <row r="375" spans="1:95" x14ac:dyDescent="0.3">
      <c r="A375" s="99"/>
      <c r="B375" s="268">
        <f t="shared" si="21"/>
        <v>366</v>
      </c>
      <c r="C375" s="280"/>
      <c r="D375" s="280"/>
      <c r="F375" s="280"/>
      <c r="G375" s="282"/>
      <c r="H375" s="101"/>
      <c r="I375" s="283"/>
      <c r="J375" s="283"/>
      <c r="K375" s="283"/>
      <c r="L375" s="283"/>
      <c r="M375" s="283"/>
      <c r="N375" s="283"/>
      <c r="O375" s="283"/>
      <c r="P375" s="101"/>
      <c r="Q375" s="283"/>
      <c r="R375" s="283"/>
      <c r="S375" s="283"/>
      <c r="T375" s="283"/>
      <c r="U375" s="283"/>
      <c r="V375" s="283"/>
      <c r="W375" s="283"/>
      <c r="X375" s="102"/>
      <c r="Y375" s="284"/>
      <c r="Z375" s="284"/>
      <c r="AA375" s="284"/>
      <c r="AB375" s="206" t="str">
        <f t="shared" si="19"/>
        <v/>
      </c>
      <c r="AC375" s="285"/>
      <c r="AD375" s="285"/>
      <c r="AE375" s="102"/>
      <c r="AF375" s="287"/>
      <c r="AG375" s="287"/>
      <c r="AH375" s="102"/>
      <c r="AI375" s="279"/>
      <c r="AJ375" s="279"/>
      <c r="AK375" s="279"/>
      <c r="AL375" s="279"/>
      <c r="AM375" s="279"/>
      <c r="AN375" s="279"/>
      <c r="AO375" s="279"/>
      <c r="AP375" s="279"/>
      <c r="AQ375" s="92"/>
      <c r="AR375" s="279"/>
      <c r="AS375" s="279"/>
      <c r="AT375" s="279"/>
      <c r="AU375" s="279"/>
      <c r="AV375" s="279"/>
      <c r="AW375" s="279"/>
      <c r="AX375" s="279"/>
      <c r="AY375" s="279"/>
      <c r="AZ375" s="279"/>
      <c r="BA375" s="279"/>
      <c r="BB375" s="279"/>
      <c r="BC375" s="279"/>
      <c r="BD375" s="279"/>
      <c r="BE375" s="279"/>
      <c r="BF375" s="279"/>
      <c r="BG375" s="279"/>
      <c r="BH375" s="279"/>
      <c r="BI375" s="279"/>
      <c r="BJ375" s="279"/>
      <c r="BK375" s="279"/>
      <c r="BL375" s="279"/>
      <c r="BM375" s="279"/>
      <c r="BN375" s="279"/>
      <c r="BO375" s="279"/>
      <c r="BP375" s="279"/>
      <c r="BQ375" s="279"/>
      <c r="BR375" s="279"/>
      <c r="BS375" s="279"/>
      <c r="BT375" s="279"/>
      <c r="BU375" s="279"/>
      <c r="BV375" s="279"/>
      <c r="BW375" s="279"/>
      <c r="BX375" s="279"/>
      <c r="BY375" s="279"/>
      <c r="BZ375" s="279"/>
      <c r="CA375" s="279"/>
      <c r="CB375" s="279"/>
      <c r="CC375" s="279"/>
      <c r="CD375" s="279"/>
      <c r="CE375" s="279"/>
      <c r="CF375" s="279"/>
      <c r="CG375" s="279"/>
      <c r="CH375" s="279"/>
      <c r="CI375" s="279"/>
      <c r="CJ375" s="279"/>
      <c r="CK375" s="279"/>
      <c r="CL375" s="279"/>
      <c r="CM375" s="279"/>
      <c r="CN375" s="279"/>
      <c r="CO375" s="279"/>
      <c r="CP375" s="289" t="str">
        <f t="shared" si="20"/>
        <v/>
      </c>
      <c r="CQ375" s="202"/>
    </row>
    <row r="376" spans="1:95" x14ac:dyDescent="0.3">
      <c r="A376" s="99"/>
      <c r="B376" s="268">
        <f t="shared" si="21"/>
        <v>367</v>
      </c>
      <c r="C376" s="280"/>
      <c r="D376" s="280"/>
      <c r="F376" s="280"/>
      <c r="G376" s="282"/>
      <c r="H376" s="101"/>
      <c r="I376" s="283"/>
      <c r="J376" s="283"/>
      <c r="K376" s="283"/>
      <c r="L376" s="283"/>
      <c r="M376" s="283"/>
      <c r="N376" s="283"/>
      <c r="O376" s="283"/>
      <c r="P376" s="101"/>
      <c r="Q376" s="283"/>
      <c r="R376" s="283"/>
      <c r="S376" s="283"/>
      <c r="T376" s="283"/>
      <c r="U376" s="283"/>
      <c r="V376" s="283"/>
      <c r="W376" s="283"/>
      <c r="X376" s="102"/>
      <c r="Y376" s="284"/>
      <c r="Z376" s="284"/>
      <c r="AA376" s="284"/>
      <c r="AB376" s="206" t="str">
        <f t="shared" si="19"/>
        <v/>
      </c>
      <c r="AC376" s="285"/>
      <c r="AD376" s="285"/>
      <c r="AE376" s="102"/>
      <c r="AF376" s="287"/>
      <c r="AG376" s="287"/>
      <c r="AH376" s="102"/>
      <c r="AI376" s="279"/>
      <c r="AJ376" s="279"/>
      <c r="AK376" s="279"/>
      <c r="AL376" s="279"/>
      <c r="AM376" s="279"/>
      <c r="AN376" s="279"/>
      <c r="AO376" s="279"/>
      <c r="AP376" s="279"/>
      <c r="AQ376" s="92"/>
      <c r="AR376" s="279"/>
      <c r="AS376" s="279"/>
      <c r="AT376" s="279"/>
      <c r="AU376" s="279"/>
      <c r="AV376" s="279"/>
      <c r="AW376" s="279"/>
      <c r="AX376" s="279"/>
      <c r="AY376" s="279"/>
      <c r="AZ376" s="279"/>
      <c r="BA376" s="279"/>
      <c r="BB376" s="279"/>
      <c r="BC376" s="279"/>
      <c r="BD376" s="279"/>
      <c r="BE376" s="279"/>
      <c r="BF376" s="279"/>
      <c r="BG376" s="279"/>
      <c r="BH376" s="279"/>
      <c r="BI376" s="279"/>
      <c r="BJ376" s="279"/>
      <c r="BK376" s="279"/>
      <c r="BL376" s="279"/>
      <c r="BM376" s="279"/>
      <c r="BN376" s="279"/>
      <c r="BO376" s="279"/>
      <c r="BP376" s="279"/>
      <c r="BQ376" s="279"/>
      <c r="BR376" s="279"/>
      <c r="BS376" s="279"/>
      <c r="BT376" s="279"/>
      <c r="BU376" s="279"/>
      <c r="BV376" s="279"/>
      <c r="BW376" s="279"/>
      <c r="BX376" s="279"/>
      <c r="BY376" s="279"/>
      <c r="BZ376" s="279"/>
      <c r="CA376" s="279"/>
      <c r="CB376" s="279"/>
      <c r="CC376" s="279"/>
      <c r="CD376" s="279"/>
      <c r="CE376" s="279"/>
      <c r="CF376" s="279"/>
      <c r="CG376" s="279"/>
      <c r="CH376" s="279"/>
      <c r="CI376" s="279"/>
      <c r="CJ376" s="279"/>
      <c r="CK376" s="279"/>
      <c r="CL376" s="279"/>
      <c r="CM376" s="279"/>
      <c r="CN376" s="279"/>
      <c r="CO376" s="279"/>
      <c r="CP376" s="289" t="str">
        <f t="shared" si="20"/>
        <v/>
      </c>
      <c r="CQ376" s="202"/>
    </row>
    <row r="377" spans="1:95" x14ac:dyDescent="0.3">
      <c r="A377" s="99"/>
      <c r="B377" s="268">
        <f t="shared" si="21"/>
        <v>368</v>
      </c>
      <c r="C377" s="280"/>
      <c r="D377" s="280"/>
      <c r="F377" s="280"/>
      <c r="G377" s="282"/>
      <c r="H377" s="101"/>
      <c r="I377" s="283"/>
      <c r="J377" s="283"/>
      <c r="K377" s="283"/>
      <c r="L377" s="283"/>
      <c r="M377" s="283"/>
      <c r="N377" s="283"/>
      <c r="O377" s="283"/>
      <c r="P377" s="101"/>
      <c r="Q377" s="283"/>
      <c r="R377" s="283"/>
      <c r="S377" s="283"/>
      <c r="T377" s="283"/>
      <c r="U377" s="283"/>
      <c r="V377" s="283"/>
      <c r="W377" s="283"/>
      <c r="X377" s="102"/>
      <c r="Y377" s="284"/>
      <c r="Z377" s="284"/>
      <c r="AA377" s="284"/>
      <c r="AB377" s="206" t="str">
        <f t="shared" si="19"/>
        <v/>
      </c>
      <c r="AC377" s="285"/>
      <c r="AD377" s="285"/>
      <c r="AE377" s="102"/>
      <c r="AF377" s="287"/>
      <c r="AG377" s="287"/>
      <c r="AH377" s="102"/>
      <c r="AI377" s="279"/>
      <c r="AJ377" s="279"/>
      <c r="AK377" s="279"/>
      <c r="AL377" s="279"/>
      <c r="AM377" s="279"/>
      <c r="AN377" s="279"/>
      <c r="AO377" s="279"/>
      <c r="AP377" s="279"/>
      <c r="AQ377" s="92"/>
      <c r="AR377" s="279"/>
      <c r="AS377" s="279"/>
      <c r="AT377" s="279"/>
      <c r="AU377" s="279"/>
      <c r="AV377" s="279"/>
      <c r="AW377" s="279"/>
      <c r="AX377" s="279"/>
      <c r="AY377" s="279"/>
      <c r="AZ377" s="279"/>
      <c r="BA377" s="279"/>
      <c r="BB377" s="279"/>
      <c r="BC377" s="279"/>
      <c r="BD377" s="279"/>
      <c r="BE377" s="279"/>
      <c r="BF377" s="279"/>
      <c r="BG377" s="279"/>
      <c r="BH377" s="279"/>
      <c r="BI377" s="279"/>
      <c r="BJ377" s="279"/>
      <c r="BK377" s="279"/>
      <c r="BL377" s="279"/>
      <c r="BM377" s="279"/>
      <c r="BN377" s="279"/>
      <c r="BO377" s="279"/>
      <c r="BP377" s="279"/>
      <c r="BQ377" s="279"/>
      <c r="BR377" s="279"/>
      <c r="BS377" s="279"/>
      <c r="BT377" s="279"/>
      <c r="BU377" s="279"/>
      <c r="BV377" s="279"/>
      <c r="BW377" s="279"/>
      <c r="BX377" s="279"/>
      <c r="BY377" s="279"/>
      <c r="BZ377" s="279"/>
      <c r="CA377" s="279"/>
      <c r="CB377" s="279"/>
      <c r="CC377" s="279"/>
      <c r="CD377" s="279"/>
      <c r="CE377" s="279"/>
      <c r="CF377" s="279"/>
      <c r="CG377" s="279"/>
      <c r="CH377" s="279"/>
      <c r="CI377" s="279"/>
      <c r="CJ377" s="279"/>
      <c r="CK377" s="279"/>
      <c r="CL377" s="279"/>
      <c r="CM377" s="279"/>
      <c r="CN377" s="279"/>
      <c r="CO377" s="279"/>
      <c r="CP377" s="289" t="str">
        <f t="shared" si="20"/>
        <v/>
      </c>
      <c r="CQ377" s="202"/>
    </row>
    <row r="378" spans="1:95" x14ac:dyDescent="0.3">
      <c r="A378" s="99"/>
      <c r="B378" s="268">
        <f t="shared" si="21"/>
        <v>369</v>
      </c>
      <c r="C378" s="280"/>
      <c r="D378" s="280"/>
      <c r="F378" s="280"/>
      <c r="G378" s="282"/>
      <c r="H378" s="101"/>
      <c r="I378" s="283"/>
      <c r="J378" s="283"/>
      <c r="K378" s="283"/>
      <c r="L378" s="283"/>
      <c r="M378" s="283"/>
      <c r="N378" s="283"/>
      <c r="O378" s="283"/>
      <c r="P378" s="101"/>
      <c r="Q378" s="283"/>
      <c r="R378" s="283"/>
      <c r="S378" s="283"/>
      <c r="T378" s="283"/>
      <c r="U378" s="283"/>
      <c r="V378" s="283"/>
      <c r="W378" s="283"/>
      <c r="X378" s="102"/>
      <c r="Y378" s="284"/>
      <c r="Z378" s="284"/>
      <c r="AA378" s="284"/>
      <c r="AB378" s="206" t="str">
        <f t="shared" si="19"/>
        <v/>
      </c>
      <c r="AC378" s="285"/>
      <c r="AD378" s="285"/>
      <c r="AE378" s="102"/>
      <c r="AF378" s="287"/>
      <c r="AG378" s="287"/>
      <c r="AH378" s="102"/>
      <c r="AI378" s="279"/>
      <c r="AJ378" s="279"/>
      <c r="AK378" s="279"/>
      <c r="AL378" s="279"/>
      <c r="AM378" s="279"/>
      <c r="AN378" s="279"/>
      <c r="AO378" s="279"/>
      <c r="AP378" s="279"/>
      <c r="AQ378" s="92"/>
      <c r="AR378" s="279"/>
      <c r="AS378" s="279"/>
      <c r="AT378" s="279"/>
      <c r="AU378" s="279"/>
      <c r="AV378" s="279"/>
      <c r="AW378" s="279"/>
      <c r="AX378" s="279"/>
      <c r="AY378" s="279"/>
      <c r="AZ378" s="279"/>
      <c r="BA378" s="279"/>
      <c r="BB378" s="279"/>
      <c r="BC378" s="279"/>
      <c r="BD378" s="279"/>
      <c r="BE378" s="279"/>
      <c r="BF378" s="279"/>
      <c r="BG378" s="279"/>
      <c r="BH378" s="279"/>
      <c r="BI378" s="279"/>
      <c r="BJ378" s="279"/>
      <c r="BK378" s="279"/>
      <c r="BL378" s="279"/>
      <c r="BM378" s="279"/>
      <c r="BN378" s="279"/>
      <c r="BO378" s="279"/>
      <c r="BP378" s="279"/>
      <c r="BQ378" s="279"/>
      <c r="BR378" s="279"/>
      <c r="BS378" s="279"/>
      <c r="BT378" s="279"/>
      <c r="BU378" s="279"/>
      <c r="BV378" s="279"/>
      <c r="BW378" s="279"/>
      <c r="BX378" s="279"/>
      <c r="BY378" s="279"/>
      <c r="BZ378" s="279"/>
      <c r="CA378" s="279"/>
      <c r="CB378" s="279"/>
      <c r="CC378" s="279"/>
      <c r="CD378" s="279"/>
      <c r="CE378" s="279"/>
      <c r="CF378" s="279"/>
      <c r="CG378" s="279"/>
      <c r="CH378" s="279"/>
      <c r="CI378" s="279"/>
      <c r="CJ378" s="279"/>
      <c r="CK378" s="279"/>
      <c r="CL378" s="279"/>
      <c r="CM378" s="279"/>
      <c r="CN378" s="279"/>
      <c r="CO378" s="279"/>
      <c r="CP378" s="289" t="str">
        <f t="shared" si="20"/>
        <v/>
      </c>
      <c r="CQ378" s="202"/>
    </row>
    <row r="379" spans="1:95" x14ac:dyDescent="0.3">
      <c r="A379" s="99"/>
      <c r="B379" s="268">
        <f t="shared" si="21"/>
        <v>370</v>
      </c>
      <c r="C379" s="280"/>
      <c r="D379" s="280"/>
      <c r="F379" s="280"/>
      <c r="G379" s="282"/>
      <c r="H379" s="101"/>
      <c r="I379" s="283"/>
      <c r="J379" s="283"/>
      <c r="K379" s="283"/>
      <c r="L379" s="283"/>
      <c r="M379" s="283"/>
      <c r="N379" s="283"/>
      <c r="O379" s="283"/>
      <c r="P379" s="101"/>
      <c r="Q379" s="283"/>
      <c r="R379" s="283"/>
      <c r="S379" s="283"/>
      <c r="T379" s="283"/>
      <c r="U379" s="283"/>
      <c r="V379" s="283"/>
      <c r="W379" s="283"/>
      <c r="X379" s="102"/>
      <c r="Y379" s="284"/>
      <c r="Z379" s="284"/>
      <c r="AA379" s="284"/>
      <c r="AB379" s="206" t="str">
        <f t="shared" si="19"/>
        <v/>
      </c>
      <c r="AC379" s="285"/>
      <c r="AD379" s="285"/>
      <c r="AE379" s="102"/>
      <c r="AF379" s="287"/>
      <c r="AG379" s="287"/>
      <c r="AH379" s="102"/>
      <c r="AI379" s="279"/>
      <c r="AJ379" s="279"/>
      <c r="AK379" s="279"/>
      <c r="AL379" s="279"/>
      <c r="AM379" s="279"/>
      <c r="AN379" s="279"/>
      <c r="AO379" s="279"/>
      <c r="AP379" s="279"/>
      <c r="AQ379" s="92"/>
      <c r="AR379" s="279"/>
      <c r="AS379" s="279"/>
      <c r="AT379" s="279"/>
      <c r="AU379" s="279"/>
      <c r="AV379" s="279"/>
      <c r="AW379" s="279"/>
      <c r="AX379" s="279"/>
      <c r="AY379" s="279"/>
      <c r="AZ379" s="279"/>
      <c r="BA379" s="279"/>
      <c r="BB379" s="279"/>
      <c r="BC379" s="279"/>
      <c r="BD379" s="279"/>
      <c r="BE379" s="279"/>
      <c r="BF379" s="279"/>
      <c r="BG379" s="279"/>
      <c r="BH379" s="279"/>
      <c r="BI379" s="279"/>
      <c r="BJ379" s="279"/>
      <c r="BK379" s="279"/>
      <c r="BL379" s="279"/>
      <c r="BM379" s="279"/>
      <c r="BN379" s="279"/>
      <c r="BO379" s="279"/>
      <c r="BP379" s="279"/>
      <c r="BQ379" s="279"/>
      <c r="BR379" s="279"/>
      <c r="BS379" s="279"/>
      <c r="BT379" s="279"/>
      <c r="BU379" s="279"/>
      <c r="BV379" s="279"/>
      <c r="BW379" s="279"/>
      <c r="BX379" s="279"/>
      <c r="BY379" s="279"/>
      <c r="BZ379" s="279"/>
      <c r="CA379" s="279"/>
      <c r="CB379" s="279"/>
      <c r="CC379" s="279"/>
      <c r="CD379" s="279"/>
      <c r="CE379" s="279"/>
      <c r="CF379" s="279"/>
      <c r="CG379" s="279"/>
      <c r="CH379" s="279"/>
      <c r="CI379" s="279"/>
      <c r="CJ379" s="279"/>
      <c r="CK379" s="279"/>
      <c r="CL379" s="279"/>
      <c r="CM379" s="279"/>
      <c r="CN379" s="279"/>
      <c r="CO379" s="279"/>
      <c r="CP379" s="289" t="str">
        <f t="shared" si="20"/>
        <v/>
      </c>
      <c r="CQ379" s="202"/>
    </row>
    <row r="380" spans="1:95" x14ac:dyDescent="0.3">
      <c r="A380" s="99"/>
      <c r="B380" s="268">
        <f t="shared" si="21"/>
        <v>371</v>
      </c>
      <c r="C380" s="280"/>
      <c r="D380" s="280"/>
      <c r="F380" s="280"/>
      <c r="G380" s="282"/>
      <c r="H380" s="101"/>
      <c r="I380" s="283"/>
      <c r="J380" s="283"/>
      <c r="K380" s="283"/>
      <c r="L380" s="283"/>
      <c r="M380" s="283"/>
      <c r="N380" s="283"/>
      <c r="O380" s="283"/>
      <c r="P380" s="101"/>
      <c r="Q380" s="283"/>
      <c r="R380" s="283"/>
      <c r="S380" s="283"/>
      <c r="T380" s="283"/>
      <c r="U380" s="283"/>
      <c r="V380" s="283"/>
      <c r="W380" s="283"/>
      <c r="X380" s="102"/>
      <c r="Y380" s="284"/>
      <c r="Z380" s="284"/>
      <c r="AA380" s="284"/>
      <c r="AB380" s="206" t="str">
        <f t="shared" si="19"/>
        <v/>
      </c>
      <c r="AC380" s="285"/>
      <c r="AD380" s="285"/>
      <c r="AE380" s="102"/>
      <c r="AF380" s="287"/>
      <c r="AG380" s="287"/>
      <c r="AH380" s="102"/>
      <c r="AI380" s="279"/>
      <c r="AJ380" s="279"/>
      <c r="AK380" s="279"/>
      <c r="AL380" s="279"/>
      <c r="AM380" s="279"/>
      <c r="AN380" s="279"/>
      <c r="AO380" s="279"/>
      <c r="AP380" s="279"/>
      <c r="AQ380" s="92"/>
      <c r="AR380" s="279"/>
      <c r="AS380" s="279"/>
      <c r="AT380" s="279"/>
      <c r="AU380" s="279"/>
      <c r="AV380" s="279"/>
      <c r="AW380" s="279"/>
      <c r="AX380" s="279"/>
      <c r="AY380" s="279"/>
      <c r="AZ380" s="279"/>
      <c r="BA380" s="279"/>
      <c r="BB380" s="279"/>
      <c r="BC380" s="279"/>
      <c r="BD380" s="279"/>
      <c r="BE380" s="279"/>
      <c r="BF380" s="279"/>
      <c r="BG380" s="279"/>
      <c r="BH380" s="279"/>
      <c r="BI380" s="279"/>
      <c r="BJ380" s="279"/>
      <c r="BK380" s="279"/>
      <c r="BL380" s="279"/>
      <c r="BM380" s="279"/>
      <c r="BN380" s="279"/>
      <c r="BO380" s="279"/>
      <c r="BP380" s="279"/>
      <c r="BQ380" s="279"/>
      <c r="BR380" s="279"/>
      <c r="BS380" s="279"/>
      <c r="BT380" s="279"/>
      <c r="BU380" s="279"/>
      <c r="BV380" s="279"/>
      <c r="BW380" s="279"/>
      <c r="BX380" s="279"/>
      <c r="BY380" s="279"/>
      <c r="BZ380" s="279"/>
      <c r="CA380" s="279"/>
      <c r="CB380" s="279"/>
      <c r="CC380" s="279"/>
      <c r="CD380" s="279"/>
      <c r="CE380" s="279"/>
      <c r="CF380" s="279"/>
      <c r="CG380" s="279"/>
      <c r="CH380" s="279"/>
      <c r="CI380" s="279"/>
      <c r="CJ380" s="279"/>
      <c r="CK380" s="279"/>
      <c r="CL380" s="279"/>
      <c r="CM380" s="279"/>
      <c r="CN380" s="279"/>
      <c r="CO380" s="279"/>
      <c r="CP380" s="289" t="str">
        <f t="shared" si="20"/>
        <v/>
      </c>
      <c r="CQ380" s="202"/>
    </row>
    <row r="381" spans="1:95" x14ac:dyDescent="0.3">
      <c r="A381" s="99"/>
      <c r="B381" s="268">
        <f t="shared" si="21"/>
        <v>372</v>
      </c>
      <c r="C381" s="280"/>
      <c r="D381" s="280"/>
      <c r="F381" s="280"/>
      <c r="G381" s="282"/>
      <c r="H381" s="101"/>
      <c r="I381" s="283"/>
      <c r="J381" s="283"/>
      <c r="K381" s="283"/>
      <c r="L381" s="283"/>
      <c r="M381" s="283"/>
      <c r="N381" s="283"/>
      <c r="O381" s="283"/>
      <c r="P381" s="101"/>
      <c r="Q381" s="283"/>
      <c r="R381" s="283"/>
      <c r="S381" s="283"/>
      <c r="T381" s="283"/>
      <c r="U381" s="283"/>
      <c r="V381" s="283"/>
      <c r="W381" s="283"/>
      <c r="X381" s="102"/>
      <c r="Y381" s="284"/>
      <c r="Z381" s="284"/>
      <c r="AA381" s="284"/>
      <c r="AB381" s="206" t="str">
        <f t="shared" si="19"/>
        <v/>
      </c>
      <c r="AC381" s="285"/>
      <c r="AD381" s="285"/>
      <c r="AE381" s="102"/>
      <c r="AF381" s="287"/>
      <c r="AG381" s="287"/>
      <c r="AH381" s="102"/>
      <c r="AI381" s="279"/>
      <c r="AJ381" s="279"/>
      <c r="AK381" s="279"/>
      <c r="AL381" s="279"/>
      <c r="AM381" s="279"/>
      <c r="AN381" s="279"/>
      <c r="AO381" s="279"/>
      <c r="AP381" s="279"/>
      <c r="AQ381" s="92"/>
      <c r="AR381" s="279"/>
      <c r="AS381" s="279"/>
      <c r="AT381" s="279"/>
      <c r="AU381" s="279"/>
      <c r="AV381" s="279"/>
      <c r="AW381" s="279"/>
      <c r="AX381" s="279"/>
      <c r="AY381" s="279"/>
      <c r="AZ381" s="279"/>
      <c r="BA381" s="279"/>
      <c r="BB381" s="279"/>
      <c r="BC381" s="279"/>
      <c r="BD381" s="279"/>
      <c r="BE381" s="279"/>
      <c r="BF381" s="279"/>
      <c r="BG381" s="279"/>
      <c r="BH381" s="279"/>
      <c r="BI381" s="279"/>
      <c r="BJ381" s="279"/>
      <c r="BK381" s="279"/>
      <c r="BL381" s="279"/>
      <c r="BM381" s="279"/>
      <c r="BN381" s="279"/>
      <c r="BO381" s="279"/>
      <c r="BP381" s="279"/>
      <c r="BQ381" s="279"/>
      <c r="BR381" s="279"/>
      <c r="BS381" s="279"/>
      <c r="BT381" s="279"/>
      <c r="BU381" s="279"/>
      <c r="BV381" s="279"/>
      <c r="BW381" s="279"/>
      <c r="BX381" s="279"/>
      <c r="BY381" s="279"/>
      <c r="BZ381" s="279"/>
      <c r="CA381" s="279"/>
      <c r="CB381" s="279"/>
      <c r="CC381" s="279"/>
      <c r="CD381" s="279"/>
      <c r="CE381" s="279"/>
      <c r="CF381" s="279"/>
      <c r="CG381" s="279"/>
      <c r="CH381" s="279"/>
      <c r="CI381" s="279"/>
      <c r="CJ381" s="279"/>
      <c r="CK381" s="279"/>
      <c r="CL381" s="279"/>
      <c r="CM381" s="279"/>
      <c r="CN381" s="279"/>
      <c r="CO381" s="279"/>
      <c r="CP381" s="289" t="str">
        <f t="shared" si="20"/>
        <v/>
      </c>
      <c r="CQ381" s="202"/>
    </row>
    <row r="382" spans="1:95" x14ac:dyDescent="0.3">
      <c r="A382" s="99"/>
      <c r="B382" s="268">
        <f t="shared" si="21"/>
        <v>373</v>
      </c>
      <c r="C382" s="280"/>
      <c r="D382" s="280"/>
      <c r="F382" s="280"/>
      <c r="G382" s="282"/>
      <c r="H382" s="101"/>
      <c r="I382" s="283"/>
      <c r="J382" s="283"/>
      <c r="K382" s="283"/>
      <c r="L382" s="283"/>
      <c r="M382" s="283"/>
      <c r="N382" s="283"/>
      <c r="O382" s="283"/>
      <c r="P382" s="101"/>
      <c r="Q382" s="283"/>
      <c r="R382" s="283"/>
      <c r="S382" s="283"/>
      <c r="T382" s="283"/>
      <c r="U382" s="283"/>
      <c r="V382" s="283"/>
      <c r="W382" s="283"/>
      <c r="X382" s="102"/>
      <c r="Y382" s="284"/>
      <c r="Z382" s="284"/>
      <c r="AA382" s="284"/>
      <c r="AB382" s="206" t="str">
        <f t="shared" si="19"/>
        <v/>
      </c>
      <c r="AC382" s="285"/>
      <c r="AD382" s="285"/>
      <c r="AE382" s="102"/>
      <c r="AF382" s="287"/>
      <c r="AG382" s="287"/>
      <c r="AH382" s="102"/>
      <c r="AI382" s="279"/>
      <c r="AJ382" s="279"/>
      <c r="AK382" s="279"/>
      <c r="AL382" s="279"/>
      <c r="AM382" s="279"/>
      <c r="AN382" s="279"/>
      <c r="AO382" s="279"/>
      <c r="AP382" s="279"/>
      <c r="AQ382" s="92"/>
      <c r="AR382" s="279"/>
      <c r="AS382" s="279"/>
      <c r="AT382" s="279"/>
      <c r="AU382" s="279"/>
      <c r="AV382" s="279"/>
      <c r="AW382" s="279"/>
      <c r="AX382" s="279"/>
      <c r="AY382" s="279"/>
      <c r="AZ382" s="279"/>
      <c r="BA382" s="279"/>
      <c r="BB382" s="279"/>
      <c r="BC382" s="279"/>
      <c r="BD382" s="279"/>
      <c r="BE382" s="279"/>
      <c r="BF382" s="279"/>
      <c r="BG382" s="279"/>
      <c r="BH382" s="279"/>
      <c r="BI382" s="279"/>
      <c r="BJ382" s="279"/>
      <c r="BK382" s="279"/>
      <c r="BL382" s="279"/>
      <c r="BM382" s="279"/>
      <c r="BN382" s="279"/>
      <c r="BO382" s="279"/>
      <c r="BP382" s="279"/>
      <c r="BQ382" s="279"/>
      <c r="BR382" s="279"/>
      <c r="BS382" s="279"/>
      <c r="BT382" s="279"/>
      <c r="BU382" s="279"/>
      <c r="BV382" s="279"/>
      <c r="BW382" s="279"/>
      <c r="BX382" s="279"/>
      <c r="BY382" s="279"/>
      <c r="BZ382" s="279"/>
      <c r="CA382" s="279"/>
      <c r="CB382" s="279"/>
      <c r="CC382" s="279"/>
      <c r="CD382" s="279"/>
      <c r="CE382" s="279"/>
      <c r="CF382" s="279"/>
      <c r="CG382" s="279"/>
      <c r="CH382" s="279"/>
      <c r="CI382" s="279"/>
      <c r="CJ382" s="279"/>
      <c r="CK382" s="279"/>
      <c r="CL382" s="279"/>
      <c r="CM382" s="279"/>
      <c r="CN382" s="279"/>
      <c r="CO382" s="279"/>
      <c r="CP382" s="289" t="str">
        <f t="shared" si="20"/>
        <v/>
      </c>
      <c r="CQ382" s="202"/>
    </row>
    <row r="383" spans="1:95" x14ac:dyDescent="0.3">
      <c r="A383" s="99"/>
      <c r="B383" s="268">
        <f t="shared" si="21"/>
        <v>374</v>
      </c>
      <c r="C383" s="280"/>
      <c r="D383" s="280"/>
      <c r="F383" s="280"/>
      <c r="G383" s="282"/>
      <c r="H383" s="101"/>
      <c r="I383" s="283"/>
      <c r="J383" s="283"/>
      <c r="K383" s="283"/>
      <c r="L383" s="283"/>
      <c r="M383" s="283"/>
      <c r="N383" s="283"/>
      <c r="O383" s="283"/>
      <c r="P383" s="101"/>
      <c r="Q383" s="283"/>
      <c r="R383" s="283"/>
      <c r="S383" s="283"/>
      <c r="T383" s="283"/>
      <c r="U383" s="283"/>
      <c r="V383" s="283"/>
      <c r="W383" s="283"/>
      <c r="X383" s="102"/>
      <c r="Y383" s="284"/>
      <c r="Z383" s="284"/>
      <c r="AA383" s="284"/>
      <c r="AB383" s="206" t="str">
        <f t="shared" si="19"/>
        <v/>
      </c>
      <c r="AC383" s="285"/>
      <c r="AD383" s="285"/>
      <c r="AE383" s="102"/>
      <c r="AF383" s="287"/>
      <c r="AG383" s="287"/>
      <c r="AH383" s="102"/>
      <c r="AI383" s="279"/>
      <c r="AJ383" s="279"/>
      <c r="AK383" s="279"/>
      <c r="AL383" s="279"/>
      <c r="AM383" s="279"/>
      <c r="AN383" s="279"/>
      <c r="AO383" s="279"/>
      <c r="AP383" s="279"/>
      <c r="AQ383" s="92"/>
      <c r="AR383" s="279"/>
      <c r="AS383" s="279"/>
      <c r="AT383" s="279"/>
      <c r="AU383" s="279"/>
      <c r="AV383" s="279"/>
      <c r="AW383" s="279"/>
      <c r="AX383" s="279"/>
      <c r="AY383" s="279"/>
      <c r="AZ383" s="279"/>
      <c r="BA383" s="279"/>
      <c r="BB383" s="279"/>
      <c r="BC383" s="279"/>
      <c r="BD383" s="279"/>
      <c r="BE383" s="279"/>
      <c r="BF383" s="279"/>
      <c r="BG383" s="279"/>
      <c r="BH383" s="279"/>
      <c r="BI383" s="279"/>
      <c r="BJ383" s="279"/>
      <c r="BK383" s="279"/>
      <c r="BL383" s="279"/>
      <c r="BM383" s="279"/>
      <c r="BN383" s="279"/>
      <c r="BO383" s="279"/>
      <c r="BP383" s="279"/>
      <c r="BQ383" s="279"/>
      <c r="BR383" s="279"/>
      <c r="BS383" s="279"/>
      <c r="BT383" s="279"/>
      <c r="BU383" s="279"/>
      <c r="BV383" s="279"/>
      <c r="BW383" s="279"/>
      <c r="BX383" s="279"/>
      <c r="BY383" s="279"/>
      <c r="BZ383" s="279"/>
      <c r="CA383" s="279"/>
      <c r="CB383" s="279"/>
      <c r="CC383" s="279"/>
      <c r="CD383" s="279"/>
      <c r="CE383" s="279"/>
      <c r="CF383" s="279"/>
      <c r="CG383" s="279"/>
      <c r="CH383" s="279"/>
      <c r="CI383" s="279"/>
      <c r="CJ383" s="279"/>
      <c r="CK383" s="279"/>
      <c r="CL383" s="279"/>
      <c r="CM383" s="279"/>
      <c r="CN383" s="279"/>
      <c r="CO383" s="279"/>
      <c r="CP383" s="289" t="str">
        <f t="shared" si="20"/>
        <v/>
      </c>
      <c r="CQ383" s="202"/>
    </row>
    <row r="384" spans="1:95" x14ac:dyDescent="0.3">
      <c r="A384" s="99"/>
      <c r="B384" s="268">
        <f t="shared" si="21"/>
        <v>375</v>
      </c>
      <c r="C384" s="280"/>
      <c r="D384" s="280"/>
      <c r="F384" s="280"/>
      <c r="G384" s="282"/>
      <c r="H384" s="101"/>
      <c r="I384" s="283"/>
      <c r="J384" s="283"/>
      <c r="K384" s="283"/>
      <c r="L384" s="283"/>
      <c r="M384" s="283"/>
      <c r="N384" s="283"/>
      <c r="O384" s="283"/>
      <c r="P384" s="101"/>
      <c r="Q384" s="283"/>
      <c r="R384" s="283"/>
      <c r="S384" s="283"/>
      <c r="T384" s="283"/>
      <c r="U384" s="283"/>
      <c r="V384" s="283"/>
      <c r="W384" s="283"/>
      <c r="X384" s="102"/>
      <c r="Y384" s="284"/>
      <c r="Z384" s="284"/>
      <c r="AA384" s="284"/>
      <c r="AB384" s="206" t="str">
        <f t="shared" si="19"/>
        <v/>
      </c>
      <c r="AC384" s="285"/>
      <c r="AD384" s="285"/>
      <c r="AE384" s="102"/>
      <c r="AF384" s="287"/>
      <c r="AG384" s="287"/>
      <c r="AH384" s="102"/>
      <c r="AI384" s="279"/>
      <c r="AJ384" s="279"/>
      <c r="AK384" s="279"/>
      <c r="AL384" s="279"/>
      <c r="AM384" s="279"/>
      <c r="AN384" s="279"/>
      <c r="AO384" s="279"/>
      <c r="AP384" s="279"/>
      <c r="AQ384" s="92"/>
      <c r="AR384" s="279"/>
      <c r="AS384" s="279"/>
      <c r="AT384" s="279"/>
      <c r="AU384" s="279"/>
      <c r="AV384" s="279"/>
      <c r="AW384" s="279"/>
      <c r="AX384" s="279"/>
      <c r="AY384" s="279"/>
      <c r="AZ384" s="279"/>
      <c r="BA384" s="279"/>
      <c r="BB384" s="279"/>
      <c r="BC384" s="279"/>
      <c r="BD384" s="279"/>
      <c r="BE384" s="279"/>
      <c r="BF384" s="279"/>
      <c r="BG384" s="279"/>
      <c r="BH384" s="279"/>
      <c r="BI384" s="279"/>
      <c r="BJ384" s="279"/>
      <c r="BK384" s="279"/>
      <c r="BL384" s="279"/>
      <c r="BM384" s="279"/>
      <c r="BN384" s="279"/>
      <c r="BO384" s="279"/>
      <c r="BP384" s="279"/>
      <c r="BQ384" s="279"/>
      <c r="BR384" s="279"/>
      <c r="BS384" s="279"/>
      <c r="BT384" s="279"/>
      <c r="BU384" s="279"/>
      <c r="BV384" s="279"/>
      <c r="BW384" s="279"/>
      <c r="BX384" s="279"/>
      <c r="BY384" s="279"/>
      <c r="BZ384" s="279"/>
      <c r="CA384" s="279"/>
      <c r="CB384" s="279"/>
      <c r="CC384" s="279"/>
      <c r="CD384" s="279"/>
      <c r="CE384" s="279"/>
      <c r="CF384" s="279"/>
      <c r="CG384" s="279"/>
      <c r="CH384" s="279"/>
      <c r="CI384" s="279"/>
      <c r="CJ384" s="279"/>
      <c r="CK384" s="279"/>
      <c r="CL384" s="279"/>
      <c r="CM384" s="279"/>
      <c r="CN384" s="279"/>
      <c r="CO384" s="279"/>
      <c r="CP384" s="289" t="str">
        <f t="shared" si="20"/>
        <v/>
      </c>
      <c r="CQ384" s="202"/>
    </row>
    <row r="385" spans="1:95" x14ac:dyDescent="0.3">
      <c r="A385" s="99"/>
      <c r="B385" s="268">
        <f t="shared" si="21"/>
        <v>376</v>
      </c>
      <c r="C385" s="280"/>
      <c r="D385" s="280"/>
      <c r="F385" s="280"/>
      <c r="G385" s="282"/>
      <c r="H385" s="101"/>
      <c r="I385" s="283"/>
      <c r="J385" s="283"/>
      <c r="K385" s="283"/>
      <c r="L385" s="283"/>
      <c r="M385" s="283"/>
      <c r="N385" s="283"/>
      <c r="O385" s="283"/>
      <c r="P385" s="101"/>
      <c r="Q385" s="283"/>
      <c r="R385" s="283"/>
      <c r="S385" s="283"/>
      <c r="T385" s="283"/>
      <c r="U385" s="283"/>
      <c r="V385" s="283"/>
      <c r="W385" s="283"/>
      <c r="X385" s="102"/>
      <c r="Y385" s="284"/>
      <c r="Z385" s="284"/>
      <c r="AA385" s="284"/>
      <c r="AB385" s="206" t="str">
        <f t="shared" si="19"/>
        <v/>
      </c>
      <c r="AC385" s="285"/>
      <c r="AD385" s="285"/>
      <c r="AE385" s="102"/>
      <c r="AF385" s="287"/>
      <c r="AG385" s="287"/>
      <c r="AH385" s="102"/>
      <c r="AI385" s="279"/>
      <c r="AJ385" s="279"/>
      <c r="AK385" s="279"/>
      <c r="AL385" s="279"/>
      <c r="AM385" s="279"/>
      <c r="AN385" s="279"/>
      <c r="AO385" s="279"/>
      <c r="AP385" s="279"/>
      <c r="AQ385" s="92"/>
      <c r="AR385" s="279"/>
      <c r="AS385" s="279"/>
      <c r="AT385" s="279"/>
      <c r="AU385" s="279"/>
      <c r="AV385" s="279"/>
      <c r="AW385" s="279"/>
      <c r="AX385" s="279"/>
      <c r="AY385" s="279"/>
      <c r="AZ385" s="279"/>
      <c r="BA385" s="279"/>
      <c r="BB385" s="279"/>
      <c r="BC385" s="279"/>
      <c r="BD385" s="279"/>
      <c r="BE385" s="279"/>
      <c r="BF385" s="279"/>
      <c r="BG385" s="279"/>
      <c r="BH385" s="279"/>
      <c r="BI385" s="279"/>
      <c r="BJ385" s="279"/>
      <c r="BK385" s="279"/>
      <c r="BL385" s="279"/>
      <c r="BM385" s="279"/>
      <c r="BN385" s="279"/>
      <c r="BO385" s="279"/>
      <c r="BP385" s="279"/>
      <c r="BQ385" s="279"/>
      <c r="BR385" s="279"/>
      <c r="BS385" s="279"/>
      <c r="BT385" s="279"/>
      <c r="BU385" s="279"/>
      <c r="BV385" s="279"/>
      <c r="BW385" s="279"/>
      <c r="BX385" s="279"/>
      <c r="BY385" s="279"/>
      <c r="BZ385" s="279"/>
      <c r="CA385" s="279"/>
      <c r="CB385" s="279"/>
      <c r="CC385" s="279"/>
      <c r="CD385" s="279"/>
      <c r="CE385" s="279"/>
      <c r="CF385" s="279"/>
      <c r="CG385" s="279"/>
      <c r="CH385" s="279"/>
      <c r="CI385" s="279"/>
      <c r="CJ385" s="279"/>
      <c r="CK385" s="279"/>
      <c r="CL385" s="279"/>
      <c r="CM385" s="279"/>
      <c r="CN385" s="279"/>
      <c r="CO385" s="279"/>
      <c r="CP385" s="289" t="str">
        <f t="shared" si="20"/>
        <v/>
      </c>
      <c r="CQ385" s="202"/>
    </row>
    <row r="386" spans="1:95" x14ac:dyDescent="0.3">
      <c r="A386" s="99"/>
      <c r="B386" s="268">
        <f t="shared" si="21"/>
        <v>377</v>
      </c>
      <c r="C386" s="280"/>
      <c r="D386" s="280"/>
      <c r="F386" s="280"/>
      <c r="G386" s="282"/>
      <c r="H386" s="101"/>
      <c r="I386" s="283"/>
      <c r="J386" s="283"/>
      <c r="K386" s="283"/>
      <c r="L386" s="283"/>
      <c r="M386" s="283"/>
      <c r="N386" s="283"/>
      <c r="O386" s="283"/>
      <c r="P386" s="101"/>
      <c r="Q386" s="283"/>
      <c r="R386" s="283"/>
      <c r="S386" s="283"/>
      <c r="T386" s="283"/>
      <c r="U386" s="283"/>
      <c r="V386" s="283"/>
      <c r="W386" s="283"/>
      <c r="X386" s="102"/>
      <c r="Y386" s="284"/>
      <c r="Z386" s="284"/>
      <c r="AA386" s="284"/>
      <c r="AB386" s="206" t="str">
        <f t="shared" si="19"/>
        <v/>
      </c>
      <c r="AC386" s="285"/>
      <c r="AD386" s="285"/>
      <c r="AE386" s="102"/>
      <c r="AF386" s="287"/>
      <c r="AG386" s="287"/>
      <c r="AH386" s="102"/>
      <c r="AI386" s="279"/>
      <c r="AJ386" s="279"/>
      <c r="AK386" s="279"/>
      <c r="AL386" s="279"/>
      <c r="AM386" s="279"/>
      <c r="AN386" s="279"/>
      <c r="AO386" s="279"/>
      <c r="AP386" s="279"/>
      <c r="AQ386" s="92"/>
      <c r="AR386" s="279"/>
      <c r="AS386" s="279"/>
      <c r="AT386" s="279"/>
      <c r="AU386" s="279"/>
      <c r="AV386" s="279"/>
      <c r="AW386" s="279"/>
      <c r="AX386" s="279"/>
      <c r="AY386" s="279"/>
      <c r="AZ386" s="279"/>
      <c r="BA386" s="279"/>
      <c r="BB386" s="279"/>
      <c r="BC386" s="279"/>
      <c r="BD386" s="279"/>
      <c r="BE386" s="279"/>
      <c r="BF386" s="279"/>
      <c r="BG386" s="279"/>
      <c r="BH386" s="279"/>
      <c r="BI386" s="279"/>
      <c r="BJ386" s="279"/>
      <c r="BK386" s="279"/>
      <c r="BL386" s="279"/>
      <c r="BM386" s="279"/>
      <c r="BN386" s="279"/>
      <c r="BO386" s="279"/>
      <c r="BP386" s="279"/>
      <c r="BQ386" s="279"/>
      <c r="BR386" s="279"/>
      <c r="BS386" s="279"/>
      <c r="BT386" s="279"/>
      <c r="BU386" s="279"/>
      <c r="BV386" s="279"/>
      <c r="BW386" s="279"/>
      <c r="BX386" s="279"/>
      <c r="BY386" s="279"/>
      <c r="BZ386" s="279"/>
      <c r="CA386" s="279"/>
      <c r="CB386" s="279"/>
      <c r="CC386" s="279"/>
      <c r="CD386" s="279"/>
      <c r="CE386" s="279"/>
      <c r="CF386" s="279"/>
      <c r="CG386" s="279"/>
      <c r="CH386" s="279"/>
      <c r="CI386" s="279"/>
      <c r="CJ386" s="279"/>
      <c r="CK386" s="279"/>
      <c r="CL386" s="279"/>
      <c r="CM386" s="279"/>
      <c r="CN386" s="279"/>
      <c r="CO386" s="279"/>
      <c r="CP386" s="289" t="str">
        <f t="shared" si="20"/>
        <v/>
      </c>
      <c r="CQ386" s="202"/>
    </row>
    <row r="387" spans="1:95" x14ac:dyDescent="0.3">
      <c r="A387" s="99"/>
      <c r="B387" s="268">
        <f t="shared" si="21"/>
        <v>378</v>
      </c>
      <c r="C387" s="280"/>
      <c r="D387" s="280"/>
      <c r="F387" s="280"/>
      <c r="G387" s="282"/>
      <c r="H387" s="101"/>
      <c r="I387" s="283"/>
      <c r="J387" s="283"/>
      <c r="K387" s="283"/>
      <c r="L387" s="283"/>
      <c r="M387" s="283"/>
      <c r="N387" s="283"/>
      <c r="O387" s="283"/>
      <c r="P387" s="101"/>
      <c r="Q387" s="283"/>
      <c r="R387" s="283"/>
      <c r="S387" s="283"/>
      <c r="T387" s="283"/>
      <c r="U387" s="283"/>
      <c r="V387" s="283"/>
      <c r="W387" s="283"/>
      <c r="X387" s="102"/>
      <c r="Y387" s="284"/>
      <c r="Z387" s="284"/>
      <c r="AA387" s="284"/>
      <c r="AB387" s="206" t="str">
        <f t="shared" si="19"/>
        <v/>
      </c>
      <c r="AC387" s="285"/>
      <c r="AD387" s="285"/>
      <c r="AE387" s="102"/>
      <c r="AF387" s="287"/>
      <c r="AG387" s="287"/>
      <c r="AH387" s="102"/>
      <c r="AI387" s="279"/>
      <c r="AJ387" s="279"/>
      <c r="AK387" s="279"/>
      <c r="AL387" s="279"/>
      <c r="AM387" s="279"/>
      <c r="AN387" s="279"/>
      <c r="AO387" s="279"/>
      <c r="AP387" s="279"/>
      <c r="AQ387" s="92"/>
      <c r="AR387" s="279"/>
      <c r="AS387" s="279"/>
      <c r="AT387" s="279"/>
      <c r="AU387" s="279"/>
      <c r="AV387" s="279"/>
      <c r="AW387" s="279"/>
      <c r="AX387" s="279"/>
      <c r="AY387" s="279"/>
      <c r="AZ387" s="279"/>
      <c r="BA387" s="279"/>
      <c r="BB387" s="279"/>
      <c r="BC387" s="279"/>
      <c r="BD387" s="279"/>
      <c r="BE387" s="279"/>
      <c r="BF387" s="279"/>
      <c r="BG387" s="279"/>
      <c r="BH387" s="279"/>
      <c r="BI387" s="279"/>
      <c r="BJ387" s="279"/>
      <c r="BK387" s="279"/>
      <c r="BL387" s="279"/>
      <c r="BM387" s="279"/>
      <c r="BN387" s="279"/>
      <c r="BO387" s="279"/>
      <c r="BP387" s="279"/>
      <c r="BQ387" s="279"/>
      <c r="BR387" s="279"/>
      <c r="BS387" s="279"/>
      <c r="BT387" s="279"/>
      <c r="BU387" s="279"/>
      <c r="BV387" s="279"/>
      <c r="BW387" s="279"/>
      <c r="BX387" s="279"/>
      <c r="BY387" s="279"/>
      <c r="BZ387" s="279"/>
      <c r="CA387" s="279"/>
      <c r="CB387" s="279"/>
      <c r="CC387" s="279"/>
      <c r="CD387" s="279"/>
      <c r="CE387" s="279"/>
      <c r="CF387" s="279"/>
      <c r="CG387" s="279"/>
      <c r="CH387" s="279"/>
      <c r="CI387" s="279"/>
      <c r="CJ387" s="279"/>
      <c r="CK387" s="279"/>
      <c r="CL387" s="279"/>
      <c r="CM387" s="279"/>
      <c r="CN387" s="279"/>
      <c r="CO387" s="279"/>
      <c r="CP387" s="289" t="str">
        <f t="shared" si="20"/>
        <v/>
      </c>
      <c r="CQ387" s="202"/>
    </row>
    <row r="388" spans="1:95" x14ac:dyDescent="0.3">
      <c r="A388" s="99"/>
      <c r="B388" s="268">
        <f t="shared" si="21"/>
        <v>379</v>
      </c>
      <c r="C388" s="280"/>
      <c r="D388" s="280"/>
      <c r="F388" s="280"/>
      <c r="G388" s="282"/>
      <c r="H388" s="101"/>
      <c r="I388" s="283"/>
      <c r="J388" s="283"/>
      <c r="K388" s="283"/>
      <c r="L388" s="283"/>
      <c r="M388" s="283"/>
      <c r="N388" s="283"/>
      <c r="O388" s="283"/>
      <c r="P388" s="101"/>
      <c r="Q388" s="283"/>
      <c r="R388" s="283"/>
      <c r="S388" s="283"/>
      <c r="T388" s="283"/>
      <c r="U388" s="283"/>
      <c r="V388" s="283"/>
      <c r="W388" s="283"/>
      <c r="X388" s="102"/>
      <c r="Y388" s="284"/>
      <c r="Z388" s="284"/>
      <c r="AA388" s="284"/>
      <c r="AB388" s="206" t="str">
        <f t="shared" si="19"/>
        <v/>
      </c>
      <c r="AC388" s="285"/>
      <c r="AD388" s="285"/>
      <c r="AE388" s="102"/>
      <c r="AF388" s="287"/>
      <c r="AG388" s="287"/>
      <c r="AH388" s="102"/>
      <c r="AI388" s="279"/>
      <c r="AJ388" s="279"/>
      <c r="AK388" s="279"/>
      <c r="AL388" s="279"/>
      <c r="AM388" s="279"/>
      <c r="AN388" s="279"/>
      <c r="AO388" s="279"/>
      <c r="AP388" s="279"/>
      <c r="AQ388" s="92"/>
      <c r="AR388" s="279"/>
      <c r="AS388" s="279"/>
      <c r="AT388" s="279"/>
      <c r="AU388" s="279"/>
      <c r="AV388" s="279"/>
      <c r="AW388" s="279"/>
      <c r="AX388" s="279"/>
      <c r="AY388" s="279"/>
      <c r="AZ388" s="279"/>
      <c r="BA388" s="279"/>
      <c r="BB388" s="279"/>
      <c r="BC388" s="279"/>
      <c r="BD388" s="279"/>
      <c r="BE388" s="279"/>
      <c r="BF388" s="279"/>
      <c r="BG388" s="279"/>
      <c r="BH388" s="279"/>
      <c r="BI388" s="279"/>
      <c r="BJ388" s="279"/>
      <c r="BK388" s="279"/>
      <c r="BL388" s="279"/>
      <c r="BM388" s="279"/>
      <c r="BN388" s="279"/>
      <c r="BO388" s="279"/>
      <c r="BP388" s="279"/>
      <c r="BQ388" s="279"/>
      <c r="BR388" s="279"/>
      <c r="BS388" s="279"/>
      <c r="BT388" s="279"/>
      <c r="BU388" s="279"/>
      <c r="BV388" s="279"/>
      <c r="BW388" s="279"/>
      <c r="BX388" s="279"/>
      <c r="BY388" s="279"/>
      <c r="BZ388" s="279"/>
      <c r="CA388" s="279"/>
      <c r="CB388" s="279"/>
      <c r="CC388" s="279"/>
      <c r="CD388" s="279"/>
      <c r="CE388" s="279"/>
      <c r="CF388" s="279"/>
      <c r="CG388" s="279"/>
      <c r="CH388" s="279"/>
      <c r="CI388" s="279"/>
      <c r="CJ388" s="279"/>
      <c r="CK388" s="279"/>
      <c r="CL388" s="279"/>
      <c r="CM388" s="279"/>
      <c r="CN388" s="279"/>
      <c r="CO388" s="279"/>
      <c r="CP388" s="289" t="str">
        <f t="shared" si="20"/>
        <v/>
      </c>
      <c r="CQ388" s="202"/>
    </row>
    <row r="389" spans="1:95" x14ac:dyDescent="0.3">
      <c r="A389" s="99"/>
      <c r="B389" s="268">
        <f t="shared" si="21"/>
        <v>380</v>
      </c>
      <c r="C389" s="280"/>
      <c r="D389" s="280"/>
      <c r="F389" s="280"/>
      <c r="G389" s="282"/>
      <c r="H389" s="101"/>
      <c r="I389" s="283"/>
      <c r="J389" s="283"/>
      <c r="K389" s="283"/>
      <c r="L389" s="283"/>
      <c r="M389" s="283"/>
      <c r="N389" s="283"/>
      <c r="O389" s="283"/>
      <c r="P389" s="101"/>
      <c r="Q389" s="283"/>
      <c r="R389" s="283"/>
      <c r="S389" s="283"/>
      <c r="T389" s="283"/>
      <c r="U389" s="283"/>
      <c r="V389" s="283"/>
      <c r="W389" s="283"/>
      <c r="X389" s="102"/>
      <c r="Y389" s="284"/>
      <c r="Z389" s="284"/>
      <c r="AA389" s="284"/>
      <c r="AB389" s="206" t="str">
        <f t="shared" si="19"/>
        <v/>
      </c>
      <c r="AC389" s="285"/>
      <c r="AD389" s="285"/>
      <c r="AE389" s="102"/>
      <c r="AF389" s="287"/>
      <c r="AG389" s="287"/>
      <c r="AH389" s="102"/>
      <c r="AI389" s="279"/>
      <c r="AJ389" s="279"/>
      <c r="AK389" s="279"/>
      <c r="AL389" s="279"/>
      <c r="AM389" s="279"/>
      <c r="AN389" s="279"/>
      <c r="AO389" s="279"/>
      <c r="AP389" s="279"/>
      <c r="AQ389" s="92"/>
      <c r="AR389" s="279"/>
      <c r="AS389" s="279"/>
      <c r="AT389" s="279"/>
      <c r="AU389" s="279"/>
      <c r="AV389" s="279"/>
      <c r="AW389" s="279"/>
      <c r="AX389" s="279"/>
      <c r="AY389" s="279"/>
      <c r="AZ389" s="279"/>
      <c r="BA389" s="279"/>
      <c r="BB389" s="279"/>
      <c r="BC389" s="279"/>
      <c r="BD389" s="279"/>
      <c r="BE389" s="279"/>
      <c r="BF389" s="279"/>
      <c r="BG389" s="279"/>
      <c r="BH389" s="279"/>
      <c r="BI389" s="279"/>
      <c r="BJ389" s="279"/>
      <c r="BK389" s="279"/>
      <c r="BL389" s="279"/>
      <c r="BM389" s="279"/>
      <c r="BN389" s="279"/>
      <c r="BO389" s="279"/>
      <c r="BP389" s="279"/>
      <c r="BQ389" s="279"/>
      <c r="BR389" s="279"/>
      <c r="BS389" s="279"/>
      <c r="BT389" s="279"/>
      <c r="BU389" s="279"/>
      <c r="BV389" s="279"/>
      <c r="BW389" s="279"/>
      <c r="BX389" s="279"/>
      <c r="BY389" s="279"/>
      <c r="BZ389" s="279"/>
      <c r="CA389" s="279"/>
      <c r="CB389" s="279"/>
      <c r="CC389" s="279"/>
      <c r="CD389" s="279"/>
      <c r="CE389" s="279"/>
      <c r="CF389" s="279"/>
      <c r="CG389" s="279"/>
      <c r="CH389" s="279"/>
      <c r="CI389" s="279"/>
      <c r="CJ389" s="279"/>
      <c r="CK389" s="279"/>
      <c r="CL389" s="279"/>
      <c r="CM389" s="279"/>
      <c r="CN389" s="279"/>
      <c r="CO389" s="279"/>
      <c r="CP389" s="289" t="str">
        <f t="shared" si="20"/>
        <v/>
      </c>
      <c r="CQ389" s="202"/>
    </row>
    <row r="390" spans="1:95" x14ac:dyDescent="0.3">
      <c r="A390" s="99"/>
      <c r="B390" s="268">
        <f t="shared" si="21"/>
        <v>381</v>
      </c>
      <c r="C390" s="280"/>
      <c r="D390" s="280"/>
      <c r="F390" s="280"/>
      <c r="G390" s="282"/>
      <c r="H390" s="101"/>
      <c r="I390" s="283"/>
      <c r="J390" s="283"/>
      <c r="K390" s="283"/>
      <c r="L390" s="283"/>
      <c r="M390" s="283"/>
      <c r="N390" s="283"/>
      <c r="O390" s="283"/>
      <c r="P390" s="101"/>
      <c r="Q390" s="283"/>
      <c r="R390" s="283"/>
      <c r="S390" s="283"/>
      <c r="T390" s="283"/>
      <c r="U390" s="283"/>
      <c r="V390" s="283"/>
      <c r="W390" s="283"/>
      <c r="X390" s="102"/>
      <c r="Y390" s="284"/>
      <c r="Z390" s="284"/>
      <c r="AA390" s="284"/>
      <c r="AB390" s="206" t="str">
        <f t="shared" si="19"/>
        <v/>
      </c>
      <c r="AC390" s="285"/>
      <c r="AD390" s="285"/>
      <c r="AE390" s="102"/>
      <c r="AF390" s="287"/>
      <c r="AG390" s="287"/>
      <c r="AH390" s="102"/>
      <c r="AI390" s="279"/>
      <c r="AJ390" s="279"/>
      <c r="AK390" s="279"/>
      <c r="AL390" s="279"/>
      <c r="AM390" s="279"/>
      <c r="AN390" s="279"/>
      <c r="AO390" s="279"/>
      <c r="AP390" s="279"/>
      <c r="AQ390" s="92"/>
      <c r="AR390" s="279"/>
      <c r="AS390" s="279"/>
      <c r="AT390" s="279"/>
      <c r="AU390" s="279"/>
      <c r="AV390" s="279"/>
      <c r="AW390" s="279"/>
      <c r="AX390" s="279"/>
      <c r="AY390" s="279"/>
      <c r="AZ390" s="279"/>
      <c r="BA390" s="279"/>
      <c r="BB390" s="279"/>
      <c r="BC390" s="279"/>
      <c r="BD390" s="279"/>
      <c r="BE390" s="279"/>
      <c r="BF390" s="279"/>
      <c r="BG390" s="279"/>
      <c r="BH390" s="279"/>
      <c r="BI390" s="279"/>
      <c r="BJ390" s="279"/>
      <c r="BK390" s="279"/>
      <c r="BL390" s="279"/>
      <c r="BM390" s="279"/>
      <c r="BN390" s="279"/>
      <c r="BO390" s="279"/>
      <c r="BP390" s="279"/>
      <c r="BQ390" s="279"/>
      <c r="BR390" s="279"/>
      <c r="BS390" s="279"/>
      <c r="BT390" s="279"/>
      <c r="BU390" s="279"/>
      <c r="BV390" s="279"/>
      <c r="BW390" s="279"/>
      <c r="BX390" s="279"/>
      <c r="BY390" s="279"/>
      <c r="BZ390" s="279"/>
      <c r="CA390" s="279"/>
      <c r="CB390" s="279"/>
      <c r="CC390" s="279"/>
      <c r="CD390" s="279"/>
      <c r="CE390" s="279"/>
      <c r="CF390" s="279"/>
      <c r="CG390" s="279"/>
      <c r="CH390" s="279"/>
      <c r="CI390" s="279"/>
      <c r="CJ390" s="279"/>
      <c r="CK390" s="279"/>
      <c r="CL390" s="279"/>
      <c r="CM390" s="279"/>
      <c r="CN390" s="279"/>
      <c r="CO390" s="279"/>
      <c r="CP390" s="289" t="str">
        <f t="shared" si="20"/>
        <v/>
      </c>
      <c r="CQ390" s="202"/>
    </row>
    <row r="391" spans="1:95" x14ac:dyDescent="0.3">
      <c r="A391" s="99"/>
      <c r="B391" s="268">
        <f t="shared" si="21"/>
        <v>382</v>
      </c>
      <c r="C391" s="280"/>
      <c r="D391" s="280"/>
      <c r="F391" s="280"/>
      <c r="G391" s="282"/>
      <c r="H391" s="101"/>
      <c r="I391" s="283"/>
      <c r="J391" s="283"/>
      <c r="K391" s="283"/>
      <c r="L391" s="283"/>
      <c r="M391" s="283"/>
      <c r="N391" s="283"/>
      <c r="O391" s="283"/>
      <c r="P391" s="101"/>
      <c r="Q391" s="283"/>
      <c r="R391" s="283"/>
      <c r="S391" s="283"/>
      <c r="T391" s="283"/>
      <c r="U391" s="283"/>
      <c r="V391" s="283"/>
      <c r="W391" s="283"/>
      <c r="X391" s="102"/>
      <c r="Y391" s="284"/>
      <c r="Z391" s="284"/>
      <c r="AA391" s="284"/>
      <c r="AB391" s="206" t="str">
        <f t="shared" si="19"/>
        <v/>
      </c>
      <c r="AC391" s="285"/>
      <c r="AD391" s="285"/>
      <c r="AE391" s="102"/>
      <c r="AF391" s="287"/>
      <c r="AG391" s="287"/>
      <c r="AH391" s="102"/>
      <c r="AI391" s="279"/>
      <c r="AJ391" s="279"/>
      <c r="AK391" s="279"/>
      <c r="AL391" s="279"/>
      <c r="AM391" s="279"/>
      <c r="AN391" s="279"/>
      <c r="AO391" s="279"/>
      <c r="AP391" s="279"/>
      <c r="AQ391" s="92"/>
      <c r="AR391" s="279"/>
      <c r="AS391" s="279"/>
      <c r="AT391" s="279"/>
      <c r="AU391" s="279"/>
      <c r="AV391" s="279"/>
      <c r="AW391" s="279"/>
      <c r="AX391" s="279"/>
      <c r="AY391" s="279"/>
      <c r="AZ391" s="279"/>
      <c r="BA391" s="279"/>
      <c r="BB391" s="279"/>
      <c r="BC391" s="279"/>
      <c r="BD391" s="279"/>
      <c r="BE391" s="279"/>
      <c r="BF391" s="279"/>
      <c r="BG391" s="279"/>
      <c r="BH391" s="279"/>
      <c r="BI391" s="279"/>
      <c r="BJ391" s="279"/>
      <c r="BK391" s="279"/>
      <c r="BL391" s="279"/>
      <c r="BM391" s="279"/>
      <c r="BN391" s="279"/>
      <c r="BO391" s="279"/>
      <c r="BP391" s="279"/>
      <c r="BQ391" s="279"/>
      <c r="BR391" s="279"/>
      <c r="BS391" s="279"/>
      <c r="BT391" s="279"/>
      <c r="BU391" s="279"/>
      <c r="BV391" s="279"/>
      <c r="BW391" s="279"/>
      <c r="BX391" s="279"/>
      <c r="BY391" s="279"/>
      <c r="BZ391" s="279"/>
      <c r="CA391" s="279"/>
      <c r="CB391" s="279"/>
      <c r="CC391" s="279"/>
      <c r="CD391" s="279"/>
      <c r="CE391" s="279"/>
      <c r="CF391" s="279"/>
      <c r="CG391" s="279"/>
      <c r="CH391" s="279"/>
      <c r="CI391" s="279"/>
      <c r="CJ391" s="279"/>
      <c r="CK391" s="279"/>
      <c r="CL391" s="279"/>
      <c r="CM391" s="279"/>
      <c r="CN391" s="279"/>
      <c r="CO391" s="279"/>
      <c r="CP391" s="289" t="str">
        <f t="shared" si="20"/>
        <v/>
      </c>
      <c r="CQ391" s="202"/>
    </row>
    <row r="392" spans="1:95" x14ac:dyDescent="0.3">
      <c r="A392" s="99"/>
      <c r="B392" s="268">
        <f t="shared" si="21"/>
        <v>383</v>
      </c>
      <c r="C392" s="280"/>
      <c r="D392" s="280"/>
      <c r="F392" s="280"/>
      <c r="G392" s="282"/>
      <c r="H392" s="101"/>
      <c r="I392" s="283"/>
      <c r="J392" s="283"/>
      <c r="K392" s="283"/>
      <c r="L392" s="283"/>
      <c r="M392" s="283"/>
      <c r="N392" s="283"/>
      <c r="O392" s="283"/>
      <c r="P392" s="101"/>
      <c r="Q392" s="283"/>
      <c r="R392" s="283"/>
      <c r="S392" s="283"/>
      <c r="T392" s="283"/>
      <c r="U392" s="283"/>
      <c r="V392" s="283"/>
      <c r="W392" s="283"/>
      <c r="X392" s="102"/>
      <c r="Y392" s="284"/>
      <c r="Z392" s="284"/>
      <c r="AA392" s="284"/>
      <c r="AB392" s="206" t="str">
        <f t="shared" si="19"/>
        <v/>
      </c>
      <c r="AC392" s="285"/>
      <c r="AD392" s="285"/>
      <c r="AE392" s="102"/>
      <c r="AF392" s="287"/>
      <c r="AG392" s="287"/>
      <c r="AH392" s="102"/>
      <c r="AI392" s="279"/>
      <c r="AJ392" s="279"/>
      <c r="AK392" s="279"/>
      <c r="AL392" s="279"/>
      <c r="AM392" s="279"/>
      <c r="AN392" s="279"/>
      <c r="AO392" s="279"/>
      <c r="AP392" s="279"/>
      <c r="AQ392" s="92"/>
      <c r="AR392" s="279"/>
      <c r="AS392" s="279"/>
      <c r="AT392" s="279"/>
      <c r="AU392" s="279"/>
      <c r="AV392" s="279"/>
      <c r="AW392" s="279"/>
      <c r="AX392" s="279"/>
      <c r="AY392" s="279"/>
      <c r="AZ392" s="279"/>
      <c r="BA392" s="279"/>
      <c r="BB392" s="279"/>
      <c r="BC392" s="279"/>
      <c r="BD392" s="279"/>
      <c r="BE392" s="279"/>
      <c r="BF392" s="279"/>
      <c r="BG392" s="279"/>
      <c r="BH392" s="279"/>
      <c r="BI392" s="279"/>
      <c r="BJ392" s="279"/>
      <c r="BK392" s="279"/>
      <c r="BL392" s="279"/>
      <c r="BM392" s="279"/>
      <c r="BN392" s="279"/>
      <c r="BO392" s="279"/>
      <c r="BP392" s="279"/>
      <c r="BQ392" s="279"/>
      <c r="BR392" s="279"/>
      <c r="BS392" s="279"/>
      <c r="BT392" s="279"/>
      <c r="BU392" s="279"/>
      <c r="BV392" s="279"/>
      <c r="BW392" s="279"/>
      <c r="BX392" s="279"/>
      <c r="BY392" s="279"/>
      <c r="BZ392" s="279"/>
      <c r="CA392" s="279"/>
      <c r="CB392" s="279"/>
      <c r="CC392" s="279"/>
      <c r="CD392" s="279"/>
      <c r="CE392" s="279"/>
      <c r="CF392" s="279"/>
      <c r="CG392" s="279"/>
      <c r="CH392" s="279"/>
      <c r="CI392" s="279"/>
      <c r="CJ392" s="279"/>
      <c r="CK392" s="279"/>
      <c r="CL392" s="279"/>
      <c r="CM392" s="279"/>
      <c r="CN392" s="279"/>
      <c r="CO392" s="279"/>
      <c r="CP392" s="289" t="str">
        <f t="shared" si="20"/>
        <v/>
      </c>
      <c r="CQ392" s="202"/>
    </row>
    <row r="393" spans="1:95" x14ac:dyDescent="0.3">
      <c r="A393" s="99"/>
      <c r="B393" s="268">
        <f t="shared" si="21"/>
        <v>384</v>
      </c>
      <c r="C393" s="280"/>
      <c r="D393" s="280"/>
      <c r="F393" s="280"/>
      <c r="G393" s="282"/>
      <c r="H393" s="101"/>
      <c r="I393" s="283"/>
      <c r="J393" s="283"/>
      <c r="K393" s="283"/>
      <c r="L393" s="283"/>
      <c r="M393" s="283"/>
      <c r="N393" s="283"/>
      <c r="O393" s="283"/>
      <c r="P393" s="101"/>
      <c r="Q393" s="283"/>
      <c r="R393" s="283"/>
      <c r="S393" s="283"/>
      <c r="T393" s="283"/>
      <c r="U393" s="283"/>
      <c r="V393" s="283"/>
      <c r="W393" s="283"/>
      <c r="X393" s="102"/>
      <c r="Y393" s="284"/>
      <c r="Z393" s="284"/>
      <c r="AA393" s="284"/>
      <c r="AB393" s="206" t="str">
        <f t="shared" si="19"/>
        <v/>
      </c>
      <c r="AC393" s="285"/>
      <c r="AD393" s="285"/>
      <c r="AE393" s="102"/>
      <c r="AF393" s="287"/>
      <c r="AG393" s="287"/>
      <c r="AH393" s="102"/>
      <c r="AI393" s="279"/>
      <c r="AJ393" s="279"/>
      <c r="AK393" s="279"/>
      <c r="AL393" s="279"/>
      <c r="AM393" s="279"/>
      <c r="AN393" s="279"/>
      <c r="AO393" s="279"/>
      <c r="AP393" s="279"/>
      <c r="AQ393" s="92"/>
      <c r="AR393" s="279"/>
      <c r="AS393" s="279"/>
      <c r="AT393" s="279"/>
      <c r="AU393" s="279"/>
      <c r="AV393" s="279"/>
      <c r="AW393" s="279"/>
      <c r="AX393" s="279"/>
      <c r="AY393" s="279"/>
      <c r="AZ393" s="279"/>
      <c r="BA393" s="279"/>
      <c r="BB393" s="279"/>
      <c r="BC393" s="279"/>
      <c r="BD393" s="279"/>
      <c r="BE393" s="279"/>
      <c r="BF393" s="279"/>
      <c r="BG393" s="279"/>
      <c r="BH393" s="279"/>
      <c r="BI393" s="279"/>
      <c r="BJ393" s="279"/>
      <c r="BK393" s="279"/>
      <c r="BL393" s="279"/>
      <c r="BM393" s="279"/>
      <c r="BN393" s="279"/>
      <c r="BO393" s="279"/>
      <c r="BP393" s="279"/>
      <c r="BQ393" s="279"/>
      <c r="BR393" s="279"/>
      <c r="BS393" s="279"/>
      <c r="BT393" s="279"/>
      <c r="BU393" s="279"/>
      <c r="BV393" s="279"/>
      <c r="BW393" s="279"/>
      <c r="BX393" s="279"/>
      <c r="BY393" s="279"/>
      <c r="BZ393" s="279"/>
      <c r="CA393" s="279"/>
      <c r="CB393" s="279"/>
      <c r="CC393" s="279"/>
      <c r="CD393" s="279"/>
      <c r="CE393" s="279"/>
      <c r="CF393" s="279"/>
      <c r="CG393" s="279"/>
      <c r="CH393" s="279"/>
      <c r="CI393" s="279"/>
      <c r="CJ393" s="279"/>
      <c r="CK393" s="279"/>
      <c r="CL393" s="279"/>
      <c r="CM393" s="279"/>
      <c r="CN393" s="279"/>
      <c r="CO393" s="279"/>
      <c r="CP393" s="289" t="str">
        <f t="shared" si="20"/>
        <v/>
      </c>
      <c r="CQ393" s="202"/>
    </row>
    <row r="394" spans="1:95" x14ac:dyDescent="0.3">
      <c r="A394" s="99"/>
      <c r="B394" s="268">
        <f t="shared" si="21"/>
        <v>385</v>
      </c>
      <c r="C394" s="280"/>
      <c r="D394" s="280"/>
      <c r="F394" s="280"/>
      <c r="G394" s="282"/>
      <c r="H394" s="101"/>
      <c r="I394" s="283"/>
      <c r="J394" s="283"/>
      <c r="K394" s="283"/>
      <c r="L394" s="283"/>
      <c r="M394" s="283"/>
      <c r="N394" s="283"/>
      <c r="O394" s="283"/>
      <c r="P394" s="101"/>
      <c r="Q394" s="283"/>
      <c r="R394" s="283"/>
      <c r="S394" s="283"/>
      <c r="T394" s="283"/>
      <c r="U394" s="283"/>
      <c r="V394" s="283"/>
      <c r="W394" s="283"/>
      <c r="X394" s="102"/>
      <c r="Y394" s="284"/>
      <c r="Z394" s="284"/>
      <c r="AA394" s="284"/>
      <c r="AB394" s="206" t="str">
        <f t="shared" si="19"/>
        <v/>
      </c>
      <c r="AC394" s="285"/>
      <c r="AD394" s="285"/>
      <c r="AE394" s="102"/>
      <c r="AF394" s="287"/>
      <c r="AG394" s="287"/>
      <c r="AH394" s="102"/>
      <c r="AI394" s="279"/>
      <c r="AJ394" s="279"/>
      <c r="AK394" s="279"/>
      <c r="AL394" s="279"/>
      <c r="AM394" s="279"/>
      <c r="AN394" s="279"/>
      <c r="AO394" s="279"/>
      <c r="AP394" s="279"/>
      <c r="AQ394" s="92"/>
      <c r="AR394" s="279"/>
      <c r="AS394" s="279"/>
      <c r="AT394" s="279"/>
      <c r="AU394" s="279"/>
      <c r="AV394" s="279"/>
      <c r="AW394" s="279"/>
      <c r="AX394" s="279"/>
      <c r="AY394" s="279"/>
      <c r="AZ394" s="279"/>
      <c r="BA394" s="279"/>
      <c r="BB394" s="279"/>
      <c r="BC394" s="279"/>
      <c r="BD394" s="279"/>
      <c r="BE394" s="279"/>
      <c r="BF394" s="279"/>
      <c r="BG394" s="279"/>
      <c r="BH394" s="279"/>
      <c r="BI394" s="279"/>
      <c r="BJ394" s="279"/>
      <c r="BK394" s="279"/>
      <c r="BL394" s="279"/>
      <c r="BM394" s="279"/>
      <c r="BN394" s="279"/>
      <c r="BO394" s="279"/>
      <c r="BP394" s="279"/>
      <c r="BQ394" s="279"/>
      <c r="BR394" s="279"/>
      <c r="BS394" s="279"/>
      <c r="BT394" s="279"/>
      <c r="BU394" s="279"/>
      <c r="BV394" s="279"/>
      <c r="BW394" s="279"/>
      <c r="BX394" s="279"/>
      <c r="BY394" s="279"/>
      <c r="BZ394" s="279"/>
      <c r="CA394" s="279"/>
      <c r="CB394" s="279"/>
      <c r="CC394" s="279"/>
      <c r="CD394" s="279"/>
      <c r="CE394" s="279"/>
      <c r="CF394" s="279"/>
      <c r="CG394" s="279"/>
      <c r="CH394" s="279"/>
      <c r="CI394" s="279"/>
      <c r="CJ394" s="279"/>
      <c r="CK394" s="279"/>
      <c r="CL394" s="279"/>
      <c r="CM394" s="279"/>
      <c r="CN394" s="279"/>
      <c r="CO394" s="279"/>
      <c r="CP394" s="289" t="str">
        <f t="shared" si="20"/>
        <v/>
      </c>
      <c r="CQ394" s="202"/>
    </row>
    <row r="395" spans="1:95" x14ac:dyDescent="0.3">
      <c r="A395" s="99"/>
      <c r="B395" s="268">
        <f t="shared" si="21"/>
        <v>386</v>
      </c>
      <c r="C395" s="280"/>
      <c r="D395" s="280"/>
      <c r="F395" s="280"/>
      <c r="G395" s="282"/>
      <c r="H395" s="101"/>
      <c r="I395" s="283"/>
      <c r="J395" s="283"/>
      <c r="K395" s="283"/>
      <c r="L395" s="283"/>
      <c r="M395" s="283"/>
      <c r="N395" s="283"/>
      <c r="O395" s="283"/>
      <c r="P395" s="101"/>
      <c r="Q395" s="283"/>
      <c r="R395" s="283"/>
      <c r="S395" s="283"/>
      <c r="T395" s="283"/>
      <c r="U395" s="283"/>
      <c r="V395" s="283"/>
      <c r="W395" s="283"/>
      <c r="X395" s="102"/>
      <c r="Y395" s="284"/>
      <c r="Z395" s="284"/>
      <c r="AA395" s="284"/>
      <c r="AB395" s="206" t="str">
        <f t="shared" ref="AB395:AB458" si="22">IF(SUM(Y395:AA395,I395:O395)=0,"",IF(SUM(Y395:AA395)=1,"",1))</f>
        <v/>
      </c>
      <c r="AC395" s="285"/>
      <c r="AD395" s="285"/>
      <c r="AE395" s="102"/>
      <c r="AF395" s="287"/>
      <c r="AG395" s="287"/>
      <c r="AH395" s="102"/>
      <c r="AI395" s="279"/>
      <c r="AJ395" s="279"/>
      <c r="AK395" s="279"/>
      <c r="AL395" s="279"/>
      <c r="AM395" s="279"/>
      <c r="AN395" s="279"/>
      <c r="AO395" s="279"/>
      <c r="AP395" s="279"/>
      <c r="AQ395" s="92"/>
      <c r="AR395" s="279"/>
      <c r="AS395" s="279"/>
      <c r="AT395" s="279"/>
      <c r="AU395" s="279"/>
      <c r="AV395" s="279"/>
      <c r="AW395" s="279"/>
      <c r="AX395" s="279"/>
      <c r="AY395" s="279"/>
      <c r="AZ395" s="279"/>
      <c r="BA395" s="279"/>
      <c r="BB395" s="279"/>
      <c r="BC395" s="279"/>
      <c r="BD395" s="279"/>
      <c r="BE395" s="279"/>
      <c r="BF395" s="279"/>
      <c r="BG395" s="279"/>
      <c r="BH395" s="279"/>
      <c r="BI395" s="279"/>
      <c r="BJ395" s="279"/>
      <c r="BK395" s="279"/>
      <c r="BL395" s="279"/>
      <c r="BM395" s="279"/>
      <c r="BN395" s="279"/>
      <c r="BO395" s="279"/>
      <c r="BP395" s="279"/>
      <c r="BQ395" s="279"/>
      <c r="BR395" s="279"/>
      <c r="BS395" s="279"/>
      <c r="BT395" s="279"/>
      <c r="BU395" s="279"/>
      <c r="BV395" s="279"/>
      <c r="BW395" s="279"/>
      <c r="BX395" s="279"/>
      <c r="BY395" s="279"/>
      <c r="BZ395" s="279"/>
      <c r="CA395" s="279"/>
      <c r="CB395" s="279"/>
      <c r="CC395" s="279"/>
      <c r="CD395" s="279"/>
      <c r="CE395" s="279"/>
      <c r="CF395" s="279"/>
      <c r="CG395" s="279"/>
      <c r="CH395" s="279"/>
      <c r="CI395" s="279"/>
      <c r="CJ395" s="279"/>
      <c r="CK395" s="279"/>
      <c r="CL395" s="279"/>
      <c r="CM395" s="279"/>
      <c r="CN395" s="279"/>
      <c r="CO395" s="279"/>
      <c r="CP395" s="289" t="str">
        <f t="shared" ref="CP395:CP458" si="23">IF(COUNT(AI395:AP395)=0,"",IF(SUM(AI395:AP395)=1,"",1))</f>
        <v/>
      </c>
      <c r="CQ395" s="202"/>
    </row>
    <row r="396" spans="1:95" x14ac:dyDescent="0.3">
      <c r="A396" s="99"/>
      <c r="B396" s="268">
        <f t="shared" ref="B396:B459" si="24">IFERROR(B395+1,"")</f>
        <v>387</v>
      </c>
      <c r="C396" s="280"/>
      <c r="D396" s="280"/>
      <c r="F396" s="280"/>
      <c r="G396" s="282"/>
      <c r="H396" s="101"/>
      <c r="I396" s="283"/>
      <c r="J396" s="283"/>
      <c r="K396" s="283"/>
      <c r="L396" s="283"/>
      <c r="M396" s="283"/>
      <c r="N396" s="283"/>
      <c r="O396" s="283"/>
      <c r="P396" s="101"/>
      <c r="Q396" s="283"/>
      <c r="R396" s="283"/>
      <c r="S396" s="283"/>
      <c r="T396" s="283"/>
      <c r="U396" s="283"/>
      <c r="V396" s="283"/>
      <c r="W396" s="283"/>
      <c r="X396" s="102"/>
      <c r="Y396" s="284"/>
      <c r="Z396" s="284"/>
      <c r="AA396" s="284"/>
      <c r="AB396" s="206" t="str">
        <f t="shared" si="22"/>
        <v/>
      </c>
      <c r="AC396" s="285"/>
      <c r="AD396" s="285"/>
      <c r="AE396" s="102"/>
      <c r="AF396" s="287"/>
      <c r="AG396" s="287"/>
      <c r="AH396" s="102"/>
      <c r="AI396" s="279"/>
      <c r="AJ396" s="279"/>
      <c r="AK396" s="279"/>
      <c r="AL396" s="279"/>
      <c r="AM396" s="279"/>
      <c r="AN396" s="279"/>
      <c r="AO396" s="279"/>
      <c r="AP396" s="279"/>
      <c r="AQ396" s="92"/>
      <c r="AR396" s="279"/>
      <c r="AS396" s="279"/>
      <c r="AT396" s="279"/>
      <c r="AU396" s="279"/>
      <c r="AV396" s="279"/>
      <c r="AW396" s="279"/>
      <c r="AX396" s="279"/>
      <c r="AY396" s="279"/>
      <c r="AZ396" s="279"/>
      <c r="BA396" s="279"/>
      <c r="BB396" s="279"/>
      <c r="BC396" s="279"/>
      <c r="BD396" s="279"/>
      <c r="BE396" s="279"/>
      <c r="BF396" s="279"/>
      <c r="BG396" s="279"/>
      <c r="BH396" s="279"/>
      <c r="BI396" s="279"/>
      <c r="BJ396" s="279"/>
      <c r="BK396" s="279"/>
      <c r="BL396" s="279"/>
      <c r="BM396" s="279"/>
      <c r="BN396" s="279"/>
      <c r="BO396" s="279"/>
      <c r="BP396" s="279"/>
      <c r="BQ396" s="279"/>
      <c r="BR396" s="279"/>
      <c r="BS396" s="279"/>
      <c r="BT396" s="279"/>
      <c r="BU396" s="279"/>
      <c r="BV396" s="279"/>
      <c r="BW396" s="279"/>
      <c r="BX396" s="279"/>
      <c r="BY396" s="279"/>
      <c r="BZ396" s="279"/>
      <c r="CA396" s="279"/>
      <c r="CB396" s="279"/>
      <c r="CC396" s="279"/>
      <c r="CD396" s="279"/>
      <c r="CE396" s="279"/>
      <c r="CF396" s="279"/>
      <c r="CG396" s="279"/>
      <c r="CH396" s="279"/>
      <c r="CI396" s="279"/>
      <c r="CJ396" s="279"/>
      <c r="CK396" s="279"/>
      <c r="CL396" s="279"/>
      <c r="CM396" s="279"/>
      <c r="CN396" s="279"/>
      <c r="CO396" s="279"/>
      <c r="CP396" s="289" t="str">
        <f t="shared" si="23"/>
        <v/>
      </c>
      <c r="CQ396" s="202"/>
    </row>
    <row r="397" spans="1:95" x14ac:dyDescent="0.3">
      <c r="A397" s="99"/>
      <c r="B397" s="268">
        <f t="shared" si="24"/>
        <v>388</v>
      </c>
      <c r="C397" s="280"/>
      <c r="D397" s="280"/>
      <c r="F397" s="280"/>
      <c r="G397" s="282"/>
      <c r="H397" s="101"/>
      <c r="I397" s="283"/>
      <c r="J397" s="283"/>
      <c r="K397" s="283"/>
      <c r="L397" s="283"/>
      <c r="M397" s="283"/>
      <c r="N397" s="283"/>
      <c r="O397" s="283"/>
      <c r="P397" s="101"/>
      <c r="Q397" s="283"/>
      <c r="R397" s="283"/>
      <c r="S397" s="283"/>
      <c r="T397" s="283"/>
      <c r="U397" s="283"/>
      <c r="V397" s="283"/>
      <c r="W397" s="283"/>
      <c r="X397" s="102"/>
      <c r="Y397" s="284"/>
      <c r="Z397" s="284"/>
      <c r="AA397" s="284"/>
      <c r="AB397" s="206" t="str">
        <f t="shared" si="22"/>
        <v/>
      </c>
      <c r="AC397" s="285"/>
      <c r="AD397" s="285"/>
      <c r="AE397" s="102"/>
      <c r="AF397" s="287"/>
      <c r="AG397" s="287"/>
      <c r="AH397" s="102"/>
      <c r="AI397" s="279"/>
      <c r="AJ397" s="279"/>
      <c r="AK397" s="279"/>
      <c r="AL397" s="279"/>
      <c r="AM397" s="279"/>
      <c r="AN397" s="279"/>
      <c r="AO397" s="279"/>
      <c r="AP397" s="279"/>
      <c r="AQ397" s="92"/>
      <c r="AR397" s="279"/>
      <c r="AS397" s="279"/>
      <c r="AT397" s="279"/>
      <c r="AU397" s="279"/>
      <c r="AV397" s="279"/>
      <c r="AW397" s="279"/>
      <c r="AX397" s="279"/>
      <c r="AY397" s="279"/>
      <c r="AZ397" s="279"/>
      <c r="BA397" s="279"/>
      <c r="BB397" s="279"/>
      <c r="BC397" s="279"/>
      <c r="BD397" s="279"/>
      <c r="BE397" s="279"/>
      <c r="BF397" s="279"/>
      <c r="BG397" s="279"/>
      <c r="BH397" s="279"/>
      <c r="BI397" s="279"/>
      <c r="BJ397" s="279"/>
      <c r="BK397" s="279"/>
      <c r="BL397" s="279"/>
      <c r="BM397" s="279"/>
      <c r="BN397" s="279"/>
      <c r="BO397" s="279"/>
      <c r="BP397" s="279"/>
      <c r="BQ397" s="279"/>
      <c r="BR397" s="279"/>
      <c r="BS397" s="279"/>
      <c r="BT397" s="279"/>
      <c r="BU397" s="279"/>
      <c r="BV397" s="279"/>
      <c r="BW397" s="279"/>
      <c r="BX397" s="279"/>
      <c r="BY397" s="279"/>
      <c r="BZ397" s="279"/>
      <c r="CA397" s="279"/>
      <c r="CB397" s="279"/>
      <c r="CC397" s="279"/>
      <c r="CD397" s="279"/>
      <c r="CE397" s="279"/>
      <c r="CF397" s="279"/>
      <c r="CG397" s="279"/>
      <c r="CH397" s="279"/>
      <c r="CI397" s="279"/>
      <c r="CJ397" s="279"/>
      <c r="CK397" s="279"/>
      <c r="CL397" s="279"/>
      <c r="CM397" s="279"/>
      <c r="CN397" s="279"/>
      <c r="CO397" s="279"/>
      <c r="CP397" s="289" t="str">
        <f t="shared" si="23"/>
        <v/>
      </c>
      <c r="CQ397" s="202"/>
    </row>
    <row r="398" spans="1:95" x14ac:dyDescent="0.3">
      <c r="A398" s="99"/>
      <c r="B398" s="268">
        <f t="shared" si="24"/>
        <v>389</v>
      </c>
      <c r="C398" s="280"/>
      <c r="D398" s="280"/>
      <c r="F398" s="280"/>
      <c r="G398" s="282"/>
      <c r="H398" s="101"/>
      <c r="I398" s="283"/>
      <c r="J398" s="283"/>
      <c r="K398" s="283"/>
      <c r="L398" s="283"/>
      <c r="M398" s="283"/>
      <c r="N398" s="283"/>
      <c r="O398" s="283"/>
      <c r="P398" s="101"/>
      <c r="Q398" s="283"/>
      <c r="R398" s="283"/>
      <c r="S398" s="283"/>
      <c r="T398" s="283"/>
      <c r="U398" s="283"/>
      <c r="V398" s="283"/>
      <c r="W398" s="283"/>
      <c r="X398" s="102"/>
      <c r="Y398" s="284"/>
      <c r="Z398" s="284"/>
      <c r="AA398" s="284"/>
      <c r="AB398" s="206" t="str">
        <f t="shared" si="22"/>
        <v/>
      </c>
      <c r="AC398" s="285"/>
      <c r="AD398" s="285"/>
      <c r="AE398" s="102"/>
      <c r="AF398" s="287"/>
      <c r="AG398" s="287"/>
      <c r="AH398" s="102"/>
      <c r="AI398" s="279"/>
      <c r="AJ398" s="279"/>
      <c r="AK398" s="279"/>
      <c r="AL398" s="279"/>
      <c r="AM398" s="279"/>
      <c r="AN398" s="279"/>
      <c r="AO398" s="279"/>
      <c r="AP398" s="279"/>
      <c r="AQ398" s="92"/>
      <c r="AR398" s="279"/>
      <c r="AS398" s="279"/>
      <c r="AT398" s="279"/>
      <c r="AU398" s="279"/>
      <c r="AV398" s="279"/>
      <c r="AW398" s="279"/>
      <c r="AX398" s="279"/>
      <c r="AY398" s="279"/>
      <c r="AZ398" s="279"/>
      <c r="BA398" s="279"/>
      <c r="BB398" s="279"/>
      <c r="BC398" s="279"/>
      <c r="BD398" s="279"/>
      <c r="BE398" s="279"/>
      <c r="BF398" s="279"/>
      <c r="BG398" s="279"/>
      <c r="BH398" s="279"/>
      <c r="BI398" s="279"/>
      <c r="BJ398" s="279"/>
      <c r="BK398" s="279"/>
      <c r="BL398" s="279"/>
      <c r="BM398" s="279"/>
      <c r="BN398" s="279"/>
      <c r="BO398" s="279"/>
      <c r="BP398" s="279"/>
      <c r="BQ398" s="279"/>
      <c r="BR398" s="279"/>
      <c r="BS398" s="279"/>
      <c r="BT398" s="279"/>
      <c r="BU398" s="279"/>
      <c r="BV398" s="279"/>
      <c r="BW398" s="279"/>
      <c r="BX398" s="279"/>
      <c r="BY398" s="279"/>
      <c r="BZ398" s="279"/>
      <c r="CA398" s="279"/>
      <c r="CB398" s="279"/>
      <c r="CC398" s="279"/>
      <c r="CD398" s="279"/>
      <c r="CE398" s="279"/>
      <c r="CF398" s="279"/>
      <c r="CG398" s="279"/>
      <c r="CH398" s="279"/>
      <c r="CI398" s="279"/>
      <c r="CJ398" s="279"/>
      <c r="CK398" s="279"/>
      <c r="CL398" s="279"/>
      <c r="CM398" s="279"/>
      <c r="CN398" s="279"/>
      <c r="CO398" s="279"/>
      <c r="CP398" s="289" t="str">
        <f t="shared" si="23"/>
        <v/>
      </c>
      <c r="CQ398" s="202"/>
    </row>
    <row r="399" spans="1:95" x14ac:dyDescent="0.3">
      <c r="A399" s="99"/>
      <c r="B399" s="268">
        <f t="shared" si="24"/>
        <v>390</v>
      </c>
      <c r="C399" s="280"/>
      <c r="D399" s="280"/>
      <c r="F399" s="280"/>
      <c r="G399" s="282"/>
      <c r="H399" s="101"/>
      <c r="I399" s="283"/>
      <c r="J399" s="283"/>
      <c r="K399" s="283"/>
      <c r="L399" s="283"/>
      <c r="M399" s="283"/>
      <c r="N399" s="283"/>
      <c r="O399" s="283"/>
      <c r="P399" s="101"/>
      <c r="Q399" s="283"/>
      <c r="R399" s="283"/>
      <c r="S399" s="283"/>
      <c r="T399" s="283"/>
      <c r="U399" s="283"/>
      <c r="V399" s="283"/>
      <c r="W399" s="283"/>
      <c r="X399" s="102"/>
      <c r="Y399" s="284"/>
      <c r="Z399" s="284"/>
      <c r="AA399" s="284"/>
      <c r="AB399" s="206" t="str">
        <f t="shared" si="22"/>
        <v/>
      </c>
      <c r="AC399" s="285"/>
      <c r="AD399" s="285"/>
      <c r="AE399" s="102"/>
      <c r="AF399" s="287"/>
      <c r="AG399" s="287"/>
      <c r="AH399" s="102"/>
      <c r="AI399" s="279"/>
      <c r="AJ399" s="279"/>
      <c r="AK399" s="279"/>
      <c r="AL399" s="279"/>
      <c r="AM399" s="279"/>
      <c r="AN399" s="279"/>
      <c r="AO399" s="279"/>
      <c r="AP399" s="279"/>
      <c r="AQ399" s="92"/>
      <c r="AR399" s="279"/>
      <c r="AS399" s="279"/>
      <c r="AT399" s="279"/>
      <c r="AU399" s="279"/>
      <c r="AV399" s="279"/>
      <c r="AW399" s="279"/>
      <c r="AX399" s="279"/>
      <c r="AY399" s="279"/>
      <c r="AZ399" s="279"/>
      <c r="BA399" s="279"/>
      <c r="BB399" s="279"/>
      <c r="BC399" s="279"/>
      <c r="BD399" s="279"/>
      <c r="BE399" s="279"/>
      <c r="BF399" s="279"/>
      <c r="BG399" s="279"/>
      <c r="BH399" s="279"/>
      <c r="BI399" s="279"/>
      <c r="BJ399" s="279"/>
      <c r="BK399" s="279"/>
      <c r="BL399" s="279"/>
      <c r="BM399" s="279"/>
      <c r="BN399" s="279"/>
      <c r="BO399" s="279"/>
      <c r="BP399" s="279"/>
      <c r="BQ399" s="279"/>
      <c r="BR399" s="279"/>
      <c r="BS399" s="279"/>
      <c r="BT399" s="279"/>
      <c r="BU399" s="279"/>
      <c r="BV399" s="279"/>
      <c r="BW399" s="279"/>
      <c r="BX399" s="279"/>
      <c r="BY399" s="279"/>
      <c r="BZ399" s="279"/>
      <c r="CA399" s="279"/>
      <c r="CB399" s="279"/>
      <c r="CC399" s="279"/>
      <c r="CD399" s="279"/>
      <c r="CE399" s="279"/>
      <c r="CF399" s="279"/>
      <c r="CG399" s="279"/>
      <c r="CH399" s="279"/>
      <c r="CI399" s="279"/>
      <c r="CJ399" s="279"/>
      <c r="CK399" s="279"/>
      <c r="CL399" s="279"/>
      <c r="CM399" s="279"/>
      <c r="CN399" s="279"/>
      <c r="CO399" s="279"/>
      <c r="CP399" s="289" t="str">
        <f t="shared" si="23"/>
        <v/>
      </c>
      <c r="CQ399" s="202"/>
    </row>
    <row r="400" spans="1:95" x14ac:dyDescent="0.3">
      <c r="A400" s="99"/>
      <c r="B400" s="268">
        <f t="shared" si="24"/>
        <v>391</v>
      </c>
      <c r="C400" s="280"/>
      <c r="D400" s="280"/>
      <c r="F400" s="280"/>
      <c r="G400" s="282"/>
      <c r="H400" s="101"/>
      <c r="I400" s="283"/>
      <c r="J400" s="283"/>
      <c r="K400" s="283"/>
      <c r="L400" s="283"/>
      <c r="M400" s="283"/>
      <c r="N400" s="283"/>
      <c r="O400" s="283"/>
      <c r="P400" s="101"/>
      <c r="Q400" s="283"/>
      <c r="R400" s="283"/>
      <c r="S400" s="283"/>
      <c r="T400" s="283"/>
      <c r="U400" s="283"/>
      <c r="V400" s="283"/>
      <c r="W400" s="283"/>
      <c r="X400" s="102"/>
      <c r="Y400" s="284"/>
      <c r="Z400" s="284"/>
      <c r="AA400" s="284"/>
      <c r="AB400" s="206" t="str">
        <f t="shared" si="22"/>
        <v/>
      </c>
      <c r="AC400" s="285"/>
      <c r="AD400" s="285"/>
      <c r="AE400" s="102"/>
      <c r="AF400" s="287"/>
      <c r="AG400" s="287"/>
      <c r="AH400" s="102"/>
      <c r="AI400" s="279"/>
      <c r="AJ400" s="279"/>
      <c r="AK400" s="279"/>
      <c r="AL400" s="279"/>
      <c r="AM400" s="279"/>
      <c r="AN400" s="279"/>
      <c r="AO400" s="279"/>
      <c r="AP400" s="279"/>
      <c r="AQ400" s="92"/>
      <c r="AR400" s="279"/>
      <c r="AS400" s="279"/>
      <c r="AT400" s="279"/>
      <c r="AU400" s="279"/>
      <c r="AV400" s="279"/>
      <c r="AW400" s="279"/>
      <c r="AX400" s="279"/>
      <c r="AY400" s="279"/>
      <c r="AZ400" s="279"/>
      <c r="BA400" s="279"/>
      <c r="BB400" s="279"/>
      <c r="BC400" s="279"/>
      <c r="BD400" s="279"/>
      <c r="BE400" s="279"/>
      <c r="BF400" s="279"/>
      <c r="BG400" s="279"/>
      <c r="BH400" s="279"/>
      <c r="BI400" s="279"/>
      <c r="BJ400" s="279"/>
      <c r="BK400" s="279"/>
      <c r="BL400" s="279"/>
      <c r="BM400" s="279"/>
      <c r="BN400" s="279"/>
      <c r="BO400" s="279"/>
      <c r="BP400" s="279"/>
      <c r="BQ400" s="279"/>
      <c r="BR400" s="279"/>
      <c r="BS400" s="279"/>
      <c r="BT400" s="279"/>
      <c r="BU400" s="279"/>
      <c r="BV400" s="279"/>
      <c r="BW400" s="279"/>
      <c r="BX400" s="279"/>
      <c r="BY400" s="279"/>
      <c r="BZ400" s="279"/>
      <c r="CA400" s="279"/>
      <c r="CB400" s="279"/>
      <c r="CC400" s="279"/>
      <c r="CD400" s="279"/>
      <c r="CE400" s="279"/>
      <c r="CF400" s="279"/>
      <c r="CG400" s="279"/>
      <c r="CH400" s="279"/>
      <c r="CI400" s="279"/>
      <c r="CJ400" s="279"/>
      <c r="CK400" s="279"/>
      <c r="CL400" s="279"/>
      <c r="CM400" s="279"/>
      <c r="CN400" s="279"/>
      <c r="CO400" s="279"/>
      <c r="CP400" s="289" t="str">
        <f t="shared" si="23"/>
        <v/>
      </c>
      <c r="CQ400" s="202"/>
    </row>
    <row r="401" spans="1:95" x14ac:dyDescent="0.3">
      <c r="A401" s="99"/>
      <c r="B401" s="268">
        <f t="shared" si="24"/>
        <v>392</v>
      </c>
      <c r="C401" s="280"/>
      <c r="D401" s="280"/>
      <c r="F401" s="280"/>
      <c r="G401" s="282"/>
      <c r="H401" s="101"/>
      <c r="I401" s="283"/>
      <c r="J401" s="283"/>
      <c r="K401" s="283"/>
      <c r="L401" s="283"/>
      <c r="M401" s="283"/>
      <c r="N401" s="283"/>
      <c r="O401" s="283"/>
      <c r="P401" s="101"/>
      <c r="Q401" s="283"/>
      <c r="R401" s="283"/>
      <c r="S401" s="283"/>
      <c r="T401" s="283"/>
      <c r="U401" s="283"/>
      <c r="V401" s="283"/>
      <c r="W401" s="283"/>
      <c r="X401" s="102"/>
      <c r="Y401" s="284"/>
      <c r="Z401" s="284"/>
      <c r="AA401" s="284"/>
      <c r="AB401" s="206" t="str">
        <f t="shared" si="22"/>
        <v/>
      </c>
      <c r="AC401" s="285"/>
      <c r="AD401" s="285"/>
      <c r="AE401" s="102"/>
      <c r="AF401" s="287"/>
      <c r="AG401" s="287"/>
      <c r="AH401" s="102"/>
      <c r="AI401" s="279"/>
      <c r="AJ401" s="279"/>
      <c r="AK401" s="279"/>
      <c r="AL401" s="279"/>
      <c r="AM401" s="279"/>
      <c r="AN401" s="279"/>
      <c r="AO401" s="279"/>
      <c r="AP401" s="279"/>
      <c r="AQ401" s="92"/>
      <c r="AR401" s="279"/>
      <c r="AS401" s="279"/>
      <c r="AT401" s="279"/>
      <c r="AU401" s="279"/>
      <c r="AV401" s="279"/>
      <c r="AW401" s="279"/>
      <c r="AX401" s="279"/>
      <c r="AY401" s="279"/>
      <c r="AZ401" s="279"/>
      <c r="BA401" s="279"/>
      <c r="BB401" s="279"/>
      <c r="BC401" s="279"/>
      <c r="BD401" s="279"/>
      <c r="BE401" s="279"/>
      <c r="BF401" s="279"/>
      <c r="BG401" s="279"/>
      <c r="BH401" s="279"/>
      <c r="BI401" s="279"/>
      <c r="BJ401" s="279"/>
      <c r="BK401" s="279"/>
      <c r="BL401" s="279"/>
      <c r="BM401" s="279"/>
      <c r="BN401" s="279"/>
      <c r="BO401" s="279"/>
      <c r="BP401" s="279"/>
      <c r="BQ401" s="279"/>
      <c r="BR401" s="279"/>
      <c r="BS401" s="279"/>
      <c r="BT401" s="279"/>
      <c r="BU401" s="279"/>
      <c r="BV401" s="279"/>
      <c r="BW401" s="279"/>
      <c r="BX401" s="279"/>
      <c r="BY401" s="279"/>
      <c r="BZ401" s="279"/>
      <c r="CA401" s="279"/>
      <c r="CB401" s="279"/>
      <c r="CC401" s="279"/>
      <c r="CD401" s="279"/>
      <c r="CE401" s="279"/>
      <c r="CF401" s="279"/>
      <c r="CG401" s="279"/>
      <c r="CH401" s="279"/>
      <c r="CI401" s="279"/>
      <c r="CJ401" s="279"/>
      <c r="CK401" s="279"/>
      <c r="CL401" s="279"/>
      <c r="CM401" s="279"/>
      <c r="CN401" s="279"/>
      <c r="CO401" s="279"/>
      <c r="CP401" s="289" t="str">
        <f t="shared" si="23"/>
        <v/>
      </c>
      <c r="CQ401" s="202"/>
    </row>
    <row r="402" spans="1:95" x14ac:dyDescent="0.3">
      <c r="A402" s="99"/>
      <c r="B402" s="268">
        <f t="shared" si="24"/>
        <v>393</v>
      </c>
      <c r="C402" s="280"/>
      <c r="D402" s="280"/>
      <c r="F402" s="280"/>
      <c r="G402" s="282"/>
      <c r="H402" s="101"/>
      <c r="I402" s="283"/>
      <c r="J402" s="283"/>
      <c r="K402" s="283"/>
      <c r="L402" s="283"/>
      <c r="M402" s="283"/>
      <c r="N402" s="283"/>
      <c r="O402" s="283"/>
      <c r="P402" s="101"/>
      <c r="Q402" s="283"/>
      <c r="R402" s="283"/>
      <c r="S402" s="283"/>
      <c r="T402" s="283"/>
      <c r="U402" s="283"/>
      <c r="V402" s="283"/>
      <c r="W402" s="283"/>
      <c r="X402" s="102"/>
      <c r="Y402" s="284"/>
      <c r="Z402" s="284"/>
      <c r="AA402" s="284"/>
      <c r="AB402" s="206" t="str">
        <f t="shared" si="22"/>
        <v/>
      </c>
      <c r="AC402" s="285"/>
      <c r="AD402" s="285"/>
      <c r="AE402" s="102"/>
      <c r="AF402" s="287"/>
      <c r="AG402" s="287"/>
      <c r="AH402" s="102"/>
      <c r="AI402" s="279"/>
      <c r="AJ402" s="279"/>
      <c r="AK402" s="279"/>
      <c r="AL402" s="279"/>
      <c r="AM402" s="279"/>
      <c r="AN402" s="279"/>
      <c r="AO402" s="279"/>
      <c r="AP402" s="279"/>
      <c r="AQ402" s="92"/>
      <c r="AR402" s="279"/>
      <c r="AS402" s="279"/>
      <c r="AT402" s="279"/>
      <c r="AU402" s="279"/>
      <c r="AV402" s="279"/>
      <c r="AW402" s="279"/>
      <c r="AX402" s="279"/>
      <c r="AY402" s="279"/>
      <c r="AZ402" s="279"/>
      <c r="BA402" s="279"/>
      <c r="BB402" s="279"/>
      <c r="BC402" s="279"/>
      <c r="BD402" s="279"/>
      <c r="BE402" s="279"/>
      <c r="BF402" s="279"/>
      <c r="BG402" s="279"/>
      <c r="BH402" s="279"/>
      <c r="BI402" s="279"/>
      <c r="BJ402" s="279"/>
      <c r="BK402" s="279"/>
      <c r="BL402" s="279"/>
      <c r="BM402" s="279"/>
      <c r="BN402" s="279"/>
      <c r="BO402" s="279"/>
      <c r="BP402" s="279"/>
      <c r="BQ402" s="279"/>
      <c r="BR402" s="279"/>
      <c r="BS402" s="279"/>
      <c r="BT402" s="279"/>
      <c r="BU402" s="279"/>
      <c r="BV402" s="279"/>
      <c r="BW402" s="279"/>
      <c r="BX402" s="279"/>
      <c r="BY402" s="279"/>
      <c r="BZ402" s="279"/>
      <c r="CA402" s="279"/>
      <c r="CB402" s="279"/>
      <c r="CC402" s="279"/>
      <c r="CD402" s="279"/>
      <c r="CE402" s="279"/>
      <c r="CF402" s="279"/>
      <c r="CG402" s="279"/>
      <c r="CH402" s="279"/>
      <c r="CI402" s="279"/>
      <c r="CJ402" s="279"/>
      <c r="CK402" s="279"/>
      <c r="CL402" s="279"/>
      <c r="CM402" s="279"/>
      <c r="CN402" s="279"/>
      <c r="CO402" s="279"/>
      <c r="CP402" s="289" t="str">
        <f t="shared" si="23"/>
        <v/>
      </c>
      <c r="CQ402" s="202"/>
    </row>
    <row r="403" spans="1:95" x14ac:dyDescent="0.3">
      <c r="A403" s="99"/>
      <c r="B403" s="268">
        <f t="shared" si="24"/>
        <v>394</v>
      </c>
      <c r="C403" s="280"/>
      <c r="D403" s="280"/>
      <c r="F403" s="280"/>
      <c r="G403" s="282"/>
      <c r="H403" s="101"/>
      <c r="I403" s="283"/>
      <c r="J403" s="283"/>
      <c r="K403" s="283"/>
      <c r="L403" s="283"/>
      <c r="M403" s="283"/>
      <c r="N403" s="283"/>
      <c r="O403" s="283"/>
      <c r="P403" s="101"/>
      <c r="Q403" s="283"/>
      <c r="R403" s="283"/>
      <c r="S403" s="283"/>
      <c r="T403" s="283"/>
      <c r="U403" s="283"/>
      <c r="V403" s="283"/>
      <c r="W403" s="283"/>
      <c r="X403" s="102"/>
      <c r="Y403" s="284"/>
      <c r="Z403" s="284"/>
      <c r="AA403" s="284"/>
      <c r="AB403" s="206" t="str">
        <f t="shared" si="22"/>
        <v/>
      </c>
      <c r="AC403" s="285"/>
      <c r="AD403" s="285"/>
      <c r="AE403" s="102"/>
      <c r="AF403" s="287"/>
      <c r="AG403" s="287"/>
      <c r="AH403" s="102"/>
      <c r="AI403" s="279"/>
      <c r="AJ403" s="279"/>
      <c r="AK403" s="279"/>
      <c r="AL403" s="279"/>
      <c r="AM403" s="279"/>
      <c r="AN403" s="279"/>
      <c r="AO403" s="279"/>
      <c r="AP403" s="279"/>
      <c r="AQ403" s="92"/>
      <c r="AR403" s="279"/>
      <c r="AS403" s="279"/>
      <c r="AT403" s="279"/>
      <c r="AU403" s="279"/>
      <c r="AV403" s="279"/>
      <c r="AW403" s="279"/>
      <c r="AX403" s="279"/>
      <c r="AY403" s="279"/>
      <c r="AZ403" s="279"/>
      <c r="BA403" s="279"/>
      <c r="BB403" s="279"/>
      <c r="BC403" s="279"/>
      <c r="BD403" s="279"/>
      <c r="BE403" s="279"/>
      <c r="BF403" s="279"/>
      <c r="BG403" s="279"/>
      <c r="BH403" s="279"/>
      <c r="BI403" s="279"/>
      <c r="BJ403" s="279"/>
      <c r="BK403" s="279"/>
      <c r="BL403" s="279"/>
      <c r="BM403" s="279"/>
      <c r="BN403" s="279"/>
      <c r="BO403" s="279"/>
      <c r="BP403" s="279"/>
      <c r="BQ403" s="279"/>
      <c r="BR403" s="279"/>
      <c r="BS403" s="279"/>
      <c r="BT403" s="279"/>
      <c r="BU403" s="279"/>
      <c r="BV403" s="279"/>
      <c r="BW403" s="279"/>
      <c r="BX403" s="279"/>
      <c r="BY403" s="279"/>
      <c r="BZ403" s="279"/>
      <c r="CA403" s="279"/>
      <c r="CB403" s="279"/>
      <c r="CC403" s="279"/>
      <c r="CD403" s="279"/>
      <c r="CE403" s="279"/>
      <c r="CF403" s="279"/>
      <c r="CG403" s="279"/>
      <c r="CH403" s="279"/>
      <c r="CI403" s="279"/>
      <c r="CJ403" s="279"/>
      <c r="CK403" s="279"/>
      <c r="CL403" s="279"/>
      <c r="CM403" s="279"/>
      <c r="CN403" s="279"/>
      <c r="CO403" s="279"/>
      <c r="CP403" s="289" t="str">
        <f t="shared" si="23"/>
        <v/>
      </c>
      <c r="CQ403" s="202"/>
    </row>
    <row r="404" spans="1:95" x14ac:dyDescent="0.3">
      <c r="A404" s="99"/>
      <c r="B404" s="268">
        <f t="shared" si="24"/>
        <v>395</v>
      </c>
      <c r="C404" s="280"/>
      <c r="D404" s="280"/>
      <c r="F404" s="280"/>
      <c r="G404" s="282"/>
      <c r="H404" s="101"/>
      <c r="I404" s="283"/>
      <c r="J404" s="283"/>
      <c r="K404" s="283"/>
      <c r="L404" s="283"/>
      <c r="M404" s="283"/>
      <c r="N404" s="283"/>
      <c r="O404" s="283"/>
      <c r="P404" s="101"/>
      <c r="Q404" s="283"/>
      <c r="R404" s="283"/>
      <c r="S404" s="283"/>
      <c r="T404" s="283"/>
      <c r="U404" s="283"/>
      <c r="V404" s="283"/>
      <c r="W404" s="283"/>
      <c r="X404" s="102"/>
      <c r="Y404" s="284"/>
      <c r="Z404" s="284"/>
      <c r="AA404" s="284"/>
      <c r="AB404" s="206" t="str">
        <f t="shared" si="22"/>
        <v/>
      </c>
      <c r="AC404" s="285"/>
      <c r="AD404" s="285"/>
      <c r="AE404" s="102"/>
      <c r="AF404" s="287"/>
      <c r="AG404" s="287"/>
      <c r="AH404" s="102"/>
      <c r="AI404" s="279"/>
      <c r="AJ404" s="279"/>
      <c r="AK404" s="279"/>
      <c r="AL404" s="279"/>
      <c r="AM404" s="279"/>
      <c r="AN404" s="279"/>
      <c r="AO404" s="279"/>
      <c r="AP404" s="279"/>
      <c r="AQ404" s="92"/>
      <c r="AR404" s="279"/>
      <c r="AS404" s="279"/>
      <c r="AT404" s="279"/>
      <c r="AU404" s="279"/>
      <c r="AV404" s="279"/>
      <c r="AW404" s="279"/>
      <c r="AX404" s="279"/>
      <c r="AY404" s="279"/>
      <c r="AZ404" s="279"/>
      <c r="BA404" s="279"/>
      <c r="BB404" s="279"/>
      <c r="BC404" s="279"/>
      <c r="BD404" s="279"/>
      <c r="BE404" s="279"/>
      <c r="BF404" s="279"/>
      <c r="BG404" s="279"/>
      <c r="BH404" s="279"/>
      <c r="BI404" s="279"/>
      <c r="BJ404" s="279"/>
      <c r="BK404" s="279"/>
      <c r="BL404" s="279"/>
      <c r="BM404" s="279"/>
      <c r="BN404" s="279"/>
      <c r="BO404" s="279"/>
      <c r="BP404" s="279"/>
      <c r="BQ404" s="279"/>
      <c r="BR404" s="279"/>
      <c r="BS404" s="279"/>
      <c r="BT404" s="279"/>
      <c r="BU404" s="279"/>
      <c r="BV404" s="279"/>
      <c r="BW404" s="279"/>
      <c r="BX404" s="279"/>
      <c r="BY404" s="279"/>
      <c r="BZ404" s="279"/>
      <c r="CA404" s="279"/>
      <c r="CB404" s="279"/>
      <c r="CC404" s="279"/>
      <c r="CD404" s="279"/>
      <c r="CE404" s="279"/>
      <c r="CF404" s="279"/>
      <c r="CG404" s="279"/>
      <c r="CH404" s="279"/>
      <c r="CI404" s="279"/>
      <c r="CJ404" s="279"/>
      <c r="CK404" s="279"/>
      <c r="CL404" s="279"/>
      <c r="CM404" s="279"/>
      <c r="CN404" s="279"/>
      <c r="CO404" s="279"/>
      <c r="CP404" s="289" t="str">
        <f t="shared" si="23"/>
        <v/>
      </c>
      <c r="CQ404" s="202"/>
    </row>
    <row r="405" spans="1:95" x14ac:dyDescent="0.3">
      <c r="A405" s="99"/>
      <c r="B405" s="268">
        <f t="shared" si="24"/>
        <v>396</v>
      </c>
      <c r="C405" s="280"/>
      <c r="D405" s="280"/>
      <c r="F405" s="280"/>
      <c r="G405" s="282"/>
      <c r="H405" s="101"/>
      <c r="I405" s="283"/>
      <c r="J405" s="283"/>
      <c r="K405" s="283"/>
      <c r="L405" s="283"/>
      <c r="M405" s="283"/>
      <c r="N405" s="283"/>
      <c r="O405" s="283"/>
      <c r="P405" s="101"/>
      <c r="Q405" s="283"/>
      <c r="R405" s="283"/>
      <c r="S405" s="283"/>
      <c r="T405" s="283"/>
      <c r="U405" s="283"/>
      <c r="V405" s="283"/>
      <c r="W405" s="283"/>
      <c r="X405" s="102"/>
      <c r="Y405" s="284"/>
      <c r="Z405" s="284"/>
      <c r="AA405" s="284"/>
      <c r="AB405" s="206" t="str">
        <f t="shared" si="22"/>
        <v/>
      </c>
      <c r="AC405" s="285"/>
      <c r="AD405" s="285"/>
      <c r="AE405" s="102"/>
      <c r="AF405" s="287"/>
      <c r="AG405" s="287"/>
      <c r="AH405" s="102"/>
      <c r="AI405" s="279"/>
      <c r="AJ405" s="279"/>
      <c r="AK405" s="279"/>
      <c r="AL405" s="279"/>
      <c r="AM405" s="279"/>
      <c r="AN405" s="279"/>
      <c r="AO405" s="279"/>
      <c r="AP405" s="279"/>
      <c r="AQ405" s="92"/>
      <c r="AR405" s="279"/>
      <c r="AS405" s="279"/>
      <c r="AT405" s="279"/>
      <c r="AU405" s="279"/>
      <c r="AV405" s="279"/>
      <c r="AW405" s="279"/>
      <c r="AX405" s="279"/>
      <c r="AY405" s="279"/>
      <c r="AZ405" s="279"/>
      <c r="BA405" s="279"/>
      <c r="BB405" s="279"/>
      <c r="BC405" s="279"/>
      <c r="BD405" s="279"/>
      <c r="BE405" s="279"/>
      <c r="BF405" s="279"/>
      <c r="BG405" s="279"/>
      <c r="BH405" s="279"/>
      <c r="BI405" s="279"/>
      <c r="BJ405" s="279"/>
      <c r="BK405" s="279"/>
      <c r="BL405" s="279"/>
      <c r="BM405" s="279"/>
      <c r="BN405" s="279"/>
      <c r="BO405" s="279"/>
      <c r="BP405" s="279"/>
      <c r="BQ405" s="279"/>
      <c r="BR405" s="279"/>
      <c r="BS405" s="279"/>
      <c r="BT405" s="279"/>
      <c r="BU405" s="279"/>
      <c r="BV405" s="279"/>
      <c r="BW405" s="279"/>
      <c r="BX405" s="279"/>
      <c r="BY405" s="279"/>
      <c r="BZ405" s="279"/>
      <c r="CA405" s="279"/>
      <c r="CB405" s="279"/>
      <c r="CC405" s="279"/>
      <c r="CD405" s="279"/>
      <c r="CE405" s="279"/>
      <c r="CF405" s="279"/>
      <c r="CG405" s="279"/>
      <c r="CH405" s="279"/>
      <c r="CI405" s="279"/>
      <c r="CJ405" s="279"/>
      <c r="CK405" s="279"/>
      <c r="CL405" s="279"/>
      <c r="CM405" s="279"/>
      <c r="CN405" s="279"/>
      <c r="CO405" s="279"/>
      <c r="CP405" s="289" t="str">
        <f t="shared" si="23"/>
        <v/>
      </c>
      <c r="CQ405" s="202"/>
    </row>
    <row r="406" spans="1:95" x14ac:dyDescent="0.3">
      <c r="A406" s="99"/>
      <c r="B406" s="268">
        <f t="shared" si="24"/>
        <v>397</v>
      </c>
      <c r="C406" s="280"/>
      <c r="D406" s="280"/>
      <c r="F406" s="280"/>
      <c r="G406" s="282"/>
      <c r="H406" s="101"/>
      <c r="I406" s="283"/>
      <c r="J406" s="283"/>
      <c r="K406" s="283"/>
      <c r="L406" s="283"/>
      <c r="M406" s="283"/>
      <c r="N406" s="283"/>
      <c r="O406" s="283"/>
      <c r="P406" s="101"/>
      <c r="Q406" s="283"/>
      <c r="R406" s="283"/>
      <c r="S406" s="283"/>
      <c r="T406" s="283"/>
      <c r="U406" s="283"/>
      <c r="V406" s="283"/>
      <c r="W406" s="283"/>
      <c r="X406" s="102"/>
      <c r="Y406" s="284"/>
      <c r="Z406" s="284"/>
      <c r="AA406" s="284"/>
      <c r="AB406" s="206" t="str">
        <f t="shared" si="22"/>
        <v/>
      </c>
      <c r="AC406" s="285"/>
      <c r="AD406" s="285"/>
      <c r="AE406" s="102"/>
      <c r="AF406" s="287"/>
      <c r="AG406" s="287"/>
      <c r="AH406" s="102"/>
      <c r="AI406" s="279"/>
      <c r="AJ406" s="279"/>
      <c r="AK406" s="279"/>
      <c r="AL406" s="279"/>
      <c r="AM406" s="279"/>
      <c r="AN406" s="279"/>
      <c r="AO406" s="279"/>
      <c r="AP406" s="279"/>
      <c r="AQ406" s="92"/>
      <c r="AR406" s="279"/>
      <c r="AS406" s="279"/>
      <c r="AT406" s="279"/>
      <c r="AU406" s="279"/>
      <c r="AV406" s="279"/>
      <c r="AW406" s="279"/>
      <c r="AX406" s="279"/>
      <c r="AY406" s="279"/>
      <c r="AZ406" s="279"/>
      <c r="BA406" s="279"/>
      <c r="BB406" s="279"/>
      <c r="BC406" s="279"/>
      <c r="BD406" s="279"/>
      <c r="BE406" s="279"/>
      <c r="BF406" s="279"/>
      <c r="BG406" s="279"/>
      <c r="BH406" s="279"/>
      <c r="BI406" s="279"/>
      <c r="BJ406" s="279"/>
      <c r="BK406" s="279"/>
      <c r="BL406" s="279"/>
      <c r="BM406" s="279"/>
      <c r="BN406" s="279"/>
      <c r="BO406" s="279"/>
      <c r="BP406" s="279"/>
      <c r="BQ406" s="279"/>
      <c r="BR406" s="279"/>
      <c r="BS406" s="279"/>
      <c r="BT406" s="279"/>
      <c r="BU406" s="279"/>
      <c r="BV406" s="279"/>
      <c r="BW406" s="279"/>
      <c r="BX406" s="279"/>
      <c r="BY406" s="279"/>
      <c r="BZ406" s="279"/>
      <c r="CA406" s="279"/>
      <c r="CB406" s="279"/>
      <c r="CC406" s="279"/>
      <c r="CD406" s="279"/>
      <c r="CE406" s="279"/>
      <c r="CF406" s="279"/>
      <c r="CG406" s="279"/>
      <c r="CH406" s="279"/>
      <c r="CI406" s="279"/>
      <c r="CJ406" s="279"/>
      <c r="CK406" s="279"/>
      <c r="CL406" s="279"/>
      <c r="CM406" s="279"/>
      <c r="CN406" s="279"/>
      <c r="CO406" s="279"/>
      <c r="CP406" s="289" t="str">
        <f t="shared" si="23"/>
        <v/>
      </c>
      <c r="CQ406" s="202"/>
    </row>
    <row r="407" spans="1:95" x14ac:dyDescent="0.3">
      <c r="A407" s="99"/>
      <c r="B407" s="268">
        <f t="shared" si="24"/>
        <v>398</v>
      </c>
      <c r="C407" s="280"/>
      <c r="D407" s="280"/>
      <c r="F407" s="280"/>
      <c r="G407" s="282"/>
      <c r="H407" s="101"/>
      <c r="I407" s="283"/>
      <c r="J407" s="283"/>
      <c r="K407" s="283"/>
      <c r="L407" s="283"/>
      <c r="M407" s="283"/>
      <c r="N407" s="283"/>
      <c r="O407" s="283"/>
      <c r="P407" s="101"/>
      <c r="Q407" s="283"/>
      <c r="R407" s="283"/>
      <c r="S407" s="283"/>
      <c r="T407" s="283"/>
      <c r="U407" s="283"/>
      <c r="V407" s="283"/>
      <c r="W407" s="283"/>
      <c r="X407" s="102"/>
      <c r="Y407" s="284"/>
      <c r="Z407" s="284"/>
      <c r="AA407" s="284"/>
      <c r="AB407" s="206" t="str">
        <f t="shared" si="22"/>
        <v/>
      </c>
      <c r="AC407" s="285"/>
      <c r="AD407" s="285"/>
      <c r="AE407" s="102"/>
      <c r="AF407" s="287"/>
      <c r="AG407" s="287"/>
      <c r="AH407" s="102"/>
      <c r="AI407" s="279"/>
      <c r="AJ407" s="279"/>
      <c r="AK407" s="279"/>
      <c r="AL407" s="279"/>
      <c r="AM407" s="279"/>
      <c r="AN407" s="279"/>
      <c r="AO407" s="279"/>
      <c r="AP407" s="279"/>
      <c r="AQ407" s="92"/>
      <c r="AR407" s="279"/>
      <c r="AS407" s="279"/>
      <c r="AT407" s="279"/>
      <c r="AU407" s="279"/>
      <c r="AV407" s="279"/>
      <c r="AW407" s="279"/>
      <c r="AX407" s="279"/>
      <c r="AY407" s="279"/>
      <c r="AZ407" s="279"/>
      <c r="BA407" s="279"/>
      <c r="BB407" s="279"/>
      <c r="BC407" s="279"/>
      <c r="BD407" s="279"/>
      <c r="BE407" s="279"/>
      <c r="BF407" s="279"/>
      <c r="BG407" s="279"/>
      <c r="BH407" s="279"/>
      <c r="BI407" s="279"/>
      <c r="BJ407" s="279"/>
      <c r="BK407" s="279"/>
      <c r="BL407" s="279"/>
      <c r="BM407" s="279"/>
      <c r="BN407" s="279"/>
      <c r="BO407" s="279"/>
      <c r="BP407" s="279"/>
      <c r="BQ407" s="279"/>
      <c r="BR407" s="279"/>
      <c r="BS407" s="279"/>
      <c r="BT407" s="279"/>
      <c r="BU407" s="279"/>
      <c r="BV407" s="279"/>
      <c r="BW407" s="279"/>
      <c r="BX407" s="279"/>
      <c r="BY407" s="279"/>
      <c r="BZ407" s="279"/>
      <c r="CA407" s="279"/>
      <c r="CB407" s="279"/>
      <c r="CC407" s="279"/>
      <c r="CD407" s="279"/>
      <c r="CE407" s="279"/>
      <c r="CF407" s="279"/>
      <c r="CG407" s="279"/>
      <c r="CH407" s="279"/>
      <c r="CI407" s="279"/>
      <c r="CJ407" s="279"/>
      <c r="CK407" s="279"/>
      <c r="CL407" s="279"/>
      <c r="CM407" s="279"/>
      <c r="CN407" s="279"/>
      <c r="CO407" s="279"/>
      <c r="CP407" s="289" t="str">
        <f t="shared" si="23"/>
        <v/>
      </c>
      <c r="CQ407" s="202"/>
    </row>
    <row r="408" spans="1:95" x14ac:dyDescent="0.3">
      <c r="A408" s="99"/>
      <c r="B408" s="268">
        <f t="shared" si="24"/>
        <v>399</v>
      </c>
      <c r="C408" s="280"/>
      <c r="D408" s="280"/>
      <c r="F408" s="280"/>
      <c r="G408" s="282"/>
      <c r="H408" s="101"/>
      <c r="I408" s="283"/>
      <c r="J408" s="283"/>
      <c r="K408" s="283"/>
      <c r="L408" s="283"/>
      <c r="M408" s="283"/>
      <c r="N408" s="283"/>
      <c r="O408" s="283"/>
      <c r="P408" s="101"/>
      <c r="Q408" s="283"/>
      <c r="R408" s="283"/>
      <c r="S408" s="283"/>
      <c r="T408" s="283"/>
      <c r="U408" s="283"/>
      <c r="V408" s="283"/>
      <c r="W408" s="283"/>
      <c r="X408" s="102"/>
      <c r="Y408" s="284"/>
      <c r="Z408" s="284"/>
      <c r="AA408" s="284"/>
      <c r="AB408" s="206" t="str">
        <f t="shared" si="22"/>
        <v/>
      </c>
      <c r="AC408" s="285"/>
      <c r="AD408" s="285"/>
      <c r="AE408" s="102"/>
      <c r="AF408" s="287"/>
      <c r="AG408" s="287"/>
      <c r="AH408" s="102"/>
      <c r="AI408" s="279"/>
      <c r="AJ408" s="279"/>
      <c r="AK408" s="279"/>
      <c r="AL408" s="279"/>
      <c r="AM408" s="279"/>
      <c r="AN408" s="279"/>
      <c r="AO408" s="279"/>
      <c r="AP408" s="279"/>
      <c r="AQ408" s="92"/>
      <c r="AR408" s="279"/>
      <c r="AS408" s="279"/>
      <c r="AT408" s="279"/>
      <c r="AU408" s="279"/>
      <c r="AV408" s="279"/>
      <c r="AW408" s="279"/>
      <c r="AX408" s="279"/>
      <c r="AY408" s="279"/>
      <c r="AZ408" s="279"/>
      <c r="BA408" s="279"/>
      <c r="BB408" s="279"/>
      <c r="BC408" s="279"/>
      <c r="BD408" s="279"/>
      <c r="BE408" s="279"/>
      <c r="BF408" s="279"/>
      <c r="BG408" s="279"/>
      <c r="BH408" s="279"/>
      <c r="BI408" s="279"/>
      <c r="BJ408" s="279"/>
      <c r="BK408" s="279"/>
      <c r="BL408" s="279"/>
      <c r="BM408" s="279"/>
      <c r="BN408" s="279"/>
      <c r="BO408" s="279"/>
      <c r="BP408" s="279"/>
      <c r="BQ408" s="279"/>
      <c r="BR408" s="279"/>
      <c r="BS408" s="279"/>
      <c r="BT408" s="279"/>
      <c r="BU408" s="279"/>
      <c r="BV408" s="279"/>
      <c r="BW408" s="279"/>
      <c r="BX408" s="279"/>
      <c r="BY408" s="279"/>
      <c r="BZ408" s="279"/>
      <c r="CA408" s="279"/>
      <c r="CB408" s="279"/>
      <c r="CC408" s="279"/>
      <c r="CD408" s="279"/>
      <c r="CE408" s="279"/>
      <c r="CF408" s="279"/>
      <c r="CG408" s="279"/>
      <c r="CH408" s="279"/>
      <c r="CI408" s="279"/>
      <c r="CJ408" s="279"/>
      <c r="CK408" s="279"/>
      <c r="CL408" s="279"/>
      <c r="CM408" s="279"/>
      <c r="CN408" s="279"/>
      <c r="CO408" s="279"/>
      <c r="CP408" s="289" t="str">
        <f t="shared" si="23"/>
        <v/>
      </c>
      <c r="CQ408" s="202"/>
    </row>
    <row r="409" spans="1:95" x14ac:dyDescent="0.3">
      <c r="A409" s="99"/>
      <c r="B409" s="268">
        <f t="shared" si="24"/>
        <v>400</v>
      </c>
      <c r="C409" s="280"/>
      <c r="D409" s="280"/>
      <c r="F409" s="280"/>
      <c r="G409" s="282"/>
      <c r="H409" s="101"/>
      <c r="I409" s="283"/>
      <c r="J409" s="283"/>
      <c r="K409" s="283"/>
      <c r="L409" s="283"/>
      <c r="M409" s="283"/>
      <c r="N409" s="283"/>
      <c r="O409" s="283"/>
      <c r="P409" s="101"/>
      <c r="Q409" s="283"/>
      <c r="R409" s="283"/>
      <c r="S409" s="283"/>
      <c r="T409" s="283"/>
      <c r="U409" s="283"/>
      <c r="V409" s="283"/>
      <c r="W409" s="283"/>
      <c r="X409" s="102"/>
      <c r="Y409" s="284"/>
      <c r="Z409" s="284"/>
      <c r="AA409" s="284"/>
      <c r="AB409" s="206" t="str">
        <f t="shared" si="22"/>
        <v/>
      </c>
      <c r="AC409" s="285"/>
      <c r="AD409" s="285"/>
      <c r="AE409" s="102"/>
      <c r="AF409" s="287"/>
      <c r="AG409" s="287"/>
      <c r="AH409" s="102"/>
      <c r="AI409" s="279"/>
      <c r="AJ409" s="279"/>
      <c r="AK409" s="279"/>
      <c r="AL409" s="279"/>
      <c r="AM409" s="279"/>
      <c r="AN409" s="279"/>
      <c r="AO409" s="279"/>
      <c r="AP409" s="279"/>
      <c r="AQ409" s="92"/>
      <c r="AR409" s="279"/>
      <c r="AS409" s="279"/>
      <c r="AT409" s="279"/>
      <c r="AU409" s="279"/>
      <c r="AV409" s="279"/>
      <c r="AW409" s="279"/>
      <c r="AX409" s="279"/>
      <c r="AY409" s="279"/>
      <c r="AZ409" s="279"/>
      <c r="BA409" s="279"/>
      <c r="BB409" s="279"/>
      <c r="BC409" s="279"/>
      <c r="BD409" s="279"/>
      <c r="BE409" s="279"/>
      <c r="BF409" s="279"/>
      <c r="BG409" s="279"/>
      <c r="BH409" s="279"/>
      <c r="BI409" s="279"/>
      <c r="BJ409" s="279"/>
      <c r="BK409" s="279"/>
      <c r="BL409" s="279"/>
      <c r="BM409" s="279"/>
      <c r="BN409" s="279"/>
      <c r="BO409" s="279"/>
      <c r="BP409" s="279"/>
      <c r="BQ409" s="279"/>
      <c r="BR409" s="279"/>
      <c r="BS409" s="279"/>
      <c r="BT409" s="279"/>
      <c r="BU409" s="279"/>
      <c r="BV409" s="279"/>
      <c r="BW409" s="279"/>
      <c r="BX409" s="279"/>
      <c r="BY409" s="279"/>
      <c r="BZ409" s="279"/>
      <c r="CA409" s="279"/>
      <c r="CB409" s="279"/>
      <c r="CC409" s="279"/>
      <c r="CD409" s="279"/>
      <c r="CE409" s="279"/>
      <c r="CF409" s="279"/>
      <c r="CG409" s="279"/>
      <c r="CH409" s="279"/>
      <c r="CI409" s="279"/>
      <c r="CJ409" s="279"/>
      <c r="CK409" s="279"/>
      <c r="CL409" s="279"/>
      <c r="CM409" s="279"/>
      <c r="CN409" s="279"/>
      <c r="CO409" s="279"/>
      <c r="CP409" s="289" t="str">
        <f t="shared" si="23"/>
        <v/>
      </c>
      <c r="CQ409" s="202"/>
    </row>
    <row r="410" spans="1:95" x14ac:dyDescent="0.3">
      <c r="A410" s="99"/>
      <c r="B410" s="268">
        <f t="shared" si="24"/>
        <v>401</v>
      </c>
      <c r="C410" s="280"/>
      <c r="D410" s="280"/>
      <c r="F410" s="280"/>
      <c r="G410" s="282"/>
      <c r="H410" s="101"/>
      <c r="I410" s="283"/>
      <c r="J410" s="283"/>
      <c r="K410" s="283"/>
      <c r="L410" s="283"/>
      <c r="M410" s="283"/>
      <c r="N410" s="283"/>
      <c r="O410" s="283"/>
      <c r="P410" s="101"/>
      <c r="Q410" s="283"/>
      <c r="R410" s="283"/>
      <c r="S410" s="283"/>
      <c r="T410" s="283"/>
      <c r="U410" s="283"/>
      <c r="V410" s="283"/>
      <c r="W410" s="283"/>
      <c r="X410" s="102"/>
      <c r="Y410" s="284"/>
      <c r="Z410" s="284"/>
      <c r="AA410" s="284"/>
      <c r="AB410" s="206" t="str">
        <f t="shared" si="22"/>
        <v/>
      </c>
      <c r="AC410" s="285"/>
      <c r="AD410" s="285"/>
      <c r="AE410" s="102"/>
      <c r="AF410" s="287"/>
      <c r="AG410" s="287"/>
      <c r="AH410" s="102"/>
      <c r="AI410" s="279"/>
      <c r="AJ410" s="279"/>
      <c r="AK410" s="279"/>
      <c r="AL410" s="279"/>
      <c r="AM410" s="279"/>
      <c r="AN410" s="279"/>
      <c r="AO410" s="279"/>
      <c r="AP410" s="279"/>
      <c r="AQ410" s="92"/>
      <c r="AR410" s="279"/>
      <c r="AS410" s="279"/>
      <c r="AT410" s="279"/>
      <c r="AU410" s="279"/>
      <c r="AV410" s="279"/>
      <c r="AW410" s="279"/>
      <c r="AX410" s="279"/>
      <c r="AY410" s="279"/>
      <c r="AZ410" s="279"/>
      <c r="BA410" s="279"/>
      <c r="BB410" s="279"/>
      <c r="BC410" s="279"/>
      <c r="BD410" s="279"/>
      <c r="BE410" s="279"/>
      <c r="BF410" s="279"/>
      <c r="BG410" s="279"/>
      <c r="BH410" s="279"/>
      <c r="BI410" s="279"/>
      <c r="BJ410" s="279"/>
      <c r="BK410" s="279"/>
      <c r="BL410" s="279"/>
      <c r="BM410" s="279"/>
      <c r="BN410" s="279"/>
      <c r="BO410" s="279"/>
      <c r="BP410" s="279"/>
      <c r="BQ410" s="279"/>
      <c r="BR410" s="279"/>
      <c r="BS410" s="279"/>
      <c r="BT410" s="279"/>
      <c r="BU410" s="279"/>
      <c r="BV410" s="279"/>
      <c r="BW410" s="279"/>
      <c r="BX410" s="279"/>
      <c r="BY410" s="279"/>
      <c r="BZ410" s="279"/>
      <c r="CA410" s="279"/>
      <c r="CB410" s="279"/>
      <c r="CC410" s="279"/>
      <c r="CD410" s="279"/>
      <c r="CE410" s="279"/>
      <c r="CF410" s="279"/>
      <c r="CG410" s="279"/>
      <c r="CH410" s="279"/>
      <c r="CI410" s="279"/>
      <c r="CJ410" s="279"/>
      <c r="CK410" s="279"/>
      <c r="CL410" s="279"/>
      <c r="CM410" s="279"/>
      <c r="CN410" s="279"/>
      <c r="CO410" s="279"/>
      <c r="CP410" s="289" t="str">
        <f t="shared" si="23"/>
        <v/>
      </c>
      <c r="CQ410" s="202"/>
    </row>
    <row r="411" spans="1:95" x14ac:dyDescent="0.3">
      <c r="A411" s="99"/>
      <c r="B411" s="268">
        <f t="shared" si="24"/>
        <v>402</v>
      </c>
      <c r="C411" s="280"/>
      <c r="D411" s="280"/>
      <c r="F411" s="280"/>
      <c r="G411" s="282"/>
      <c r="H411" s="101"/>
      <c r="I411" s="283"/>
      <c r="J411" s="283"/>
      <c r="K411" s="283"/>
      <c r="L411" s="283"/>
      <c r="M411" s="283"/>
      <c r="N411" s="283"/>
      <c r="O411" s="283"/>
      <c r="P411" s="101"/>
      <c r="Q411" s="283"/>
      <c r="R411" s="283"/>
      <c r="S411" s="283"/>
      <c r="T411" s="283"/>
      <c r="U411" s="283"/>
      <c r="V411" s="283"/>
      <c r="W411" s="283"/>
      <c r="X411" s="102"/>
      <c r="Y411" s="284"/>
      <c r="Z411" s="284"/>
      <c r="AA411" s="284"/>
      <c r="AB411" s="206" t="str">
        <f t="shared" si="22"/>
        <v/>
      </c>
      <c r="AC411" s="285"/>
      <c r="AD411" s="285"/>
      <c r="AE411" s="102"/>
      <c r="AF411" s="287"/>
      <c r="AG411" s="287"/>
      <c r="AH411" s="102"/>
      <c r="AI411" s="279"/>
      <c r="AJ411" s="279"/>
      <c r="AK411" s="279"/>
      <c r="AL411" s="279"/>
      <c r="AM411" s="279"/>
      <c r="AN411" s="279"/>
      <c r="AO411" s="279"/>
      <c r="AP411" s="279"/>
      <c r="AQ411" s="92"/>
      <c r="AR411" s="279"/>
      <c r="AS411" s="279"/>
      <c r="AT411" s="279"/>
      <c r="AU411" s="279"/>
      <c r="AV411" s="279"/>
      <c r="AW411" s="279"/>
      <c r="AX411" s="279"/>
      <c r="AY411" s="279"/>
      <c r="AZ411" s="279"/>
      <c r="BA411" s="279"/>
      <c r="BB411" s="279"/>
      <c r="BC411" s="279"/>
      <c r="BD411" s="279"/>
      <c r="BE411" s="279"/>
      <c r="BF411" s="279"/>
      <c r="BG411" s="279"/>
      <c r="BH411" s="279"/>
      <c r="BI411" s="279"/>
      <c r="BJ411" s="279"/>
      <c r="BK411" s="279"/>
      <c r="BL411" s="279"/>
      <c r="BM411" s="279"/>
      <c r="BN411" s="279"/>
      <c r="BO411" s="279"/>
      <c r="BP411" s="279"/>
      <c r="BQ411" s="279"/>
      <c r="BR411" s="279"/>
      <c r="BS411" s="279"/>
      <c r="BT411" s="279"/>
      <c r="BU411" s="279"/>
      <c r="BV411" s="279"/>
      <c r="BW411" s="279"/>
      <c r="BX411" s="279"/>
      <c r="BY411" s="279"/>
      <c r="BZ411" s="279"/>
      <c r="CA411" s="279"/>
      <c r="CB411" s="279"/>
      <c r="CC411" s="279"/>
      <c r="CD411" s="279"/>
      <c r="CE411" s="279"/>
      <c r="CF411" s="279"/>
      <c r="CG411" s="279"/>
      <c r="CH411" s="279"/>
      <c r="CI411" s="279"/>
      <c r="CJ411" s="279"/>
      <c r="CK411" s="279"/>
      <c r="CL411" s="279"/>
      <c r="CM411" s="279"/>
      <c r="CN411" s="279"/>
      <c r="CO411" s="279"/>
      <c r="CP411" s="289" t="str">
        <f t="shared" si="23"/>
        <v/>
      </c>
      <c r="CQ411" s="202"/>
    </row>
    <row r="412" spans="1:95" x14ac:dyDescent="0.3">
      <c r="A412" s="99"/>
      <c r="B412" s="268">
        <f t="shared" si="24"/>
        <v>403</v>
      </c>
      <c r="C412" s="280"/>
      <c r="D412" s="280"/>
      <c r="F412" s="280"/>
      <c r="G412" s="282"/>
      <c r="H412" s="101"/>
      <c r="I412" s="283"/>
      <c r="J412" s="283"/>
      <c r="K412" s="283"/>
      <c r="L412" s="283"/>
      <c r="M412" s="283"/>
      <c r="N412" s="283"/>
      <c r="O412" s="283"/>
      <c r="P412" s="101"/>
      <c r="Q412" s="283"/>
      <c r="R412" s="283"/>
      <c r="S412" s="283"/>
      <c r="T412" s="283"/>
      <c r="U412" s="283"/>
      <c r="V412" s="283"/>
      <c r="W412" s="283"/>
      <c r="X412" s="102"/>
      <c r="Y412" s="284"/>
      <c r="Z412" s="284"/>
      <c r="AA412" s="284"/>
      <c r="AB412" s="206" t="str">
        <f t="shared" si="22"/>
        <v/>
      </c>
      <c r="AC412" s="285"/>
      <c r="AD412" s="285"/>
      <c r="AE412" s="102"/>
      <c r="AF412" s="287"/>
      <c r="AG412" s="287"/>
      <c r="AH412" s="102"/>
      <c r="AI412" s="279"/>
      <c r="AJ412" s="279"/>
      <c r="AK412" s="279"/>
      <c r="AL412" s="279"/>
      <c r="AM412" s="279"/>
      <c r="AN412" s="279"/>
      <c r="AO412" s="279"/>
      <c r="AP412" s="279"/>
      <c r="AQ412" s="92"/>
      <c r="AR412" s="279"/>
      <c r="AS412" s="279"/>
      <c r="AT412" s="279"/>
      <c r="AU412" s="279"/>
      <c r="AV412" s="279"/>
      <c r="AW412" s="279"/>
      <c r="AX412" s="279"/>
      <c r="AY412" s="279"/>
      <c r="AZ412" s="279"/>
      <c r="BA412" s="279"/>
      <c r="BB412" s="279"/>
      <c r="BC412" s="279"/>
      <c r="BD412" s="279"/>
      <c r="BE412" s="279"/>
      <c r="BF412" s="279"/>
      <c r="BG412" s="279"/>
      <c r="BH412" s="279"/>
      <c r="BI412" s="279"/>
      <c r="BJ412" s="279"/>
      <c r="BK412" s="279"/>
      <c r="BL412" s="279"/>
      <c r="BM412" s="279"/>
      <c r="BN412" s="279"/>
      <c r="BO412" s="279"/>
      <c r="BP412" s="279"/>
      <c r="BQ412" s="279"/>
      <c r="BR412" s="279"/>
      <c r="BS412" s="279"/>
      <c r="BT412" s="279"/>
      <c r="BU412" s="279"/>
      <c r="BV412" s="279"/>
      <c r="BW412" s="279"/>
      <c r="BX412" s="279"/>
      <c r="BY412" s="279"/>
      <c r="BZ412" s="279"/>
      <c r="CA412" s="279"/>
      <c r="CB412" s="279"/>
      <c r="CC412" s="279"/>
      <c r="CD412" s="279"/>
      <c r="CE412" s="279"/>
      <c r="CF412" s="279"/>
      <c r="CG412" s="279"/>
      <c r="CH412" s="279"/>
      <c r="CI412" s="279"/>
      <c r="CJ412" s="279"/>
      <c r="CK412" s="279"/>
      <c r="CL412" s="279"/>
      <c r="CM412" s="279"/>
      <c r="CN412" s="279"/>
      <c r="CO412" s="279"/>
      <c r="CP412" s="289" t="str">
        <f t="shared" si="23"/>
        <v/>
      </c>
      <c r="CQ412" s="202"/>
    </row>
    <row r="413" spans="1:95" x14ac:dyDescent="0.3">
      <c r="A413" s="99"/>
      <c r="B413" s="268">
        <f t="shared" si="24"/>
        <v>404</v>
      </c>
      <c r="C413" s="280"/>
      <c r="D413" s="280"/>
      <c r="F413" s="280"/>
      <c r="G413" s="282"/>
      <c r="H413" s="101"/>
      <c r="I413" s="283"/>
      <c r="J413" s="283"/>
      <c r="K413" s="283"/>
      <c r="L413" s="283"/>
      <c r="M413" s="283"/>
      <c r="N413" s="283"/>
      <c r="O413" s="283"/>
      <c r="P413" s="101"/>
      <c r="Q413" s="283"/>
      <c r="R413" s="283"/>
      <c r="S413" s="283"/>
      <c r="T413" s="283"/>
      <c r="U413" s="283"/>
      <c r="V413" s="283"/>
      <c r="W413" s="283"/>
      <c r="X413" s="102"/>
      <c r="Y413" s="284"/>
      <c r="Z413" s="284"/>
      <c r="AA413" s="284"/>
      <c r="AB413" s="206" t="str">
        <f t="shared" si="22"/>
        <v/>
      </c>
      <c r="AC413" s="285"/>
      <c r="AD413" s="285"/>
      <c r="AE413" s="102"/>
      <c r="AF413" s="287"/>
      <c r="AG413" s="287"/>
      <c r="AH413" s="102"/>
      <c r="AI413" s="279"/>
      <c r="AJ413" s="279"/>
      <c r="AK413" s="279"/>
      <c r="AL413" s="279"/>
      <c r="AM413" s="279"/>
      <c r="AN413" s="279"/>
      <c r="AO413" s="279"/>
      <c r="AP413" s="279"/>
      <c r="AQ413" s="92"/>
      <c r="AR413" s="279"/>
      <c r="AS413" s="279"/>
      <c r="AT413" s="279"/>
      <c r="AU413" s="279"/>
      <c r="AV413" s="279"/>
      <c r="AW413" s="279"/>
      <c r="AX413" s="279"/>
      <c r="AY413" s="279"/>
      <c r="AZ413" s="279"/>
      <c r="BA413" s="279"/>
      <c r="BB413" s="279"/>
      <c r="BC413" s="279"/>
      <c r="BD413" s="279"/>
      <c r="BE413" s="279"/>
      <c r="BF413" s="279"/>
      <c r="BG413" s="279"/>
      <c r="BH413" s="279"/>
      <c r="BI413" s="279"/>
      <c r="BJ413" s="279"/>
      <c r="BK413" s="279"/>
      <c r="BL413" s="279"/>
      <c r="BM413" s="279"/>
      <c r="BN413" s="279"/>
      <c r="BO413" s="279"/>
      <c r="BP413" s="279"/>
      <c r="BQ413" s="279"/>
      <c r="BR413" s="279"/>
      <c r="BS413" s="279"/>
      <c r="BT413" s="279"/>
      <c r="BU413" s="279"/>
      <c r="BV413" s="279"/>
      <c r="BW413" s="279"/>
      <c r="BX413" s="279"/>
      <c r="BY413" s="279"/>
      <c r="BZ413" s="279"/>
      <c r="CA413" s="279"/>
      <c r="CB413" s="279"/>
      <c r="CC413" s="279"/>
      <c r="CD413" s="279"/>
      <c r="CE413" s="279"/>
      <c r="CF413" s="279"/>
      <c r="CG413" s="279"/>
      <c r="CH413" s="279"/>
      <c r="CI413" s="279"/>
      <c r="CJ413" s="279"/>
      <c r="CK413" s="279"/>
      <c r="CL413" s="279"/>
      <c r="CM413" s="279"/>
      <c r="CN413" s="279"/>
      <c r="CO413" s="279"/>
      <c r="CP413" s="289" t="str">
        <f t="shared" si="23"/>
        <v/>
      </c>
      <c r="CQ413" s="202"/>
    </row>
    <row r="414" spans="1:95" x14ac:dyDescent="0.3">
      <c r="A414" s="99"/>
      <c r="B414" s="268">
        <f t="shared" si="24"/>
        <v>405</v>
      </c>
      <c r="C414" s="280"/>
      <c r="D414" s="280"/>
      <c r="F414" s="280"/>
      <c r="G414" s="282"/>
      <c r="H414" s="101"/>
      <c r="I414" s="283"/>
      <c r="J414" s="283"/>
      <c r="K414" s="283"/>
      <c r="L414" s="283"/>
      <c r="M414" s="283"/>
      <c r="N414" s="283"/>
      <c r="O414" s="283"/>
      <c r="P414" s="101"/>
      <c r="Q414" s="283"/>
      <c r="R414" s="283"/>
      <c r="S414" s="283"/>
      <c r="T414" s="283"/>
      <c r="U414" s="283"/>
      <c r="V414" s="283"/>
      <c r="W414" s="283"/>
      <c r="X414" s="102"/>
      <c r="Y414" s="284"/>
      <c r="Z414" s="284"/>
      <c r="AA414" s="284"/>
      <c r="AB414" s="206" t="str">
        <f t="shared" si="22"/>
        <v/>
      </c>
      <c r="AC414" s="285"/>
      <c r="AD414" s="285"/>
      <c r="AE414" s="102"/>
      <c r="AF414" s="287"/>
      <c r="AG414" s="287"/>
      <c r="AH414" s="102"/>
      <c r="AI414" s="279"/>
      <c r="AJ414" s="279"/>
      <c r="AK414" s="279"/>
      <c r="AL414" s="279"/>
      <c r="AM414" s="279"/>
      <c r="AN414" s="279"/>
      <c r="AO414" s="279"/>
      <c r="AP414" s="279"/>
      <c r="AQ414" s="92"/>
      <c r="AR414" s="279"/>
      <c r="AS414" s="279"/>
      <c r="AT414" s="279"/>
      <c r="AU414" s="279"/>
      <c r="AV414" s="279"/>
      <c r="AW414" s="279"/>
      <c r="AX414" s="279"/>
      <c r="AY414" s="279"/>
      <c r="AZ414" s="279"/>
      <c r="BA414" s="279"/>
      <c r="BB414" s="279"/>
      <c r="BC414" s="279"/>
      <c r="BD414" s="279"/>
      <c r="BE414" s="279"/>
      <c r="BF414" s="279"/>
      <c r="BG414" s="279"/>
      <c r="BH414" s="279"/>
      <c r="BI414" s="279"/>
      <c r="BJ414" s="279"/>
      <c r="BK414" s="279"/>
      <c r="BL414" s="279"/>
      <c r="BM414" s="279"/>
      <c r="BN414" s="279"/>
      <c r="BO414" s="279"/>
      <c r="BP414" s="279"/>
      <c r="BQ414" s="279"/>
      <c r="BR414" s="279"/>
      <c r="BS414" s="279"/>
      <c r="BT414" s="279"/>
      <c r="BU414" s="279"/>
      <c r="BV414" s="279"/>
      <c r="BW414" s="279"/>
      <c r="BX414" s="279"/>
      <c r="BY414" s="279"/>
      <c r="BZ414" s="279"/>
      <c r="CA414" s="279"/>
      <c r="CB414" s="279"/>
      <c r="CC414" s="279"/>
      <c r="CD414" s="279"/>
      <c r="CE414" s="279"/>
      <c r="CF414" s="279"/>
      <c r="CG414" s="279"/>
      <c r="CH414" s="279"/>
      <c r="CI414" s="279"/>
      <c r="CJ414" s="279"/>
      <c r="CK414" s="279"/>
      <c r="CL414" s="279"/>
      <c r="CM414" s="279"/>
      <c r="CN414" s="279"/>
      <c r="CO414" s="279"/>
      <c r="CP414" s="289" t="str">
        <f t="shared" si="23"/>
        <v/>
      </c>
      <c r="CQ414" s="202"/>
    </row>
    <row r="415" spans="1:95" x14ac:dyDescent="0.3">
      <c r="A415" s="99"/>
      <c r="B415" s="268">
        <f t="shared" si="24"/>
        <v>406</v>
      </c>
      <c r="C415" s="280"/>
      <c r="D415" s="280"/>
      <c r="F415" s="280"/>
      <c r="G415" s="282"/>
      <c r="H415" s="101"/>
      <c r="I415" s="283"/>
      <c r="J415" s="283"/>
      <c r="K415" s="283"/>
      <c r="L415" s="283"/>
      <c r="M415" s="283"/>
      <c r="N415" s="283"/>
      <c r="O415" s="283"/>
      <c r="P415" s="101"/>
      <c r="Q415" s="283"/>
      <c r="R415" s="283"/>
      <c r="S415" s="283"/>
      <c r="T415" s="283"/>
      <c r="U415" s="283"/>
      <c r="V415" s="283"/>
      <c r="W415" s="283"/>
      <c r="X415" s="102"/>
      <c r="Y415" s="284"/>
      <c r="Z415" s="284"/>
      <c r="AA415" s="284"/>
      <c r="AB415" s="206" t="str">
        <f t="shared" si="22"/>
        <v/>
      </c>
      <c r="AC415" s="285"/>
      <c r="AD415" s="285"/>
      <c r="AE415" s="102"/>
      <c r="AF415" s="287"/>
      <c r="AG415" s="287"/>
      <c r="AH415" s="102"/>
      <c r="AI415" s="279"/>
      <c r="AJ415" s="279"/>
      <c r="AK415" s="279"/>
      <c r="AL415" s="279"/>
      <c r="AM415" s="279"/>
      <c r="AN415" s="279"/>
      <c r="AO415" s="279"/>
      <c r="AP415" s="279"/>
      <c r="AQ415" s="92"/>
      <c r="AR415" s="279"/>
      <c r="AS415" s="279"/>
      <c r="AT415" s="279"/>
      <c r="AU415" s="279"/>
      <c r="AV415" s="279"/>
      <c r="AW415" s="279"/>
      <c r="AX415" s="279"/>
      <c r="AY415" s="279"/>
      <c r="AZ415" s="279"/>
      <c r="BA415" s="279"/>
      <c r="BB415" s="279"/>
      <c r="BC415" s="279"/>
      <c r="BD415" s="279"/>
      <c r="BE415" s="279"/>
      <c r="BF415" s="279"/>
      <c r="BG415" s="279"/>
      <c r="BH415" s="279"/>
      <c r="BI415" s="279"/>
      <c r="BJ415" s="279"/>
      <c r="BK415" s="279"/>
      <c r="BL415" s="279"/>
      <c r="BM415" s="279"/>
      <c r="BN415" s="279"/>
      <c r="BO415" s="279"/>
      <c r="BP415" s="279"/>
      <c r="BQ415" s="279"/>
      <c r="BR415" s="279"/>
      <c r="BS415" s="279"/>
      <c r="BT415" s="279"/>
      <c r="BU415" s="279"/>
      <c r="BV415" s="279"/>
      <c r="BW415" s="279"/>
      <c r="BX415" s="279"/>
      <c r="BY415" s="279"/>
      <c r="BZ415" s="279"/>
      <c r="CA415" s="279"/>
      <c r="CB415" s="279"/>
      <c r="CC415" s="279"/>
      <c r="CD415" s="279"/>
      <c r="CE415" s="279"/>
      <c r="CF415" s="279"/>
      <c r="CG415" s="279"/>
      <c r="CH415" s="279"/>
      <c r="CI415" s="279"/>
      <c r="CJ415" s="279"/>
      <c r="CK415" s="279"/>
      <c r="CL415" s="279"/>
      <c r="CM415" s="279"/>
      <c r="CN415" s="279"/>
      <c r="CO415" s="279"/>
      <c r="CP415" s="289" t="str">
        <f t="shared" si="23"/>
        <v/>
      </c>
      <c r="CQ415" s="202"/>
    </row>
    <row r="416" spans="1:95" x14ac:dyDescent="0.3">
      <c r="A416" s="99"/>
      <c r="B416" s="268">
        <f t="shared" si="24"/>
        <v>407</v>
      </c>
      <c r="C416" s="280"/>
      <c r="D416" s="280"/>
      <c r="F416" s="280"/>
      <c r="G416" s="282"/>
      <c r="H416" s="101"/>
      <c r="I416" s="283"/>
      <c r="J416" s="283"/>
      <c r="K416" s="283"/>
      <c r="L416" s="283"/>
      <c r="M416" s="283"/>
      <c r="N416" s="283"/>
      <c r="O416" s="283"/>
      <c r="P416" s="101"/>
      <c r="Q416" s="283"/>
      <c r="R416" s="283"/>
      <c r="S416" s="283"/>
      <c r="T416" s="283"/>
      <c r="U416" s="283"/>
      <c r="V416" s="283"/>
      <c r="W416" s="283"/>
      <c r="X416" s="102"/>
      <c r="Y416" s="284"/>
      <c r="Z416" s="284"/>
      <c r="AA416" s="284"/>
      <c r="AB416" s="206" t="str">
        <f t="shared" si="22"/>
        <v/>
      </c>
      <c r="AC416" s="285"/>
      <c r="AD416" s="285"/>
      <c r="AE416" s="102"/>
      <c r="AF416" s="287"/>
      <c r="AG416" s="287"/>
      <c r="AH416" s="102"/>
      <c r="AI416" s="279"/>
      <c r="AJ416" s="279"/>
      <c r="AK416" s="279"/>
      <c r="AL416" s="279"/>
      <c r="AM416" s="279"/>
      <c r="AN416" s="279"/>
      <c r="AO416" s="279"/>
      <c r="AP416" s="279"/>
      <c r="AQ416" s="92"/>
      <c r="AR416" s="279"/>
      <c r="AS416" s="279"/>
      <c r="AT416" s="279"/>
      <c r="AU416" s="279"/>
      <c r="AV416" s="279"/>
      <c r="AW416" s="279"/>
      <c r="AX416" s="279"/>
      <c r="AY416" s="279"/>
      <c r="AZ416" s="279"/>
      <c r="BA416" s="279"/>
      <c r="BB416" s="279"/>
      <c r="BC416" s="279"/>
      <c r="BD416" s="279"/>
      <c r="BE416" s="279"/>
      <c r="BF416" s="279"/>
      <c r="BG416" s="279"/>
      <c r="BH416" s="279"/>
      <c r="BI416" s="279"/>
      <c r="BJ416" s="279"/>
      <c r="BK416" s="279"/>
      <c r="BL416" s="279"/>
      <c r="BM416" s="279"/>
      <c r="BN416" s="279"/>
      <c r="BO416" s="279"/>
      <c r="BP416" s="279"/>
      <c r="BQ416" s="279"/>
      <c r="BR416" s="279"/>
      <c r="BS416" s="279"/>
      <c r="BT416" s="279"/>
      <c r="BU416" s="279"/>
      <c r="BV416" s="279"/>
      <c r="BW416" s="279"/>
      <c r="BX416" s="279"/>
      <c r="BY416" s="279"/>
      <c r="BZ416" s="279"/>
      <c r="CA416" s="279"/>
      <c r="CB416" s="279"/>
      <c r="CC416" s="279"/>
      <c r="CD416" s="279"/>
      <c r="CE416" s="279"/>
      <c r="CF416" s="279"/>
      <c r="CG416" s="279"/>
      <c r="CH416" s="279"/>
      <c r="CI416" s="279"/>
      <c r="CJ416" s="279"/>
      <c r="CK416" s="279"/>
      <c r="CL416" s="279"/>
      <c r="CM416" s="279"/>
      <c r="CN416" s="279"/>
      <c r="CO416" s="279"/>
      <c r="CP416" s="289" t="str">
        <f t="shared" si="23"/>
        <v/>
      </c>
      <c r="CQ416" s="202"/>
    </row>
    <row r="417" spans="1:95" x14ac:dyDescent="0.3">
      <c r="A417" s="99"/>
      <c r="B417" s="268">
        <f t="shared" si="24"/>
        <v>408</v>
      </c>
      <c r="C417" s="280"/>
      <c r="D417" s="280"/>
      <c r="F417" s="280"/>
      <c r="G417" s="282"/>
      <c r="H417" s="101"/>
      <c r="I417" s="283"/>
      <c r="J417" s="283"/>
      <c r="K417" s="283"/>
      <c r="L417" s="283"/>
      <c r="M417" s="283"/>
      <c r="N417" s="283"/>
      <c r="O417" s="283"/>
      <c r="P417" s="101"/>
      <c r="Q417" s="283"/>
      <c r="R417" s="283"/>
      <c r="S417" s="283"/>
      <c r="T417" s="283"/>
      <c r="U417" s="283"/>
      <c r="V417" s="283"/>
      <c r="W417" s="283"/>
      <c r="X417" s="102"/>
      <c r="Y417" s="284"/>
      <c r="Z417" s="284"/>
      <c r="AA417" s="284"/>
      <c r="AB417" s="206" t="str">
        <f t="shared" si="22"/>
        <v/>
      </c>
      <c r="AC417" s="285"/>
      <c r="AD417" s="285"/>
      <c r="AE417" s="102"/>
      <c r="AF417" s="287"/>
      <c r="AG417" s="287"/>
      <c r="AH417" s="102"/>
      <c r="AI417" s="279"/>
      <c r="AJ417" s="279"/>
      <c r="AK417" s="279"/>
      <c r="AL417" s="279"/>
      <c r="AM417" s="279"/>
      <c r="AN417" s="279"/>
      <c r="AO417" s="279"/>
      <c r="AP417" s="279"/>
      <c r="AQ417" s="92"/>
      <c r="AR417" s="279"/>
      <c r="AS417" s="279"/>
      <c r="AT417" s="279"/>
      <c r="AU417" s="279"/>
      <c r="AV417" s="279"/>
      <c r="AW417" s="279"/>
      <c r="AX417" s="279"/>
      <c r="AY417" s="279"/>
      <c r="AZ417" s="279"/>
      <c r="BA417" s="279"/>
      <c r="BB417" s="279"/>
      <c r="BC417" s="279"/>
      <c r="BD417" s="279"/>
      <c r="BE417" s="279"/>
      <c r="BF417" s="279"/>
      <c r="BG417" s="279"/>
      <c r="BH417" s="279"/>
      <c r="BI417" s="279"/>
      <c r="BJ417" s="279"/>
      <c r="BK417" s="279"/>
      <c r="BL417" s="279"/>
      <c r="BM417" s="279"/>
      <c r="BN417" s="279"/>
      <c r="BO417" s="279"/>
      <c r="BP417" s="279"/>
      <c r="BQ417" s="279"/>
      <c r="BR417" s="279"/>
      <c r="BS417" s="279"/>
      <c r="BT417" s="279"/>
      <c r="BU417" s="279"/>
      <c r="BV417" s="279"/>
      <c r="BW417" s="279"/>
      <c r="BX417" s="279"/>
      <c r="BY417" s="279"/>
      <c r="BZ417" s="279"/>
      <c r="CA417" s="279"/>
      <c r="CB417" s="279"/>
      <c r="CC417" s="279"/>
      <c r="CD417" s="279"/>
      <c r="CE417" s="279"/>
      <c r="CF417" s="279"/>
      <c r="CG417" s="279"/>
      <c r="CH417" s="279"/>
      <c r="CI417" s="279"/>
      <c r="CJ417" s="279"/>
      <c r="CK417" s="279"/>
      <c r="CL417" s="279"/>
      <c r="CM417" s="279"/>
      <c r="CN417" s="279"/>
      <c r="CO417" s="279"/>
      <c r="CP417" s="289" t="str">
        <f t="shared" si="23"/>
        <v/>
      </c>
      <c r="CQ417" s="202"/>
    </row>
    <row r="418" spans="1:95" x14ac:dyDescent="0.3">
      <c r="A418" s="99"/>
      <c r="B418" s="268">
        <f t="shared" si="24"/>
        <v>409</v>
      </c>
      <c r="C418" s="280"/>
      <c r="D418" s="280"/>
      <c r="F418" s="280"/>
      <c r="G418" s="282"/>
      <c r="H418" s="101"/>
      <c r="I418" s="283"/>
      <c r="J418" s="283"/>
      <c r="K418" s="283"/>
      <c r="L418" s="283"/>
      <c r="M418" s="283"/>
      <c r="N418" s="283"/>
      <c r="O418" s="283"/>
      <c r="P418" s="101"/>
      <c r="Q418" s="283"/>
      <c r="R418" s="283"/>
      <c r="S418" s="283"/>
      <c r="T418" s="283"/>
      <c r="U418" s="283"/>
      <c r="V418" s="283"/>
      <c r="W418" s="283"/>
      <c r="X418" s="102"/>
      <c r="Y418" s="284"/>
      <c r="Z418" s="284"/>
      <c r="AA418" s="284"/>
      <c r="AB418" s="206" t="str">
        <f t="shared" si="22"/>
        <v/>
      </c>
      <c r="AC418" s="285"/>
      <c r="AD418" s="285"/>
      <c r="AE418" s="102"/>
      <c r="AF418" s="287"/>
      <c r="AG418" s="287"/>
      <c r="AH418" s="102"/>
      <c r="AI418" s="279"/>
      <c r="AJ418" s="279"/>
      <c r="AK418" s="279"/>
      <c r="AL418" s="279"/>
      <c r="AM418" s="279"/>
      <c r="AN418" s="279"/>
      <c r="AO418" s="279"/>
      <c r="AP418" s="279"/>
      <c r="AQ418" s="92"/>
      <c r="AR418" s="279"/>
      <c r="AS418" s="279"/>
      <c r="AT418" s="279"/>
      <c r="AU418" s="279"/>
      <c r="AV418" s="279"/>
      <c r="AW418" s="279"/>
      <c r="AX418" s="279"/>
      <c r="AY418" s="279"/>
      <c r="AZ418" s="279"/>
      <c r="BA418" s="279"/>
      <c r="BB418" s="279"/>
      <c r="BC418" s="279"/>
      <c r="BD418" s="279"/>
      <c r="BE418" s="279"/>
      <c r="BF418" s="279"/>
      <c r="BG418" s="279"/>
      <c r="BH418" s="279"/>
      <c r="BI418" s="279"/>
      <c r="BJ418" s="279"/>
      <c r="BK418" s="279"/>
      <c r="BL418" s="279"/>
      <c r="BM418" s="279"/>
      <c r="BN418" s="279"/>
      <c r="BO418" s="279"/>
      <c r="BP418" s="279"/>
      <c r="BQ418" s="279"/>
      <c r="BR418" s="279"/>
      <c r="BS418" s="279"/>
      <c r="BT418" s="279"/>
      <c r="BU418" s="279"/>
      <c r="BV418" s="279"/>
      <c r="BW418" s="279"/>
      <c r="BX418" s="279"/>
      <c r="BY418" s="279"/>
      <c r="BZ418" s="279"/>
      <c r="CA418" s="279"/>
      <c r="CB418" s="279"/>
      <c r="CC418" s="279"/>
      <c r="CD418" s="279"/>
      <c r="CE418" s="279"/>
      <c r="CF418" s="279"/>
      <c r="CG418" s="279"/>
      <c r="CH418" s="279"/>
      <c r="CI418" s="279"/>
      <c r="CJ418" s="279"/>
      <c r="CK418" s="279"/>
      <c r="CL418" s="279"/>
      <c r="CM418" s="279"/>
      <c r="CN418" s="279"/>
      <c r="CO418" s="279"/>
      <c r="CP418" s="289" t="str">
        <f t="shared" si="23"/>
        <v/>
      </c>
      <c r="CQ418" s="202"/>
    </row>
    <row r="419" spans="1:95" x14ac:dyDescent="0.3">
      <c r="A419" s="99"/>
      <c r="B419" s="268">
        <f t="shared" si="24"/>
        <v>410</v>
      </c>
      <c r="C419" s="280"/>
      <c r="D419" s="280"/>
      <c r="F419" s="280"/>
      <c r="G419" s="282"/>
      <c r="H419" s="101"/>
      <c r="I419" s="283"/>
      <c r="J419" s="283"/>
      <c r="K419" s="283"/>
      <c r="L419" s="283"/>
      <c r="M419" s="283"/>
      <c r="N419" s="283"/>
      <c r="O419" s="283"/>
      <c r="P419" s="101"/>
      <c r="Q419" s="283"/>
      <c r="R419" s="283"/>
      <c r="S419" s="283"/>
      <c r="T419" s="283"/>
      <c r="U419" s="283"/>
      <c r="V419" s="283"/>
      <c r="W419" s="283"/>
      <c r="X419" s="102"/>
      <c r="Y419" s="284"/>
      <c r="Z419" s="284"/>
      <c r="AA419" s="284"/>
      <c r="AB419" s="206" t="str">
        <f t="shared" si="22"/>
        <v/>
      </c>
      <c r="AC419" s="285"/>
      <c r="AD419" s="285"/>
      <c r="AE419" s="102"/>
      <c r="AF419" s="287"/>
      <c r="AG419" s="287"/>
      <c r="AH419" s="102"/>
      <c r="AI419" s="279"/>
      <c r="AJ419" s="279"/>
      <c r="AK419" s="279"/>
      <c r="AL419" s="279"/>
      <c r="AM419" s="279"/>
      <c r="AN419" s="279"/>
      <c r="AO419" s="279"/>
      <c r="AP419" s="279"/>
      <c r="AQ419" s="92"/>
      <c r="AR419" s="279"/>
      <c r="AS419" s="279"/>
      <c r="AT419" s="279"/>
      <c r="AU419" s="279"/>
      <c r="AV419" s="279"/>
      <c r="AW419" s="279"/>
      <c r="AX419" s="279"/>
      <c r="AY419" s="279"/>
      <c r="AZ419" s="279"/>
      <c r="BA419" s="279"/>
      <c r="BB419" s="279"/>
      <c r="BC419" s="279"/>
      <c r="BD419" s="279"/>
      <c r="BE419" s="279"/>
      <c r="BF419" s="279"/>
      <c r="BG419" s="279"/>
      <c r="BH419" s="279"/>
      <c r="BI419" s="279"/>
      <c r="BJ419" s="279"/>
      <c r="BK419" s="279"/>
      <c r="BL419" s="279"/>
      <c r="BM419" s="279"/>
      <c r="BN419" s="279"/>
      <c r="BO419" s="279"/>
      <c r="BP419" s="279"/>
      <c r="BQ419" s="279"/>
      <c r="BR419" s="279"/>
      <c r="BS419" s="279"/>
      <c r="BT419" s="279"/>
      <c r="BU419" s="279"/>
      <c r="BV419" s="279"/>
      <c r="BW419" s="279"/>
      <c r="BX419" s="279"/>
      <c r="BY419" s="279"/>
      <c r="BZ419" s="279"/>
      <c r="CA419" s="279"/>
      <c r="CB419" s="279"/>
      <c r="CC419" s="279"/>
      <c r="CD419" s="279"/>
      <c r="CE419" s="279"/>
      <c r="CF419" s="279"/>
      <c r="CG419" s="279"/>
      <c r="CH419" s="279"/>
      <c r="CI419" s="279"/>
      <c r="CJ419" s="279"/>
      <c r="CK419" s="279"/>
      <c r="CL419" s="279"/>
      <c r="CM419" s="279"/>
      <c r="CN419" s="279"/>
      <c r="CO419" s="279"/>
      <c r="CP419" s="289" t="str">
        <f t="shared" si="23"/>
        <v/>
      </c>
      <c r="CQ419" s="202"/>
    </row>
    <row r="420" spans="1:95" x14ac:dyDescent="0.3">
      <c r="A420" s="99"/>
      <c r="B420" s="268">
        <f t="shared" si="24"/>
        <v>411</v>
      </c>
      <c r="C420" s="280"/>
      <c r="D420" s="280"/>
      <c r="F420" s="280"/>
      <c r="G420" s="282"/>
      <c r="H420" s="101"/>
      <c r="I420" s="283"/>
      <c r="J420" s="283"/>
      <c r="K420" s="283"/>
      <c r="L420" s="283"/>
      <c r="M420" s="283"/>
      <c r="N420" s="283"/>
      <c r="O420" s="283"/>
      <c r="P420" s="101"/>
      <c r="Q420" s="283"/>
      <c r="R420" s="283"/>
      <c r="S420" s="283"/>
      <c r="T420" s="283"/>
      <c r="U420" s="283"/>
      <c r="V420" s="283"/>
      <c r="W420" s="283"/>
      <c r="X420" s="102"/>
      <c r="Y420" s="284"/>
      <c r="Z420" s="284"/>
      <c r="AA420" s="284"/>
      <c r="AB420" s="206" t="str">
        <f t="shared" si="22"/>
        <v/>
      </c>
      <c r="AC420" s="285"/>
      <c r="AD420" s="285"/>
      <c r="AE420" s="102"/>
      <c r="AF420" s="287"/>
      <c r="AG420" s="287"/>
      <c r="AH420" s="102"/>
      <c r="AI420" s="279"/>
      <c r="AJ420" s="279"/>
      <c r="AK420" s="279"/>
      <c r="AL420" s="279"/>
      <c r="AM420" s="279"/>
      <c r="AN420" s="279"/>
      <c r="AO420" s="279"/>
      <c r="AP420" s="279"/>
      <c r="AQ420" s="92"/>
      <c r="AR420" s="279"/>
      <c r="AS420" s="279"/>
      <c r="AT420" s="279"/>
      <c r="AU420" s="279"/>
      <c r="AV420" s="279"/>
      <c r="AW420" s="279"/>
      <c r="AX420" s="279"/>
      <c r="AY420" s="279"/>
      <c r="AZ420" s="279"/>
      <c r="BA420" s="279"/>
      <c r="BB420" s="279"/>
      <c r="BC420" s="279"/>
      <c r="BD420" s="279"/>
      <c r="BE420" s="279"/>
      <c r="BF420" s="279"/>
      <c r="BG420" s="279"/>
      <c r="BH420" s="279"/>
      <c r="BI420" s="279"/>
      <c r="BJ420" s="279"/>
      <c r="BK420" s="279"/>
      <c r="BL420" s="279"/>
      <c r="BM420" s="279"/>
      <c r="BN420" s="279"/>
      <c r="BO420" s="279"/>
      <c r="BP420" s="279"/>
      <c r="BQ420" s="279"/>
      <c r="BR420" s="279"/>
      <c r="BS420" s="279"/>
      <c r="BT420" s="279"/>
      <c r="BU420" s="279"/>
      <c r="BV420" s="279"/>
      <c r="BW420" s="279"/>
      <c r="BX420" s="279"/>
      <c r="BY420" s="279"/>
      <c r="BZ420" s="279"/>
      <c r="CA420" s="279"/>
      <c r="CB420" s="279"/>
      <c r="CC420" s="279"/>
      <c r="CD420" s="279"/>
      <c r="CE420" s="279"/>
      <c r="CF420" s="279"/>
      <c r="CG420" s="279"/>
      <c r="CH420" s="279"/>
      <c r="CI420" s="279"/>
      <c r="CJ420" s="279"/>
      <c r="CK420" s="279"/>
      <c r="CL420" s="279"/>
      <c r="CM420" s="279"/>
      <c r="CN420" s="279"/>
      <c r="CO420" s="279"/>
      <c r="CP420" s="289" t="str">
        <f t="shared" si="23"/>
        <v/>
      </c>
      <c r="CQ420" s="202"/>
    </row>
    <row r="421" spans="1:95" x14ac:dyDescent="0.3">
      <c r="A421" s="99"/>
      <c r="B421" s="268">
        <f t="shared" si="24"/>
        <v>412</v>
      </c>
      <c r="C421" s="280"/>
      <c r="D421" s="280"/>
      <c r="F421" s="280"/>
      <c r="G421" s="282"/>
      <c r="H421" s="101"/>
      <c r="I421" s="283"/>
      <c r="J421" s="283"/>
      <c r="K421" s="283"/>
      <c r="L421" s="283"/>
      <c r="M421" s="283"/>
      <c r="N421" s="283"/>
      <c r="O421" s="283"/>
      <c r="P421" s="101"/>
      <c r="Q421" s="283"/>
      <c r="R421" s="283"/>
      <c r="S421" s="283"/>
      <c r="T421" s="283"/>
      <c r="U421" s="283"/>
      <c r="V421" s="283"/>
      <c r="W421" s="283"/>
      <c r="X421" s="102"/>
      <c r="Y421" s="284"/>
      <c r="Z421" s="284"/>
      <c r="AA421" s="284"/>
      <c r="AB421" s="206" t="str">
        <f t="shared" si="22"/>
        <v/>
      </c>
      <c r="AC421" s="285"/>
      <c r="AD421" s="285"/>
      <c r="AE421" s="102"/>
      <c r="AF421" s="287"/>
      <c r="AG421" s="287"/>
      <c r="AH421" s="102"/>
      <c r="AI421" s="279"/>
      <c r="AJ421" s="279"/>
      <c r="AK421" s="279"/>
      <c r="AL421" s="279"/>
      <c r="AM421" s="279"/>
      <c r="AN421" s="279"/>
      <c r="AO421" s="279"/>
      <c r="AP421" s="279"/>
      <c r="AQ421" s="92"/>
      <c r="AR421" s="279"/>
      <c r="AS421" s="279"/>
      <c r="AT421" s="279"/>
      <c r="AU421" s="279"/>
      <c r="AV421" s="279"/>
      <c r="AW421" s="279"/>
      <c r="AX421" s="279"/>
      <c r="AY421" s="279"/>
      <c r="AZ421" s="279"/>
      <c r="BA421" s="279"/>
      <c r="BB421" s="279"/>
      <c r="BC421" s="279"/>
      <c r="BD421" s="279"/>
      <c r="BE421" s="279"/>
      <c r="BF421" s="279"/>
      <c r="BG421" s="279"/>
      <c r="BH421" s="279"/>
      <c r="BI421" s="279"/>
      <c r="BJ421" s="279"/>
      <c r="BK421" s="279"/>
      <c r="BL421" s="279"/>
      <c r="BM421" s="279"/>
      <c r="BN421" s="279"/>
      <c r="BO421" s="279"/>
      <c r="BP421" s="279"/>
      <c r="BQ421" s="279"/>
      <c r="BR421" s="279"/>
      <c r="BS421" s="279"/>
      <c r="BT421" s="279"/>
      <c r="BU421" s="279"/>
      <c r="BV421" s="279"/>
      <c r="BW421" s="279"/>
      <c r="BX421" s="279"/>
      <c r="BY421" s="279"/>
      <c r="BZ421" s="279"/>
      <c r="CA421" s="279"/>
      <c r="CB421" s="279"/>
      <c r="CC421" s="279"/>
      <c r="CD421" s="279"/>
      <c r="CE421" s="279"/>
      <c r="CF421" s="279"/>
      <c r="CG421" s="279"/>
      <c r="CH421" s="279"/>
      <c r="CI421" s="279"/>
      <c r="CJ421" s="279"/>
      <c r="CK421" s="279"/>
      <c r="CL421" s="279"/>
      <c r="CM421" s="279"/>
      <c r="CN421" s="279"/>
      <c r="CO421" s="279"/>
      <c r="CP421" s="289" t="str">
        <f t="shared" si="23"/>
        <v/>
      </c>
      <c r="CQ421" s="202"/>
    </row>
    <row r="422" spans="1:95" x14ac:dyDescent="0.3">
      <c r="A422" s="99"/>
      <c r="B422" s="268">
        <f t="shared" si="24"/>
        <v>413</v>
      </c>
      <c r="C422" s="280"/>
      <c r="D422" s="280"/>
      <c r="F422" s="280"/>
      <c r="G422" s="282"/>
      <c r="H422" s="101"/>
      <c r="I422" s="283"/>
      <c r="J422" s="283"/>
      <c r="K422" s="283"/>
      <c r="L422" s="283"/>
      <c r="M422" s="283"/>
      <c r="N422" s="283"/>
      <c r="O422" s="283"/>
      <c r="P422" s="101"/>
      <c r="Q422" s="283"/>
      <c r="R422" s="283"/>
      <c r="S422" s="283"/>
      <c r="T422" s="283"/>
      <c r="U422" s="283"/>
      <c r="V422" s="283"/>
      <c r="W422" s="283"/>
      <c r="X422" s="102"/>
      <c r="Y422" s="284"/>
      <c r="Z422" s="284"/>
      <c r="AA422" s="284"/>
      <c r="AB422" s="206" t="str">
        <f t="shared" si="22"/>
        <v/>
      </c>
      <c r="AC422" s="285"/>
      <c r="AD422" s="285"/>
      <c r="AE422" s="102"/>
      <c r="AF422" s="287"/>
      <c r="AG422" s="287"/>
      <c r="AH422" s="102"/>
      <c r="AI422" s="279"/>
      <c r="AJ422" s="279"/>
      <c r="AK422" s="279"/>
      <c r="AL422" s="279"/>
      <c r="AM422" s="279"/>
      <c r="AN422" s="279"/>
      <c r="AO422" s="279"/>
      <c r="AP422" s="279"/>
      <c r="AQ422" s="92"/>
      <c r="AR422" s="279"/>
      <c r="AS422" s="279"/>
      <c r="AT422" s="279"/>
      <c r="AU422" s="279"/>
      <c r="AV422" s="279"/>
      <c r="AW422" s="279"/>
      <c r="AX422" s="279"/>
      <c r="AY422" s="279"/>
      <c r="AZ422" s="279"/>
      <c r="BA422" s="279"/>
      <c r="BB422" s="279"/>
      <c r="BC422" s="279"/>
      <c r="BD422" s="279"/>
      <c r="BE422" s="279"/>
      <c r="BF422" s="279"/>
      <c r="BG422" s="279"/>
      <c r="BH422" s="279"/>
      <c r="BI422" s="279"/>
      <c r="BJ422" s="279"/>
      <c r="BK422" s="279"/>
      <c r="BL422" s="279"/>
      <c r="BM422" s="279"/>
      <c r="BN422" s="279"/>
      <c r="BO422" s="279"/>
      <c r="BP422" s="279"/>
      <c r="BQ422" s="279"/>
      <c r="BR422" s="279"/>
      <c r="BS422" s="279"/>
      <c r="BT422" s="279"/>
      <c r="BU422" s="279"/>
      <c r="BV422" s="279"/>
      <c r="BW422" s="279"/>
      <c r="BX422" s="279"/>
      <c r="BY422" s="279"/>
      <c r="BZ422" s="279"/>
      <c r="CA422" s="279"/>
      <c r="CB422" s="279"/>
      <c r="CC422" s="279"/>
      <c r="CD422" s="279"/>
      <c r="CE422" s="279"/>
      <c r="CF422" s="279"/>
      <c r="CG422" s="279"/>
      <c r="CH422" s="279"/>
      <c r="CI422" s="279"/>
      <c r="CJ422" s="279"/>
      <c r="CK422" s="279"/>
      <c r="CL422" s="279"/>
      <c r="CM422" s="279"/>
      <c r="CN422" s="279"/>
      <c r="CO422" s="279"/>
      <c r="CP422" s="289" t="str">
        <f t="shared" si="23"/>
        <v/>
      </c>
      <c r="CQ422" s="202"/>
    </row>
    <row r="423" spans="1:95" x14ac:dyDescent="0.3">
      <c r="A423" s="99"/>
      <c r="B423" s="268">
        <f t="shared" si="24"/>
        <v>414</v>
      </c>
      <c r="C423" s="280"/>
      <c r="D423" s="280"/>
      <c r="F423" s="280"/>
      <c r="G423" s="282"/>
      <c r="H423" s="101"/>
      <c r="I423" s="283"/>
      <c r="J423" s="283"/>
      <c r="K423" s="283"/>
      <c r="L423" s="283"/>
      <c r="M423" s="283"/>
      <c r="N423" s="283"/>
      <c r="O423" s="283"/>
      <c r="P423" s="101"/>
      <c r="Q423" s="283"/>
      <c r="R423" s="283"/>
      <c r="S423" s="283"/>
      <c r="T423" s="283"/>
      <c r="U423" s="283"/>
      <c r="V423" s="283"/>
      <c r="W423" s="283"/>
      <c r="X423" s="102"/>
      <c r="Y423" s="284"/>
      <c r="Z423" s="284"/>
      <c r="AA423" s="284"/>
      <c r="AB423" s="206" t="str">
        <f t="shared" si="22"/>
        <v/>
      </c>
      <c r="AC423" s="285"/>
      <c r="AD423" s="285"/>
      <c r="AE423" s="102"/>
      <c r="AF423" s="287"/>
      <c r="AG423" s="287"/>
      <c r="AH423" s="102"/>
      <c r="AI423" s="279"/>
      <c r="AJ423" s="279"/>
      <c r="AK423" s="279"/>
      <c r="AL423" s="279"/>
      <c r="AM423" s="279"/>
      <c r="AN423" s="279"/>
      <c r="AO423" s="279"/>
      <c r="AP423" s="279"/>
      <c r="AQ423" s="92"/>
      <c r="AR423" s="279"/>
      <c r="AS423" s="279"/>
      <c r="AT423" s="279"/>
      <c r="AU423" s="279"/>
      <c r="AV423" s="279"/>
      <c r="AW423" s="279"/>
      <c r="AX423" s="279"/>
      <c r="AY423" s="279"/>
      <c r="AZ423" s="279"/>
      <c r="BA423" s="279"/>
      <c r="BB423" s="279"/>
      <c r="BC423" s="279"/>
      <c r="BD423" s="279"/>
      <c r="BE423" s="279"/>
      <c r="BF423" s="279"/>
      <c r="BG423" s="279"/>
      <c r="BH423" s="279"/>
      <c r="BI423" s="279"/>
      <c r="BJ423" s="279"/>
      <c r="BK423" s="279"/>
      <c r="BL423" s="279"/>
      <c r="BM423" s="279"/>
      <c r="BN423" s="279"/>
      <c r="BO423" s="279"/>
      <c r="BP423" s="279"/>
      <c r="BQ423" s="279"/>
      <c r="BR423" s="279"/>
      <c r="BS423" s="279"/>
      <c r="BT423" s="279"/>
      <c r="BU423" s="279"/>
      <c r="BV423" s="279"/>
      <c r="BW423" s="279"/>
      <c r="BX423" s="279"/>
      <c r="BY423" s="279"/>
      <c r="BZ423" s="279"/>
      <c r="CA423" s="279"/>
      <c r="CB423" s="279"/>
      <c r="CC423" s="279"/>
      <c r="CD423" s="279"/>
      <c r="CE423" s="279"/>
      <c r="CF423" s="279"/>
      <c r="CG423" s="279"/>
      <c r="CH423" s="279"/>
      <c r="CI423" s="279"/>
      <c r="CJ423" s="279"/>
      <c r="CK423" s="279"/>
      <c r="CL423" s="279"/>
      <c r="CM423" s="279"/>
      <c r="CN423" s="279"/>
      <c r="CO423" s="279"/>
      <c r="CP423" s="289" t="str">
        <f t="shared" si="23"/>
        <v/>
      </c>
      <c r="CQ423" s="202"/>
    </row>
    <row r="424" spans="1:95" x14ac:dyDescent="0.3">
      <c r="A424" s="99"/>
      <c r="B424" s="268">
        <f t="shared" si="24"/>
        <v>415</v>
      </c>
      <c r="C424" s="280"/>
      <c r="D424" s="280"/>
      <c r="F424" s="280"/>
      <c r="G424" s="282"/>
      <c r="H424" s="101"/>
      <c r="I424" s="283"/>
      <c r="J424" s="283"/>
      <c r="K424" s="283"/>
      <c r="L424" s="283"/>
      <c r="M424" s="283"/>
      <c r="N424" s="283"/>
      <c r="O424" s="283"/>
      <c r="P424" s="101"/>
      <c r="Q424" s="283"/>
      <c r="R424" s="283"/>
      <c r="S424" s="283"/>
      <c r="T424" s="283"/>
      <c r="U424" s="283"/>
      <c r="V424" s="283"/>
      <c r="W424" s="283"/>
      <c r="X424" s="102"/>
      <c r="Y424" s="284"/>
      <c r="Z424" s="284"/>
      <c r="AA424" s="284"/>
      <c r="AB424" s="206" t="str">
        <f t="shared" si="22"/>
        <v/>
      </c>
      <c r="AC424" s="285"/>
      <c r="AD424" s="285"/>
      <c r="AE424" s="102"/>
      <c r="AF424" s="287"/>
      <c r="AG424" s="287"/>
      <c r="AH424" s="102"/>
      <c r="AI424" s="279"/>
      <c r="AJ424" s="279"/>
      <c r="AK424" s="279"/>
      <c r="AL424" s="279"/>
      <c r="AM424" s="279"/>
      <c r="AN424" s="279"/>
      <c r="AO424" s="279"/>
      <c r="AP424" s="279"/>
      <c r="AQ424" s="92"/>
      <c r="AR424" s="279"/>
      <c r="AS424" s="279"/>
      <c r="AT424" s="279"/>
      <c r="AU424" s="279"/>
      <c r="AV424" s="279"/>
      <c r="AW424" s="279"/>
      <c r="AX424" s="279"/>
      <c r="AY424" s="279"/>
      <c r="AZ424" s="279"/>
      <c r="BA424" s="279"/>
      <c r="BB424" s="279"/>
      <c r="BC424" s="279"/>
      <c r="BD424" s="279"/>
      <c r="BE424" s="279"/>
      <c r="BF424" s="279"/>
      <c r="BG424" s="279"/>
      <c r="BH424" s="279"/>
      <c r="BI424" s="279"/>
      <c r="BJ424" s="279"/>
      <c r="BK424" s="279"/>
      <c r="BL424" s="279"/>
      <c r="BM424" s="279"/>
      <c r="BN424" s="279"/>
      <c r="BO424" s="279"/>
      <c r="BP424" s="279"/>
      <c r="BQ424" s="279"/>
      <c r="BR424" s="279"/>
      <c r="BS424" s="279"/>
      <c r="BT424" s="279"/>
      <c r="BU424" s="279"/>
      <c r="BV424" s="279"/>
      <c r="BW424" s="279"/>
      <c r="BX424" s="279"/>
      <c r="BY424" s="279"/>
      <c r="BZ424" s="279"/>
      <c r="CA424" s="279"/>
      <c r="CB424" s="279"/>
      <c r="CC424" s="279"/>
      <c r="CD424" s="279"/>
      <c r="CE424" s="279"/>
      <c r="CF424" s="279"/>
      <c r="CG424" s="279"/>
      <c r="CH424" s="279"/>
      <c r="CI424" s="279"/>
      <c r="CJ424" s="279"/>
      <c r="CK424" s="279"/>
      <c r="CL424" s="279"/>
      <c r="CM424" s="279"/>
      <c r="CN424" s="279"/>
      <c r="CO424" s="279"/>
      <c r="CP424" s="289" t="str">
        <f t="shared" si="23"/>
        <v/>
      </c>
      <c r="CQ424" s="202"/>
    </row>
    <row r="425" spans="1:95" x14ac:dyDescent="0.3">
      <c r="A425" s="99"/>
      <c r="B425" s="268">
        <f t="shared" si="24"/>
        <v>416</v>
      </c>
      <c r="C425" s="280"/>
      <c r="D425" s="280"/>
      <c r="F425" s="280"/>
      <c r="G425" s="282"/>
      <c r="H425" s="101"/>
      <c r="I425" s="283"/>
      <c r="J425" s="283"/>
      <c r="K425" s="283"/>
      <c r="L425" s="283"/>
      <c r="M425" s="283"/>
      <c r="N425" s="283"/>
      <c r="O425" s="283"/>
      <c r="P425" s="101"/>
      <c r="Q425" s="283"/>
      <c r="R425" s="283"/>
      <c r="S425" s="283"/>
      <c r="T425" s="283"/>
      <c r="U425" s="283"/>
      <c r="V425" s="283"/>
      <c r="W425" s="283"/>
      <c r="X425" s="102"/>
      <c r="Y425" s="284"/>
      <c r="Z425" s="284"/>
      <c r="AA425" s="284"/>
      <c r="AB425" s="206" t="str">
        <f t="shared" si="22"/>
        <v/>
      </c>
      <c r="AC425" s="285"/>
      <c r="AD425" s="285"/>
      <c r="AE425" s="102"/>
      <c r="AF425" s="287"/>
      <c r="AG425" s="287"/>
      <c r="AH425" s="102"/>
      <c r="AI425" s="279"/>
      <c r="AJ425" s="279"/>
      <c r="AK425" s="279"/>
      <c r="AL425" s="279"/>
      <c r="AM425" s="279"/>
      <c r="AN425" s="279"/>
      <c r="AO425" s="279"/>
      <c r="AP425" s="279"/>
      <c r="AQ425" s="92"/>
      <c r="AR425" s="279"/>
      <c r="AS425" s="279"/>
      <c r="AT425" s="279"/>
      <c r="AU425" s="279"/>
      <c r="AV425" s="279"/>
      <c r="AW425" s="279"/>
      <c r="AX425" s="279"/>
      <c r="AY425" s="279"/>
      <c r="AZ425" s="279"/>
      <c r="BA425" s="279"/>
      <c r="BB425" s="279"/>
      <c r="BC425" s="279"/>
      <c r="BD425" s="279"/>
      <c r="BE425" s="279"/>
      <c r="BF425" s="279"/>
      <c r="BG425" s="279"/>
      <c r="BH425" s="279"/>
      <c r="BI425" s="279"/>
      <c r="BJ425" s="279"/>
      <c r="BK425" s="279"/>
      <c r="BL425" s="279"/>
      <c r="BM425" s="279"/>
      <c r="BN425" s="279"/>
      <c r="BO425" s="279"/>
      <c r="BP425" s="279"/>
      <c r="BQ425" s="279"/>
      <c r="BR425" s="279"/>
      <c r="BS425" s="279"/>
      <c r="BT425" s="279"/>
      <c r="BU425" s="279"/>
      <c r="BV425" s="279"/>
      <c r="BW425" s="279"/>
      <c r="BX425" s="279"/>
      <c r="BY425" s="279"/>
      <c r="BZ425" s="279"/>
      <c r="CA425" s="279"/>
      <c r="CB425" s="279"/>
      <c r="CC425" s="279"/>
      <c r="CD425" s="279"/>
      <c r="CE425" s="279"/>
      <c r="CF425" s="279"/>
      <c r="CG425" s="279"/>
      <c r="CH425" s="279"/>
      <c r="CI425" s="279"/>
      <c r="CJ425" s="279"/>
      <c r="CK425" s="279"/>
      <c r="CL425" s="279"/>
      <c r="CM425" s="279"/>
      <c r="CN425" s="279"/>
      <c r="CO425" s="279"/>
      <c r="CP425" s="289" t="str">
        <f t="shared" si="23"/>
        <v/>
      </c>
      <c r="CQ425" s="202"/>
    </row>
    <row r="426" spans="1:95" x14ac:dyDescent="0.3">
      <c r="A426" s="99"/>
      <c r="B426" s="268">
        <f t="shared" si="24"/>
        <v>417</v>
      </c>
      <c r="C426" s="280"/>
      <c r="D426" s="280"/>
      <c r="F426" s="280"/>
      <c r="G426" s="282"/>
      <c r="H426" s="101"/>
      <c r="I426" s="283"/>
      <c r="J426" s="283"/>
      <c r="K426" s="283"/>
      <c r="L426" s="283"/>
      <c r="M426" s="283"/>
      <c r="N426" s="283"/>
      <c r="O426" s="283"/>
      <c r="P426" s="101"/>
      <c r="Q426" s="283"/>
      <c r="R426" s="283"/>
      <c r="S426" s="283"/>
      <c r="T426" s="283"/>
      <c r="U426" s="283"/>
      <c r="V426" s="283"/>
      <c r="W426" s="283"/>
      <c r="X426" s="102"/>
      <c r="Y426" s="284"/>
      <c r="Z426" s="284"/>
      <c r="AA426" s="284"/>
      <c r="AB426" s="206" t="str">
        <f t="shared" si="22"/>
        <v/>
      </c>
      <c r="AC426" s="285"/>
      <c r="AD426" s="285"/>
      <c r="AE426" s="102"/>
      <c r="AF426" s="287"/>
      <c r="AG426" s="287"/>
      <c r="AH426" s="102"/>
      <c r="AI426" s="279"/>
      <c r="AJ426" s="279"/>
      <c r="AK426" s="279"/>
      <c r="AL426" s="279"/>
      <c r="AM426" s="279"/>
      <c r="AN426" s="279"/>
      <c r="AO426" s="279"/>
      <c r="AP426" s="279"/>
      <c r="AQ426" s="92"/>
      <c r="AR426" s="279"/>
      <c r="AS426" s="279"/>
      <c r="AT426" s="279"/>
      <c r="AU426" s="279"/>
      <c r="AV426" s="279"/>
      <c r="AW426" s="279"/>
      <c r="AX426" s="279"/>
      <c r="AY426" s="279"/>
      <c r="AZ426" s="279"/>
      <c r="BA426" s="279"/>
      <c r="BB426" s="279"/>
      <c r="BC426" s="279"/>
      <c r="BD426" s="279"/>
      <c r="BE426" s="279"/>
      <c r="BF426" s="279"/>
      <c r="BG426" s="279"/>
      <c r="BH426" s="279"/>
      <c r="BI426" s="279"/>
      <c r="BJ426" s="279"/>
      <c r="BK426" s="279"/>
      <c r="BL426" s="279"/>
      <c r="BM426" s="279"/>
      <c r="BN426" s="279"/>
      <c r="BO426" s="279"/>
      <c r="BP426" s="279"/>
      <c r="BQ426" s="279"/>
      <c r="BR426" s="279"/>
      <c r="BS426" s="279"/>
      <c r="BT426" s="279"/>
      <c r="BU426" s="279"/>
      <c r="BV426" s="279"/>
      <c r="BW426" s="279"/>
      <c r="BX426" s="279"/>
      <c r="BY426" s="279"/>
      <c r="BZ426" s="279"/>
      <c r="CA426" s="279"/>
      <c r="CB426" s="279"/>
      <c r="CC426" s="279"/>
      <c r="CD426" s="279"/>
      <c r="CE426" s="279"/>
      <c r="CF426" s="279"/>
      <c r="CG426" s="279"/>
      <c r="CH426" s="279"/>
      <c r="CI426" s="279"/>
      <c r="CJ426" s="279"/>
      <c r="CK426" s="279"/>
      <c r="CL426" s="279"/>
      <c r="CM426" s="279"/>
      <c r="CN426" s="279"/>
      <c r="CO426" s="279"/>
      <c r="CP426" s="289" t="str">
        <f t="shared" si="23"/>
        <v/>
      </c>
      <c r="CQ426" s="202"/>
    </row>
    <row r="427" spans="1:95" x14ac:dyDescent="0.3">
      <c r="A427" s="99"/>
      <c r="B427" s="268">
        <f t="shared" si="24"/>
        <v>418</v>
      </c>
      <c r="C427" s="280"/>
      <c r="D427" s="280"/>
      <c r="F427" s="280"/>
      <c r="G427" s="282"/>
      <c r="H427" s="101"/>
      <c r="I427" s="283"/>
      <c r="J427" s="283"/>
      <c r="K427" s="283"/>
      <c r="L427" s="283"/>
      <c r="M427" s="283"/>
      <c r="N427" s="283"/>
      <c r="O427" s="283"/>
      <c r="P427" s="101"/>
      <c r="Q427" s="283"/>
      <c r="R427" s="283"/>
      <c r="S427" s="283"/>
      <c r="T427" s="283"/>
      <c r="U427" s="283"/>
      <c r="V427" s="283"/>
      <c r="W427" s="283"/>
      <c r="X427" s="102"/>
      <c r="Y427" s="284"/>
      <c r="Z427" s="284"/>
      <c r="AA427" s="284"/>
      <c r="AB427" s="206" t="str">
        <f t="shared" si="22"/>
        <v/>
      </c>
      <c r="AC427" s="285"/>
      <c r="AD427" s="285"/>
      <c r="AE427" s="102"/>
      <c r="AF427" s="287"/>
      <c r="AG427" s="287"/>
      <c r="AH427" s="102"/>
      <c r="AI427" s="279"/>
      <c r="AJ427" s="279"/>
      <c r="AK427" s="279"/>
      <c r="AL427" s="279"/>
      <c r="AM427" s="279"/>
      <c r="AN427" s="279"/>
      <c r="AO427" s="279"/>
      <c r="AP427" s="279"/>
      <c r="AQ427" s="92"/>
      <c r="AR427" s="279"/>
      <c r="AS427" s="279"/>
      <c r="AT427" s="279"/>
      <c r="AU427" s="279"/>
      <c r="AV427" s="279"/>
      <c r="AW427" s="279"/>
      <c r="AX427" s="279"/>
      <c r="AY427" s="279"/>
      <c r="AZ427" s="279"/>
      <c r="BA427" s="279"/>
      <c r="BB427" s="279"/>
      <c r="BC427" s="279"/>
      <c r="BD427" s="279"/>
      <c r="BE427" s="279"/>
      <c r="BF427" s="279"/>
      <c r="BG427" s="279"/>
      <c r="BH427" s="279"/>
      <c r="BI427" s="279"/>
      <c r="BJ427" s="279"/>
      <c r="BK427" s="279"/>
      <c r="BL427" s="279"/>
      <c r="BM427" s="279"/>
      <c r="BN427" s="279"/>
      <c r="BO427" s="279"/>
      <c r="BP427" s="279"/>
      <c r="BQ427" s="279"/>
      <c r="BR427" s="279"/>
      <c r="BS427" s="279"/>
      <c r="BT427" s="279"/>
      <c r="BU427" s="279"/>
      <c r="BV427" s="279"/>
      <c r="BW427" s="279"/>
      <c r="BX427" s="279"/>
      <c r="BY427" s="279"/>
      <c r="BZ427" s="279"/>
      <c r="CA427" s="279"/>
      <c r="CB427" s="279"/>
      <c r="CC427" s="279"/>
      <c r="CD427" s="279"/>
      <c r="CE427" s="279"/>
      <c r="CF427" s="279"/>
      <c r="CG427" s="279"/>
      <c r="CH427" s="279"/>
      <c r="CI427" s="279"/>
      <c r="CJ427" s="279"/>
      <c r="CK427" s="279"/>
      <c r="CL427" s="279"/>
      <c r="CM427" s="279"/>
      <c r="CN427" s="279"/>
      <c r="CO427" s="279"/>
      <c r="CP427" s="289" t="str">
        <f t="shared" si="23"/>
        <v/>
      </c>
      <c r="CQ427" s="202"/>
    </row>
    <row r="428" spans="1:95" x14ac:dyDescent="0.3">
      <c r="A428" s="99"/>
      <c r="B428" s="268">
        <f t="shared" si="24"/>
        <v>419</v>
      </c>
      <c r="C428" s="280"/>
      <c r="D428" s="280"/>
      <c r="F428" s="280"/>
      <c r="G428" s="282"/>
      <c r="H428" s="101"/>
      <c r="I428" s="283"/>
      <c r="J428" s="283"/>
      <c r="K428" s="283"/>
      <c r="L428" s="283"/>
      <c r="M428" s="283"/>
      <c r="N428" s="283"/>
      <c r="O428" s="283"/>
      <c r="P428" s="101"/>
      <c r="Q428" s="283"/>
      <c r="R428" s="283"/>
      <c r="S428" s="283"/>
      <c r="T428" s="283"/>
      <c r="U428" s="283"/>
      <c r="V428" s="283"/>
      <c r="W428" s="283"/>
      <c r="X428" s="102"/>
      <c r="Y428" s="284"/>
      <c r="Z428" s="284"/>
      <c r="AA428" s="284"/>
      <c r="AB428" s="206" t="str">
        <f t="shared" si="22"/>
        <v/>
      </c>
      <c r="AC428" s="285"/>
      <c r="AD428" s="285"/>
      <c r="AE428" s="102"/>
      <c r="AF428" s="287"/>
      <c r="AG428" s="287"/>
      <c r="AH428" s="102"/>
      <c r="AI428" s="279"/>
      <c r="AJ428" s="279"/>
      <c r="AK428" s="279"/>
      <c r="AL428" s="279"/>
      <c r="AM428" s="279"/>
      <c r="AN428" s="279"/>
      <c r="AO428" s="279"/>
      <c r="AP428" s="279"/>
      <c r="AQ428" s="92"/>
      <c r="AR428" s="279"/>
      <c r="AS428" s="279"/>
      <c r="AT428" s="279"/>
      <c r="AU428" s="279"/>
      <c r="AV428" s="279"/>
      <c r="AW428" s="279"/>
      <c r="AX428" s="279"/>
      <c r="AY428" s="279"/>
      <c r="AZ428" s="279"/>
      <c r="BA428" s="279"/>
      <c r="BB428" s="279"/>
      <c r="BC428" s="279"/>
      <c r="BD428" s="279"/>
      <c r="BE428" s="279"/>
      <c r="BF428" s="279"/>
      <c r="BG428" s="279"/>
      <c r="BH428" s="279"/>
      <c r="BI428" s="279"/>
      <c r="BJ428" s="279"/>
      <c r="BK428" s="279"/>
      <c r="BL428" s="279"/>
      <c r="BM428" s="279"/>
      <c r="BN428" s="279"/>
      <c r="BO428" s="279"/>
      <c r="BP428" s="279"/>
      <c r="BQ428" s="279"/>
      <c r="BR428" s="279"/>
      <c r="BS428" s="279"/>
      <c r="BT428" s="279"/>
      <c r="BU428" s="279"/>
      <c r="BV428" s="279"/>
      <c r="BW428" s="279"/>
      <c r="BX428" s="279"/>
      <c r="BY428" s="279"/>
      <c r="BZ428" s="279"/>
      <c r="CA428" s="279"/>
      <c r="CB428" s="279"/>
      <c r="CC428" s="279"/>
      <c r="CD428" s="279"/>
      <c r="CE428" s="279"/>
      <c r="CF428" s="279"/>
      <c r="CG428" s="279"/>
      <c r="CH428" s="279"/>
      <c r="CI428" s="279"/>
      <c r="CJ428" s="279"/>
      <c r="CK428" s="279"/>
      <c r="CL428" s="279"/>
      <c r="CM428" s="279"/>
      <c r="CN428" s="279"/>
      <c r="CO428" s="279"/>
      <c r="CP428" s="289" t="str">
        <f t="shared" si="23"/>
        <v/>
      </c>
      <c r="CQ428" s="202"/>
    </row>
    <row r="429" spans="1:95" x14ac:dyDescent="0.3">
      <c r="A429" s="99"/>
      <c r="B429" s="268">
        <f t="shared" si="24"/>
        <v>420</v>
      </c>
      <c r="C429" s="280"/>
      <c r="D429" s="280"/>
      <c r="F429" s="280"/>
      <c r="G429" s="282"/>
      <c r="H429" s="101"/>
      <c r="I429" s="283"/>
      <c r="J429" s="283"/>
      <c r="K429" s="283"/>
      <c r="L429" s="283"/>
      <c r="M429" s="283"/>
      <c r="N429" s="283"/>
      <c r="O429" s="283"/>
      <c r="P429" s="101"/>
      <c r="Q429" s="283"/>
      <c r="R429" s="283"/>
      <c r="S429" s="283"/>
      <c r="T429" s="283"/>
      <c r="U429" s="283"/>
      <c r="V429" s="283"/>
      <c r="W429" s="283"/>
      <c r="X429" s="102"/>
      <c r="Y429" s="284"/>
      <c r="Z429" s="284"/>
      <c r="AA429" s="284"/>
      <c r="AB429" s="206" t="str">
        <f t="shared" si="22"/>
        <v/>
      </c>
      <c r="AC429" s="285"/>
      <c r="AD429" s="285"/>
      <c r="AE429" s="102"/>
      <c r="AF429" s="287"/>
      <c r="AG429" s="287"/>
      <c r="AH429" s="102"/>
      <c r="AI429" s="279"/>
      <c r="AJ429" s="279"/>
      <c r="AK429" s="279"/>
      <c r="AL429" s="279"/>
      <c r="AM429" s="279"/>
      <c r="AN429" s="279"/>
      <c r="AO429" s="279"/>
      <c r="AP429" s="279"/>
      <c r="AQ429" s="92"/>
      <c r="AR429" s="279"/>
      <c r="AS429" s="279"/>
      <c r="AT429" s="279"/>
      <c r="AU429" s="279"/>
      <c r="AV429" s="279"/>
      <c r="AW429" s="279"/>
      <c r="AX429" s="279"/>
      <c r="AY429" s="279"/>
      <c r="AZ429" s="279"/>
      <c r="BA429" s="279"/>
      <c r="BB429" s="279"/>
      <c r="BC429" s="279"/>
      <c r="BD429" s="279"/>
      <c r="BE429" s="279"/>
      <c r="BF429" s="279"/>
      <c r="BG429" s="279"/>
      <c r="BH429" s="279"/>
      <c r="BI429" s="279"/>
      <c r="BJ429" s="279"/>
      <c r="BK429" s="279"/>
      <c r="BL429" s="279"/>
      <c r="BM429" s="279"/>
      <c r="BN429" s="279"/>
      <c r="BO429" s="279"/>
      <c r="BP429" s="279"/>
      <c r="BQ429" s="279"/>
      <c r="BR429" s="279"/>
      <c r="BS429" s="279"/>
      <c r="BT429" s="279"/>
      <c r="BU429" s="279"/>
      <c r="BV429" s="279"/>
      <c r="BW429" s="279"/>
      <c r="BX429" s="279"/>
      <c r="BY429" s="279"/>
      <c r="BZ429" s="279"/>
      <c r="CA429" s="279"/>
      <c r="CB429" s="279"/>
      <c r="CC429" s="279"/>
      <c r="CD429" s="279"/>
      <c r="CE429" s="279"/>
      <c r="CF429" s="279"/>
      <c r="CG429" s="279"/>
      <c r="CH429" s="279"/>
      <c r="CI429" s="279"/>
      <c r="CJ429" s="279"/>
      <c r="CK429" s="279"/>
      <c r="CL429" s="279"/>
      <c r="CM429" s="279"/>
      <c r="CN429" s="279"/>
      <c r="CO429" s="279"/>
      <c r="CP429" s="289" t="str">
        <f t="shared" si="23"/>
        <v/>
      </c>
      <c r="CQ429" s="202"/>
    </row>
    <row r="430" spans="1:95" x14ac:dyDescent="0.3">
      <c r="A430" s="99"/>
      <c r="B430" s="268">
        <f t="shared" si="24"/>
        <v>421</v>
      </c>
      <c r="C430" s="280"/>
      <c r="D430" s="280"/>
      <c r="F430" s="280"/>
      <c r="G430" s="282"/>
      <c r="H430" s="101"/>
      <c r="I430" s="283"/>
      <c r="J430" s="283"/>
      <c r="K430" s="283"/>
      <c r="L430" s="283"/>
      <c r="M430" s="283"/>
      <c r="N430" s="283"/>
      <c r="O430" s="283"/>
      <c r="P430" s="101"/>
      <c r="Q430" s="283"/>
      <c r="R430" s="283"/>
      <c r="S430" s="283"/>
      <c r="T430" s="283"/>
      <c r="U430" s="283"/>
      <c r="V430" s="283"/>
      <c r="W430" s="283"/>
      <c r="X430" s="102"/>
      <c r="Y430" s="284"/>
      <c r="Z430" s="284"/>
      <c r="AA430" s="284"/>
      <c r="AB430" s="206" t="str">
        <f t="shared" si="22"/>
        <v/>
      </c>
      <c r="AC430" s="285"/>
      <c r="AD430" s="285"/>
      <c r="AE430" s="102"/>
      <c r="AF430" s="287"/>
      <c r="AG430" s="287"/>
      <c r="AH430" s="102"/>
      <c r="AI430" s="279"/>
      <c r="AJ430" s="279"/>
      <c r="AK430" s="279"/>
      <c r="AL430" s="279"/>
      <c r="AM430" s="279"/>
      <c r="AN430" s="279"/>
      <c r="AO430" s="279"/>
      <c r="AP430" s="279"/>
      <c r="AQ430" s="92"/>
      <c r="AR430" s="279"/>
      <c r="AS430" s="279"/>
      <c r="AT430" s="279"/>
      <c r="AU430" s="279"/>
      <c r="AV430" s="279"/>
      <c r="AW430" s="279"/>
      <c r="AX430" s="279"/>
      <c r="AY430" s="279"/>
      <c r="AZ430" s="279"/>
      <c r="BA430" s="279"/>
      <c r="BB430" s="279"/>
      <c r="BC430" s="279"/>
      <c r="BD430" s="279"/>
      <c r="BE430" s="279"/>
      <c r="BF430" s="279"/>
      <c r="BG430" s="279"/>
      <c r="BH430" s="279"/>
      <c r="BI430" s="279"/>
      <c r="BJ430" s="279"/>
      <c r="BK430" s="279"/>
      <c r="BL430" s="279"/>
      <c r="BM430" s="279"/>
      <c r="BN430" s="279"/>
      <c r="BO430" s="279"/>
      <c r="BP430" s="279"/>
      <c r="BQ430" s="279"/>
      <c r="BR430" s="279"/>
      <c r="BS430" s="279"/>
      <c r="BT430" s="279"/>
      <c r="BU430" s="279"/>
      <c r="BV430" s="279"/>
      <c r="BW430" s="279"/>
      <c r="BX430" s="279"/>
      <c r="BY430" s="279"/>
      <c r="BZ430" s="279"/>
      <c r="CA430" s="279"/>
      <c r="CB430" s="279"/>
      <c r="CC430" s="279"/>
      <c r="CD430" s="279"/>
      <c r="CE430" s="279"/>
      <c r="CF430" s="279"/>
      <c r="CG430" s="279"/>
      <c r="CH430" s="279"/>
      <c r="CI430" s="279"/>
      <c r="CJ430" s="279"/>
      <c r="CK430" s="279"/>
      <c r="CL430" s="279"/>
      <c r="CM430" s="279"/>
      <c r="CN430" s="279"/>
      <c r="CO430" s="279"/>
      <c r="CP430" s="289" t="str">
        <f t="shared" si="23"/>
        <v/>
      </c>
      <c r="CQ430" s="202"/>
    </row>
    <row r="431" spans="1:95" x14ac:dyDescent="0.3">
      <c r="A431" s="99"/>
      <c r="B431" s="268">
        <f t="shared" si="24"/>
        <v>422</v>
      </c>
      <c r="C431" s="280"/>
      <c r="D431" s="280"/>
      <c r="F431" s="280"/>
      <c r="G431" s="282"/>
      <c r="H431" s="101"/>
      <c r="I431" s="283"/>
      <c r="J431" s="283"/>
      <c r="K431" s="283"/>
      <c r="L431" s="283"/>
      <c r="M431" s="283"/>
      <c r="N431" s="283"/>
      <c r="O431" s="283"/>
      <c r="P431" s="101"/>
      <c r="Q431" s="283"/>
      <c r="R431" s="283"/>
      <c r="S431" s="283"/>
      <c r="T431" s="283"/>
      <c r="U431" s="283"/>
      <c r="V431" s="283"/>
      <c r="W431" s="283"/>
      <c r="X431" s="102"/>
      <c r="Y431" s="284"/>
      <c r="Z431" s="284"/>
      <c r="AA431" s="284"/>
      <c r="AB431" s="206" t="str">
        <f t="shared" si="22"/>
        <v/>
      </c>
      <c r="AC431" s="285"/>
      <c r="AD431" s="285"/>
      <c r="AE431" s="102"/>
      <c r="AF431" s="287"/>
      <c r="AG431" s="287"/>
      <c r="AH431" s="102"/>
      <c r="AI431" s="279"/>
      <c r="AJ431" s="279"/>
      <c r="AK431" s="279"/>
      <c r="AL431" s="279"/>
      <c r="AM431" s="279"/>
      <c r="AN431" s="279"/>
      <c r="AO431" s="279"/>
      <c r="AP431" s="279"/>
      <c r="AQ431" s="92"/>
      <c r="AR431" s="279"/>
      <c r="AS431" s="279"/>
      <c r="AT431" s="279"/>
      <c r="AU431" s="279"/>
      <c r="AV431" s="279"/>
      <c r="AW431" s="279"/>
      <c r="AX431" s="279"/>
      <c r="AY431" s="279"/>
      <c r="AZ431" s="279"/>
      <c r="BA431" s="279"/>
      <c r="BB431" s="279"/>
      <c r="BC431" s="279"/>
      <c r="BD431" s="279"/>
      <c r="BE431" s="279"/>
      <c r="BF431" s="279"/>
      <c r="BG431" s="279"/>
      <c r="BH431" s="279"/>
      <c r="BI431" s="279"/>
      <c r="BJ431" s="279"/>
      <c r="BK431" s="279"/>
      <c r="BL431" s="279"/>
      <c r="BM431" s="279"/>
      <c r="BN431" s="279"/>
      <c r="BO431" s="279"/>
      <c r="BP431" s="279"/>
      <c r="BQ431" s="279"/>
      <c r="BR431" s="279"/>
      <c r="BS431" s="279"/>
      <c r="BT431" s="279"/>
      <c r="BU431" s="279"/>
      <c r="BV431" s="279"/>
      <c r="BW431" s="279"/>
      <c r="BX431" s="279"/>
      <c r="BY431" s="279"/>
      <c r="BZ431" s="279"/>
      <c r="CA431" s="279"/>
      <c r="CB431" s="279"/>
      <c r="CC431" s="279"/>
      <c r="CD431" s="279"/>
      <c r="CE431" s="279"/>
      <c r="CF431" s="279"/>
      <c r="CG431" s="279"/>
      <c r="CH431" s="279"/>
      <c r="CI431" s="279"/>
      <c r="CJ431" s="279"/>
      <c r="CK431" s="279"/>
      <c r="CL431" s="279"/>
      <c r="CM431" s="279"/>
      <c r="CN431" s="279"/>
      <c r="CO431" s="279"/>
      <c r="CP431" s="289" t="str">
        <f t="shared" si="23"/>
        <v/>
      </c>
      <c r="CQ431" s="202"/>
    </row>
    <row r="432" spans="1:95" x14ac:dyDescent="0.3">
      <c r="A432" s="99"/>
      <c r="B432" s="268">
        <f t="shared" si="24"/>
        <v>423</v>
      </c>
      <c r="C432" s="280"/>
      <c r="D432" s="280"/>
      <c r="F432" s="280"/>
      <c r="G432" s="282"/>
      <c r="H432" s="101"/>
      <c r="I432" s="283"/>
      <c r="J432" s="283"/>
      <c r="K432" s="283"/>
      <c r="L432" s="283"/>
      <c r="M432" s="283"/>
      <c r="N432" s="283"/>
      <c r="O432" s="283"/>
      <c r="P432" s="101"/>
      <c r="Q432" s="283"/>
      <c r="R432" s="283"/>
      <c r="S432" s="283"/>
      <c r="T432" s="283"/>
      <c r="U432" s="283"/>
      <c r="V432" s="283"/>
      <c r="W432" s="283"/>
      <c r="X432" s="102"/>
      <c r="Y432" s="284"/>
      <c r="Z432" s="284"/>
      <c r="AA432" s="284"/>
      <c r="AB432" s="206" t="str">
        <f t="shared" si="22"/>
        <v/>
      </c>
      <c r="AC432" s="285"/>
      <c r="AD432" s="285"/>
      <c r="AE432" s="102"/>
      <c r="AF432" s="287"/>
      <c r="AG432" s="287"/>
      <c r="AH432" s="102"/>
      <c r="AI432" s="279"/>
      <c r="AJ432" s="279"/>
      <c r="AK432" s="279"/>
      <c r="AL432" s="279"/>
      <c r="AM432" s="279"/>
      <c r="AN432" s="279"/>
      <c r="AO432" s="279"/>
      <c r="AP432" s="279"/>
      <c r="AQ432" s="92"/>
      <c r="AR432" s="279"/>
      <c r="AS432" s="279"/>
      <c r="AT432" s="279"/>
      <c r="AU432" s="279"/>
      <c r="AV432" s="279"/>
      <c r="AW432" s="279"/>
      <c r="AX432" s="279"/>
      <c r="AY432" s="279"/>
      <c r="AZ432" s="279"/>
      <c r="BA432" s="279"/>
      <c r="BB432" s="279"/>
      <c r="BC432" s="279"/>
      <c r="BD432" s="279"/>
      <c r="BE432" s="279"/>
      <c r="BF432" s="279"/>
      <c r="BG432" s="279"/>
      <c r="BH432" s="279"/>
      <c r="BI432" s="279"/>
      <c r="BJ432" s="279"/>
      <c r="BK432" s="279"/>
      <c r="BL432" s="279"/>
      <c r="BM432" s="279"/>
      <c r="BN432" s="279"/>
      <c r="BO432" s="279"/>
      <c r="BP432" s="279"/>
      <c r="BQ432" s="279"/>
      <c r="BR432" s="279"/>
      <c r="BS432" s="279"/>
      <c r="BT432" s="279"/>
      <c r="BU432" s="279"/>
      <c r="BV432" s="279"/>
      <c r="BW432" s="279"/>
      <c r="BX432" s="279"/>
      <c r="BY432" s="279"/>
      <c r="BZ432" s="279"/>
      <c r="CA432" s="279"/>
      <c r="CB432" s="279"/>
      <c r="CC432" s="279"/>
      <c r="CD432" s="279"/>
      <c r="CE432" s="279"/>
      <c r="CF432" s="279"/>
      <c r="CG432" s="279"/>
      <c r="CH432" s="279"/>
      <c r="CI432" s="279"/>
      <c r="CJ432" s="279"/>
      <c r="CK432" s="279"/>
      <c r="CL432" s="279"/>
      <c r="CM432" s="279"/>
      <c r="CN432" s="279"/>
      <c r="CO432" s="279"/>
      <c r="CP432" s="289" t="str">
        <f t="shared" si="23"/>
        <v/>
      </c>
      <c r="CQ432" s="202"/>
    </row>
    <row r="433" spans="1:95" x14ac:dyDescent="0.3">
      <c r="A433" s="99"/>
      <c r="B433" s="268">
        <f t="shared" si="24"/>
        <v>424</v>
      </c>
      <c r="C433" s="280"/>
      <c r="D433" s="280"/>
      <c r="F433" s="280"/>
      <c r="G433" s="282"/>
      <c r="H433" s="101"/>
      <c r="I433" s="283"/>
      <c r="J433" s="283"/>
      <c r="K433" s="283"/>
      <c r="L433" s="283"/>
      <c r="M433" s="283"/>
      <c r="N433" s="283"/>
      <c r="O433" s="283"/>
      <c r="P433" s="101"/>
      <c r="Q433" s="283"/>
      <c r="R433" s="283"/>
      <c r="S433" s="283"/>
      <c r="T433" s="283"/>
      <c r="U433" s="283"/>
      <c r="V433" s="283"/>
      <c r="W433" s="283"/>
      <c r="X433" s="102"/>
      <c r="Y433" s="284"/>
      <c r="Z433" s="284"/>
      <c r="AA433" s="284"/>
      <c r="AB433" s="206" t="str">
        <f t="shared" si="22"/>
        <v/>
      </c>
      <c r="AC433" s="285"/>
      <c r="AD433" s="285"/>
      <c r="AE433" s="102"/>
      <c r="AF433" s="287"/>
      <c r="AG433" s="287"/>
      <c r="AH433" s="102"/>
      <c r="AI433" s="279"/>
      <c r="AJ433" s="279"/>
      <c r="AK433" s="279"/>
      <c r="AL433" s="279"/>
      <c r="AM433" s="279"/>
      <c r="AN433" s="279"/>
      <c r="AO433" s="279"/>
      <c r="AP433" s="279"/>
      <c r="AQ433" s="92"/>
      <c r="AR433" s="279"/>
      <c r="AS433" s="279"/>
      <c r="AT433" s="279"/>
      <c r="AU433" s="279"/>
      <c r="AV433" s="279"/>
      <c r="AW433" s="279"/>
      <c r="AX433" s="279"/>
      <c r="AY433" s="279"/>
      <c r="AZ433" s="279"/>
      <c r="BA433" s="279"/>
      <c r="BB433" s="279"/>
      <c r="BC433" s="279"/>
      <c r="BD433" s="279"/>
      <c r="BE433" s="279"/>
      <c r="BF433" s="279"/>
      <c r="BG433" s="279"/>
      <c r="BH433" s="279"/>
      <c r="BI433" s="279"/>
      <c r="BJ433" s="279"/>
      <c r="BK433" s="279"/>
      <c r="BL433" s="279"/>
      <c r="BM433" s="279"/>
      <c r="BN433" s="279"/>
      <c r="BO433" s="279"/>
      <c r="BP433" s="279"/>
      <c r="BQ433" s="279"/>
      <c r="BR433" s="279"/>
      <c r="BS433" s="279"/>
      <c r="BT433" s="279"/>
      <c r="BU433" s="279"/>
      <c r="BV433" s="279"/>
      <c r="BW433" s="279"/>
      <c r="BX433" s="279"/>
      <c r="BY433" s="279"/>
      <c r="BZ433" s="279"/>
      <c r="CA433" s="279"/>
      <c r="CB433" s="279"/>
      <c r="CC433" s="279"/>
      <c r="CD433" s="279"/>
      <c r="CE433" s="279"/>
      <c r="CF433" s="279"/>
      <c r="CG433" s="279"/>
      <c r="CH433" s="279"/>
      <c r="CI433" s="279"/>
      <c r="CJ433" s="279"/>
      <c r="CK433" s="279"/>
      <c r="CL433" s="279"/>
      <c r="CM433" s="279"/>
      <c r="CN433" s="279"/>
      <c r="CO433" s="279"/>
      <c r="CP433" s="289" t="str">
        <f t="shared" si="23"/>
        <v/>
      </c>
      <c r="CQ433" s="202"/>
    </row>
    <row r="434" spans="1:95" x14ac:dyDescent="0.3">
      <c r="A434" s="99"/>
      <c r="B434" s="268">
        <f t="shared" si="24"/>
        <v>425</v>
      </c>
      <c r="C434" s="280"/>
      <c r="D434" s="280"/>
      <c r="F434" s="280"/>
      <c r="G434" s="282"/>
      <c r="H434" s="101"/>
      <c r="I434" s="283"/>
      <c r="J434" s="283"/>
      <c r="K434" s="283"/>
      <c r="L434" s="283"/>
      <c r="M434" s="283"/>
      <c r="N434" s="283"/>
      <c r="O434" s="283"/>
      <c r="P434" s="101"/>
      <c r="Q434" s="283"/>
      <c r="R434" s="283"/>
      <c r="S434" s="283"/>
      <c r="T434" s="283"/>
      <c r="U434" s="283"/>
      <c r="V434" s="283"/>
      <c r="W434" s="283"/>
      <c r="X434" s="102"/>
      <c r="Y434" s="284"/>
      <c r="Z434" s="284"/>
      <c r="AA434" s="284"/>
      <c r="AB434" s="206" t="str">
        <f t="shared" si="22"/>
        <v/>
      </c>
      <c r="AC434" s="285"/>
      <c r="AD434" s="285"/>
      <c r="AE434" s="102"/>
      <c r="AF434" s="287"/>
      <c r="AG434" s="287"/>
      <c r="AH434" s="102"/>
      <c r="AI434" s="279"/>
      <c r="AJ434" s="279"/>
      <c r="AK434" s="279"/>
      <c r="AL434" s="279"/>
      <c r="AM434" s="279"/>
      <c r="AN434" s="279"/>
      <c r="AO434" s="279"/>
      <c r="AP434" s="279"/>
      <c r="AQ434" s="92"/>
      <c r="AR434" s="279"/>
      <c r="AS434" s="279"/>
      <c r="AT434" s="279"/>
      <c r="AU434" s="279"/>
      <c r="AV434" s="279"/>
      <c r="AW434" s="279"/>
      <c r="AX434" s="279"/>
      <c r="AY434" s="279"/>
      <c r="AZ434" s="279"/>
      <c r="BA434" s="279"/>
      <c r="BB434" s="279"/>
      <c r="BC434" s="279"/>
      <c r="BD434" s="279"/>
      <c r="BE434" s="279"/>
      <c r="BF434" s="279"/>
      <c r="BG434" s="279"/>
      <c r="BH434" s="279"/>
      <c r="BI434" s="279"/>
      <c r="BJ434" s="279"/>
      <c r="BK434" s="279"/>
      <c r="BL434" s="279"/>
      <c r="BM434" s="279"/>
      <c r="BN434" s="279"/>
      <c r="BO434" s="279"/>
      <c r="BP434" s="279"/>
      <c r="BQ434" s="279"/>
      <c r="BR434" s="279"/>
      <c r="BS434" s="279"/>
      <c r="BT434" s="279"/>
      <c r="BU434" s="279"/>
      <c r="BV434" s="279"/>
      <c r="BW434" s="279"/>
      <c r="BX434" s="279"/>
      <c r="BY434" s="279"/>
      <c r="BZ434" s="279"/>
      <c r="CA434" s="279"/>
      <c r="CB434" s="279"/>
      <c r="CC434" s="279"/>
      <c r="CD434" s="279"/>
      <c r="CE434" s="279"/>
      <c r="CF434" s="279"/>
      <c r="CG434" s="279"/>
      <c r="CH434" s="279"/>
      <c r="CI434" s="279"/>
      <c r="CJ434" s="279"/>
      <c r="CK434" s="279"/>
      <c r="CL434" s="279"/>
      <c r="CM434" s="279"/>
      <c r="CN434" s="279"/>
      <c r="CO434" s="279"/>
      <c r="CP434" s="289" t="str">
        <f t="shared" si="23"/>
        <v/>
      </c>
      <c r="CQ434" s="202"/>
    </row>
    <row r="435" spans="1:95" x14ac:dyDescent="0.3">
      <c r="A435" s="99"/>
      <c r="B435" s="268">
        <f t="shared" si="24"/>
        <v>426</v>
      </c>
      <c r="C435" s="280"/>
      <c r="D435" s="280"/>
      <c r="F435" s="280"/>
      <c r="G435" s="282"/>
      <c r="H435" s="101"/>
      <c r="I435" s="283"/>
      <c r="J435" s="283"/>
      <c r="K435" s="283"/>
      <c r="L435" s="283"/>
      <c r="M435" s="283"/>
      <c r="N435" s="283"/>
      <c r="O435" s="283"/>
      <c r="P435" s="101"/>
      <c r="Q435" s="283"/>
      <c r="R435" s="283"/>
      <c r="S435" s="283"/>
      <c r="T435" s="283"/>
      <c r="U435" s="283"/>
      <c r="V435" s="283"/>
      <c r="W435" s="283"/>
      <c r="X435" s="102"/>
      <c r="Y435" s="284"/>
      <c r="Z435" s="284"/>
      <c r="AA435" s="284"/>
      <c r="AB435" s="206" t="str">
        <f t="shared" si="22"/>
        <v/>
      </c>
      <c r="AC435" s="285"/>
      <c r="AD435" s="285"/>
      <c r="AE435" s="102"/>
      <c r="AF435" s="287"/>
      <c r="AG435" s="287"/>
      <c r="AH435" s="102"/>
      <c r="AI435" s="279"/>
      <c r="AJ435" s="279"/>
      <c r="AK435" s="279"/>
      <c r="AL435" s="279"/>
      <c r="AM435" s="279"/>
      <c r="AN435" s="279"/>
      <c r="AO435" s="279"/>
      <c r="AP435" s="279"/>
      <c r="AQ435" s="92"/>
      <c r="AR435" s="279"/>
      <c r="AS435" s="279"/>
      <c r="AT435" s="279"/>
      <c r="AU435" s="279"/>
      <c r="AV435" s="279"/>
      <c r="AW435" s="279"/>
      <c r="AX435" s="279"/>
      <c r="AY435" s="279"/>
      <c r="AZ435" s="279"/>
      <c r="BA435" s="279"/>
      <c r="BB435" s="279"/>
      <c r="BC435" s="279"/>
      <c r="BD435" s="279"/>
      <c r="BE435" s="279"/>
      <c r="BF435" s="279"/>
      <c r="BG435" s="279"/>
      <c r="BH435" s="279"/>
      <c r="BI435" s="279"/>
      <c r="BJ435" s="279"/>
      <c r="BK435" s="279"/>
      <c r="BL435" s="279"/>
      <c r="BM435" s="279"/>
      <c r="BN435" s="279"/>
      <c r="BO435" s="279"/>
      <c r="BP435" s="279"/>
      <c r="BQ435" s="279"/>
      <c r="BR435" s="279"/>
      <c r="BS435" s="279"/>
      <c r="BT435" s="279"/>
      <c r="BU435" s="279"/>
      <c r="BV435" s="279"/>
      <c r="BW435" s="279"/>
      <c r="BX435" s="279"/>
      <c r="BY435" s="279"/>
      <c r="BZ435" s="279"/>
      <c r="CA435" s="279"/>
      <c r="CB435" s="279"/>
      <c r="CC435" s="279"/>
      <c r="CD435" s="279"/>
      <c r="CE435" s="279"/>
      <c r="CF435" s="279"/>
      <c r="CG435" s="279"/>
      <c r="CH435" s="279"/>
      <c r="CI435" s="279"/>
      <c r="CJ435" s="279"/>
      <c r="CK435" s="279"/>
      <c r="CL435" s="279"/>
      <c r="CM435" s="279"/>
      <c r="CN435" s="279"/>
      <c r="CO435" s="279"/>
      <c r="CP435" s="289" t="str">
        <f t="shared" si="23"/>
        <v/>
      </c>
      <c r="CQ435" s="202"/>
    </row>
    <row r="436" spans="1:95" x14ac:dyDescent="0.3">
      <c r="A436" s="99"/>
      <c r="B436" s="268">
        <f t="shared" si="24"/>
        <v>427</v>
      </c>
      <c r="C436" s="280"/>
      <c r="D436" s="280"/>
      <c r="F436" s="280"/>
      <c r="G436" s="282"/>
      <c r="H436" s="101"/>
      <c r="I436" s="283"/>
      <c r="J436" s="283"/>
      <c r="K436" s="283"/>
      <c r="L436" s="283"/>
      <c r="M436" s="283"/>
      <c r="N436" s="283"/>
      <c r="O436" s="283"/>
      <c r="P436" s="101"/>
      <c r="Q436" s="283"/>
      <c r="R436" s="283"/>
      <c r="S436" s="283"/>
      <c r="T436" s="283"/>
      <c r="U436" s="283"/>
      <c r="V436" s="283"/>
      <c r="W436" s="283"/>
      <c r="X436" s="102"/>
      <c r="Y436" s="284"/>
      <c r="Z436" s="284"/>
      <c r="AA436" s="284"/>
      <c r="AB436" s="206" t="str">
        <f t="shared" si="22"/>
        <v/>
      </c>
      <c r="AC436" s="285"/>
      <c r="AD436" s="285"/>
      <c r="AE436" s="102"/>
      <c r="AF436" s="287"/>
      <c r="AG436" s="287"/>
      <c r="AH436" s="102"/>
      <c r="AI436" s="279"/>
      <c r="AJ436" s="279"/>
      <c r="AK436" s="279"/>
      <c r="AL436" s="279"/>
      <c r="AM436" s="279"/>
      <c r="AN436" s="279"/>
      <c r="AO436" s="279"/>
      <c r="AP436" s="279"/>
      <c r="AQ436" s="92"/>
      <c r="AR436" s="279"/>
      <c r="AS436" s="279"/>
      <c r="AT436" s="279"/>
      <c r="AU436" s="279"/>
      <c r="AV436" s="279"/>
      <c r="AW436" s="279"/>
      <c r="AX436" s="279"/>
      <c r="AY436" s="279"/>
      <c r="AZ436" s="279"/>
      <c r="BA436" s="279"/>
      <c r="BB436" s="279"/>
      <c r="BC436" s="279"/>
      <c r="BD436" s="279"/>
      <c r="BE436" s="279"/>
      <c r="BF436" s="279"/>
      <c r="BG436" s="279"/>
      <c r="BH436" s="279"/>
      <c r="BI436" s="279"/>
      <c r="BJ436" s="279"/>
      <c r="BK436" s="279"/>
      <c r="BL436" s="279"/>
      <c r="BM436" s="279"/>
      <c r="BN436" s="279"/>
      <c r="BO436" s="279"/>
      <c r="BP436" s="279"/>
      <c r="BQ436" s="279"/>
      <c r="BR436" s="279"/>
      <c r="BS436" s="279"/>
      <c r="BT436" s="279"/>
      <c r="BU436" s="279"/>
      <c r="BV436" s="279"/>
      <c r="BW436" s="279"/>
      <c r="BX436" s="279"/>
      <c r="BY436" s="279"/>
      <c r="BZ436" s="279"/>
      <c r="CA436" s="279"/>
      <c r="CB436" s="279"/>
      <c r="CC436" s="279"/>
      <c r="CD436" s="279"/>
      <c r="CE436" s="279"/>
      <c r="CF436" s="279"/>
      <c r="CG436" s="279"/>
      <c r="CH436" s="279"/>
      <c r="CI436" s="279"/>
      <c r="CJ436" s="279"/>
      <c r="CK436" s="279"/>
      <c r="CL436" s="279"/>
      <c r="CM436" s="279"/>
      <c r="CN436" s="279"/>
      <c r="CO436" s="279"/>
      <c r="CP436" s="289" t="str">
        <f t="shared" si="23"/>
        <v/>
      </c>
      <c r="CQ436" s="202"/>
    </row>
    <row r="437" spans="1:95" x14ac:dyDescent="0.3">
      <c r="A437" s="99"/>
      <c r="B437" s="268">
        <f t="shared" si="24"/>
        <v>428</v>
      </c>
      <c r="C437" s="280"/>
      <c r="D437" s="280"/>
      <c r="F437" s="280"/>
      <c r="G437" s="282"/>
      <c r="H437" s="101"/>
      <c r="I437" s="283"/>
      <c r="J437" s="283"/>
      <c r="K437" s="283"/>
      <c r="L437" s="283"/>
      <c r="M437" s="283"/>
      <c r="N437" s="283"/>
      <c r="O437" s="283"/>
      <c r="P437" s="101"/>
      <c r="Q437" s="283"/>
      <c r="R437" s="283"/>
      <c r="S437" s="283"/>
      <c r="T437" s="283"/>
      <c r="U437" s="283"/>
      <c r="V437" s="283"/>
      <c r="W437" s="283"/>
      <c r="X437" s="102"/>
      <c r="Y437" s="284"/>
      <c r="Z437" s="284"/>
      <c r="AA437" s="284"/>
      <c r="AB437" s="206" t="str">
        <f t="shared" si="22"/>
        <v/>
      </c>
      <c r="AC437" s="285"/>
      <c r="AD437" s="285"/>
      <c r="AE437" s="102"/>
      <c r="AF437" s="287"/>
      <c r="AG437" s="287"/>
      <c r="AH437" s="102"/>
      <c r="AI437" s="279"/>
      <c r="AJ437" s="279"/>
      <c r="AK437" s="279"/>
      <c r="AL437" s="279"/>
      <c r="AM437" s="279"/>
      <c r="AN437" s="279"/>
      <c r="AO437" s="279"/>
      <c r="AP437" s="279"/>
      <c r="AQ437" s="92"/>
      <c r="AR437" s="279"/>
      <c r="AS437" s="279"/>
      <c r="AT437" s="279"/>
      <c r="AU437" s="279"/>
      <c r="AV437" s="279"/>
      <c r="AW437" s="279"/>
      <c r="AX437" s="279"/>
      <c r="AY437" s="279"/>
      <c r="AZ437" s="279"/>
      <c r="BA437" s="279"/>
      <c r="BB437" s="279"/>
      <c r="BC437" s="279"/>
      <c r="BD437" s="279"/>
      <c r="BE437" s="279"/>
      <c r="BF437" s="279"/>
      <c r="BG437" s="279"/>
      <c r="BH437" s="279"/>
      <c r="BI437" s="279"/>
      <c r="BJ437" s="279"/>
      <c r="BK437" s="279"/>
      <c r="BL437" s="279"/>
      <c r="BM437" s="279"/>
      <c r="BN437" s="279"/>
      <c r="BO437" s="279"/>
      <c r="BP437" s="279"/>
      <c r="BQ437" s="279"/>
      <c r="BR437" s="279"/>
      <c r="BS437" s="279"/>
      <c r="BT437" s="279"/>
      <c r="BU437" s="279"/>
      <c r="BV437" s="279"/>
      <c r="BW437" s="279"/>
      <c r="BX437" s="279"/>
      <c r="BY437" s="279"/>
      <c r="BZ437" s="279"/>
      <c r="CA437" s="279"/>
      <c r="CB437" s="279"/>
      <c r="CC437" s="279"/>
      <c r="CD437" s="279"/>
      <c r="CE437" s="279"/>
      <c r="CF437" s="279"/>
      <c r="CG437" s="279"/>
      <c r="CH437" s="279"/>
      <c r="CI437" s="279"/>
      <c r="CJ437" s="279"/>
      <c r="CK437" s="279"/>
      <c r="CL437" s="279"/>
      <c r="CM437" s="279"/>
      <c r="CN437" s="279"/>
      <c r="CO437" s="279"/>
      <c r="CP437" s="289" t="str">
        <f t="shared" si="23"/>
        <v/>
      </c>
      <c r="CQ437" s="202"/>
    </row>
    <row r="438" spans="1:95" x14ac:dyDescent="0.3">
      <c r="A438" s="99"/>
      <c r="B438" s="268">
        <f t="shared" si="24"/>
        <v>429</v>
      </c>
      <c r="C438" s="280"/>
      <c r="D438" s="280"/>
      <c r="F438" s="280"/>
      <c r="G438" s="282"/>
      <c r="H438" s="101"/>
      <c r="I438" s="283"/>
      <c r="J438" s="283"/>
      <c r="K438" s="283"/>
      <c r="L438" s="283"/>
      <c r="M438" s="283"/>
      <c r="N438" s="283"/>
      <c r="O438" s="283"/>
      <c r="P438" s="101"/>
      <c r="Q438" s="283"/>
      <c r="R438" s="283"/>
      <c r="S438" s="283"/>
      <c r="T438" s="283"/>
      <c r="U438" s="283"/>
      <c r="V438" s="283"/>
      <c r="W438" s="283"/>
      <c r="X438" s="102"/>
      <c r="Y438" s="284"/>
      <c r="Z438" s="284"/>
      <c r="AA438" s="284"/>
      <c r="AB438" s="206" t="str">
        <f t="shared" si="22"/>
        <v/>
      </c>
      <c r="AC438" s="285"/>
      <c r="AD438" s="285"/>
      <c r="AE438" s="102"/>
      <c r="AF438" s="287"/>
      <c r="AG438" s="287"/>
      <c r="AH438" s="102"/>
      <c r="AI438" s="279"/>
      <c r="AJ438" s="279"/>
      <c r="AK438" s="279"/>
      <c r="AL438" s="279"/>
      <c r="AM438" s="279"/>
      <c r="AN438" s="279"/>
      <c r="AO438" s="279"/>
      <c r="AP438" s="279"/>
      <c r="AQ438" s="92"/>
      <c r="AR438" s="279"/>
      <c r="AS438" s="279"/>
      <c r="AT438" s="279"/>
      <c r="AU438" s="279"/>
      <c r="AV438" s="279"/>
      <c r="AW438" s="279"/>
      <c r="AX438" s="279"/>
      <c r="AY438" s="279"/>
      <c r="AZ438" s="279"/>
      <c r="BA438" s="279"/>
      <c r="BB438" s="279"/>
      <c r="BC438" s="279"/>
      <c r="BD438" s="279"/>
      <c r="BE438" s="279"/>
      <c r="BF438" s="279"/>
      <c r="BG438" s="279"/>
      <c r="BH438" s="279"/>
      <c r="BI438" s="279"/>
      <c r="BJ438" s="279"/>
      <c r="BK438" s="279"/>
      <c r="BL438" s="279"/>
      <c r="BM438" s="279"/>
      <c r="BN438" s="279"/>
      <c r="BO438" s="279"/>
      <c r="BP438" s="279"/>
      <c r="BQ438" s="279"/>
      <c r="BR438" s="279"/>
      <c r="BS438" s="279"/>
      <c r="BT438" s="279"/>
      <c r="BU438" s="279"/>
      <c r="BV438" s="279"/>
      <c r="BW438" s="279"/>
      <c r="BX438" s="279"/>
      <c r="BY438" s="279"/>
      <c r="BZ438" s="279"/>
      <c r="CA438" s="279"/>
      <c r="CB438" s="279"/>
      <c r="CC438" s="279"/>
      <c r="CD438" s="279"/>
      <c r="CE438" s="279"/>
      <c r="CF438" s="279"/>
      <c r="CG438" s="279"/>
      <c r="CH438" s="279"/>
      <c r="CI438" s="279"/>
      <c r="CJ438" s="279"/>
      <c r="CK438" s="279"/>
      <c r="CL438" s="279"/>
      <c r="CM438" s="279"/>
      <c r="CN438" s="279"/>
      <c r="CO438" s="279"/>
      <c r="CP438" s="289" t="str">
        <f t="shared" si="23"/>
        <v/>
      </c>
      <c r="CQ438" s="202"/>
    </row>
    <row r="439" spans="1:95" x14ac:dyDescent="0.3">
      <c r="A439" s="99"/>
      <c r="B439" s="268">
        <f t="shared" si="24"/>
        <v>430</v>
      </c>
      <c r="C439" s="280"/>
      <c r="D439" s="280"/>
      <c r="F439" s="280"/>
      <c r="G439" s="282"/>
      <c r="H439" s="101"/>
      <c r="I439" s="283"/>
      <c r="J439" s="283"/>
      <c r="K439" s="283"/>
      <c r="L439" s="283"/>
      <c r="M439" s="283"/>
      <c r="N439" s="283"/>
      <c r="O439" s="283"/>
      <c r="P439" s="101"/>
      <c r="Q439" s="283"/>
      <c r="R439" s="283"/>
      <c r="S439" s="283"/>
      <c r="T439" s="283"/>
      <c r="U439" s="283"/>
      <c r="V439" s="283"/>
      <c r="W439" s="283"/>
      <c r="X439" s="102"/>
      <c r="Y439" s="284"/>
      <c r="Z439" s="284"/>
      <c r="AA439" s="284"/>
      <c r="AB439" s="206" t="str">
        <f t="shared" si="22"/>
        <v/>
      </c>
      <c r="AC439" s="285"/>
      <c r="AD439" s="285"/>
      <c r="AE439" s="102"/>
      <c r="AF439" s="287"/>
      <c r="AG439" s="287"/>
      <c r="AH439" s="102"/>
      <c r="AI439" s="279"/>
      <c r="AJ439" s="279"/>
      <c r="AK439" s="279"/>
      <c r="AL439" s="279"/>
      <c r="AM439" s="279"/>
      <c r="AN439" s="279"/>
      <c r="AO439" s="279"/>
      <c r="AP439" s="279"/>
      <c r="AQ439" s="92"/>
      <c r="AR439" s="279"/>
      <c r="AS439" s="279"/>
      <c r="AT439" s="279"/>
      <c r="AU439" s="279"/>
      <c r="AV439" s="279"/>
      <c r="AW439" s="279"/>
      <c r="AX439" s="279"/>
      <c r="AY439" s="279"/>
      <c r="AZ439" s="279"/>
      <c r="BA439" s="279"/>
      <c r="BB439" s="279"/>
      <c r="BC439" s="279"/>
      <c r="BD439" s="279"/>
      <c r="BE439" s="279"/>
      <c r="BF439" s="279"/>
      <c r="BG439" s="279"/>
      <c r="BH439" s="279"/>
      <c r="BI439" s="279"/>
      <c r="BJ439" s="279"/>
      <c r="BK439" s="279"/>
      <c r="BL439" s="279"/>
      <c r="BM439" s="279"/>
      <c r="BN439" s="279"/>
      <c r="BO439" s="279"/>
      <c r="BP439" s="279"/>
      <c r="BQ439" s="279"/>
      <c r="BR439" s="279"/>
      <c r="BS439" s="279"/>
      <c r="BT439" s="279"/>
      <c r="BU439" s="279"/>
      <c r="BV439" s="279"/>
      <c r="BW439" s="279"/>
      <c r="BX439" s="279"/>
      <c r="BY439" s="279"/>
      <c r="BZ439" s="279"/>
      <c r="CA439" s="279"/>
      <c r="CB439" s="279"/>
      <c r="CC439" s="279"/>
      <c r="CD439" s="279"/>
      <c r="CE439" s="279"/>
      <c r="CF439" s="279"/>
      <c r="CG439" s="279"/>
      <c r="CH439" s="279"/>
      <c r="CI439" s="279"/>
      <c r="CJ439" s="279"/>
      <c r="CK439" s="279"/>
      <c r="CL439" s="279"/>
      <c r="CM439" s="279"/>
      <c r="CN439" s="279"/>
      <c r="CO439" s="279"/>
      <c r="CP439" s="289" t="str">
        <f t="shared" si="23"/>
        <v/>
      </c>
      <c r="CQ439" s="202"/>
    </row>
    <row r="440" spans="1:95" x14ac:dyDescent="0.3">
      <c r="A440" s="99"/>
      <c r="B440" s="268">
        <f t="shared" si="24"/>
        <v>431</v>
      </c>
      <c r="C440" s="280"/>
      <c r="D440" s="280"/>
      <c r="F440" s="280"/>
      <c r="G440" s="282"/>
      <c r="H440" s="101"/>
      <c r="I440" s="283"/>
      <c r="J440" s="283"/>
      <c r="K440" s="283"/>
      <c r="L440" s="283"/>
      <c r="M440" s="283"/>
      <c r="N440" s="283"/>
      <c r="O440" s="283"/>
      <c r="P440" s="101"/>
      <c r="Q440" s="283"/>
      <c r="R440" s="283"/>
      <c r="S440" s="283"/>
      <c r="T440" s="283"/>
      <c r="U440" s="283"/>
      <c r="V440" s="283"/>
      <c r="W440" s="283"/>
      <c r="X440" s="102"/>
      <c r="Y440" s="284"/>
      <c r="Z440" s="284"/>
      <c r="AA440" s="284"/>
      <c r="AB440" s="206" t="str">
        <f t="shared" si="22"/>
        <v/>
      </c>
      <c r="AC440" s="285"/>
      <c r="AD440" s="285"/>
      <c r="AE440" s="102"/>
      <c r="AF440" s="287"/>
      <c r="AG440" s="287"/>
      <c r="AH440" s="102"/>
      <c r="AI440" s="279"/>
      <c r="AJ440" s="279"/>
      <c r="AK440" s="279"/>
      <c r="AL440" s="279"/>
      <c r="AM440" s="279"/>
      <c r="AN440" s="279"/>
      <c r="AO440" s="279"/>
      <c r="AP440" s="279"/>
      <c r="AQ440" s="92"/>
      <c r="AR440" s="279"/>
      <c r="AS440" s="279"/>
      <c r="AT440" s="279"/>
      <c r="AU440" s="279"/>
      <c r="AV440" s="279"/>
      <c r="AW440" s="279"/>
      <c r="AX440" s="279"/>
      <c r="AY440" s="279"/>
      <c r="AZ440" s="279"/>
      <c r="BA440" s="279"/>
      <c r="BB440" s="279"/>
      <c r="BC440" s="279"/>
      <c r="BD440" s="279"/>
      <c r="BE440" s="279"/>
      <c r="BF440" s="279"/>
      <c r="BG440" s="279"/>
      <c r="BH440" s="279"/>
      <c r="BI440" s="279"/>
      <c r="BJ440" s="279"/>
      <c r="BK440" s="279"/>
      <c r="BL440" s="279"/>
      <c r="BM440" s="279"/>
      <c r="BN440" s="279"/>
      <c r="BO440" s="279"/>
      <c r="BP440" s="279"/>
      <c r="BQ440" s="279"/>
      <c r="BR440" s="279"/>
      <c r="BS440" s="279"/>
      <c r="BT440" s="279"/>
      <c r="BU440" s="279"/>
      <c r="BV440" s="279"/>
      <c r="BW440" s="279"/>
      <c r="BX440" s="279"/>
      <c r="BY440" s="279"/>
      <c r="BZ440" s="279"/>
      <c r="CA440" s="279"/>
      <c r="CB440" s="279"/>
      <c r="CC440" s="279"/>
      <c r="CD440" s="279"/>
      <c r="CE440" s="279"/>
      <c r="CF440" s="279"/>
      <c r="CG440" s="279"/>
      <c r="CH440" s="279"/>
      <c r="CI440" s="279"/>
      <c r="CJ440" s="279"/>
      <c r="CK440" s="279"/>
      <c r="CL440" s="279"/>
      <c r="CM440" s="279"/>
      <c r="CN440" s="279"/>
      <c r="CO440" s="279"/>
      <c r="CP440" s="289" t="str">
        <f t="shared" si="23"/>
        <v/>
      </c>
      <c r="CQ440" s="202"/>
    </row>
    <row r="441" spans="1:95" x14ac:dyDescent="0.3">
      <c r="A441" s="99"/>
      <c r="B441" s="268">
        <f t="shared" si="24"/>
        <v>432</v>
      </c>
      <c r="C441" s="280"/>
      <c r="D441" s="280"/>
      <c r="F441" s="280"/>
      <c r="G441" s="282"/>
      <c r="H441" s="101"/>
      <c r="I441" s="283"/>
      <c r="J441" s="283"/>
      <c r="K441" s="283"/>
      <c r="L441" s="283"/>
      <c r="M441" s="283"/>
      <c r="N441" s="283"/>
      <c r="O441" s="283"/>
      <c r="P441" s="101"/>
      <c r="Q441" s="283"/>
      <c r="R441" s="283"/>
      <c r="S441" s="283"/>
      <c r="T441" s="283"/>
      <c r="U441" s="283"/>
      <c r="V441" s="283"/>
      <c r="W441" s="283"/>
      <c r="X441" s="102"/>
      <c r="Y441" s="284"/>
      <c r="Z441" s="284"/>
      <c r="AA441" s="284"/>
      <c r="AB441" s="206" t="str">
        <f t="shared" si="22"/>
        <v/>
      </c>
      <c r="AC441" s="285"/>
      <c r="AD441" s="285"/>
      <c r="AE441" s="102"/>
      <c r="AF441" s="287"/>
      <c r="AG441" s="287"/>
      <c r="AH441" s="102"/>
      <c r="AI441" s="279"/>
      <c r="AJ441" s="279"/>
      <c r="AK441" s="279"/>
      <c r="AL441" s="279"/>
      <c r="AM441" s="279"/>
      <c r="AN441" s="279"/>
      <c r="AO441" s="279"/>
      <c r="AP441" s="279"/>
      <c r="AQ441" s="92"/>
      <c r="AR441" s="279"/>
      <c r="AS441" s="279"/>
      <c r="AT441" s="279"/>
      <c r="AU441" s="279"/>
      <c r="AV441" s="279"/>
      <c r="AW441" s="279"/>
      <c r="AX441" s="279"/>
      <c r="AY441" s="279"/>
      <c r="AZ441" s="279"/>
      <c r="BA441" s="279"/>
      <c r="BB441" s="279"/>
      <c r="BC441" s="279"/>
      <c r="BD441" s="279"/>
      <c r="BE441" s="279"/>
      <c r="BF441" s="279"/>
      <c r="BG441" s="279"/>
      <c r="BH441" s="279"/>
      <c r="BI441" s="279"/>
      <c r="BJ441" s="279"/>
      <c r="BK441" s="279"/>
      <c r="BL441" s="279"/>
      <c r="BM441" s="279"/>
      <c r="BN441" s="279"/>
      <c r="BO441" s="279"/>
      <c r="BP441" s="279"/>
      <c r="BQ441" s="279"/>
      <c r="BR441" s="279"/>
      <c r="BS441" s="279"/>
      <c r="BT441" s="279"/>
      <c r="BU441" s="279"/>
      <c r="BV441" s="279"/>
      <c r="BW441" s="279"/>
      <c r="BX441" s="279"/>
      <c r="BY441" s="279"/>
      <c r="BZ441" s="279"/>
      <c r="CA441" s="279"/>
      <c r="CB441" s="279"/>
      <c r="CC441" s="279"/>
      <c r="CD441" s="279"/>
      <c r="CE441" s="279"/>
      <c r="CF441" s="279"/>
      <c r="CG441" s="279"/>
      <c r="CH441" s="279"/>
      <c r="CI441" s="279"/>
      <c r="CJ441" s="279"/>
      <c r="CK441" s="279"/>
      <c r="CL441" s="279"/>
      <c r="CM441" s="279"/>
      <c r="CN441" s="279"/>
      <c r="CO441" s="279"/>
      <c r="CP441" s="289" t="str">
        <f t="shared" si="23"/>
        <v/>
      </c>
      <c r="CQ441" s="202"/>
    </row>
    <row r="442" spans="1:95" x14ac:dyDescent="0.3">
      <c r="A442" s="99"/>
      <c r="B442" s="268">
        <f t="shared" si="24"/>
        <v>433</v>
      </c>
      <c r="C442" s="280"/>
      <c r="D442" s="280"/>
      <c r="F442" s="280"/>
      <c r="G442" s="282"/>
      <c r="H442" s="101"/>
      <c r="I442" s="283"/>
      <c r="J442" s="283"/>
      <c r="K442" s="283"/>
      <c r="L442" s="283"/>
      <c r="M442" s="283"/>
      <c r="N442" s="283"/>
      <c r="O442" s="283"/>
      <c r="P442" s="101"/>
      <c r="Q442" s="283"/>
      <c r="R442" s="283"/>
      <c r="S442" s="283"/>
      <c r="T442" s="283"/>
      <c r="U442" s="283"/>
      <c r="V442" s="283"/>
      <c r="W442" s="283"/>
      <c r="X442" s="102"/>
      <c r="Y442" s="284"/>
      <c r="Z442" s="284"/>
      <c r="AA442" s="284"/>
      <c r="AB442" s="206" t="str">
        <f t="shared" si="22"/>
        <v/>
      </c>
      <c r="AC442" s="285"/>
      <c r="AD442" s="285"/>
      <c r="AE442" s="102"/>
      <c r="AF442" s="287"/>
      <c r="AG442" s="287"/>
      <c r="AH442" s="102"/>
      <c r="AI442" s="279"/>
      <c r="AJ442" s="279"/>
      <c r="AK442" s="279"/>
      <c r="AL442" s="279"/>
      <c r="AM442" s="279"/>
      <c r="AN442" s="279"/>
      <c r="AO442" s="279"/>
      <c r="AP442" s="279"/>
      <c r="AQ442" s="92"/>
      <c r="AR442" s="279"/>
      <c r="AS442" s="279"/>
      <c r="AT442" s="279"/>
      <c r="AU442" s="279"/>
      <c r="AV442" s="279"/>
      <c r="AW442" s="279"/>
      <c r="AX442" s="279"/>
      <c r="AY442" s="279"/>
      <c r="AZ442" s="279"/>
      <c r="BA442" s="279"/>
      <c r="BB442" s="279"/>
      <c r="BC442" s="279"/>
      <c r="BD442" s="279"/>
      <c r="BE442" s="279"/>
      <c r="BF442" s="279"/>
      <c r="BG442" s="279"/>
      <c r="BH442" s="279"/>
      <c r="BI442" s="279"/>
      <c r="BJ442" s="279"/>
      <c r="BK442" s="279"/>
      <c r="BL442" s="279"/>
      <c r="BM442" s="279"/>
      <c r="BN442" s="279"/>
      <c r="BO442" s="279"/>
      <c r="BP442" s="279"/>
      <c r="BQ442" s="279"/>
      <c r="BR442" s="279"/>
      <c r="BS442" s="279"/>
      <c r="BT442" s="279"/>
      <c r="BU442" s="279"/>
      <c r="BV442" s="279"/>
      <c r="BW442" s="279"/>
      <c r="BX442" s="279"/>
      <c r="BY442" s="279"/>
      <c r="BZ442" s="279"/>
      <c r="CA442" s="279"/>
      <c r="CB442" s="279"/>
      <c r="CC442" s="279"/>
      <c r="CD442" s="279"/>
      <c r="CE442" s="279"/>
      <c r="CF442" s="279"/>
      <c r="CG442" s="279"/>
      <c r="CH442" s="279"/>
      <c r="CI442" s="279"/>
      <c r="CJ442" s="279"/>
      <c r="CK442" s="279"/>
      <c r="CL442" s="279"/>
      <c r="CM442" s="279"/>
      <c r="CN442" s="279"/>
      <c r="CO442" s="279"/>
      <c r="CP442" s="289" t="str">
        <f t="shared" si="23"/>
        <v/>
      </c>
      <c r="CQ442" s="202"/>
    </row>
    <row r="443" spans="1:95" x14ac:dyDescent="0.3">
      <c r="A443" s="99"/>
      <c r="B443" s="268">
        <f t="shared" si="24"/>
        <v>434</v>
      </c>
      <c r="C443" s="280"/>
      <c r="D443" s="280"/>
      <c r="F443" s="280"/>
      <c r="G443" s="282"/>
      <c r="H443" s="101"/>
      <c r="I443" s="283"/>
      <c r="J443" s="283"/>
      <c r="K443" s="283"/>
      <c r="L443" s="283"/>
      <c r="M443" s="283"/>
      <c r="N443" s="283"/>
      <c r="O443" s="283"/>
      <c r="P443" s="101"/>
      <c r="Q443" s="283"/>
      <c r="R443" s="283"/>
      <c r="S443" s="283"/>
      <c r="T443" s="283"/>
      <c r="U443" s="283"/>
      <c r="V443" s="283"/>
      <c r="W443" s="283"/>
      <c r="X443" s="102"/>
      <c r="Y443" s="284"/>
      <c r="Z443" s="284"/>
      <c r="AA443" s="284"/>
      <c r="AB443" s="206" t="str">
        <f t="shared" si="22"/>
        <v/>
      </c>
      <c r="AC443" s="285"/>
      <c r="AD443" s="285"/>
      <c r="AE443" s="102"/>
      <c r="AF443" s="287"/>
      <c r="AG443" s="287"/>
      <c r="AH443" s="102"/>
      <c r="AI443" s="279"/>
      <c r="AJ443" s="279"/>
      <c r="AK443" s="279"/>
      <c r="AL443" s="279"/>
      <c r="AM443" s="279"/>
      <c r="AN443" s="279"/>
      <c r="AO443" s="279"/>
      <c r="AP443" s="279"/>
      <c r="AQ443" s="92"/>
      <c r="AR443" s="279"/>
      <c r="AS443" s="279"/>
      <c r="AT443" s="279"/>
      <c r="AU443" s="279"/>
      <c r="AV443" s="279"/>
      <c r="AW443" s="279"/>
      <c r="AX443" s="279"/>
      <c r="AY443" s="279"/>
      <c r="AZ443" s="279"/>
      <c r="BA443" s="279"/>
      <c r="BB443" s="279"/>
      <c r="BC443" s="279"/>
      <c r="BD443" s="279"/>
      <c r="BE443" s="279"/>
      <c r="BF443" s="279"/>
      <c r="BG443" s="279"/>
      <c r="BH443" s="279"/>
      <c r="BI443" s="279"/>
      <c r="BJ443" s="279"/>
      <c r="BK443" s="279"/>
      <c r="BL443" s="279"/>
      <c r="BM443" s="279"/>
      <c r="BN443" s="279"/>
      <c r="BO443" s="279"/>
      <c r="BP443" s="279"/>
      <c r="BQ443" s="279"/>
      <c r="BR443" s="279"/>
      <c r="BS443" s="279"/>
      <c r="BT443" s="279"/>
      <c r="BU443" s="279"/>
      <c r="BV443" s="279"/>
      <c r="BW443" s="279"/>
      <c r="BX443" s="279"/>
      <c r="BY443" s="279"/>
      <c r="BZ443" s="279"/>
      <c r="CA443" s="279"/>
      <c r="CB443" s="279"/>
      <c r="CC443" s="279"/>
      <c r="CD443" s="279"/>
      <c r="CE443" s="279"/>
      <c r="CF443" s="279"/>
      <c r="CG443" s="279"/>
      <c r="CH443" s="279"/>
      <c r="CI443" s="279"/>
      <c r="CJ443" s="279"/>
      <c r="CK443" s="279"/>
      <c r="CL443" s="279"/>
      <c r="CM443" s="279"/>
      <c r="CN443" s="279"/>
      <c r="CO443" s="279"/>
      <c r="CP443" s="289" t="str">
        <f t="shared" si="23"/>
        <v/>
      </c>
      <c r="CQ443" s="202"/>
    </row>
    <row r="444" spans="1:95" x14ac:dyDescent="0.3">
      <c r="A444" s="99"/>
      <c r="B444" s="268">
        <f t="shared" si="24"/>
        <v>435</v>
      </c>
      <c r="C444" s="280"/>
      <c r="D444" s="280"/>
      <c r="F444" s="280"/>
      <c r="G444" s="282"/>
      <c r="H444" s="101"/>
      <c r="I444" s="283"/>
      <c r="J444" s="283"/>
      <c r="K444" s="283"/>
      <c r="L444" s="283"/>
      <c r="M444" s="283"/>
      <c r="N444" s="283"/>
      <c r="O444" s="283"/>
      <c r="P444" s="101"/>
      <c r="Q444" s="283"/>
      <c r="R444" s="283"/>
      <c r="S444" s="283"/>
      <c r="T444" s="283"/>
      <c r="U444" s="283"/>
      <c r="V444" s="283"/>
      <c r="W444" s="283"/>
      <c r="X444" s="102"/>
      <c r="Y444" s="284"/>
      <c r="Z444" s="284"/>
      <c r="AA444" s="284"/>
      <c r="AB444" s="206" t="str">
        <f t="shared" si="22"/>
        <v/>
      </c>
      <c r="AC444" s="285"/>
      <c r="AD444" s="285"/>
      <c r="AE444" s="102"/>
      <c r="AF444" s="287"/>
      <c r="AG444" s="287"/>
      <c r="AH444" s="102"/>
      <c r="AI444" s="279"/>
      <c r="AJ444" s="279"/>
      <c r="AK444" s="279"/>
      <c r="AL444" s="279"/>
      <c r="AM444" s="279"/>
      <c r="AN444" s="279"/>
      <c r="AO444" s="279"/>
      <c r="AP444" s="279"/>
      <c r="AQ444" s="92"/>
      <c r="AR444" s="279"/>
      <c r="AS444" s="279"/>
      <c r="AT444" s="279"/>
      <c r="AU444" s="279"/>
      <c r="AV444" s="279"/>
      <c r="AW444" s="279"/>
      <c r="AX444" s="279"/>
      <c r="AY444" s="279"/>
      <c r="AZ444" s="279"/>
      <c r="BA444" s="279"/>
      <c r="BB444" s="279"/>
      <c r="BC444" s="279"/>
      <c r="BD444" s="279"/>
      <c r="BE444" s="279"/>
      <c r="BF444" s="279"/>
      <c r="BG444" s="279"/>
      <c r="BH444" s="279"/>
      <c r="BI444" s="279"/>
      <c r="BJ444" s="279"/>
      <c r="BK444" s="279"/>
      <c r="BL444" s="279"/>
      <c r="BM444" s="279"/>
      <c r="BN444" s="279"/>
      <c r="BO444" s="279"/>
      <c r="BP444" s="279"/>
      <c r="BQ444" s="279"/>
      <c r="BR444" s="279"/>
      <c r="BS444" s="279"/>
      <c r="BT444" s="279"/>
      <c r="BU444" s="279"/>
      <c r="BV444" s="279"/>
      <c r="BW444" s="279"/>
      <c r="BX444" s="279"/>
      <c r="BY444" s="279"/>
      <c r="BZ444" s="279"/>
      <c r="CA444" s="279"/>
      <c r="CB444" s="279"/>
      <c r="CC444" s="279"/>
      <c r="CD444" s="279"/>
      <c r="CE444" s="279"/>
      <c r="CF444" s="279"/>
      <c r="CG444" s="279"/>
      <c r="CH444" s="279"/>
      <c r="CI444" s="279"/>
      <c r="CJ444" s="279"/>
      <c r="CK444" s="279"/>
      <c r="CL444" s="279"/>
      <c r="CM444" s="279"/>
      <c r="CN444" s="279"/>
      <c r="CO444" s="279"/>
      <c r="CP444" s="289" t="str">
        <f t="shared" si="23"/>
        <v/>
      </c>
      <c r="CQ444" s="202"/>
    </row>
    <row r="445" spans="1:95" x14ac:dyDescent="0.3">
      <c r="A445" s="99"/>
      <c r="B445" s="268">
        <f t="shared" si="24"/>
        <v>436</v>
      </c>
      <c r="C445" s="280"/>
      <c r="D445" s="280"/>
      <c r="F445" s="280"/>
      <c r="G445" s="282"/>
      <c r="H445" s="101"/>
      <c r="I445" s="283"/>
      <c r="J445" s="283"/>
      <c r="K445" s="283"/>
      <c r="L445" s="283"/>
      <c r="M445" s="283"/>
      <c r="N445" s="283"/>
      <c r="O445" s="283"/>
      <c r="P445" s="101"/>
      <c r="Q445" s="283"/>
      <c r="R445" s="283"/>
      <c r="S445" s="283"/>
      <c r="T445" s="283"/>
      <c r="U445" s="283"/>
      <c r="V445" s="283"/>
      <c r="W445" s="283"/>
      <c r="X445" s="102"/>
      <c r="Y445" s="284"/>
      <c r="Z445" s="284"/>
      <c r="AA445" s="284"/>
      <c r="AB445" s="206" t="str">
        <f t="shared" si="22"/>
        <v/>
      </c>
      <c r="AC445" s="285"/>
      <c r="AD445" s="285"/>
      <c r="AE445" s="102"/>
      <c r="AF445" s="287"/>
      <c r="AG445" s="287"/>
      <c r="AH445" s="102"/>
      <c r="AI445" s="279"/>
      <c r="AJ445" s="279"/>
      <c r="AK445" s="279"/>
      <c r="AL445" s="279"/>
      <c r="AM445" s="279"/>
      <c r="AN445" s="279"/>
      <c r="AO445" s="279"/>
      <c r="AP445" s="279"/>
      <c r="AQ445" s="92"/>
      <c r="AR445" s="279"/>
      <c r="AS445" s="279"/>
      <c r="AT445" s="279"/>
      <c r="AU445" s="279"/>
      <c r="AV445" s="279"/>
      <c r="AW445" s="279"/>
      <c r="AX445" s="279"/>
      <c r="AY445" s="279"/>
      <c r="AZ445" s="279"/>
      <c r="BA445" s="279"/>
      <c r="BB445" s="279"/>
      <c r="BC445" s="279"/>
      <c r="BD445" s="279"/>
      <c r="BE445" s="279"/>
      <c r="BF445" s="279"/>
      <c r="BG445" s="279"/>
      <c r="BH445" s="279"/>
      <c r="BI445" s="279"/>
      <c r="BJ445" s="279"/>
      <c r="BK445" s="279"/>
      <c r="BL445" s="279"/>
      <c r="BM445" s="279"/>
      <c r="BN445" s="279"/>
      <c r="BO445" s="279"/>
      <c r="BP445" s="279"/>
      <c r="BQ445" s="279"/>
      <c r="BR445" s="279"/>
      <c r="BS445" s="279"/>
      <c r="BT445" s="279"/>
      <c r="BU445" s="279"/>
      <c r="BV445" s="279"/>
      <c r="BW445" s="279"/>
      <c r="BX445" s="279"/>
      <c r="BY445" s="279"/>
      <c r="BZ445" s="279"/>
      <c r="CA445" s="279"/>
      <c r="CB445" s="279"/>
      <c r="CC445" s="279"/>
      <c r="CD445" s="279"/>
      <c r="CE445" s="279"/>
      <c r="CF445" s="279"/>
      <c r="CG445" s="279"/>
      <c r="CH445" s="279"/>
      <c r="CI445" s="279"/>
      <c r="CJ445" s="279"/>
      <c r="CK445" s="279"/>
      <c r="CL445" s="279"/>
      <c r="CM445" s="279"/>
      <c r="CN445" s="279"/>
      <c r="CO445" s="279"/>
      <c r="CP445" s="289" t="str">
        <f t="shared" si="23"/>
        <v/>
      </c>
      <c r="CQ445" s="202"/>
    </row>
    <row r="446" spans="1:95" x14ac:dyDescent="0.3">
      <c r="A446" s="99"/>
      <c r="B446" s="268">
        <f t="shared" si="24"/>
        <v>437</v>
      </c>
      <c r="C446" s="280"/>
      <c r="D446" s="280"/>
      <c r="F446" s="280"/>
      <c r="G446" s="282"/>
      <c r="H446" s="101"/>
      <c r="I446" s="283"/>
      <c r="J446" s="283"/>
      <c r="K446" s="283"/>
      <c r="L446" s="283"/>
      <c r="M446" s="283"/>
      <c r="N446" s="283"/>
      <c r="O446" s="283"/>
      <c r="P446" s="101"/>
      <c r="Q446" s="283"/>
      <c r="R446" s="283"/>
      <c r="S446" s="283"/>
      <c r="T446" s="283"/>
      <c r="U446" s="283"/>
      <c r="V446" s="283"/>
      <c r="W446" s="283"/>
      <c r="X446" s="102"/>
      <c r="Y446" s="284"/>
      <c r="Z446" s="284"/>
      <c r="AA446" s="284"/>
      <c r="AB446" s="206" t="str">
        <f t="shared" si="22"/>
        <v/>
      </c>
      <c r="AC446" s="285"/>
      <c r="AD446" s="285"/>
      <c r="AE446" s="102"/>
      <c r="AF446" s="287"/>
      <c r="AG446" s="287"/>
      <c r="AH446" s="102"/>
      <c r="AI446" s="279"/>
      <c r="AJ446" s="279"/>
      <c r="AK446" s="279"/>
      <c r="AL446" s="279"/>
      <c r="AM446" s="279"/>
      <c r="AN446" s="279"/>
      <c r="AO446" s="279"/>
      <c r="AP446" s="279"/>
      <c r="AQ446" s="92"/>
      <c r="AR446" s="279"/>
      <c r="AS446" s="279"/>
      <c r="AT446" s="279"/>
      <c r="AU446" s="279"/>
      <c r="AV446" s="279"/>
      <c r="AW446" s="279"/>
      <c r="AX446" s="279"/>
      <c r="AY446" s="279"/>
      <c r="AZ446" s="279"/>
      <c r="BA446" s="279"/>
      <c r="BB446" s="279"/>
      <c r="BC446" s="279"/>
      <c r="BD446" s="279"/>
      <c r="BE446" s="279"/>
      <c r="BF446" s="279"/>
      <c r="BG446" s="279"/>
      <c r="BH446" s="279"/>
      <c r="BI446" s="279"/>
      <c r="BJ446" s="279"/>
      <c r="BK446" s="279"/>
      <c r="BL446" s="279"/>
      <c r="BM446" s="279"/>
      <c r="BN446" s="279"/>
      <c r="BO446" s="279"/>
      <c r="BP446" s="279"/>
      <c r="BQ446" s="279"/>
      <c r="BR446" s="279"/>
      <c r="BS446" s="279"/>
      <c r="BT446" s="279"/>
      <c r="BU446" s="279"/>
      <c r="BV446" s="279"/>
      <c r="BW446" s="279"/>
      <c r="BX446" s="279"/>
      <c r="BY446" s="279"/>
      <c r="BZ446" s="279"/>
      <c r="CA446" s="279"/>
      <c r="CB446" s="279"/>
      <c r="CC446" s="279"/>
      <c r="CD446" s="279"/>
      <c r="CE446" s="279"/>
      <c r="CF446" s="279"/>
      <c r="CG446" s="279"/>
      <c r="CH446" s="279"/>
      <c r="CI446" s="279"/>
      <c r="CJ446" s="279"/>
      <c r="CK446" s="279"/>
      <c r="CL446" s="279"/>
      <c r="CM446" s="279"/>
      <c r="CN446" s="279"/>
      <c r="CO446" s="279"/>
      <c r="CP446" s="289" t="str">
        <f t="shared" si="23"/>
        <v/>
      </c>
      <c r="CQ446" s="202"/>
    </row>
    <row r="447" spans="1:95" x14ac:dyDescent="0.3">
      <c r="A447" s="99"/>
      <c r="B447" s="268">
        <f t="shared" si="24"/>
        <v>438</v>
      </c>
      <c r="C447" s="280"/>
      <c r="D447" s="280"/>
      <c r="F447" s="280"/>
      <c r="G447" s="282"/>
      <c r="H447" s="101"/>
      <c r="I447" s="283"/>
      <c r="J447" s="283"/>
      <c r="K447" s="283"/>
      <c r="L447" s="283"/>
      <c r="M447" s="283"/>
      <c r="N447" s="283"/>
      <c r="O447" s="283"/>
      <c r="P447" s="101"/>
      <c r="Q447" s="283"/>
      <c r="R447" s="283"/>
      <c r="S447" s="283"/>
      <c r="T447" s="283"/>
      <c r="U447" s="283"/>
      <c r="V447" s="283"/>
      <c r="W447" s="283"/>
      <c r="X447" s="102"/>
      <c r="Y447" s="284"/>
      <c r="Z447" s="284"/>
      <c r="AA447" s="284"/>
      <c r="AB447" s="206" t="str">
        <f t="shared" si="22"/>
        <v/>
      </c>
      <c r="AC447" s="285"/>
      <c r="AD447" s="285"/>
      <c r="AE447" s="102"/>
      <c r="AF447" s="287"/>
      <c r="AG447" s="287"/>
      <c r="AH447" s="102"/>
      <c r="AI447" s="279"/>
      <c r="AJ447" s="279"/>
      <c r="AK447" s="279"/>
      <c r="AL447" s="279"/>
      <c r="AM447" s="279"/>
      <c r="AN447" s="279"/>
      <c r="AO447" s="279"/>
      <c r="AP447" s="279"/>
      <c r="AQ447" s="92"/>
      <c r="AR447" s="279"/>
      <c r="AS447" s="279"/>
      <c r="AT447" s="279"/>
      <c r="AU447" s="279"/>
      <c r="AV447" s="279"/>
      <c r="AW447" s="279"/>
      <c r="AX447" s="279"/>
      <c r="AY447" s="279"/>
      <c r="AZ447" s="279"/>
      <c r="BA447" s="279"/>
      <c r="BB447" s="279"/>
      <c r="BC447" s="279"/>
      <c r="BD447" s="279"/>
      <c r="BE447" s="279"/>
      <c r="BF447" s="279"/>
      <c r="BG447" s="279"/>
      <c r="BH447" s="279"/>
      <c r="BI447" s="279"/>
      <c r="BJ447" s="279"/>
      <c r="BK447" s="279"/>
      <c r="BL447" s="279"/>
      <c r="BM447" s="279"/>
      <c r="BN447" s="279"/>
      <c r="BO447" s="279"/>
      <c r="BP447" s="279"/>
      <c r="BQ447" s="279"/>
      <c r="BR447" s="279"/>
      <c r="BS447" s="279"/>
      <c r="BT447" s="279"/>
      <c r="BU447" s="279"/>
      <c r="BV447" s="279"/>
      <c r="BW447" s="279"/>
      <c r="BX447" s="279"/>
      <c r="BY447" s="279"/>
      <c r="BZ447" s="279"/>
      <c r="CA447" s="279"/>
      <c r="CB447" s="279"/>
      <c r="CC447" s="279"/>
      <c r="CD447" s="279"/>
      <c r="CE447" s="279"/>
      <c r="CF447" s="279"/>
      <c r="CG447" s="279"/>
      <c r="CH447" s="279"/>
      <c r="CI447" s="279"/>
      <c r="CJ447" s="279"/>
      <c r="CK447" s="279"/>
      <c r="CL447" s="279"/>
      <c r="CM447" s="279"/>
      <c r="CN447" s="279"/>
      <c r="CO447" s="279"/>
      <c r="CP447" s="289" t="str">
        <f t="shared" si="23"/>
        <v/>
      </c>
      <c r="CQ447" s="202"/>
    </row>
    <row r="448" spans="1:95" x14ac:dyDescent="0.3">
      <c r="A448" s="99"/>
      <c r="B448" s="268">
        <f t="shared" si="24"/>
        <v>439</v>
      </c>
      <c r="C448" s="280"/>
      <c r="D448" s="280"/>
      <c r="F448" s="280"/>
      <c r="G448" s="282"/>
      <c r="H448" s="101"/>
      <c r="I448" s="283"/>
      <c r="J448" s="283"/>
      <c r="K448" s="283"/>
      <c r="L448" s="283"/>
      <c r="M448" s="283"/>
      <c r="N448" s="283"/>
      <c r="O448" s="283"/>
      <c r="P448" s="101"/>
      <c r="Q448" s="283"/>
      <c r="R448" s="283"/>
      <c r="S448" s="283"/>
      <c r="T448" s="283"/>
      <c r="U448" s="283"/>
      <c r="V448" s="283"/>
      <c r="W448" s="283"/>
      <c r="X448" s="102"/>
      <c r="Y448" s="284"/>
      <c r="Z448" s="284"/>
      <c r="AA448" s="284"/>
      <c r="AB448" s="206" t="str">
        <f t="shared" si="22"/>
        <v/>
      </c>
      <c r="AC448" s="285"/>
      <c r="AD448" s="285"/>
      <c r="AE448" s="102"/>
      <c r="AF448" s="287"/>
      <c r="AG448" s="287"/>
      <c r="AH448" s="102"/>
      <c r="AI448" s="279"/>
      <c r="AJ448" s="279"/>
      <c r="AK448" s="279"/>
      <c r="AL448" s="279"/>
      <c r="AM448" s="279"/>
      <c r="AN448" s="279"/>
      <c r="AO448" s="279"/>
      <c r="AP448" s="279"/>
      <c r="AQ448" s="92"/>
      <c r="AR448" s="279"/>
      <c r="AS448" s="279"/>
      <c r="AT448" s="279"/>
      <c r="AU448" s="279"/>
      <c r="AV448" s="279"/>
      <c r="AW448" s="279"/>
      <c r="AX448" s="279"/>
      <c r="AY448" s="279"/>
      <c r="AZ448" s="279"/>
      <c r="BA448" s="279"/>
      <c r="BB448" s="279"/>
      <c r="BC448" s="279"/>
      <c r="BD448" s="279"/>
      <c r="BE448" s="279"/>
      <c r="BF448" s="279"/>
      <c r="BG448" s="279"/>
      <c r="BH448" s="279"/>
      <c r="BI448" s="279"/>
      <c r="BJ448" s="279"/>
      <c r="BK448" s="279"/>
      <c r="BL448" s="279"/>
      <c r="BM448" s="279"/>
      <c r="BN448" s="279"/>
      <c r="BO448" s="279"/>
      <c r="BP448" s="279"/>
      <c r="BQ448" s="279"/>
      <c r="BR448" s="279"/>
      <c r="BS448" s="279"/>
      <c r="BT448" s="279"/>
      <c r="BU448" s="279"/>
      <c r="BV448" s="279"/>
      <c r="BW448" s="279"/>
      <c r="BX448" s="279"/>
      <c r="BY448" s="279"/>
      <c r="BZ448" s="279"/>
      <c r="CA448" s="279"/>
      <c r="CB448" s="279"/>
      <c r="CC448" s="279"/>
      <c r="CD448" s="279"/>
      <c r="CE448" s="279"/>
      <c r="CF448" s="279"/>
      <c r="CG448" s="279"/>
      <c r="CH448" s="279"/>
      <c r="CI448" s="279"/>
      <c r="CJ448" s="279"/>
      <c r="CK448" s="279"/>
      <c r="CL448" s="279"/>
      <c r="CM448" s="279"/>
      <c r="CN448" s="279"/>
      <c r="CO448" s="279"/>
      <c r="CP448" s="289" t="str">
        <f t="shared" si="23"/>
        <v/>
      </c>
      <c r="CQ448" s="202"/>
    </row>
    <row r="449" spans="1:95" x14ac:dyDescent="0.3">
      <c r="A449" s="99"/>
      <c r="B449" s="268">
        <f t="shared" si="24"/>
        <v>440</v>
      </c>
      <c r="C449" s="280"/>
      <c r="D449" s="280"/>
      <c r="F449" s="280"/>
      <c r="G449" s="282"/>
      <c r="H449" s="101"/>
      <c r="I449" s="283"/>
      <c r="J449" s="283"/>
      <c r="K449" s="283"/>
      <c r="L449" s="283"/>
      <c r="M449" s="283"/>
      <c r="N449" s="283"/>
      <c r="O449" s="283"/>
      <c r="P449" s="101"/>
      <c r="Q449" s="283"/>
      <c r="R449" s="283"/>
      <c r="S449" s="283"/>
      <c r="T449" s="283"/>
      <c r="U449" s="283"/>
      <c r="V449" s="283"/>
      <c r="W449" s="283"/>
      <c r="X449" s="102"/>
      <c r="Y449" s="284"/>
      <c r="Z449" s="284"/>
      <c r="AA449" s="284"/>
      <c r="AB449" s="206" t="str">
        <f t="shared" si="22"/>
        <v/>
      </c>
      <c r="AC449" s="285"/>
      <c r="AD449" s="285"/>
      <c r="AE449" s="102"/>
      <c r="AF449" s="287"/>
      <c r="AG449" s="287"/>
      <c r="AH449" s="102"/>
      <c r="AI449" s="279"/>
      <c r="AJ449" s="279"/>
      <c r="AK449" s="279"/>
      <c r="AL449" s="279"/>
      <c r="AM449" s="279"/>
      <c r="AN449" s="279"/>
      <c r="AO449" s="279"/>
      <c r="AP449" s="279"/>
      <c r="AQ449" s="92"/>
      <c r="AR449" s="279"/>
      <c r="AS449" s="279"/>
      <c r="AT449" s="279"/>
      <c r="AU449" s="279"/>
      <c r="AV449" s="279"/>
      <c r="AW449" s="279"/>
      <c r="AX449" s="279"/>
      <c r="AY449" s="279"/>
      <c r="AZ449" s="279"/>
      <c r="BA449" s="279"/>
      <c r="BB449" s="279"/>
      <c r="BC449" s="279"/>
      <c r="BD449" s="279"/>
      <c r="BE449" s="279"/>
      <c r="BF449" s="279"/>
      <c r="BG449" s="279"/>
      <c r="BH449" s="279"/>
      <c r="BI449" s="279"/>
      <c r="BJ449" s="279"/>
      <c r="BK449" s="279"/>
      <c r="BL449" s="279"/>
      <c r="BM449" s="279"/>
      <c r="BN449" s="279"/>
      <c r="BO449" s="279"/>
      <c r="BP449" s="279"/>
      <c r="BQ449" s="279"/>
      <c r="BR449" s="279"/>
      <c r="BS449" s="279"/>
      <c r="BT449" s="279"/>
      <c r="BU449" s="279"/>
      <c r="BV449" s="279"/>
      <c r="BW449" s="279"/>
      <c r="BX449" s="279"/>
      <c r="BY449" s="279"/>
      <c r="BZ449" s="279"/>
      <c r="CA449" s="279"/>
      <c r="CB449" s="279"/>
      <c r="CC449" s="279"/>
      <c r="CD449" s="279"/>
      <c r="CE449" s="279"/>
      <c r="CF449" s="279"/>
      <c r="CG449" s="279"/>
      <c r="CH449" s="279"/>
      <c r="CI449" s="279"/>
      <c r="CJ449" s="279"/>
      <c r="CK449" s="279"/>
      <c r="CL449" s="279"/>
      <c r="CM449" s="279"/>
      <c r="CN449" s="279"/>
      <c r="CO449" s="279"/>
      <c r="CP449" s="289" t="str">
        <f t="shared" si="23"/>
        <v/>
      </c>
      <c r="CQ449" s="202"/>
    </row>
    <row r="450" spans="1:95" x14ac:dyDescent="0.3">
      <c r="A450" s="99"/>
      <c r="B450" s="268">
        <f t="shared" si="24"/>
        <v>441</v>
      </c>
      <c r="C450" s="280"/>
      <c r="D450" s="280"/>
      <c r="F450" s="280"/>
      <c r="G450" s="282"/>
      <c r="H450" s="101"/>
      <c r="I450" s="283"/>
      <c r="J450" s="283"/>
      <c r="K450" s="283"/>
      <c r="L450" s="283"/>
      <c r="M450" s="283"/>
      <c r="N450" s="283"/>
      <c r="O450" s="283"/>
      <c r="P450" s="101"/>
      <c r="Q450" s="283"/>
      <c r="R450" s="283"/>
      <c r="S450" s="283"/>
      <c r="T450" s="283"/>
      <c r="U450" s="283"/>
      <c r="V450" s="283"/>
      <c r="W450" s="283"/>
      <c r="X450" s="102"/>
      <c r="Y450" s="284"/>
      <c r="Z450" s="284"/>
      <c r="AA450" s="284"/>
      <c r="AB450" s="206" t="str">
        <f t="shared" si="22"/>
        <v/>
      </c>
      <c r="AC450" s="285"/>
      <c r="AD450" s="285"/>
      <c r="AE450" s="102"/>
      <c r="AF450" s="287"/>
      <c r="AG450" s="287"/>
      <c r="AH450" s="102"/>
      <c r="AI450" s="279"/>
      <c r="AJ450" s="279"/>
      <c r="AK450" s="279"/>
      <c r="AL450" s="279"/>
      <c r="AM450" s="279"/>
      <c r="AN450" s="279"/>
      <c r="AO450" s="279"/>
      <c r="AP450" s="279"/>
      <c r="AQ450" s="92"/>
      <c r="AR450" s="279"/>
      <c r="AS450" s="279"/>
      <c r="AT450" s="279"/>
      <c r="AU450" s="279"/>
      <c r="AV450" s="279"/>
      <c r="AW450" s="279"/>
      <c r="AX450" s="279"/>
      <c r="AY450" s="279"/>
      <c r="AZ450" s="279"/>
      <c r="BA450" s="279"/>
      <c r="BB450" s="279"/>
      <c r="BC450" s="279"/>
      <c r="BD450" s="279"/>
      <c r="BE450" s="279"/>
      <c r="BF450" s="279"/>
      <c r="BG450" s="279"/>
      <c r="BH450" s="279"/>
      <c r="BI450" s="279"/>
      <c r="BJ450" s="279"/>
      <c r="BK450" s="279"/>
      <c r="BL450" s="279"/>
      <c r="BM450" s="279"/>
      <c r="BN450" s="279"/>
      <c r="BO450" s="279"/>
      <c r="BP450" s="279"/>
      <c r="BQ450" s="279"/>
      <c r="BR450" s="279"/>
      <c r="BS450" s="279"/>
      <c r="BT450" s="279"/>
      <c r="BU450" s="279"/>
      <c r="BV450" s="279"/>
      <c r="BW450" s="279"/>
      <c r="BX450" s="279"/>
      <c r="BY450" s="279"/>
      <c r="BZ450" s="279"/>
      <c r="CA450" s="279"/>
      <c r="CB450" s="279"/>
      <c r="CC450" s="279"/>
      <c r="CD450" s="279"/>
      <c r="CE450" s="279"/>
      <c r="CF450" s="279"/>
      <c r="CG450" s="279"/>
      <c r="CH450" s="279"/>
      <c r="CI450" s="279"/>
      <c r="CJ450" s="279"/>
      <c r="CK450" s="279"/>
      <c r="CL450" s="279"/>
      <c r="CM450" s="279"/>
      <c r="CN450" s="279"/>
      <c r="CO450" s="279"/>
      <c r="CP450" s="289" t="str">
        <f t="shared" si="23"/>
        <v/>
      </c>
      <c r="CQ450" s="202"/>
    </row>
    <row r="451" spans="1:95" x14ac:dyDescent="0.3">
      <c r="A451" s="99"/>
      <c r="B451" s="268">
        <f t="shared" si="24"/>
        <v>442</v>
      </c>
      <c r="C451" s="280"/>
      <c r="D451" s="280"/>
      <c r="F451" s="280"/>
      <c r="G451" s="282"/>
      <c r="H451" s="101"/>
      <c r="I451" s="283"/>
      <c r="J451" s="283"/>
      <c r="K451" s="283"/>
      <c r="L451" s="283"/>
      <c r="M451" s="283"/>
      <c r="N451" s="283"/>
      <c r="O451" s="283"/>
      <c r="P451" s="101"/>
      <c r="Q451" s="283"/>
      <c r="R451" s="283"/>
      <c r="S451" s="283"/>
      <c r="T451" s="283"/>
      <c r="U451" s="283"/>
      <c r="V451" s="283"/>
      <c r="W451" s="283"/>
      <c r="X451" s="102"/>
      <c r="Y451" s="284"/>
      <c r="Z451" s="284"/>
      <c r="AA451" s="284"/>
      <c r="AB451" s="206" t="str">
        <f t="shared" si="22"/>
        <v/>
      </c>
      <c r="AC451" s="285"/>
      <c r="AD451" s="285"/>
      <c r="AE451" s="102"/>
      <c r="AF451" s="287"/>
      <c r="AG451" s="287"/>
      <c r="AH451" s="102"/>
      <c r="AI451" s="279"/>
      <c r="AJ451" s="279"/>
      <c r="AK451" s="279"/>
      <c r="AL451" s="279"/>
      <c r="AM451" s="279"/>
      <c r="AN451" s="279"/>
      <c r="AO451" s="279"/>
      <c r="AP451" s="279"/>
      <c r="AQ451" s="92"/>
      <c r="AR451" s="279"/>
      <c r="AS451" s="279"/>
      <c r="AT451" s="279"/>
      <c r="AU451" s="279"/>
      <c r="AV451" s="279"/>
      <c r="AW451" s="279"/>
      <c r="AX451" s="279"/>
      <c r="AY451" s="279"/>
      <c r="AZ451" s="279"/>
      <c r="BA451" s="279"/>
      <c r="BB451" s="279"/>
      <c r="BC451" s="279"/>
      <c r="BD451" s="279"/>
      <c r="BE451" s="279"/>
      <c r="BF451" s="279"/>
      <c r="BG451" s="279"/>
      <c r="BH451" s="279"/>
      <c r="BI451" s="279"/>
      <c r="BJ451" s="279"/>
      <c r="BK451" s="279"/>
      <c r="BL451" s="279"/>
      <c r="BM451" s="279"/>
      <c r="BN451" s="279"/>
      <c r="BO451" s="279"/>
      <c r="BP451" s="279"/>
      <c r="BQ451" s="279"/>
      <c r="BR451" s="279"/>
      <c r="BS451" s="279"/>
      <c r="BT451" s="279"/>
      <c r="BU451" s="279"/>
      <c r="BV451" s="279"/>
      <c r="BW451" s="279"/>
      <c r="BX451" s="279"/>
      <c r="BY451" s="279"/>
      <c r="BZ451" s="279"/>
      <c r="CA451" s="279"/>
      <c r="CB451" s="279"/>
      <c r="CC451" s="279"/>
      <c r="CD451" s="279"/>
      <c r="CE451" s="279"/>
      <c r="CF451" s="279"/>
      <c r="CG451" s="279"/>
      <c r="CH451" s="279"/>
      <c r="CI451" s="279"/>
      <c r="CJ451" s="279"/>
      <c r="CK451" s="279"/>
      <c r="CL451" s="279"/>
      <c r="CM451" s="279"/>
      <c r="CN451" s="279"/>
      <c r="CO451" s="279"/>
      <c r="CP451" s="289" t="str">
        <f t="shared" si="23"/>
        <v/>
      </c>
      <c r="CQ451" s="202"/>
    </row>
    <row r="452" spans="1:95" x14ac:dyDescent="0.3">
      <c r="A452" s="99"/>
      <c r="B452" s="268">
        <f t="shared" si="24"/>
        <v>443</v>
      </c>
      <c r="C452" s="280"/>
      <c r="D452" s="280"/>
      <c r="F452" s="280"/>
      <c r="G452" s="282"/>
      <c r="H452" s="101"/>
      <c r="I452" s="283"/>
      <c r="J452" s="283"/>
      <c r="K452" s="283"/>
      <c r="L452" s="283"/>
      <c r="M452" s="283"/>
      <c r="N452" s="283"/>
      <c r="O452" s="283"/>
      <c r="P452" s="101"/>
      <c r="Q452" s="283"/>
      <c r="R452" s="283"/>
      <c r="S452" s="283"/>
      <c r="T452" s="283"/>
      <c r="U452" s="283"/>
      <c r="V452" s="283"/>
      <c r="W452" s="283"/>
      <c r="X452" s="102"/>
      <c r="Y452" s="284"/>
      <c r="Z452" s="284"/>
      <c r="AA452" s="284"/>
      <c r="AB452" s="206" t="str">
        <f t="shared" si="22"/>
        <v/>
      </c>
      <c r="AC452" s="285"/>
      <c r="AD452" s="285"/>
      <c r="AE452" s="102"/>
      <c r="AF452" s="287"/>
      <c r="AG452" s="287"/>
      <c r="AH452" s="102"/>
      <c r="AI452" s="279"/>
      <c r="AJ452" s="279"/>
      <c r="AK452" s="279"/>
      <c r="AL452" s="279"/>
      <c r="AM452" s="279"/>
      <c r="AN452" s="279"/>
      <c r="AO452" s="279"/>
      <c r="AP452" s="279"/>
      <c r="AQ452" s="92"/>
      <c r="AR452" s="279"/>
      <c r="AS452" s="279"/>
      <c r="AT452" s="279"/>
      <c r="AU452" s="279"/>
      <c r="AV452" s="279"/>
      <c r="AW452" s="279"/>
      <c r="AX452" s="279"/>
      <c r="AY452" s="279"/>
      <c r="AZ452" s="279"/>
      <c r="BA452" s="279"/>
      <c r="BB452" s="279"/>
      <c r="BC452" s="279"/>
      <c r="BD452" s="279"/>
      <c r="BE452" s="279"/>
      <c r="BF452" s="279"/>
      <c r="BG452" s="279"/>
      <c r="BH452" s="279"/>
      <c r="BI452" s="279"/>
      <c r="BJ452" s="279"/>
      <c r="BK452" s="279"/>
      <c r="BL452" s="279"/>
      <c r="BM452" s="279"/>
      <c r="BN452" s="279"/>
      <c r="BO452" s="279"/>
      <c r="BP452" s="279"/>
      <c r="BQ452" s="279"/>
      <c r="BR452" s="279"/>
      <c r="BS452" s="279"/>
      <c r="BT452" s="279"/>
      <c r="BU452" s="279"/>
      <c r="BV452" s="279"/>
      <c r="BW452" s="279"/>
      <c r="BX452" s="279"/>
      <c r="BY452" s="279"/>
      <c r="BZ452" s="279"/>
      <c r="CA452" s="279"/>
      <c r="CB452" s="279"/>
      <c r="CC452" s="279"/>
      <c r="CD452" s="279"/>
      <c r="CE452" s="279"/>
      <c r="CF452" s="279"/>
      <c r="CG452" s="279"/>
      <c r="CH452" s="279"/>
      <c r="CI452" s="279"/>
      <c r="CJ452" s="279"/>
      <c r="CK452" s="279"/>
      <c r="CL452" s="279"/>
      <c r="CM452" s="279"/>
      <c r="CN452" s="279"/>
      <c r="CO452" s="279"/>
      <c r="CP452" s="289" t="str">
        <f t="shared" si="23"/>
        <v/>
      </c>
      <c r="CQ452" s="202"/>
    </row>
    <row r="453" spans="1:95" x14ac:dyDescent="0.3">
      <c r="A453" s="99"/>
      <c r="B453" s="268">
        <f t="shared" si="24"/>
        <v>444</v>
      </c>
      <c r="C453" s="280"/>
      <c r="D453" s="280"/>
      <c r="F453" s="280"/>
      <c r="G453" s="282"/>
      <c r="H453" s="101"/>
      <c r="I453" s="283"/>
      <c r="J453" s="283"/>
      <c r="K453" s="283"/>
      <c r="L453" s="283"/>
      <c r="M453" s="283"/>
      <c r="N453" s="283"/>
      <c r="O453" s="283"/>
      <c r="P453" s="101"/>
      <c r="Q453" s="283"/>
      <c r="R453" s="283"/>
      <c r="S453" s="283"/>
      <c r="T453" s="283"/>
      <c r="U453" s="283"/>
      <c r="V453" s="283"/>
      <c r="W453" s="283"/>
      <c r="X453" s="102"/>
      <c r="Y453" s="284"/>
      <c r="Z453" s="284"/>
      <c r="AA453" s="284"/>
      <c r="AB453" s="206" t="str">
        <f t="shared" si="22"/>
        <v/>
      </c>
      <c r="AC453" s="285"/>
      <c r="AD453" s="285"/>
      <c r="AE453" s="102"/>
      <c r="AF453" s="287"/>
      <c r="AG453" s="287"/>
      <c r="AH453" s="102"/>
      <c r="AI453" s="279"/>
      <c r="AJ453" s="279"/>
      <c r="AK453" s="279"/>
      <c r="AL453" s="279"/>
      <c r="AM453" s="279"/>
      <c r="AN453" s="279"/>
      <c r="AO453" s="279"/>
      <c r="AP453" s="279"/>
      <c r="AQ453" s="92"/>
      <c r="AR453" s="279"/>
      <c r="AS453" s="279"/>
      <c r="AT453" s="279"/>
      <c r="AU453" s="279"/>
      <c r="AV453" s="279"/>
      <c r="AW453" s="279"/>
      <c r="AX453" s="279"/>
      <c r="AY453" s="279"/>
      <c r="AZ453" s="279"/>
      <c r="BA453" s="279"/>
      <c r="BB453" s="279"/>
      <c r="BC453" s="279"/>
      <c r="BD453" s="279"/>
      <c r="BE453" s="279"/>
      <c r="BF453" s="279"/>
      <c r="BG453" s="279"/>
      <c r="BH453" s="279"/>
      <c r="BI453" s="279"/>
      <c r="BJ453" s="279"/>
      <c r="BK453" s="279"/>
      <c r="BL453" s="279"/>
      <c r="BM453" s="279"/>
      <c r="BN453" s="279"/>
      <c r="BO453" s="279"/>
      <c r="BP453" s="279"/>
      <c r="BQ453" s="279"/>
      <c r="BR453" s="279"/>
      <c r="BS453" s="279"/>
      <c r="BT453" s="279"/>
      <c r="BU453" s="279"/>
      <c r="BV453" s="279"/>
      <c r="BW453" s="279"/>
      <c r="BX453" s="279"/>
      <c r="BY453" s="279"/>
      <c r="BZ453" s="279"/>
      <c r="CA453" s="279"/>
      <c r="CB453" s="279"/>
      <c r="CC453" s="279"/>
      <c r="CD453" s="279"/>
      <c r="CE453" s="279"/>
      <c r="CF453" s="279"/>
      <c r="CG453" s="279"/>
      <c r="CH453" s="279"/>
      <c r="CI453" s="279"/>
      <c r="CJ453" s="279"/>
      <c r="CK453" s="279"/>
      <c r="CL453" s="279"/>
      <c r="CM453" s="279"/>
      <c r="CN453" s="279"/>
      <c r="CO453" s="279"/>
      <c r="CP453" s="289" t="str">
        <f t="shared" si="23"/>
        <v/>
      </c>
      <c r="CQ453" s="202"/>
    </row>
    <row r="454" spans="1:95" x14ac:dyDescent="0.3">
      <c r="A454" s="99"/>
      <c r="B454" s="268">
        <f t="shared" si="24"/>
        <v>445</v>
      </c>
      <c r="C454" s="280"/>
      <c r="D454" s="280"/>
      <c r="F454" s="280"/>
      <c r="G454" s="282"/>
      <c r="H454" s="101"/>
      <c r="I454" s="283"/>
      <c r="J454" s="283"/>
      <c r="K454" s="283"/>
      <c r="L454" s="283"/>
      <c r="M454" s="283"/>
      <c r="N454" s="283"/>
      <c r="O454" s="283"/>
      <c r="P454" s="101"/>
      <c r="Q454" s="283"/>
      <c r="R454" s="283"/>
      <c r="S454" s="283"/>
      <c r="T454" s="283"/>
      <c r="U454" s="283"/>
      <c r="V454" s="283"/>
      <c r="W454" s="283"/>
      <c r="X454" s="102"/>
      <c r="Y454" s="284"/>
      <c r="Z454" s="284"/>
      <c r="AA454" s="284"/>
      <c r="AB454" s="206" t="str">
        <f t="shared" si="22"/>
        <v/>
      </c>
      <c r="AC454" s="285"/>
      <c r="AD454" s="285"/>
      <c r="AE454" s="102"/>
      <c r="AF454" s="287"/>
      <c r="AG454" s="287"/>
      <c r="AH454" s="102"/>
      <c r="AI454" s="279"/>
      <c r="AJ454" s="279"/>
      <c r="AK454" s="279"/>
      <c r="AL454" s="279"/>
      <c r="AM454" s="279"/>
      <c r="AN454" s="279"/>
      <c r="AO454" s="279"/>
      <c r="AP454" s="279"/>
      <c r="AQ454" s="92"/>
      <c r="AR454" s="279"/>
      <c r="AS454" s="279"/>
      <c r="AT454" s="279"/>
      <c r="AU454" s="279"/>
      <c r="AV454" s="279"/>
      <c r="AW454" s="279"/>
      <c r="AX454" s="279"/>
      <c r="AY454" s="279"/>
      <c r="AZ454" s="279"/>
      <c r="BA454" s="279"/>
      <c r="BB454" s="279"/>
      <c r="BC454" s="279"/>
      <c r="BD454" s="279"/>
      <c r="BE454" s="279"/>
      <c r="BF454" s="279"/>
      <c r="BG454" s="279"/>
      <c r="BH454" s="279"/>
      <c r="BI454" s="279"/>
      <c r="BJ454" s="279"/>
      <c r="BK454" s="279"/>
      <c r="BL454" s="279"/>
      <c r="BM454" s="279"/>
      <c r="BN454" s="279"/>
      <c r="BO454" s="279"/>
      <c r="BP454" s="279"/>
      <c r="BQ454" s="279"/>
      <c r="BR454" s="279"/>
      <c r="BS454" s="279"/>
      <c r="BT454" s="279"/>
      <c r="BU454" s="279"/>
      <c r="BV454" s="279"/>
      <c r="BW454" s="279"/>
      <c r="BX454" s="279"/>
      <c r="BY454" s="279"/>
      <c r="BZ454" s="279"/>
      <c r="CA454" s="279"/>
      <c r="CB454" s="279"/>
      <c r="CC454" s="279"/>
      <c r="CD454" s="279"/>
      <c r="CE454" s="279"/>
      <c r="CF454" s="279"/>
      <c r="CG454" s="279"/>
      <c r="CH454" s="279"/>
      <c r="CI454" s="279"/>
      <c r="CJ454" s="279"/>
      <c r="CK454" s="279"/>
      <c r="CL454" s="279"/>
      <c r="CM454" s="279"/>
      <c r="CN454" s="279"/>
      <c r="CO454" s="279"/>
      <c r="CP454" s="289" t="str">
        <f t="shared" si="23"/>
        <v/>
      </c>
      <c r="CQ454" s="202"/>
    </row>
    <row r="455" spans="1:95" x14ac:dyDescent="0.3">
      <c r="A455" s="99"/>
      <c r="B455" s="268">
        <f t="shared" si="24"/>
        <v>446</v>
      </c>
      <c r="C455" s="280"/>
      <c r="D455" s="280"/>
      <c r="F455" s="280"/>
      <c r="G455" s="282"/>
      <c r="H455" s="101"/>
      <c r="I455" s="283"/>
      <c r="J455" s="283"/>
      <c r="K455" s="283"/>
      <c r="L455" s="283"/>
      <c r="M455" s="283"/>
      <c r="N455" s="283"/>
      <c r="O455" s="283"/>
      <c r="P455" s="101"/>
      <c r="Q455" s="283"/>
      <c r="R455" s="283"/>
      <c r="S455" s="283"/>
      <c r="T455" s="283"/>
      <c r="U455" s="283"/>
      <c r="V455" s="283"/>
      <c r="W455" s="283"/>
      <c r="X455" s="102"/>
      <c r="Y455" s="284"/>
      <c r="Z455" s="284"/>
      <c r="AA455" s="284"/>
      <c r="AB455" s="206" t="str">
        <f t="shared" si="22"/>
        <v/>
      </c>
      <c r="AC455" s="285"/>
      <c r="AD455" s="285"/>
      <c r="AE455" s="102"/>
      <c r="AF455" s="287"/>
      <c r="AG455" s="287"/>
      <c r="AH455" s="102"/>
      <c r="AI455" s="279"/>
      <c r="AJ455" s="279"/>
      <c r="AK455" s="279"/>
      <c r="AL455" s="279"/>
      <c r="AM455" s="279"/>
      <c r="AN455" s="279"/>
      <c r="AO455" s="279"/>
      <c r="AP455" s="279"/>
      <c r="AQ455" s="92"/>
      <c r="AR455" s="279"/>
      <c r="AS455" s="279"/>
      <c r="AT455" s="279"/>
      <c r="AU455" s="279"/>
      <c r="AV455" s="279"/>
      <c r="AW455" s="279"/>
      <c r="AX455" s="279"/>
      <c r="AY455" s="279"/>
      <c r="AZ455" s="279"/>
      <c r="BA455" s="279"/>
      <c r="BB455" s="279"/>
      <c r="BC455" s="279"/>
      <c r="BD455" s="279"/>
      <c r="BE455" s="279"/>
      <c r="BF455" s="279"/>
      <c r="BG455" s="279"/>
      <c r="BH455" s="279"/>
      <c r="BI455" s="279"/>
      <c r="BJ455" s="279"/>
      <c r="BK455" s="279"/>
      <c r="BL455" s="279"/>
      <c r="BM455" s="279"/>
      <c r="BN455" s="279"/>
      <c r="BO455" s="279"/>
      <c r="BP455" s="279"/>
      <c r="BQ455" s="279"/>
      <c r="BR455" s="279"/>
      <c r="BS455" s="279"/>
      <c r="BT455" s="279"/>
      <c r="BU455" s="279"/>
      <c r="BV455" s="279"/>
      <c r="BW455" s="279"/>
      <c r="BX455" s="279"/>
      <c r="BY455" s="279"/>
      <c r="BZ455" s="279"/>
      <c r="CA455" s="279"/>
      <c r="CB455" s="279"/>
      <c r="CC455" s="279"/>
      <c r="CD455" s="279"/>
      <c r="CE455" s="279"/>
      <c r="CF455" s="279"/>
      <c r="CG455" s="279"/>
      <c r="CH455" s="279"/>
      <c r="CI455" s="279"/>
      <c r="CJ455" s="279"/>
      <c r="CK455" s="279"/>
      <c r="CL455" s="279"/>
      <c r="CM455" s="279"/>
      <c r="CN455" s="279"/>
      <c r="CO455" s="279"/>
      <c r="CP455" s="289" t="str">
        <f t="shared" si="23"/>
        <v/>
      </c>
      <c r="CQ455" s="202"/>
    </row>
    <row r="456" spans="1:95" x14ac:dyDescent="0.3">
      <c r="A456" s="99"/>
      <c r="B456" s="268">
        <f t="shared" si="24"/>
        <v>447</v>
      </c>
      <c r="C456" s="280"/>
      <c r="D456" s="280"/>
      <c r="F456" s="280"/>
      <c r="G456" s="282"/>
      <c r="H456" s="101"/>
      <c r="I456" s="283"/>
      <c r="J456" s="283"/>
      <c r="K456" s="283"/>
      <c r="L456" s="283"/>
      <c r="M456" s="283"/>
      <c r="N456" s="283"/>
      <c r="O456" s="283"/>
      <c r="P456" s="101"/>
      <c r="Q456" s="283"/>
      <c r="R456" s="283"/>
      <c r="S456" s="283"/>
      <c r="T456" s="283"/>
      <c r="U456" s="283"/>
      <c r="V456" s="283"/>
      <c r="W456" s="283"/>
      <c r="X456" s="102"/>
      <c r="Y456" s="284"/>
      <c r="Z456" s="284"/>
      <c r="AA456" s="284"/>
      <c r="AB456" s="206" t="str">
        <f t="shared" si="22"/>
        <v/>
      </c>
      <c r="AC456" s="285"/>
      <c r="AD456" s="285"/>
      <c r="AE456" s="102"/>
      <c r="AF456" s="287"/>
      <c r="AG456" s="287"/>
      <c r="AH456" s="102"/>
      <c r="AI456" s="279"/>
      <c r="AJ456" s="279"/>
      <c r="AK456" s="279"/>
      <c r="AL456" s="279"/>
      <c r="AM456" s="279"/>
      <c r="AN456" s="279"/>
      <c r="AO456" s="279"/>
      <c r="AP456" s="279"/>
      <c r="AQ456" s="92"/>
      <c r="AR456" s="279"/>
      <c r="AS456" s="279"/>
      <c r="AT456" s="279"/>
      <c r="AU456" s="279"/>
      <c r="AV456" s="279"/>
      <c r="AW456" s="279"/>
      <c r="AX456" s="279"/>
      <c r="AY456" s="279"/>
      <c r="AZ456" s="279"/>
      <c r="BA456" s="279"/>
      <c r="BB456" s="279"/>
      <c r="BC456" s="279"/>
      <c r="BD456" s="279"/>
      <c r="BE456" s="279"/>
      <c r="BF456" s="279"/>
      <c r="BG456" s="279"/>
      <c r="BH456" s="279"/>
      <c r="BI456" s="279"/>
      <c r="BJ456" s="279"/>
      <c r="BK456" s="279"/>
      <c r="BL456" s="279"/>
      <c r="BM456" s="279"/>
      <c r="BN456" s="279"/>
      <c r="BO456" s="279"/>
      <c r="BP456" s="279"/>
      <c r="BQ456" s="279"/>
      <c r="BR456" s="279"/>
      <c r="BS456" s="279"/>
      <c r="BT456" s="279"/>
      <c r="BU456" s="279"/>
      <c r="BV456" s="279"/>
      <c r="BW456" s="279"/>
      <c r="BX456" s="279"/>
      <c r="BY456" s="279"/>
      <c r="BZ456" s="279"/>
      <c r="CA456" s="279"/>
      <c r="CB456" s="279"/>
      <c r="CC456" s="279"/>
      <c r="CD456" s="279"/>
      <c r="CE456" s="279"/>
      <c r="CF456" s="279"/>
      <c r="CG456" s="279"/>
      <c r="CH456" s="279"/>
      <c r="CI456" s="279"/>
      <c r="CJ456" s="279"/>
      <c r="CK456" s="279"/>
      <c r="CL456" s="279"/>
      <c r="CM456" s="279"/>
      <c r="CN456" s="279"/>
      <c r="CO456" s="279"/>
      <c r="CP456" s="289" t="str">
        <f t="shared" si="23"/>
        <v/>
      </c>
      <c r="CQ456" s="202"/>
    </row>
    <row r="457" spans="1:95" x14ac:dyDescent="0.3">
      <c r="A457" s="99"/>
      <c r="B457" s="268">
        <f t="shared" si="24"/>
        <v>448</v>
      </c>
      <c r="C457" s="280"/>
      <c r="D457" s="280"/>
      <c r="F457" s="280"/>
      <c r="G457" s="282"/>
      <c r="H457" s="101"/>
      <c r="I457" s="283"/>
      <c r="J457" s="283"/>
      <c r="K457" s="283"/>
      <c r="L457" s="283"/>
      <c r="M457" s="283"/>
      <c r="N457" s="283"/>
      <c r="O457" s="283"/>
      <c r="P457" s="101"/>
      <c r="Q457" s="283"/>
      <c r="R457" s="283"/>
      <c r="S457" s="283"/>
      <c r="T457" s="283"/>
      <c r="U457" s="283"/>
      <c r="V457" s="283"/>
      <c r="W457" s="283"/>
      <c r="X457" s="102"/>
      <c r="Y457" s="284"/>
      <c r="Z457" s="284"/>
      <c r="AA457" s="284"/>
      <c r="AB457" s="206" t="str">
        <f t="shared" si="22"/>
        <v/>
      </c>
      <c r="AC457" s="285"/>
      <c r="AD457" s="285"/>
      <c r="AE457" s="102"/>
      <c r="AF457" s="287"/>
      <c r="AG457" s="287"/>
      <c r="AH457" s="102"/>
      <c r="AI457" s="279"/>
      <c r="AJ457" s="279"/>
      <c r="AK457" s="279"/>
      <c r="AL457" s="279"/>
      <c r="AM457" s="279"/>
      <c r="AN457" s="279"/>
      <c r="AO457" s="279"/>
      <c r="AP457" s="279"/>
      <c r="AQ457" s="92"/>
      <c r="AR457" s="279"/>
      <c r="AS457" s="279"/>
      <c r="AT457" s="279"/>
      <c r="AU457" s="279"/>
      <c r="AV457" s="279"/>
      <c r="AW457" s="279"/>
      <c r="AX457" s="279"/>
      <c r="AY457" s="279"/>
      <c r="AZ457" s="279"/>
      <c r="BA457" s="279"/>
      <c r="BB457" s="279"/>
      <c r="BC457" s="279"/>
      <c r="BD457" s="279"/>
      <c r="BE457" s="279"/>
      <c r="BF457" s="279"/>
      <c r="BG457" s="279"/>
      <c r="BH457" s="279"/>
      <c r="BI457" s="279"/>
      <c r="BJ457" s="279"/>
      <c r="BK457" s="279"/>
      <c r="BL457" s="279"/>
      <c r="BM457" s="279"/>
      <c r="BN457" s="279"/>
      <c r="BO457" s="279"/>
      <c r="BP457" s="279"/>
      <c r="BQ457" s="279"/>
      <c r="BR457" s="279"/>
      <c r="BS457" s="279"/>
      <c r="BT457" s="279"/>
      <c r="BU457" s="279"/>
      <c r="BV457" s="279"/>
      <c r="BW457" s="279"/>
      <c r="BX457" s="279"/>
      <c r="BY457" s="279"/>
      <c r="BZ457" s="279"/>
      <c r="CA457" s="279"/>
      <c r="CB457" s="279"/>
      <c r="CC457" s="279"/>
      <c r="CD457" s="279"/>
      <c r="CE457" s="279"/>
      <c r="CF457" s="279"/>
      <c r="CG457" s="279"/>
      <c r="CH457" s="279"/>
      <c r="CI457" s="279"/>
      <c r="CJ457" s="279"/>
      <c r="CK457" s="279"/>
      <c r="CL457" s="279"/>
      <c r="CM457" s="279"/>
      <c r="CN457" s="279"/>
      <c r="CO457" s="279"/>
      <c r="CP457" s="289" t="str">
        <f t="shared" si="23"/>
        <v/>
      </c>
      <c r="CQ457" s="202"/>
    </row>
    <row r="458" spans="1:95" x14ac:dyDescent="0.3">
      <c r="A458" s="99"/>
      <c r="B458" s="268">
        <f t="shared" si="24"/>
        <v>449</v>
      </c>
      <c r="C458" s="280"/>
      <c r="D458" s="280"/>
      <c r="F458" s="280"/>
      <c r="G458" s="282"/>
      <c r="H458" s="101"/>
      <c r="I458" s="283"/>
      <c r="J458" s="283"/>
      <c r="K458" s="283"/>
      <c r="L458" s="283"/>
      <c r="M458" s="283"/>
      <c r="N458" s="283"/>
      <c r="O458" s="283"/>
      <c r="P458" s="101"/>
      <c r="Q458" s="283"/>
      <c r="R458" s="283"/>
      <c r="S458" s="283"/>
      <c r="T458" s="283"/>
      <c r="U458" s="283"/>
      <c r="V458" s="283"/>
      <c r="W458" s="283"/>
      <c r="X458" s="102"/>
      <c r="Y458" s="284"/>
      <c r="Z458" s="284"/>
      <c r="AA458" s="284"/>
      <c r="AB458" s="206" t="str">
        <f t="shared" si="22"/>
        <v/>
      </c>
      <c r="AC458" s="285"/>
      <c r="AD458" s="285"/>
      <c r="AE458" s="102"/>
      <c r="AF458" s="287"/>
      <c r="AG458" s="287"/>
      <c r="AH458" s="102"/>
      <c r="AI458" s="279"/>
      <c r="AJ458" s="279"/>
      <c r="AK458" s="279"/>
      <c r="AL458" s="279"/>
      <c r="AM458" s="279"/>
      <c r="AN458" s="279"/>
      <c r="AO458" s="279"/>
      <c r="AP458" s="279"/>
      <c r="AQ458" s="92"/>
      <c r="AR458" s="279"/>
      <c r="AS458" s="279"/>
      <c r="AT458" s="279"/>
      <c r="AU458" s="279"/>
      <c r="AV458" s="279"/>
      <c r="AW458" s="279"/>
      <c r="AX458" s="279"/>
      <c r="AY458" s="279"/>
      <c r="AZ458" s="279"/>
      <c r="BA458" s="279"/>
      <c r="BB458" s="279"/>
      <c r="BC458" s="279"/>
      <c r="BD458" s="279"/>
      <c r="BE458" s="279"/>
      <c r="BF458" s="279"/>
      <c r="BG458" s="279"/>
      <c r="BH458" s="279"/>
      <c r="BI458" s="279"/>
      <c r="BJ458" s="279"/>
      <c r="BK458" s="279"/>
      <c r="BL458" s="279"/>
      <c r="BM458" s="279"/>
      <c r="BN458" s="279"/>
      <c r="BO458" s="279"/>
      <c r="BP458" s="279"/>
      <c r="BQ458" s="279"/>
      <c r="BR458" s="279"/>
      <c r="BS458" s="279"/>
      <c r="BT458" s="279"/>
      <c r="BU458" s="279"/>
      <c r="BV458" s="279"/>
      <c r="BW458" s="279"/>
      <c r="BX458" s="279"/>
      <c r="BY458" s="279"/>
      <c r="BZ458" s="279"/>
      <c r="CA458" s="279"/>
      <c r="CB458" s="279"/>
      <c r="CC458" s="279"/>
      <c r="CD458" s="279"/>
      <c r="CE458" s="279"/>
      <c r="CF458" s="279"/>
      <c r="CG458" s="279"/>
      <c r="CH458" s="279"/>
      <c r="CI458" s="279"/>
      <c r="CJ458" s="279"/>
      <c r="CK458" s="279"/>
      <c r="CL458" s="279"/>
      <c r="CM458" s="279"/>
      <c r="CN458" s="279"/>
      <c r="CO458" s="279"/>
      <c r="CP458" s="289" t="str">
        <f t="shared" si="23"/>
        <v/>
      </c>
      <c r="CQ458" s="202"/>
    </row>
    <row r="459" spans="1:95" x14ac:dyDescent="0.3">
      <c r="A459" s="99"/>
      <c r="B459" s="268">
        <f t="shared" si="24"/>
        <v>450</v>
      </c>
      <c r="C459" s="280"/>
      <c r="D459" s="280"/>
      <c r="F459" s="280"/>
      <c r="G459" s="282"/>
      <c r="H459" s="101"/>
      <c r="I459" s="283"/>
      <c r="J459" s="283"/>
      <c r="K459" s="283"/>
      <c r="L459" s="283"/>
      <c r="M459" s="283"/>
      <c r="N459" s="283"/>
      <c r="O459" s="283"/>
      <c r="P459" s="101"/>
      <c r="Q459" s="283"/>
      <c r="R459" s="283"/>
      <c r="S459" s="283"/>
      <c r="T459" s="283"/>
      <c r="U459" s="283"/>
      <c r="V459" s="283"/>
      <c r="W459" s="283"/>
      <c r="X459" s="102"/>
      <c r="Y459" s="284"/>
      <c r="Z459" s="284"/>
      <c r="AA459" s="284"/>
      <c r="AB459" s="206" t="str">
        <f t="shared" ref="AB459:AB522" si="25">IF(SUM(Y459:AA459,I459:O459)=0,"",IF(SUM(Y459:AA459)=1,"",1))</f>
        <v/>
      </c>
      <c r="AC459" s="285"/>
      <c r="AD459" s="285"/>
      <c r="AE459" s="102"/>
      <c r="AF459" s="287"/>
      <c r="AG459" s="287"/>
      <c r="AH459" s="102"/>
      <c r="AI459" s="279"/>
      <c r="AJ459" s="279"/>
      <c r="AK459" s="279"/>
      <c r="AL459" s="279"/>
      <c r="AM459" s="279"/>
      <c r="AN459" s="279"/>
      <c r="AO459" s="279"/>
      <c r="AP459" s="279"/>
      <c r="AQ459" s="92"/>
      <c r="AR459" s="279"/>
      <c r="AS459" s="279"/>
      <c r="AT459" s="279"/>
      <c r="AU459" s="279"/>
      <c r="AV459" s="279"/>
      <c r="AW459" s="279"/>
      <c r="AX459" s="279"/>
      <c r="AY459" s="279"/>
      <c r="AZ459" s="279"/>
      <c r="BA459" s="279"/>
      <c r="BB459" s="279"/>
      <c r="BC459" s="279"/>
      <c r="BD459" s="279"/>
      <c r="BE459" s="279"/>
      <c r="BF459" s="279"/>
      <c r="BG459" s="279"/>
      <c r="BH459" s="279"/>
      <c r="BI459" s="279"/>
      <c r="BJ459" s="279"/>
      <c r="BK459" s="279"/>
      <c r="BL459" s="279"/>
      <c r="BM459" s="279"/>
      <c r="BN459" s="279"/>
      <c r="BO459" s="279"/>
      <c r="BP459" s="279"/>
      <c r="BQ459" s="279"/>
      <c r="BR459" s="279"/>
      <c r="BS459" s="279"/>
      <c r="BT459" s="279"/>
      <c r="BU459" s="279"/>
      <c r="BV459" s="279"/>
      <c r="BW459" s="279"/>
      <c r="BX459" s="279"/>
      <c r="BY459" s="279"/>
      <c r="BZ459" s="279"/>
      <c r="CA459" s="279"/>
      <c r="CB459" s="279"/>
      <c r="CC459" s="279"/>
      <c r="CD459" s="279"/>
      <c r="CE459" s="279"/>
      <c r="CF459" s="279"/>
      <c r="CG459" s="279"/>
      <c r="CH459" s="279"/>
      <c r="CI459" s="279"/>
      <c r="CJ459" s="279"/>
      <c r="CK459" s="279"/>
      <c r="CL459" s="279"/>
      <c r="CM459" s="279"/>
      <c r="CN459" s="279"/>
      <c r="CO459" s="279"/>
      <c r="CP459" s="289" t="str">
        <f t="shared" ref="CP459:CP522" si="26">IF(COUNT(AI459:AP459)=0,"",IF(SUM(AI459:AP459)=1,"",1))</f>
        <v/>
      </c>
      <c r="CQ459" s="202"/>
    </row>
    <row r="460" spans="1:95" x14ac:dyDescent="0.3">
      <c r="A460" s="99"/>
      <c r="B460" s="268">
        <f t="shared" ref="B460:B523" si="27">IFERROR(B459+1,"")</f>
        <v>451</v>
      </c>
      <c r="C460" s="280"/>
      <c r="D460" s="280"/>
      <c r="F460" s="280"/>
      <c r="G460" s="282"/>
      <c r="H460" s="101"/>
      <c r="I460" s="283"/>
      <c r="J460" s="283"/>
      <c r="K460" s="283"/>
      <c r="L460" s="283"/>
      <c r="M460" s="283"/>
      <c r="N460" s="283"/>
      <c r="O460" s="283"/>
      <c r="P460" s="101"/>
      <c r="Q460" s="283"/>
      <c r="R460" s="283"/>
      <c r="S460" s="283"/>
      <c r="T460" s="283"/>
      <c r="U460" s="283"/>
      <c r="V460" s="283"/>
      <c r="W460" s="283"/>
      <c r="X460" s="102"/>
      <c r="Y460" s="284"/>
      <c r="Z460" s="284"/>
      <c r="AA460" s="284"/>
      <c r="AB460" s="206" t="str">
        <f t="shared" si="25"/>
        <v/>
      </c>
      <c r="AC460" s="285"/>
      <c r="AD460" s="285"/>
      <c r="AE460" s="102"/>
      <c r="AF460" s="287"/>
      <c r="AG460" s="287"/>
      <c r="AH460" s="102"/>
      <c r="AI460" s="279"/>
      <c r="AJ460" s="279"/>
      <c r="AK460" s="279"/>
      <c r="AL460" s="279"/>
      <c r="AM460" s="279"/>
      <c r="AN460" s="279"/>
      <c r="AO460" s="279"/>
      <c r="AP460" s="279"/>
      <c r="AQ460" s="92"/>
      <c r="AR460" s="279"/>
      <c r="AS460" s="279"/>
      <c r="AT460" s="279"/>
      <c r="AU460" s="279"/>
      <c r="AV460" s="279"/>
      <c r="AW460" s="279"/>
      <c r="AX460" s="279"/>
      <c r="AY460" s="279"/>
      <c r="AZ460" s="279"/>
      <c r="BA460" s="279"/>
      <c r="BB460" s="279"/>
      <c r="BC460" s="279"/>
      <c r="BD460" s="279"/>
      <c r="BE460" s="279"/>
      <c r="BF460" s="279"/>
      <c r="BG460" s="279"/>
      <c r="BH460" s="279"/>
      <c r="BI460" s="279"/>
      <c r="BJ460" s="279"/>
      <c r="BK460" s="279"/>
      <c r="BL460" s="279"/>
      <c r="BM460" s="279"/>
      <c r="BN460" s="279"/>
      <c r="BO460" s="279"/>
      <c r="BP460" s="279"/>
      <c r="BQ460" s="279"/>
      <c r="BR460" s="279"/>
      <c r="BS460" s="279"/>
      <c r="BT460" s="279"/>
      <c r="BU460" s="279"/>
      <c r="BV460" s="279"/>
      <c r="BW460" s="279"/>
      <c r="BX460" s="279"/>
      <c r="BY460" s="279"/>
      <c r="BZ460" s="279"/>
      <c r="CA460" s="279"/>
      <c r="CB460" s="279"/>
      <c r="CC460" s="279"/>
      <c r="CD460" s="279"/>
      <c r="CE460" s="279"/>
      <c r="CF460" s="279"/>
      <c r="CG460" s="279"/>
      <c r="CH460" s="279"/>
      <c r="CI460" s="279"/>
      <c r="CJ460" s="279"/>
      <c r="CK460" s="279"/>
      <c r="CL460" s="279"/>
      <c r="CM460" s="279"/>
      <c r="CN460" s="279"/>
      <c r="CO460" s="279"/>
      <c r="CP460" s="289" t="str">
        <f t="shared" si="26"/>
        <v/>
      </c>
      <c r="CQ460" s="202"/>
    </row>
    <row r="461" spans="1:95" x14ac:dyDescent="0.3">
      <c r="A461" s="99"/>
      <c r="B461" s="268">
        <f t="shared" si="27"/>
        <v>452</v>
      </c>
      <c r="C461" s="280"/>
      <c r="D461" s="280"/>
      <c r="F461" s="280"/>
      <c r="G461" s="282"/>
      <c r="H461" s="101"/>
      <c r="I461" s="283"/>
      <c r="J461" s="283"/>
      <c r="K461" s="283"/>
      <c r="L461" s="283"/>
      <c r="M461" s="283"/>
      <c r="N461" s="283"/>
      <c r="O461" s="283"/>
      <c r="P461" s="101"/>
      <c r="Q461" s="283"/>
      <c r="R461" s="283"/>
      <c r="S461" s="283"/>
      <c r="T461" s="283"/>
      <c r="U461" s="283"/>
      <c r="V461" s="283"/>
      <c r="W461" s="283"/>
      <c r="X461" s="102"/>
      <c r="Y461" s="284"/>
      <c r="Z461" s="284"/>
      <c r="AA461" s="284"/>
      <c r="AB461" s="206" t="str">
        <f t="shared" si="25"/>
        <v/>
      </c>
      <c r="AC461" s="285"/>
      <c r="AD461" s="285"/>
      <c r="AE461" s="102"/>
      <c r="AF461" s="287"/>
      <c r="AG461" s="287"/>
      <c r="AH461" s="102"/>
      <c r="AI461" s="279"/>
      <c r="AJ461" s="279"/>
      <c r="AK461" s="279"/>
      <c r="AL461" s="279"/>
      <c r="AM461" s="279"/>
      <c r="AN461" s="279"/>
      <c r="AO461" s="279"/>
      <c r="AP461" s="279"/>
      <c r="AQ461" s="92"/>
      <c r="AR461" s="279"/>
      <c r="AS461" s="279"/>
      <c r="AT461" s="279"/>
      <c r="AU461" s="279"/>
      <c r="AV461" s="279"/>
      <c r="AW461" s="279"/>
      <c r="AX461" s="279"/>
      <c r="AY461" s="279"/>
      <c r="AZ461" s="279"/>
      <c r="BA461" s="279"/>
      <c r="BB461" s="279"/>
      <c r="BC461" s="279"/>
      <c r="BD461" s="279"/>
      <c r="BE461" s="279"/>
      <c r="BF461" s="279"/>
      <c r="BG461" s="279"/>
      <c r="BH461" s="279"/>
      <c r="BI461" s="279"/>
      <c r="BJ461" s="279"/>
      <c r="BK461" s="279"/>
      <c r="BL461" s="279"/>
      <c r="BM461" s="279"/>
      <c r="BN461" s="279"/>
      <c r="BO461" s="279"/>
      <c r="BP461" s="279"/>
      <c r="BQ461" s="279"/>
      <c r="BR461" s="279"/>
      <c r="BS461" s="279"/>
      <c r="BT461" s="279"/>
      <c r="BU461" s="279"/>
      <c r="BV461" s="279"/>
      <c r="BW461" s="279"/>
      <c r="BX461" s="279"/>
      <c r="BY461" s="279"/>
      <c r="BZ461" s="279"/>
      <c r="CA461" s="279"/>
      <c r="CB461" s="279"/>
      <c r="CC461" s="279"/>
      <c r="CD461" s="279"/>
      <c r="CE461" s="279"/>
      <c r="CF461" s="279"/>
      <c r="CG461" s="279"/>
      <c r="CH461" s="279"/>
      <c r="CI461" s="279"/>
      <c r="CJ461" s="279"/>
      <c r="CK461" s="279"/>
      <c r="CL461" s="279"/>
      <c r="CM461" s="279"/>
      <c r="CN461" s="279"/>
      <c r="CO461" s="279"/>
      <c r="CP461" s="289" t="str">
        <f t="shared" si="26"/>
        <v/>
      </c>
      <c r="CQ461" s="202"/>
    </row>
    <row r="462" spans="1:95" x14ac:dyDescent="0.3">
      <c r="A462" s="99"/>
      <c r="B462" s="268">
        <f t="shared" si="27"/>
        <v>453</v>
      </c>
      <c r="C462" s="280"/>
      <c r="D462" s="280"/>
      <c r="F462" s="280"/>
      <c r="G462" s="282"/>
      <c r="H462" s="101"/>
      <c r="I462" s="283"/>
      <c r="J462" s="283"/>
      <c r="K462" s="283"/>
      <c r="L462" s="283"/>
      <c r="M462" s="283"/>
      <c r="N462" s="283"/>
      <c r="O462" s="283"/>
      <c r="P462" s="101"/>
      <c r="Q462" s="283"/>
      <c r="R462" s="283"/>
      <c r="S462" s="283"/>
      <c r="T462" s="283"/>
      <c r="U462" s="283"/>
      <c r="V462" s="283"/>
      <c r="W462" s="283"/>
      <c r="X462" s="102"/>
      <c r="Y462" s="284"/>
      <c r="Z462" s="284"/>
      <c r="AA462" s="284"/>
      <c r="AB462" s="206" t="str">
        <f t="shared" si="25"/>
        <v/>
      </c>
      <c r="AC462" s="285"/>
      <c r="AD462" s="285"/>
      <c r="AE462" s="102"/>
      <c r="AF462" s="287"/>
      <c r="AG462" s="287"/>
      <c r="AH462" s="102"/>
      <c r="AI462" s="279"/>
      <c r="AJ462" s="279"/>
      <c r="AK462" s="279"/>
      <c r="AL462" s="279"/>
      <c r="AM462" s="279"/>
      <c r="AN462" s="279"/>
      <c r="AO462" s="279"/>
      <c r="AP462" s="279"/>
      <c r="AQ462" s="92"/>
      <c r="AR462" s="279"/>
      <c r="AS462" s="279"/>
      <c r="AT462" s="279"/>
      <c r="AU462" s="279"/>
      <c r="AV462" s="279"/>
      <c r="AW462" s="279"/>
      <c r="AX462" s="279"/>
      <c r="AY462" s="279"/>
      <c r="AZ462" s="279"/>
      <c r="BA462" s="279"/>
      <c r="BB462" s="279"/>
      <c r="BC462" s="279"/>
      <c r="BD462" s="279"/>
      <c r="BE462" s="279"/>
      <c r="BF462" s="279"/>
      <c r="BG462" s="279"/>
      <c r="BH462" s="279"/>
      <c r="BI462" s="279"/>
      <c r="BJ462" s="279"/>
      <c r="BK462" s="279"/>
      <c r="BL462" s="279"/>
      <c r="BM462" s="279"/>
      <c r="BN462" s="279"/>
      <c r="BO462" s="279"/>
      <c r="BP462" s="279"/>
      <c r="BQ462" s="279"/>
      <c r="BR462" s="279"/>
      <c r="BS462" s="279"/>
      <c r="BT462" s="279"/>
      <c r="BU462" s="279"/>
      <c r="BV462" s="279"/>
      <c r="BW462" s="279"/>
      <c r="BX462" s="279"/>
      <c r="BY462" s="279"/>
      <c r="BZ462" s="279"/>
      <c r="CA462" s="279"/>
      <c r="CB462" s="279"/>
      <c r="CC462" s="279"/>
      <c r="CD462" s="279"/>
      <c r="CE462" s="279"/>
      <c r="CF462" s="279"/>
      <c r="CG462" s="279"/>
      <c r="CH462" s="279"/>
      <c r="CI462" s="279"/>
      <c r="CJ462" s="279"/>
      <c r="CK462" s="279"/>
      <c r="CL462" s="279"/>
      <c r="CM462" s="279"/>
      <c r="CN462" s="279"/>
      <c r="CO462" s="279"/>
      <c r="CP462" s="289" t="str">
        <f t="shared" si="26"/>
        <v/>
      </c>
      <c r="CQ462" s="202"/>
    </row>
    <row r="463" spans="1:95" x14ac:dyDescent="0.3">
      <c r="A463" s="99"/>
      <c r="B463" s="268">
        <f t="shared" si="27"/>
        <v>454</v>
      </c>
      <c r="C463" s="280"/>
      <c r="D463" s="280"/>
      <c r="F463" s="280"/>
      <c r="G463" s="282"/>
      <c r="H463" s="101"/>
      <c r="I463" s="283"/>
      <c r="J463" s="283"/>
      <c r="K463" s="283"/>
      <c r="L463" s="283"/>
      <c r="M463" s="283"/>
      <c r="N463" s="283"/>
      <c r="O463" s="283"/>
      <c r="P463" s="101"/>
      <c r="Q463" s="283"/>
      <c r="R463" s="283"/>
      <c r="S463" s="283"/>
      <c r="T463" s="283"/>
      <c r="U463" s="283"/>
      <c r="V463" s="283"/>
      <c r="W463" s="283"/>
      <c r="X463" s="102"/>
      <c r="Y463" s="284"/>
      <c r="Z463" s="284"/>
      <c r="AA463" s="284"/>
      <c r="AB463" s="206" t="str">
        <f t="shared" si="25"/>
        <v/>
      </c>
      <c r="AC463" s="285"/>
      <c r="AD463" s="285"/>
      <c r="AE463" s="102"/>
      <c r="AF463" s="287"/>
      <c r="AG463" s="287"/>
      <c r="AH463" s="102"/>
      <c r="AI463" s="279"/>
      <c r="AJ463" s="279"/>
      <c r="AK463" s="279"/>
      <c r="AL463" s="279"/>
      <c r="AM463" s="279"/>
      <c r="AN463" s="279"/>
      <c r="AO463" s="279"/>
      <c r="AP463" s="279"/>
      <c r="AQ463" s="92"/>
      <c r="AR463" s="279"/>
      <c r="AS463" s="279"/>
      <c r="AT463" s="279"/>
      <c r="AU463" s="279"/>
      <c r="AV463" s="279"/>
      <c r="AW463" s="279"/>
      <c r="AX463" s="279"/>
      <c r="AY463" s="279"/>
      <c r="AZ463" s="279"/>
      <c r="BA463" s="279"/>
      <c r="BB463" s="279"/>
      <c r="BC463" s="279"/>
      <c r="BD463" s="279"/>
      <c r="BE463" s="279"/>
      <c r="BF463" s="279"/>
      <c r="BG463" s="279"/>
      <c r="BH463" s="279"/>
      <c r="BI463" s="279"/>
      <c r="BJ463" s="279"/>
      <c r="BK463" s="279"/>
      <c r="BL463" s="279"/>
      <c r="BM463" s="279"/>
      <c r="BN463" s="279"/>
      <c r="BO463" s="279"/>
      <c r="BP463" s="279"/>
      <c r="BQ463" s="279"/>
      <c r="BR463" s="279"/>
      <c r="BS463" s="279"/>
      <c r="BT463" s="279"/>
      <c r="BU463" s="279"/>
      <c r="BV463" s="279"/>
      <c r="BW463" s="279"/>
      <c r="BX463" s="279"/>
      <c r="BY463" s="279"/>
      <c r="BZ463" s="279"/>
      <c r="CA463" s="279"/>
      <c r="CB463" s="279"/>
      <c r="CC463" s="279"/>
      <c r="CD463" s="279"/>
      <c r="CE463" s="279"/>
      <c r="CF463" s="279"/>
      <c r="CG463" s="279"/>
      <c r="CH463" s="279"/>
      <c r="CI463" s="279"/>
      <c r="CJ463" s="279"/>
      <c r="CK463" s="279"/>
      <c r="CL463" s="279"/>
      <c r="CM463" s="279"/>
      <c r="CN463" s="279"/>
      <c r="CO463" s="279"/>
      <c r="CP463" s="289" t="str">
        <f t="shared" si="26"/>
        <v/>
      </c>
      <c r="CQ463" s="202"/>
    </row>
    <row r="464" spans="1:95" x14ac:dyDescent="0.3">
      <c r="A464" s="99"/>
      <c r="B464" s="268">
        <f t="shared" si="27"/>
        <v>455</v>
      </c>
      <c r="C464" s="280"/>
      <c r="D464" s="280"/>
      <c r="F464" s="280"/>
      <c r="G464" s="282"/>
      <c r="H464" s="101"/>
      <c r="I464" s="283"/>
      <c r="J464" s="283"/>
      <c r="K464" s="283"/>
      <c r="L464" s="283"/>
      <c r="M464" s="283"/>
      <c r="N464" s="283"/>
      <c r="O464" s="283"/>
      <c r="P464" s="101"/>
      <c r="Q464" s="283"/>
      <c r="R464" s="283"/>
      <c r="S464" s="283"/>
      <c r="T464" s="283"/>
      <c r="U464" s="283"/>
      <c r="V464" s="283"/>
      <c r="W464" s="283"/>
      <c r="X464" s="102"/>
      <c r="Y464" s="284"/>
      <c r="Z464" s="284"/>
      <c r="AA464" s="284"/>
      <c r="AB464" s="206" t="str">
        <f t="shared" si="25"/>
        <v/>
      </c>
      <c r="AC464" s="285"/>
      <c r="AD464" s="285"/>
      <c r="AE464" s="102"/>
      <c r="AF464" s="287"/>
      <c r="AG464" s="287"/>
      <c r="AH464" s="102"/>
      <c r="AI464" s="279"/>
      <c r="AJ464" s="279"/>
      <c r="AK464" s="279"/>
      <c r="AL464" s="279"/>
      <c r="AM464" s="279"/>
      <c r="AN464" s="279"/>
      <c r="AO464" s="279"/>
      <c r="AP464" s="279"/>
      <c r="AQ464" s="92"/>
      <c r="AR464" s="279"/>
      <c r="AS464" s="279"/>
      <c r="AT464" s="279"/>
      <c r="AU464" s="279"/>
      <c r="AV464" s="279"/>
      <c r="AW464" s="279"/>
      <c r="AX464" s="279"/>
      <c r="AY464" s="279"/>
      <c r="AZ464" s="279"/>
      <c r="BA464" s="279"/>
      <c r="BB464" s="279"/>
      <c r="BC464" s="279"/>
      <c r="BD464" s="279"/>
      <c r="BE464" s="279"/>
      <c r="BF464" s="279"/>
      <c r="BG464" s="279"/>
      <c r="BH464" s="279"/>
      <c r="BI464" s="279"/>
      <c r="BJ464" s="279"/>
      <c r="BK464" s="279"/>
      <c r="BL464" s="279"/>
      <c r="BM464" s="279"/>
      <c r="BN464" s="279"/>
      <c r="BO464" s="279"/>
      <c r="BP464" s="279"/>
      <c r="BQ464" s="279"/>
      <c r="BR464" s="279"/>
      <c r="BS464" s="279"/>
      <c r="BT464" s="279"/>
      <c r="BU464" s="279"/>
      <c r="BV464" s="279"/>
      <c r="BW464" s="279"/>
      <c r="BX464" s="279"/>
      <c r="BY464" s="279"/>
      <c r="BZ464" s="279"/>
      <c r="CA464" s="279"/>
      <c r="CB464" s="279"/>
      <c r="CC464" s="279"/>
      <c r="CD464" s="279"/>
      <c r="CE464" s="279"/>
      <c r="CF464" s="279"/>
      <c r="CG464" s="279"/>
      <c r="CH464" s="279"/>
      <c r="CI464" s="279"/>
      <c r="CJ464" s="279"/>
      <c r="CK464" s="279"/>
      <c r="CL464" s="279"/>
      <c r="CM464" s="279"/>
      <c r="CN464" s="279"/>
      <c r="CO464" s="279"/>
      <c r="CP464" s="289" t="str">
        <f t="shared" si="26"/>
        <v/>
      </c>
      <c r="CQ464" s="202"/>
    </row>
    <row r="465" spans="1:95" x14ac:dyDescent="0.3">
      <c r="A465" s="99"/>
      <c r="B465" s="268">
        <f t="shared" si="27"/>
        <v>456</v>
      </c>
      <c r="C465" s="280"/>
      <c r="D465" s="280"/>
      <c r="F465" s="280"/>
      <c r="G465" s="282"/>
      <c r="H465" s="101"/>
      <c r="I465" s="283"/>
      <c r="J465" s="283"/>
      <c r="K465" s="283"/>
      <c r="L465" s="283"/>
      <c r="M465" s="283"/>
      <c r="N465" s="283"/>
      <c r="O465" s="283"/>
      <c r="P465" s="101"/>
      <c r="Q465" s="283"/>
      <c r="R465" s="283"/>
      <c r="S465" s="283"/>
      <c r="T465" s="283"/>
      <c r="U465" s="283"/>
      <c r="V465" s="283"/>
      <c r="W465" s="283"/>
      <c r="X465" s="102"/>
      <c r="Y465" s="284"/>
      <c r="Z465" s="284"/>
      <c r="AA465" s="284"/>
      <c r="AB465" s="206" t="str">
        <f t="shared" si="25"/>
        <v/>
      </c>
      <c r="AC465" s="285"/>
      <c r="AD465" s="285"/>
      <c r="AE465" s="102"/>
      <c r="AF465" s="287"/>
      <c r="AG465" s="287"/>
      <c r="AH465" s="102"/>
      <c r="AI465" s="279"/>
      <c r="AJ465" s="279"/>
      <c r="AK465" s="279"/>
      <c r="AL465" s="279"/>
      <c r="AM465" s="279"/>
      <c r="AN465" s="279"/>
      <c r="AO465" s="279"/>
      <c r="AP465" s="279"/>
      <c r="AQ465" s="92"/>
      <c r="AR465" s="279"/>
      <c r="AS465" s="279"/>
      <c r="AT465" s="279"/>
      <c r="AU465" s="279"/>
      <c r="AV465" s="279"/>
      <c r="AW465" s="279"/>
      <c r="AX465" s="279"/>
      <c r="AY465" s="279"/>
      <c r="AZ465" s="279"/>
      <c r="BA465" s="279"/>
      <c r="BB465" s="279"/>
      <c r="BC465" s="279"/>
      <c r="BD465" s="279"/>
      <c r="BE465" s="279"/>
      <c r="BF465" s="279"/>
      <c r="BG465" s="279"/>
      <c r="BH465" s="279"/>
      <c r="BI465" s="279"/>
      <c r="BJ465" s="279"/>
      <c r="BK465" s="279"/>
      <c r="BL465" s="279"/>
      <c r="BM465" s="279"/>
      <c r="BN465" s="279"/>
      <c r="BO465" s="279"/>
      <c r="BP465" s="279"/>
      <c r="BQ465" s="279"/>
      <c r="BR465" s="279"/>
      <c r="BS465" s="279"/>
      <c r="BT465" s="279"/>
      <c r="BU465" s="279"/>
      <c r="BV465" s="279"/>
      <c r="BW465" s="279"/>
      <c r="BX465" s="279"/>
      <c r="BY465" s="279"/>
      <c r="BZ465" s="279"/>
      <c r="CA465" s="279"/>
      <c r="CB465" s="279"/>
      <c r="CC465" s="279"/>
      <c r="CD465" s="279"/>
      <c r="CE465" s="279"/>
      <c r="CF465" s="279"/>
      <c r="CG465" s="279"/>
      <c r="CH465" s="279"/>
      <c r="CI465" s="279"/>
      <c r="CJ465" s="279"/>
      <c r="CK465" s="279"/>
      <c r="CL465" s="279"/>
      <c r="CM465" s="279"/>
      <c r="CN465" s="279"/>
      <c r="CO465" s="279"/>
      <c r="CP465" s="289" t="str">
        <f t="shared" si="26"/>
        <v/>
      </c>
      <c r="CQ465" s="202"/>
    </row>
    <row r="466" spans="1:95" x14ac:dyDescent="0.3">
      <c r="A466" s="99"/>
      <c r="B466" s="268">
        <f t="shared" si="27"/>
        <v>457</v>
      </c>
      <c r="C466" s="280"/>
      <c r="D466" s="280"/>
      <c r="F466" s="280"/>
      <c r="G466" s="282"/>
      <c r="H466" s="101"/>
      <c r="I466" s="283"/>
      <c r="J466" s="283"/>
      <c r="K466" s="283"/>
      <c r="L466" s="283"/>
      <c r="M466" s="283"/>
      <c r="N466" s="283"/>
      <c r="O466" s="283"/>
      <c r="P466" s="101"/>
      <c r="Q466" s="283"/>
      <c r="R466" s="283"/>
      <c r="S466" s="283"/>
      <c r="T466" s="283"/>
      <c r="U466" s="283"/>
      <c r="V466" s="283"/>
      <c r="W466" s="283"/>
      <c r="X466" s="102"/>
      <c r="Y466" s="284"/>
      <c r="Z466" s="284"/>
      <c r="AA466" s="284"/>
      <c r="AB466" s="206" t="str">
        <f t="shared" si="25"/>
        <v/>
      </c>
      <c r="AC466" s="285"/>
      <c r="AD466" s="285"/>
      <c r="AE466" s="102"/>
      <c r="AF466" s="287"/>
      <c r="AG466" s="287"/>
      <c r="AH466" s="102"/>
      <c r="AI466" s="279"/>
      <c r="AJ466" s="279"/>
      <c r="AK466" s="279"/>
      <c r="AL466" s="279"/>
      <c r="AM466" s="279"/>
      <c r="AN466" s="279"/>
      <c r="AO466" s="279"/>
      <c r="AP466" s="279"/>
      <c r="AQ466" s="92"/>
      <c r="AR466" s="279"/>
      <c r="AS466" s="279"/>
      <c r="AT466" s="279"/>
      <c r="AU466" s="279"/>
      <c r="AV466" s="279"/>
      <c r="AW466" s="279"/>
      <c r="AX466" s="279"/>
      <c r="AY466" s="279"/>
      <c r="AZ466" s="279"/>
      <c r="BA466" s="279"/>
      <c r="BB466" s="279"/>
      <c r="BC466" s="279"/>
      <c r="BD466" s="279"/>
      <c r="BE466" s="279"/>
      <c r="BF466" s="279"/>
      <c r="BG466" s="279"/>
      <c r="BH466" s="279"/>
      <c r="BI466" s="279"/>
      <c r="BJ466" s="279"/>
      <c r="BK466" s="279"/>
      <c r="BL466" s="279"/>
      <c r="BM466" s="279"/>
      <c r="BN466" s="279"/>
      <c r="BO466" s="279"/>
      <c r="BP466" s="279"/>
      <c r="BQ466" s="279"/>
      <c r="BR466" s="279"/>
      <c r="BS466" s="279"/>
      <c r="BT466" s="279"/>
      <c r="BU466" s="279"/>
      <c r="BV466" s="279"/>
      <c r="BW466" s="279"/>
      <c r="BX466" s="279"/>
      <c r="BY466" s="279"/>
      <c r="BZ466" s="279"/>
      <c r="CA466" s="279"/>
      <c r="CB466" s="279"/>
      <c r="CC466" s="279"/>
      <c r="CD466" s="279"/>
      <c r="CE466" s="279"/>
      <c r="CF466" s="279"/>
      <c r="CG466" s="279"/>
      <c r="CH466" s="279"/>
      <c r="CI466" s="279"/>
      <c r="CJ466" s="279"/>
      <c r="CK466" s="279"/>
      <c r="CL466" s="279"/>
      <c r="CM466" s="279"/>
      <c r="CN466" s="279"/>
      <c r="CO466" s="279"/>
      <c r="CP466" s="289" t="str">
        <f t="shared" si="26"/>
        <v/>
      </c>
      <c r="CQ466" s="202"/>
    </row>
    <row r="467" spans="1:95" x14ac:dyDescent="0.3">
      <c r="A467" s="99"/>
      <c r="B467" s="268">
        <f t="shared" si="27"/>
        <v>458</v>
      </c>
      <c r="C467" s="280"/>
      <c r="D467" s="280"/>
      <c r="F467" s="280"/>
      <c r="G467" s="282"/>
      <c r="H467" s="101"/>
      <c r="I467" s="283"/>
      <c r="J467" s="283"/>
      <c r="K467" s="283"/>
      <c r="L467" s="283"/>
      <c r="M467" s="283"/>
      <c r="N467" s="283"/>
      <c r="O467" s="283"/>
      <c r="P467" s="101"/>
      <c r="Q467" s="283"/>
      <c r="R467" s="283"/>
      <c r="S467" s="283"/>
      <c r="T467" s="283"/>
      <c r="U467" s="283"/>
      <c r="V467" s="283"/>
      <c r="W467" s="283"/>
      <c r="X467" s="102"/>
      <c r="Y467" s="284"/>
      <c r="Z467" s="284"/>
      <c r="AA467" s="284"/>
      <c r="AB467" s="206" t="str">
        <f t="shared" si="25"/>
        <v/>
      </c>
      <c r="AC467" s="285"/>
      <c r="AD467" s="285"/>
      <c r="AE467" s="102"/>
      <c r="AF467" s="287"/>
      <c r="AG467" s="287"/>
      <c r="AH467" s="102"/>
      <c r="AI467" s="279"/>
      <c r="AJ467" s="279"/>
      <c r="AK467" s="279"/>
      <c r="AL467" s="279"/>
      <c r="AM467" s="279"/>
      <c r="AN467" s="279"/>
      <c r="AO467" s="279"/>
      <c r="AP467" s="279"/>
      <c r="AQ467" s="92"/>
      <c r="AR467" s="279"/>
      <c r="AS467" s="279"/>
      <c r="AT467" s="279"/>
      <c r="AU467" s="279"/>
      <c r="AV467" s="279"/>
      <c r="AW467" s="279"/>
      <c r="AX467" s="279"/>
      <c r="AY467" s="279"/>
      <c r="AZ467" s="279"/>
      <c r="BA467" s="279"/>
      <c r="BB467" s="279"/>
      <c r="BC467" s="279"/>
      <c r="BD467" s="279"/>
      <c r="BE467" s="279"/>
      <c r="BF467" s="279"/>
      <c r="BG467" s="279"/>
      <c r="BH467" s="279"/>
      <c r="BI467" s="279"/>
      <c r="BJ467" s="279"/>
      <c r="BK467" s="279"/>
      <c r="BL467" s="279"/>
      <c r="BM467" s="279"/>
      <c r="BN467" s="279"/>
      <c r="BO467" s="279"/>
      <c r="BP467" s="279"/>
      <c r="BQ467" s="279"/>
      <c r="BR467" s="279"/>
      <c r="BS467" s="279"/>
      <c r="BT467" s="279"/>
      <c r="BU467" s="279"/>
      <c r="BV467" s="279"/>
      <c r="BW467" s="279"/>
      <c r="BX467" s="279"/>
      <c r="BY467" s="279"/>
      <c r="BZ467" s="279"/>
      <c r="CA467" s="279"/>
      <c r="CB467" s="279"/>
      <c r="CC467" s="279"/>
      <c r="CD467" s="279"/>
      <c r="CE467" s="279"/>
      <c r="CF467" s="279"/>
      <c r="CG467" s="279"/>
      <c r="CH467" s="279"/>
      <c r="CI467" s="279"/>
      <c r="CJ467" s="279"/>
      <c r="CK467" s="279"/>
      <c r="CL467" s="279"/>
      <c r="CM467" s="279"/>
      <c r="CN467" s="279"/>
      <c r="CO467" s="279"/>
      <c r="CP467" s="289" t="str">
        <f t="shared" si="26"/>
        <v/>
      </c>
      <c r="CQ467" s="202"/>
    </row>
    <row r="468" spans="1:95" x14ac:dyDescent="0.3">
      <c r="A468" s="99"/>
      <c r="B468" s="268">
        <f t="shared" si="27"/>
        <v>459</v>
      </c>
      <c r="C468" s="280"/>
      <c r="D468" s="280"/>
      <c r="F468" s="280"/>
      <c r="G468" s="282"/>
      <c r="H468" s="101"/>
      <c r="I468" s="283"/>
      <c r="J468" s="283"/>
      <c r="K468" s="283"/>
      <c r="L468" s="283"/>
      <c r="M468" s="283"/>
      <c r="N468" s="283"/>
      <c r="O468" s="283"/>
      <c r="P468" s="101"/>
      <c r="Q468" s="283"/>
      <c r="R468" s="283"/>
      <c r="S468" s="283"/>
      <c r="T468" s="283"/>
      <c r="U468" s="283"/>
      <c r="V468" s="283"/>
      <c r="W468" s="283"/>
      <c r="X468" s="102"/>
      <c r="Y468" s="284"/>
      <c r="Z468" s="284"/>
      <c r="AA468" s="284"/>
      <c r="AB468" s="206" t="str">
        <f t="shared" si="25"/>
        <v/>
      </c>
      <c r="AC468" s="285"/>
      <c r="AD468" s="285"/>
      <c r="AE468" s="102"/>
      <c r="AF468" s="287"/>
      <c r="AG468" s="287"/>
      <c r="AH468" s="102"/>
      <c r="AI468" s="279"/>
      <c r="AJ468" s="279"/>
      <c r="AK468" s="279"/>
      <c r="AL468" s="279"/>
      <c r="AM468" s="279"/>
      <c r="AN468" s="279"/>
      <c r="AO468" s="279"/>
      <c r="AP468" s="279"/>
      <c r="AQ468" s="92"/>
      <c r="AR468" s="279"/>
      <c r="AS468" s="279"/>
      <c r="AT468" s="279"/>
      <c r="AU468" s="279"/>
      <c r="AV468" s="279"/>
      <c r="AW468" s="279"/>
      <c r="AX468" s="279"/>
      <c r="AY468" s="279"/>
      <c r="AZ468" s="279"/>
      <c r="BA468" s="279"/>
      <c r="BB468" s="279"/>
      <c r="BC468" s="279"/>
      <c r="BD468" s="279"/>
      <c r="BE468" s="279"/>
      <c r="BF468" s="279"/>
      <c r="BG468" s="279"/>
      <c r="BH468" s="279"/>
      <c r="BI468" s="279"/>
      <c r="BJ468" s="279"/>
      <c r="BK468" s="279"/>
      <c r="BL468" s="279"/>
      <c r="BM468" s="279"/>
      <c r="BN468" s="279"/>
      <c r="BO468" s="279"/>
      <c r="BP468" s="279"/>
      <c r="BQ468" s="279"/>
      <c r="BR468" s="279"/>
      <c r="BS468" s="279"/>
      <c r="BT468" s="279"/>
      <c r="BU468" s="279"/>
      <c r="BV468" s="279"/>
      <c r="BW468" s="279"/>
      <c r="BX468" s="279"/>
      <c r="BY468" s="279"/>
      <c r="BZ468" s="279"/>
      <c r="CA468" s="279"/>
      <c r="CB468" s="279"/>
      <c r="CC468" s="279"/>
      <c r="CD468" s="279"/>
      <c r="CE468" s="279"/>
      <c r="CF468" s="279"/>
      <c r="CG468" s="279"/>
      <c r="CH468" s="279"/>
      <c r="CI468" s="279"/>
      <c r="CJ468" s="279"/>
      <c r="CK468" s="279"/>
      <c r="CL468" s="279"/>
      <c r="CM468" s="279"/>
      <c r="CN468" s="279"/>
      <c r="CO468" s="279"/>
      <c r="CP468" s="289" t="str">
        <f t="shared" si="26"/>
        <v/>
      </c>
      <c r="CQ468" s="202"/>
    </row>
    <row r="469" spans="1:95" x14ac:dyDescent="0.3">
      <c r="A469" s="99"/>
      <c r="B469" s="268">
        <f t="shared" si="27"/>
        <v>460</v>
      </c>
      <c r="C469" s="280"/>
      <c r="D469" s="280"/>
      <c r="F469" s="280"/>
      <c r="G469" s="282"/>
      <c r="H469" s="101"/>
      <c r="I469" s="283"/>
      <c r="J469" s="283"/>
      <c r="K469" s="283"/>
      <c r="L469" s="283"/>
      <c r="M469" s="283"/>
      <c r="N469" s="283"/>
      <c r="O469" s="283"/>
      <c r="P469" s="101"/>
      <c r="Q469" s="283"/>
      <c r="R469" s="283"/>
      <c r="S469" s="283"/>
      <c r="T469" s="283"/>
      <c r="U469" s="283"/>
      <c r="V469" s="283"/>
      <c r="W469" s="283"/>
      <c r="X469" s="102"/>
      <c r="Y469" s="284"/>
      <c r="Z469" s="284"/>
      <c r="AA469" s="284"/>
      <c r="AB469" s="206" t="str">
        <f t="shared" si="25"/>
        <v/>
      </c>
      <c r="AC469" s="285"/>
      <c r="AD469" s="285"/>
      <c r="AE469" s="102"/>
      <c r="AF469" s="287"/>
      <c r="AG469" s="287"/>
      <c r="AH469" s="102"/>
      <c r="AI469" s="279"/>
      <c r="AJ469" s="279"/>
      <c r="AK469" s="279"/>
      <c r="AL469" s="279"/>
      <c r="AM469" s="279"/>
      <c r="AN469" s="279"/>
      <c r="AO469" s="279"/>
      <c r="AP469" s="279"/>
      <c r="AQ469" s="92"/>
      <c r="AR469" s="279"/>
      <c r="AS469" s="279"/>
      <c r="AT469" s="279"/>
      <c r="AU469" s="279"/>
      <c r="AV469" s="279"/>
      <c r="AW469" s="279"/>
      <c r="AX469" s="279"/>
      <c r="AY469" s="279"/>
      <c r="AZ469" s="279"/>
      <c r="BA469" s="279"/>
      <c r="BB469" s="279"/>
      <c r="BC469" s="279"/>
      <c r="BD469" s="279"/>
      <c r="BE469" s="279"/>
      <c r="BF469" s="279"/>
      <c r="BG469" s="279"/>
      <c r="BH469" s="279"/>
      <c r="BI469" s="279"/>
      <c r="BJ469" s="279"/>
      <c r="BK469" s="279"/>
      <c r="BL469" s="279"/>
      <c r="BM469" s="279"/>
      <c r="BN469" s="279"/>
      <c r="BO469" s="279"/>
      <c r="BP469" s="279"/>
      <c r="BQ469" s="279"/>
      <c r="BR469" s="279"/>
      <c r="BS469" s="279"/>
      <c r="BT469" s="279"/>
      <c r="BU469" s="279"/>
      <c r="BV469" s="279"/>
      <c r="BW469" s="279"/>
      <c r="BX469" s="279"/>
      <c r="BY469" s="279"/>
      <c r="BZ469" s="279"/>
      <c r="CA469" s="279"/>
      <c r="CB469" s="279"/>
      <c r="CC469" s="279"/>
      <c r="CD469" s="279"/>
      <c r="CE469" s="279"/>
      <c r="CF469" s="279"/>
      <c r="CG469" s="279"/>
      <c r="CH469" s="279"/>
      <c r="CI469" s="279"/>
      <c r="CJ469" s="279"/>
      <c r="CK469" s="279"/>
      <c r="CL469" s="279"/>
      <c r="CM469" s="279"/>
      <c r="CN469" s="279"/>
      <c r="CO469" s="279"/>
      <c r="CP469" s="289" t="str">
        <f t="shared" si="26"/>
        <v/>
      </c>
      <c r="CQ469" s="202"/>
    </row>
    <row r="470" spans="1:95" x14ac:dyDescent="0.3">
      <c r="A470" s="99"/>
      <c r="B470" s="268">
        <f t="shared" si="27"/>
        <v>461</v>
      </c>
      <c r="C470" s="280"/>
      <c r="D470" s="280"/>
      <c r="F470" s="280"/>
      <c r="G470" s="282"/>
      <c r="H470" s="101"/>
      <c r="I470" s="283"/>
      <c r="J470" s="283"/>
      <c r="K470" s="283"/>
      <c r="L470" s="283"/>
      <c r="M470" s="283"/>
      <c r="N470" s="283"/>
      <c r="O470" s="283"/>
      <c r="P470" s="101"/>
      <c r="Q470" s="283"/>
      <c r="R470" s="283"/>
      <c r="S470" s="283"/>
      <c r="T470" s="283"/>
      <c r="U470" s="283"/>
      <c r="V470" s="283"/>
      <c r="W470" s="283"/>
      <c r="X470" s="102"/>
      <c r="Y470" s="284"/>
      <c r="Z470" s="284"/>
      <c r="AA470" s="284"/>
      <c r="AB470" s="206" t="str">
        <f t="shared" si="25"/>
        <v/>
      </c>
      <c r="AC470" s="285"/>
      <c r="AD470" s="285"/>
      <c r="AE470" s="102"/>
      <c r="AF470" s="287"/>
      <c r="AG470" s="287"/>
      <c r="AH470" s="102"/>
      <c r="AI470" s="279"/>
      <c r="AJ470" s="279"/>
      <c r="AK470" s="279"/>
      <c r="AL470" s="279"/>
      <c r="AM470" s="279"/>
      <c r="AN470" s="279"/>
      <c r="AO470" s="279"/>
      <c r="AP470" s="279"/>
      <c r="AQ470" s="92"/>
      <c r="AR470" s="279"/>
      <c r="AS470" s="279"/>
      <c r="AT470" s="279"/>
      <c r="AU470" s="279"/>
      <c r="AV470" s="279"/>
      <c r="AW470" s="279"/>
      <c r="AX470" s="279"/>
      <c r="AY470" s="279"/>
      <c r="AZ470" s="279"/>
      <c r="BA470" s="279"/>
      <c r="BB470" s="279"/>
      <c r="BC470" s="279"/>
      <c r="BD470" s="279"/>
      <c r="BE470" s="279"/>
      <c r="BF470" s="279"/>
      <c r="BG470" s="279"/>
      <c r="BH470" s="279"/>
      <c r="BI470" s="279"/>
      <c r="BJ470" s="279"/>
      <c r="BK470" s="279"/>
      <c r="BL470" s="279"/>
      <c r="BM470" s="279"/>
      <c r="BN470" s="279"/>
      <c r="BO470" s="279"/>
      <c r="BP470" s="279"/>
      <c r="BQ470" s="279"/>
      <c r="BR470" s="279"/>
      <c r="BS470" s="279"/>
      <c r="BT470" s="279"/>
      <c r="BU470" s="279"/>
      <c r="BV470" s="279"/>
      <c r="BW470" s="279"/>
      <c r="BX470" s="279"/>
      <c r="BY470" s="279"/>
      <c r="BZ470" s="279"/>
      <c r="CA470" s="279"/>
      <c r="CB470" s="279"/>
      <c r="CC470" s="279"/>
      <c r="CD470" s="279"/>
      <c r="CE470" s="279"/>
      <c r="CF470" s="279"/>
      <c r="CG470" s="279"/>
      <c r="CH470" s="279"/>
      <c r="CI470" s="279"/>
      <c r="CJ470" s="279"/>
      <c r="CK470" s="279"/>
      <c r="CL470" s="279"/>
      <c r="CM470" s="279"/>
      <c r="CN470" s="279"/>
      <c r="CO470" s="279"/>
      <c r="CP470" s="289" t="str">
        <f t="shared" si="26"/>
        <v/>
      </c>
      <c r="CQ470" s="202"/>
    </row>
    <row r="471" spans="1:95" x14ac:dyDescent="0.3">
      <c r="A471" s="99"/>
      <c r="B471" s="268">
        <f t="shared" si="27"/>
        <v>462</v>
      </c>
      <c r="C471" s="280"/>
      <c r="D471" s="280"/>
      <c r="F471" s="280"/>
      <c r="G471" s="282"/>
      <c r="H471" s="101"/>
      <c r="I471" s="283"/>
      <c r="J471" s="283"/>
      <c r="K471" s="283"/>
      <c r="L471" s="283"/>
      <c r="M471" s="283"/>
      <c r="N471" s="283"/>
      <c r="O471" s="283"/>
      <c r="P471" s="101"/>
      <c r="Q471" s="283"/>
      <c r="R471" s="283"/>
      <c r="S471" s="283"/>
      <c r="T471" s="283"/>
      <c r="U471" s="283"/>
      <c r="V471" s="283"/>
      <c r="W471" s="283"/>
      <c r="X471" s="102"/>
      <c r="Y471" s="284"/>
      <c r="Z471" s="284"/>
      <c r="AA471" s="284"/>
      <c r="AB471" s="206" t="str">
        <f t="shared" si="25"/>
        <v/>
      </c>
      <c r="AC471" s="285"/>
      <c r="AD471" s="285"/>
      <c r="AE471" s="102"/>
      <c r="AF471" s="287"/>
      <c r="AG471" s="287"/>
      <c r="AH471" s="102"/>
      <c r="AI471" s="279"/>
      <c r="AJ471" s="279"/>
      <c r="AK471" s="279"/>
      <c r="AL471" s="279"/>
      <c r="AM471" s="279"/>
      <c r="AN471" s="279"/>
      <c r="AO471" s="279"/>
      <c r="AP471" s="279"/>
      <c r="AQ471" s="92"/>
      <c r="AR471" s="279"/>
      <c r="AS471" s="279"/>
      <c r="AT471" s="279"/>
      <c r="AU471" s="279"/>
      <c r="AV471" s="279"/>
      <c r="AW471" s="279"/>
      <c r="AX471" s="279"/>
      <c r="AY471" s="279"/>
      <c r="AZ471" s="279"/>
      <c r="BA471" s="279"/>
      <c r="BB471" s="279"/>
      <c r="BC471" s="279"/>
      <c r="BD471" s="279"/>
      <c r="BE471" s="279"/>
      <c r="BF471" s="279"/>
      <c r="BG471" s="279"/>
      <c r="BH471" s="279"/>
      <c r="BI471" s="279"/>
      <c r="BJ471" s="279"/>
      <c r="BK471" s="279"/>
      <c r="BL471" s="279"/>
      <c r="BM471" s="279"/>
      <c r="BN471" s="279"/>
      <c r="BO471" s="279"/>
      <c r="BP471" s="279"/>
      <c r="BQ471" s="279"/>
      <c r="BR471" s="279"/>
      <c r="BS471" s="279"/>
      <c r="BT471" s="279"/>
      <c r="BU471" s="279"/>
      <c r="BV471" s="279"/>
      <c r="BW471" s="279"/>
      <c r="BX471" s="279"/>
      <c r="BY471" s="279"/>
      <c r="BZ471" s="279"/>
      <c r="CA471" s="279"/>
      <c r="CB471" s="279"/>
      <c r="CC471" s="279"/>
      <c r="CD471" s="279"/>
      <c r="CE471" s="279"/>
      <c r="CF471" s="279"/>
      <c r="CG471" s="279"/>
      <c r="CH471" s="279"/>
      <c r="CI471" s="279"/>
      <c r="CJ471" s="279"/>
      <c r="CK471" s="279"/>
      <c r="CL471" s="279"/>
      <c r="CM471" s="279"/>
      <c r="CN471" s="279"/>
      <c r="CO471" s="279"/>
      <c r="CP471" s="289" t="str">
        <f t="shared" si="26"/>
        <v/>
      </c>
      <c r="CQ471" s="202"/>
    </row>
    <row r="472" spans="1:95" x14ac:dyDescent="0.3">
      <c r="A472" s="99"/>
      <c r="B472" s="268">
        <f t="shared" si="27"/>
        <v>463</v>
      </c>
      <c r="C472" s="280"/>
      <c r="D472" s="280"/>
      <c r="F472" s="280"/>
      <c r="G472" s="282"/>
      <c r="H472" s="101"/>
      <c r="I472" s="283"/>
      <c r="J472" s="283"/>
      <c r="K472" s="283"/>
      <c r="L472" s="283"/>
      <c r="M472" s="283"/>
      <c r="N472" s="283"/>
      <c r="O472" s="283"/>
      <c r="P472" s="101"/>
      <c r="Q472" s="283"/>
      <c r="R472" s="283"/>
      <c r="S472" s="283"/>
      <c r="T472" s="283"/>
      <c r="U472" s="283"/>
      <c r="V472" s="283"/>
      <c r="W472" s="283"/>
      <c r="X472" s="102"/>
      <c r="Y472" s="284"/>
      <c r="Z472" s="284"/>
      <c r="AA472" s="284"/>
      <c r="AB472" s="206" t="str">
        <f t="shared" si="25"/>
        <v/>
      </c>
      <c r="AC472" s="285"/>
      <c r="AD472" s="285"/>
      <c r="AE472" s="102"/>
      <c r="AF472" s="287"/>
      <c r="AG472" s="287"/>
      <c r="AH472" s="102"/>
      <c r="AI472" s="279"/>
      <c r="AJ472" s="279"/>
      <c r="AK472" s="279"/>
      <c r="AL472" s="279"/>
      <c r="AM472" s="279"/>
      <c r="AN472" s="279"/>
      <c r="AO472" s="279"/>
      <c r="AP472" s="279"/>
      <c r="AQ472" s="92"/>
      <c r="AR472" s="279"/>
      <c r="AS472" s="279"/>
      <c r="AT472" s="279"/>
      <c r="AU472" s="279"/>
      <c r="AV472" s="279"/>
      <c r="AW472" s="279"/>
      <c r="AX472" s="279"/>
      <c r="AY472" s="279"/>
      <c r="AZ472" s="279"/>
      <c r="BA472" s="279"/>
      <c r="BB472" s="279"/>
      <c r="BC472" s="279"/>
      <c r="BD472" s="279"/>
      <c r="BE472" s="279"/>
      <c r="BF472" s="279"/>
      <c r="BG472" s="279"/>
      <c r="BH472" s="279"/>
      <c r="BI472" s="279"/>
      <c r="BJ472" s="279"/>
      <c r="BK472" s="279"/>
      <c r="BL472" s="279"/>
      <c r="BM472" s="279"/>
      <c r="BN472" s="279"/>
      <c r="BO472" s="279"/>
      <c r="BP472" s="279"/>
      <c r="BQ472" s="279"/>
      <c r="BR472" s="279"/>
      <c r="BS472" s="279"/>
      <c r="BT472" s="279"/>
      <c r="BU472" s="279"/>
      <c r="BV472" s="279"/>
      <c r="BW472" s="279"/>
      <c r="BX472" s="279"/>
      <c r="BY472" s="279"/>
      <c r="BZ472" s="279"/>
      <c r="CA472" s="279"/>
      <c r="CB472" s="279"/>
      <c r="CC472" s="279"/>
      <c r="CD472" s="279"/>
      <c r="CE472" s="279"/>
      <c r="CF472" s="279"/>
      <c r="CG472" s="279"/>
      <c r="CH472" s="279"/>
      <c r="CI472" s="279"/>
      <c r="CJ472" s="279"/>
      <c r="CK472" s="279"/>
      <c r="CL472" s="279"/>
      <c r="CM472" s="279"/>
      <c r="CN472" s="279"/>
      <c r="CO472" s="279"/>
      <c r="CP472" s="289" t="str">
        <f t="shared" si="26"/>
        <v/>
      </c>
      <c r="CQ472" s="202"/>
    </row>
    <row r="473" spans="1:95" x14ac:dyDescent="0.3">
      <c r="A473" s="99"/>
      <c r="B473" s="268">
        <f t="shared" si="27"/>
        <v>464</v>
      </c>
      <c r="C473" s="280"/>
      <c r="D473" s="280"/>
      <c r="F473" s="280"/>
      <c r="G473" s="282"/>
      <c r="H473" s="101"/>
      <c r="I473" s="283"/>
      <c r="J473" s="283"/>
      <c r="K473" s="283"/>
      <c r="L473" s="283"/>
      <c r="M473" s="283"/>
      <c r="N473" s="283"/>
      <c r="O473" s="283"/>
      <c r="P473" s="101"/>
      <c r="Q473" s="283"/>
      <c r="R473" s="283"/>
      <c r="S473" s="283"/>
      <c r="T473" s="283"/>
      <c r="U473" s="283"/>
      <c r="V473" s="283"/>
      <c r="W473" s="283"/>
      <c r="X473" s="102"/>
      <c r="Y473" s="284"/>
      <c r="Z473" s="284"/>
      <c r="AA473" s="284"/>
      <c r="AB473" s="206" t="str">
        <f t="shared" si="25"/>
        <v/>
      </c>
      <c r="AC473" s="285"/>
      <c r="AD473" s="285"/>
      <c r="AE473" s="102"/>
      <c r="AF473" s="287"/>
      <c r="AG473" s="287"/>
      <c r="AH473" s="102"/>
      <c r="AI473" s="279"/>
      <c r="AJ473" s="279"/>
      <c r="AK473" s="279"/>
      <c r="AL473" s="279"/>
      <c r="AM473" s="279"/>
      <c r="AN473" s="279"/>
      <c r="AO473" s="279"/>
      <c r="AP473" s="279"/>
      <c r="AQ473" s="92"/>
      <c r="AR473" s="279"/>
      <c r="AS473" s="279"/>
      <c r="AT473" s="279"/>
      <c r="AU473" s="279"/>
      <c r="AV473" s="279"/>
      <c r="AW473" s="279"/>
      <c r="AX473" s="279"/>
      <c r="AY473" s="279"/>
      <c r="AZ473" s="279"/>
      <c r="BA473" s="279"/>
      <c r="BB473" s="279"/>
      <c r="BC473" s="279"/>
      <c r="BD473" s="279"/>
      <c r="BE473" s="279"/>
      <c r="BF473" s="279"/>
      <c r="BG473" s="279"/>
      <c r="BH473" s="279"/>
      <c r="BI473" s="279"/>
      <c r="BJ473" s="279"/>
      <c r="BK473" s="279"/>
      <c r="BL473" s="279"/>
      <c r="BM473" s="279"/>
      <c r="BN473" s="279"/>
      <c r="BO473" s="279"/>
      <c r="BP473" s="279"/>
      <c r="BQ473" s="279"/>
      <c r="BR473" s="279"/>
      <c r="BS473" s="279"/>
      <c r="BT473" s="279"/>
      <c r="BU473" s="279"/>
      <c r="BV473" s="279"/>
      <c r="BW473" s="279"/>
      <c r="BX473" s="279"/>
      <c r="BY473" s="279"/>
      <c r="BZ473" s="279"/>
      <c r="CA473" s="279"/>
      <c r="CB473" s="279"/>
      <c r="CC473" s="279"/>
      <c r="CD473" s="279"/>
      <c r="CE473" s="279"/>
      <c r="CF473" s="279"/>
      <c r="CG473" s="279"/>
      <c r="CH473" s="279"/>
      <c r="CI473" s="279"/>
      <c r="CJ473" s="279"/>
      <c r="CK473" s="279"/>
      <c r="CL473" s="279"/>
      <c r="CM473" s="279"/>
      <c r="CN473" s="279"/>
      <c r="CO473" s="279"/>
      <c r="CP473" s="289" t="str">
        <f t="shared" si="26"/>
        <v/>
      </c>
      <c r="CQ473" s="202"/>
    </row>
    <row r="474" spans="1:95" x14ac:dyDescent="0.3">
      <c r="A474" s="99"/>
      <c r="B474" s="268">
        <f t="shared" si="27"/>
        <v>465</v>
      </c>
      <c r="C474" s="280"/>
      <c r="D474" s="280"/>
      <c r="F474" s="280"/>
      <c r="G474" s="282"/>
      <c r="H474" s="101"/>
      <c r="I474" s="283"/>
      <c r="J474" s="283"/>
      <c r="K474" s="283"/>
      <c r="L474" s="283"/>
      <c r="M474" s="283"/>
      <c r="N474" s="283"/>
      <c r="O474" s="283"/>
      <c r="P474" s="101"/>
      <c r="Q474" s="283"/>
      <c r="R474" s="283"/>
      <c r="S474" s="283"/>
      <c r="T474" s="283"/>
      <c r="U474" s="283"/>
      <c r="V474" s="283"/>
      <c r="W474" s="283"/>
      <c r="X474" s="102"/>
      <c r="Y474" s="284"/>
      <c r="Z474" s="284"/>
      <c r="AA474" s="284"/>
      <c r="AB474" s="206" t="str">
        <f t="shared" si="25"/>
        <v/>
      </c>
      <c r="AC474" s="285"/>
      <c r="AD474" s="285"/>
      <c r="AE474" s="102"/>
      <c r="AF474" s="287"/>
      <c r="AG474" s="287"/>
      <c r="AH474" s="102"/>
      <c r="AI474" s="279"/>
      <c r="AJ474" s="279"/>
      <c r="AK474" s="279"/>
      <c r="AL474" s="279"/>
      <c r="AM474" s="279"/>
      <c r="AN474" s="279"/>
      <c r="AO474" s="279"/>
      <c r="AP474" s="279"/>
      <c r="AQ474" s="92"/>
      <c r="AR474" s="279"/>
      <c r="AS474" s="279"/>
      <c r="AT474" s="279"/>
      <c r="AU474" s="279"/>
      <c r="AV474" s="279"/>
      <c r="AW474" s="279"/>
      <c r="AX474" s="279"/>
      <c r="AY474" s="279"/>
      <c r="AZ474" s="279"/>
      <c r="BA474" s="279"/>
      <c r="BB474" s="279"/>
      <c r="BC474" s="279"/>
      <c r="BD474" s="279"/>
      <c r="BE474" s="279"/>
      <c r="BF474" s="279"/>
      <c r="BG474" s="279"/>
      <c r="BH474" s="279"/>
      <c r="BI474" s="279"/>
      <c r="BJ474" s="279"/>
      <c r="BK474" s="279"/>
      <c r="BL474" s="279"/>
      <c r="BM474" s="279"/>
      <c r="BN474" s="279"/>
      <c r="BO474" s="279"/>
      <c r="BP474" s="279"/>
      <c r="BQ474" s="279"/>
      <c r="BR474" s="279"/>
      <c r="BS474" s="279"/>
      <c r="BT474" s="279"/>
      <c r="BU474" s="279"/>
      <c r="BV474" s="279"/>
      <c r="BW474" s="279"/>
      <c r="BX474" s="279"/>
      <c r="BY474" s="279"/>
      <c r="BZ474" s="279"/>
      <c r="CA474" s="279"/>
      <c r="CB474" s="279"/>
      <c r="CC474" s="279"/>
      <c r="CD474" s="279"/>
      <c r="CE474" s="279"/>
      <c r="CF474" s="279"/>
      <c r="CG474" s="279"/>
      <c r="CH474" s="279"/>
      <c r="CI474" s="279"/>
      <c r="CJ474" s="279"/>
      <c r="CK474" s="279"/>
      <c r="CL474" s="279"/>
      <c r="CM474" s="279"/>
      <c r="CN474" s="279"/>
      <c r="CO474" s="279"/>
      <c r="CP474" s="289" t="str">
        <f t="shared" si="26"/>
        <v/>
      </c>
      <c r="CQ474" s="202"/>
    </row>
    <row r="475" spans="1:95" x14ac:dyDescent="0.3">
      <c r="A475" s="99"/>
      <c r="B475" s="268">
        <f t="shared" si="27"/>
        <v>466</v>
      </c>
      <c r="C475" s="280"/>
      <c r="D475" s="280"/>
      <c r="F475" s="280"/>
      <c r="G475" s="282"/>
      <c r="H475" s="101"/>
      <c r="I475" s="283"/>
      <c r="J475" s="283"/>
      <c r="K475" s="283"/>
      <c r="L475" s="283"/>
      <c r="M475" s="283"/>
      <c r="N475" s="283"/>
      <c r="O475" s="283"/>
      <c r="P475" s="101"/>
      <c r="Q475" s="283"/>
      <c r="R475" s="283"/>
      <c r="S475" s="283"/>
      <c r="T475" s="283"/>
      <c r="U475" s="283"/>
      <c r="V475" s="283"/>
      <c r="W475" s="283"/>
      <c r="X475" s="102"/>
      <c r="Y475" s="284"/>
      <c r="Z475" s="284"/>
      <c r="AA475" s="284"/>
      <c r="AB475" s="206" t="str">
        <f t="shared" si="25"/>
        <v/>
      </c>
      <c r="AC475" s="285"/>
      <c r="AD475" s="285"/>
      <c r="AE475" s="102"/>
      <c r="AF475" s="287"/>
      <c r="AG475" s="287"/>
      <c r="AH475" s="102"/>
      <c r="AI475" s="279"/>
      <c r="AJ475" s="279"/>
      <c r="AK475" s="279"/>
      <c r="AL475" s="279"/>
      <c r="AM475" s="279"/>
      <c r="AN475" s="279"/>
      <c r="AO475" s="279"/>
      <c r="AP475" s="279"/>
      <c r="AQ475" s="92"/>
      <c r="AR475" s="279"/>
      <c r="AS475" s="279"/>
      <c r="AT475" s="279"/>
      <c r="AU475" s="279"/>
      <c r="AV475" s="279"/>
      <c r="AW475" s="279"/>
      <c r="AX475" s="279"/>
      <c r="AY475" s="279"/>
      <c r="AZ475" s="279"/>
      <c r="BA475" s="279"/>
      <c r="BB475" s="279"/>
      <c r="BC475" s="279"/>
      <c r="BD475" s="279"/>
      <c r="BE475" s="279"/>
      <c r="BF475" s="279"/>
      <c r="BG475" s="279"/>
      <c r="BH475" s="279"/>
      <c r="BI475" s="279"/>
      <c r="BJ475" s="279"/>
      <c r="BK475" s="279"/>
      <c r="BL475" s="279"/>
      <c r="BM475" s="279"/>
      <c r="BN475" s="279"/>
      <c r="BO475" s="279"/>
      <c r="BP475" s="279"/>
      <c r="BQ475" s="279"/>
      <c r="BR475" s="279"/>
      <c r="BS475" s="279"/>
      <c r="BT475" s="279"/>
      <c r="BU475" s="279"/>
      <c r="BV475" s="279"/>
      <c r="BW475" s="279"/>
      <c r="BX475" s="279"/>
      <c r="BY475" s="279"/>
      <c r="BZ475" s="279"/>
      <c r="CA475" s="279"/>
      <c r="CB475" s="279"/>
      <c r="CC475" s="279"/>
      <c r="CD475" s="279"/>
      <c r="CE475" s="279"/>
      <c r="CF475" s="279"/>
      <c r="CG475" s="279"/>
      <c r="CH475" s="279"/>
      <c r="CI475" s="279"/>
      <c r="CJ475" s="279"/>
      <c r="CK475" s="279"/>
      <c r="CL475" s="279"/>
      <c r="CM475" s="279"/>
      <c r="CN475" s="279"/>
      <c r="CO475" s="279"/>
      <c r="CP475" s="289" t="str">
        <f t="shared" si="26"/>
        <v/>
      </c>
      <c r="CQ475" s="202"/>
    </row>
    <row r="476" spans="1:95" x14ac:dyDescent="0.3">
      <c r="A476" s="99"/>
      <c r="B476" s="268">
        <f t="shared" si="27"/>
        <v>467</v>
      </c>
      <c r="C476" s="280"/>
      <c r="D476" s="280"/>
      <c r="F476" s="280"/>
      <c r="G476" s="282"/>
      <c r="H476" s="101"/>
      <c r="I476" s="283"/>
      <c r="J476" s="283"/>
      <c r="K476" s="283"/>
      <c r="L476" s="283"/>
      <c r="M476" s="283"/>
      <c r="N476" s="283"/>
      <c r="O476" s="283"/>
      <c r="P476" s="101"/>
      <c r="Q476" s="283"/>
      <c r="R476" s="283"/>
      <c r="S476" s="283"/>
      <c r="T476" s="283"/>
      <c r="U476" s="283"/>
      <c r="V476" s="283"/>
      <c r="W476" s="283"/>
      <c r="X476" s="102"/>
      <c r="Y476" s="284"/>
      <c r="Z476" s="284"/>
      <c r="AA476" s="284"/>
      <c r="AB476" s="206" t="str">
        <f t="shared" si="25"/>
        <v/>
      </c>
      <c r="AC476" s="285"/>
      <c r="AD476" s="285"/>
      <c r="AE476" s="102"/>
      <c r="AF476" s="287"/>
      <c r="AG476" s="287"/>
      <c r="AH476" s="102"/>
      <c r="AI476" s="279"/>
      <c r="AJ476" s="279"/>
      <c r="AK476" s="279"/>
      <c r="AL476" s="279"/>
      <c r="AM476" s="279"/>
      <c r="AN476" s="279"/>
      <c r="AO476" s="279"/>
      <c r="AP476" s="279"/>
      <c r="AQ476" s="92"/>
      <c r="AR476" s="279"/>
      <c r="AS476" s="279"/>
      <c r="AT476" s="279"/>
      <c r="AU476" s="279"/>
      <c r="AV476" s="279"/>
      <c r="AW476" s="279"/>
      <c r="AX476" s="279"/>
      <c r="AY476" s="279"/>
      <c r="AZ476" s="279"/>
      <c r="BA476" s="279"/>
      <c r="BB476" s="279"/>
      <c r="BC476" s="279"/>
      <c r="BD476" s="279"/>
      <c r="BE476" s="279"/>
      <c r="BF476" s="279"/>
      <c r="BG476" s="279"/>
      <c r="BH476" s="279"/>
      <c r="BI476" s="279"/>
      <c r="BJ476" s="279"/>
      <c r="BK476" s="279"/>
      <c r="BL476" s="279"/>
      <c r="BM476" s="279"/>
      <c r="BN476" s="279"/>
      <c r="BO476" s="279"/>
      <c r="BP476" s="279"/>
      <c r="BQ476" s="279"/>
      <c r="BR476" s="279"/>
      <c r="BS476" s="279"/>
      <c r="BT476" s="279"/>
      <c r="BU476" s="279"/>
      <c r="BV476" s="279"/>
      <c r="BW476" s="279"/>
      <c r="BX476" s="279"/>
      <c r="BY476" s="279"/>
      <c r="BZ476" s="279"/>
      <c r="CA476" s="279"/>
      <c r="CB476" s="279"/>
      <c r="CC476" s="279"/>
      <c r="CD476" s="279"/>
      <c r="CE476" s="279"/>
      <c r="CF476" s="279"/>
      <c r="CG476" s="279"/>
      <c r="CH476" s="279"/>
      <c r="CI476" s="279"/>
      <c r="CJ476" s="279"/>
      <c r="CK476" s="279"/>
      <c r="CL476" s="279"/>
      <c r="CM476" s="279"/>
      <c r="CN476" s="279"/>
      <c r="CO476" s="279"/>
      <c r="CP476" s="289" t="str">
        <f t="shared" si="26"/>
        <v/>
      </c>
      <c r="CQ476" s="202"/>
    </row>
    <row r="477" spans="1:95" x14ac:dyDescent="0.3">
      <c r="A477" s="99"/>
      <c r="B477" s="268">
        <f t="shared" si="27"/>
        <v>468</v>
      </c>
      <c r="C477" s="280"/>
      <c r="D477" s="280"/>
      <c r="F477" s="280"/>
      <c r="G477" s="282"/>
      <c r="H477" s="101"/>
      <c r="I477" s="283"/>
      <c r="J477" s="283"/>
      <c r="K477" s="283"/>
      <c r="L477" s="283"/>
      <c r="M477" s="283"/>
      <c r="N477" s="283"/>
      <c r="O477" s="283"/>
      <c r="P477" s="101"/>
      <c r="Q477" s="283"/>
      <c r="R477" s="283"/>
      <c r="S477" s="283"/>
      <c r="T477" s="283"/>
      <c r="U477" s="283"/>
      <c r="V477" s="283"/>
      <c r="W477" s="283"/>
      <c r="X477" s="102"/>
      <c r="Y477" s="284"/>
      <c r="Z477" s="284"/>
      <c r="AA477" s="284"/>
      <c r="AB477" s="206" t="str">
        <f t="shared" si="25"/>
        <v/>
      </c>
      <c r="AC477" s="285"/>
      <c r="AD477" s="285"/>
      <c r="AE477" s="102"/>
      <c r="AF477" s="287"/>
      <c r="AG477" s="287"/>
      <c r="AH477" s="102"/>
      <c r="AI477" s="279"/>
      <c r="AJ477" s="279"/>
      <c r="AK477" s="279"/>
      <c r="AL477" s="279"/>
      <c r="AM477" s="279"/>
      <c r="AN477" s="279"/>
      <c r="AO477" s="279"/>
      <c r="AP477" s="279"/>
      <c r="AQ477" s="92"/>
      <c r="AR477" s="279"/>
      <c r="AS477" s="279"/>
      <c r="AT477" s="279"/>
      <c r="AU477" s="279"/>
      <c r="AV477" s="279"/>
      <c r="AW477" s="279"/>
      <c r="AX477" s="279"/>
      <c r="AY477" s="279"/>
      <c r="AZ477" s="279"/>
      <c r="BA477" s="279"/>
      <c r="BB477" s="279"/>
      <c r="BC477" s="279"/>
      <c r="BD477" s="279"/>
      <c r="BE477" s="279"/>
      <c r="BF477" s="279"/>
      <c r="BG477" s="279"/>
      <c r="BH477" s="279"/>
      <c r="BI477" s="279"/>
      <c r="BJ477" s="279"/>
      <c r="BK477" s="279"/>
      <c r="BL477" s="279"/>
      <c r="BM477" s="279"/>
      <c r="BN477" s="279"/>
      <c r="BO477" s="279"/>
      <c r="BP477" s="279"/>
      <c r="BQ477" s="279"/>
      <c r="BR477" s="279"/>
      <c r="BS477" s="279"/>
      <c r="BT477" s="279"/>
      <c r="BU477" s="279"/>
      <c r="BV477" s="279"/>
      <c r="BW477" s="279"/>
      <c r="BX477" s="279"/>
      <c r="BY477" s="279"/>
      <c r="BZ477" s="279"/>
      <c r="CA477" s="279"/>
      <c r="CB477" s="279"/>
      <c r="CC477" s="279"/>
      <c r="CD477" s="279"/>
      <c r="CE477" s="279"/>
      <c r="CF477" s="279"/>
      <c r="CG477" s="279"/>
      <c r="CH477" s="279"/>
      <c r="CI477" s="279"/>
      <c r="CJ477" s="279"/>
      <c r="CK477" s="279"/>
      <c r="CL477" s="279"/>
      <c r="CM477" s="279"/>
      <c r="CN477" s="279"/>
      <c r="CO477" s="279"/>
      <c r="CP477" s="289" t="str">
        <f t="shared" si="26"/>
        <v/>
      </c>
      <c r="CQ477" s="202"/>
    </row>
    <row r="478" spans="1:95" x14ac:dyDescent="0.3">
      <c r="A478" s="99"/>
      <c r="B478" s="268">
        <f t="shared" si="27"/>
        <v>469</v>
      </c>
      <c r="C478" s="280"/>
      <c r="D478" s="280"/>
      <c r="F478" s="280"/>
      <c r="G478" s="282"/>
      <c r="H478" s="101"/>
      <c r="I478" s="283"/>
      <c r="J478" s="283"/>
      <c r="K478" s="283"/>
      <c r="L478" s="283"/>
      <c r="M478" s="283"/>
      <c r="N478" s="283"/>
      <c r="O478" s="283"/>
      <c r="P478" s="101"/>
      <c r="Q478" s="283"/>
      <c r="R478" s="283"/>
      <c r="S478" s="283"/>
      <c r="T478" s="283"/>
      <c r="U478" s="283"/>
      <c r="V478" s="283"/>
      <c r="W478" s="283"/>
      <c r="X478" s="102"/>
      <c r="Y478" s="284"/>
      <c r="Z478" s="284"/>
      <c r="AA478" s="284"/>
      <c r="AB478" s="206" t="str">
        <f t="shared" si="25"/>
        <v/>
      </c>
      <c r="AC478" s="285"/>
      <c r="AD478" s="285"/>
      <c r="AE478" s="102"/>
      <c r="AF478" s="287"/>
      <c r="AG478" s="287"/>
      <c r="AH478" s="102"/>
      <c r="AI478" s="279"/>
      <c r="AJ478" s="279"/>
      <c r="AK478" s="279"/>
      <c r="AL478" s="279"/>
      <c r="AM478" s="279"/>
      <c r="AN478" s="279"/>
      <c r="AO478" s="279"/>
      <c r="AP478" s="279"/>
      <c r="AQ478" s="92"/>
      <c r="AR478" s="279"/>
      <c r="AS478" s="279"/>
      <c r="AT478" s="279"/>
      <c r="AU478" s="279"/>
      <c r="AV478" s="279"/>
      <c r="AW478" s="279"/>
      <c r="AX478" s="279"/>
      <c r="AY478" s="279"/>
      <c r="AZ478" s="279"/>
      <c r="BA478" s="279"/>
      <c r="BB478" s="279"/>
      <c r="BC478" s="279"/>
      <c r="BD478" s="279"/>
      <c r="BE478" s="279"/>
      <c r="BF478" s="279"/>
      <c r="BG478" s="279"/>
      <c r="BH478" s="279"/>
      <c r="BI478" s="279"/>
      <c r="BJ478" s="279"/>
      <c r="BK478" s="279"/>
      <c r="BL478" s="279"/>
      <c r="BM478" s="279"/>
      <c r="BN478" s="279"/>
      <c r="BO478" s="279"/>
      <c r="BP478" s="279"/>
      <c r="BQ478" s="279"/>
      <c r="BR478" s="279"/>
      <c r="BS478" s="279"/>
      <c r="BT478" s="279"/>
      <c r="BU478" s="279"/>
      <c r="BV478" s="279"/>
      <c r="BW478" s="279"/>
      <c r="BX478" s="279"/>
      <c r="BY478" s="279"/>
      <c r="BZ478" s="279"/>
      <c r="CA478" s="279"/>
      <c r="CB478" s="279"/>
      <c r="CC478" s="279"/>
      <c r="CD478" s="279"/>
      <c r="CE478" s="279"/>
      <c r="CF478" s="279"/>
      <c r="CG478" s="279"/>
      <c r="CH478" s="279"/>
      <c r="CI478" s="279"/>
      <c r="CJ478" s="279"/>
      <c r="CK478" s="279"/>
      <c r="CL478" s="279"/>
      <c r="CM478" s="279"/>
      <c r="CN478" s="279"/>
      <c r="CO478" s="279"/>
      <c r="CP478" s="289" t="str">
        <f t="shared" si="26"/>
        <v/>
      </c>
      <c r="CQ478" s="202"/>
    </row>
    <row r="479" spans="1:95" x14ac:dyDescent="0.3">
      <c r="A479" s="99"/>
      <c r="B479" s="268">
        <f t="shared" si="27"/>
        <v>470</v>
      </c>
      <c r="C479" s="280"/>
      <c r="D479" s="280"/>
      <c r="F479" s="280"/>
      <c r="G479" s="282"/>
      <c r="H479" s="101"/>
      <c r="I479" s="283"/>
      <c r="J479" s="283"/>
      <c r="K479" s="283"/>
      <c r="L479" s="283"/>
      <c r="M479" s="283"/>
      <c r="N479" s="283"/>
      <c r="O479" s="283"/>
      <c r="P479" s="101"/>
      <c r="Q479" s="283"/>
      <c r="R479" s="283"/>
      <c r="S479" s="283"/>
      <c r="T479" s="283"/>
      <c r="U479" s="283"/>
      <c r="V479" s="283"/>
      <c r="W479" s="283"/>
      <c r="X479" s="102"/>
      <c r="Y479" s="284"/>
      <c r="Z479" s="284"/>
      <c r="AA479" s="284"/>
      <c r="AB479" s="206" t="str">
        <f t="shared" si="25"/>
        <v/>
      </c>
      <c r="AC479" s="285"/>
      <c r="AD479" s="285"/>
      <c r="AE479" s="102"/>
      <c r="AF479" s="287"/>
      <c r="AG479" s="287"/>
      <c r="AH479" s="102"/>
      <c r="AI479" s="279"/>
      <c r="AJ479" s="279"/>
      <c r="AK479" s="279"/>
      <c r="AL479" s="279"/>
      <c r="AM479" s="279"/>
      <c r="AN479" s="279"/>
      <c r="AO479" s="279"/>
      <c r="AP479" s="279"/>
      <c r="AQ479" s="92"/>
      <c r="AR479" s="279"/>
      <c r="AS479" s="279"/>
      <c r="AT479" s="279"/>
      <c r="AU479" s="279"/>
      <c r="AV479" s="279"/>
      <c r="AW479" s="279"/>
      <c r="AX479" s="279"/>
      <c r="AY479" s="279"/>
      <c r="AZ479" s="279"/>
      <c r="BA479" s="279"/>
      <c r="BB479" s="279"/>
      <c r="BC479" s="279"/>
      <c r="BD479" s="279"/>
      <c r="BE479" s="279"/>
      <c r="BF479" s="279"/>
      <c r="BG479" s="279"/>
      <c r="BH479" s="279"/>
      <c r="BI479" s="279"/>
      <c r="BJ479" s="279"/>
      <c r="BK479" s="279"/>
      <c r="BL479" s="279"/>
      <c r="BM479" s="279"/>
      <c r="BN479" s="279"/>
      <c r="BO479" s="279"/>
      <c r="BP479" s="279"/>
      <c r="BQ479" s="279"/>
      <c r="BR479" s="279"/>
      <c r="BS479" s="279"/>
      <c r="BT479" s="279"/>
      <c r="BU479" s="279"/>
      <c r="BV479" s="279"/>
      <c r="BW479" s="279"/>
      <c r="BX479" s="279"/>
      <c r="BY479" s="279"/>
      <c r="BZ479" s="279"/>
      <c r="CA479" s="279"/>
      <c r="CB479" s="279"/>
      <c r="CC479" s="279"/>
      <c r="CD479" s="279"/>
      <c r="CE479" s="279"/>
      <c r="CF479" s="279"/>
      <c r="CG479" s="279"/>
      <c r="CH479" s="279"/>
      <c r="CI479" s="279"/>
      <c r="CJ479" s="279"/>
      <c r="CK479" s="279"/>
      <c r="CL479" s="279"/>
      <c r="CM479" s="279"/>
      <c r="CN479" s="279"/>
      <c r="CO479" s="279"/>
      <c r="CP479" s="289" t="str">
        <f t="shared" si="26"/>
        <v/>
      </c>
      <c r="CQ479" s="202"/>
    </row>
    <row r="480" spans="1:95" x14ac:dyDescent="0.3">
      <c r="A480" s="99"/>
      <c r="B480" s="268">
        <f t="shared" si="27"/>
        <v>471</v>
      </c>
      <c r="C480" s="280"/>
      <c r="D480" s="280"/>
      <c r="F480" s="280"/>
      <c r="G480" s="282"/>
      <c r="H480" s="101"/>
      <c r="I480" s="283"/>
      <c r="J480" s="283"/>
      <c r="K480" s="283"/>
      <c r="L480" s="283"/>
      <c r="M480" s="283"/>
      <c r="N480" s="283"/>
      <c r="O480" s="283"/>
      <c r="P480" s="101"/>
      <c r="Q480" s="283"/>
      <c r="R480" s="283"/>
      <c r="S480" s="283"/>
      <c r="T480" s="283"/>
      <c r="U480" s="283"/>
      <c r="V480" s="283"/>
      <c r="W480" s="283"/>
      <c r="X480" s="102"/>
      <c r="Y480" s="284"/>
      <c r="Z480" s="284"/>
      <c r="AA480" s="284"/>
      <c r="AB480" s="206" t="str">
        <f t="shared" si="25"/>
        <v/>
      </c>
      <c r="AC480" s="285"/>
      <c r="AD480" s="285"/>
      <c r="AE480" s="102"/>
      <c r="AF480" s="287"/>
      <c r="AG480" s="287"/>
      <c r="AH480" s="102"/>
      <c r="AI480" s="279"/>
      <c r="AJ480" s="279"/>
      <c r="AK480" s="279"/>
      <c r="AL480" s="279"/>
      <c r="AM480" s="279"/>
      <c r="AN480" s="279"/>
      <c r="AO480" s="279"/>
      <c r="AP480" s="279"/>
      <c r="AQ480" s="92"/>
      <c r="AR480" s="279"/>
      <c r="AS480" s="279"/>
      <c r="AT480" s="279"/>
      <c r="AU480" s="279"/>
      <c r="AV480" s="279"/>
      <c r="AW480" s="279"/>
      <c r="AX480" s="279"/>
      <c r="AY480" s="279"/>
      <c r="AZ480" s="279"/>
      <c r="BA480" s="279"/>
      <c r="BB480" s="279"/>
      <c r="BC480" s="279"/>
      <c r="BD480" s="279"/>
      <c r="BE480" s="279"/>
      <c r="BF480" s="279"/>
      <c r="BG480" s="279"/>
      <c r="BH480" s="279"/>
      <c r="BI480" s="279"/>
      <c r="BJ480" s="279"/>
      <c r="BK480" s="279"/>
      <c r="BL480" s="279"/>
      <c r="BM480" s="279"/>
      <c r="BN480" s="279"/>
      <c r="BO480" s="279"/>
      <c r="BP480" s="279"/>
      <c r="BQ480" s="279"/>
      <c r="BR480" s="279"/>
      <c r="BS480" s="279"/>
      <c r="BT480" s="279"/>
      <c r="BU480" s="279"/>
      <c r="BV480" s="279"/>
      <c r="BW480" s="279"/>
      <c r="BX480" s="279"/>
      <c r="BY480" s="279"/>
      <c r="BZ480" s="279"/>
      <c r="CA480" s="279"/>
      <c r="CB480" s="279"/>
      <c r="CC480" s="279"/>
      <c r="CD480" s="279"/>
      <c r="CE480" s="279"/>
      <c r="CF480" s="279"/>
      <c r="CG480" s="279"/>
      <c r="CH480" s="279"/>
      <c r="CI480" s="279"/>
      <c r="CJ480" s="279"/>
      <c r="CK480" s="279"/>
      <c r="CL480" s="279"/>
      <c r="CM480" s="279"/>
      <c r="CN480" s="279"/>
      <c r="CO480" s="279"/>
      <c r="CP480" s="289" t="str">
        <f t="shared" si="26"/>
        <v/>
      </c>
      <c r="CQ480" s="202"/>
    </row>
    <row r="481" spans="1:95" x14ac:dyDescent="0.3">
      <c r="A481" s="99"/>
      <c r="B481" s="268">
        <f t="shared" si="27"/>
        <v>472</v>
      </c>
      <c r="C481" s="280"/>
      <c r="D481" s="280"/>
      <c r="F481" s="280"/>
      <c r="G481" s="282"/>
      <c r="H481" s="101"/>
      <c r="I481" s="283"/>
      <c r="J481" s="283"/>
      <c r="K481" s="283"/>
      <c r="L481" s="283"/>
      <c r="M481" s="283"/>
      <c r="N481" s="283"/>
      <c r="O481" s="283"/>
      <c r="P481" s="101"/>
      <c r="Q481" s="283"/>
      <c r="R481" s="283"/>
      <c r="S481" s="283"/>
      <c r="T481" s="283"/>
      <c r="U481" s="283"/>
      <c r="V481" s="283"/>
      <c r="W481" s="283"/>
      <c r="X481" s="102"/>
      <c r="Y481" s="284"/>
      <c r="Z481" s="284"/>
      <c r="AA481" s="284"/>
      <c r="AB481" s="206" t="str">
        <f t="shared" si="25"/>
        <v/>
      </c>
      <c r="AC481" s="285"/>
      <c r="AD481" s="285"/>
      <c r="AE481" s="102"/>
      <c r="AF481" s="287"/>
      <c r="AG481" s="287"/>
      <c r="AH481" s="102"/>
      <c r="AI481" s="279"/>
      <c r="AJ481" s="279"/>
      <c r="AK481" s="279"/>
      <c r="AL481" s="279"/>
      <c r="AM481" s="279"/>
      <c r="AN481" s="279"/>
      <c r="AO481" s="279"/>
      <c r="AP481" s="279"/>
      <c r="AQ481" s="92"/>
      <c r="AR481" s="279"/>
      <c r="AS481" s="279"/>
      <c r="AT481" s="279"/>
      <c r="AU481" s="279"/>
      <c r="AV481" s="279"/>
      <c r="AW481" s="279"/>
      <c r="AX481" s="279"/>
      <c r="AY481" s="279"/>
      <c r="AZ481" s="279"/>
      <c r="BA481" s="279"/>
      <c r="BB481" s="279"/>
      <c r="BC481" s="279"/>
      <c r="BD481" s="279"/>
      <c r="BE481" s="279"/>
      <c r="BF481" s="279"/>
      <c r="BG481" s="279"/>
      <c r="BH481" s="279"/>
      <c r="BI481" s="279"/>
      <c r="BJ481" s="279"/>
      <c r="BK481" s="279"/>
      <c r="BL481" s="279"/>
      <c r="BM481" s="279"/>
      <c r="BN481" s="279"/>
      <c r="BO481" s="279"/>
      <c r="BP481" s="279"/>
      <c r="BQ481" s="279"/>
      <c r="BR481" s="279"/>
      <c r="BS481" s="279"/>
      <c r="BT481" s="279"/>
      <c r="BU481" s="279"/>
      <c r="BV481" s="279"/>
      <c r="BW481" s="279"/>
      <c r="BX481" s="279"/>
      <c r="BY481" s="279"/>
      <c r="BZ481" s="279"/>
      <c r="CA481" s="279"/>
      <c r="CB481" s="279"/>
      <c r="CC481" s="279"/>
      <c r="CD481" s="279"/>
      <c r="CE481" s="279"/>
      <c r="CF481" s="279"/>
      <c r="CG481" s="279"/>
      <c r="CH481" s="279"/>
      <c r="CI481" s="279"/>
      <c r="CJ481" s="279"/>
      <c r="CK481" s="279"/>
      <c r="CL481" s="279"/>
      <c r="CM481" s="279"/>
      <c r="CN481" s="279"/>
      <c r="CO481" s="279"/>
      <c r="CP481" s="289" t="str">
        <f t="shared" si="26"/>
        <v/>
      </c>
      <c r="CQ481" s="202"/>
    </row>
    <row r="482" spans="1:95" x14ac:dyDescent="0.3">
      <c r="A482" s="99"/>
      <c r="B482" s="268">
        <f t="shared" si="27"/>
        <v>473</v>
      </c>
      <c r="C482" s="280"/>
      <c r="D482" s="280"/>
      <c r="F482" s="280"/>
      <c r="G482" s="282"/>
      <c r="H482" s="101"/>
      <c r="I482" s="283"/>
      <c r="J482" s="283"/>
      <c r="K482" s="283"/>
      <c r="L482" s="283"/>
      <c r="M482" s="283"/>
      <c r="N482" s="283"/>
      <c r="O482" s="283"/>
      <c r="P482" s="101"/>
      <c r="Q482" s="283"/>
      <c r="R482" s="283"/>
      <c r="S482" s="283"/>
      <c r="T482" s="283"/>
      <c r="U482" s="283"/>
      <c r="V482" s="283"/>
      <c r="W482" s="283"/>
      <c r="X482" s="102"/>
      <c r="Y482" s="284"/>
      <c r="Z482" s="284"/>
      <c r="AA482" s="284"/>
      <c r="AB482" s="206" t="str">
        <f t="shared" si="25"/>
        <v/>
      </c>
      <c r="AC482" s="285"/>
      <c r="AD482" s="285"/>
      <c r="AE482" s="102"/>
      <c r="AF482" s="287"/>
      <c r="AG482" s="287"/>
      <c r="AH482" s="102"/>
      <c r="AI482" s="279"/>
      <c r="AJ482" s="279"/>
      <c r="AK482" s="279"/>
      <c r="AL482" s="279"/>
      <c r="AM482" s="279"/>
      <c r="AN482" s="279"/>
      <c r="AO482" s="279"/>
      <c r="AP482" s="279"/>
      <c r="AQ482" s="92"/>
      <c r="AR482" s="279"/>
      <c r="AS482" s="279"/>
      <c r="AT482" s="279"/>
      <c r="AU482" s="279"/>
      <c r="AV482" s="279"/>
      <c r="AW482" s="279"/>
      <c r="AX482" s="279"/>
      <c r="AY482" s="279"/>
      <c r="AZ482" s="279"/>
      <c r="BA482" s="279"/>
      <c r="BB482" s="279"/>
      <c r="BC482" s="279"/>
      <c r="BD482" s="279"/>
      <c r="BE482" s="279"/>
      <c r="BF482" s="279"/>
      <c r="BG482" s="279"/>
      <c r="BH482" s="279"/>
      <c r="BI482" s="279"/>
      <c r="BJ482" s="279"/>
      <c r="BK482" s="279"/>
      <c r="BL482" s="279"/>
      <c r="BM482" s="279"/>
      <c r="BN482" s="279"/>
      <c r="BO482" s="279"/>
      <c r="BP482" s="279"/>
      <c r="BQ482" s="279"/>
      <c r="BR482" s="279"/>
      <c r="BS482" s="279"/>
      <c r="BT482" s="279"/>
      <c r="BU482" s="279"/>
      <c r="BV482" s="279"/>
      <c r="BW482" s="279"/>
      <c r="BX482" s="279"/>
      <c r="BY482" s="279"/>
      <c r="BZ482" s="279"/>
      <c r="CA482" s="279"/>
      <c r="CB482" s="279"/>
      <c r="CC482" s="279"/>
      <c r="CD482" s="279"/>
      <c r="CE482" s="279"/>
      <c r="CF482" s="279"/>
      <c r="CG482" s="279"/>
      <c r="CH482" s="279"/>
      <c r="CI482" s="279"/>
      <c r="CJ482" s="279"/>
      <c r="CK482" s="279"/>
      <c r="CL482" s="279"/>
      <c r="CM482" s="279"/>
      <c r="CN482" s="279"/>
      <c r="CO482" s="279"/>
      <c r="CP482" s="289" t="str">
        <f t="shared" si="26"/>
        <v/>
      </c>
      <c r="CQ482" s="202"/>
    </row>
    <row r="483" spans="1:95" x14ac:dyDescent="0.3">
      <c r="A483" s="99"/>
      <c r="B483" s="268">
        <f t="shared" si="27"/>
        <v>474</v>
      </c>
      <c r="C483" s="280"/>
      <c r="D483" s="280"/>
      <c r="F483" s="280"/>
      <c r="G483" s="282"/>
      <c r="H483" s="101"/>
      <c r="I483" s="283"/>
      <c r="J483" s="283"/>
      <c r="K483" s="283"/>
      <c r="L483" s="283"/>
      <c r="M483" s="283"/>
      <c r="N483" s="283"/>
      <c r="O483" s="283"/>
      <c r="P483" s="101"/>
      <c r="Q483" s="283"/>
      <c r="R483" s="283"/>
      <c r="S483" s="283"/>
      <c r="T483" s="283"/>
      <c r="U483" s="283"/>
      <c r="V483" s="283"/>
      <c r="W483" s="283"/>
      <c r="X483" s="102"/>
      <c r="Y483" s="284"/>
      <c r="Z483" s="284"/>
      <c r="AA483" s="284"/>
      <c r="AB483" s="206" t="str">
        <f t="shared" si="25"/>
        <v/>
      </c>
      <c r="AC483" s="285"/>
      <c r="AD483" s="285"/>
      <c r="AE483" s="102"/>
      <c r="AF483" s="287"/>
      <c r="AG483" s="287"/>
      <c r="AH483" s="102"/>
      <c r="AI483" s="279"/>
      <c r="AJ483" s="279"/>
      <c r="AK483" s="279"/>
      <c r="AL483" s="279"/>
      <c r="AM483" s="279"/>
      <c r="AN483" s="279"/>
      <c r="AO483" s="279"/>
      <c r="AP483" s="279"/>
      <c r="AQ483" s="92"/>
      <c r="AR483" s="279"/>
      <c r="AS483" s="279"/>
      <c r="AT483" s="279"/>
      <c r="AU483" s="279"/>
      <c r="AV483" s="279"/>
      <c r="AW483" s="279"/>
      <c r="AX483" s="279"/>
      <c r="AY483" s="279"/>
      <c r="AZ483" s="279"/>
      <c r="BA483" s="279"/>
      <c r="BB483" s="279"/>
      <c r="BC483" s="279"/>
      <c r="BD483" s="279"/>
      <c r="BE483" s="279"/>
      <c r="BF483" s="279"/>
      <c r="BG483" s="279"/>
      <c r="BH483" s="279"/>
      <c r="BI483" s="279"/>
      <c r="BJ483" s="279"/>
      <c r="BK483" s="279"/>
      <c r="BL483" s="279"/>
      <c r="BM483" s="279"/>
      <c r="BN483" s="279"/>
      <c r="BO483" s="279"/>
      <c r="BP483" s="279"/>
      <c r="BQ483" s="279"/>
      <c r="BR483" s="279"/>
      <c r="BS483" s="279"/>
      <c r="BT483" s="279"/>
      <c r="BU483" s="279"/>
      <c r="BV483" s="279"/>
      <c r="BW483" s="279"/>
      <c r="BX483" s="279"/>
      <c r="BY483" s="279"/>
      <c r="BZ483" s="279"/>
      <c r="CA483" s="279"/>
      <c r="CB483" s="279"/>
      <c r="CC483" s="279"/>
      <c r="CD483" s="279"/>
      <c r="CE483" s="279"/>
      <c r="CF483" s="279"/>
      <c r="CG483" s="279"/>
      <c r="CH483" s="279"/>
      <c r="CI483" s="279"/>
      <c r="CJ483" s="279"/>
      <c r="CK483" s="279"/>
      <c r="CL483" s="279"/>
      <c r="CM483" s="279"/>
      <c r="CN483" s="279"/>
      <c r="CO483" s="279"/>
      <c r="CP483" s="289" t="str">
        <f t="shared" si="26"/>
        <v/>
      </c>
      <c r="CQ483" s="202"/>
    </row>
    <row r="484" spans="1:95" x14ac:dyDescent="0.3">
      <c r="A484" s="99"/>
      <c r="B484" s="268">
        <f t="shared" si="27"/>
        <v>475</v>
      </c>
      <c r="C484" s="280"/>
      <c r="D484" s="280"/>
      <c r="F484" s="280"/>
      <c r="G484" s="282"/>
      <c r="H484" s="101"/>
      <c r="I484" s="283"/>
      <c r="J484" s="283"/>
      <c r="K484" s="283"/>
      <c r="L484" s="283"/>
      <c r="M484" s="283"/>
      <c r="N484" s="283"/>
      <c r="O484" s="283"/>
      <c r="P484" s="101"/>
      <c r="Q484" s="283"/>
      <c r="R484" s="283"/>
      <c r="S484" s="283"/>
      <c r="T484" s="283"/>
      <c r="U484" s="283"/>
      <c r="V484" s="283"/>
      <c r="W484" s="283"/>
      <c r="X484" s="102"/>
      <c r="Y484" s="284"/>
      <c r="Z484" s="284"/>
      <c r="AA484" s="284"/>
      <c r="AB484" s="206" t="str">
        <f t="shared" si="25"/>
        <v/>
      </c>
      <c r="AC484" s="285"/>
      <c r="AD484" s="285"/>
      <c r="AE484" s="102"/>
      <c r="AF484" s="287"/>
      <c r="AG484" s="287"/>
      <c r="AH484" s="102"/>
      <c r="AI484" s="279"/>
      <c r="AJ484" s="279"/>
      <c r="AK484" s="279"/>
      <c r="AL484" s="279"/>
      <c r="AM484" s="279"/>
      <c r="AN484" s="279"/>
      <c r="AO484" s="279"/>
      <c r="AP484" s="279"/>
      <c r="AQ484" s="92"/>
      <c r="AR484" s="279"/>
      <c r="AS484" s="279"/>
      <c r="AT484" s="279"/>
      <c r="AU484" s="279"/>
      <c r="AV484" s="279"/>
      <c r="AW484" s="279"/>
      <c r="AX484" s="279"/>
      <c r="AY484" s="279"/>
      <c r="AZ484" s="279"/>
      <c r="BA484" s="279"/>
      <c r="BB484" s="279"/>
      <c r="BC484" s="279"/>
      <c r="BD484" s="279"/>
      <c r="BE484" s="279"/>
      <c r="BF484" s="279"/>
      <c r="BG484" s="279"/>
      <c r="BH484" s="279"/>
      <c r="BI484" s="279"/>
      <c r="BJ484" s="279"/>
      <c r="BK484" s="279"/>
      <c r="BL484" s="279"/>
      <c r="BM484" s="279"/>
      <c r="BN484" s="279"/>
      <c r="BO484" s="279"/>
      <c r="BP484" s="279"/>
      <c r="BQ484" s="279"/>
      <c r="BR484" s="279"/>
      <c r="BS484" s="279"/>
      <c r="BT484" s="279"/>
      <c r="BU484" s="279"/>
      <c r="BV484" s="279"/>
      <c r="BW484" s="279"/>
      <c r="BX484" s="279"/>
      <c r="BY484" s="279"/>
      <c r="BZ484" s="279"/>
      <c r="CA484" s="279"/>
      <c r="CB484" s="279"/>
      <c r="CC484" s="279"/>
      <c r="CD484" s="279"/>
      <c r="CE484" s="279"/>
      <c r="CF484" s="279"/>
      <c r="CG484" s="279"/>
      <c r="CH484" s="279"/>
      <c r="CI484" s="279"/>
      <c r="CJ484" s="279"/>
      <c r="CK484" s="279"/>
      <c r="CL484" s="279"/>
      <c r="CM484" s="279"/>
      <c r="CN484" s="279"/>
      <c r="CO484" s="279"/>
      <c r="CP484" s="289" t="str">
        <f t="shared" si="26"/>
        <v/>
      </c>
      <c r="CQ484" s="202"/>
    </row>
    <row r="485" spans="1:95" x14ac:dyDescent="0.3">
      <c r="A485" s="99"/>
      <c r="B485" s="268">
        <f t="shared" si="27"/>
        <v>476</v>
      </c>
      <c r="C485" s="280"/>
      <c r="D485" s="280"/>
      <c r="F485" s="280"/>
      <c r="G485" s="282"/>
      <c r="H485" s="101"/>
      <c r="I485" s="283"/>
      <c r="J485" s="283"/>
      <c r="K485" s="283"/>
      <c r="L485" s="283"/>
      <c r="M485" s="283"/>
      <c r="N485" s="283"/>
      <c r="O485" s="283"/>
      <c r="P485" s="101"/>
      <c r="Q485" s="283"/>
      <c r="R485" s="283"/>
      <c r="S485" s="283"/>
      <c r="T485" s="283"/>
      <c r="U485" s="283"/>
      <c r="V485" s="283"/>
      <c r="W485" s="283"/>
      <c r="X485" s="102"/>
      <c r="Y485" s="284"/>
      <c r="Z485" s="284"/>
      <c r="AA485" s="284"/>
      <c r="AB485" s="206" t="str">
        <f t="shared" si="25"/>
        <v/>
      </c>
      <c r="AC485" s="285"/>
      <c r="AD485" s="285"/>
      <c r="AE485" s="102"/>
      <c r="AF485" s="287"/>
      <c r="AG485" s="287"/>
      <c r="AH485" s="102"/>
      <c r="AI485" s="279"/>
      <c r="AJ485" s="279"/>
      <c r="AK485" s="279"/>
      <c r="AL485" s="279"/>
      <c r="AM485" s="279"/>
      <c r="AN485" s="279"/>
      <c r="AO485" s="279"/>
      <c r="AP485" s="279"/>
      <c r="AQ485" s="92"/>
      <c r="AR485" s="279"/>
      <c r="AS485" s="279"/>
      <c r="AT485" s="279"/>
      <c r="AU485" s="279"/>
      <c r="AV485" s="279"/>
      <c r="AW485" s="279"/>
      <c r="AX485" s="279"/>
      <c r="AY485" s="279"/>
      <c r="AZ485" s="279"/>
      <c r="BA485" s="279"/>
      <c r="BB485" s="279"/>
      <c r="BC485" s="279"/>
      <c r="BD485" s="279"/>
      <c r="BE485" s="279"/>
      <c r="BF485" s="279"/>
      <c r="BG485" s="279"/>
      <c r="BH485" s="279"/>
      <c r="BI485" s="279"/>
      <c r="BJ485" s="279"/>
      <c r="BK485" s="279"/>
      <c r="BL485" s="279"/>
      <c r="BM485" s="279"/>
      <c r="BN485" s="279"/>
      <c r="BO485" s="279"/>
      <c r="BP485" s="279"/>
      <c r="BQ485" s="279"/>
      <c r="BR485" s="279"/>
      <c r="BS485" s="279"/>
      <c r="BT485" s="279"/>
      <c r="BU485" s="279"/>
      <c r="BV485" s="279"/>
      <c r="BW485" s="279"/>
      <c r="BX485" s="279"/>
      <c r="BY485" s="279"/>
      <c r="BZ485" s="279"/>
      <c r="CA485" s="279"/>
      <c r="CB485" s="279"/>
      <c r="CC485" s="279"/>
      <c r="CD485" s="279"/>
      <c r="CE485" s="279"/>
      <c r="CF485" s="279"/>
      <c r="CG485" s="279"/>
      <c r="CH485" s="279"/>
      <c r="CI485" s="279"/>
      <c r="CJ485" s="279"/>
      <c r="CK485" s="279"/>
      <c r="CL485" s="279"/>
      <c r="CM485" s="279"/>
      <c r="CN485" s="279"/>
      <c r="CO485" s="279"/>
      <c r="CP485" s="289" t="str">
        <f t="shared" si="26"/>
        <v/>
      </c>
      <c r="CQ485" s="202"/>
    </row>
    <row r="486" spans="1:95" x14ac:dyDescent="0.3">
      <c r="A486" s="99"/>
      <c r="B486" s="268">
        <f t="shared" si="27"/>
        <v>477</v>
      </c>
      <c r="C486" s="280"/>
      <c r="D486" s="280"/>
      <c r="F486" s="280"/>
      <c r="G486" s="282"/>
      <c r="H486" s="101"/>
      <c r="I486" s="283"/>
      <c r="J486" s="283"/>
      <c r="K486" s="283"/>
      <c r="L486" s="283"/>
      <c r="M486" s="283"/>
      <c r="N486" s="283"/>
      <c r="O486" s="283"/>
      <c r="P486" s="101"/>
      <c r="Q486" s="283"/>
      <c r="R486" s="283"/>
      <c r="S486" s="283"/>
      <c r="T486" s="283"/>
      <c r="U486" s="283"/>
      <c r="V486" s="283"/>
      <c r="W486" s="283"/>
      <c r="X486" s="102"/>
      <c r="Y486" s="284"/>
      <c r="Z486" s="284"/>
      <c r="AA486" s="284"/>
      <c r="AB486" s="206" t="str">
        <f t="shared" si="25"/>
        <v/>
      </c>
      <c r="AC486" s="285"/>
      <c r="AD486" s="285"/>
      <c r="AE486" s="102"/>
      <c r="AF486" s="287"/>
      <c r="AG486" s="287"/>
      <c r="AH486" s="102"/>
      <c r="AI486" s="279"/>
      <c r="AJ486" s="279"/>
      <c r="AK486" s="279"/>
      <c r="AL486" s="279"/>
      <c r="AM486" s="279"/>
      <c r="AN486" s="279"/>
      <c r="AO486" s="279"/>
      <c r="AP486" s="279"/>
      <c r="AQ486" s="92"/>
      <c r="AR486" s="279"/>
      <c r="AS486" s="279"/>
      <c r="AT486" s="279"/>
      <c r="AU486" s="279"/>
      <c r="AV486" s="279"/>
      <c r="AW486" s="279"/>
      <c r="AX486" s="279"/>
      <c r="AY486" s="279"/>
      <c r="AZ486" s="279"/>
      <c r="BA486" s="279"/>
      <c r="BB486" s="279"/>
      <c r="BC486" s="279"/>
      <c r="BD486" s="279"/>
      <c r="BE486" s="279"/>
      <c r="BF486" s="279"/>
      <c r="BG486" s="279"/>
      <c r="BH486" s="279"/>
      <c r="BI486" s="279"/>
      <c r="BJ486" s="279"/>
      <c r="BK486" s="279"/>
      <c r="BL486" s="279"/>
      <c r="BM486" s="279"/>
      <c r="BN486" s="279"/>
      <c r="BO486" s="279"/>
      <c r="BP486" s="279"/>
      <c r="BQ486" s="279"/>
      <c r="BR486" s="279"/>
      <c r="BS486" s="279"/>
      <c r="BT486" s="279"/>
      <c r="BU486" s="279"/>
      <c r="BV486" s="279"/>
      <c r="BW486" s="279"/>
      <c r="BX486" s="279"/>
      <c r="BY486" s="279"/>
      <c r="BZ486" s="279"/>
      <c r="CA486" s="279"/>
      <c r="CB486" s="279"/>
      <c r="CC486" s="279"/>
      <c r="CD486" s="279"/>
      <c r="CE486" s="279"/>
      <c r="CF486" s="279"/>
      <c r="CG486" s="279"/>
      <c r="CH486" s="279"/>
      <c r="CI486" s="279"/>
      <c r="CJ486" s="279"/>
      <c r="CK486" s="279"/>
      <c r="CL486" s="279"/>
      <c r="CM486" s="279"/>
      <c r="CN486" s="279"/>
      <c r="CO486" s="279"/>
      <c r="CP486" s="289" t="str">
        <f t="shared" si="26"/>
        <v/>
      </c>
      <c r="CQ486" s="202"/>
    </row>
    <row r="487" spans="1:95" x14ac:dyDescent="0.3">
      <c r="A487" s="99"/>
      <c r="B487" s="268">
        <f t="shared" si="27"/>
        <v>478</v>
      </c>
      <c r="C487" s="280"/>
      <c r="D487" s="280"/>
      <c r="F487" s="280"/>
      <c r="G487" s="282"/>
      <c r="H487" s="101"/>
      <c r="I487" s="283"/>
      <c r="J487" s="283"/>
      <c r="K487" s="283"/>
      <c r="L487" s="283"/>
      <c r="M487" s="283"/>
      <c r="N487" s="283"/>
      <c r="O487" s="283"/>
      <c r="P487" s="101"/>
      <c r="Q487" s="283"/>
      <c r="R487" s="283"/>
      <c r="S487" s="283"/>
      <c r="T487" s="283"/>
      <c r="U487" s="283"/>
      <c r="V487" s="283"/>
      <c r="W487" s="283"/>
      <c r="X487" s="102"/>
      <c r="Y487" s="284"/>
      <c r="Z487" s="284"/>
      <c r="AA487" s="284"/>
      <c r="AB487" s="206" t="str">
        <f t="shared" si="25"/>
        <v/>
      </c>
      <c r="AC487" s="285"/>
      <c r="AD487" s="285"/>
      <c r="AE487" s="102"/>
      <c r="AF487" s="287"/>
      <c r="AG487" s="287"/>
      <c r="AH487" s="102"/>
      <c r="AI487" s="279"/>
      <c r="AJ487" s="279"/>
      <c r="AK487" s="279"/>
      <c r="AL487" s="279"/>
      <c r="AM487" s="279"/>
      <c r="AN487" s="279"/>
      <c r="AO487" s="279"/>
      <c r="AP487" s="279"/>
      <c r="AQ487" s="92"/>
      <c r="AR487" s="279"/>
      <c r="AS487" s="279"/>
      <c r="AT487" s="279"/>
      <c r="AU487" s="279"/>
      <c r="AV487" s="279"/>
      <c r="AW487" s="279"/>
      <c r="AX487" s="279"/>
      <c r="AY487" s="279"/>
      <c r="AZ487" s="279"/>
      <c r="BA487" s="279"/>
      <c r="BB487" s="279"/>
      <c r="BC487" s="279"/>
      <c r="BD487" s="279"/>
      <c r="BE487" s="279"/>
      <c r="BF487" s="279"/>
      <c r="BG487" s="279"/>
      <c r="BH487" s="279"/>
      <c r="BI487" s="279"/>
      <c r="BJ487" s="279"/>
      <c r="BK487" s="279"/>
      <c r="BL487" s="279"/>
      <c r="BM487" s="279"/>
      <c r="BN487" s="279"/>
      <c r="BO487" s="279"/>
      <c r="BP487" s="279"/>
      <c r="BQ487" s="279"/>
      <c r="BR487" s="279"/>
      <c r="BS487" s="279"/>
      <c r="BT487" s="279"/>
      <c r="BU487" s="279"/>
      <c r="BV487" s="279"/>
      <c r="BW487" s="279"/>
      <c r="BX487" s="279"/>
      <c r="BY487" s="279"/>
      <c r="BZ487" s="279"/>
      <c r="CA487" s="279"/>
      <c r="CB487" s="279"/>
      <c r="CC487" s="279"/>
      <c r="CD487" s="279"/>
      <c r="CE487" s="279"/>
      <c r="CF487" s="279"/>
      <c r="CG487" s="279"/>
      <c r="CH487" s="279"/>
      <c r="CI487" s="279"/>
      <c r="CJ487" s="279"/>
      <c r="CK487" s="279"/>
      <c r="CL487" s="279"/>
      <c r="CM487" s="279"/>
      <c r="CN487" s="279"/>
      <c r="CO487" s="279"/>
      <c r="CP487" s="289" t="str">
        <f t="shared" si="26"/>
        <v/>
      </c>
      <c r="CQ487" s="202"/>
    </row>
    <row r="488" spans="1:95" x14ac:dyDescent="0.3">
      <c r="A488" s="99"/>
      <c r="B488" s="268">
        <f t="shared" si="27"/>
        <v>479</v>
      </c>
      <c r="C488" s="280"/>
      <c r="D488" s="280"/>
      <c r="F488" s="280"/>
      <c r="G488" s="282"/>
      <c r="H488" s="101"/>
      <c r="I488" s="283"/>
      <c r="J488" s="283"/>
      <c r="K488" s="283"/>
      <c r="L488" s="283"/>
      <c r="M488" s="283"/>
      <c r="N488" s="283"/>
      <c r="O488" s="283"/>
      <c r="P488" s="101"/>
      <c r="Q488" s="283"/>
      <c r="R488" s="283"/>
      <c r="S488" s="283"/>
      <c r="T488" s="283"/>
      <c r="U488" s="283"/>
      <c r="V488" s="283"/>
      <c r="W488" s="283"/>
      <c r="X488" s="102"/>
      <c r="Y488" s="284"/>
      <c r="Z488" s="284"/>
      <c r="AA488" s="284"/>
      <c r="AB488" s="206" t="str">
        <f t="shared" si="25"/>
        <v/>
      </c>
      <c r="AC488" s="285"/>
      <c r="AD488" s="285"/>
      <c r="AE488" s="102"/>
      <c r="AF488" s="287"/>
      <c r="AG488" s="287"/>
      <c r="AH488" s="102"/>
      <c r="AI488" s="279"/>
      <c r="AJ488" s="279"/>
      <c r="AK488" s="279"/>
      <c r="AL488" s="279"/>
      <c r="AM488" s="279"/>
      <c r="AN488" s="279"/>
      <c r="AO488" s="279"/>
      <c r="AP488" s="279"/>
      <c r="AQ488" s="92"/>
      <c r="AR488" s="279"/>
      <c r="AS488" s="279"/>
      <c r="AT488" s="279"/>
      <c r="AU488" s="279"/>
      <c r="AV488" s="279"/>
      <c r="AW488" s="279"/>
      <c r="AX488" s="279"/>
      <c r="AY488" s="279"/>
      <c r="AZ488" s="279"/>
      <c r="BA488" s="279"/>
      <c r="BB488" s="279"/>
      <c r="BC488" s="279"/>
      <c r="BD488" s="279"/>
      <c r="BE488" s="279"/>
      <c r="BF488" s="279"/>
      <c r="BG488" s="279"/>
      <c r="BH488" s="279"/>
      <c r="BI488" s="279"/>
      <c r="BJ488" s="279"/>
      <c r="BK488" s="279"/>
      <c r="BL488" s="279"/>
      <c r="BM488" s="279"/>
      <c r="BN488" s="279"/>
      <c r="BO488" s="279"/>
      <c r="BP488" s="279"/>
      <c r="BQ488" s="279"/>
      <c r="BR488" s="279"/>
      <c r="BS488" s="279"/>
      <c r="BT488" s="279"/>
      <c r="BU488" s="279"/>
      <c r="BV488" s="279"/>
      <c r="BW488" s="279"/>
      <c r="BX488" s="279"/>
      <c r="BY488" s="279"/>
      <c r="BZ488" s="279"/>
      <c r="CA488" s="279"/>
      <c r="CB488" s="279"/>
      <c r="CC488" s="279"/>
      <c r="CD488" s="279"/>
      <c r="CE488" s="279"/>
      <c r="CF488" s="279"/>
      <c r="CG488" s="279"/>
      <c r="CH488" s="279"/>
      <c r="CI488" s="279"/>
      <c r="CJ488" s="279"/>
      <c r="CK488" s="279"/>
      <c r="CL488" s="279"/>
      <c r="CM488" s="279"/>
      <c r="CN488" s="279"/>
      <c r="CO488" s="279"/>
      <c r="CP488" s="289" t="str">
        <f t="shared" si="26"/>
        <v/>
      </c>
      <c r="CQ488" s="202"/>
    </row>
    <row r="489" spans="1:95" x14ac:dyDescent="0.3">
      <c r="A489" s="99"/>
      <c r="B489" s="268">
        <f t="shared" si="27"/>
        <v>480</v>
      </c>
      <c r="C489" s="280"/>
      <c r="D489" s="280"/>
      <c r="F489" s="280"/>
      <c r="G489" s="282"/>
      <c r="H489" s="101"/>
      <c r="I489" s="283"/>
      <c r="J489" s="283"/>
      <c r="K489" s="283"/>
      <c r="L489" s="283"/>
      <c r="M489" s="283"/>
      <c r="N489" s="283"/>
      <c r="O489" s="283"/>
      <c r="P489" s="101"/>
      <c r="Q489" s="283"/>
      <c r="R489" s="283"/>
      <c r="S489" s="283"/>
      <c r="T489" s="283"/>
      <c r="U489" s="283"/>
      <c r="V489" s="283"/>
      <c r="W489" s="283"/>
      <c r="X489" s="102"/>
      <c r="Y489" s="284"/>
      <c r="Z489" s="284"/>
      <c r="AA489" s="284"/>
      <c r="AB489" s="206" t="str">
        <f t="shared" si="25"/>
        <v/>
      </c>
      <c r="AC489" s="285"/>
      <c r="AD489" s="285"/>
      <c r="AE489" s="102"/>
      <c r="AF489" s="287"/>
      <c r="AG489" s="287"/>
      <c r="AH489" s="102"/>
      <c r="AI489" s="279"/>
      <c r="AJ489" s="279"/>
      <c r="AK489" s="279"/>
      <c r="AL489" s="279"/>
      <c r="AM489" s="279"/>
      <c r="AN489" s="279"/>
      <c r="AO489" s="279"/>
      <c r="AP489" s="279"/>
      <c r="AQ489" s="92"/>
      <c r="AR489" s="279"/>
      <c r="AS489" s="279"/>
      <c r="AT489" s="279"/>
      <c r="AU489" s="279"/>
      <c r="AV489" s="279"/>
      <c r="AW489" s="279"/>
      <c r="AX489" s="279"/>
      <c r="AY489" s="279"/>
      <c r="AZ489" s="279"/>
      <c r="BA489" s="279"/>
      <c r="BB489" s="279"/>
      <c r="BC489" s="279"/>
      <c r="BD489" s="279"/>
      <c r="BE489" s="279"/>
      <c r="BF489" s="279"/>
      <c r="BG489" s="279"/>
      <c r="BH489" s="279"/>
      <c r="BI489" s="279"/>
      <c r="BJ489" s="279"/>
      <c r="BK489" s="279"/>
      <c r="BL489" s="279"/>
      <c r="BM489" s="279"/>
      <c r="BN489" s="279"/>
      <c r="BO489" s="279"/>
      <c r="BP489" s="279"/>
      <c r="BQ489" s="279"/>
      <c r="BR489" s="279"/>
      <c r="BS489" s="279"/>
      <c r="BT489" s="279"/>
      <c r="BU489" s="279"/>
      <c r="BV489" s="279"/>
      <c r="BW489" s="279"/>
      <c r="BX489" s="279"/>
      <c r="BY489" s="279"/>
      <c r="BZ489" s="279"/>
      <c r="CA489" s="279"/>
      <c r="CB489" s="279"/>
      <c r="CC489" s="279"/>
      <c r="CD489" s="279"/>
      <c r="CE489" s="279"/>
      <c r="CF489" s="279"/>
      <c r="CG489" s="279"/>
      <c r="CH489" s="279"/>
      <c r="CI489" s="279"/>
      <c r="CJ489" s="279"/>
      <c r="CK489" s="279"/>
      <c r="CL489" s="279"/>
      <c r="CM489" s="279"/>
      <c r="CN489" s="279"/>
      <c r="CO489" s="279"/>
      <c r="CP489" s="289" t="str">
        <f t="shared" si="26"/>
        <v/>
      </c>
      <c r="CQ489" s="202"/>
    </row>
    <row r="490" spans="1:95" x14ac:dyDescent="0.3">
      <c r="A490" s="99"/>
      <c r="B490" s="268">
        <f t="shared" si="27"/>
        <v>481</v>
      </c>
      <c r="C490" s="280"/>
      <c r="D490" s="280"/>
      <c r="F490" s="280"/>
      <c r="G490" s="282"/>
      <c r="H490" s="101"/>
      <c r="I490" s="283"/>
      <c r="J490" s="283"/>
      <c r="K490" s="283"/>
      <c r="L490" s="283"/>
      <c r="M490" s="283"/>
      <c r="N490" s="283"/>
      <c r="O490" s="283"/>
      <c r="P490" s="101"/>
      <c r="Q490" s="283"/>
      <c r="R490" s="283"/>
      <c r="S490" s="283"/>
      <c r="T490" s="283"/>
      <c r="U490" s="283"/>
      <c r="V490" s="283"/>
      <c r="W490" s="283"/>
      <c r="X490" s="102"/>
      <c r="Y490" s="284"/>
      <c r="Z490" s="284"/>
      <c r="AA490" s="284"/>
      <c r="AB490" s="206" t="str">
        <f t="shared" si="25"/>
        <v/>
      </c>
      <c r="AC490" s="285"/>
      <c r="AD490" s="285"/>
      <c r="AE490" s="102"/>
      <c r="AF490" s="287"/>
      <c r="AG490" s="287"/>
      <c r="AH490" s="102"/>
      <c r="AI490" s="279"/>
      <c r="AJ490" s="279"/>
      <c r="AK490" s="279"/>
      <c r="AL490" s="279"/>
      <c r="AM490" s="279"/>
      <c r="AN490" s="279"/>
      <c r="AO490" s="279"/>
      <c r="AP490" s="279"/>
      <c r="AQ490" s="92"/>
      <c r="AR490" s="279"/>
      <c r="AS490" s="279"/>
      <c r="AT490" s="279"/>
      <c r="AU490" s="279"/>
      <c r="AV490" s="279"/>
      <c r="AW490" s="279"/>
      <c r="AX490" s="279"/>
      <c r="AY490" s="279"/>
      <c r="AZ490" s="279"/>
      <c r="BA490" s="279"/>
      <c r="BB490" s="279"/>
      <c r="BC490" s="279"/>
      <c r="BD490" s="279"/>
      <c r="BE490" s="279"/>
      <c r="BF490" s="279"/>
      <c r="BG490" s="279"/>
      <c r="BH490" s="279"/>
      <c r="BI490" s="279"/>
      <c r="BJ490" s="279"/>
      <c r="BK490" s="279"/>
      <c r="BL490" s="279"/>
      <c r="BM490" s="279"/>
      <c r="BN490" s="279"/>
      <c r="BO490" s="279"/>
      <c r="BP490" s="279"/>
      <c r="BQ490" s="279"/>
      <c r="BR490" s="279"/>
      <c r="BS490" s="279"/>
      <c r="BT490" s="279"/>
      <c r="BU490" s="279"/>
      <c r="BV490" s="279"/>
      <c r="BW490" s="279"/>
      <c r="BX490" s="279"/>
      <c r="BY490" s="279"/>
      <c r="BZ490" s="279"/>
      <c r="CA490" s="279"/>
      <c r="CB490" s="279"/>
      <c r="CC490" s="279"/>
      <c r="CD490" s="279"/>
      <c r="CE490" s="279"/>
      <c r="CF490" s="279"/>
      <c r="CG490" s="279"/>
      <c r="CH490" s="279"/>
      <c r="CI490" s="279"/>
      <c r="CJ490" s="279"/>
      <c r="CK490" s="279"/>
      <c r="CL490" s="279"/>
      <c r="CM490" s="279"/>
      <c r="CN490" s="279"/>
      <c r="CO490" s="279"/>
      <c r="CP490" s="289" t="str">
        <f t="shared" si="26"/>
        <v/>
      </c>
      <c r="CQ490" s="202"/>
    </row>
    <row r="491" spans="1:95" x14ac:dyDescent="0.3">
      <c r="A491" s="99"/>
      <c r="B491" s="268">
        <f t="shared" si="27"/>
        <v>482</v>
      </c>
      <c r="C491" s="280"/>
      <c r="D491" s="280"/>
      <c r="F491" s="280"/>
      <c r="G491" s="282"/>
      <c r="H491" s="101"/>
      <c r="I491" s="283"/>
      <c r="J491" s="283"/>
      <c r="K491" s="283"/>
      <c r="L491" s="283"/>
      <c r="M491" s="283"/>
      <c r="N491" s="283"/>
      <c r="O491" s="283"/>
      <c r="P491" s="101"/>
      <c r="Q491" s="283"/>
      <c r="R491" s="283"/>
      <c r="S491" s="283"/>
      <c r="T491" s="283"/>
      <c r="U491" s="283"/>
      <c r="V491" s="283"/>
      <c r="W491" s="283"/>
      <c r="X491" s="102"/>
      <c r="Y491" s="284"/>
      <c r="Z491" s="284"/>
      <c r="AA491" s="284"/>
      <c r="AB491" s="206" t="str">
        <f t="shared" si="25"/>
        <v/>
      </c>
      <c r="AC491" s="285"/>
      <c r="AD491" s="285"/>
      <c r="AE491" s="102"/>
      <c r="AF491" s="287"/>
      <c r="AG491" s="287"/>
      <c r="AH491" s="102"/>
      <c r="AI491" s="279"/>
      <c r="AJ491" s="279"/>
      <c r="AK491" s="279"/>
      <c r="AL491" s="279"/>
      <c r="AM491" s="279"/>
      <c r="AN491" s="279"/>
      <c r="AO491" s="279"/>
      <c r="AP491" s="279"/>
      <c r="AQ491" s="92"/>
      <c r="AR491" s="279"/>
      <c r="AS491" s="279"/>
      <c r="AT491" s="279"/>
      <c r="AU491" s="279"/>
      <c r="AV491" s="279"/>
      <c r="AW491" s="279"/>
      <c r="AX491" s="279"/>
      <c r="AY491" s="279"/>
      <c r="AZ491" s="279"/>
      <c r="BA491" s="279"/>
      <c r="BB491" s="279"/>
      <c r="BC491" s="279"/>
      <c r="BD491" s="279"/>
      <c r="BE491" s="279"/>
      <c r="BF491" s="279"/>
      <c r="BG491" s="279"/>
      <c r="BH491" s="279"/>
      <c r="BI491" s="279"/>
      <c r="BJ491" s="279"/>
      <c r="BK491" s="279"/>
      <c r="BL491" s="279"/>
      <c r="BM491" s="279"/>
      <c r="BN491" s="279"/>
      <c r="BO491" s="279"/>
      <c r="BP491" s="279"/>
      <c r="BQ491" s="279"/>
      <c r="BR491" s="279"/>
      <c r="BS491" s="279"/>
      <c r="BT491" s="279"/>
      <c r="BU491" s="279"/>
      <c r="BV491" s="279"/>
      <c r="BW491" s="279"/>
      <c r="BX491" s="279"/>
      <c r="BY491" s="279"/>
      <c r="BZ491" s="279"/>
      <c r="CA491" s="279"/>
      <c r="CB491" s="279"/>
      <c r="CC491" s="279"/>
      <c r="CD491" s="279"/>
      <c r="CE491" s="279"/>
      <c r="CF491" s="279"/>
      <c r="CG491" s="279"/>
      <c r="CH491" s="279"/>
      <c r="CI491" s="279"/>
      <c r="CJ491" s="279"/>
      <c r="CK491" s="279"/>
      <c r="CL491" s="279"/>
      <c r="CM491" s="279"/>
      <c r="CN491" s="279"/>
      <c r="CO491" s="279"/>
      <c r="CP491" s="289" t="str">
        <f t="shared" si="26"/>
        <v/>
      </c>
      <c r="CQ491" s="202"/>
    </row>
    <row r="492" spans="1:95" x14ac:dyDescent="0.3">
      <c r="A492" s="99"/>
      <c r="B492" s="268">
        <f t="shared" si="27"/>
        <v>483</v>
      </c>
      <c r="C492" s="280"/>
      <c r="D492" s="280"/>
      <c r="F492" s="280"/>
      <c r="G492" s="282"/>
      <c r="H492" s="101"/>
      <c r="I492" s="283"/>
      <c r="J492" s="283"/>
      <c r="K492" s="283"/>
      <c r="L492" s="283"/>
      <c r="M492" s="283"/>
      <c r="N492" s="283"/>
      <c r="O492" s="283"/>
      <c r="P492" s="101"/>
      <c r="Q492" s="283"/>
      <c r="R492" s="283"/>
      <c r="S492" s="283"/>
      <c r="T492" s="283"/>
      <c r="U492" s="283"/>
      <c r="V492" s="283"/>
      <c r="W492" s="283"/>
      <c r="X492" s="102"/>
      <c r="Y492" s="284"/>
      <c r="Z492" s="284"/>
      <c r="AA492" s="284"/>
      <c r="AB492" s="206" t="str">
        <f t="shared" si="25"/>
        <v/>
      </c>
      <c r="AC492" s="285"/>
      <c r="AD492" s="285"/>
      <c r="AE492" s="102"/>
      <c r="AF492" s="287"/>
      <c r="AG492" s="287"/>
      <c r="AH492" s="102"/>
      <c r="AI492" s="279"/>
      <c r="AJ492" s="279"/>
      <c r="AK492" s="279"/>
      <c r="AL492" s="279"/>
      <c r="AM492" s="279"/>
      <c r="AN492" s="279"/>
      <c r="AO492" s="279"/>
      <c r="AP492" s="279"/>
      <c r="AQ492" s="92"/>
      <c r="AR492" s="279"/>
      <c r="AS492" s="279"/>
      <c r="AT492" s="279"/>
      <c r="AU492" s="279"/>
      <c r="AV492" s="279"/>
      <c r="AW492" s="279"/>
      <c r="AX492" s="279"/>
      <c r="AY492" s="279"/>
      <c r="AZ492" s="279"/>
      <c r="BA492" s="279"/>
      <c r="BB492" s="279"/>
      <c r="BC492" s="279"/>
      <c r="BD492" s="279"/>
      <c r="BE492" s="279"/>
      <c r="BF492" s="279"/>
      <c r="BG492" s="279"/>
      <c r="BH492" s="279"/>
      <c r="BI492" s="279"/>
      <c r="BJ492" s="279"/>
      <c r="BK492" s="279"/>
      <c r="BL492" s="279"/>
      <c r="BM492" s="279"/>
      <c r="BN492" s="279"/>
      <c r="BO492" s="279"/>
      <c r="BP492" s="279"/>
      <c r="BQ492" s="279"/>
      <c r="BR492" s="279"/>
      <c r="BS492" s="279"/>
      <c r="BT492" s="279"/>
      <c r="BU492" s="279"/>
      <c r="BV492" s="279"/>
      <c r="BW492" s="279"/>
      <c r="BX492" s="279"/>
      <c r="BY492" s="279"/>
      <c r="BZ492" s="279"/>
      <c r="CA492" s="279"/>
      <c r="CB492" s="279"/>
      <c r="CC492" s="279"/>
      <c r="CD492" s="279"/>
      <c r="CE492" s="279"/>
      <c r="CF492" s="279"/>
      <c r="CG492" s="279"/>
      <c r="CH492" s="279"/>
      <c r="CI492" s="279"/>
      <c r="CJ492" s="279"/>
      <c r="CK492" s="279"/>
      <c r="CL492" s="279"/>
      <c r="CM492" s="279"/>
      <c r="CN492" s="279"/>
      <c r="CO492" s="279"/>
      <c r="CP492" s="289" t="str">
        <f t="shared" si="26"/>
        <v/>
      </c>
      <c r="CQ492" s="202"/>
    </row>
    <row r="493" spans="1:95" x14ac:dyDescent="0.3">
      <c r="A493" s="99"/>
      <c r="B493" s="268">
        <f t="shared" si="27"/>
        <v>484</v>
      </c>
      <c r="C493" s="280"/>
      <c r="D493" s="280"/>
      <c r="F493" s="280"/>
      <c r="G493" s="282"/>
      <c r="H493" s="101"/>
      <c r="I493" s="283"/>
      <c r="J493" s="283"/>
      <c r="K493" s="283"/>
      <c r="L493" s="283"/>
      <c r="M493" s="283"/>
      <c r="N493" s="283"/>
      <c r="O493" s="283"/>
      <c r="P493" s="101"/>
      <c r="Q493" s="283"/>
      <c r="R493" s="283"/>
      <c r="S493" s="283"/>
      <c r="T493" s="283"/>
      <c r="U493" s="283"/>
      <c r="V493" s="283"/>
      <c r="W493" s="283"/>
      <c r="X493" s="102"/>
      <c r="Y493" s="284"/>
      <c r="Z493" s="284"/>
      <c r="AA493" s="284"/>
      <c r="AB493" s="206" t="str">
        <f t="shared" si="25"/>
        <v/>
      </c>
      <c r="AC493" s="285"/>
      <c r="AD493" s="285"/>
      <c r="AE493" s="102"/>
      <c r="AF493" s="287"/>
      <c r="AG493" s="287"/>
      <c r="AH493" s="102"/>
      <c r="AI493" s="279"/>
      <c r="AJ493" s="279"/>
      <c r="AK493" s="279"/>
      <c r="AL493" s="279"/>
      <c r="AM493" s="279"/>
      <c r="AN493" s="279"/>
      <c r="AO493" s="279"/>
      <c r="AP493" s="279"/>
      <c r="AQ493" s="92"/>
      <c r="AR493" s="279"/>
      <c r="AS493" s="279"/>
      <c r="AT493" s="279"/>
      <c r="AU493" s="279"/>
      <c r="AV493" s="279"/>
      <c r="AW493" s="279"/>
      <c r="AX493" s="279"/>
      <c r="AY493" s="279"/>
      <c r="AZ493" s="279"/>
      <c r="BA493" s="279"/>
      <c r="BB493" s="279"/>
      <c r="BC493" s="279"/>
      <c r="BD493" s="279"/>
      <c r="BE493" s="279"/>
      <c r="BF493" s="279"/>
      <c r="BG493" s="279"/>
      <c r="BH493" s="279"/>
      <c r="BI493" s="279"/>
      <c r="BJ493" s="279"/>
      <c r="BK493" s="279"/>
      <c r="BL493" s="279"/>
      <c r="BM493" s="279"/>
      <c r="BN493" s="279"/>
      <c r="BO493" s="279"/>
      <c r="BP493" s="279"/>
      <c r="BQ493" s="279"/>
      <c r="BR493" s="279"/>
      <c r="BS493" s="279"/>
      <c r="BT493" s="279"/>
      <c r="BU493" s="279"/>
      <c r="BV493" s="279"/>
      <c r="BW493" s="279"/>
      <c r="BX493" s="279"/>
      <c r="BY493" s="279"/>
      <c r="BZ493" s="279"/>
      <c r="CA493" s="279"/>
      <c r="CB493" s="279"/>
      <c r="CC493" s="279"/>
      <c r="CD493" s="279"/>
      <c r="CE493" s="279"/>
      <c r="CF493" s="279"/>
      <c r="CG493" s="279"/>
      <c r="CH493" s="279"/>
      <c r="CI493" s="279"/>
      <c r="CJ493" s="279"/>
      <c r="CK493" s="279"/>
      <c r="CL493" s="279"/>
      <c r="CM493" s="279"/>
      <c r="CN493" s="279"/>
      <c r="CO493" s="279"/>
      <c r="CP493" s="289" t="str">
        <f t="shared" si="26"/>
        <v/>
      </c>
      <c r="CQ493" s="202"/>
    </row>
    <row r="494" spans="1:95" x14ac:dyDescent="0.3">
      <c r="A494" s="99"/>
      <c r="B494" s="268">
        <f t="shared" si="27"/>
        <v>485</v>
      </c>
      <c r="C494" s="280"/>
      <c r="D494" s="280"/>
      <c r="F494" s="280"/>
      <c r="G494" s="282"/>
      <c r="H494" s="101"/>
      <c r="I494" s="283"/>
      <c r="J494" s="283"/>
      <c r="K494" s="283"/>
      <c r="L494" s="283"/>
      <c r="M494" s="283"/>
      <c r="N494" s="283"/>
      <c r="O494" s="283"/>
      <c r="P494" s="101"/>
      <c r="Q494" s="283"/>
      <c r="R494" s="283"/>
      <c r="S494" s="283"/>
      <c r="T494" s="283"/>
      <c r="U494" s="283"/>
      <c r="V494" s="283"/>
      <c r="W494" s="283"/>
      <c r="X494" s="102"/>
      <c r="Y494" s="284"/>
      <c r="Z494" s="284"/>
      <c r="AA494" s="284"/>
      <c r="AB494" s="206" t="str">
        <f t="shared" si="25"/>
        <v/>
      </c>
      <c r="AC494" s="285"/>
      <c r="AD494" s="285"/>
      <c r="AE494" s="102"/>
      <c r="AF494" s="287"/>
      <c r="AG494" s="287"/>
      <c r="AH494" s="102"/>
      <c r="AI494" s="279"/>
      <c r="AJ494" s="279"/>
      <c r="AK494" s="279"/>
      <c r="AL494" s="279"/>
      <c r="AM494" s="279"/>
      <c r="AN494" s="279"/>
      <c r="AO494" s="279"/>
      <c r="AP494" s="279"/>
      <c r="AQ494" s="92"/>
      <c r="AR494" s="279"/>
      <c r="AS494" s="279"/>
      <c r="AT494" s="279"/>
      <c r="AU494" s="279"/>
      <c r="AV494" s="279"/>
      <c r="AW494" s="279"/>
      <c r="AX494" s="279"/>
      <c r="AY494" s="279"/>
      <c r="AZ494" s="279"/>
      <c r="BA494" s="279"/>
      <c r="BB494" s="279"/>
      <c r="BC494" s="279"/>
      <c r="BD494" s="279"/>
      <c r="BE494" s="279"/>
      <c r="BF494" s="279"/>
      <c r="BG494" s="279"/>
      <c r="BH494" s="279"/>
      <c r="BI494" s="279"/>
      <c r="BJ494" s="279"/>
      <c r="BK494" s="279"/>
      <c r="BL494" s="279"/>
      <c r="BM494" s="279"/>
      <c r="BN494" s="279"/>
      <c r="BO494" s="279"/>
      <c r="BP494" s="279"/>
      <c r="BQ494" s="279"/>
      <c r="BR494" s="279"/>
      <c r="BS494" s="279"/>
      <c r="BT494" s="279"/>
      <c r="BU494" s="279"/>
      <c r="BV494" s="279"/>
      <c r="BW494" s="279"/>
      <c r="BX494" s="279"/>
      <c r="BY494" s="279"/>
      <c r="BZ494" s="279"/>
      <c r="CA494" s="279"/>
      <c r="CB494" s="279"/>
      <c r="CC494" s="279"/>
      <c r="CD494" s="279"/>
      <c r="CE494" s="279"/>
      <c r="CF494" s="279"/>
      <c r="CG494" s="279"/>
      <c r="CH494" s="279"/>
      <c r="CI494" s="279"/>
      <c r="CJ494" s="279"/>
      <c r="CK494" s="279"/>
      <c r="CL494" s="279"/>
      <c r="CM494" s="279"/>
      <c r="CN494" s="279"/>
      <c r="CO494" s="279"/>
      <c r="CP494" s="289" t="str">
        <f t="shared" si="26"/>
        <v/>
      </c>
      <c r="CQ494" s="202"/>
    </row>
    <row r="495" spans="1:95" x14ac:dyDescent="0.3">
      <c r="A495" s="99"/>
      <c r="B495" s="268">
        <f t="shared" si="27"/>
        <v>486</v>
      </c>
      <c r="C495" s="280"/>
      <c r="D495" s="280"/>
      <c r="F495" s="280"/>
      <c r="G495" s="282"/>
      <c r="H495" s="101"/>
      <c r="I495" s="283"/>
      <c r="J495" s="283"/>
      <c r="K495" s="283"/>
      <c r="L495" s="283"/>
      <c r="M495" s="283"/>
      <c r="N495" s="283"/>
      <c r="O495" s="283"/>
      <c r="P495" s="101"/>
      <c r="Q495" s="283"/>
      <c r="R495" s="283"/>
      <c r="S495" s="283"/>
      <c r="T495" s="283"/>
      <c r="U495" s="283"/>
      <c r="V495" s="283"/>
      <c r="W495" s="283"/>
      <c r="X495" s="102"/>
      <c r="Y495" s="284"/>
      <c r="Z495" s="284"/>
      <c r="AA495" s="284"/>
      <c r="AB495" s="206" t="str">
        <f t="shared" si="25"/>
        <v/>
      </c>
      <c r="AC495" s="285"/>
      <c r="AD495" s="285"/>
      <c r="AE495" s="102"/>
      <c r="AF495" s="287"/>
      <c r="AG495" s="287"/>
      <c r="AH495" s="102"/>
      <c r="AI495" s="279"/>
      <c r="AJ495" s="279"/>
      <c r="AK495" s="279"/>
      <c r="AL495" s="279"/>
      <c r="AM495" s="279"/>
      <c r="AN495" s="279"/>
      <c r="AO495" s="279"/>
      <c r="AP495" s="279"/>
      <c r="AQ495" s="92"/>
      <c r="AR495" s="279"/>
      <c r="AS495" s="279"/>
      <c r="AT495" s="279"/>
      <c r="AU495" s="279"/>
      <c r="AV495" s="279"/>
      <c r="AW495" s="279"/>
      <c r="AX495" s="279"/>
      <c r="AY495" s="279"/>
      <c r="AZ495" s="279"/>
      <c r="BA495" s="279"/>
      <c r="BB495" s="279"/>
      <c r="BC495" s="279"/>
      <c r="BD495" s="279"/>
      <c r="BE495" s="279"/>
      <c r="BF495" s="279"/>
      <c r="BG495" s="279"/>
      <c r="BH495" s="279"/>
      <c r="BI495" s="279"/>
      <c r="BJ495" s="279"/>
      <c r="BK495" s="279"/>
      <c r="BL495" s="279"/>
      <c r="BM495" s="279"/>
      <c r="BN495" s="279"/>
      <c r="BO495" s="279"/>
      <c r="BP495" s="279"/>
      <c r="BQ495" s="279"/>
      <c r="BR495" s="279"/>
      <c r="BS495" s="279"/>
      <c r="BT495" s="279"/>
      <c r="BU495" s="279"/>
      <c r="BV495" s="279"/>
      <c r="BW495" s="279"/>
      <c r="BX495" s="279"/>
      <c r="BY495" s="279"/>
      <c r="BZ495" s="279"/>
      <c r="CA495" s="279"/>
      <c r="CB495" s="279"/>
      <c r="CC495" s="279"/>
      <c r="CD495" s="279"/>
      <c r="CE495" s="279"/>
      <c r="CF495" s="279"/>
      <c r="CG495" s="279"/>
      <c r="CH495" s="279"/>
      <c r="CI495" s="279"/>
      <c r="CJ495" s="279"/>
      <c r="CK495" s="279"/>
      <c r="CL495" s="279"/>
      <c r="CM495" s="279"/>
      <c r="CN495" s="279"/>
      <c r="CO495" s="279"/>
      <c r="CP495" s="289" t="str">
        <f t="shared" si="26"/>
        <v/>
      </c>
      <c r="CQ495" s="202"/>
    </row>
    <row r="496" spans="1:95" x14ac:dyDescent="0.3">
      <c r="A496" s="99"/>
      <c r="B496" s="268">
        <f t="shared" si="27"/>
        <v>487</v>
      </c>
      <c r="C496" s="280"/>
      <c r="D496" s="280"/>
      <c r="F496" s="280"/>
      <c r="G496" s="282"/>
      <c r="H496" s="101"/>
      <c r="I496" s="283"/>
      <c r="J496" s="283"/>
      <c r="K496" s="283"/>
      <c r="L496" s="283"/>
      <c r="M496" s="283"/>
      <c r="N496" s="283"/>
      <c r="O496" s="283"/>
      <c r="P496" s="101"/>
      <c r="Q496" s="283"/>
      <c r="R496" s="283"/>
      <c r="S496" s="283"/>
      <c r="T496" s="283"/>
      <c r="U496" s="283"/>
      <c r="V496" s="283"/>
      <c r="W496" s="283"/>
      <c r="X496" s="102"/>
      <c r="Y496" s="284"/>
      <c r="Z496" s="284"/>
      <c r="AA496" s="284"/>
      <c r="AB496" s="206" t="str">
        <f t="shared" si="25"/>
        <v/>
      </c>
      <c r="AC496" s="285"/>
      <c r="AD496" s="285"/>
      <c r="AE496" s="102"/>
      <c r="AF496" s="287"/>
      <c r="AG496" s="287"/>
      <c r="AH496" s="102"/>
      <c r="AI496" s="279"/>
      <c r="AJ496" s="279"/>
      <c r="AK496" s="279"/>
      <c r="AL496" s="279"/>
      <c r="AM496" s="279"/>
      <c r="AN496" s="279"/>
      <c r="AO496" s="279"/>
      <c r="AP496" s="279"/>
      <c r="AQ496" s="92"/>
      <c r="AR496" s="279"/>
      <c r="AS496" s="279"/>
      <c r="AT496" s="279"/>
      <c r="AU496" s="279"/>
      <c r="AV496" s="279"/>
      <c r="AW496" s="279"/>
      <c r="AX496" s="279"/>
      <c r="AY496" s="279"/>
      <c r="AZ496" s="279"/>
      <c r="BA496" s="279"/>
      <c r="BB496" s="279"/>
      <c r="BC496" s="279"/>
      <c r="BD496" s="279"/>
      <c r="BE496" s="279"/>
      <c r="BF496" s="279"/>
      <c r="BG496" s="279"/>
      <c r="BH496" s="279"/>
      <c r="BI496" s="279"/>
      <c r="BJ496" s="279"/>
      <c r="BK496" s="279"/>
      <c r="BL496" s="279"/>
      <c r="BM496" s="279"/>
      <c r="BN496" s="279"/>
      <c r="BO496" s="279"/>
      <c r="BP496" s="279"/>
      <c r="BQ496" s="279"/>
      <c r="BR496" s="279"/>
      <c r="BS496" s="279"/>
      <c r="BT496" s="279"/>
      <c r="BU496" s="279"/>
      <c r="BV496" s="279"/>
      <c r="BW496" s="279"/>
      <c r="BX496" s="279"/>
      <c r="BY496" s="279"/>
      <c r="BZ496" s="279"/>
      <c r="CA496" s="279"/>
      <c r="CB496" s="279"/>
      <c r="CC496" s="279"/>
      <c r="CD496" s="279"/>
      <c r="CE496" s="279"/>
      <c r="CF496" s="279"/>
      <c r="CG496" s="279"/>
      <c r="CH496" s="279"/>
      <c r="CI496" s="279"/>
      <c r="CJ496" s="279"/>
      <c r="CK496" s="279"/>
      <c r="CL496" s="279"/>
      <c r="CM496" s="279"/>
      <c r="CN496" s="279"/>
      <c r="CO496" s="279"/>
      <c r="CP496" s="289" t="str">
        <f t="shared" si="26"/>
        <v/>
      </c>
      <c r="CQ496" s="202"/>
    </row>
    <row r="497" spans="1:95" x14ac:dyDescent="0.3">
      <c r="A497" s="99"/>
      <c r="B497" s="268">
        <f t="shared" si="27"/>
        <v>488</v>
      </c>
      <c r="C497" s="280"/>
      <c r="D497" s="280"/>
      <c r="F497" s="280"/>
      <c r="G497" s="282"/>
      <c r="H497" s="101"/>
      <c r="I497" s="283"/>
      <c r="J497" s="283"/>
      <c r="K497" s="283"/>
      <c r="L497" s="283"/>
      <c r="M497" s="283"/>
      <c r="N497" s="283"/>
      <c r="O497" s="283"/>
      <c r="P497" s="101"/>
      <c r="Q497" s="283"/>
      <c r="R497" s="283"/>
      <c r="S497" s="283"/>
      <c r="T497" s="283"/>
      <c r="U497" s="283"/>
      <c r="V497" s="283"/>
      <c r="W497" s="283"/>
      <c r="X497" s="102"/>
      <c r="Y497" s="284"/>
      <c r="Z497" s="284"/>
      <c r="AA497" s="284"/>
      <c r="AB497" s="206" t="str">
        <f t="shared" si="25"/>
        <v/>
      </c>
      <c r="AC497" s="285"/>
      <c r="AD497" s="285"/>
      <c r="AE497" s="102"/>
      <c r="AF497" s="287"/>
      <c r="AG497" s="287"/>
      <c r="AH497" s="102"/>
      <c r="AI497" s="279"/>
      <c r="AJ497" s="279"/>
      <c r="AK497" s="279"/>
      <c r="AL497" s="279"/>
      <c r="AM497" s="279"/>
      <c r="AN497" s="279"/>
      <c r="AO497" s="279"/>
      <c r="AP497" s="279"/>
      <c r="AQ497" s="92"/>
      <c r="AR497" s="279"/>
      <c r="AS497" s="279"/>
      <c r="AT497" s="279"/>
      <c r="AU497" s="279"/>
      <c r="AV497" s="279"/>
      <c r="AW497" s="279"/>
      <c r="AX497" s="279"/>
      <c r="AY497" s="279"/>
      <c r="AZ497" s="279"/>
      <c r="BA497" s="279"/>
      <c r="BB497" s="279"/>
      <c r="BC497" s="279"/>
      <c r="BD497" s="279"/>
      <c r="BE497" s="279"/>
      <c r="BF497" s="279"/>
      <c r="BG497" s="279"/>
      <c r="BH497" s="279"/>
      <c r="BI497" s="279"/>
      <c r="BJ497" s="279"/>
      <c r="BK497" s="279"/>
      <c r="BL497" s="279"/>
      <c r="BM497" s="279"/>
      <c r="BN497" s="279"/>
      <c r="BO497" s="279"/>
      <c r="BP497" s="279"/>
      <c r="BQ497" s="279"/>
      <c r="BR497" s="279"/>
      <c r="BS497" s="279"/>
      <c r="BT497" s="279"/>
      <c r="BU497" s="279"/>
      <c r="BV497" s="279"/>
      <c r="BW497" s="279"/>
      <c r="BX497" s="279"/>
      <c r="BY497" s="279"/>
      <c r="BZ497" s="279"/>
      <c r="CA497" s="279"/>
      <c r="CB497" s="279"/>
      <c r="CC497" s="279"/>
      <c r="CD497" s="279"/>
      <c r="CE497" s="279"/>
      <c r="CF497" s="279"/>
      <c r="CG497" s="279"/>
      <c r="CH497" s="279"/>
      <c r="CI497" s="279"/>
      <c r="CJ497" s="279"/>
      <c r="CK497" s="279"/>
      <c r="CL497" s="279"/>
      <c r="CM497" s="279"/>
      <c r="CN497" s="279"/>
      <c r="CO497" s="279"/>
      <c r="CP497" s="289" t="str">
        <f t="shared" si="26"/>
        <v/>
      </c>
      <c r="CQ497" s="202"/>
    </row>
    <row r="498" spans="1:95" x14ac:dyDescent="0.3">
      <c r="A498" s="99"/>
      <c r="B498" s="268">
        <f t="shared" si="27"/>
        <v>489</v>
      </c>
      <c r="C498" s="280"/>
      <c r="D498" s="280"/>
      <c r="F498" s="280"/>
      <c r="G498" s="282"/>
      <c r="H498" s="101"/>
      <c r="I498" s="283"/>
      <c r="J498" s="283"/>
      <c r="K498" s="283"/>
      <c r="L498" s="283"/>
      <c r="M498" s="283"/>
      <c r="N498" s="283"/>
      <c r="O498" s="283"/>
      <c r="P498" s="101"/>
      <c r="Q498" s="283"/>
      <c r="R498" s="283"/>
      <c r="S498" s="283"/>
      <c r="T498" s="283"/>
      <c r="U498" s="283"/>
      <c r="V498" s="283"/>
      <c r="W498" s="283"/>
      <c r="X498" s="102"/>
      <c r="Y498" s="284"/>
      <c r="Z498" s="284"/>
      <c r="AA498" s="284"/>
      <c r="AB498" s="206" t="str">
        <f t="shared" si="25"/>
        <v/>
      </c>
      <c r="AC498" s="285"/>
      <c r="AD498" s="285"/>
      <c r="AE498" s="102"/>
      <c r="AF498" s="287"/>
      <c r="AG498" s="287"/>
      <c r="AH498" s="102"/>
      <c r="AI498" s="279"/>
      <c r="AJ498" s="279"/>
      <c r="AK498" s="279"/>
      <c r="AL498" s="279"/>
      <c r="AM498" s="279"/>
      <c r="AN498" s="279"/>
      <c r="AO498" s="279"/>
      <c r="AP498" s="279"/>
      <c r="AQ498" s="92"/>
      <c r="AR498" s="279"/>
      <c r="AS498" s="279"/>
      <c r="AT498" s="279"/>
      <c r="AU498" s="279"/>
      <c r="AV498" s="279"/>
      <c r="AW498" s="279"/>
      <c r="AX498" s="279"/>
      <c r="AY498" s="279"/>
      <c r="AZ498" s="279"/>
      <c r="BA498" s="279"/>
      <c r="BB498" s="279"/>
      <c r="BC498" s="279"/>
      <c r="BD498" s="279"/>
      <c r="BE498" s="279"/>
      <c r="BF498" s="279"/>
      <c r="BG498" s="279"/>
      <c r="BH498" s="279"/>
      <c r="BI498" s="279"/>
      <c r="BJ498" s="279"/>
      <c r="BK498" s="279"/>
      <c r="BL498" s="279"/>
      <c r="BM498" s="279"/>
      <c r="BN498" s="279"/>
      <c r="BO498" s="279"/>
      <c r="BP498" s="279"/>
      <c r="BQ498" s="279"/>
      <c r="BR498" s="279"/>
      <c r="BS498" s="279"/>
      <c r="BT498" s="279"/>
      <c r="BU498" s="279"/>
      <c r="BV498" s="279"/>
      <c r="BW498" s="279"/>
      <c r="BX498" s="279"/>
      <c r="BY498" s="279"/>
      <c r="BZ498" s="279"/>
      <c r="CA498" s="279"/>
      <c r="CB498" s="279"/>
      <c r="CC498" s="279"/>
      <c r="CD498" s="279"/>
      <c r="CE498" s="279"/>
      <c r="CF498" s="279"/>
      <c r="CG498" s="279"/>
      <c r="CH498" s="279"/>
      <c r="CI498" s="279"/>
      <c r="CJ498" s="279"/>
      <c r="CK498" s="279"/>
      <c r="CL498" s="279"/>
      <c r="CM498" s="279"/>
      <c r="CN498" s="279"/>
      <c r="CO498" s="279"/>
      <c r="CP498" s="289" t="str">
        <f t="shared" si="26"/>
        <v/>
      </c>
      <c r="CQ498" s="202"/>
    </row>
    <row r="499" spans="1:95" x14ac:dyDescent="0.3">
      <c r="A499" s="99"/>
      <c r="B499" s="268">
        <f t="shared" si="27"/>
        <v>490</v>
      </c>
      <c r="C499" s="280"/>
      <c r="D499" s="280"/>
      <c r="F499" s="280"/>
      <c r="G499" s="282"/>
      <c r="H499" s="101"/>
      <c r="I499" s="283"/>
      <c r="J499" s="283"/>
      <c r="K499" s="283"/>
      <c r="L499" s="283"/>
      <c r="M499" s="283"/>
      <c r="N499" s="283"/>
      <c r="O499" s="283"/>
      <c r="P499" s="101"/>
      <c r="Q499" s="283"/>
      <c r="R499" s="283"/>
      <c r="S499" s="283"/>
      <c r="T499" s="283"/>
      <c r="U499" s="283"/>
      <c r="V499" s="283"/>
      <c r="W499" s="283"/>
      <c r="X499" s="102"/>
      <c r="Y499" s="284"/>
      <c r="Z499" s="284"/>
      <c r="AA499" s="284"/>
      <c r="AB499" s="206" t="str">
        <f t="shared" si="25"/>
        <v/>
      </c>
      <c r="AC499" s="285"/>
      <c r="AD499" s="285"/>
      <c r="AE499" s="102"/>
      <c r="AF499" s="287"/>
      <c r="AG499" s="287"/>
      <c r="AH499" s="102"/>
      <c r="AI499" s="279"/>
      <c r="AJ499" s="279"/>
      <c r="AK499" s="279"/>
      <c r="AL499" s="279"/>
      <c r="AM499" s="279"/>
      <c r="AN499" s="279"/>
      <c r="AO499" s="279"/>
      <c r="AP499" s="279"/>
      <c r="AQ499" s="92"/>
      <c r="AR499" s="279"/>
      <c r="AS499" s="279"/>
      <c r="AT499" s="279"/>
      <c r="AU499" s="279"/>
      <c r="AV499" s="279"/>
      <c r="AW499" s="279"/>
      <c r="AX499" s="279"/>
      <c r="AY499" s="279"/>
      <c r="AZ499" s="279"/>
      <c r="BA499" s="279"/>
      <c r="BB499" s="279"/>
      <c r="BC499" s="279"/>
      <c r="BD499" s="279"/>
      <c r="BE499" s="279"/>
      <c r="BF499" s="279"/>
      <c r="BG499" s="279"/>
      <c r="BH499" s="279"/>
      <c r="BI499" s="279"/>
      <c r="BJ499" s="279"/>
      <c r="BK499" s="279"/>
      <c r="BL499" s="279"/>
      <c r="BM499" s="279"/>
      <c r="BN499" s="279"/>
      <c r="BO499" s="279"/>
      <c r="BP499" s="279"/>
      <c r="BQ499" s="279"/>
      <c r="BR499" s="279"/>
      <c r="BS499" s="279"/>
      <c r="BT499" s="279"/>
      <c r="BU499" s="279"/>
      <c r="BV499" s="279"/>
      <c r="BW499" s="279"/>
      <c r="BX499" s="279"/>
      <c r="BY499" s="279"/>
      <c r="BZ499" s="279"/>
      <c r="CA499" s="279"/>
      <c r="CB499" s="279"/>
      <c r="CC499" s="279"/>
      <c r="CD499" s="279"/>
      <c r="CE499" s="279"/>
      <c r="CF499" s="279"/>
      <c r="CG499" s="279"/>
      <c r="CH499" s="279"/>
      <c r="CI499" s="279"/>
      <c r="CJ499" s="279"/>
      <c r="CK499" s="279"/>
      <c r="CL499" s="279"/>
      <c r="CM499" s="279"/>
      <c r="CN499" s="279"/>
      <c r="CO499" s="279"/>
      <c r="CP499" s="289" t="str">
        <f t="shared" si="26"/>
        <v/>
      </c>
      <c r="CQ499" s="202"/>
    </row>
    <row r="500" spans="1:95" x14ac:dyDescent="0.3">
      <c r="A500" s="99"/>
      <c r="B500" s="268">
        <f t="shared" si="27"/>
        <v>491</v>
      </c>
      <c r="C500" s="280"/>
      <c r="D500" s="280"/>
      <c r="F500" s="280"/>
      <c r="G500" s="282"/>
      <c r="H500" s="101"/>
      <c r="I500" s="283"/>
      <c r="J500" s="283"/>
      <c r="K500" s="283"/>
      <c r="L500" s="283"/>
      <c r="M500" s="283"/>
      <c r="N500" s="283"/>
      <c r="O500" s="283"/>
      <c r="P500" s="101"/>
      <c r="Q500" s="283"/>
      <c r="R500" s="283"/>
      <c r="S500" s="283"/>
      <c r="T500" s="283"/>
      <c r="U500" s="283"/>
      <c r="V500" s="283"/>
      <c r="W500" s="283"/>
      <c r="X500" s="102"/>
      <c r="Y500" s="284"/>
      <c r="Z500" s="284"/>
      <c r="AA500" s="284"/>
      <c r="AB500" s="206" t="str">
        <f t="shared" si="25"/>
        <v/>
      </c>
      <c r="AC500" s="285"/>
      <c r="AD500" s="285"/>
      <c r="AE500" s="102"/>
      <c r="AF500" s="287"/>
      <c r="AG500" s="287"/>
      <c r="AH500" s="102"/>
      <c r="AI500" s="279"/>
      <c r="AJ500" s="279"/>
      <c r="AK500" s="279"/>
      <c r="AL500" s="279"/>
      <c r="AM500" s="279"/>
      <c r="AN500" s="279"/>
      <c r="AO500" s="279"/>
      <c r="AP500" s="279"/>
      <c r="AQ500" s="92"/>
      <c r="AR500" s="279"/>
      <c r="AS500" s="279"/>
      <c r="AT500" s="279"/>
      <c r="AU500" s="279"/>
      <c r="AV500" s="279"/>
      <c r="AW500" s="279"/>
      <c r="AX500" s="279"/>
      <c r="AY500" s="279"/>
      <c r="AZ500" s="279"/>
      <c r="BA500" s="279"/>
      <c r="BB500" s="279"/>
      <c r="BC500" s="279"/>
      <c r="BD500" s="279"/>
      <c r="BE500" s="279"/>
      <c r="BF500" s="279"/>
      <c r="BG500" s="279"/>
      <c r="BH500" s="279"/>
      <c r="BI500" s="279"/>
      <c r="BJ500" s="279"/>
      <c r="BK500" s="279"/>
      <c r="BL500" s="279"/>
      <c r="BM500" s="279"/>
      <c r="BN500" s="279"/>
      <c r="BO500" s="279"/>
      <c r="BP500" s="279"/>
      <c r="BQ500" s="279"/>
      <c r="BR500" s="279"/>
      <c r="BS500" s="279"/>
      <c r="BT500" s="279"/>
      <c r="BU500" s="279"/>
      <c r="BV500" s="279"/>
      <c r="BW500" s="279"/>
      <c r="BX500" s="279"/>
      <c r="BY500" s="279"/>
      <c r="BZ500" s="279"/>
      <c r="CA500" s="279"/>
      <c r="CB500" s="279"/>
      <c r="CC500" s="279"/>
      <c r="CD500" s="279"/>
      <c r="CE500" s="279"/>
      <c r="CF500" s="279"/>
      <c r="CG500" s="279"/>
      <c r="CH500" s="279"/>
      <c r="CI500" s="279"/>
      <c r="CJ500" s="279"/>
      <c r="CK500" s="279"/>
      <c r="CL500" s="279"/>
      <c r="CM500" s="279"/>
      <c r="CN500" s="279"/>
      <c r="CO500" s="279"/>
      <c r="CP500" s="289" t="str">
        <f t="shared" si="26"/>
        <v/>
      </c>
      <c r="CQ500" s="202"/>
    </row>
    <row r="501" spans="1:95" x14ac:dyDescent="0.3">
      <c r="A501" s="99"/>
      <c r="B501" s="268">
        <f t="shared" si="27"/>
        <v>492</v>
      </c>
      <c r="C501" s="280"/>
      <c r="D501" s="280"/>
      <c r="F501" s="280"/>
      <c r="G501" s="282"/>
      <c r="H501" s="101"/>
      <c r="I501" s="283"/>
      <c r="J501" s="283"/>
      <c r="K501" s="283"/>
      <c r="L501" s="283"/>
      <c r="M501" s="283"/>
      <c r="N501" s="283"/>
      <c r="O501" s="283"/>
      <c r="P501" s="101"/>
      <c r="Q501" s="283"/>
      <c r="R501" s="283"/>
      <c r="S501" s="283"/>
      <c r="T501" s="283"/>
      <c r="U501" s="283"/>
      <c r="V501" s="283"/>
      <c r="W501" s="283"/>
      <c r="X501" s="102"/>
      <c r="Y501" s="284"/>
      <c r="Z501" s="284"/>
      <c r="AA501" s="284"/>
      <c r="AB501" s="206" t="str">
        <f t="shared" si="25"/>
        <v/>
      </c>
      <c r="AC501" s="285"/>
      <c r="AD501" s="285"/>
      <c r="AE501" s="102"/>
      <c r="AF501" s="287"/>
      <c r="AG501" s="287"/>
      <c r="AH501" s="102"/>
      <c r="AI501" s="279"/>
      <c r="AJ501" s="279"/>
      <c r="AK501" s="279"/>
      <c r="AL501" s="279"/>
      <c r="AM501" s="279"/>
      <c r="AN501" s="279"/>
      <c r="AO501" s="279"/>
      <c r="AP501" s="279"/>
      <c r="AQ501" s="92"/>
      <c r="AR501" s="279"/>
      <c r="AS501" s="279"/>
      <c r="AT501" s="279"/>
      <c r="AU501" s="279"/>
      <c r="AV501" s="279"/>
      <c r="AW501" s="279"/>
      <c r="AX501" s="279"/>
      <c r="AY501" s="279"/>
      <c r="AZ501" s="279"/>
      <c r="BA501" s="279"/>
      <c r="BB501" s="279"/>
      <c r="BC501" s="279"/>
      <c r="BD501" s="279"/>
      <c r="BE501" s="279"/>
      <c r="BF501" s="279"/>
      <c r="BG501" s="279"/>
      <c r="BH501" s="279"/>
      <c r="BI501" s="279"/>
      <c r="BJ501" s="279"/>
      <c r="BK501" s="279"/>
      <c r="BL501" s="279"/>
      <c r="BM501" s="279"/>
      <c r="BN501" s="279"/>
      <c r="BO501" s="279"/>
      <c r="BP501" s="279"/>
      <c r="BQ501" s="279"/>
      <c r="BR501" s="279"/>
      <c r="BS501" s="279"/>
      <c r="BT501" s="279"/>
      <c r="BU501" s="279"/>
      <c r="BV501" s="279"/>
      <c r="BW501" s="279"/>
      <c r="BX501" s="279"/>
      <c r="BY501" s="279"/>
      <c r="BZ501" s="279"/>
      <c r="CA501" s="279"/>
      <c r="CB501" s="279"/>
      <c r="CC501" s="279"/>
      <c r="CD501" s="279"/>
      <c r="CE501" s="279"/>
      <c r="CF501" s="279"/>
      <c r="CG501" s="279"/>
      <c r="CH501" s="279"/>
      <c r="CI501" s="279"/>
      <c r="CJ501" s="279"/>
      <c r="CK501" s="279"/>
      <c r="CL501" s="279"/>
      <c r="CM501" s="279"/>
      <c r="CN501" s="279"/>
      <c r="CO501" s="279"/>
      <c r="CP501" s="289" t="str">
        <f t="shared" si="26"/>
        <v/>
      </c>
      <c r="CQ501" s="202"/>
    </row>
    <row r="502" spans="1:95" x14ac:dyDescent="0.3">
      <c r="A502" s="99"/>
      <c r="B502" s="268">
        <f t="shared" si="27"/>
        <v>493</v>
      </c>
      <c r="C502" s="280"/>
      <c r="D502" s="280"/>
      <c r="F502" s="280"/>
      <c r="G502" s="282"/>
      <c r="H502" s="101"/>
      <c r="I502" s="283"/>
      <c r="J502" s="283"/>
      <c r="K502" s="283"/>
      <c r="L502" s="283"/>
      <c r="M502" s="283"/>
      <c r="N502" s="283"/>
      <c r="O502" s="283"/>
      <c r="P502" s="101"/>
      <c r="Q502" s="283"/>
      <c r="R502" s="283"/>
      <c r="S502" s="283"/>
      <c r="T502" s="283"/>
      <c r="U502" s="283"/>
      <c r="V502" s="283"/>
      <c r="W502" s="283"/>
      <c r="X502" s="102"/>
      <c r="Y502" s="284"/>
      <c r="Z502" s="284"/>
      <c r="AA502" s="284"/>
      <c r="AB502" s="206" t="str">
        <f t="shared" si="25"/>
        <v/>
      </c>
      <c r="AC502" s="285"/>
      <c r="AD502" s="285"/>
      <c r="AE502" s="102"/>
      <c r="AF502" s="287"/>
      <c r="AG502" s="287"/>
      <c r="AH502" s="102"/>
      <c r="AI502" s="279"/>
      <c r="AJ502" s="279"/>
      <c r="AK502" s="279"/>
      <c r="AL502" s="279"/>
      <c r="AM502" s="279"/>
      <c r="AN502" s="279"/>
      <c r="AO502" s="279"/>
      <c r="AP502" s="279"/>
      <c r="AQ502" s="92"/>
      <c r="AR502" s="279"/>
      <c r="AS502" s="279"/>
      <c r="AT502" s="279"/>
      <c r="AU502" s="279"/>
      <c r="AV502" s="279"/>
      <c r="AW502" s="279"/>
      <c r="AX502" s="279"/>
      <c r="AY502" s="279"/>
      <c r="AZ502" s="279"/>
      <c r="BA502" s="279"/>
      <c r="BB502" s="279"/>
      <c r="BC502" s="279"/>
      <c r="BD502" s="279"/>
      <c r="BE502" s="279"/>
      <c r="BF502" s="279"/>
      <c r="BG502" s="279"/>
      <c r="BH502" s="279"/>
      <c r="BI502" s="279"/>
      <c r="BJ502" s="279"/>
      <c r="BK502" s="279"/>
      <c r="BL502" s="279"/>
      <c r="BM502" s="279"/>
      <c r="BN502" s="279"/>
      <c r="BO502" s="279"/>
      <c r="BP502" s="279"/>
      <c r="BQ502" s="279"/>
      <c r="BR502" s="279"/>
      <c r="BS502" s="279"/>
      <c r="BT502" s="279"/>
      <c r="BU502" s="279"/>
      <c r="BV502" s="279"/>
      <c r="BW502" s="279"/>
      <c r="BX502" s="279"/>
      <c r="BY502" s="279"/>
      <c r="BZ502" s="279"/>
      <c r="CA502" s="279"/>
      <c r="CB502" s="279"/>
      <c r="CC502" s="279"/>
      <c r="CD502" s="279"/>
      <c r="CE502" s="279"/>
      <c r="CF502" s="279"/>
      <c r="CG502" s="279"/>
      <c r="CH502" s="279"/>
      <c r="CI502" s="279"/>
      <c r="CJ502" s="279"/>
      <c r="CK502" s="279"/>
      <c r="CL502" s="279"/>
      <c r="CM502" s="279"/>
      <c r="CN502" s="279"/>
      <c r="CO502" s="279"/>
      <c r="CP502" s="289" t="str">
        <f t="shared" si="26"/>
        <v/>
      </c>
      <c r="CQ502" s="202"/>
    </row>
    <row r="503" spans="1:95" x14ac:dyDescent="0.3">
      <c r="A503" s="99"/>
      <c r="B503" s="268">
        <f t="shared" si="27"/>
        <v>494</v>
      </c>
      <c r="C503" s="280"/>
      <c r="D503" s="280"/>
      <c r="F503" s="280"/>
      <c r="G503" s="282"/>
      <c r="H503" s="101"/>
      <c r="I503" s="283"/>
      <c r="J503" s="283"/>
      <c r="K503" s="283"/>
      <c r="L503" s="283"/>
      <c r="M503" s="283"/>
      <c r="N503" s="283"/>
      <c r="O503" s="283"/>
      <c r="P503" s="101"/>
      <c r="Q503" s="283"/>
      <c r="R503" s="283"/>
      <c r="S503" s="283"/>
      <c r="T503" s="283"/>
      <c r="U503" s="283"/>
      <c r="V503" s="283"/>
      <c r="W503" s="283"/>
      <c r="X503" s="102"/>
      <c r="Y503" s="284"/>
      <c r="Z503" s="284"/>
      <c r="AA503" s="284"/>
      <c r="AB503" s="206" t="str">
        <f t="shared" si="25"/>
        <v/>
      </c>
      <c r="AC503" s="285"/>
      <c r="AD503" s="285"/>
      <c r="AE503" s="102"/>
      <c r="AF503" s="287"/>
      <c r="AG503" s="287"/>
      <c r="AH503" s="102"/>
      <c r="AI503" s="279"/>
      <c r="AJ503" s="279"/>
      <c r="AK503" s="279"/>
      <c r="AL503" s="279"/>
      <c r="AM503" s="279"/>
      <c r="AN503" s="279"/>
      <c r="AO503" s="279"/>
      <c r="AP503" s="279"/>
      <c r="AQ503" s="92"/>
      <c r="AR503" s="279"/>
      <c r="AS503" s="279"/>
      <c r="AT503" s="279"/>
      <c r="AU503" s="279"/>
      <c r="AV503" s="279"/>
      <c r="AW503" s="279"/>
      <c r="AX503" s="279"/>
      <c r="AY503" s="279"/>
      <c r="AZ503" s="279"/>
      <c r="BA503" s="279"/>
      <c r="BB503" s="279"/>
      <c r="BC503" s="279"/>
      <c r="BD503" s="279"/>
      <c r="BE503" s="279"/>
      <c r="BF503" s="279"/>
      <c r="BG503" s="279"/>
      <c r="BH503" s="279"/>
      <c r="BI503" s="279"/>
      <c r="BJ503" s="279"/>
      <c r="BK503" s="279"/>
      <c r="BL503" s="279"/>
      <c r="BM503" s="279"/>
      <c r="BN503" s="279"/>
      <c r="BO503" s="279"/>
      <c r="BP503" s="279"/>
      <c r="BQ503" s="279"/>
      <c r="BR503" s="279"/>
      <c r="BS503" s="279"/>
      <c r="BT503" s="279"/>
      <c r="BU503" s="279"/>
      <c r="BV503" s="279"/>
      <c r="BW503" s="279"/>
      <c r="BX503" s="279"/>
      <c r="BY503" s="279"/>
      <c r="BZ503" s="279"/>
      <c r="CA503" s="279"/>
      <c r="CB503" s="279"/>
      <c r="CC503" s="279"/>
      <c r="CD503" s="279"/>
      <c r="CE503" s="279"/>
      <c r="CF503" s="279"/>
      <c r="CG503" s="279"/>
      <c r="CH503" s="279"/>
      <c r="CI503" s="279"/>
      <c r="CJ503" s="279"/>
      <c r="CK503" s="279"/>
      <c r="CL503" s="279"/>
      <c r="CM503" s="279"/>
      <c r="CN503" s="279"/>
      <c r="CO503" s="279"/>
      <c r="CP503" s="289" t="str">
        <f t="shared" si="26"/>
        <v/>
      </c>
      <c r="CQ503" s="202"/>
    </row>
    <row r="504" spans="1:95" x14ac:dyDescent="0.3">
      <c r="A504" s="99"/>
      <c r="B504" s="268">
        <f t="shared" si="27"/>
        <v>495</v>
      </c>
      <c r="C504" s="280"/>
      <c r="D504" s="280"/>
      <c r="F504" s="280"/>
      <c r="G504" s="282"/>
      <c r="H504" s="101"/>
      <c r="I504" s="283"/>
      <c r="J504" s="283"/>
      <c r="K504" s="283"/>
      <c r="L504" s="283"/>
      <c r="M504" s="283"/>
      <c r="N504" s="283"/>
      <c r="O504" s="283"/>
      <c r="P504" s="101"/>
      <c r="Q504" s="283"/>
      <c r="R504" s="283"/>
      <c r="S504" s="283"/>
      <c r="T504" s="283"/>
      <c r="U504" s="283"/>
      <c r="V504" s="283"/>
      <c r="W504" s="283"/>
      <c r="X504" s="102"/>
      <c r="Y504" s="284"/>
      <c r="Z504" s="284"/>
      <c r="AA504" s="284"/>
      <c r="AB504" s="206" t="str">
        <f t="shared" si="25"/>
        <v/>
      </c>
      <c r="AC504" s="285"/>
      <c r="AD504" s="285"/>
      <c r="AE504" s="102"/>
      <c r="AF504" s="287"/>
      <c r="AG504" s="287"/>
      <c r="AH504" s="102"/>
      <c r="AI504" s="279"/>
      <c r="AJ504" s="279"/>
      <c r="AK504" s="279"/>
      <c r="AL504" s="279"/>
      <c r="AM504" s="279"/>
      <c r="AN504" s="279"/>
      <c r="AO504" s="279"/>
      <c r="AP504" s="279"/>
      <c r="AQ504" s="92"/>
      <c r="AR504" s="279"/>
      <c r="AS504" s="279"/>
      <c r="AT504" s="279"/>
      <c r="AU504" s="279"/>
      <c r="AV504" s="279"/>
      <c r="AW504" s="279"/>
      <c r="AX504" s="279"/>
      <c r="AY504" s="279"/>
      <c r="AZ504" s="279"/>
      <c r="BA504" s="279"/>
      <c r="BB504" s="279"/>
      <c r="BC504" s="279"/>
      <c r="BD504" s="279"/>
      <c r="BE504" s="279"/>
      <c r="BF504" s="279"/>
      <c r="BG504" s="279"/>
      <c r="BH504" s="279"/>
      <c r="BI504" s="279"/>
      <c r="BJ504" s="279"/>
      <c r="BK504" s="279"/>
      <c r="BL504" s="279"/>
      <c r="BM504" s="279"/>
      <c r="BN504" s="279"/>
      <c r="BO504" s="279"/>
      <c r="BP504" s="279"/>
      <c r="BQ504" s="279"/>
      <c r="BR504" s="279"/>
      <c r="BS504" s="279"/>
      <c r="BT504" s="279"/>
      <c r="BU504" s="279"/>
      <c r="BV504" s="279"/>
      <c r="BW504" s="279"/>
      <c r="BX504" s="279"/>
      <c r="BY504" s="279"/>
      <c r="BZ504" s="279"/>
      <c r="CA504" s="279"/>
      <c r="CB504" s="279"/>
      <c r="CC504" s="279"/>
      <c r="CD504" s="279"/>
      <c r="CE504" s="279"/>
      <c r="CF504" s="279"/>
      <c r="CG504" s="279"/>
      <c r="CH504" s="279"/>
      <c r="CI504" s="279"/>
      <c r="CJ504" s="279"/>
      <c r="CK504" s="279"/>
      <c r="CL504" s="279"/>
      <c r="CM504" s="279"/>
      <c r="CN504" s="279"/>
      <c r="CO504" s="279"/>
      <c r="CP504" s="289" t="str">
        <f t="shared" si="26"/>
        <v/>
      </c>
      <c r="CQ504" s="202"/>
    </row>
    <row r="505" spans="1:95" x14ac:dyDescent="0.3">
      <c r="A505" s="99"/>
      <c r="B505" s="268">
        <f t="shared" si="27"/>
        <v>496</v>
      </c>
      <c r="C505" s="280"/>
      <c r="D505" s="280"/>
      <c r="F505" s="280"/>
      <c r="G505" s="282"/>
      <c r="H505" s="101"/>
      <c r="I505" s="283"/>
      <c r="J505" s="283"/>
      <c r="K505" s="283"/>
      <c r="L505" s="283"/>
      <c r="M505" s="283"/>
      <c r="N505" s="283"/>
      <c r="O505" s="283"/>
      <c r="P505" s="101"/>
      <c r="Q505" s="283"/>
      <c r="R505" s="283"/>
      <c r="S505" s="283"/>
      <c r="T505" s="283"/>
      <c r="U505" s="283"/>
      <c r="V505" s="283"/>
      <c r="W505" s="283"/>
      <c r="X505" s="102"/>
      <c r="Y505" s="284"/>
      <c r="Z505" s="284"/>
      <c r="AA505" s="284"/>
      <c r="AB505" s="206" t="str">
        <f t="shared" si="25"/>
        <v/>
      </c>
      <c r="AC505" s="285"/>
      <c r="AD505" s="285"/>
      <c r="AE505" s="102"/>
      <c r="AF505" s="287"/>
      <c r="AG505" s="287"/>
      <c r="AH505" s="102"/>
      <c r="AI505" s="279"/>
      <c r="AJ505" s="279"/>
      <c r="AK505" s="279"/>
      <c r="AL505" s="279"/>
      <c r="AM505" s="279"/>
      <c r="AN505" s="279"/>
      <c r="AO505" s="279"/>
      <c r="AP505" s="279"/>
      <c r="AQ505" s="92"/>
      <c r="AR505" s="279"/>
      <c r="AS505" s="279"/>
      <c r="AT505" s="279"/>
      <c r="AU505" s="279"/>
      <c r="AV505" s="279"/>
      <c r="AW505" s="279"/>
      <c r="AX505" s="279"/>
      <c r="AY505" s="279"/>
      <c r="AZ505" s="279"/>
      <c r="BA505" s="279"/>
      <c r="BB505" s="279"/>
      <c r="BC505" s="279"/>
      <c r="BD505" s="279"/>
      <c r="BE505" s="279"/>
      <c r="BF505" s="279"/>
      <c r="BG505" s="279"/>
      <c r="BH505" s="279"/>
      <c r="BI505" s="279"/>
      <c r="BJ505" s="279"/>
      <c r="BK505" s="279"/>
      <c r="BL505" s="279"/>
      <c r="BM505" s="279"/>
      <c r="BN505" s="279"/>
      <c r="BO505" s="279"/>
      <c r="BP505" s="279"/>
      <c r="BQ505" s="279"/>
      <c r="BR505" s="279"/>
      <c r="BS505" s="279"/>
      <c r="BT505" s="279"/>
      <c r="BU505" s="279"/>
      <c r="BV505" s="279"/>
      <c r="BW505" s="279"/>
      <c r="BX505" s="279"/>
      <c r="BY505" s="279"/>
      <c r="BZ505" s="279"/>
      <c r="CA505" s="279"/>
      <c r="CB505" s="279"/>
      <c r="CC505" s="279"/>
      <c r="CD505" s="279"/>
      <c r="CE505" s="279"/>
      <c r="CF505" s="279"/>
      <c r="CG505" s="279"/>
      <c r="CH505" s="279"/>
      <c r="CI505" s="279"/>
      <c r="CJ505" s="279"/>
      <c r="CK505" s="279"/>
      <c r="CL505" s="279"/>
      <c r="CM505" s="279"/>
      <c r="CN505" s="279"/>
      <c r="CO505" s="279"/>
      <c r="CP505" s="289" t="str">
        <f t="shared" si="26"/>
        <v/>
      </c>
      <c r="CQ505" s="202"/>
    </row>
    <row r="506" spans="1:95" x14ac:dyDescent="0.3">
      <c r="A506" s="99"/>
      <c r="B506" s="268">
        <f t="shared" si="27"/>
        <v>497</v>
      </c>
      <c r="C506" s="280"/>
      <c r="D506" s="280"/>
      <c r="F506" s="280"/>
      <c r="G506" s="282"/>
      <c r="H506" s="101"/>
      <c r="I506" s="283"/>
      <c r="J506" s="283"/>
      <c r="K506" s="283"/>
      <c r="L506" s="283"/>
      <c r="M506" s="283"/>
      <c r="N506" s="283"/>
      <c r="O506" s="283"/>
      <c r="P506" s="101"/>
      <c r="Q506" s="283"/>
      <c r="R506" s="283"/>
      <c r="S506" s="283"/>
      <c r="T506" s="283"/>
      <c r="U506" s="283"/>
      <c r="V506" s="283"/>
      <c r="W506" s="283"/>
      <c r="X506" s="102"/>
      <c r="Y506" s="284"/>
      <c r="Z506" s="284"/>
      <c r="AA506" s="284"/>
      <c r="AB506" s="206" t="str">
        <f t="shared" si="25"/>
        <v/>
      </c>
      <c r="AC506" s="285"/>
      <c r="AD506" s="285"/>
      <c r="AE506" s="102"/>
      <c r="AF506" s="287"/>
      <c r="AG506" s="287"/>
      <c r="AH506" s="102"/>
      <c r="AI506" s="279"/>
      <c r="AJ506" s="279"/>
      <c r="AK506" s="279"/>
      <c r="AL506" s="279"/>
      <c r="AM506" s="279"/>
      <c r="AN506" s="279"/>
      <c r="AO506" s="279"/>
      <c r="AP506" s="279"/>
      <c r="AQ506" s="92"/>
      <c r="AR506" s="279"/>
      <c r="AS506" s="279"/>
      <c r="AT506" s="279"/>
      <c r="AU506" s="279"/>
      <c r="AV506" s="279"/>
      <c r="AW506" s="279"/>
      <c r="AX506" s="279"/>
      <c r="AY506" s="279"/>
      <c r="AZ506" s="279"/>
      <c r="BA506" s="279"/>
      <c r="BB506" s="279"/>
      <c r="BC506" s="279"/>
      <c r="BD506" s="279"/>
      <c r="BE506" s="279"/>
      <c r="BF506" s="279"/>
      <c r="BG506" s="279"/>
      <c r="BH506" s="279"/>
      <c r="BI506" s="279"/>
      <c r="BJ506" s="279"/>
      <c r="BK506" s="279"/>
      <c r="BL506" s="279"/>
      <c r="BM506" s="279"/>
      <c r="BN506" s="279"/>
      <c r="BO506" s="279"/>
      <c r="BP506" s="279"/>
      <c r="BQ506" s="279"/>
      <c r="BR506" s="279"/>
      <c r="BS506" s="279"/>
      <c r="BT506" s="279"/>
      <c r="BU506" s="279"/>
      <c r="BV506" s="279"/>
      <c r="BW506" s="279"/>
      <c r="BX506" s="279"/>
      <c r="BY506" s="279"/>
      <c r="BZ506" s="279"/>
      <c r="CA506" s="279"/>
      <c r="CB506" s="279"/>
      <c r="CC506" s="279"/>
      <c r="CD506" s="279"/>
      <c r="CE506" s="279"/>
      <c r="CF506" s="279"/>
      <c r="CG506" s="279"/>
      <c r="CH506" s="279"/>
      <c r="CI506" s="279"/>
      <c r="CJ506" s="279"/>
      <c r="CK506" s="279"/>
      <c r="CL506" s="279"/>
      <c r="CM506" s="279"/>
      <c r="CN506" s="279"/>
      <c r="CO506" s="279"/>
      <c r="CP506" s="289" t="str">
        <f t="shared" si="26"/>
        <v/>
      </c>
      <c r="CQ506" s="202"/>
    </row>
    <row r="507" spans="1:95" x14ac:dyDescent="0.3">
      <c r="A507" s="99"/>
      <c r="B507" s="268">
        <f t="shared" si="27"/>
        <v>498</v>
      </c>
      <c r="C507" s="280"/>
      <c r="D507" s="280"/>
      <c r="F507" s="280"/>
      <c r="G507" s="282"/>
      <c r="H507" s="101"/>
      <c r="I507" s="283"/>
      <c r="J507" s="283"/>
      <c r="K507" s="283"/>
      <c r="L507" s="283"/>
      <c r="M507" s="283"/>
      <c r="N507" s="283"/>
      <c r="O507" s="283"/>
      <c r="P507" s="101"/>
      <c r="Q507" s="283"/>
      <c r="R507" s="283"/>
      <c r="S507" s="283"/>
      <c r="T507" s="283"/>
      <c r="U507" s="283"/>
      <c r="V507" s="283"/>
      <c r="W507" s="283"/>
      <c r="X507" s="102"/>
      <c r="Y507" s="284"/>
      <c r="Z507" s="284"/>
      <c r="AA507" s="284"/>
      <c r="AB507" s="206" t="str">
        <f t="shared" si="25"/>
        <v/>
      </c>
      <c r="AC507" s="285"/>
      <c r="AD507" s="285"/>
      <c r="AE507" s="102"/>
      <c r="AF507" s="287"/>
      <c r="AG507" s="287"/>
      <c r="AH507" s="102"/>
      <c r="AI507" s="279"/>
      <c r="AJ507" s="279"/>
      <c r="AK507" s="279"/>
      <c r="AL507" s="279"/>
      <c r="AM507" s="279"/>
      <c r="AN507" s="279"/>
      <c r="AO507" s="279"/>
      <c r="AP507" s="279"/>
      <c r="AQ507" s="92"/>
      <c r="AR507" s="279"/>
      <c r="AS507" s="279"/>
      <c r="AT507" s="279"/>
      <c r="AU507" s="279"/>
      <c r="AV507" s="279"/>
      <c r="AW507" s="279"/>
      <c r="AX507" s="279"/>
      <c r="AY507" s="279"/>
      <c r="AZ507" s="279"/>
      <c r="BA507" s="279"/>
      <c r="BB507" s="279"/>
      <c r="BC507" s="279"/>
      <c r="BD507" s="279"/>
      <c r="BE507" s="279"/>
      <c r="BF507" s="279"/>
      <c r="BG507" s="279"/>
      <c r="BH507" s="279"/>
      <c r="BI507" s="279"/>
      <c r="BJ507" s="279"/>
      <c r="BK507" s="279"/>
      <c r="BL507" s="279"/>
      <c r="BM507" s="279"/>
      <c r="BN507" s="279"/>
      <c r="BO507" s="279"/>
      <c r="BP507" s="279"/>
      <c r="BQ507" s="279"/>
      <c r="BR507" s="279"/>
      <c r="BS507" s="279"/>
      <c r="BT507" s="279"/>
      <c r="BU507" s="279"/>
      <c r="BV507" s="279"/>
      <c r="BW507" s="279"/>
      <c r="BX507" s="279"/>
      <c r="BY507" s="279"/>
      <c r="BZ507" s="279"/>
      <c r="CA507" s="279"/>
      <c r="CB507" s="279"/>
      <c r="CC507" s="279"/>
      <c r="CD507" s="279"/>
      <c r="CE507" s="279"/>
      <c r="CF507" s="279"/>
      <c r="CG507" s="279"/>
      <c r="CH507" s="279"/>
      <c r="CI507" s="279"/>
      <c r="CJ507" s="279"/>
      <c r="CK507" s="279"/>
      <c r="CL507" s="279"/>
      <c r="CM507" s="279"/>
      <c r="CN507" s="279"/>
      <c r="CO507" s="279"/>
      <c r="CP507" s="289" t="str">
        <f t="shared" si="26"/>
        <v/>
      </c>
      <c r="CQ507" s="202"/>
    </row>
    <row r="508" spans="1:95" x14ac:dyDescent="0.3">
      <c r="A508" s="99"/>
      <c r="B508" s="268">
        <f t="shared" si="27"/>
        <v>499</v>
      </c>
      <c r="C508" s="280"/>
      <c r="D508" s="280"/>
      <c r="F508" s="280"/>
      <c r="G508" s="282"/>
      <c r="H508" s="101"/>
      <c r="I508" s="283"/>
      <c r="J508" s="283"/>
      <c r="K508" s="283"/>
      <c r="L508" s="283"/>
      <c r="M508" s="283"/>
      <c r="N508" s="283"/>
      <c r="O508" s="283"/>
      <c r="P508" s="101"/>
      <c r="Q508" s="283"/>
      <c r="R508" s="283"/>
      <c r="S508" s="283"/>
      <c r="T508" s="283"/>
      <c r="U508" s="283"/>
      <c r="V508" s="283"/>
      <c r="W508" s="283"/>
      <c r="X508" s="102"/>
      <c r="Y508" s="284"/>
      <c r="Z508" s="284"/>
      <c r="AA508" s="284"/>
      <c r="AB508" s="206" t="str">
        <f t="shared" si="25"/>
        <v/>
      </c>
      <c r="AC508" s="285"/>
      <c r="AD508" s="285"/>
      <c r="AE508" s="102"/>
      <c r="AF508" s="287"/>
      <c r="AG508" s="287"/>
      <c r="AH508" s="102"/>
      <c r="AI508" s="279"/>
      <c r="AJ508" s="279"/>
      <c r="AK508" s="279"/>
      <c r="AL508" s="279"/>
      <c r="AM508" s="279"/>
      <c r="AN508" s="279"/>
      <c r="AO508" s="279"/>
      <c r="AP508" s="279"/>
      <c r="AQ508" s="92"/>
      <c r="AR508" s="279"/>
      <c r="AS508" s="279"/>
      <c r="AT508" s="279"/>
      <c r="AU508" s="279"/>
      <c r="AV508" s="279"/>
      <c r="AW508" s="279"/>
      <c r="AX508" s="279"/>
      <c r="AY508" s="279"/>
      <c r="AZ508" s="279"/>
      <c r="BA508" s="279"/>
      <c r="BB508" s="279"/>
      <c r="BC508" s="279"/>
      <c r="BD508" s="279"/>
      <c r="BE508" s="279"/>
      <c r="BF508" s="279"/>
      <c r="BG508" s="279"/>
      <c r="BH508" s="279"/>
      <c r="BI508" s="279"/>
      <c r="BJ508" s="279"/>
      <c r="BK508" s="279"/>
      <c r="BL508" s="279"/>
      <c r="BM508" s="279"/>
      <c r="BN508" s="279"/>
      <c r="BO508" s="279"/>
      <c r="BP508" s="279"/>
      <c r="BQ508" s="279"/>
      <c r="BR508" s="279"/>
      <c r="BS508" s="279"/>
      <c r="BT508" s="279"/>
      <c r="BU508" s="279"/>
      <c r="BV508" s="279"/>
      <c r="BW508" s="279"/>
      <c r="BX508" s="279"/>
      <c r="BY508" s="279"/>
      <c r="BZ508" s="279"/>
      <c r="CA508" s="279"/>
      <c r="CB508" s="279"/>
      <c r="CC508" s="279"/>
      <c r="CD508" s="279"/>
      <c r="CE508" s="279"/>
      <c r="CF508" s="279"/>
      <c r="CG508" s="279"/>
      <c r="CH508" s="279"/>
      <c r="CI508" s="279"/>
      <c r="CJ508" s="279"/>
      <c r="CK508" s="279"/>
      <c r="CL508" s="279"/>
      <c r="CM508" s="279"/>
      <c r="CN508" s="279"/>
      <c r="CO508" s="279"/>
      <c r="CP508" s="289" t="str">
        <f t="shared" si="26"/>
        <v/>
      </c>
      <c r="CQ508" s="202"/>
    </row>
    <row r="509" spans="1:95" x14ac:dyDescent="0.3">
      <c r="A509" s="99"/>
      <c r="B509" s="268">
        <f t="shared" si="27"/>
        <v>500</v>
      </c>
      <c r="C509" s="280"/>
      <c r="D509" s="280"/>
      <c r="F509" s="280"/>
      <c r="G509" s="282"/>
      <c r="H509" s="101"/>
      <c r="I509" s="283"/>
      <c r="J509" s="283"/>
      <c r="K509" s="283"/>
      <c r="L509" s="283"/>
      <c r="M509" s="283"/>
      <c r="N509" s="283"/>
      <c r="O509" s="283"/>
      <c r="P509" s="101"/>
      <c r="Q509" s="283"/>
      <c r="R509" s="283"/>
      <c r="S509" s="283"/>
      <c r="T509" s="283"/>
      <c r="U509" s="283"/>
      <c r="V509" s="283"/>
      <c r="W509" s="283"/>
      <c r="X509" s="102"/>
      <c r="Y509" s="284"/>
      <c r="Z509" s="284"/>
      <c r="AA509" s="284"/>
      <c r="AB509" s="206" t="str">
        <f t="shared" si="25"/>
        <v/>
      </c>
      <c r="AC509" s="285"/>
      <c r="AD509" s="285"/>
      <c r="AE509" s="102"/>
      <c r="AF509" s="287"/>
      <c r="AG509" s="287"/>
      <c r="AH509" s="102"/>
      <c r="AI509" s="279"/>
      <c r="AJ509" s="279"/>
      <c r="AK509" s="279"/>
      <c r="AL509" s="279"/>
      <c r="AM509" s="279"/>
      <c r="AN509" s="279"/>
      <c r="AO509" s="279"/>
      <c r="AP509" s="279"/>
      <c r="AQ509" s="92"/>
      <c r="AR509" s="279"/>
      <c r="AS509" s="279"/>
      <c r="AT509" s="279"/>
      <c r="AU509" s="279"/>
      <c r="AV509" s="279"/>
      <c r="AW509" s="279"/>
      <c r="AX509" s="279"/>
      <c r="AY509" s="279"/>
      <c r="AZ509" s="279"/>
      <c r="BA509" s="279"/>
      <c r="BB509" s="279"/>
      <c r="BC509" s="279"/>
      <c r="BD509" s="279"/>
      <c r="BE509" s="279"/>
      <c r="BF509" s="279"/>
      <c r="BG509" s="279"/>
      <c r="BH509" s="279"/>
      <c r="BI509" s="279"/>
      <c r="BJ509" s="279"/>
      <c r="BK509" s="279"/>
      <c r="BL509" s="279"/>
      <c r="BM509" s="279"/>
      <c r="BN509" s="279"/>
      <c r="BO509" s="279"/>
      <c r="BP509" s="279"/>
      <c r="BQ509" s="279"/>
      <c r="BR509" s="279"/>
      <c r="BS509" s="279"/>
      <c r="BT509" s="279"/>
      <c r="BU509" s="279"/>
      <c r="BV509" s="279"/>
      <c r="BW509" s="279"/>
      <c r="BX509" s="279"/>
      <c r="BY509" s="279"/>
      <c r="BZ509" s="279"/>
      <c r="CA509" s="279"/>
      <c r="CB509" s="279"/>
      <c r="CC509" s="279"/>
      <c r="CD509" s="279"/>
      <c r="CE509" s="279"/>
      <c r="CF509" s="279"/>
      <c r="CG509" s="279"/>
      <c r="CH509" s="279"/>
      <c r="CI509" s="279"/>
      <c r="CJ509" s="279"/>
      <c r="CK509" s="279"/>
      <c r="CL509" s="279"/>
      <c r="CM509" s="279"/>
      <c r="CN509" s="279"/>
      <c r="CO509" s="279"/>
      <c r="CP509" s="289" t="str">
        <f t="shared" si="26"/>
        <v/>
      </c>
      <c r="CQ509" s="202"/>
    </row>
    <row r="510" spans="1:95" x14ac:dyDescent="0.3">
      <c r="A510" s="99"/>
      <c r="B510" s="268">
        <f t="shared" si="27"/>
        <v>501</v>
      </c>
      <c r="C510" s="280"/>
      <c r="D510" s="280"/>
      <c r="F510" s="280"/>
      <c r="G510" s="282"/>
      <c r="H510" s="101"/>
      <c r="I510" s="283"/>
      <c r="J510" s="283"/>
      <c r="K510" s="283"/>
      <c r="L510" s="283"/>
      <c r="M510" s="283"/>
      <c r="N510" s="283"/>
      <c r="O510" s="283"/>
      <c r="P510" s="101"/>
      <c r="Q510" s="283"/>
      <c r="R510" s="283"/>
      <c r="S510" s="283"/>
      <c r="T510" s="283"/>
      <c r="U510" s="283"/>
      <c r="V510" s="283"/>
      <c r="W510" s="283"/>
      <c r="X510" s="102"/>
      <c r="Y510" s="284"/>
      <c r="Z510" s="284"/>
      <c r="AA510" s="284"/>
      <c r="AB510" s="206" t="str">
        <f t="shared" si="25"/>
        <v/>
      </c>
      <c r="AC510" s="285"/>
      <c r="AD510" s="285"/>
      <c r="AE510" s="102"/>
      <c r="AF510" s="287"/>
      <c r="AG510" s="287"/>
      <c r="AH510" s="102"/>
      <c r="AI510" s="279"/>
      <c r="AJ510" s="279"/>
      <c r="AK510" s="279"/>
      <c r="AL510" s="279"/>
      <c r="AM510" s="279"/>
      <c r="AN510" s="279"/>
      <c r="AO510" s="279"/>
      <c r="AP510" s="279"/>
      <c r="AQ510" s="92"/>
      <c r="AR510" s="279"/>
      <c r="AS510" s="279"/>
      <c r="AT510" s="279"/>
      <c r="AU510" s="279"/>
      <c r="AV510" s="279"/>
      <c r="AW510" s="279"/>
      <c r="AX510" s="279"/>
      <c r="AY510" s="279"/>
      <c r="AZ510" s="279"/>
      <c r="BA510" s="279"/>
      <c r="BB510" s="279"/>
      <c r="BC510" s="279"/>
      <c r="BD510" s="279"/>
      <c r="BE510" s="279"/>
      <c r="BF510" s="279"/>
      <c r="BG510" s="279"/>
      <c r="BH510" s="279"/>
      <c r="BI510" s="279"/>
      <c r="BJ510" s="279"/>
      <c r="BK510" s="279"/>
      <c r="BL510" s="279"/>
      <c r="BM510" s="279"/>
      <c r="BN510" s="279"/>
      <c r="BO510" s="279"/>
      <c r="BP510" s="279"/>
      <c r="BQ510" s="279"/>
      <c r="BR510" s="279"/>
      <c r="BS510" s="279"/>
      <c r="BT510" s="279"/>
      <c r="BU510" s="279"/>
      <c r="BV510" s="279"/>
      <c r="BW510" s="279"/>
      <c r="BX510" s="279"/>
      <c r="BY510" s="279"/>
      <c r="BZ510" s="279"/>
      <c r="CA510" s="279"/>
      <c r="CB510" s="279"/>
      <c r="CC510" s="279"/>
      <c r="CD510" s="279"/>
      <c r="CE510" s="279"/>
      <c r="CF510" s="279"/>
      <c r="CG510" s="279"/>
      <c r="CH510" s="279"/>
      <c r="CI510" s="279"/>
      <c r="CJ510" s="279"/>
      <c r="CK510" s="279"/>
      <c r="CL510" s="279"/>
      <c r="CM510" s="279"/>
      <c r="CN510" s="279"/>
      <c r="CO510" s="279"/>
      <c r="CP510" s="289" t="str">
        <f t="shared" si="26"/>
        <v/>
      </c>
      <c r="CQ510" s="202"/>
    </row>
    <row r="511" spans="1:95" x14ac:dyDescent="0.3">
      <c r="A511" s="99"/>
      <c r="B511" s="268">
        <f t="shared" si="27"/>
        <v>502</v>
      </c>
      <c r="C511" s="280"/>
      <c r="D511" s="280"/>
      <c r="F511" s="280"/>
      <c r="G511" s="282"/>
      <c r="H511" s="101"/>
      <c r="I511" s="283"/>
      <c r="J511" s="283"/>
      <c r="K511" s="283"/>
      <c r="L511" s="283"/>
      <c r="M511" s="283"/>
      <c r="N511" s="283"/>
      <c r="O511" s="283"/>
      <c r="P511" s="101"/>
      <c r="Q511" s="283"/>
      <c r="R511" s="283"/>
      <c r="S511" s="283"/>
      <c r="T511" s="283"/>
      <c r="U511" s="283"/>
      <c r="V511" s="283"/>
      <c r="W511" s="283"/>
      <c r="X511" s="102"/>
      <c r="Y511" s="284"/>
      <c r="Z511" s="284"/>
      <c r="AA511" s="284"/>
      <c r="AB511" s="206" t="str">
        <f t="shared" si="25"/>
        <v/>
      </c>
      <c r="AC511" s="285"/>
      <c r="AD511" s="285"/>
      <c r="AE511" s="102"/>
      <c r="AF511" s="287"/>
      <c r="AG511" s="287"/>
      <c r="AH511" s="102"/>
      <c r="AI511" s="279"/>
      <c r="AJ511" s="279"/>
      <c r="AK511" s="279"/>
      <c r="AL511" s="279"/>
      <c r="AM511" s="279"/>
      <c r="AN511" s="279"/>
      <c r="AO511" s="279"/>
      <c r="AP511" s="279"/>
      <c r="AQ511" s="92"/>
      <c r="AR511" s="279"/>
      <c r="AS511" s="279"/>
      <c r="AT511" s="279"/>
      <c r="AU511" s="279"/>
      <c r="AV511" s="279"/>
      <c r="AW511" s="279"/>
      <c r="AX511" s="279"/>
      <c r="AY511" s="279"/>
      <c r="AZ511" s="279"/>
      <c r="BA511" s="279"/>
      <c r="BB511" s="279"/>
      <c r="BC511" s="279"/>
      <c r="BD511" s="279"/>
      <c r="BE511" s="279"/>
      <c r="BF511" s="279"/>
      <c r="BG511" s="279"/>
      <c r="BH511" s="279"/>
      <c r="BI511" s="279"/>
      <c r="BJ511" s="279"/>
      <c r="BK511" s="279"/>
      <c r="BL511" s="279"/>
      <c r="BM511" s="279"/>
      <c r="BN511" s="279"/>
      <c r="BO511" s="279"/>
      <c r="BP511" s="279"/>
      <c r="BQ511" s="279"/>
      <c r="BR511" s="279"/>
      <c r="BS511" s="279"/>
      <c r="BT511" s="279"/>
      <c r="BU511" s="279"/>
      <c r="BV511" s="279"/>
      <c r="BW511" s="279"/>
      <c r="BX511" s="279"/>
      <c r="BY511" s="279"/>
      <c r="BZ511" s="279"/>
      <c r="CA511" s="279"/>
      <c r="CB511" s="279"/>
      <c r="CC511" s="279"/>
      <c r="CD511" s="279"/>
      <c r="CE511" s="279"/>
      <c r="CF511" s="279"/>
      <c r="CG511" s="279"/>
      <c r="CH511" s="279"/>
      <c r="CI511" s="279"/>
      <c r="CJ511" s="279"/>
      <c r="CK511" s="279"/>
      <c r="CL511" s="279"/>
      <c r="CM511" s="279"/>
      <c r="CN511" s="279"/>
      <c r="CO511" s="279"/>
      <c r="CP511" s="289" t="str">
        <f t="shared" si="26"/>
        <v/>
      </c>
      <c r="CQ511" s="202"/>
    </row>
    <row r="512" spans="1:95" x14ac:dyDescent="0.3">
      <c r="A512" s="99"/>
      <c r="B512" s="268">
        <f t="shared" si="27"/>
        <v>503</v>
      </c>
      <c r="C512" s="280"/>
      <c r="D512" s="280"/>
      <c r="F512" s="280"/>
      <c r="G512" s="282"/>
      <c r="H512" s="101"/>
      <c r="I512" s="283"/>
      <c r="J512" s="283"/>
      <c r="K512" s="283"/>
      <c r="L512" s="283"/>
      <c r="M512" s="283"/>
      <c r="N512" s="283"/>
      <c r="O512" s="283"/>
      <c r="P512" s="101"/>
      <c r="Q512" s="283"/>
      <c r="R512" s="283"/>
      <c r="S512" s="283"/>
      <c r="T512" s="283"/>
      <c r="U512" s="283"/>
      <c r="V512" s="283"/>
      <c r="W512" s="283"/>
      <c r="X512" s="102"/>
      <c r="Y512" s="284"/>
      <c r="Z512" s="284"/>
      <c r="AA512" s="284"/>
      <c r="AB512" s="206" t="str">
        <f t="shared" si="25"/>
        <v/>
      </c>
      <c r="AC512" s="285"/>
      <c r="AD512" s="285"/>
      <c r="AE512" s="102"/>
      <c r="AF512" s="287"/>
      <c r="AG512" s="287"/>
      <c r="AH512" s="102"/>
      <c r="AI512" s="279"/>
      <c r="AJ512" s="279"/>
      <c r="AK512" s="279"/>
      <c r="AL512" s="279"/>
      <c r="AM512" s="279"/>
      <c r="AN512" s="279"/>
      <c r="AO512" s="279"/>
      <c r="AP512" s="279"/>
      <c r="AQ512" s="92"/>
      <c r="AR512" s="279"/>
      <c r="AS512" s="279"/>
      <c r="AT512" s="279"/>
      <c r="AU512" s="279"/>
      <c r="AV512" s="279"/>
      <c r="AW512" s="279"/>
      <c r="AX512" s="279"/>
      <c r="AY512" s="279"/>
      <c r="AZ512" s="279"/>
      <c r="BA512" s="279"/>
      <c r="BB512" s="279"/>
      <c r="BC512" s="279"/>
      <c r="BD512" s="279"/>
      <c r="BE512" s="279"/>
      <c r="BF512" s="279"/>
      <c r="BG512" s="279"/>
      <c r="BH512" s="279"/>
      <c r="BI512" s="279"/>
      <c r="BJ512" s="279"/>
      <c r="BK512" s="279"/>
      <c r="BL512" s="279"/>
      <c r="BM512" s="279"/>
      <c r="BN512" s="279"/>
      <c r="BO512" s="279"/>
      <c r="BP512" s="279"/>
      <c r="BQ512" s="279"/>
      <c r="BR512" s="279"/>
      <c r="BS512" s="279"/>
      <c r="BT512" s="279"/>
      <c r="BU512" s="279"/>
      <c r="BV512" s="279"/>
      <c r="BW512" s="279"/>
      <c r="BX512" s="279"/>
      <c r="BY512" s="279"/>
      <c r="BZ512" s="279"/>
      <c r="CA512" s="279"/>
      <c r="CB512" s="279"/>
      <c r="CC512" s="279"/>
      <c r="CD512" s="279"/>
      <c r="CE512" s="279"/>
      <c r="CF512" s="279"/>
      <c r="CG512" s="279"/>
      <c r="CH512" s="279"/>
      <c r="CI512" s="279"/>
      <c r="CJ512" s="279"/>
      <c r="CK512" s="279"/>
      <c r="CL512" s="279"/>
      <c r="CM512" s="279"/>
      <c r="CN512" s="279"/>
      <c r="CO512" s="279"/>
      <c r="CP512" s="289" t="str">
        <f t="shared" si="26"/>
        <v/>
      </c>
      <c r="CQ512" s="202"/>
    </row>
    <row r="513" spans="1:95" x14ac:dyDescent="0.3">
      <c r="A513" s="99"/>
      <c r="B513" s="268">
        <f t="shared" si="27"/>
        <v>504</v>
      </c>
      <c r="C513" s="280"/>
      <c r="D513" s="280"/>
      <c r="F513" s="280"/>
      <c r="G513" s="282"/>
      <c r="H513" s="101"/>
      <c r="I513" s="283"/>
      <c r="J513" s="283"/>
      <c r="K513" s="283"/>
      <c r="L513" s="283"/>
      <c r="M513" s="283"/>
      <c r="N513" s="283"/>
      <c r="O513" s="283"/>
      <c r="P513" s="101"/>
      <c r="Q513" s="283"/>
      <c r="R513" s="283"/>
      <c r="S513" s="283"/>
      <c r="T513" s="283"/>
      <c r="U513" s="283"/>
      <c r="V513" s="283"/>
      <c r="W513" s="283"/>
      <c r="X513" s="102"/>
      <c r="Y513" s="284"/>
      <c r="Z513" s="284"/>
      <c r="AA513" s="284"/>
      <c r="AB513" s="206" t="str">
        <f t="shared" si="25"/>
        <v/>
      </c>
      <c r="AC513" s="285"/>
      <c r="AD513" s="285"/>
      <c r="AE513" s="102"/>
      <c r="AF513" s="287"/>
      <c r="AG513" s="287"/>
      <c r="AH513" s="102"/>
      <c r="AI513" s="279"/>
      <c r="AJ513" s="279"/>
      <c r="AK513" s="279"/>
      <c r="AL513" s="279"/>
      <c r="AM513" s="279"/>
      <c r="AN513" s="279"/>
      <c r="AO513" s="279"/>
      <c r="AP513" s="279"/>
      <c r="AQ513" s="92"/>
      <c r="AR513" s="279"/>
      <c r="AS513" s="279"/>
      <c r="AT513" s="279"/>
      <c r="AU513" s="279"/>
      <c r="AV513" s="279"/>
      <c r="AW513" s="279"/>
      <c r="AX513" s="279"/>
      <c r="AY513" s="279"/>
      <c r="AZ513" s="279"/>
      <c r="BA513" s="279"/>
      <c r="BB513" s="279"/>
      <c r="BC513" s="279"/>
      <c r="BD513" s="279"/>
      <c r="BE513" s="279"/>
      <c r="BF513" s="279"/>
      <c r="BG513" s="279"/>
      <c r="BH513" s="279"/>
      <c r="BI513" s="279"/>
      <c r="BJ513" s="279"/>
      <c r="BK513" s="279"/>
      <c r="BL513" s="279"/>
      <c r="BM513" s="279"/>
      <c r="BN513" s="279"/>
      <c r="BO513" s="279"/>
      <c r="BP513" s="279"/>
      <c r="BQ513" s="279"/>
      <c r="BR513" s="279"/>
      <c r="BS513" s="279"/>
      <c r="BT513" s="279"/>
      <c r="BU513" s="279"/>
      <c r="BV513" s="279"/>
      <c r="BW513" s="279"/>
      <c r="BX513" s="279"/>
      <c r="BY513" s="279"/>
      <c r="BZ513" s="279"/>
      <c r="CA513" s="279"/>
      <c r="CB513" s="279"/>
      <c r="CC513" s="279"/>
      <c r="CD513" s="279"/>
      <c r="CE513" s="279"/>
      <c r="CF513" s="279"/>
      <c r="CG513" s="279"/>
      <c r="CH513" s="279"/>
      <c r="CI513" s="279"/>
      <c r="CJ513" s="279"/>
      <c r="CK513" s="279"/>
      <c r="CL513" s="279"/>
      <c r="CM513" s="279"/>
      <c r="CN513" s="279"/>
      <c r="CO513" s="279"/>
      <c r="CP513" s="289" t="str">
        <f t="shared" si="26"/>
        <v/>
      </c>
      <c r="CQ513" s="202"/>
    </row>
    <row r="514" spans="1:95" x14ac:dyDescent="0.3">
      <c r="A514" s="99"/>
      <c r="B514" s="268">
        <f t="shared" si="27"/>
        <v>505</v>
      </c>
      <c r="C514" s="280"/>
      <c r="D514" s="280"/>
      <c r="F514" s="280"/>
      <c r="G514" s="282"/>
      <c r="H514" s="101"/>
      <c r="I514" s="283"/>
      <c r="J514" s="283"/>
      <c r="K514" s="283"/>
      <c r="L514" s="283"/>
      <c r="M514" s="283"/>
      <c r="N514" s="283"/>
      <c r="O514" s="283"/>
      <c r="P514" s="101"/>
      <c r="Q514" s="283"/>
      <c r="R514" s="283"/>
      <c r="S514" s="283"/>
      <c r="T514" s="283"/>
      <c r="U514" s="283"/>
      <c r="V514" s="283"/>
      <c r="W514" s="283"/>
      <c r="X514" s="102"/>
      <c r="Y514" s="284"/>
      <c r="Z514" s="284"/>
      <c r="AA514" s="284"/>
      <c r="AB514" s="206" t="str">
        <f t="shared" si="25"/>
        <v/>
      </c>
      <c r="AC514" s="285"/>
      <c r="AD514" s="285"/>
      <c r="AE514" s="102"/>
      <c r="AF514" s="287"/>
      <c r="AG514" s="287"/>
      <c r="AH514" s="102"/>
      <c r="AI514" s="279"/>
      <c r="AJ514" s="279"/>
      <c r="AK514" s="279"/>
      <c r="AL514" s="279"/>
      <c r="AM514" s="279"/>
      <c r="AN514" s="279"/>
      <c r="AO514" s="279"/>
      <c r="AP514" s="279"/>
      <c r="AQ514" s="92"/>
      <c r="AR514" s="279"/>
      <c r="AS514" s="279"/>
      <c r="AT514" s="279"/>
      <c r="AU514" s="279"/>
      <c r="AV514" s="279"/>
      <c r="AW514" s="279"/>
      <c r="AX514" s="279"/>
      <c r="AY514" s="279"/>
      <c r="AZ514" s="279"/>
      <c r="BA514" s="279"/>
      <c r="BB514" s="279"/>
      <c r="BC514" s="279"/>
      <c r="BD514" s="279"/>
      <c r="BE514" s="279"/>
      <c r="BF514" s="279"/>
      <c r="BG514" s="279"/>
      <c r="BH514" s="279"/>
      <c r="BI514" s="279"/>
      <c r="BJ514" s="279"/>
      <c r="BK514" s="279"/>
      <c r="BL514" s="279"/>
      <c r="BM514" s="279"/>
      <c r="BN514" s="279"/>
      <c r="BO514" s="279"/>
      <c r="BP514" s="279"/>
      <c r="BQ514" s="279"/>
      <c r="BR514" s="279"/>
      <c r="BS514" s="279"/>
      <c r="BT514" s="279"/>
      <c r="BU514" s="279"/>
      <c r="BV514" s="279"/>
      <c r="BW514" s="279"/>
      <c r="BX514" s="279"/>
      <c r="BY514" s="279"/>
      <c r="BZ514" s="279"/>
      <c r="CA514" s="279"/>
      <c r="CB514" s="279"/>
      <c r="CC514" s="279"/>
      <c r="CD514" s="279"/>
      <c r="CE514" s="279"/>
      <c r="CF514" s="279"/>
      <c r="CG514" s="279"/>
      <c r="CH514" s="279"/>
      <c r="CI514" s="279"/>
      <c r="CJ514" s="279"/>
      <c r="CK514" s="279"/>
      <c r="CL514" s="279"/>
      <c r="CM514" s="279"/>
      <c r="CN514" s="279"/>
      <c r="CO514" s="279"/>
      <c r="CP514" s="289" t="str">
        <f t="shared" si="26"/>
        <v/>
      </c>
      <c r="CQ514" s="202"/>
    </row>
    <row r="515" spans="1:95" x14ac:dyDescent="0.3">
      <c r="A515" s="99"/>
      <c r="B515" s="268">
        <f t="shared" si="27"/>
        <v>506</v>
      </c>
      <c r="C515" s="280"/>
      <c r="D515" s="280"/>
      <c r="F515" s="280"/>
      <c r="G515" s="282"/>
      <c r="H515" s="101"/>
      <c r="I515" s="283"/>
      <c r="J515" s="283"/>
      <c r="K515" s="283"/>
      <c r="L515" s="283"/>
      <c r="M515" s="283"/>
      <c r="N515" s="283"/>
      <c r="O515" s="283"/>
      <c r="P515" s="101"/>
      <c r="Q515" s="283"/>
      <c r="R515" s="283"/>
      <c r="S515" s="283"/>
      <c r="T515" s="283"/>
      <c r="U515" s="283"/>
      <c r="V515" s="283"/>
      <c r="W515" s="283"/>
      <c r="X515" s="102"/>
      <c r="Y515" s="284"/>
      <c r="Z515" s="284"/>
      <c r="AA515" s="284"/>
      <c r="AB515" s="206" t="str">
        <f t="shared" si="25"/>
        <v/>
      </c>
      <c r="AC515" s="285"/>
      <c r="AD515" s="285"/>
      <c r="AE515" s="102"/>
      <c r="AF515" s="287"/>
      <c r="AG515" s="287"/>
      <c r="AH515" s="102"/>
      <c r="AI515" s="279"/>
      <c r="AJ515" s="279"/>
      <c r="AK515" s="279"/>
      <c r="AL515" s="279"/>
      <c r="AM515" s="279"/>
      <c r="AN515" s="279"/>
      <c r="AO515" s="279"/>
      <c r="AP515" s="279"/>
      <c r="AQ515" s="92"/>
      <c r="AR515" s="279"/>
      <c r="AS515" s="279"/>
      <c r="AT515" s="279"/>
      <c r="AU515" s="279"/>
      <c r="AV515" s="279"/>
      <c r="AW515" s="279"/>
      <c r="AX515" s="279"/>
      <c r="AY515" s="279"/>
      <c r="AZ515" s="279"/>
      <c r="BA515" s="279"/>
      <c r="BB515" s="279"/>
      <c r="BC515" s="279"/>
      <c r="BD515" s="279"/>
      <c r="BE515" s="279"/>
      <c r="BF515" s="279"/>
      <c r="BG515" s="279"/>
      <c r="BH515" s="279"/>
      <c r="BI515" s="279"/>
      <c r="BJ515" s="279"/>
      <c r="BK515" s="279"/>
      <c r="BL515" s="279"/>
      <c r="BM515" s="279"/>
      <c r="BN515" s="279"/>
      <c r="BO515" s="279"/>
      <c r="BP515" s="279"/>
      <c r="BQ515" s="279"/>
      <c r="BR515" s="279"/>
      <c r="BS515" s="279"/>
      <c r="BT515" s="279"/>
      <c r="BU515" s="279"/>
      <c r="BV515" s="279"/>
      <c r="BW515" s="279"/>
      <c r="BX515" s="279"/>
      <c r="BY515" s="279"/>
      <c r="BZ515" s="279"/>
      <c r="CA515" s="279"/>
      <c r="CB515" s="279"/>
      <c r="CC515" s="279"/>
      <c r="CD515" s="279"/>
      <c r="CE515" s="279"/>
      <c r="CF515" s="279"/>
      <c r="CG515" s="279"/>
      <c r="CH515" s="279"/>
      <c r="CI515" s="279"/>
      <c r="CJ515" s="279"/>
      <c r="CK515" s="279"/>
      <c r="CL515" s="279"/>
      <c r="CM515" s="279"/>
      <c r="CN515" s="279"/>
      <c r="CO515" s="279"/>
      <c r="CP515" s="289" t="str">
        <f t="shared" si="26"/>
        <v/>
      </c>
      <c r="CQ515" s="202"/>
    </row>
    <row r="516" spans="1:95" x14ac:dyDescent="0.3">
      <c r="A516" s="99"/>
      <c r="B516" s="268">
        <f t="shared" si="27"/>
        <v>507</v>
      </c>
      <c r="C516" s="280"/>
      <c r="D516" s="280"/>
      <c r="F516" s="280"/>
      <c r="G516" s="282"/>
      <c r="H516" s="101"/>
      <c r="I516" s="283"/>
      <c r="J516" s="283"/>
      <c r="K516" s="283"/>
      <c r="L516" s="283"/>
      <c r="M516" s="283"/>
      <c r="N516" s="283"/>
      <c r="O516" s="283"/>
      <c r="P516" s="101"/>
      <c r="Q516" s="283"/>
      <c r="R516" s="283"/>
      <c r="S516" s="283"/>
      <c r="T516" s="283"/>
      <c r="U516" s="283"/>
      <c r="V516" s="283"/>
      <c r="W516" s="283"/>
      <c r="X516" s="102"/>
      <c r="Y516" s="284"/>
      <c r="Z516" s="284"/>
      <c r="AA516" s="284"/>
      <c r="AB516" s="206" t="str">
        <f t="shared" si="25"/>
        <v/>
      </c>
      <c r="AC516" s="285"/>
      <c r="AD516" s="285"/>
      <c r="AE516" s="102"/>
      <c r="AF516" s="287"/>
      <c r="AG516" s="287"/>
      <c r="AH516" s="102"/>
      <c r="AI516" s="279"/>
      <c r="AJ516" s="279"/>
      <c r="AK516" s="279"/>
      <c r="AL516" s="279"/>
      <c r="AM516" s="279"/>
      <c r="AN516" s="279"/>
      <c r="AO516" s="279"/>
      <c r="AP516" s="279"/>
      <c r="AQ516" s="92"/>
      <c r="AR516" s="279"/>
      <c r="AS516" s="279"/>
      <c r="AT516" s="279"/>
      <c r="AU516" s="279"/>
      <c r="AV516" s="279"/>
      <c r="AW516" s="279"/>
      <c r="AX516" s="279"/>
      <c r="AY516" s="279"/>
      <c r="AZ516" s="279"/>
      <c r="BA516" s="279"/>
      <c r="BB516" s="279"/>
      <c r="BC516" s="279"/>
      <c r="BD516" s="279"/>
      <c r="BE516" s="279"/>
      <c r="BF516" s="279"/>
      <c r="BG516" s="279"/>
      <c r="BH516" s="279"/>
      <c r="BI516" s="279"/>
      <c r="BJ516" s="279"/>
      <c r="BK516" s="279"/>
      <c r="BL516" s="279"/>
      <c r="BM516" s="279"/>
      <c r="BN516" s="279"/>
      <c r="BO516" s="279"/>
      <c r="BP516" s="279"/>
      <c r="BQ516" s="279"/>
      <c r="BR516" s="279"/>
      <c r="BS516" s="279"/>
      <c r="BT516" s="279"/>
      <c r="BU516" s="279"/>
      <c r="BV516" s="279"/>
      <c r="BW516" s="279"/>
      <c r="BX516" s="279"/>
      <c r="BY516" s="279"/>
      <c r="BZ516" s="279"/>
      <c r="CA516" s="279"/>
      <c r="CB516" s="279"/>
      <c r="CC516" s="279"/>
      <c r="CD516" s="279"/>
      <c r="CE516" s="279"/>
      <c r="CF516" s="279"/>
      <c r="CG516" s="279"/>
      <c r="CH516" s="279"/>
      <c r="CI516" s="279"/>
      <c r="CJ516" s="279"/>
      <c r="CK516" s="279"/>
      <c r="CL516" s="279"/>
      <c r="CM516" s="279"/>
      <c r="CN516" s="279"/>
      <c r="CO516" s="279"/>
      <c r="CP516" s="289" t="str">
        <f t="shared" si="26"/>
        <v/>
      </c>
      <c r="CQ516" s="202"/>
    </row>
    <row r="517" spans="1:95" x14ac:dyDescent="0.3">
      <c r="A517" s="99"/>
      <c r="B517" s="268">
        <f t="shared" si="27"/>
        <v>508</v>
      </c>
      <c r="C517" s="280"/>
      <c r="D517" s="280"/>
      <c r="F517" s="280"/>
      <c r="G517" s="282"/>
      <c r="H517" s="101"/>
      <c r="I517" s="283"/>
      <c r="J517" s="283"/>
      <c r="K517" s="283"/>
      <c r="L517" s="283"/>
      <c r="M517" s="283"/>
      <c r="N517" s="283"/>
      <c r="O517" s="283"/>
      <c r="P517" s="101"/>
      <c r="Q517" s="283"/>
      <c r="R517" s="283"/>
      <c r="S517" s="283"/>
      <c r="T517" s="283"/>
      <c r="U517" s="283"/>
      <c r="V517" s="283"/>
      <c r="W517" s="283"/>
      <c r="X517" s="102"/>
      <c r="Y517" s="284"/>
      <c r="Z517" s="284"/>
      <c r="AA517" s="284"/>
      <c r="AB517" s="206" t="str">
        <f t="shared" si="25"/>
        <v/>
      </c>
      <c r="AC517" s="285"/>
      <c r="AD517" s="285"/>
      <c r="AE517" s="102"/>
      <c r="AF517" s="287"/>
      <c r="AG517" s="287"/>
      <c r="AH517" s="102"/>
      <c r="AI517" s="279"/>
      <c r="AJ517" s="279"/>
      <c r="AK517" s="279"/>
      <c r="AL517" s="279"/>
      <c r="AM517" s="279"/>
      <c r="AN517" s="279"/>
      <c r="AO517" s="279"/>
      <c r="AP517" s="279"/>
      <c r="AQ517" s="92"/>
      <c r="AR517" s="279"/>
      <c r="AS517" s="279"/>
      <c r="AT517" s="279"/>
      <c r="AU517" s="279"/>
      <c r="AV517" s="279"/>
      <c r="AW517" s="279"/>
      <c r="AX517" s="279"/>
      <c r="AY517" s="279"/>
      <c r="AZ517" s="279"/>
      <c r="BA517" s="279"/>
      <c r="BB517" s="279"/>
      <c r="BC517" s="279"/>
      <c r="BD517" s="279"/>
      <c r="BE517" s="279"/>
      <c r="BF517" s="279"/>
      <c r="BG517" s="279"/>
      <c r="BH517" s="279"/>
      <c r="BI517" s="279"/>
      <c r="BJ517" s="279"/>
      <c r="BK517" s="279"/>
      <c r="BL517" s="279"/>
      <c r="BM517" s="279"/>
      <c r="BN517" s="279"/>
      <c r="BO517" s="279"/>
      <c r="BP517" s="279"/>
      <c r="BQ517" s="279"/>
      <c r="BR517" s="279"/>
      <c r="BS517" s="279"/>
      <c r="BT517" s="279"/>
      <c r="BU517" s="279"/>
      <c r="BV517" s="279"/>
      <c r="BW517" s="279"/>
      <c r="BX517" s="279"/>
      <c r="BY517" s="279"/>
      <c r="BZ517" s="279"/>
      <c r="CA517" s="279"/>
      <c r="CB517" s="279"/>
      <c r="CC517" s="279"/>
      <c r="CD517" s="279"/>
      <c r="CE517" s="279"/>
      <c r="CF517" s="279"/>
      <c r="CG517" s="279"/>
      <c r="CH517" s="279"/>
      <c r="CI517" s="279"/>
      <c r="CJ517" s="279"/>
      <c r="CK517" s="279"/>
      <c r="CL517" s="279"/>
      <c r="CM517" s="279"/>
      <c r="CN517" s="279"/>
      <c r="CO517" s="279"/>
      <c r="CP517" s="289" t="str">
        <f t="shared" si="26"/>
        <v/>
      </c>
      <c r="CQ517" s="202"/>
    </row>
    <row r="518" spans="1:95" x14ac:dyDescent="0.3">
      <c r="A518" s="99"/>
      <c r="B518" s="268">
        <f t="shared" si="27"/>
        <v>509</v>
      </c>
      <c r="C518" s="280"/>
      <c r="D518" s="280"/>
      <c r="F518" s="280"/>
      <c r="G518" s="282"/>
      <c r="H518" s="101"/>
      <c r="I518" s="283"/>
      <c r="J518" s="283"/>
      <c r="K518" s="283"/>
      <c r="L518" s="283"/>
      <c r="M518" s="283"/>
      <c r="N518" s="283"/>
      <c r="O518" s="283"/>
      <c r="P518" s="101"/>
      <c r="Q518" s="283"/>
      <c r="R518" s="283"/>
      <c r="S518" s="283"/>
      <c r="T518" s="283"/>
      <c r="U518" s="283"/>
      <c r="V518" s="283"/>
      <c r="W518" s="283"/>
      <c r="X518" s="102"/>
      <c r="Y518" s="284"/>
      <c r="Z518" s="284"/>
      <c r="AA518" s="284"/>
      <c r="AB518" s="206" t="str">
        <f t="shared" si="25"/>
        <v/>
      </c>
      <c r="AC518" s="285"/>
      <c r="AD518" s="285"/>
      <c r="AE518" s="102"/>
      <c r="AF518" s="287"/>
      <c r="AG518" s="287"/>
      <c r="AH518" s="102"/>
      <c r="AI518" s="279"/>
      <c r="AJ518" s="279"/>
      <c r="AK518" s="279"/>
      <c r="AL518" s="279"/>
      <c r="AM518" s="279"/>
      <c r="AN518" s="279"/>
      <c r="AO518" s="279"/>
      <c r="AP518" s="279"/>
      <c r="AQ518" s="92"/>
      <c r="AR518" s="279"/>
      <c r="AS518" s="279"/>
      <c r="AT518" s="279"/>
      <c r="AU518" s="279"/>
      <c r="AV518" s="279"/>
      <c r="AW518" s="279"/>
      <c r="AX518" s="279"/>
      <c r="AY518" s="279"/>
      <c r="AZ518" s="279"/>
      <c r="BA518" s="279"/>
      <c r="BB518" s="279"/>
      <c r="BC518" s="279"/>
      <c r="BD518" s="279"/>
      <c r="BE518" s="279"/>
      <c r="BF518" s="279"/>
      <c r="BG518" s="279"/>
      <c r="BH518" s="279"/>
      <c r="BI518" s="279"/>
      <c r="BJ518" s="279"/>
      <c r="BK518" s="279"/>
      <c r="BL518" s="279"/>
      <c r="BM518" s="279"/>
      <c r="BN518" s="279"/>
      <c r="BO518" s="279"/>
      <c r="BP518" s="279"/>
      <c r="BQ518" s="279"/>
      <c r="BR518" s="279"/>
      <c r="BS518" s="279"/>
      <c r="BT518" s="279"/>
      <c r="BU518" s="279"/>
      <c r="BV518" s="279"/>
      <c r="BW518" s="279"/>
      <c r="BX518" s="279"/>
      <c r="BY518" s="279"/>
      <c r="BZ518" s="279"/>
      <c r="CA518" s="279"/>
      <c r="CB518" s="279"/>
      <c r="CC518" s="279"/>
      <c r="CD518" s="279"/>
      <c r="CE518" s="279"/>
      <c r="CF518" s="279"/>
      <c r="CG518" s="279"/>
      <c r="CH518" s="279"/>
      <c r="CI518" s="279"/>
      <c r="CJ518" s="279"/>
      <c r="CK518" s="279"/>
      <c r="CL518" s="279"/>
      <c r="CM518" s="279"/>
      <c r="CN518" s="279"/>
      <c r="CO518" s="279"/>
      <c r="CP518" s="289" t="str">
        <f t="shared" si="26"/>
        <v/>
      </c>
      <c r="CQ518" s="202"/>
    </row>
    <row r="519" spans="1:95" x14ac:dyDescent="0.3">
      <c r="A519" s="99"/>
      <c r="B519" s="268">
        <f t="shared" si="27"/>
        <v>510</v>
      </c>
      <c r="C519" s="280"/>
      <c r="D519" s="280"/>
      <c r="F519" s="280"/>
      <c r="G519" s="282"/>
      <c r="H519" s="101"/>
      <c r="I519" s="283"/>
      <c r="J519" s="283"/>
      <c r="K519" s="283"/>
      <c r="L519" s="283"/>
      <c r="M519" s="283"/>
      <c r="N519" s="283"/>
      <c r="O519" s="283"/>
      <c r="P519" s="101"/>
      <c r="Q519" s="283"/>
      <c r="R519" s="283"/>
      <c r="S519" s="283"/>
      <c r="T519" s="283"/>
      <c r="U519" s="283"/>
      <c r="V519" s="283"/>
      <c r="W519" s="283"/>
      <c r="X519" s="102"/>
      <c r="Y519" s="284"/>
      <c r="Z519" s="284"/>
      <c r="AA519" s="284"/>
      <c r="AB519" s="206" t="str">
        <f t="shared" si="25"/>
        <v/>
      </c>
      <c r="AC519" s="285"/>
      <c r="AD519" s="285"/>
      <c r="AE519" s="102"/>
      <c r="AF519" s="287"/>
      <c r="AG519" s="287"/>
      <c r="AH519" s="102"/>
      <c r="AI519" s="279"/>
      <c r="AJ519" s="279"/>
      <c r="AK519" s="279"/>
      <c r="AL519" s="279"/>
      <c r="AM519" s="279"/>
      <c r="AN519" s="279"/>
      <c r="AO519" s="279"/>
      <c r="AP519" s="279"/>
      <c r="AQ519" s="92"/>
      <c r="AR519" s="279"/>
      <c r="AS519" s="279"/>
      <c r="AT519" s="279"/>
      <c r="AU519" s="279"/>
      <c r="AV519" s="279"/>
      <c r="AW519" s="279"/>
      <c r="AX519" s="279"/>
      <c r="AY519" s="279"/>
      <c r="AZ519" s="279"/>
      <c r="BA519" s="279"/>
      <c r="BB519" s="279"/>
      <c r="BC519" s="279"/>
      <c r="BD519" s="279"/>
      <c r="BE519" s="279"/>
      <c r="BF519" s="279"/>
      <c r="BG519" s="279"/>
      <c r="BH519" s="279"/>
      <c r="BI519" s="279"/>
      <c r="BJ519" s="279"/>
      <c r="BK519" s="279"/>
      <c r="BL519" s="279"/>
      <c r="BM519" s="279"/>
      <c r="BN519" s="279"/>
      <c r="BO519" s="279"/>
      <c r="BP519" s="279"/>
      <c r="BQ519" s="279"/>
      <c r="BR519" s="279"/>
      <c r="BS519" s="279"/>
      <c r="BT519" s="279"/>
      <c r="BU519" s="279"/>
      <c r="BV519" s="279"/>
      <c r="BW519" s="279"/>
      <c r="BX519" s="279"/>
      <c r="BY519" s="279"/>
      <c r="BZ519" s="279"/>
      <c r="CA519" s="279"/>
      <c r="CB519" s="279"/>
      <c r="CC519" s="279"/>
      <c r="CD519" s="279"/>
      <c r="CE519" s="279"/>
      <c r="CF519" s="279"/>
      <c r="CG519" s="279"/>
      <c r="CH519" s="279"/>
      <c r="CI519" s="279"/>
      <c r="CJ519" s="279"/>
      <c r="CK519" s="279"/>
      <c r="CL519" s="279"/>
      <c r="CM519" s="279"/>
      <c r="CN519" s="279"/>
      <c r="CO519" s="279"/>
      <c r="CP519" s="289" t="str">
        <f t="shared" si="26"/>
        <v/>
      </c>
      <c r="CQ519" s="202"/>
    </row>
    <row r="520" spans="1:95" x14ac:dyDescent="0.3">
      <c r="A520" s="99"/>
      <c r="B520" s="268">
        <f t="shared" si="27"/>
        <v>511</v>
      </c>
      <c r="C520" s="280"/>
      <c r="D520" s="280"/>
      <c r="F520" s="280"/>
      <c r="G520" s="282"/>
      <c r="H520" s="101"/>
      <c r="I520" s="283"/>
      <c r="J520" s="283"/>
      <c r="K520" s="283"/>
      <c r="L520" s="283"/>
      <c r="M520" s="283"/>
      <c r="N520" s="283"/>
      <c r="O520" s="283"/>
      <c r="P520" s="101"/>
      <c r="Q520" s="283"/>
      <c r="R520" s="283"/>
      <c r="S520" s="283"/>
      <c r="T520" s="283"/>
      <c r="U520" s="283"/>
      <c r="V520" s="283"/>
      <c r="W520" s="283"/>
      <c r="X520" s="102"/>
      <c r="Y520" s="284"/>
      <c r="Z520" s="284"/>
      <c r="AA520" s="284"/>
      <c r="AB520" s="206" t="str">
        <f t="shared" si="25"/>
        <v/>
      </c>
      <c r="AC520" s="285"/>
      <c r="AD520" s="285"/>
      <c r="AE520" s="102"/>
      <c r="AF520" s="287"/>
      <c r="AG520" s="287"/>
      <c r="AH520" s="102"/>
      <c r="AI520" s="279"/>
      <c r="AJ520" s="279"/>
      <c r="AK520" s="279"/>
      <c r="AL520" s="279"/>
      <c r="AM520" s="279"/>
      <c r="AN520" s="279"/>
      <c r="AO520" s="279"/>
      <c r="AP520" s="279"/>
      <c r="AQ520" s="92"/>
      <c r="AR520" s="279"/>
      <c r="AS520" s="279"/>
      <c r="AT520" s="279"/>
      <c r="AU520" s="279"/>
      <c r="AV520" s="279"/>
      <c r="AW520" s="279"/>
      <c r="AX520" s="279"/>
      <c r="AY520" s="279"/>
      <c r="AZ520" s="279"/>
      <c r="BA520" s="279"/>
      <c r="BB520" s="279"/>
      <c r="BC520" s="279"/>
      <c r="BD520" s="279"/>
      <c r="BE520" s="279"/>
      <c r="BF520" s="279"/>
      <c r="BG520" s="279"/>
      <c r="BH520" s="279"/>
      <c r="BI520" s="279"/>
      <c r="BJ520" s="279"/>
      <c r="BK520" s="279"/>
      <c r="BL520" s="279"/>
      <c r="BM520" s="279"/>
      <c r="BN520" s="279"/>
      <c r="BO520" s="279"/>
      <c r="BP520" s="279"/>
      <c r="BQ520" s="279"/>
      <c r="BR520" s="279"/>
      <c r="BS520" s="279"/>
      <c r="BT520" s="279"/>
      <c r="BU520" s="279"/>
      <c r="BV520" s="279"/>
      <c r="BW520" s="279"/>
      <c r="BX520" s="279"/>
      <c r="BY520" s="279"/>
      <c r="BZ520" s="279"/>
      <c r="CA520" s="279"/>
      <c r="CB520" s="279"/>
      <c r="CC520" s="279"/>
      <c r="CD520" s="279"/>
      <c r="CE520" s="279"/>
      <c r="CF520" s="279"/>
      <c r="CG520" s="279"/>
      <c r="CH520" s="279"/>
      <c r="CI520" s="279"/>
      <c r="CJ520" s="279"/>
      <c r="CK520" s="279"/>
      <c r="CL520" s="279"/>
      <c r="CM520" s="279"/>
      <c r="CN520" s="279"/>
      <c r="CO520" s="279"/>
      <c r="CP520" s="289" t="str">
        <f t="shared" si="26"/>
        <v/>
      </c>
      <c r="CQ520" s="202"/>
    </row>
    <row r="521" spans="1:95" x14ac:dyDescent="0.3">
      <c r="A521" s="99"/>
      <c r="B521" s="268">
        <f t="shared" si="27"/>
        <v>512</v>
      </c>
      <c r="C521" s="280"/>
      <c r="D521" s="280"/>
      <c r="F521" s="280"/>
      <c r="G521" s="282"/>
      <c r="H521" s="101"/>
      <c r="I521" s="283"/>
      <c r="J521" s="283"/>
      <c r="K521" s="283"/>
      <c r="L521" s="283"/>
      <c r="M521" s="283"/>
      <c r="N521" s="283"/>
      <c r="O521" s="283"/>
      <c r="P521" s="101"/>
      <c r="Q521" s="283"/>
      <c r="R521" s="283"/>
      <c r="S521" s="283"/>
      <c r="T521" s="283"/>
      <c r="U521" s="283"/>
      <c r="V521" s="283"/>
      <c r="W521" s="283"/>
      <c r="X521" s="102"/>
      <c r="Y521" s="284"/>
      <c r="Z521" s="284"/>
      <c r="AA521" s="284"/>
      <c r="AB521" s="206" t="str">
        <f t="shared" si="25"/>
        <v/>
      </c>
      <c r="AC521" s="285"/>
      <c r="AD521" s="285"/>
      <c r="AE521" s="102"/>
      <c r="AF521" s="287"/>
      <c r="AG521" s="287"/>
      <c r="AH521" s="102"/>
      <c r="AI521" s="279"/>
      <c r="AJ521" s="279"/>
      <c r="AK521" s="279"/>
      <c r="AL521" s="279"/>
      <c r="AM521" s="279"/>
      <c r="AN521" s="279"/>
      <c r="AO521" s="279"/>
      <c r="AP521" s="279"/>
      <c r="AQ521" s="92"/>
      <c r="AR521" s="279"/>
      <c r="AS521" s="279"/>
      <c r="AT521" s="279"/>
      <c r="AU521" s="279"/>
      <c r="AV521" s="279"/>
      <c r="AW521" s="279"/>
      <c r="AX521" s="279"/>
      <c r="AY521" s="279"/>
      <c r="AZ521" s="279"/>
      <c r="BA521" s="279"/>
      <c r="BB521" s="279"/>
      <c r="BC521" s="279"/>
      <c r="BD521" s="279"/>
      <c r="BE521" s="279"/>
      <c r="BF521" s="279"/>
      <c r="BG521" s="279"/>
      <c r="BH521" s="279"/>
      <c r="BI521" s="279"/>
      <c r="BJ521" s="279"/>
      <c r="BK521" s="279"/>
      <c r="BL521" s="279"/>
      <c r="BM521" s="279"/>
      <c r="BN521" s="279"/>
      <c r="BO521" s="279"/>
      <c r="BP521" s="279"/>
      <c r="BQ521" s="279"/>
      <c r="BR521" s="279"/>
      <c r="BS521" s="279"/>
      <c r="BT521" s="279"/>
      <c r="BU521" s="279"/>
      <c r="BV521" s="279"/>
      <c r="BW521" s="279"/>
      <c r="BX521" s="279"/>
      <c r="BY521" s="279"/>
      <c r="BZ521" s="279"/>
      <c r="CA521" s="279"/>
      <c r="CB521" s="279"/>
      <c r="CC521" s="279"/>
      <c r="CD521" s="279"/>
      <c r="CE521" s="279"/>
      <c r="CF521" s="279"/>
      <c r="CG521" s="279"/>
      <c r="CH521" s="279"/>
      <c r="CI521" s="279"/>
      <c r="CJ521" s="279"/>
      <c r="CK521" s="279"/>
      <c r="CL521" s="279"/>
      <c r="CM521" s="279"/>
      <c r="CN521" s="279"/>
      <c r="CO521" s="279"/>
      <c r="CP521" s="289" t="str">
        <f t="shared" si="26"/>
        <v/>
      </c>
      <c r="CQ521" s="202"/>
    </row>
    <row r="522" spans="1:95" x14ac:dyDescent="0.3">
      <c r="A522" s="99"/>
      <c r="B522" s="268">
        <f t="shared" si="27"/>
        <v>513</v>
      </c>
      <c r="C522" s="280"/>
      <c r="D522" s="280"/>
      <c r="F522" s="280"/>
      <c r="G522" s="282"/>
      <c r="H522" s="101"/>
      <c r="I522" s="283"/>
      <c r="J522" s="283"/>
      <c r="K522" s="283"/>
      <c r="L522" s="283"/>
      <c r="M522" s="283"/>
      <c r="N522" s="283"/>
      <c r="O522" s="283"/>
      <c r="P522" s="101"/>
      <c r="Q522" s="283"/>
      <c r="R522" s="283"/>
      <c r="S522" s="283"/>
      <c r="T522" s="283"/>
      <c r="U522" s="283"/>
      <c r="V522" s="283"/>
      <c r="W522" s="283"/>
      <c r="X522" s="102"/>
      <c r="Y522" s="284"/>
      <c r="Z522" s="284"/>
      <c r="AA522" s="284"/>
      <c r="AB522" s="206" t="str">
        <f t="shared" si="25"/>
        <v/>
      </c>
      <c r="AC522" s="285"/>
      <c r="AD522" s="285"/>
      <c r="AE522" s="102"/>
      <c r="AF522" s="287"/>
      <c r="AG522" s="287"/>
      <c r="AH522" s="102"/>
      <c r="AI522" s="279"/>
      <c r="AJ522" s="279"/>
      <c r="AK522" s="279"/>
      <c r="AL522" s="279"/>
      <c r="AM522" s="279"/>
      <c r="AN522" s="279"/>
      <c r="AO522" s="279"/>
      <c r="AP522" s="279"/>
      <c r="AQ522" s="92"/>
      <c r="AR522" s="279"/>
      <c r="AS522" s="279"/>
      <c r="AT522" s="279"/>
      <c r="AU522" s="279"/>
      <c r="AV522" s="279"/>
      <c r="AW522" s="279"/>
      <c r="AX522" s="279"/>
      <c r="AY522" s="279"/>
      <c r="AZ522" s="279"/>
      <c r="BA522" s="279"/>
      <c r="BB522" s="279"/>
      <c r="BC522" s="279"/>
      <c r="BD522" s="279"/>
      <c r="BE522" s="279"/>
      <c r="BF522" s="279"/>
      <c r="BG522" s="279"/>
      <c r="BH522" s="279"/>
      <c r="BI522" s="279"/>
      <c r="BJ522" s="279"/>
      <c r="BK522" s="279"/>
      <c r="BL522" s="279"/>
      <c r="BM522" s="279"/>
      <c r="BN522" s="279"/>
      <c r="BO522" s="279"/>
      <c r="BP522" s="279"/>
      <c r="BQ522" s="279"/>
      <c r="BR522" s="279"/>
      <c r="BS522" s="279"/>
      <c r="BT522" s="279"/>
      <c r="BU522" s="279"/>
      <c r="BV522" s="279"/>
      <c r="BW522" s="279"/>
      <c r="BX522" s="279"/>
      <c r="BY522" s="279"/>
      <c r="BZ522" s="279"/>
      <c r="CA522" s="279"/>
      <c r="CB522" s="279"/>
      <c r="CC522" s="279"/>
      <c r="CD522" s="279"/>
      <c r="CE522" s="279"/>
      <c r="CF522" s="279"/>
      <c r="CG522" s="279"/>
      <c r="CH522" s="279"/>
      <c r="CI522" s="279"/>
      <c r="CJ522" s="279"/>
      <c r="CK522" s="279"/>
      <c r="CL522" s="279"/>
      <c r="CM522" s="279"/>
      <c r="CN522" s="279"/>
      <c r="CO522" s="279"/>
      <c r="CP522" s="289" t="str">
        <f t="shared" si="26"/>
        <v/>
      </c>
      <c r="CQ522" s="202"/>
    </row>
    <row r="523" spans="1:95" x14ac:dyDescent="0.3">
      <c r="A523" s="99"/>
      <c r="B523" s="268">
        <f t="shared" si="27"/>
        <v>514</v>
      </c>
      <c r="C523" s="280"/>
      <c r="D523" s="280"/>
      <c r="F523" s="280"/>
      <c r="G523" s="282"/>
      <c r="H523" s="101"/>
      <c r="I523" s="283"/>
      <c r="J523" s="283"/>
      <c r="K523" s="283"/>
      <c r="L523" s="283"/>
      <c r="M523" s="283"/>
      <c r="N523" s="283"/>
      <c r="O523" s="283"/>
      <c r="P523" s="101"/>
      <c r="Q523" s="283"/>
      <c r="R523" s="283"/>
      <c r="S523" s="283"/>
      <c r="T523" s="283"/>
      <c r="U523" s="283"/>
      <c r="V523" s="283"/>
      <c r="W523" s="283"/>
      <c r="X523" s="102"/>
      <c r="Y523" s="284"/>
      <c r="Z523" s="284"/>
      <c r="AA523" s="284"/>
      <c r="AB523" s="206" t="str">
        <f t="shared" ref="AB523:AB586" si="28">IF(SUM(Y523:AA523,I523:O523)=0,"",IF(SUM(Y523:AA523)=1,"",1))</f>
        <v/>
      </c>
      <c r="AC523" s="285"/>
      <c r="AD523" s="285"/>
      <c r="AE523" s="102"/>
      <c r="AF523" s="287"/>
      <c r="AG523" s="287"/>
      <c r="AH523" s="102"/>
      <c r="AI523" s="279"/>
      <c r="AJ523" s="279"/>
      <c r="AK523" s="279"/>
      <c r="AL523" s="279"/>
      <c r="AM523" s="279"/>
      <c r="AN523" s="279"/>
      <c r="AO523" s="279"/>
      <c r="AP523" s="279"/>
      <c r="AQ523" s="92"/>
      <c r="AR523" s="279"/>
      <c r="AS523" s="279"/>
      <c r="AT523" s="279"/>
      <c r="AU523" s="279"/>
      <c r="AV523" s="279"/>
      <c r="AW523" s="279"/>
      <c r="AX523" s="279"/>
      <c r="AY523" s="279"/>
      <c r="AZ523" s="279"/>
      <c r="BA523" s="279"/>
      <c r="BB523" s="279"/>
      <c r="BC523" s="279"/>
      <c r="BD523" s="279"/>
      <c r="BE523" s="279"/>
      <c r="BF523" s="279"/>
      <c r="BG523" s="279"/>
      <c r="BH523" s="279"/>
      <c r="BI523" s="279"/>
      <c r="BJ523" s="279"/>
      <c r="BK523" s="279"/>
      <c r="BL523" s="279"/>
      <c r="BM523" s="279"/>
      <c r="BN523" s="279"/>
      <c r="BO523" s="279"/>
      <c r="BP523" s="279"/>
      <c r="BQ523" s="279"/>
      <c r="BR523" s="279"/>
      <c r="BS523" s="279"/>
      <c r="BT523" s="279"/>
      <c r="BU523" s="279"/>
      <c r="BV523" s="279"/>
      <c r="BW523" s="279"/>
      <c r="BX523" s="279"/>
      <c r="BY523" s="279"/>
      <c r="BZ523" s="279"/>
      <c r="CA523" s="279"/>
      <c r="CB523" s="279"/>
      <c r="CC523" s="279"/>
      <c r="CD523" s="279"/>
      <c r="CE523" s="279"/>
      <c r="CF523" s="279"/>
      <c r="CG523" s="279"/>
      <c r="CH523" s="279"/>
      <c r="CI523" s="279"/>
      <c r="CJ523" s="279"/>
      <c r="CK523" s="279"/>
      <c r="CL523" s="279"/>
      <c r="CM523" s="279"/>
      <c r="CN523" s="279"/>
      <c r="CO523" s="279"/>
      <c r="CP523" s="289" t="str">
        <f t="shared" ref="CP523:CP586" si="29">IF(COUNT(AI523:AP523)=0,"",IF(SUM(AI523:AP523)=1,"",1))</f>
        <v/>
      </c>
      <c r="CQ523" s="202"/>
    </row>
    <row r="524" spans="1:95" x14ac:dyDescent="0.3">
      <c r="A524" s="99"/>
      <c r="B524" s="268">
        <f t="shared" ref="B524:B587" si="30">IFERROR(B523+1,"")</f>
        <v>515</v>
      </c>
      <c r="C524" s="280"/>
      <c r="D524" s="280"/>
      <c r="F524" s="280"/>
      <c r="G524" s="282"/>
      <c r="H524" s="101"/>
      <c r="I524" s="283"/>
      <c r="J524" s="283"/>
      <c r="K524" s="283"/>
      <c r="L524" s="283"/>
      <c r="M524" s="283"/>
      <c r="N524" s="283"/>
      <c r="O524" s="283"/>
      <c r="P524" s="101"/>
      <c r="Q524" s="283"/>
      <c r="R524" s="283"/>
      <c r="S524" s="283"/>
      <c r="T524" s="283"/>
      <c r="U524" s="283"/>
      <c r="V524" s="283"/>
      <c r="W524" s="283"/>
      <c r="X524" s="102"/>
      <c r="Y524" s="284"/>
      <c r="Z524" s="284"/>
      <c r="AA524" s="284"/>
      <c r="AB524" s="206" t="str">
        <f t="shared" si="28"/>
        <v/>
      </c>
      <c r="AC524" s="285"/>
      <c r="AD524" s="285"/>
      <c r="AE524" s="102"/>
      <c r="AF524" s="287"/>
      <c r="AG524" s="287"/>
      <c r="AH524" s="102"/>
      <c r="AI524" s="279"/>
      <c r="AJ524" s="279"/>
      <c r="AK524" s="279"/>
      <c r="AL524" s="279"/>
      <c r="AM524" s="279"/>
      <c r="AN524" s="279"/>
      <c r="AO524" s="279"/>
      <c r="AP524" s="279"/>
      <c r="AQ524" s="92"/>
      <c r="AR524" s="279"/>
      <c r="AS524" s="279"/>
      <c r="AT524" s="279"/>
      <c r="AU524" s="279"/>
      <c r="AV524" s="279"/>
      <c r="AW524" s="279"/>
      <c r="AX524" s="279"/>
      <c r="AY524" s="279"/>
      <c r="AZ524" s="279"/>
      <c r="BA524" s="279"/>
      <c r="BB524" s="279"/>
      <c r="BC524" s="279"/>
      <c r="BD524" s="279"/>
      <c r="BE524" s="279"/>
      <c r="BF524" s="279"/>
      <c r="BG524" s="279"/>
      <c r="BH524" s="279"/>
      <c r="BI524" s="279"/>
      <c r="BJ524" s="279"/>
      <c r="BK524" s="279"/>
      <c r="BL524" s="279"/>
      <c r="BM524" s="279"/>
      <c r="BN524" s="279"/>
      <c r="BO524" s="279"/>
      <c r="BP524" s="279"/>
      <c r="BQ524" s="279"/>
      <c r="BR524" s="279"/>
      <c r="BS524" s="279"/>
      <c r="BT524" s="279"/>
      <c r="BU524" s="279"/>
      <c r="BV524" s="279"/>
      <c r="BW524" s="279"/>
      <c r="BX524" s="279"/>
      <c r="BY524" s="279"/>
      <c r="BZ524" s="279"/>
      <c r="CA524" s="279"/>
      <c r="CB524" s="279"/>
      <c r="CC524" s="279"/>
      <c r="CD524" s="279"/>
      <c r="CE524" s="279"/>
      <c r="CF524" s="279"/>
      <c r="CG524" s="279"/>
      <c r="CH524" s="279"/>
      <c r="CI524" s="279"/>
      <c r="CJ524" s="279"/>
      <c r="CK524" s="279"/>
      <c r="CL524" s="279"/>
      <c r="CM524" s="279"/>
      <c r="CN524" s="279"/>
      <c r="CO524" s="279"/>
      <c r="CP524" s="289" t="str">
        <f t="shared" si="29"/>
        <v/>
      </c>
      <c r="CQ524" s="202"/>
    </row>
    <row r="525" spans="1:95" x14ac:dyDescent="0.3">
      <c r="A525" s="99"/>
      <c r="B525" s="268">
        <f t="shared" si="30"/>
        <v>516</v>
      </c>
      <c r="C525" s="280"/>
      <c r="D525" s="280"/>
      <c r="F525" s="280"/>
      <c r="G525" s="282"/>
      <c r="H525" s="101"/>
      <c r="I525" s="283"/>
      <c r="J525" s="283"/>
      <c r="K525" s="283"/>
      <c r="L525" s="283"/>
      <c r="M525" s="283"/>
      <c r="N525" s="283"/>
      <c r="O525" s="283"/>
      <c r="P525" s="101"/>
      <c r="Q525" s="283"/>
      <c r="R525" s="283"/>
      <c r="S525" s="283"/>
      <c r="T525" s="283"/>
      <c r="U525" s="283"/>
      <c r="V525" s="283"/>
      <c r="W525" s="283"/>
      <c r="X525" s="102"/>
      <c r="Y525" s="284"/>
      <c r="Z525" s="284"/>
      <c r="AA525" s="284"/>
      <c r="AB525" s="206" t="str">
        <f t="shared" si="28"/>
        <v/>
      </c>
      <c r="AC525" s="285"/>
      <c r="AD525" s="285"/>
      <c r="AE525" s="102"/>
      <c r="AF525" s="287"/>
      <c r="AG525" s="287"/>
      <c r="AH525" s="102"/>
      <c r="AI525" s="279"/>
      <c r="AJ525" s="279"/>
      <c r="AK525" s="279"/>
      <c r="AL525" s="279"/>
      <c r="AM525" s="279"/>
      <c r="AN525" s="279"/>
      <c r="AO525" s="279"/>
      <c r="AP525" s="279"/>
      <c r="AQ525" s="92"/>
      <c r="AR525" s="279"/>
      <c r="AS525" s="279"/>
      <c r="AT525" s="279"/>
      <c r="AU525" s="279"/>
      <c r="AV525" s="279"/>
      <c r="AW525" s="279"/>
      <c r="AX525" s="279"/>
      <c r="AY525" s="279"/>
      <c r="AZ525" s="279"/>
      <c r="BA525" s="279"/>
      <c r="BB525" s="279"/>
      <c r="BC525" s="279"/>
      <c r="BD525" s="279"/>
      <c r="BE525" s="279"/>
      <c r="BF525" s="279"/>
      <c r="BG525" s="279"/>
      <c r="BH525" s="279"/>
      <c r="BI525" s="279"/>
      <c r="BJ525" s="279"/>
      <c r="BK525" s="279"/>
      <c r="BL525" s="279"/>
      <c r="BM525" s="279"/>
      <c r="BN525" s="279"/>
      <c r="BO525" s="279"/>
      <c r="BP525" s="279"/>
      <c r="BQ525" s="279"/>
      <c r="BR525" s="279"/>
      <c r="BS525" s="279"/>
      <c r="BT525" s="279"/>
      <c r="BU525" s="279"/>
      <c r="BV525" s="279"/>
      <c r="BW525" s="279"/>
      <c r="BX525" s="279"/>
      <c r="BY525" s="279"/>
      <c r="BZ525" s="279"/>
      <c r="CA525" s="279"/>
      <c r="CB525" s="279"/>
      <c r="CC525" s="279"/>
      <c r="CD525" s="279"/>
      <c r="CE525" s="279"/>
      <c r="CF525" s="279"/>
      <c r="CG525" s="279"/>
      <c r="CH525" s="279"/>
      <c r="CI525" s="279"/>
      <c r="CJ525" s="279"/>
      <c r="CK525" s="279"/>
      <c r="CL525" s="279"/>
      <c r="CM525" s="279"/>
      <c r="CN525" s="279"/>
      <c r="CO525" s="279"/>
      <c r="CP525" s="289" t="str">
        <f t="shared" si="29"/>
        <v/>
      </c>
      <c r="CQ525" s="202"/>
    </row>
    <row r="526" spans="1:95" x14ac:dyDescent="0.3">
      <c r="A526" s="99"/>
      <c r="B526" s="268">
        <f t="shared" si="30"/>
        <v>517</v>
      </c>
      <c r="C526" s="280"/>
      <c r="D526" s="280"/>
      <c r="F526" s="280"/>
      <c r="G526" s="282"/>
      <c r="H526" s="101"/>
      <c r="I526" s="283"/>
      <c r="J526" s="283"/>
      <c r="K526" s="283"/>
      <c r="L526" s="283"/>
      <c r="M526" s="283"/>
      <c r="N526" s="283"/>
      <c r="O526" s="283"/>
      <c r="P526" s="101"/>
      <c r="Q526" s="283"/>
      <c r="R526" s="283"/>
      <c r="S526" s="283"/>
      <c r="T526" s="283"/>
      <c r="U526" s="283"/>
      <c r="V526" s="283"/>
      <c r="W526" s="283"/>
      <c r="X526" s="102"/>
      <c r="Y526" s="284"/>
      <c r="Z526" s="284"/>
      <c r="AA526" s="284"/>
      <c r="AB526" s="206" t="str">
        <f t="shared" si="28"/>
        <v/>
      </c>
      <c r="AC526" s="285"/>
      <c r="AD526" s="285"/>
      <c r="AE526" s="102"/>
      <c r="AF526" s="287"/>
      <c r="AG526" s="287"/>
      <c r="AH526" s="102"/>
      <c r="AI526" s="279"/>
      <c r="AJ526" s="279"/>
      <c r="AK526" s="279"/>
      <c r="AL526" s="279"/>
      <c r="AM526" s="279"/>
      <c r="AN526" s="279"/>
      <c r="AO526" s="279"/>
      <c r="AP526" s="279"/>
      <c r="AQ526" s="92"/>
      <c r="AR526" s="279"/>
      <c r="AS526" s="279"/>
      <c r="AT526" s="279"/>
      <c r="AU526" s="279"/>
      <c r="AV526" s="279"/>
      <c r="AW526" s="279"/>
      <c r="AX526" s="279"/>
      <c r="AY526" s="279"/>
      <c r="AZ526" s="279"/>
      <c r="BA526" s="279"/>
      <c r="BB526" s="279"/>
      <c r="BC526" s="279"/>
      <c r="BD526" s="279"/>
      <c r="BE526" s="279"/>
      <c r="BF526" s="279"/>
      <c r="BG526" s="279"/>
      <c r="BH526" s="279"/>
      <c r="BI526" s="279"/>
      <c r="BJ526" s="279"/>
      <c r="BK526" s="279"/>
      <c r="BL526" s="279"/>
      <c r="BM526" s="279"/>
      <c r="BN526" s="279"/>
      <c r="BO526" s="279"/>
      <c r="BP526" s="279"/>
      <c r="BQ526" s="279"/>
      <c r="BR526" s="279"/>
      <c r="BS526" s="279"/>
      <c r="BT526" s="279"/>
      <c r="BU526" s="279"/>
      <c r="BV526" s="279"/>
      <c r="BW526" s="279"/>
      <c r="BX526" s="279"/>
      <c r="BY526" s="279"/>
      <c r="BZ526" s="279"/>
      <c r="CA526" s="279"/>
      <c r="CB526" s="279"/>
      <c r="CC526" s="279"/>
      <c r="CD526" s="279"/>
      <c r="CE526" s="279"/>
      <c r="CF526" s="279"/>
      <c r="CG526" s="279"/>
      <c r="CH526" s="279"/>
      <c r="CI526" s="279"/>
      <c r="CJ526" s="279"/>
      <c r="CK526" s="279"/>
      <c r="CL526" s="279"/>
      <c r="CM526" s="279"/>
      <c r="CN526" s="279"/>
      <c r="CO526" s="279"/>
      <c r="CP526" s="289" t="str">
        <f t="shared" si="29"/>
        <v/>
      </c>
      <c r="CQ526" s="202"/>
    </row>
    <row r="527" spans="1:95" x14ac:dyDescent="0.3">
      <c r="A527" s="99"/>
      <c r="B527" s="268">
        <f t="shared" si="30"/>
        <v>518</v>
      </c>
      <c r="C527" s="280"/>
      <c r="D527" s="280"/>
      <c r="F527" s="280"/>
      <c r="G527" s="282"/>
      <c r="H527" s="101"/>
      <c r="I527" s="283"/>
      <c r="J527" s="283"/>
      <c r="K527" s="283"/>
      <c r="L527" s="283"/>
      <c r="M527" s="283"/>
      <c r="N527" s="283"/>
      <c r="O527" s="283"/>
      <c r="P527" s="101"/>
      <c r="Q527" s="283"/>
      <c r="R527" s="283"/>
      <c r="S527" s="283"/>
      <c r="T527" s="283"/>
      <c r="U527" s="283"/>
      <c r="V527" s="283"/>
      <c r="W527" s="283"/>
      <c r="X527" s="102"/>
      <c r="Y527" s="284"/>
      <c r="Z527" s="284"/>
      <c r="AA527" s="284"/>
      <c r="AB527" s="206" t="str">
        <f t="shared" si="28"/>
        <v/>
      </c>
      <c r="AC527" s="285"/>
      <c r="AD527" s="285"/>
      <c r="AE527" s="102"/>
      <c r="AF527" s="287"/>
      <c r="AG527" s="287"/>
      <c r="AH527" s="102"/>
      <c r="AI527" s="279"/>
      <c r="AJ527" s="279"/>
      <c r="AK527" s="279"/>
      <c r="AL527" s="279"/>
      <c r="AM527" s="279"/>
      <c r="AN527" s="279"/>
      <c r="AO527" s="279"/>
      <c r="AP527" s="279"/>
      <c r="AQ527" s="92"/>
      <c r="AR527" s="279"/>
      <c r="AS527" s="279"/>
      <c r="AT527" s="279"/>
      <c r="AU527" s="279"/>
      <c r="AV527" s="279"/>
      <c r="AW527" s="279"/>
      <c r="AX527" s="279"/>
      <c r="AY527" s="279"/>
      <c r="AZ527" s="279"/>
      <c r="BA527" s="279"/>
      <c r="BB527" s="279"/>
      <c r="BC527" s="279"/>
      <c r="BD527" s="279"/>
      <c r="BE527" s="279"/>
      <c r="BF527" s="279"/>
      <c r="BG527" s="279"/>
      <c r="BH527" s="279"/>
      <c r="BI527" s="279"/>
      <c r="BJ527" s="279"/>
      <c r="BK527" s="279"/>
      <c r="BL527" s="279"/>
      <c r="BM527" s="279"/>
      <c r="BN527" s="279"/>
      <c r="BO527" s="279"/>
      <c r="BP527" s="279"/>
      <c r="BQ527" s="279"/>
      <c r="BR527" s="279"/>
      <c r="BS527" s="279"/>
      <c r="BT527" s="279"/>
      <c r="BU527" s="279"/>
      <c r="BV527" s="279"/>
      <c r="BW527" s="279"/>
      <c r="BX527" s="279"/>
      <c r="BY527" s="279"/>
      <c r="BZ527" s="279"/>
      <c r="CA527" s="279"/>
      <c r="CB527" s="279"/>
      <c r="CC527" s="279"/>
      <c r="CD527" s="279"/>
      <c r="CE527" s="279"/>
      <c r="CF527" s="279"/>
      <c r="CG527" s="279"/>
      <c r="CH527" s="279"/>
      <c r="CI527" s="279"/>
      <c r="CJ527" s="279"/>
      <c r="CK527" s="279"/>
      <c r="CL527" s="279"/>
      <c r="CM527" s="279"/>
      <c r="CN527" s="279"/>
      <c r="CO527" s="279"/>
      <c r="CP527" s="289" t="str">
        <f t="shared" si="29"/>
        <v/>
      </c>
      <c r="CQ527" s="202"/>
    </row>
    <row r="528" spans="1:95" x14ac:dyDescent="0.3">
      <c r="A528" s="99"/>
      <c r="B528" s="268">
        <f t="shared" si="30"/>
        <v>519</v>
      </c>
      <c r="C528" s="280"/>
      <c r="D528" s="280"/>
      <c r="F528" s="280"/>
      <c r="G528" s="282"/>
      <c r="H528" s="101"/>
      <c r="I528" s="283"/>
      <c r="J528" s="283"/>
      <c r="K528" s="283"/>
      <c r="L528" s="283"/>
      <c r="M528" s="283"/>
      <c r="N528" s="283"/>
      <c r="O528" s="283"/>
      <c r="P528" s="101"/>
      <c r="Q528" s="283"/>
      <c r="R528" s="283"/>
      <c r="S528" s="283"/>
      <c r="T528" s="283"/>
      <c r="U528" s="283"/>
      <c r="V528" s="283"/>
      <c r="W528" s="283"/>
      <c r="X528" s="102"/>
      <c r="Y528" s="284"/>
      <c r="Z528" s="284"/>
      <c r="AA528" s="284"/>
      <c r="AB528" s="206" t="str">
        <f t="shared" si="28"/>
        <v/>
      </c>
      <c r="AC528" s="285"/>
      <c r="AD528" s="285"/>
      <c r="AE528" s="102"/>
      <c r="AF528" s="287"/>
      <c r="AG528" s="287"/>
      <c r="AH528" s="102"/>
      <c r="AI528" s="279"/>
      <c r="AJ528" s="279"/>
      <c r="AK528" s="279"/>
      <c r="AL528" s="279"/>
      <c r="AM528" s="279"/>
      <c r="AN528" s="279"/>
      <c r="AO528" s="279"/>
      <c r="AP528" s="279"/>
      <c r="AQ528" s="92"/>
      <c r="AR528" s="279"/>
      <c r="AS528" s="279"/>
      <c r="AT528" s="279"/>
      <c r="AU528" s="279"/>
      <c r="AV528" s="279"/>
      <c r="AW528" s="279"/>
      <c r="AX528" s="279"/>
      <c r="AY528" s="279"/>
      <c r="AZ528" s="279"/>
      <c r="BA528" s="279"/>
      <c r="BB528" s="279"/>
      <c r="BC528" s="279"/>
      <c r="BD528" s="279"/>
      <c r="BE528" s="279"/>
      <c r="BF528" s="279"/>
      <c r="BG528" s="279"/>
      <c r="BH528" s="279"/>
      <c r="BI528" s="279"/>
      <c r="BJ528" s="279"/>
      <c r="BK528" s="279"/>
      <c r="BL528" s="279"/>
      <c r="BM528" s="279"/>
      <c r="BN528" s="279"/>
      <c r="BO528" s="279"/>
      <c r="BP528" s="279"/>
      <c r="BQ528" s="279"/>
      <c r="BR528" s="279"/>
      <c r="BS528" s="279"/>
      <c r="BT528" s="279"/>
      <c r="BU528" s="279"/>
      <c r="BV528" s="279"/>
      <c r="BW528" s="279"/>
      <c r="BX528" s="279"/>
      <c r="BY528" s="279"/>
      <c r="BZ528" s="279"/>
      <c r="CA528" s="279"/>
      <c r="CB528" s="279"/>
      <c r="CC528" s="279"/>
      <c r="CD528" s="279"/>
      <c r="CE528" s="279"/>
      <c r="CF528" s="279"/>
      <c r="CG528" s="279"/>
      <c r="CH528" s="279"/>
      <c r="CI528" s="279"/>
      <c r="CJ528" s="279"/>
      <c r="CK528" s="279"/>
      <c r="CL528" s="279"/>
      <c r="CM528" s="279"/>
      <c r="CN528" s="279"/>
      <c r="CO528" s="279"/>
      <c r="CP528" s="289" t="str">
        <f t="shared" si="29"/>
        <v/>
      </c>
      <c r="CQ528" s="202"/>
    </row>
    <row r="529" spans="1:95" x14ac:dyDescent="0.3">
      <c r="A529" s="99"/>
      <c r="B529" s="268">
        <f t="shared" si="30"/>
        <v>520</v>
      </c>
      <c r="C529" s="280"/>
      <c r="D529" s="280"/>
      <c r="F529" s="280"/>
      <c r="G529" s="282"/>
      <c r="H529" s="101"/>
      <c r="I529" s="283"/>
      <c r="J529" s="283"/>
      <c r="K529" s="283"/>
      <c r="L529" s="283"/>
      <c r="M529" s="283"/>
      <c r="N529" s="283"/>
      <c r="O529" s="283"/>
      <c r="P529" s="101"/>
      <c r="Q529" s="283"/>
      <c r="R529" s="283"/>
      <c r="S529" s="283"/>
      <c r="T529" s="283"/>
      <c r="U529" s="283"/>
      <c r="V529" s="283"/>
      <c r="W529" s="283"/>
      <c r="X529" s="102"/>
      <c r="Y529" s="284"/>
      <c r="Z529" s="284"/>
      <c r="AA529" s="284"/>
      <c r="AB529" s="206" t="str">
        <f t="shared" si="28"/>
        <v/>
      </c>
      <c r="AC529" s="285"/>
      <c r="AD529" s="285"/>
      <c r="AE529" s="102"/>
      <c r="AF529" s="287"/>
      <c r="AG529" s="287"/>
      <c r="AH529" s="102"/>
      <c r="AI529" s="279"/>
      <c r="AJ529" s="279"/>
      <c r="AK529" s="279"/>
      <c r="AL529" s="279"/>
      <c r="AM529" s="279"/>
      <c r="AN529" s="279"/>
      <c r="AO529" s="279"/>
      <c r="AP529" s="279"/>
      <c r="AQ529" s="92"/>
      <c r="AR529" s="279"/>
      <c r="AS529" s="279"/>
      <c r="AT529" s="279"/>
      <c r="AU529" s="279"/>
      <c r="AV529" s="279"/>
      <c r="AW529" s="279"/>
      <c r="AX529" s="279"/>
      <c r="AY529" s="279"/>
      <c r="AZ529" s="279"/>
      <c r="BA529" s="279"/>
      <c r="BB529" s="279"/>
      <c r="BC529" s="279"/>
      <c r="BD529" s="279"/>
      <c r="BE529" s="279"/>
      <c r="BF529" s="279"/>
      <c r="BG529" s="279"/>
      <c r="BH529" s="279"/>
      <c r="BI529" s="279"/>
      <c r="BJ529" s="279"/>
      <c r="BK529" s="279"/>
      <c r="BL529" s="279"/>
      <c r="BM529" s="279"/>
      <c r="BN529" s="279"/>
      <c r="BO529" s="279"/>
      <c r="BP529" s="279"/>
      <c r="BQ529" s="279"/>
      <c r="BR529" s="279"/>
      <c r="BS529" s="279"/>
      <c r="BT529" s="279"/>
      <c r="BU529" s="279"/>
      <c r="BV529" s="279"/>
      <c r="BW529" s="279"/>
      <c r="BX529" s="279"/>
      <c r="BY529" s="279"/>
      <c r="BZ529" s="279"/>
      <c r="CA529" s="279"/>
      <c r="CB529" s="279"/>
      <c r="CC529" s="279"/>
      <c r="CD529" s="279"/>
      <c r="CE529" s="279"/>
      <c r="CF529" s="279"/>
      <c r="CG529" s="279"/>
      <c r="CH529" s="279"/>
      <c r="CI529" s="279"/>
      <c r="CJ529" s="279"/>
      <c r="CK529" s="279"/>
      <c r="CL529" s="279"/>
      <c r="CM529" s="279"/>
      <c r="CN529" s="279"/>
      <c r="CO529" s="279"/>
      <c r="CP529" s="289" t="str">
        <f t="shared" si="29"/>
        <v/>
      </c>
      <c r="CQ529" s="202"/>
    </row>
    <row r="530" spans="1:95" x14ac:dyDescent="0.3">
      <c r="A530" s="99"/>
      <c r="B530" s="268">
        <f t="shared" si="30"/>
        <v>521</v>
      </c>
      <c r="C530" s="280"/>
      <c r="D530" s="280"/>
      <c r="F530" s="280"/>
      <c r="G530" s="282"/>
      <c r="H530" s="101"/>
      <c r="I530" s="283"/>
      <c r="J530" s="283"/>
      <c r="K530" s="283"/>
      <c r="L530" s="283"/>
      <c r="M530" s="283"/>
      <c r="N530" s="283"/>
      <c r="O530" s="283"/>
      <c r="P530" s="101"/>
      <c r="Q530" s="283"/>
      <c r="R530" s="283"/>
      <c r="S530" s="283"/>
      <c r="T530" s="283"/>
      <c r="U530" s="283"/>
      <c r="V530" s="283"/>
      <c r="W530" s="283"/>
      <c r="X530" s="102"/>
      <c r="Y530" s="284"/>
      <c r="Z530" s="284"/>
      <c r="AA530" s="284"/>
      <c r="AB530" s="206" t="str">
        <f t="shared" si="28"/>
        <v/>
      </c>
      <c r="AC530" s="285"/>
      <c r="AD530" s="285"/>
      <c r="AE530" s="102"/>
      <c r="AF530" s="287"/>
      <c r="AG530" s="287"/>
      <c r="AH530" s="102"/>
      <c r="AI530" s="279"/>
      <c r="AJ530" s="279"/>
      <c r="AK530" s="279"/>
      <c r="AL530" s="279"/>
      <c r="AM530" s="279"/>
      <c r="AN530" s="279"/>
      <c r="AO530" s="279"/>
      <c r="AP530" s="279"/>
      <c r="AQ530" s="92"/>
      <c r="AR530" s="279"/>
      <c r="AS530" s="279"/>
      <c r="AT530" s="279"/>
      <c r="AU530" s="279"/>
      <c r="AV530" s="279"/>
      <c r="AW530" s="279"/>
      <c r="AX530" s="279"/>
      <c r="AY530" s="279"/>
      <c r="AZ530" s="279"/>
      <c r="BA530" s="279"/>
      <c r="BB530" s="279"/>
      <c r="BC530" s="279"/>
      <c r="BD530" s="279"/>
      <c r="BE530" s="279"/>
      <c r="BF530" s="279"/>
      <c r="BG530" s="279"/>
      <c r="BH530" s="279"/>
      <c r="BI530" s="279"/>
      <c r="BJ530" s="279"/>
      <c r="BK530" s="279"/>
      <c r="BL530" s="279"/>
      <c r="BM530" s="279"/>
      <c r="BN530" s="279"/>
      <c r="BO530" s="279"/>
      <c r="BP530" s="279"/>
      <c r="BQ530" s="279"/>
      <c r="BR530" s="279"/>
      <c r="BS530" s="279"/>
      <c r="BT530" s="279"/>
      <c r="BU530" s="279"/>
      <c r="BV530" s="279"/>
      <c r="BW530" s="279"/>
      <c r="BX530" s="279"/>
      <c r="BY530" s="279"/>
      <c r="BZ530" s="279"/>
      <c r="CA530" s="279"/>
      <c r="CB530" s="279"/>
      <c r="CC530" s="279"/>
      <c r="CD530" s="279"/>
      <c r="CE530" s="279"/>
      <c r="CF530" s="279"/>
      <c r="CG530" s="279"/>
      <c r="CH530" s="279"/>
      <c r="CI530" s="279"/>
      <c r="CJ530" s="279"/>
      <c r="CK530" s="279"/>
      <c r="CL530" s="279"/>
      <c r="CM530" s="279"/>
      <c r="CN530" s="279"/>
      <c r="CO530" s="279"/>
      <c r="CP530" s="289" t="str">
        <f t="shared" si="29"/>
        <v/>
      </c>
      <c r="CQ530" s="202"/>
    </row>
    <row r="531" spans="1:95" x14ac:dyDescent="0.3">
      <c r="A531" s="99"/>
      <c r="B531" s="268">
        <f t="shared" si="30"/>
        <v>522</v>
      </c>
      <c r="C531" s="280"/>
      <c r="D531" s="280"/>
      <c r="F531" s="280"/>
      <c r="G531" s="282"/>
      <c r="H531" s="101"/>
      <c r="I531" s="283"/>
      <c r="J531" s="283"/>
      <c r="K531" s="283"/>
      <c r="L531" s="283"/>
      <c r="M531" s="283"/>
      <c r="N531" s="283"/>
      <c r="O531" s="283"/>
      <c r="P531" s="101"/>
      <c r="Q531" s="283"/>
      <c r="R531" s="283"/>
      <c r="S531" s="283"/>
      <c r="T531" s="283"/>
      <c r="U531" s="283"/>
      <c r="V531" s="283"/>
      <c r="W531" s="283"/>
      <c r="X531" s="102"/>
      <c r="Y531" s="284"/>
      <c r="Z531" s="284"/>
      <c r="AA531" s="284"/>
      <c r="AB531" s="206" t="str">
        <f t="shared" si="28"/>
        <v/>
      </c>
      <c r="AC531" s="285"/>
      <c r="AD531" s="285"/>
      <c r="AE531" s="102"/>
      <c r="AF531" s="287"/>
      <c r="AG531" s="287"/>
      <c r="AH531" s="102"/>
      <c r="AI531" s="279"/>
      <c r="AJ531" s="279"/>
      <c r="AK531" s="279"/>
      <c r="AL531" s="279"/>
      <c r="AM531" s="279"/>
      <c r="AN531" s="279"/>
      <c r="AO531" s="279"/>
      <c r="AP531" s="279"/>
      <c r="AQ531" s="92"/>
      <c r="AR531" s="279"/>
      <c r="AS531" s="279"/>
      <c r="AT531" s="279"/>
      <c r="AU531" s="279"/>
      <c r="AV531" s="279"/>
      <c r="AW531" s="279"/>
      <c r="AX531" s="279"/>
      <c r="AY531" s="279"/>
      <c r="AZ531" s="279"/>
      <c r="BA531" s="279"/>
      <c r="BB531" s="279"/>
      <c r="BC531" s="279"/>
      <c r="BD531" s="279"/>
      <c r="BE531" s="279"/>
      <c r="BF531" s="279"/>
      <c r="BG531" s="279"/>
      <c r="BH531" s="279"/>
      <c r="BI531" s="279"/>
      <c r="BJ531" s="279"/>
      <c r="BK531" s="279"/>
      <c r="BL531" s="279"/>
      <c r="BM531" s="279"/>
      <c r="BN531" s="279"/>
      <c r="BO531" s="279"/>
      <c r="BP531" s="279"/>
      <c r="BQ531" s="279"/>
      <c r="BR531" s="279"/>
      <c r="BS531" s="279"/>
      <c r="BT531" s="279"/>
      <c r="BU531" s="279"/>
      <c r="BV531" s="279"/>
      <c r="BW531" s="279"/>
      <c r="BX531" s="279"/>
      <c r="BY531" s="279"/>
      <c r="BZ531" s="279"/>
      <c r="CA531" s="279"/>
      <c r="CB531" s="279"/>
      <c r="CC531" s="279"/>
      <c r="CD531" s="279"/>
      <c r="CE531" s="279"/>
      <c r="CF531" s="279"/>
      <c r="CG531" s="279"/>
      <c r="CH531" s="279"/>
      <c r="CI531" s="279"/>
      <c r="CJ531" s="279"/>
      <c r="CK531" s="279"/>
      <c r="CL531" s="279"/>
      <c r="CM531" s="279"/>
      <c r="CN531" s="279"/>
      <c r="CO531" s="279"/>
      <c r="CP531" s="289" t="str">
        <f t="shared" si="29"/>
        <v/>
      </c>
      <c r="CQ531" s="202"/>
    </row>
    <row r="532" spans="1:95" x14ac:dyDescent="0.3">
      <c r="A532" s="99"/>
      <c r="B532" s="268">
        <f t="shared" si="30"/>
        <v>523</v>
      </c>
      <c r="C532" s="280"/>
      <c r="D532" s="280"/>
      <c r="F532" s="280"/>
      <c r="G532" s="282"/>
      <c r="H532" s="101"/>
      <c r="I532" s="283"/>
      <c r="J532" s="283"/>
      <c r="K532" s="283"/>
      <c r="L532" s="283"/>
      <c r="M532" s="283"/>
      <c r="N532" s="283"/>
      <c r="O532" s="283"/>
      <c r="P532" s="101"/>
      <c r="Q532" s="283"/>
      <c r="R532" s="283"/>
      <c r="S532" s="283"/>
      <c r="T532" s="283"/>
      <c r="U532" s="283"/>
      <c r="V532" s="283"/>
      <c r="W532" s="283"/>
      <c r="X532" s="102"/>
      <c r="Y532" s="284"/>
      <c r="Z532" s="284"/>
      <c r="AA532" s="284"/>
      <c r="AB532" s="206" t="str">
        <f t="shared" si="28"/>
        <v/>
      </c>
      <c r="AC532" s="285"/>
      <c r="AD532" s="285"/>
      <c r="AE532" s="102"/>
      <c r="AF532" s="287"/>
      <c r="AG532" s="287"/>
      <c r="AH532" s="102"/>
      <c r="AI532" s="279"/>
      <c r="AJ532" s="279"/>
      <c r="AK532" s="279"/>
      <c r="AL532" s="279"/>
      <c r="AM532" s="279"/>
      <c r="AN532" s="279"/>
      <c r="AO532" s="279"/>
      <c r="AP532" s="279"/>
      <c r="AQ532" s="92"/>
      <c r="AR532" s="279"/>
      <c r="AS532" s="279"/>
      <c r="AT532" s="279"/>
      <c r="AU532" s="279"/>
      <c r="AV532" s="279"/>
      <c r="AW532" s="279"/>
      <c r="AX532" s="279"/>
      <c r="AY532" s="279"/>
      <c r="AZ532" s="279"/>
      <c r="BA532" s="279"/>
      <c r="BB532" s="279"/>
      <c r="BC532" s="279"/>
      <c r="BD532" s="279"/>
      <c r="BE532" s="279"/>
      <c r="BF532" s="279"/>
      <c r="BG532" s="279"/>
      <c r="BH532" s="279"/>
      <c r="BI532" s="279"/>
      <c r="BJ532" s="279"/>
      <c r="BK532" s="279"/>
      <c r="BL532" s="279"/>
      <c r="BM532" s="279"/>
      <c r="BN532" s="279"/>
      <c r="BO532" s="279"/>
      <c r="BP532" s="279"/>
      <c r="BQ532" s="279"/>
      <c r="BR532" s="279"/>
      <c r="BS532" s="279"/>
      <c r="BT532" s="279"/>
      <c r="BU532" s="279"/>
      <c r="BV532" s="279"/>
      <c r="BW532" s="279"/>
      <c r="BX532" s="279"/>
      <c r="BY532" s="279"/>
      <c r="BZ532" s="279"/>
      <c r="CA532" s="279"/>
      <c r="CB532" s="279"/>
      <c r="CC532" s="279"/>
      <c r="CD532" s="279"/>
      <c r="CE532" s="279"/>
      <c r="CF532" s="279"/>
      <c r="CG532" s="279"/>
      <c r="CH532" s="279"/>
      <c r="CI532" s="279"/>
      <c r="CJ532" s="279"/>
      <c r="CK532" s="279"/>
      <c r="CL532" s="279"/>
      <c r="CM532" s="279"/>
      <c r="CN532" s="279"/>
      <c r="CO532" s="279"/>
      <c r="CP532" s="289" t="str">
        <f t="shared" si="29"/>
        <v/>
      </c>
      <c r="CQ532" s="202"/>
    </row>
    <row r="533" spans="1:95" x14ac:dyDescent="0.3">
      <c r="A533" s="99"/>
      <c r="B533" s="268">
        <f t="shared" si="30"/>
        <v>524</v>
      </c>
      <c r="C533" s="280"/>
      <c r="D533" s="280"/>
      <c r="F533" s="280"/>
      <c r="G533" s="282"/>
      <c r="H533" s="101"/>
      <c r="I533" s="283"/>
      <c r="J533" s="283"/>
      <c r="K533" s="283"/>
      <c r="L533" s="283"/>
      <c r="M533" s="283"/>
      <c r="N533" s="283"/>
      <c r="O533" s="283"/>
      <c r="P533" s="101"/>
      <c r="Q533" s="283"/>
      <c r="R533" s="283"/>
      <c r="S533" s="283"/>
      <c r="T533" s="283"/>
      <c r="U533" s="283"/>
      <c r="V533" s="283"/>
      <c r="W533" s="283"/>
      <c r="X533" s="102"/>
      <c r="Y533" s="284"/>
      <c r="Z533" s="284"/>
      <c r="AA533" s="284"/>
      <c r="AB533" s="206" t="str">
        <f t="shared" si="28"/>
        <v/>
      </c>
      <c r="AC533" s="285"/>
      <c r="AD533" s="285"/>
      <c r="AE533" s="102"/>
      <c r="AF533" s="287"/>
      <c r="AG533" s="287"/>
      <c r="AH533" s="102"/>
      <c r="AI533" s="279"/>
      <c r="AJ533" s="279"/>
      <c r="AK533" s="279"/>
      <c r="AL533" s="279"/>
      <c r="AM533" s="279"/>
      <c r="AN533" s="279"/>
      <c r="AO533" s="279"/>
      <c r="AP533" s="279"/>
      <c r="AQ533" s="92"/>
      <c r="AR533" s="279"/>
      <c r="AS533" s="279"/>
      <c r="AT533" s="279"/>
      <c r="AU533" s="279"/>
      <c r="AV533" s="279"/>
      <c r="AW533" s="279"/>
      <c r="AX533" s="279"/>
      <c r="AY533" s="279"/>
      <c r="AZ533" s="279"/>
      <c r="BA533" s="279"/>
      <c r="BB533" s="279"/>
      <c r="BC533" s="279"/>
      <c r="BD533" s="279"/>
      <c r="BE533" s="279"/>
      <c r="BF533" s="279"/>
      <c r="BG533" s="279"/>
      <c r="BH533" s="279"/>
      <c r="BI533" s="279"/>
      <c r="BJ533" s="279"/>
      <c r="BK533" s="279"/>
      <c r="BL533" s="279"/>
      <c r="BM533" s="279"/>
      <c r="BN533" s="279"/>
      <c r="BO533" s="279"/>
      <c r="BP533" s="279"/>
      <c r="BQ533" s="279"/>
      <c r="BR533" s="279"/>
      <c r="BS533" s="279"/>
      <c r="BT533" s="279"/>
      <c r="BU533" s="279"/>
      <c r="BV533" s="279"/>
      <c r="BW533" s="279"/>
      <c r="BX533" s="279"/>
      <c r="BY533" s="279"/>
      <c r="BZ533" s="279"/>
      <c r="CA533" s="279"/>
      <c r="CB533" s="279"/>
      <c r="CC533" s="279"/>
      <c r="CD533" s="279"/>
      <c r="CE533" s="279"/>
      <c r="CF533" s="279"/>
      <c r="CG533" s="279"/>
      <c r="CH533" s="279"/>
      <c r="CI533" s="279"/>
      <c r="CJ533" s="279"/>
      <c r="CK533" s="279"/>
      <c r="CL533" s="279"/>
      <c r="CM533" s="279"/>
      <c r="CN533" s="279"/>
      <c r="CO533" s="279"/>
      <c r="CP533" s="289" t="str">
        <f t="shared" si="29"/>
        <v/>
      </c>
      <c r="CQ533" s="202"/>
    </row>
    <row r="534" spans="1:95" x14ac:dyDescent="0.3">
      <c r="A534" s="99"/>
      <c r="B534" s="268">
        <f t="shared" si="30"/>
        <v>525</v>
      </c>
      <c r="C534" s="280"/>
      <c r="D534" s="280"/>
      <c r="F534" s="280"/>
      <c r="G534" s="282"/>
      <c r="H534" s="101"/>
      <c r="I534" s="283"/>
      <c r="J534" s="283"/>
      <c r="K534" s="283"/>
      <c r="L534" s="283"/>
      <c r="M534" s="283"/>
      <c r="N534" s="283"/>
      <c r="O534" s="283"/>
      <c r="P534" s="101"/>
      <c r="Q534" s="283"/>
      <c r="R534" s="283"/>
      <c r="S534" s="283"/>
      <c r="T534" s="283"/>
      <c r="U534" s="283"/>
      <c r="V534" s="283"/>
      <c r="W534" s="283"/>
      <c r="X534" s="102"/>
      <c r="Y534" s="284"/>
      <c r="Z534" s="284"/>
      <c r="AA534" s="284"/>
      <c r="AB534" s="206" t="str">
        <f t="shared" si="28"/>
        <v/>
      </c>
      <c r="AC534" s="285"/>
      <c r="AD534" s="286"/>
      <c r="AE534" s="102"/>
      <c r="AF534" s="287"/>
      <c r="AG534" s="287"/>
      <c r="AH534" s="102"/>
      <c r="AI534" s="279"/>
      <c r="AJ534" s="279"/>
      <c r="AK534" s="279"/>
      <c r="AL534" s="279"/>
      <c r="AM534" s="279"/>
      <c r="AN534" s="279"/>
      <c r="AO534" s="279"/>
      <c r="AP534" s="279"/>
      <c r="AQ534" s="92"/>
      <c r="AR534" s="279"/>
      <c r="AS534" s="279"/>
      <c r="AT534" s="279"/>
      <c r="AU534" s="279"/>
      <c r="AV534" s="279"/>
      <c r="AW534" s="279"/>
      <c r="AX534" s="279"/>
      <c r="AY534" s="279"/>
      <c r="AZ534" s="279"/>
      <c r="BA534" s="279"/>
      <c r="BB534" s="279"/>
      <c r="BC534" s="279"/>
      <c r="BD534" s="279"/>
      <c r="BE534" s="279"/>
      <c r="BF534" s="279"/>
      <c r="BG534" s="279"/>
      <c r="BH534" s="279"/>
      <c r="BI534" s="279"/>
      <c r="BJ534" s="279"/>
      <c r="BK534" s="279"/>
      <c r="BL534" s="279"/>
      <c r="BM534" s="279"/>
      <c r="BN534" s="279"/>
      <c r="BO534" s="279"/>
      <c r="BP534" s="279"/>
      <c r="BQ534" s="279"/>
      <c r="BR534" s="279"/>
      <c r="BS534" s="279"/>
      <c r="BT534" s="279"/>
      <c r="BU534" s="279"/>
      <c r="BV534" s="279"/>
      <c r="BW534" s="279"/>
      <c r="BX534" s="279"/>
      <c r="BY534" s="279"/>
      <c r="BZ534" s="279"/>
      <c r="CA534" s="279"/>
      <c r="CB534" s="279"/>
      <c r="CC534" s="279"/>
      <c r="CD534" s="279"/>
      <c r="CE534" s="279"/>
      <c r="CF534" s="279"/>
      <c r="CG534" s="279"/>
      <c r="CH534" s="279"/>
      <c r="CI534" s="279"/>
      <c r="CJ534" s="279"/>
      <c r="CK534" s="279"/>
      <c r="CL534" s="279"/>
      <c r="CM534" s="279"/>
      <c r="CN534" s="279"/>
      <c r="CO534" s="279"/>
      <c r="CP534" s="289" t="str">
        <f t="shared" si="29"/>
        <v/>
      </c>
      <c r="CQ534" s="202"/>
    </row>
    <row r="535" spans="1:95" x14ac:dyDescent="0.3">
      <c r="A535" s="99"/>
      <c r="B535" s="268">
        <f t="shared" si="30"/>
        <v>526</v>
      </c>
      <c r="C535" s="280"/>
      <c r="D535" s="280"/>
      <c r="F535" s="280"/>
      <c r="G535" s="282"/>
      <c r="H535" s="101"/>
      <c r="I535" s="283"/>
      <c r="J535" s="283"/>
      <c r="K535" s="283"/>
      <c r="L535" s="283"/>
      <c r="M535" s="283"/>
      <c r="N535" s="283"/>
      <c r="O535" s="283"/>
      <c r="P535" s="101"/>
      <c r="Q535" s="283"/>
      <c r="R535" s="283"/>
      <c r="S535" s="283"/>
      <c r="T535" s="283"/>
      <c r="U535" s="283"/>
      <c r="V535" s="283"/>
      <c r="W535" s="283"/>
      <c r="X535" s="102"/>
      <c r="Y535" s="284"/>
      <c r="Z535" s="284"/>
      <c r="AA535" s="284"/>
      <c r="AB535" s="206" t="str">
        <f t="shared" si="28"/>
        <v/>
      </c>
      <c r="AC535" s="285"/>
      <c r="AD535" s="286"/>
      <c r="AE535" s="102"/>
      <c r="AF535" s="287"/>
      <c r="AG535" s="287"/>
      <c r="AH535" s="102"/>
      <c r="AI535" s="279"/>
      <c r="AJ535" s="279"/>
      <c r="AK535" s="279"/>
      <c r="AL535" s="279"/>
      <c r="AM535" s="279"/>
      <c r="AN535" s="279"/>
      <c r="AO535" s="279"/>
      <c r="AP535" s="279"/>
      <c r="AQ535" s="92"/>
      <c r="AR535" s="279"/>
      <c r="AS535" s="279"/>
      <c r="AT535" s="279"/>
      <c r="AU535" s="279"/>
      <c r="AV535" s="279"/>
      <c r="AW535" s="279"/>
      <c r="AX535" s="279"/>
      <c r="AY535" s="279"/>
      <c r="AZ535" s="279"/>
      <c r="BA535" s="279"/>
      <c r="BB535" s="279"/>
      <c r="BC535" s="279"/>
      <c r="BD535" s="279"/>
      <c r="BE535" s="279"/>
      <c r="BF535" s="279"/>
      <c r="BG535" s="279"/>
      <c r="BH535" s="279"/>
      <c r="BI535" s="279"/>
      <c r="BJ535" s="279"/>
      <c r="BK535" s="279"/>
      <c r="BL535" s="279"/>
      <c r="BM535" s="279"/>
      <c r="BN535" s="279"/>
      <c r="BO535" s="279"/>
      <c r="BP535" s="279"/>
      <c r="BQ535" s="279"/>
      <c r="BR535" s="279"/>
      <c r="BS535" s="279"/>
      <c r="BT535" s="279"/>
      <c r="BU535" s="279"/>
      <c r="BV535" s="279"/>
      <c r="BW535" s="279"/>
      <c r="BX535" s="279"/>
      <c r="BY535" s="279"/>
      <c r="BZ535" s="279"/>
      <c r="CA535" s="279"/>
      <c r="CB535" s="279"/>
      <c r="CC535" s="279"/>
      <c r="CD535" s="279"/>
      <c r="CE535" s="279"/>
      <c r="CF535" s="279"/>
      <c r="CG535" s="279"/>
      <c r="CH535" s="279"/>
      <c r="CI535" s="279"/>
      <c r="CJ535" s="279"/>
      <c r="CK535" s="279"/>
      <c r="CL535" s="279"/>
      <c r="CM535" s="279"/>
      <c r="CN535" s="279"/>
      <c r="CO535" s="279"/>
      <c r="CP535" s="289" t="str">
        <f t="shared" si="29"/>
        <v/>
      </c>
      <c r="CQ535" s="202"/>
    </row>
    <row r="536" spans="1:95" x14ac:dyDescent="0.3">
      <c r="A536" s="99"/>
      <c r="B536" s="268">
        <f t="shared" si="30"/>
        <v>527</v>
      </c>
      <c r="C536" s="280"/>
      <c r="D536" s="280"/>
      <c r="F536" s="280"/>
      <c r="G536" s="282"/>
      <c r="H536" s="101"/>
      <c r="I536" s="283"/>
      <c r="J536" s="283"/>
      <c r="K536" s="283"/>
      <c r="L536" s="283"/>
      <c r="M536" s="283"/>
      <c r="N536" s="283"/>
      <c r="O536" s="283"/>
      <c r="P536" s="101"/>
      <c r="Q536" s="283"/>
      <c r="R536" s="283"/>
      <c r="S536" s="283"/>
      <c r="T536" s="283"/>
      <c r="U536" s="283"/>
      <c r="V536" s="283"/>
      <c r="W536" s="283"/>
      <c r="X536" s="102"/>
      <c r="Y536" s="284"/>
      <c r="Z536" s="284"/>
      <c r="AA536" s="284"/>
      <c r="AB536" s="206" t="str">
        <f t="shared" si="28"/>
        <v/>
      </c>
      <c r="AC536" s="285"/>
      <c r="AD536" s="286"/>
      <c r="AE536" s="102"/>
      <c r="AF536" s="287"/>
      <c r="AG536" s="287"/>
      <c r="AH536" s="102"/>
      <c r="AI536" s="279"/>
      <c r="AJ536" s="279"/>
      <c r="AK536" s="279"/>
      <c r="AL536" s="279"/>
      <c r="AM536" s="279"/>
      <c r="AN536" s="279"/>
      <c r="AO536" s="279"/>
      <c r="AP536" s="279"/>
      <c r="AQ536" s="92"/>
      <c r="AR536" s="279"/>
      <c r="AS536" s="279"/>
      <c r="AT536" s="279"/>
      <c r="AU536" s="279"/>
      <c r="AV536" s="279"/>
      <c r="AW536" s="279"/>
      <c r="AX536" s="279"/>
      <c r="AY536" s="279"/>
      <c r="AZ536" s="279"/>
      <c r="BA536" s="279"/>
      <c r="BB536" s="279"/>
      <c r="BC536" s="279"/>
      <c r="BD536" s="279"/>
      <c r="BE536" s="279"/>
      <c r="BF536" s="279"/>
      <c r="BG536" s="279"/>
      <c r="BH536" s="279"/>
      <c r="BI536" s="279"/>
      <c r="BJ536" s="279"/>
      <c r="BK536" s="279"/>
      <c r="BL536" s="279"/>
      <c r="BM536" s="279"/>
      <c r="BN536" s="279"/>
      <c r="BO536" s="279"/>
      <c r="BP536" s="279"/>
      <c r="BQ536" s="279"/>
      <c r="BR536" s="279"/>
      <c r="BS536" s="279"/>
      <c r="BT536" s="279"/>
      <c r="BU536" s="279"/>
      <c r="BV536" s="279"/>
      <c r="BW536" s="279"/>
      <c r="BX536" s="279"/>
      <c r="BY536" s="279"/>
      <c r="BZ536" s="279"/>
      <c r="CA536" s="279"/>
      <c r="CB536" s="279"/>
      <c r="CC536" s="279"/>
      <c r="CD536" s="279"/>
      <c r="CE536" s="279"/>
      <c r="CF536" s="279"/>
      <c r="CG536" s="279"/>
      <c r="CH536" s="279"/>
      <c r="CI536" s="279"/>
      <c r="CJ536" s="279"/>
      <c r="CK536" s="279"/>
      <c r="CL536" s="279"/>
      <c r="CM536" s="279"/>
      <c r="CN536" s="279"/>
      <c r="CO536" s="279"/>
      <c r="CP536" s="289" t="str">
        <f t="shared" si="29"/>
        <v/>
      </c>
      <c r="CQ536" s="202"/>
    </row>
    <row r="537" spans="1:95" x14ac:dyDescent="0.3">
      <c r="A537" s="99"/>
      <c r="B537" s="268">
        <f t="shared" si="30"/>
        <v>528</v>
      </c>
      <c r="C537" s="280"/>
      <c r="D537" s="280"/>
      <c r="F537" s="280"/>
      <c r="G537" s="282"/>
      <c r="H537" s="101"/>
      <c r="I537" s="283"/>
      <c r="J537" s="283"/>
      <c r="K537" s="283"/>
      <c r="L537" s="283"/>
      <c r="M537" s="283"/>
      <c r="N537" s="283"/>
      <c r="O537" s="283"/>
      <c r="P537" s="101"/>
      <c r="Q537" s="283"/>
      <c r="R537" s="283"/>
      <c r="S537" s="283"/>
      <c r="T537" s="283"/>
      <c r="U537" s="283"/>
      <c r="V537" s="283"/>
      <c r="W537" s="283"/>
      <c r="X537" s="102"/>
      <c r="Y537" s="284"/>
      <c r="Z537" s="284"/>
      <c r="AA537" s="284"/>
      <c r="AB537" s="206" t="str">
        <f t="shared" si="28"/>
        <v/>
      </c>
      <c r="AC537" s="285"/>
      <c r="AD537" s="286"/>
      <c r="AE537" s="102"/>
      <c r="AF537" s="287"/>
      <c r="AG537" s="287"/>
      <c r="AH537" s="102"/>
      <c r="AI537" s="279"/>
      <c r="AJ537" s="279"/>
      <c r="AK537" s="279"/>
      <c r="AL537" s="279"/>
      <c r="AM537" s="279"/>
      <c r="AN537" s="279"/>
      <c r="AO537" s="279"/>
      <c r="AP537" s="279"/>
      <c r="AQ537" s="92"/>
      <c r="AR537" s="279"/>
      <c r="AS537" s="279"/>
      <c r="AT537" s="279"/>
      <c r="AU537" s="279"/>
      <c r="AV537" s="279"/>
      <c r="AW537" s="279"/>
      <c r="AX537" s="279"/>
      <c r="AY537" s="279"/>
      <c r="AZ537" s="279"/>
      <c r="BA537" s="279"/>
      <c r="BB537" s="279"/>
      <c r="BC537" s="279"/>
      <c r="BD537" s="279"/>
      <c r="BE537" s="279"/>
      <c r="BF537" s="279"/>
      <c r="BG537" s="279"/>
      <c r="BH537" s="279"/>
      <c r="BI537" s="279"/>
      <c r="BJ537" s="279"/>
      <c r="BK537" s="279"/>
      <c r="BL537" s="279"/>
      <c r="BM537" s="279"/>
      <c r="BN537" s="279"/>
      <c r="BO537" s="279"/>
      <c r="BP537" s="279"/>
      <c r="BQ537" s="279"/>
      <c r="BR537" s="279"/>
      <c r="BS537" s="279"/>
      <c r="BT537" s="279"/>
      <c r="BU537" s="279"/>
      <c r="BV537" s="279"/>
      <c r="BW537" s="279"/>
      <c r="BX537" s="279"/>
      <c r="BY537" s="279"/>
      <c r="BZ537" s="279"/>
      <c r="CA537" s="279"/>
      <c r="CB537" s="279"/>
      <c r="CC537" s="279"/>
      <c r="CD537" s="279"/>
      <c r="CE537" s="279"/>
      <c r="CF537" s="279"/>
      <c r="CG537" s="279"/>
      <c r="CH537" s="279"/>
      <c r="CI537" s="279"/>
      <c r="CJ537" s="279"/>
      <c r="CK537" s="279"/>
      <c r="CL537" s="279"/>
      <c r="CM537" s="279"/>
      <c r="CN537" s="279"/>
      <c r="CO537" s="279"/>
      <c r="CP537" s="289" t="str">
        <f t="shared" si="29"/>
        <v/>
      </c>
      <c r="CQ537" s="202"/>
    </row>
    <row r="538" spans="1:95" x14ac:dyDescent="0.3">
      <c r="A538" s="99"/>
      <c r="B538" s="268">
        <f t="shared" si="30"/>
        <v>529</v>
      </c>
      <c r="C538" s="280"/>
      <c r="D538" s="280"/>
      <c r="F538" s="280"/>
      <c r="G538" s="282"/>
      <c r="H538" s="101"/>
      <c r="I538" s="283"/>
      <c r="J538" s="283"/>
      <c r="K538" s="283"/>
      <c r="L538" s="283"/>
      <c r="M538" s="283"/>
      <c r="N538" s="283"/>
      <c r="O538" s="283"/>
      <c r="P538" s="101"/>
      <c r="Q538" s="283"/>
      <c r="R538" s="283"/>
      <c r="S538" s="283"/>
      <c r="T538" s="283"/>
      <c r="U538" s="283"/>
      <c r="V538" s="283"/>
      <c r="W538" s="283"/>
      <c r="X538" s="102"/>
      <c r="Y538" s="284"/>
      <c r="Z538" s="284"/>
      <c r="AA538" s="284"/>
      <c r="AB538" s="206" t="str">
        <f t="shared" si="28"/>
        <v/>
      </c>
      <c r="AC538" s="285"/>
      <c r="AD538" s="286"/>
      <c r="AE538" s="102"/>
      <c r="AF538" s="287"/>
      <c r="AG538" s="287"/>
      <c r="AH538" s="102"/>
      <c r="AI538" s="279"/>
      <c r="AJ538" s="279"/>
      <c r="AK538" s="279"/>
      <c r="AL538" s="279"/>
      <c r="AM538" s="279"/>
      <c r="AN538" s="279"/>
      <c r="AO538" s="279"/>
      <c r="AP538" s="279"/>
      <c r="AQ538" s="92"/>
      <c r="AR538" s="279"/>
      <c r="AS538" s="279"/>
      <c r="AT538" s="279"/>
      <c r="AU538" s="279"/>
      <c r="AV538" s="279"/>
      <c r="AW538" s="279"/>
      <c r="AX538" s="279"/>
      <c r="AY538" s="279"/>
      <c r="AZ538" s="279"/>
      <c r="BA538" s="279"/>
      <c r="BB538" s="279"/>
      <c r="BC538" s="279"/>
      <c r="BD538" s="279"/>
      <c r="BE538" s="279"/>
      <c r="BF538" s="279"/>
      <c r="BG538" s="279"/>
      <c r="BH538" s="279"/>
      <c r="BI538" s="279"/>
      <c r="BJ538" s="279"/>
      <c r="BK538" s="279"/>
      <c r="BL538" s="279"/>
      <c r="BM538" s="279"/>
      <c r="BN538" s="279"/>
      <c r="BO538" s="279"/>
      <c r="BP538" s="279"/>
      <c r="BQ538" s="279"/>
      <c r="BR538" s="279"/>
      <c r="BS538" s="279"/>
      <c r="BT538" s="279"/>
      <c r="BU538" s="279"/>
      <c r="BV538" s="279"/>
      <c r="BW538" s="279"/>
      <c r="BX538" s="279"/>
      <c r="BY538" s="279"/>
      <c r="BZ538" s="279"/>
      <c r="CA538" s="279"/>
      <c r="CB538" s="279"/>
      <c r="CC538" s="279"/>
      <c r="CD538" s="279"/>
      <c r="CE538" s="279"/>
      <c r="CF538" s="279"/>
      <c r="CG538" s="279"/>
      <c r="CH538" s="279"/>
      <c r="CI538" s="279"/>
      <c r="CJ538" s="279"/>
      <c r="CK538" s="279"/>
      <c r="CL538" s="279"/>
      <c r="CM538" s="279"/>
      <c r="CN538" s="279"/>
      <c r="CO538" s="279"/>
      <c r="CP538" s="289" t="str">
        <f t="shared" si="29"/>
        <v/>
      </c>
      <c r="CQ538" s="202"/>
    </row>
    <row r="539" spans="1:95" x14ac:dyDescent="0.3">
      <c r="A539" s="99"/>
      <c r="B539" s="268">
        <f t="shared" si="30"/>
        <v>530</v>
      </c>
      <c r="C539" s="280"/>
      <c r="D539" s="280"/>
      <c r="F539" s="280"/>
      <c r="G539" s="282"/>
      <c r="H539" s="101"/>
      <c r="I539" s="283"/>
      <c r="J539" s="283"/>
      <c r="K539" s="283"/>
      <c r="L539" s="283"/>
      <c r="M539" s="283"/>
      <c r="N539" s="283"/>
      <c r="O539" s="283"/>
      <c r="P539" s="101"/>
      <c r="Q539" s="283"/>
      <c r="R539" s="283"/>
      <c r="S539" s="283"/>
      <c r="T539" s="283"/>
      <c r="U539" s="283"/>
      <c r="V539" s="283"/>
      <c r="W539" s="283"/>
      <c r="X539" s="102"/>
      <c r="Y539" s="284"/>
      <c r="Z539" s="284"/>
      <c r="AA539" s="284"/>
      <c r="AB539" s="206" t="str">
        <f t="shared" si="28"/>
        <v/>
      </c>
      <c r="AC539" s="285"/>
      <c r="AD539" s="286"/>
      <c r="AE539" s="102"/>
      <c r="AF539" s="287"/>
      <c r="AG539" s="287"/>
      <c r="AH539" s="102"/>
      <c r="AI539" s="279"/>
      <c r="AJ539" s="279"/>
      <c r="AK539" s="279"/>
      <c r="AL539" s="279"/>
      <c r="AM539" s="279"/>
      <c r="AN539" s="279"/>
      <c r="AO539" s="279"/>
      <c r="AP539" s="279"/>
      <c r="AQ539" s="92"/>
      <c r="AR539" s="279"/>
      <c r="AS539" s="279"/>
      <c r="AT539" s="279"/>
      <c r="AU539" s="279"/>
      <c r="AV539" s="279"/>
      <c r="AW539" s="279"/>
      <c r="AX539" s="279"/>
      <c r="AY539" s="279"/>
      <c r="AZ539" s="279"/>
      <c r="BA539" s="279"/>
      <c r="BB539" s="279"/>
      <c r="BC539" s="279"/>
      <c r="BD539" s="279"/>
      <c r="BE539" s="279"/>
      <c r="BF539" s="279"/>
      <c r="BG539" s="279"/>
      <c r="BH539" s="279"/>
      <c r="BI539" s="279"/>
      <c r="BJ539" s="279"/>
      <c r="BK539" s="279"/>
      <c r="BL539" s="279"/>
      <c r="BM539" s="279"/>
      <c r="BN539" s="279"/>
      <c r="BO539" s="279"/>
      <c r="BP539" s="279"/>
      <c r="BQ539" s="279"/>
      <c r="BR539" s="279"/>
      <c r="BS539" s="279"/>
      <c r="BT539" s="279"/>
      <c r="BU539" s="279"/>
      <c r="BV539" s="279"/>
      <c r="BW539" s="279"/>
      <c r="BX539" s="279"/>
      <c r="BY539" s="279"/>
      <c r="BZ539" s="279"/>
      <c r="CA539" s="279"/>
      <c r="CB539" s="279"/>
      <c r="CC539" s="279"/>
      <c r="CD539" s="279"/>
      <c r="CE539" s="279"/>
      <c r="CF539" s="279"/>
      <c r="CG539" s="279"/>
      <c r="CH539" s="279"/>
      <c r="CI539" s="279"/>
      <c r="CJ539" s="279"/>
      <c r="CK539" s="279"/>
      <c r="CL539" s="279"/>
      <c r="CM539" s="279"/>
      <c r="CN539" s="279"/>
      <c r="CO539" s="279"/>
      <c r="CP539" s="289" t="str">
        <f t="shared" si="29"/>
        <v/>
      </c>
      <c r="CQ539" s="202"/>
    </row>
    <row r="540" spans="1:95" x14ac:dyDescent="0.3">
      <c r="A540" s="99"/>
      <c r="B540" s="268">
        <f t="shared" si="30"/>
        <v>531</v>
      </c>
      <c r="C540" s="280"/>
      <c r="D540" s="280"/>
      <c r="F540" s="280"/>
      <c r="G540" s="282"/>
      <c r="H540" s="101"/>
      <c r="I540" s="283"/>
      <c r="J540" s="283"/>
      <c r="K540" s="283"/>
      <c r="L540" s="283"/>
      <c r="M540" s="283"/>
      <c r="N540" s="283"/>
      <c r="O540" s="283"/>
      <c r="P540" s="101"/>
      <c r="Q540" s="283"/>
      <c r="R540" s="283"/>
      <c r="S540" s="283"/>
      <c r="T540" s="283"/>
      <c r="U540" s="283"/>
      <c r="V540" s="283"/>
      <c r="W540" s="283"/>
      <c r="X540" s="102"/>
      <c r="Y540" s="284"/>
      <c r="Z540" s="284"/>
      <c r="AA540" s="284"/>
      <c r="AB540" s="206" t="str">
        <f t="shared" si="28"/>
        <v/>
      </c>
      <c r="AC540" s="285"/>
      <c r="AD540" s="286"/>
      <c r="AE540" s="102"/>
      <c r="AF540" s="287"/>
      <c r="AG540" s="287"/>
      <c r="AH540" s="102"/>
      <c r="AI540" s="279"/>
      <c r="AJ540" s="279"/>
      <c r="AK540" s="279"/>
      <c r="AL540" s="279"/>
      <c r="AM540" s="279"/>
      <c r="AN540" s="279"/>
      <c r="AO540" s="279"/>
      <c r="AP540" s="279"/>
      <c r="AQ540" s="92"/>
      <c r="AR540" s="279"/>
      <c r="AS540" s="279"/>
      <c r="AT540" s="279"/>
      <c r="AU540" s="279"/>
      <c r="AV540" s="279"/>
      <c r="AW540" s="279"/>
      <c r="AX540" s="279"/>
      <c r="AY540" s="279"/>
      <c r="AZ540" s="279"/>
      <c r="BA540" s="279"/>
      <c r="BB540" s="279"/>
      <c r="BC540" s="279"/>
      <c r="BD540" s="279"/>
      <c r="BE540" s="279"/>
      <c r="BF540" s="279"/>
      <c r="BG540" s="279"/>
      <c r="BH540" s="279"/>
      <c r="BI540" s="279"/>
      <c r="BJ540" s="279"/>
      <c r="BK540" s="279"/>
      <c r="BL540" s="279"/>
      <c r="BM540" s="279"/>
      <c r="BN540" s="279"/>
      <c r="BO540" s="279"/>
      <c r="BP540" s="279"/>
      <c r="BQ540" s="279"/>
      <c r="BR540" s="279"/>
      <c r="BS540" s="279"/>
      <c r="BT540" s="279"/>
      <c r="BU540" s="279"/>
      <c r="BV540" s="279"/>
      <c r="BW540" s="279"/>
      <c r="BX540" s="279"/>
      <c r="BY540" s="279"/>
      <c r="BZ540" s="279"/>
      <c r="CA540" s="279"/>
      <c r="CB540" s="279"/>
      <c r="CC540" s="279"/>
      <c r="CD540" s="279"/>
      <c r="CE540" s="279"/>
      <c r="CF540" s="279"/>
      <c r="CG540" s="279"/>
      <c r="CH540" s="279"/>
      <c r="CI540" s="279"/>
      <c r="CJ540" s="279"/>
      <c r="CK540" s="279"/>
      <c r="CL540" s="279"/>
      <c r="CM540" s="279"/>
      <c r="CN540" s="279"/>
      <c r="CO540" s="279"/>
      <c r="CP540" s="289" t="str">
        <f t="shared" si="29"/>
        <v/>
      </c>
      <c r="CQ540" s="202"/>
    </row>
    <row r="541" spans="1:95" x14ac:dyDescent="0.3">
      <c r="A541" s="99"/>
      <c r="B541" s="268">
        <f t="shared" si="30"/>
        <v>532</v>
      </c>
      <c r="C541" s="280"/>
      <c r="D541" s="280"/>
      <c r="F541" s="280"/>
      <c r="G541" s="282"/>
      <c r="H541" s="101"/>
      <c r="I541" s="283"/>
      <c r="J541" s="283"/>
      <c r="K541" s="283"/>
      <c r="L541" s="283"/>
      <c r="M541" s="283"/>
      <c r="N541" s="283"/>
      <c r="O541" s="283"/>
      <c r="P541" s="101"/>
      <c r="Q541" s="283"/>
      <c r="R541" s="283"/>
      <c r="S541" s="283"/>
      <c r="T541" s="283"/>
      <c r="U541" s="283"/>
      <c r="V541" s="283"/>
      <c r="W541" s="283"/>
      <c r="X541" s="102"/>
      <c r="Y541" s="284"/>
      <c r="Z541" s="284"/>
      <c r="AA541" s="284"/>
      <c r="AB541" s="206" t="str">
        <f t="shared" si="28"/>
        <v/>
      </c>
      <c r="AC541" s="285"/>
      <c r="AD541" s="286"/>
      <c r="AE541" s="102"/>
      <c r="AF541" s="287"/>
      <c r="AG541" s="287"/>
      <c r="AH541" s="102"/>
      <c r="AI541" s="279"/>
      <c r="AJ541" s="279"/>
      <c r="AK541" s="279"/>
      <c r="AL541" s="279"/>
      <c r="AM541" s="279"/>
      <c r="AN541" s="279"/>
      <c r="AO541" s="279"/>
      <c r="AP541" s="279"/>
      <c r="AQ541" s="92"/>
      <c r="AR541" s="279"/>
      <c r="AS541" s="279"/>
      <c r="AT541" s="279"/>
      <c r="AU541" s="279"/>
      <c r="AV541" s="279"/>
      <c r="AW541" s="279"/>
      <c r="AX541" s="279"/>
      <c r="AY541" s="279"/>
      <c r="AZ541" s="279"/>
      <c r="BA541" s="279"/>
      <c r="BB541" s="279"/>
      <c r="BC541" s="279"/>
      <c r="BD541" s="279"/>
      <c r="BE541" s="279"/>
      <c r="BF541" s="279"/>
      <c r="BG541" s="279"/>
      <c r="BH541" s="279"/>
      <c r="BI541" s="279"/>
      <c r="BJ541" s="279"/>
      <c r="BK541" s="279"/>
      <c r="BL541" s="279"/>
      <c r="BM541" s="279"/>
      <c r="BN541" s="279"/>
      <c r="BO541" s="279"/>
      <c r="BP541" s="279"/>
      <c r="BQ541" s="279"/>
      <c r="BR541" s="279"/>
      <c r="BS541" s="279"/>
      <c r="BT541" s="279"/>
      <c r="BU541" s="279"/>
      <c r="BV541" s="279"/>
      <c r="BW541" s="279"/>
      <c r="BX541" s="279"/>
      <c r="BY541" s="279"/>
      <c r="BZ541" s="279"/>
      <c r="CA541" s="279"/>
      <c r="CB541" s="279"/>
      <c r="CC541" s="279"/>
      <c r="CD541" s="279"/>
      <c r="CE541" s="279"/>
      <c r="CF541" s="279"/>
      <c r="CG541" s="279"/>
      <c r="CH541" s="279"/>
      <c r="CI541" s="279"/>
      <c r="CJ541" s="279"/>
      <c r="CK541" s="279"/>
      <c r="CL541" s="279"/>
      <c r="CM541" s="279"/>
      <c r="CN541" s="279"/>
      <c r="CO541" s="279"/>
      <c r="CP541" s="289" t="str">
        <f t="shared" si="29"/>
        <v/>
      </c>
      <c r="CQ541" s="202"/>
    </row>
    <row r="542" spans="1:95" x14ac:dyDescent="0.3">
      <c r="A542" s="99"/>
      <c r="B542" s="268">
        <f t="shared" si="30"/>
        <v>533</v>
      </c>
      <c r="C542" s="280"/>
      <c r="D542" s="280"/>
      <c r="F542" s="280"/>
      <c r="G542" s="282"/>
      <c r="H542" s="101"/>
      <c r="I542" s="283"/>
      <c r="J542" s="283"/>
      <c r="K542" s="283"/>
      <c r="L542" s="283"/>
      <c r="M542" s="283"/>
      <c r="N542" s="283"/>
      <c r="O542" s="283"/>
      <c r="P542" s="101"/>
      <c r="Q542" s="283"/>
      <c r="R542" s="283"/>
      <c r="S542" s="283"/>
      <c r="T542" s="283"/>
      <c r="U542" s="283"/>
      <c r="V542" s="283"/>
      <c r="W542" s="283"/>
      <c r="X542" s="102"/>
      <c r="Y542" s="284"/>
      <c r="Z542" s="284"/>
      <c r="AA542" s="284"/>
      <c r="AB542" s="206" t="str">
        <f t="shared" si="28"/>
        <v/>
      </c>
      <c r="AC542" s="285"/>
      <c r="AD542" s="286"/>
      <c r="AE542" s="102"/>
      <c r="AF542" s="287"/>
      <c r="AG542" s="287"/>
      <c r="AH542" s="102"/>
      <c r="AI542" s="279"/>
      <c r="AJ542" s="279"/>
      <c r="AK542" s="279"/>
      <c r="AL542" s="279"/>
      <c r="AM542" s="279"/>
      <c r="AN542" s="279"/>
      <c r="AO542" s="279"/>
      <c r="AP542" s="279"/>
      <c r="AQ542" s="92"/>
      <c r="AR542" s="279"/>
      <c r="AS542" s="279"/>
      <c r="AT542" s="279"/>
      <c r="AU542" s="279"/>
      <c r="AV542" s="279"/>
      <c r="AW542" s="279"/>
      <c r="AX542" s="279"/>
      <c r="AY542" s="279"/>
      <c r="AZ542" s="279"/>
      <c r="BA542" s="279"/>
      <c r="BB542" s="279"/>
      <c r="BC542" s="279"/>
      <c r="BD542" s="279"/>
      <c r="BE542" s="279"/>
      <c r="BF542" s="279"/>
      <c r="BG542" s="279"/>
      <c r="BH542" s="279"/>
      <c r="BI542" s="279"/>
      <c r="BJ542" s="279"/>
      <c r="BK542" s="279"/>
      <c r="BL542" s="279"/>
      <c r="BM542" s="279"/>
      <c r="BN542" s="279"/>
      <c r="BO542" s="279"/>
      <c r="BP542" s="279"/>
      <c r="BQ542" s="279"/>
      <c r="BR542" s="279"/>
      <c r="BS542" s="279"/>
      <c r="BT542" s="279"/>
      <c r="BU542" s="279"/>
      <c r="BV542" s="279"/>
      <c r="BW542" s="279"/>
      <c r="BX542" s="279"/>
      <c r="BY542" s="279"/>
      <c r="BZ542" s="279"/>
      <c r="CA542" s="279"/>
      <c r="CB542" s="279"/>
      <c r="CC542" s="279"/>
      <c r="CD542" s="279"/>
      <c r="CE542" s="279"/>
      <c r="CF542" s="279"/>
      <c r="CG542" s="279"/>
      <c r="CH542" s="279"/>
      <c r="CI542" s="279"/>
      <c r="CJ542" s="279"/>
      <c r="CK542" s="279"/>
      <c r="CL542" s="279"/>
      <c r="CM542" s="279"/>
      <c r="CN542" s="279"/>
      <c r="CO542" s="279"/>
      <c r="CP542" s="289" t="str">
        <f t="shared" si="29"/>
        <v/>
      </c>
      <c r="CQ542" s="202"/>
    </row>
    <row r="543" spans="1:95" x14ac:dyDescent="0.3">
      <c r="A543" s="99"/>
      <c r="B543" s="268">
        <f t="shared" si="30"/>
        <v>534</v>
      </c>
      <c r="C543" s="280"/>
      <c r="D543" s="280"/>
      <c r="F543" s="280"/>
      <c r="G543" s="282"/>
      <c r="H543" s="101"/>
      <c r="I543" s="283"/>
      <c r="J543" s="283"/>
      <c r="K543" s="283"/>
      <c r="L543" s="283"/>
      <c r="M543" s="283"/>
      <c r="N543" s="283"/>
      <c r="O543" s="283"/>
      <c r="P543" s="101"/>
      <c r="Q543" s="283"/>
      <c r="R543" s="283"/>
      <c r="S543" s="283"/>
      <c r="T543" s="283"/>
      <c r="U543" s="283"/>
      <c r="V543" s="283"/>
      <c r="W543" s="283"/>
      <c r="X543" s="102"/>
      <c r="Y543" s="284"/>
      <c r="Z543" s="284"/>
      <c r="AA543" s="284"/>
      <c r="AB543" s="206" t="str">
        <f t="shared" si="28"/>
        <v/>
      </c>
      <c r="AC543" s="285"/>
      <c r="AD543" s="286"/>
      <c r="AE543" s="102"/>
      <c r="AF543" s="287"/>
      <c r="AG543" s="287"/>
      <c r="AH543" s="102"/>
      <c r="AI543" s="279"/>
      <c r="AJ543" s="279"/>
      <c r="AK543" s="279"/>
      <c r="AL543" s="279"/>
      <c r="AM543" s="279"/>
      <c r="AN543" s="279"/>
      <c r="AO543" s="279"/>
      <c r="AP543" s="279"/>
      <c r="AQ543" s="92"/>
      <c r="AR543" s="279"/>
      <c r="AS543" s="279"/>
      <c r="AT543" s="279"/>
      <c r="AU543" s="279"/>
      <c r="AV543" s="279"/>
      <c r="AW543" s="279"/>
      <c r="AX543" s="279"/>
      <c r="AY543" s="279"/>
      <c r="AZ543" s="279"/>
      <c r="BA543" s="279"/>
      <c r="BB543" s="279"/>
      <c r="BC543" s="279"/>
      <c r="BD543" s="279"/>
      <c r="BE543" s="279"/>
      <c r="BF543" s="279"/>
      <c r="BG543" s="279"/>
      <c r="BH543" s="279"/>
      <c r="BI543" s="279"/>
      <c r="BJ543" s="279"/>
      <c r="BK543" s="279"/>
      <c r="BL543" s="279"/>
      <c r="BM543" s="279"/>
      <c r="BN543" s="279"/>
      <c r="BO543" s="279"/>
      <c r="BP543" s="279"/>
      <c r="BQ543" s="279"/>
      <c r="BR543" s="279"/>
      <c r="BS543" s="279"/>
      <c r="BT543" s="279"/>
      <c r="BU543" s="279"/>
      <c r="BV543" s="279"/>
      <c r="BW543" s="279"/>
      <c r="BX543" s="279"/>
      <c r="BY543" s="279"/>
      <c r="BZ543" s="279"/>
      <c r="CA543" s="279"/>
      <c r="CB543" s="279"/>
      <c r="CC543" s="279"/>
      <c r="CD543" s="279"/>
      <c r="CE543" s="279"/>
      <c r="CF543" s="279"/>
      <c r="CG543" s="279"/>
      <c r="CH543" s="279"/>
      <c r="CI543" s="279"/>
      <c r="CJ543" s="279"/>
      <c r="CK543" s="279"/>
      <c r="CL543" s="279"/>
      <c r="CM543" s="279"/>
      <c r="CN543" s="279"/>
      <c r="CO543" s="279"/>
      <c r="CP543" s="289" t="str">
        <f t="shared" si="29"/>
        <v/>
      </c>
      <c r="CQ543" s="202"/>
    </row>
    <row r="544" spans="1:95" x14ac:dyDescent="0.3">
      <c r="A544" s="99"/>
      <c r="B544" s="268">
        <f t="shared" si="30"/>
        <v>535</v>
      </c>
      <c r="C544" s="280"/>
      <c r="D544" s="280"/>
      <c r="F544" s="280"/>
      <c r="G544" s="282"/>
      <c r="H544" s="101"/>
      <c r="I544" s="283"/>
      <c r="J544" s="283"/>
      <c r="K544" s="283"/>
      <c r="L544" s="283"/>
      <c r="M544" s="283"/>
      <c r="N544" s="283"/>
      <c r="O544" s="283"/>
      <c r="P544" s="101"/>
      <c r="Q544" s="283"/>
      <c r="R544" s="283"/>
      <c r="S544" s="283"/>
      <c r="T544" s="283"/>
      <c r="U544" s="283"/>
      <c r="V544" s="283"/>
      <c r="W544" s="283"/>
      <c r="X544" s="102"/>
      <c r="Y544" s="284"/>
      <c r="Z544" s="284"/>
      <c r="AA544" s="284"/>
      <c r="AB544" s="206" t="str">
        <f t="shared" si="28"/>
        <v/>
      </c>
      <c r="AC544" s="285"/>
      <c r="AD544" s="286"/>
      <c r="AE544" s="102"/>
      <c r="AF544" s="287"/>
      <c r="AG544" s="287"/>
      <c r="AH544" s="102"/>
      <c r="AI544" s="279"/>
      <c r="AJ544" s="279"/>
      <c r="AK544" s="279"/>
      <c r="AL544" s="279"/>
      <c r="AM544" s="279"/>
      <c r="AN544" s="279"/>
      <c r="AO544" s="279"/>
      <c r="AP544" s="279"/>
      <c r="AQ544" s="92"/>
      <c r="AR544" s="279"/>
      <c r="AS544" s="279"/>
      <c r="AT544" s="279"/>
      <c r="AU544" s="279"/>
      <c r="AV544" s="279"/>
      <c r="AW544" s="279"/>
      <c r="AX544" s="279"/>
      <c r="AY544" s="279"/>
      <c r="AZ544" s="279"/>
      <c r="BA544" s="279"/>
      <c r="BB544" s="279"/>
      <c r="BC544" s="279"/>
      <c r="BD544" s="279"/>
      <c r="BE544" s="279"/>
      <c r="BF544" s="279"/>
      <c r="BG544" s="279"/>
      <c r="BH544" s="279"/>
      <c r="BI544" s="279"/>
      <c r="BJ544" s="279"/>
      <c r="BK544" s="279"/>
      <c r="BL544" s="279"/>
      <c r="BM544" s="279"/>
      <c r="BN544" s="279"/>
      <c r="BO544" s="279"/>
      <c r="BP544" s="279"/>
      <c r="BQ544" s="279"/>
      <c r="BR544" s="279"/>
      <c r="BS544" s="279"/>
      <c r="BT544" s="279"/>
      <c r="BU544" s="279"/>
      <c r="BV544" s="279"/>
      <c r="BW544" s="279"/>
      <c r="BX544" s="279"/>
      <c r="BY544" s="279"/>
      <c r="BZ544" s="279"/>
      <c r="CA544" s="279"/>
      <c r="CB544" s="279"/>
      <c r="CC544" s="279"/>
      <c r="CD544" s="279"/>
      <c r="CE544" s="279"/>
      <c r="CF544" s="279"/>
      <c r="CG544" s="279"/>
      <c r="CH544" s="279"/>
      <c r="CI544" s="279"/>
      <c r="CJ544" s="279"/>
      <c r="CK544" s="279"/>
      <c r="CL544" s="279"/>
      <c r="CM544" s="279"/>
      <c r="CN544" s="279"/>
      <c r="CO544" s="279"/>
      <c r="CP544" s="289" t="str">
        <f t="shared" si="29"/>
        <v/>
      </c>
      <c r="CQ544" s="202"/>
    </row>
    <row r="545" spans="1:95" x14ac:dyDescent="0.3">
      <c r="A545" s="99"/>
      <c r="B545" s="268">
        <f t="shared" si="30"/>
        <v>536</v>
      </c>
      <c r="C545" s="280"/>
      <c r="D545" s="280"/>
      <c r="F545" s="280"/>
      <c r="G545" s="282"/>
      <c r="H545" s="101"/>
      <c r="I545" s="283"/>
      <c r="J545" s="283"/>
      <c r="K545" s="283"/>
      <c r="L545" s="283"/>
      <c r="M545" s="283"/>
      <c r="N545" s="283"/>
      <c r="O545" s="283"/>
      <c r="P545" s="101"/>
      <c r="Q545" s="283"/>
      <c r="R545" s="283"/>
      <c r="S545" s="283"/>
      <c r="T545" s="283"/>
      <c r="U545" s="283"/>
      <c r="V545" s="283"/>
      <c r="W545" s="283"/>
      <c r="X545" s="102"/>
      <c r="Y545" s="284"/>
      <c r="Z545" s="284"/>
      <c r="AA545" s="284"/>
      <c r="AB545" s="206" t="str">
        <f t="shared" si="28"/>
        <v/>
      </c>
      <c r="AC545" s="285"/>
      <c r="AD545" s="286"/>
      <c r="AE545" s="102"/>
      <c r="AF545" s="287"/>
      <c r="AG545" s="287"/>
      <c r="AH545" s="102"/>
      <c r="AI545" s="279"/>
      <c r="AJ545" s="279"/>
      <c r="AK545" s="279"/>
      <c r="AL545" s="279"/>
      <c r="AM545" s="279"/>
      <c r="AN545" s="279"/>
      <c r="AO545" s="279"/>
      <c r="AP545" s="279"/>
      <c r="AQ545" s="92"/>
      <c r="AR545" s="279"/>
      <c r="AS545" s="279"/>
      <c r="AT545" s="279"/>
      <c r="AU545" s="279"/>
      <c r="AV545" s="279"/>
      <c r="AW545" s="279"/>
      <c r="AX545" s="279"/>
      <c r="AY545" s="279"/>
      <c r="AZ545" s="279"/>
      <c r="BA545" s="279"/>
      <c r="BB545" s="279"/>
      <c r="BC545" s="279"/>
      <c r="BD545" s="279"/>
      <c r="BE545" s="279"/>
      <c r="BF545" s="279"/>
      <c r="BG545" s="279"/>
      <c r="BH545" s="279"/>
      <c r="BI545" s="279"/>
      <c r="BJ545" s="279"/>
      <c r="BK545" s="279"/>
      <c r="BL545" s="279"/>
      <c r="BM545" s="279"/>
      <c r="BN545" s="279"/>
      <c r="BO545" s="279"/>
      <c r="BP545" s="279"/>
      <c r="BQ545" s="279"/>
      <c r="BR545" s="279"/>
      <c r="BS545" s="279"/>
      <c r="BT545" s="279"/>
      <c r="BU545" s="279"/>
      <c r="BV545" s="279"/>
      <c r="BW545" s="279"/>
      <c r="BX545" s="279"/>
      <c r="BY545" s="279"/>
      <c r="BZ545" s="279"/>
      <c r="CA545" s="279"/>
      <c r="CB545" s="279"/>
      <c r="CC545" s="279"/>
      <c r="CD545" s="279"/>
      <c r="CE545" s="279"/>
      <c r="CF545" s="279"/>
      <c r="CG545" s="279"/>
      <c r="CH545" s="279"/>
      <c r="CI545" s="279"/>
      <c r="CJ545" s="279"/>
      <c r="CK545" s="279"/>
      <c r="CL545" s="279"/>
      <c r="CM545" s="279"/>
      <c r="CN545" s="279"/>
      <c r="CO545" s="279"/>
      <c r="CP545" s="289" t="str">
        <f t="shared" si="29"/>
        <v/>
      </c>
      <c r="CQ545" s="202"/>
    </row>
    <row r="546" spans="1:95" x14ac:dyDescent="0.3">
      <c r="A546" s="99"/>
      <c r="B546" s="268">
        <f t="shared" si="30"/>
        <v>537</v>
      </c>
      <c r="C546" s="280"/>
      <c r="D546" s="280"/>
      <c r="F546" s="280"/>
      <c r="G546" s="282"/>
      <c r="H546" s="101"/>
      <c r="I546" s="283"/>
      <c r="J546" s="283"/>
      <c r="K546" s="283"/>
      <c r="L546" s="283"/>
      <c r="M546" s="283"/>
      <c r="N546" s="283"/>
      <c r="O546" s="283"/>
      <c r="P546" s="101"/>
      <c r="Q546" s="283"/>
      <c r="R546" s="283"/>
      <c r="S546" s="283"/>
      <c r="T546" s="283"/>
      <c r="U546" s="283"/>
      <c r="V546" s="283"/>
      <c r="W546" s="283"/>
      <c r="X546" s="102"/>
      <c r="Y546" s="284"/>
      <c r="Z546" s="284"/>
      <c r="AA546" s="284"/>
      <c r="AB546" s="206" t="str">
        <f t="shared" si="28"/>
        <v/>
      </c>
      <c r="AC546" s="285"/>
      <c r="AD546" s="286"/>
      <c r="AE546" s="102"/>
      <c r="AF546" s="287"/>
      <c r="AG546" s="287"/>
      <c r="AH546" s="102"/>
      <c r="AI546" s="279"/>
      <c r="AJ546" s="279"/>
      <c r="AK546" s="279"/>
      <c r="AL546" s="279"/>
      <c r="AM546" s="279"/>
      <c r="AN546" s="279"/>
      <c r="AO546" s="279"/>
      <c r="AP546" s="279"/>
      <c r="AQ546" s="92"/>
      <c r="AR546" s="279"/>
      <c r="AS546" s="279"/>
      <c r="AT546" s="279"/>
      <c r="AU546" s="279"/>
      <c r="AV546" s="279"/>
      <c r="AW546" s="279"/>
      <c r="AX546" s="279"/>
      <c r="AY546" s="279"/>
      <c r="AZ546" s="279"/>
      <c r="BA546" s="279"/>
      <c r="BB546" s="279"/>
      <c r="BC546" s="279"/>
      <c r="BD546" s="279"/>
      <c r="BE546" s="279"/>
      <c r="BF546" s="279"/>
      <c r="BG546" s="279"/>
      <c r="BH546" s="279"/>
      <c r="BI546" s="279"/>
      <c r="BJ546" s="279"/>
      <c r="BK546" s="279"/>
      <c r="BL546" s="279"/>
      <c r="BM546" s="279"/>
      <c r="BN546" s="279"/>
      <c r="BO546" s="279"/>
      <c r="BP546" s="279"/>
      <c r="BQ546" s="279"/>
      <c r="BR546" s="279"/>
      <c r="BS546" s="279"/>
      <c r="BT546" s="279"/>
      <c r="BU546" s="279"/>
      <c r="BV546" s="279"/>
      <c r="BW546" s="279"/>
      <c r="BX546" s="279"/>
      <c r="BY546" s="279"/>
      <c r="BZ546" s="279"/>
      <c r="CA546" s="279"/>
      <c r="CB546" s="279"/>
      <c r="CC546" s="279"/>
      <c r="CD546" s="279"/>
      <c r="CE546" s="279"/>
      <c r="CF546" s="279"/>
      <c r="CG546" s="279"/>
      <c r="CH546" s="279"/>
      <c r="CI546" s="279"/>
      <c r="CJ546" s="279"/>
      <c r="CK546" s="279"/>
      <c r="CL546" s="279"/>
      <c r="CM546" s="279"/>
      <c r="CN546" s="279"/>
      <c r="CO546" s="279"/>
      <c r="CP546" s="289" t="str">
        <f t="shared" si="29"/>
        <v/>
      </c>
      <c r="CQ546" s="202"/>
    </row>
    <row r="547" spans="1:95" x14ac:dyDescent="0.3">
      <c r="A547" s="99"/>
      <c r="B547" s="268">
        <f t="shared" si="30"/>
        <v>538</v>
      </c>
      <c r="C547" s="280"/>
      <c r="D547" s="280"/>
      <c r="F547" s="280"/>
      <c r="G547" s="282"/>
      <c r="H547" s="101"/>
      <c r="I547" s="283"/>
      <c r="J547" s="283"/>
      <c r="K547" s="283"/>
      <c r="L547" s="283"/>
      <c r="M547" s="283"/>
      <c r="N547" s="283"/>
      <c r="O547" s="283"/>
      <c r="P547" s="101"/>
      <c r="Q547" s="283"/>
      <c r="R547" s="283"/>
      <c r="S547" s="283"/>
      <c r="T547" s="283"/>
      <c r="U547" s="283"/>
      <c r="V547" s="283"/>
      <c r="W547" s="283"/>
      <c r="X547" s="102"/>
      <c r="Y547" s="284"/>
      <c r="Z547" s="284"/>
      <c r="AA547" s="284"/>
      <c r="AB547" s="206" t="str">
        <f t="shared" si="28"/>
        <v/>
      </c>
      <c r="AC547" s="285"/>
      <c r="AD547" s="286"/>
      <c r="AE547" s="102"/>
      <c r="AF547" s="287"/>
      <c r="AG547" s="287"/>
      <c r="AH547" s="102"/>
      <c r="AI547" s="279"/>
      <c r="AJ547" s="279"/>
      <c r="AK547" s="279"/>
      <c r="AL547" s="279"/>
      <c r="AM547" s="279"/>
      <c r="AN547" s="279"/>
      <c r="AO547" s="279"/>
      <c r="AP547" s="279"/>
      <c r="AQ547" s="92"/>
      <c r="AR547" s="279"/>
      <c r="AS547" s="279"/>
      <c r="AT547" s="279"/>
      <c r="AU547" s="279"/>
      <c r="AV547" s="279"/>
      <c r="AW547" s="279"/>
      <c r="AX547" s="279"/>
      <c r="AY547" s="279"/>
      <c r="AZ547" s="279"/>
      <c r="BA547" s="279"/>
      <c r="BB547" s="279"/>
      <c r="BC547" s="279"/>
      <c r="BD547" s="279"/>
      <c r="BE547" s="279"/>
      <c r="BF547" s="279"/>
      <c r="BG547" s="279"/>
      <c r="BH547" s="279"/>
      <c r="BI547" s="279"/>
      <c r="BJ547" s="279"/>
      <c r="BK547" s="279"/>
      <c r="BL547" s="279"/>
      <c r="BM547" s="279"/>
      <c r="BN547" s="279"/>
      <c r="BO547" s="279"/>
      <c r="BP547" s="279"/>
      <c r="BQ547" s="279"/>
      <c r="BR547" s="279"/>
      <c r="BS547" s="279"/>
      <c r="BT547" s="279"/>
      <c r="BU547" s="279"/>
      <c r="BV547" s="279"/>
      <c r="BW547" s="279"/>
      <c r="BX547" s="279"/>
      <c r="BY547" s="279"/>
      <c r="BZ547" s="279"/>
      <c r="CA547" s="279"/>
      <c r="CB547" s="279"/>
      <c r="CC547" s="279"/>
      <c r="CD547" s="279"/>
      <c r="CE547" s="279"/>
      <c r="CF547" s="279"/>
      <c r="CG547" s="279"/>
      <c r="CH547" s="279"/>
      <c r="CI547" s="279"/>
      <c r="CJ547" s="279"/>
      <c r="CK547" s="279"/>
      <c r="CL547" s="279"/>
      <c r="CM547" s="279"/>
      <c r="CN547" s="279"/>
      <c r="CO547" s="279"/>
      <c r="CP547" s="289" t="str">
        <f t="shared" si="29"/>
        <v/>
      </c>
      <c r="CQ547" s="202"/>
    </row>
    <row r="548" spans="1:95" x14ac:dyDescent="0.3">
      <c r="A548" s="99"/>
      <c r="B548" s="268">
        <f t="shared" si="30"/>
        <v>539</v>
      </c>
      <c r="C548" s="280"/>
      <c r="D548" s="280"/>
      <c r="F548" s="280"/>
      <c r="G548" s="282"/>
      <c r="H548" s="101"/>
      <c r="I548" s="283"/>
      <c r="J548" s="283"/>
      <c r="K548" s="283"/>
      <c r="L548" s="283"/>
      <c r="M548" s="283"/>
      <c r="N548" s="283"/>
      <c r="O548" s="283"/>
      <c r="P548" s="101"/>
      <c r="Q548" s="283"/>
      <c r="R548" s="283"/>
      <c r="S548" s="283"/>
      <c r="T548" s="283"/>
      <c r="U548" s="283"/>
      <c r="V548" s="283"/>
      <c r="W548" s="283"/>
      <c r="X548" s="102"/>
      <c r="Y548" s="284"/>
      <c r="Z548" s="284"/>
      <c r="AA548" s="284"/>
      <c r="AB548" s="206" t="str">
        <f t="shared" si="28"/>
        <v/>
      </c>
      <c r="AC548" s="285"/>
      <c r="AD548" s="286"/>
      <c r="AE548" s="102"/>
      <c r="AF548" s="287"/>
      <c r="AG548" s="287"/>
      <c r="AH548" s="102"/>
      <c r="AI548" s="279"/>
      <c r="AJ548" s="279"/>
      <c r="AK548" s="279"/>
      <c r="AL548" s="279"/>
      <c r="AM548" s="279"/>
      <c r="AN548" s="279"/>
      <c r="AO548" s="279"/>
      <c r="AP548" s="279"/>
      <c r="AQ548" s="92"/>
      <c r="AR548" s="279"/>
      <c r="AS548" s="279"/>
      <c r="AT548" s="279"/>
      <c r="AU548" s="279"/>
      <c r="AV548" s="279"/>
      <c r="AW548" s="279"/>
      <c r="AX548" s="279"/>
      <c r="AY548" s="279"/>
      <c r="AZ548" s="279"/>
      <c r="BA548" s="279"/>
      <c r="BB548" s="279"/>
      <c r="BC548" s="279"/>
      <c r="BD548" s="279"/>
      <c r="BE548" s="279"/>
      <c r="BF548" s="279"/>
      <c r="BG548" s="279"/>
      <c r="BH548" s="279"/>
      <c r="BI548" s="279"/>
      <c r="BJ548" s="279"/>
      <c r="BK548" s="279"/>
      <c r="BL548" s="279"/>
      <c r="BM548" s="279"/>
      <c r="BN548" s="279"/>
      <c r="BO548" s="279"/>
      <c r="BP548" s="279"/>
      <c r="BQ548" s="279"/>
      <c r="BR548" s="279"/>
      <c r="BS548" s="279"/>
      <c r="BT548" s="279"/>
      <c r="BU548" s="279"/>
      <c r="BV548" s="279"/>
      <c r="BW548" s="279"/>
      <c r="BX548" s="279"/>
      <c r="BY548" s="279"/>
      <c r="BZ548" s="279"/>
      <c r="CA548" s="279"/>
      <c r="CB548" s="279"/>
      <c r="CC548" s="279"/>
      <c r="CD548" s="279"/>
      <c r="CE548" s="279"/>
      <c r="CF548" s="279"/>
      <c r="CG548" s="279"/>
      <c r="CH548" s="279"/>
      <c r="CI548" s="279"/>
      <c r="CJ548" s="279"/>
      <c r="CK548" s="279"/>
      <c r="CL548" s="279"/>
      <c r="CM548" s="279"/>
      <c r="CN548" s="279"/>
      <c r="CO548" s="279"/>
      <c r="CP548" s="289" t="str">
        <f t="shared" si="29"/>
        <v/>
      </c>
      <c r="CQ548" s="202"/>
    </row>
    <row r="549" spans="1:95" x14ac:dyDescent="0.3">
      <c r="A549" s="99"/>
      <c r="B549" s="268">
        <f t="shared" si="30"/>
        <v>540</v>
      </c>
      <c r="C549" s="280"/>
      <c r="D549" s="280"/>
      <c r="F549" s="280"/>
      <c r="G549" s="282"/>
      <c r="H549" s="101"/>
      <c r="I549" s="283"/>
      <c r="J549" s="283"/>
      <c r="K549" s="283"/>
      <c r="L549" s="283"/>
      <c r="M549" s="283"/>
      <c r="N549" s="283"/>
      <c r="O549" s="283"/>
      <c r="P549" s="101"/>
      <c r="Q549" s="283"/>
      <c r="R549" s="283"/>
      <c r="S549" s="283"/>
      <c r="T549" s="283"/>
      <c r="U549" s="283"/>
      <c r="V549" s="283"/>
      <c r="W549" s="283"/>
      <c r="X549" s="102"/>
      <c r="Y549" s="284"/>
      <c r="Z549" s="284"/>
      <c r="AA549" s="284"/>
      <c r="AB549" s="206" t="str">
        <f t="shared" si="28"/>
        <v/>
      </c>
      <c r="AC549" s="285"/>
      <c r="AD549" s="286"/>
      <c r="AE549" s="102"/>
      <c r="AF549" s="287"/>
      <c r="AG549" s="287"/>
      <c r="AH549" s="102"/>
      <c r="AI549" s="279"/>
      <c r="AJ549" s="279"/>
      <c r="AK549" s="279"/>
      <c r="AL549" s="279"/>
      <c r="AM549" s="279"/>
      <c r="AN549" s="279"/>
      <c r="AO549" s="279"/>
      <c r="AP549" s="279"/>
      <c r="AQ549" s="92"/>
      <c r="AR549" s="279"/>
      <c r="AS549" s="279"/>
      <c r="AT549" s="279"/>
      <c r="AU549" s="279"/>
      <c r="AV549" s="279"/>
      <c r="AW549" s="279"/>
      <c r="AX549" s="279"/>
      <c r="AY549" s="279"/>
      <c r="AZ549" s="279"/>
      <c r="BA549" s="279"/>
      <c r="BB549" s="279"/>
      <c r="BC549" s="279"/>
      <c r="BD549" s="279"/>
      <c r="BE549" s="279"/>
      <c r="BF549" s="279"/>
      <c r="BG549" s="279"/>
      <c r="BH549" s="279"/>
      <c r="BI549" s="279"/>
      <c r="BJ549" s="279"/>
      <c r="BK549" s="279"/>
      <c r="BL549" s="279"/>
      <c r="BM549" s="279"/>
      <c r="BN549" s="279"/>
      <c r="BO549" s="279"/>
      <c r="BP549" s="279"/>
      <c r="BQ549" s="279"/>
      <c r="BR549" s="279"/>
      <c r="BS549" s="279"/>
      <c r="BT549" s="279"/>
      <c r="BU549" s="279"/>
      <c r="BV549" s="279"/>
      <c r="BW549" s="279"/>
      <c r="BX549" s="279"/>
      <c r="BY549" s="279"/>
      <c r="BZ549" s="279"/>
      <c r="CA549" s="279"/>
      <c r="CB549" s="279"/>
      <c r="CC549" s="279"/>
      <c r="CD549" s="279"/>
      <c r="CE549" s="279"/>
      <c r="CF549" s="279"/>
      <c r="CG549" s="279"/>
      <c r="CH549" s="279"/>
      <c r="CI549" s="279"/>
      <c r="CJ549" s="279"/>
      <c r="CK549" s="279"/>
      <c r="CL549" s="279"/>
      <c r="CM549" s="279"/>
      <c r="CN549" s="279"/>
      <c r="CO549" s="279"/>
      <c r="CP549" s="289" t="str">
        <f t="shared" si="29"/>
        <v/>
      </c>
      <c r="CQ549" s="202"/>
    </row>
    <row r="550" spans="1:95" x14ac:dyDescent="0.3">
      <c r="A550" s="99"/>
      <c r="B550" s="268">
        <f t="shared" si="30"/>
        <v>541</v>
      </c>
      <c r="C550" s="280"/>
      <c r="D550" s="280"/>
      <c r="F550" s="280"/>
      <c r="G550" s="282"/>
      <c r="H550" s="101"/>
      <c r="I550" s="283"/>
      <c r="J550" s="283"/>
      <c r="K550" s="283"/>
      <c r="L550" s="283"/>
      <c r="M550" s="283"/>
      <c r="N550" s="283"/>
      <c r="O550" s="283"/>
      <c r="P550" s="101"/>
      <c r="Q550" s="283"/>
      <c r="R550" s="283"/>
      <c r="S550" s="283"/>
      <c r="T550" s="283"/>
      <c r="U550" s="283"/>
      <c r="V550" s="283"/>
      <c r="W550" s="283"/>
      <c r="X550" s="102"/>
      <c r="Y550" s="284"/>
      <c r="Z550" s="284"/>
      <c r="AA550" s="284"/>
      <c r="AB550" s="206" t="str">
        <f t="shared" si="28"/>
        <v/>
      </c>
      <c r="AC550" s="285"/>
      <c r="AD550" s="286"/>
      <c r="AE550" s="102"/>
      <c r="AF550" s="287"/>
      <c r="AG550" s="287"/>
      <c r="AH550" s="102"/>
      <c r="AI550" s="279"/>
      <c r="AJ550" s="279"/>
      <c r="AK550" s="279"/>
      <c r="AL550" s="279"/>
      <c r="AM550" s="279"/>
      <c r="AN550" s="279"/>
      <c r="AO550" s="279"/>
      <c r="AP550" s="279"/>
      <c r="AQ550" s="92"/>
      <c r="AR550" s="279"/>
      <c r="AS550" s="279"/>
      <c r="AT550" s="279"/>
      <c r="AU550" s="279"/>
      <c r="AV550" s="279"/>
      <c r="AW550" s="279"/>
      <c r="AX550" s="279"/>
      <c r="AY550" s="279"/>
      <c r="AZ550" s="279"/>
      <c r="BA550" s="279"/>
      <c r="BB550" s="279"/>
      <c r="BC550" s="279"/>
      <c r="BD550" s="279"/>
      <c r="BE550" s="279"/>
      <c r="BF550" s="279"/>
      <c r="BG550" s="279"/>
      <c r="BH550" s="279"/>
      <c r="BI550" s="279"/>
      <c r="BJ550" s="279"/>
      <c r="BK550" s="279"/>
      <c r="BL550" s="279"/>
      <c r="BM550" s="279"/>
      <c r="BN550" s="279"/>
      <c r="BO550" s="279"/>
      <c r="BP550" s="279"/>
      <c r="BQ550" s="279"/>
      <c r="BR550" s="279"/>
      <c r="BS550" s="279"/>
      <c r="BT550" s="279"/>
      <c r="BU550" s="279"/>
      <c r="BV550" s="279"/>
      <c r="BW550" s="279"/>
      <c r="BX550" s="279"/>
      <c r="BY550" s="279"/>
      <c r="BZ550" s="279"/>
      <c r="CA550" s="279"/>
      <c r="CB550" s="279"/>
      <c r="CC550" s="279"/>
      <c r="CD550" s="279"/>
      <c r="CE550" s="279"/>
      <c r="CF550" s="279"/>
      <c r="CG550" s="279"/>
      <c r="CH550" s="279"/>
      <c r="CI550" s="279"/>
      <c r="CJ550" s="279"/>
      <c r="CK550" s="279"/>
      <c r="CL550" s="279"/>
      <c r="CM550" s="279"/>
      <c r="CN550" s="279"/>
      <c r="CO550" s="279"/>
      <c r="CP550" s="289" t="str">
        <f t="shared" si="29"/>
        <v/>
      </c>
      <c r="CQ550" s="202"/>
    </row>
    <row r="551" spans="1:95" x14ac:dyDescent="0.3">
      <c r="A551" s="99"/>
      <c r="B551" s="268">
        <f t="shared" si="30"/>
        <v>542</v>
      </c>
      <c r="C551" s="280"/>
      <c r="D551" s="280"/>
      <c r="F551" s="280"/>
      <c r="G551" s="282"/>
      <c r="H551" s="101"/>
      <c r="I551" s="283"/>
      <c r="J551" s="283"/>
      <c r="K551" s="283"/>
      <c r="L551" s="283"/>
      <c r="M551" s="283"/>
      <c r="N551" s="283"/>
      <c r="O551" s="283"/>
      <c r="P551" s="101"/>
      <c r="Q551" s="283"/>
      <c r="R551" s="283"/>
      <c r="S551" s="283"/>
      <c r="T551" s="283"/>
      <c r="U551" s="283"/>
      <c r="V551" s="283"/>
      <c r="W551" s="283"/>
      <c r="X551" s="102"/>
      <c r="Y551" s="284"/>
      <c r="Z551" s="284"/>
      <c r="AA551" s="284"/>
      <c r="AB551" s="206" t="str">
        <f t="shared" si="28"/>
        <v/>
      </c>
      <c r="AC551" s="285"/>
      <c r="AD551" s="286"/>
      <c r="AE551" s="102"/>
      <c r="AF551" s="287"/>
      <c r="AG551" s="287"/>
      <c r="AH551" s="102"/>
      <c r="AI551" s="279"/>
      <c r="AJ551" s="279"/>
      <c r="AK551" s="279"/>
      <c r="AL551" s="279"/>
      <c r="AM551" s="279"/>
      <c r="AN551" s="279"/>
      <c r="AO551" s="279"/>
      <c r="AP551" s="279"/>
      <c r="AQ551" s="92"/>
      <c r="AR551" s="279"/>
      <c r="AS551" s="279"/>
      <c r="AT551" s="279"/>
      <c r="AU551" s="279"/>
      <c r="AV551" s="279"/>
      <c r="AW551" s="279"/>
      <c r="AX551" s="279"/>
      <c r="AY551" s="279"/>
      <c r="AZ551" s="279"/>
      <c r="BA551" s="279"/>
      <c r="BB551" s="279"/>
      <c r="BC551" s="279"/>
      <c r="BD551" s="279"/>
      <c r="BE551" s="279"/>
      <c r="BF551" s="279"/>
      <c r="BG551" s="279"/>
      <c r="BH551" s="279"/>
      <c r="BI551" s="279"/>
      <c r="BJ551" s="279"/>
      <c r="BK551" s="279"/>
      <c r="BL551" s="279"/>
      <c r="BM551" s="279"/>
      <c r="BN551" s="279"/>
      <c r="BO551" s="279"/>
      <c r="BP551" s="279"/>
      <c r="BQ551" s="279"/>
      <c r="BR551" s="279"/>
      <c r="BS551" s="279"/>
      <c r="BT551" s="279"/>
      <c r="BU551" s="279"/>
      <c r="BV551" s="279"/>
      <c r="BW551" s="279"/>
      <c r="BX551" s="279"/>
      <c r="BY551" s="279"/>
      <c r="BZ551" s="279"/>
      <c r="CA551" s="279"/>
      <c r="CB551" s="279"/>
      <c r="CC551" s="279"/>
      <c r="CD551" s="279"/>
      <c r="CE551" s="279"/>
      <c r="CF551" s="279"/>
      <c r="CG551" s="279"/>
      <c r="CH551" s="279"/>
      <c r="CI551" s="279"/>
      <c r="CJ551" s="279"/>
      <c r="CK551" s="279"/>
      <c r="CL551" s="279"/>
      <c r="CM551" s="279"/>
      <c r="CN551" s="279"/>
      <c r="CO551" s="279"/>
      <c r="CP551" s="289" t="str">
        <f t="shared" si="29"/>
        <v/>
      </c>
      <c r="CQ551" s="202"/>
    </row>
    <row r="552" spans="1:95" x14ac:dyDescent="0.3">
      <c r="A552" s="99"/>
      <c r="B552" s="268">
        <f t="shared" si="30"/>
        <v>543</v>
      </c>
      <c r="C552" s="280"/>
      <c r="D552" s="280"/>
      <c r="F552" s="280"/>
      <c r="G552" s="282"/>
      <c r="H552" s="101"/>
      <c r="I552" s="283"/>
      <c r="J552" s="283"/>
      <c r="K552" s="283"/>
      <c r="L552" s="283"/>
      <c r="M552" s="283"/>
      <c r="N552" s="283"/>
      <c r="O552" s="283"/>
      <c r="P552" s="101"/>
      <c r="Q552" s="283"/>
      <c r="R552" s="283"/>
      <c r="S552" s="283"/>
      <c r="T552" s="283"/>
      <c r="U552" s="283"/>
      <c r="V552" s="283"/>
      <c r="W552" s="283"/>
      <c r="X552" s="102"/>
      <c r="Y552" s="284"/>
      <c r="Z552" s="284"/>
      <c r="AA552" s="284"/>
      <c r="AB552" s="206" t="str">
        <f t="shared" si="28"/>
        <v/>
      </c>
      <c r="AC552" s="285"/>
      <c r="AD552" s="286"/>
      <c r="AE552" s="102"/>
      <c r="AF552" s="287"/>
      <c r="AG552" s="287"/>
      <c r="AH552" s="102"/>
      <c r="AI552" s="279"/>
      <c r="AJ552" s="279"/>
      <c r="AK552" s="279"/>
      <c r="AL552" s="279"/>
      <c r="AM552" s="279"/>
      <c r="AN552" s="279"/>
      <c r="AO552" s="279"/>
      <c r="AP552" s="279"/>
      <c r="AQ552" s="92"/>
      <c r="AR552" s="279"/>
      <c r="AS552" s="279"/>
      <c r="AT552" s="279"/>
      <c r="AU552" s="279"/>
      <c r="AV552" s="279"/>
      <c r="AW552" s="279"/>
      <c r="AX552" s="279"/>
      <c r="AY552" s="279"/>
      <c r="AZ552" s="279"/>
      <c r="BA552" s="279"/>
      <c r="BB552" s="279"/>
      <c r="BC552" s="279"/>
      <c r="BD552" s="279"/>
      <c r="BE552" s="279"/>
      <c r="BF552" s="279"/>
      <c r="BG552" s="279"/>
      <c r="BH552" s="279"/>
      <c r="BI552" s="279"/>
      <c r="BJ552" s="279"/>
      <c r="BK552" s="279"/>
      <c r="BL552" s="279"/>
      <c r="BM552" s="279"/>
      <c r="BN552" s="279"/>
      <c r="BO552" s="279"/>
      <c r="BP552" s="279"/>
      <c r="BQ552" s="279"/>
      <c r="BR552" s="279"/>
      <c r="BS552" s="279"/>
      <c r="BT552" s="279"/>
      <c r="BU552" s="279"/>
      <c r="BV552" s="279"/>
      <c r="BW552" s="279"/>
      <c r="BX552" s="279"/>
      <c r="BY552" s="279"/>
      <c r="BZ552" s="279"/>
      <c r="CA552" s="279"/>
      <c r="CB552" s="279"/>
      <c r="CC552" s="279"/>
      <c r="CD552" s="279"/>
      <c r="CE552" s="279"/>
      <c r="CF552" s="279"/>
      <c r="CG552" s="279"/>
      <c r="CH552" s="279"/>
      <c r="CI552" s="279"/>
      <c r="CJ552" s="279"/>
      <c r="CK552" s="279"/>
      <c r="CL552" s="279"/>
      <c r="CM552" s="279"/>
      <c r="CN552" s="279"/>
      <c r="CO552" s="279"/>
      <c r="CP552" s="289" t="str">
        <f t="shared" si="29"/>
        <v/>
      </c>
      <c r="CQ552" s="202"/>
    </row>
    <row r="553" spans="1:95" x14ac:dyDescent="0.3">
      <c r="A553" s="99"/>
      <c r="B553" s="268">
        <f t="shared" si="30"/>
        <v>544</v>
      </c>
      <c r="C553" s="280"/>
      <c r="D553" s="280"/>
      <c r="F553" s="280"/>
      <c r="G553" s="282"/>
      <c r="H553" s="101"/>
      <c r="I553" s="283"/>
      <c r="J553" s="283"/>
      <c r="K553" s="283"/>
      <c r="L553" s="283"/>
      <c r="M553" s="283"/>
      <c r="N553" s="283"/>
      <c r="O553" s="283"/>
      <c r="P553" s="101"/>
      <c r="Q553" s="283"/>
      <c r="R553" s="283"/>
      <c r="S553" s="283"/>
      <c r="T553" s="283"/>
      <c r="U553" s="283"/>
      <c r="V553" s="283"/>
      <c r="W553" s="283"/>
      <c r="X553" s="102"/>
      <c r="Y553" s="284"/>
      <c r="Z553" s="284"/>
      <c r="AA553" s="284"/>
      <c r="AB553" s="206" t="str">
        <f t="shared" si="28"/>
        <v/>
      </c>
      <c r="AC553" s="285"/>
      <c r="AD553" s="286"/>
      <c r="AE553" s="102"/>
      <c r="AF553" s="287"/>
      <c r="AG553" s="287"/>
      <c r="AH553" s="102"/>
      <c r="AI553" s="279"/>
      <c r="AJ553" s="279"/>
      <c r="AK553" s="279"/>
      <c r="AL553" s="279"/>
      <c r="AM553" s="279"/>
      <c r="AN553" s="279"/>
      <c r="AO553" s="279"/>
      <c r="AP553" s="279"/>
      <c r="AQ553" s="92"/>
      <c r="AR553" s="279"/>
      <c r="AS553" s="279"/>
      <c r="AT553" s="279"/>
      <c r="AU553" s="279"/>
      <c r="AV553" s="279"/>
      <c r="AW553" s="279"/>
      <c r="AX553" s="279"/>
      <c r="AY553" s="279"/>
      <c r="AZ553" s="279"/>
      <c r="BA553" s="279"/>
      <c r="BB553" s="279"/>
      <c r="BC553" s="279"/>
      <c r="BD553" s="279"/>
      <c r="BE553" s="279"/>
      <c r="BF553" s="279"/>
      <c r="BG553" s="279"/>
      <c r="BH553" s="279"/>
      <c r="BI553" s="279"/>
      <c r="BJ553" s="279"/>
      <c r="BK553" s="279"/>
      <c r="BL553" s="279"/>
      <c r="BM553" s="279"/>
      <c r="BN553" s="279"/>
      <c r="BO553" s="279"/>
      <c r="BP553" s="279"/>
      <c r="BQ553" s="279"/>
      <c r="BR553" s="279"/>
      <c r="BS553" s="279"/>
      <c r="BT553" s="279"/>
      <c r="BU553" s="279"/>
      <c r="BV553" s="279"/>
      <c r="BW553" s="279"/>
      <c r="BX553" s="279"/>
      <c r="BY553" s="279"/>
      <c r="BZ553" s="279"/>
      <c r="CA553" s="279"/>
      <c r="CB553" s="279"/>
      <c r="CC553" s="279"/>
      <c r="CD553" s="279"/>
      <c r="CE553" s="279"/>
      <c r="CF553" s="279"/>
      <c r="CG553" s="279"/>
      <c r="CH553" s="279"/>
      <c r="CI553" s="279"/>
      <c r="CJ553" s="279"/>
      <c r="CK553" s="279"/>
      <c r="CL553" s="279"/>
      <c r="CM553" s="279"/>
      <c r="CN553" s="279"/>
      <c r="CO553" s="279"/>
      <c r="CP553" s="289" t="str">
        <f t="shared" si="29"/>
        <v/>
      </c>
      <c r="CQ553" s="202"/>
    </row>
    <row r="554" spans="1:95" x14ac:dyDescent="0.3">
      <c r="A554" s="99"/>
      <c r="B554" s="268">
        <f t="shared" si="30"/>
        <v>545</v>
      </c>
      <c r="C554" s="280"/>
      <c r="D554" s="280"/>
      <c r="F554" s="280"/>
      <c r="G554" s="282"/>
      <c r="H554" s="101"/>
      <c r="I554" s="283"/>
      <c r="J554" s="283"/>
      <c r="K554" s="283"/>
      <c r="L554" s="283"/>
      <c r="M554" s="283"/>
      <c r="N554" s="283"/>
      <c r="O554" s="283"/>
      <c r="P554" s="101"/>
      <c r="Q554" s="283"/>
      <c r="R554" s="283"/>
      <c r="S554" s="283"/>
      <c r="T554" s="283"/>
      <c r="U554" s="283"/>
      <c r="V554" s="283"/>
      <c r="W554" s="283"/>
      <c r="X554" s="102"/>
      <c r="Y554" s="284"/>
      <c r="Z554" s="284"/>
      <c r="AA554" s="284"/>
      <c r="AB554" s="206" t="str">
        <f t="shared" si="28"/>
        <v/>
      </c>
      <c r="AC554" s="285"/>
      <c r="AD554" s="286"/>
      <c r="AE554" s="102"/>
      <c r="AF554" s="287"/>
      <c r="AG554" s="287"/>
      <c r="AH554" s="102"/>
      <c r="AI554" s="279"/>
      <c r="AJ554" s="279"/>
      <c r="AK554" s="279"/>
      <c r="AL554" s="279"/>
      <c r="AM554" s="279"/>
      <c r="AN554" s="279"/>
      <c r="AO554" s="279"/>
      <c r="AP554" s="279"/>
      <c r="AQ554" s="92"/>
      <c r="AR554" s="279"/>
      <c r="AS554" s="279"/>
      <c r="AT554" s="279"/>
      <c r="AU554" s="279"/>
      <c r="AV554" s="279"/>
      <c r="AW554" s="279"/>
      <c r="AX554" s="279"/>
      <c r="AY554" s="279"/>
      <c r="AZ554" s="279"/>
      <c r="BA554" s="279"/>
      <c r="BB554" s="279"/>
      <c r="BC554" s="279"/>
      <c r="BD554" s="279"/>
      <c r="BE554" s="279"/>
      <c r="BF554" s="279"/>
      <c r="BG554" s="279"/>
      <c r="BH554" s="279"/>
      <c r="BI554" s="279"/>
      <c r="BJ554" s="279"/>
      <c r="BK554" s="279"/>
      <c r="BL554" s="279"/>
      <c r="BM554" s="279"/>
      <c r="BN554" s="279"/>
      <c r="BO554" s="279"/>
      <c r="BP554" s="279"/>
      <c r="BQ554" s="279"/>
      <c r="BR554" s="279"/>
      <c r="BS554" s="279"/>
      <c r="BT554" s="279"/>
      <c r="BU554" s="279"/>
      <c r="BV554" s="279"/>
      <c r="BW554" s="279"/>
      <c r="BX554" s="279"/>
      <c r="BY554" s="279"/>
      <c r="BZ554" s="279"/>
      <c r="CA554" s="279"/>
      <c r="CB554" s="279"/>
      <c r="CC554" s="279"/>
      <c r="CD554" s="279"/>
      <c r="CE554" s="279"/>
      <c r="CF554" s="279"/>
      <c r="CG554" s="279"/>
      <c r="CH554" s="279"/>
      <c r="CI554" s="279"/>
      <c r="CJ554" s="279"/>
      <c r="CK554" s="279"/>
      <c r="CL554" s="279"/>
      <c r="CM554" s="279"/>
      <c r="CN554" s="279"/>
      <c r="CO554" s="279"/>
      <c r="CP554" s="289" t="str">
        <f t="shared" si="29"/>
        <v/>
      </c>
      <c r="CQ554" s="202"/>
    </row>
    <row r="555" spans="1:95" x14ac:dyDescent="0.3">
      <c r="A555" s="99"/>
      <c r="B555" s="268">
        <f t="shared" si="30"/>
        <v>546</v>
      </c>
      <c r="C555" s="280"/>
      <c r="D555" s="280"/>
      <c r="F555" s="280"/>
      <c r="G555" s="282"/>
      <c r="H555" s="101"/>
      <c r="I555" s="283"/>
      <c r="J555" s="283"/>
      <c r="K555" s="283"/>
      <c r="L555" s="283"/>
      <c r="M555" s="283"/>
      <c r="N555" s="283"/>
      <c r="O555" s="283"/>
      <c r="P555" s="101"/>
      <c r="Q555" s="283"/>
      <c r="R555" s="283"/>
      <c r="S555" s="283"/>
      <c r="T555" s="283"/>
      <c r="U555" s="283"/>
      <c r="V555" s="283"/>
      <c r="W555" s="283"/>
      <c r="X555" s="102"/>
      <c r="Y555" s="284"/>
      <c r="Z555" s="284"/>
      <c r="AA555" s="284"/>
      <c r="AB555" s="206" t="str">
        <f t="shared" si="28"/>
        <v/>
      </c>
      <c r="AC555" s="285"/>
      <c r="AD555" s="286"/>
      <c r="AE555" s="102"/>
      <c r="AF555" s="287"/>
      <c r="AG555" s="287"/>
      <c r="AH555" s="102"/>
      <c r="AI555" s="279"/>
      <c r="AJ555" s="279"/>
      <c r="AK555" s="279"/>
      <c r="AL555" s="279"/>
      <c r="AM555" s="279"/>
      <c r="AN555" s="279"/>
      <c r="AO555" s="279"/>
      <c r="AP555" s="279"/>
      <c r="AQ555" s="92"/>
      <c r="AR555" s="279"/>
      <c r="AS555" s="279"/>
      <c r="AT555" s="279"/>
      <c r="AU555" s="279"/>
      <c r="AV555" s="279"/>
      <c r="AW555" s="279"/>
      <c r="AX555" s="279"/>
      <c r="AY555" s="279"/>
      <c r="AZ555" s="279"/>
      <c r="BA555" s="279"/>
      <c r="BB555" s="279"/>
      <c r="BC555" s="279"/>
      <c r="BD555" s="279"/>
      <c r="BE555" s="279"/>
      <c r="BF555" s="279"/>
      <c r="BG555" s="279"/>
      <c r="BH555" s="279"/>
      <c r="BI555" s="279"/>
      <c r="BJ555" s="279"/>
      <c r="BK555" s="279"/>
      <c r="BL555" s="279"/>
      <c r="BM555" s="279"/>
      <c r="BN555" s="279"/>
      <c r="BO555" s="279"/>
      <c r="BP555" s="279"/>
      <c r="BQ555" s="279"/>
      <c r="BR555" s="279"/>
      <c r="BS555" s="279"/>
      <c r="BT555" s="279"/>
      <c r="BU555" s="279"/>
      <c r="BV555" s="279"/>
      <c r="BW555" s="279"/>
      <c r="BX555" s="279"/>
      <c r="BY555" s="279"/>
      <c r="BZ555" s="279"/>
      <c r="CA555" s="279"/>
      <c r="CB555" s="279"/>
      <c r="CC555" s="279"/>
      <c r="CD555" s="279"/>
      <c r="CE555" s="279"/>
      <c r="CF555" s="279"/>
      <c r="CG555" s="279"/>
      <c r="CH555" s="279"/>
      <c r="CI555" s="279"/>
      <c r="CJ555" s="279"/>
      <c r="CK555" s="279"/>
      <c r="CL555" s="279"/>
      <c r="CM555" s="279"/>
      <c r="CN555" s="279"/>
      <c r="CO555" s="279"/>
      <c r="CP555" s="289" t="str">
        <f t="shared" si="29"/>
        <v/>
      </c>
      <c r="CQ555" s="202"/>
    </row>
    <row r="556" spans="1:95" x14ac:dyDescent="0.3">
      <c r="A556" s="99"/>
      <c r="B556" s="268">
        <f t="shared" si="30"/>
        <v>547</v>
      </c>
      <c r="C556" s="280"/>
      <c r="D556" s="280"/>
      <c r="F556" s="280"/>
      <c r="G556" s="282"/>
      <c r="H556" s="101"/>
      <c r="I556" s="283"/>
      <c r="J556" s="283"/>
      <c r="K556" s="283"/>
      <c r="L556" s="283"/>
      <c r="M556" s="283"/>
      <c r="N556" s="283"/>
      <c r="O556" s="283"/>
      <c r="P556" s="101"/>
      <c r="Q556" s="283"/>
      <c r="R556" s="283"/>
      <c r="S556" s="283"/>
      <c r="T556" s="283"/>
      <c r="U556" s="283"/>
      <c r="V556" s="283"/>
      <c r="W556" s="283"/>
      <c r="X556" s="102"/>
      <c r="Y556" s="284"/>
      <c r="Z556" s="284"/>
      <c r="AA556" s="284"/>
      <c r="AB556" s="206" t="str">
        <f t="shared" si="28"/>
        <v/>
      </c>
      <c r="AC556" s="285"/>
      <c r="AD556" s="286"/>
      <c r="AE556" s="102"/>
      <c r="AF556" s="287"/>
      <c r="AG556" s="287"/>
      <c r="AH556" s="102"/>
      <c r="AI556" s="279"/>
      <c r="AJ556" s="279"/>
      <c r="AK556" s="279"/>
      <c r="AL556" s="279"/>
      <c r="AM556" s="279"/>
      <c r="AN556" s="279"/>
      <c r="AO556" s="279"/>
      <c r="AP556" s="279"/>
      <c r="AQ556" s="92"/>
      <c r="AR556" s="279"/>
      <c r="AS556" s="279"/>
      <c r="AT556" s="279"/>
      <c r="AU556" s="279"/>
      <c r="AV556" s="279"/>
      <c r="AW556" s="279"/>
      <c r="AX556" s="279"/>
      <c r="AY556" s="279"/>
      <c r="AZ556" s="279"/>
      <c r="BA556" s="279"/>
      <c r="BB556" s="279"/>
      <c r="BC556" s="279"/>
      <c r="BD556" s="279"/>
      <c r="BE556" s="279"/>
      <c r="BF556" s="279"/>
      <c r="BG556" s="279"/>
      <c r="BH556" s="279"/>
      <c r="BI556" s="279"/>
      <c r="BJ556" s="279"/>
      <c r="BK556" s="279"/>
      <c r="BL556" s="279"/>
      <c r="BM556" s="279"/>
      <c r="BN556" s="279"/>
      <c r="BO556" s="279"/>
      <c r="BP556" s="279"/>
      <c r="BQ556" s="279"/>
      <c r="BR556" s="279"/>
      <c r="BS556" s="279"/>
      <c r="BT556" s="279"/>
      <c r="BU556" s="279"/>
      <c r="BV556" s="279"/>
      <c r="BW556" s="279"/>
      <c r="BX556" s="279"/>
      <c r="BY556" s="279"/>
      <c r="BZ556" s="279"/>
      <c r="CA556" s="279"/>
      <c r="CB556" s="279"/>
      <c r="CC556" s="279"/>
      <c r="CD556" s="279"/>
      <c r="CE556" s="279"/>
      <c r="CF556" s="279"/>
      <c r="CG556" s="279"/>
      <c r="CH556" s="279"/>
      <c r="CI556" s="279"/>
      <c r="CJ556" s="279"/>
      <c r="CK556" s="279"/>
      <c r="CL556" s="279"/>
      <c r="CM556" s="279"/>
      <c r="CN556" s="279"/>
      <c r="CO556" s="279"/>
      <c r="CP556" s="289" t="str">
        <f t="shared" si="29"/>
        <v/>
      </c>
      <c r="CQ556" s="202"/>
    </row>
    <row r="557" spans="1:95" x14ac:dyDescent="0.3">
      <c r="A557" s="99"/>
      <c r="B557" s="268">
        <f t="shared" si="30"/>
        <v>548</v>
      </c>
      <c r="C557" s="280"/>
      <c r="D557" s="280"/>
      <c r="F557" s="280"/>
      <c r="G557" s="282"/>
      <c r="H557" s="101"/>
      <c r="I557" s="283"/>
      <c r="J557" s="283"/>
      <c r="K557" s="283"/>
      <c r="L557" s="283"/>
      <c r="M557" s="283"/>
      <c r="N557" s="283"/>
      <c r="O557" s="283"/>
      <c r="P557" s="101"/>
      <c r="Q557" s="283"/>
      <c r="R557" s="283"/>
      <c r="S557" s="283"/>
      <c r="T557" s="283"/>
      <c r="U557" s="283"/>
      <c r="V557" s="283"/>
      <c r="W557" s="283"/>
      <c r="X557" s="102"/>
      <c r="Y557" s="284"/>
      <c r="Z557" s="284"/>
      <c r="AA557" s="284"/>
      <c r="AB557" s="206" t="str">
        <f t="shared" si="28"/>
        <v/>
      </c>
      <c r="AC557" s="285"/>
      <c r="AD557" s="286"/>
      <c r="AE557" s="102"/>
      <c r="AF557" s="287"/>
      <c r="AG557" s="287"/>
      <c r="AH557" s="102"/>
      <c r="AI557" s="279"/>
      <c r="AJ557" s="279"/>
      <c r="AK557" s="279"/>
      <c r="AL557" s="279"/>
      <c r="AM557" s="279"/>
      <c r="AN557" s="279"/>
      <c r="AO557" s="279"/>
      <c r="AP557" s="279"/>
      <c r="AQ557" s="92"/>
      <c r="AR557" s="279"/>
      <c r="AS557" s="279"/>
      <c r="AT557" s="279"/>
      <c r="AU557" s="279"/>
      <c r="AV557" s="279"/>
      <c r="AW557" s="279"/>
      <c r="AX557" s="279"/>
      <c r="AY557" s="279"/>
      <c r="AZ557" s="279"/>
      <c r="BA557" s="279"/>
      <c r="BB557" s="279"/>
      <c r="BC557" s="279"/>
      <c r="BD557" s="279"/>
      <c r="BE557" s="279"/>
      <c r="BF557" s="279"/>
      <c r="BG557" s="279"/>
      <c r="BH557" s="279"/>
      <c r="BI557" s="279"/>
      <c r="BJ557" s="279"/>
      <c r="BK557" s="279"/>
      <c r="BL557" s="279"/>
      <c r="BM557" s="279"/>
      <c r="BN557" s="279"/>
      <c r="BO557" s="279"/>
      <c r="BP557" s="279"/>
      <c r="BQ557" s="279"/>
      <c r="BR557" s="279"/>
      <c r="BS557" s="279"/>
      <c r="BT557" s="279"/>
      <c r="BU557" s="279"/>
      <c r="BV557" s="279"/>
      <c r="BW557" s="279"/>
      <c r="BX557" s="279"/>
      <c r="BY557" s="279"/>
      <c r="BZ557" s="279"/>
      <c r="CA557" s="279"/>
      <c r="CB557" s="279"/>
      <c r="CC557" s="279"/>
      <c r="CD557" s="279"/>
      <c r="CE557" s="279"/>
      <c r="CF557" s="279"/>
      <c r="CG557" s="279"/>
      <c r="CH557" s="279"/>
      <c r="CI557" s="279"/>
      <c r="CJ557" s="279"/>
      <c r="CK557" s="279"/>
      <c r="CL557" s="279"/>
      <c r="CM557" s="279"/>
      <c r="CN557" s="279"/>
      <c r="CO557" s="279"/>
      <c r="CP557" s="289" t="str">
        <f t="shared" si="29"/>
        <v/>
      </c>
      <c r="CQ557" s="202"/>
    </row>
    <row r="558" spans="1:95" x14ac:dyDescent="0.3">
      <c r="A558" s="99"/>
      <c r="B558" s="268">
        <f t="shared" si="30"/>
        <v>549</v>
      </c>
      <c r="C558" s="280"/>
      <c r="D558" s="280"/>
      <c r="F558" s="280"/>
      <c r="G558" s="282"/>
      <c r="H558" s="101"/>
      <c r="I558" s="283"/>
      <c r="J558" s="283"/>
      <c r="K558" s="283"/>
      <c r="L558" s="283"/>
      <c r="M558" s="283"/>
      <c r="N558" s="283"/>
      <c r="O558" s="283"/>
      <c r="P558" s="101"/>
      <c r="Q558" s="283"/>
      <c r="R558" s="283"/>
      <c r="S558" s="283"/>
      <c r="T558" s="283"/>
      <c r="U558" s="283"/>
      <c r="V558" s="283"/>
      <c r="W558" s="283"/>
      <c r="X558" s="102"/>
      <c r="Y558" s="284"/>
      <c r="Z558" s="284"/>
      <c r="AA558" s="284"/>
      <c r="AB558" s="206" t="str">
        <f t="shared" si="28"/>
        <v/>
      </c>
      <c r="AC558" s="285"/>
      <c r="AD558" s="286"/>
      <c r="AE558" s="102"/>
      <c r="AF558" s="287"/>
      <c r="AG558" s="287"/>
      <c r="AH558" s="102"/>
      <c r="AI558" s="279"/>
      <c r="AJ558" s="279"/>
      <c r="AK558" s="279"/>
      <c r="AL558" s="279"/>
      <c r="AM558" s="279"/>
      <c r="AN558" s="279"/>
      <c r="AO558" s="279"/>
      <c r="AP558" s="279"/>
      <c r="AQ558" s="92"/>
      <c r="AR558" s="279"/>
      <c r="AS558" s="279"/>
      <c r="AT558" s="279"/>
      <c r="AU558" s="279"/>
      <c r="AV558" s="279"/>
      <c r="AW558" s="279"/>
      <c r="AX558" s="279"/>
      <c r="AY558" s="279"/>
      <c r="AZ558" s="279"/>
      <c r="BA558" s="279"/>
      <c r="BB558" s="279"/>
      <c r="BC558" s="279"/>
      <c r="BD558" s="279"/>
      <c r="BE558" s="279"/>
      <c r="BF558" s="279"/>
      <c r="BG558" s="279"/>
      <c r="BH558" s="279"/>
      <c r="BI558" s="279"/>
      <c r="BJ558" s="279"/>
      <c r="BK558" s="279"/>
      <c r="BL558" s="279"/>
      <c r="BM558" s="279"/>
      <c r="BN558" s="279"/>
      <c r="BO558" s="279"/>
      <c r="BP558" s="279"/>
      <c r="BQ558" s="279"/>
      <c r="BR558" s="279"/>
      <c r="BS558" s="279"/>
      <c r="BT558" s="279"/>
      <c r="BU558" s="279"/>
      <c r="BV558" s="279"/>
      <c r="BW558" s="279"/>
      <c r="BX558" s="279"/>
      <c r="BY558" s="279"/>
      <c r="BZ558" s="279"/>
      <c r="CA558" s="279"/>
      <c r="CB558" s="279"/>
      <c r="CC558" s="279"/>
      <c r="CD558" s="279"/>
      <c r="CE558" s="279"/>
      <c r="CF558" s="279"/>
      <c r="CG558" s="279"/>
      <c r="CH558" s="279"/>
      <c r="CI558" s="279"/>
      <c r="CJ558" s="279"/>
      <c r="CK558" s="279"/>
      <c r="CL558" s="279"/>
      <c r="CM558" s="279"/>
      <c r="CN558" s="279"/>
      <c r="CO558" s="279"/>
      <c r="CP558" s="289" t="str">
        <f t="shared" si="29"/>
        <v/>
      </c>
      <c r="CQ558" s="202"/>
    </row>
    <row r="559" spans="1:95" x14ac:dyDescent="0.3">
      <c r="A559" s="99"/>
      <c r="B559" s="268">
        <f t="shared" si="30"/>
        <v>550</v>
      </c>
      <c r="C559" s="280"/>
      <c r="D559" s="280"/>
      <c r="F559" s="280"/>
      <c r="G559" s="282"/>
      <c r="H559" s="101"/>
      <c r="I559" s="283"/>
      <c r="J559" s="283"/>
      <c r="K559" s="283"/>
      <c r="L559" s="283"/>
      <c r="M559" s="283"/>
      <c r="N559" s="283"/>
      <c r="O559" s="283"/>
      <c r="P559" s="101"/>
      <c r="Q559" s="283"/>
      <c r="R559" s="283"/>
      <c r="S559" s="283"/>
      <c r="T559" s="283"/>
      <c r="U559" s="283"/>
      <c r="V559" s="283"/>
      <c r="W559" s="283"/>
      <c r="X559" s="102"/>
      <c r="Y559" s="284"/>
      <c r="Z559" s="284"/>
      <c r="AA559" s="284"/>
      <c r="AB559" s="206" t="str">
        <f t="shared" si="28"/>
        <v/>
      </c>
      <c r="AC559" s="285"/>
      <c r="AD559" s="286"/>
      <c r="AE559" s="102"/>
      <c r="AF559" s="287"/>
      <c r="AG559" s="287"/>
      <c r="AH559" s="102"/>
      <c r="AI559" s="279"/>
      <c r="AJ559" s="279"/>
      <c r="AK559" s="279"/>
      <c r="AL559" s="279"/>
      <c r="AM559" s="279"/>
      <c r="AN559" s="279"/>
      <c r="AO559" s="279"/>
      <c r="AP559" s="279"/>
      <c r="AQ559" s="92"/>
      <c r="AR559" s="279"/>
      <c r="AS559" s="279"/>
      <c r="AT559" s="279"/>
      <c r="AU559" s="279"/>
      <c r="AV559" s="279"/>
      <c r="AW559" s="279"/>
      <c r="AX559" s="279"/>
      <c r="AY559" s="279"/>
      <c r="AZ559" s="279"/>
      <c r="BA559" s="279"/>
      <c r="BB559" s="279"/>
      <c r="BC559" s="279"/>
      <c r="BD559" s="279"/>
      <c r="BE559" s="279"/>
      <c r="BF559" s="279"/>
      <c r="BG559" s="279"/>
      <c r="BH559" s="279"/>
      <c r="BI559" s="279"/>
      <c r="BJ559" s="279"/>
      <c r="BK559" s="279"/>
      <c r="BL559" s="279"/>
      <c r="BM559" s="279"/>
      <c r="BN559" s="279"/>
      <c r="BO559" s="279"/>
      <c r="BP559" s="279"/>
      <c r="BQ559" s="279"/>
      <c r="BR559" s="279"/>
      <c r="BS559" s="279"/>
      <c r="BT559" s="279"/>
      <c r="BU559" s="279"/>
      <c r="BV559" s="279"/>
      <c r="BW559" s="279"/>
      <c r="BX559" s="279"/>
      <c r="BY559" s="279"/>
      <c r="BZ559" s="279"/>
      <c r="CA559" s="279"/>
      <c r="CB559" s="279"/>
      <c r="CC559" s="279"/>
      <c r="CD559" s="279"/>
      <c r="CE559" s="279"/>
      <c r="CF559" s="279"/>
      <c r="CG559" s="279"/>
      <c r="CH559" s="279"/>
      <c r="CI559" s="279"/>
      <c r="CJ559" s="279"/>
      <c r="CK559" s="279"/>
      <c r="CL559" s="279"/>
      <c r="CM559" s="279"/>
      <c r="CN559" s="279"/>
      <c r="CO559" s="279"/>
      <c r="CP559" s="289" t="str">
        <f t="shared" si="29"/>
        <v/>
      </c>
      <c r="CQ559" s="202"/>
    </row>
    <row r="560" spans="1:95" x14ac:dyDescent="0.3">
      <c r="A560" s="99"/>
      <c r="B560" s="268">
        <f t="shared" si="30"/>
        <v>551</v>
      </c>
      <c r="C560" s="280"/>
      <c r="D560" s="280"/>
      <c r="F560" s="280"/>
      <c r="G560" s="282"/>
      <c r="H560" s="101"/>
      <c r="I560" s="283"/>
      <c r="J560" s="283"/>
      <c r="K560" s="283"/>
      <c r="L560" s="283"/>
      <c r="M560" s="283"/>
      <c r="N560" s="283"/>
      <c r="O560" s="283"/>
      <c r="P560" s="101"/>
      <c r="Q560" s="283"/>
      <c r="R560" s="283"/>
      <c r="S560" s="283"/>
      <c r="T560" s="283"/>
      <c r="U560" s="283"/>
      <c r="V560" s="283"/>
      <c r="W560" s="283"/>
      <c r="X560" s="102"/>
      <c r="Y560" s="284"/>
      <c r="Z560" s="284"/>
      <c r="AA560" s="284"/>
      <c r="AB560" s="206" t="str">
        <f t="shared" si="28"/>
        <v/>
      </c>
      <c r="AC560" s="285"/>
      <c r="AD560" s="286"/>
      <c r="AE560" s="102"/>
      <c r="AF560" s="287"/>
      <c r="AG560" s="287"/>
      <c r="AH560" s="102"/>
      <c r="AI560" s="279"/>
      <c r="AJ560" s="279"/>
      <c r="AK560" s="279"/>
      <c r="AL560" s="279"/>
      <c r="AM560" s="279"/>
      <c r="AN560" s="279"/>
      <c r="AO560" s="279"/>
      <c r="AP560" s="279"/>
      <c r="AQ560" s="92"/>
      <c r="AR560" s="279"/>
      <c r="AS560" s="279"/>
      <c r="AT560" s="279"/>
      <c r="AU560" s="279"/>
      <c r="AV560" s="279"/>
      <c r="AW560" s="279"/>
      <c r="AX560" s="279"/>
      <c r="AY560" s="279"/>
      <c r="AZ560" s="279"/>
      <c r="BA560" s="279"/>
      <c r="BB560" s="279"/>
      <c r="BC560" s="279"/>
      <c r="BD560" s="279"/>
      <c r="BE560" s="279"/>
      <c r="BF560" s="279"/>
      <c r="BG560" s="279"/>
      <c r="BH560" s="279"/>
      <c r="BI560" s="279"/>
      <c r="BJ560" s="279"/>
      <c r="BK560" s="279"/>
      <c r="BL560" s="279"/>
      <c r="BM560" s="279"/>
      <c r="BN560" s="279"/>
      <c r="BO560" s="279"/>
      <c r="BP560" s="279"/>
      <c r="BQ560" s="279"/>
      <c r="BR560" s="279"/>
      <c r="BS560" s="279"/>
      <c r="BT560" s="279"/>
      <c r="BU560" s="279"/>
      <c r="BV560" s="279"/>
      <c r="BW560" s="279"/>
      <c r="BX560" s="279"/>
      <c r="BY560" s="279"/>
      <c r="BZ560" s="279"/>
      <c r="CA560" s="279"/>
      <c r="CB560" s="279"/>
      <c r="CC560" s="279"/>
      <c r="CD560" s="279"/>
      <c r="CE560" s="279"/>
      <c r="CF560" s="279"/>
      <c r="CG560" s="279"/>
      <c r="CH560" s="279"/>
      <c r="CI560" s="279"/>
      <c r="CJ560" s="279"/>
      <c r="CK560" s="279"/>
      <c r="CL560" s="279"/>
      <c r="CM560" s="279"/>
      <c r="CN560" s="279"/>
      <c r="CO560" s="279"/>
      <c r="CP560" s="289" t="str">
        <f t="shared" si="29"/>
        <v/>
      </c>
      <c r="CQ560" s="202"/>
    </row>
    <row r="561" spans="1:95" x14ac:dyDescent="0.3">
      <c r="A561" s="99"/>
      <c r="B561" s="268">
        <f t="shared" si="30"/>
        <v>552</v>
      </c>
      <c r="C561" s="280"/>
      <c r="D561" s="280"/>
      <c r="F561" s="280"/>
      <c r="G561" s="282"/>
      <c r="H561" s="101"/>
      <c r="I561" s="283"/>
      <c r="J561" s="283"/>
      <c r="K561" s="283"/>
      <c r="L561" s="283"/>
      <c r="M561" s="283"/>
      <c r="N561" s="283"/>
      <c r="O561" s="283"/>
      <c r="P561" s="101"/>
      <c r="Q561" s="283"/>
      <c r="R561" s="283"/>
      <c r="S561" s="283"/>
      <c r="T561" s="283"/>
      <c r="U561" s="283"/>
      <c r="V561" s="283"/>
      <c r="W561" s="283"/>
      <c r="X561" s="102"/>
      <c r="Y561" s="284"/>
      <c r="Z561" s="284"/>
      <c r="AA561" s="284"/>
      <c r="AB561" s="206" t="str">
        <f t="shared" si="28"/>
        <v/>
      </c>
      <c r="AC561" s="285"/>
      <c r="AD561" s="286"/>
      <c r="AE561" s="102"/>
      <c r="AF561" s="287"/>
      <c r="AG561" s="287"/>
      <c r="AH561" s="102"/>
      <c r="AI561" s="279"/>
      <c r="AJ561" s="279"/>
      <c r="AK561" s="279"/>
      <c r="AL561" s="279"/>
      <c r="AM561" s="279"/>
      <c r="AN561" s="279"/>
      <c r="AO561" s="279"/>
      <c r="AP561" s="279"/>
      <c r="AQ561" s="92"/>
      <c r="AR561" s="279"/>
      <c r="AS561" s="279"/>
      <c r="AT561" s="279"/>
      <c r="AU561" s="279"/>
      <c r="AV561" s="279"/>
      <c r="AW561" s="279"/>
      <c r="AX561" s="279"/>
      <c r="AY561" s="279"/>
      <c r="AZ561" s="279"/>
      <c r="BA561" s="279"/>
      <c r="BB561" s="279"/>
      <c r="BC561" s="279"/>
      <c r="BD561" s="279"/>
      <c r="BE561" s="279"/>
      <c r="BF561" s="279"/>
      <c r="BG561" s="279"/>
      <c r="BH561" s="279"/>
      <c r="BI561" s="279"/>
      <c r="BJ561" s="279"/>
      <c r="BK561" s="279"/>
      <c r="BL561" s="279"/>
      <c r="BM561" s="279"/>
      <c r="BN561" s="279"/>
      <c r="BO561" s="279"/>
      <c r="BP561" s="279"/>
      <c r="BQ561" s="279"/>
      <c r="BR561" s="279"/>
      <c r="BS561" s="279"/>
      <c r="BT561" s="279"/>
      <c r="BU561" s="279"/>
      <c r="BV561" s="279"/>
      <c r="BW561" s="279"/>
      <c r="BX561" s="279"/>
      <c r="BY561" s="279"/>
      <c r="BZ561" s="279"/>
      <c r="CA561" s="279"/>
      <c r="CB561" s="279"/>
      <c r="CC561" s="279"/>
      <c r="CD561" s="279"/>
      <c r="CE561" s="279"/>
      <c r="CF561" s="279"/>
      <c r="CG561" s="279"/>
      <c r="CH561" s="279"/>
      <c r="CI561" s="279"/>
      <c r="CJ561" s="279"/>
      <c r="CK561" s="279"/>
      <c r="CL561" s="279"/>
      <c r="CM561" s="279"/>
      <c r="CN561" s="279"/>
      <c r="CO561" s="279"/>
      <c r="CP561" s="289" t="str">
        <f t="shared" si="29"/>
        <v/>
      </c>
      <c r="CQ561" s="202"/>
    </row>
    <row r="562" spans="1:95" x14ac:dyDescent="0.3">
      <c r="A562" s="99"/>
      <c r="B562" s="268">
        <f t="shared" si="30"/>
        <v>553</v>
      </c>
      <c r="C562" s="280"/>
      <c r="D562" s="280"/>
      <c r="F562" s="280"/>
      <c r="G562" s="282"/>
      <c r="H562" s="101"/>
      <c r="I562" s="283"/>
      <c r="J562" s="283"/>
      <c r="K562" s="283"/>
      <c r="L562" s="283"/>
      <c r="M562" s="283"/>
      <c r="N562" s="283"/>
      <c r="O562" s="283"/>
      <c r="P562" s="101"/>
      <c r="Q562" s="283"/>
      <c r="R562" s="283"/>
      <c r="S562" s="283"/>
      <c r="T562" s="283"/>
      <c r="U562" s="283"/>
      <c r="V562" s="283"/>
      <c r="W562" s="283"/>
      <c r="X562" s="102"/>
      <c r="Y562" s="284"/>
      <c r="Z562" s="284"/>
      <c r="AA562" s="284"/>
      <c r="AB562" s="206" t="str">
        <f t="shared" si="28"/>
        <v/>
      </c>
      <c r="AC562" s="285"/>
      <c r="AD562" s="286"/>
      <c r="AE562" s="102"/>
      <c r="AF562" s="287"/>
      <c r="AG562" s="287"/>
      <c r="AH562" s="102"/>
      <c r="AI562" s="279"/>
      <c r="AJ562" s="279"/>
      <c r="AK562" s="279"/>
      <c r="AL562" s="279"/>
      <c r="AM562" s="279"/>
      <c r="AN562" s="279"/>
      <c r="AO562" s="279"/>
      <c r="AP562" s="279"/>
      <c r="AQ562" s="92"/>
      <c r="AR562" s="279"/>
      <c r="AS562" s="279"/>
      <c r="AT562" s="279"/>
      <c r="AU562" s="279"/>
      <c r="AV562" s="279"/>
      <c r="AW562" s="279"/>
      <c r="AX562" s="279"/>
      <c r="AY562" s="279"/>
      <c r="AZ562" s="279"/>
      <c r="BA562" s="279"/>
      <c r="BB562" s="279"/>
      <c r="BC562" s="279"/>
      <c r="BD562" s="279"/>
      <c r="BE562" s="279"/>
      <c r="BF562" s="279"/>
      <c r="BG562" s="279"/>
      <c r="BH562" s="279"/>
      <c r="BI562" s="279"/>
      <c r="BJ562" s="279"/>
      <c r="BK562" s="279"/>
      <c r="BL562" s="279"/>
      <c r="BM562" s="279"/>
      <c r="BN562" s="279"/>
      <c r="BO562" s="279"/>
      <c r="BP562" s="279"/>
      <c r="BQ562" s="279"/>
      <c r="BR562" s="279"/>
      <c r="BS562" s="279"/>
      <c r="BT562" s="279"/>
      <c r="BU562" s="279"/>
      <c r="BV562" s="279"/>
      <c r="BW562" s="279"/>
      <c r="BX562" s="279"/>
      <c r="BY562" s="279"/>
      <c r="BZ562" s="279"/>
      <c r="CA562" s="279"/>
      <c r="CB562" s="279"/>
      <c r="CC562" s="279"/>
      <c r="CD562" s="279"/>
      <c r="CE562" s="279"/>
      <c r="CF562" s="279"/>
      <c r="CG562" s="279"/>
      <c r="CH562" s="279"/>
      <c r="CI562" s="279"/>
      <c r="CJ562" s="279"/>
      <c r="CK562" s="279"/>
      <c r="CL562" s="279"/>
      <c r="CM562" s="279"/>
      <c r="CN562" s="279"/>
      <c r="CO562" s="279"/>
      <c r="CP562" s="289" t="str">
        <f t="shared" si="29"/>
        <v/>
      </c>
      <c r="CQ562" s="202"/>
    </row>
    <row r="563" spans="1:95" x14ac:dyDescent="0.3">
      <c r="A563" s="99"/>
      <c r="B563" s="268">
        <f t="shared" si="30"/>
        <v>554</v>
      </c>
      <c r="C563" s="280"/>
      <c r="D563" s="280"/>
      <c r="F563" s="280"/>
      <c r="G563" s="282"/>
      <c r="H563" s="101"/>
      <c r="I563" s="283"/>
      <c r="J563" s="283"/>
      <c r="K563" s="283"/>
      <c r="L563" s="283"/>
      <c r="M563" s="283"/>
      <c r="N563" s="283"/>
      <c r="O563" s="283"/>
      <c r="P563" s="101"/>
      <c r="Q563" s="283"/>
      <c r="R563" s="283"/>
      <c r="S563" s="283"/>
      <c r="T563" s="283"/>
      <c r="U563" s="283"/>
      <c r="V563" s="283"/>
      <c r="W563" s="283"/>
      <c r="X563" s="102"/>
      <c r="Y563" s="284"/>
      <c r="Z563" s="284"/>
      <c r="AA563" s="284"/>
      <c r="AB563" s="206" t="str">
        <f t="shared" si="28"/>
        <v/>
      </c>
      <c r="AC563" s="285"/>
      <c r="AD563" s="286"/>
      <c r="AE563" s="102"/>
      <c r="AF563" s="287"/>
      <c r="AG563" s="287"/>
      <c r="AH563" s="102"/>
      <c r="AI563" s="279"/>
      <c r="AJ563" s="279"/>
      <c r="AK563" s="279"/>
      <c r="AL563" s="279"/>
      <c r="AM563" s="279"/>
      <c r="AN563" s="279"/>
      <c r="AO563" s="279"/>
      <c r="AP563" s="279"/>
      <c r="AQ563" s="92"/>
      <c r="AR563" s="279"/>
      <c r="AS563" s="279"/>
      <c r="AT563" s="279"/>
      <c r="AU563" s="279"/>
      <c r="AV563" s="279"/>
      <c r="AW563" s="279"/>
      <c r="AX563" s="279"/>
      <c r="AY563" s="279"/>
      <c r="AZ563" s="279"/>
      <c r="BA563" s="279"/>
      <c r="BB563" s="279"/>
      <c r="BC563" s="279"/>
      <c r="BD563" s="279"/>
      <c r="BE563" s="279"/>
      <c r="BF563" s="279"/>
      <c r="BG563" s="279"/>
      <c r="BH563" s="279"/>
      <c r="BI563" s="279"/>
      <c r="BJ563" s="279"/>
      <c r="BK563" s="279"/>
      <c r="BL563" s="279"/>
      <c r="BM563" s="279"/>
      <c r="BN563" s="279"/>
      <c r="BO563" s="279"/>
      <c r="BP563" s="279"/>
      <c r="BQ563" s="279"/>
      <c r="BR563" s="279"/>
      <c r="BS563" s="279"/>
      <c r="BT563" s="279"/>
      <c r="BU563" s="279"/>
      <c r="BV563" s="279"/>
      <c r="BW563" s="279"/>
      <c r="BX563" s="279"/>
      <c r="BY563" s="279"/>
      <c r="BZ563" s="279"/>
      <c r="CA563" s="279"/>
      <c r="CB563" s="279"/>
      <c r="CC563" s="279"/>
      <c r="CD563" s="279"/>
      <c r="CE563" s="279"/>
      <c r="CF563" s="279"/>
      <c r="CG563" s="279"/>
      <c r="CH563" s="279"/>
      <c r="CI563" s="279"/>
      <c r="CJ563" s="279"/>
      <c r="CK563" s="279"/>
      <c r="CL563" s="279"/>
      <c r="CM563" s="279"/>
      <c r="CN563" s="279"/>
      <c r="CO563" s="279"/>
      <c r="CP563" s="289" t="str">
        <f t="shared" si="29"/>
        <v/>
      </c>
      <c r="CQ563" s="202"/>
    </row>
    <row r="564" spans="1:95" x14ac:dyDescent="0.3">
      <c r="A564" s="99"/>
      <c r="B564" s="268">
        <f t="shared" si="30"/>
        <v>555</v>
      </c>
      <c r="C564" s="280"/>
      <c r="D564" s="280"/>
      <c r="F564" s="280"/>
      <c r="G564" s="282"/>
      <c r="H564" s="101"/>
      <c r="I564" s="283"/>
      <c r="J564" s="283"/>
      <c r="K564" s="283"/>
      <c r="L564" s="283"/>
      <c r="M564" s="283"/>
      <c r="N564" s="283"/>
      <c r="O564" s="283"/>
      <c r="P564" s="101"/>
      <c r="Q564" s="283"/>
      <c r="R564" s="283"/>
      <c r="S564" s="283"/>
      <c r="T564" s="283"/>
      <c r="U564" s="283"/>
      <c r="V564" s="283"/>
      <c r="W564" s="283"/>
      <c r="X564" s="102"/>
      <c r="Y564" s="284"/>
      <c r="Z564" s="284"/>
      <c r="AA564" s="284"/>
      <c r="AB564" s="206" t="str">
        <f t="shared" si="28"/>
        <v/>
      </c>
      <c r="AC564" s="285"/>
      <c r="AD564" s="286"/>
      <c r="AE564" s="102"/>
      <c r="AF564" s="287"/>
      <c r="AG564" s="287"/>
      <c r="AH564" s="102"/>
      <c r="AI564" s="279"/>
      <c r="AJ564" s="279"/>
      <c r="AK564" s="279"/>
      <c r="AL564" s="279"/>
      <c r="AM564" s="279"/>
      <c r="AN564" s="279"/>
      <c r="AO564" s="279"/>
      <c r="AP564" s="279"/>
      <c r="AQ564" s="92"/>
      <c r="AR564" s="279"/>
      <c r="AS564" s="279"/>
      <c r="AT564" s="279"/>
      <c r="AU564" s="279"/>
      <c r="AV564" s="279"/>
      <c r="AW564" s="279"/>
      <c r="AX564" s="279"/>
      <c r="AY564" s="279"/>
      <c r="AZ564" s="279"/>
      <c r="BA564" s="279"/>
      <c r="BB564" s="279"/>
      <c r="BC564" s="279"/>
      <c r="BD564" s="279"/>
      <c r="BE564" s="279"/>
      <c r="BF564" s="279"/>
      <c r="BG564" s="279"/>
      <c r="BH564" s="279"/>
      <c r="BI564" s="279"/>
      <c r="BJ564" s="279"/>
      <c r="BK564" s="279"/>
      <c r="BL564" s="279"/>
      <c r="BM564" s="279"/>
      <c r="BN564" s="279"/>
      <c r="BO564" s="279"/>
      <c r="BP564" s="279"/>
      <c r="BQ564" s="279"/>
      <c r="BR564" s="279"/>
      <c r="BS564" s="279"/>
      <c r="BT564" s="279"/>
      <c r="BU564" s="279"/>
      <c r="BV564" s="279"/>
      <c r="BW564" s="279"/>
      <c r="BX564" s="279"/>
      <c r="BY564" s="279"/>
      <c r="BZ564" s="279"/>
      <c r="CA564" s="279"/>
      <c r="CB564" s="279"/>
      <c r="CC564" s="279"/>
      <c r="CD564" s="279"/>
      <c r="CE564" s="279"/>
      <c r="CF564" s="279"/>
      <c r="CG564" s="279"/>
      <c r="CH564" s="279"/>
      <c r="CI564" s="279"/>
      <c r="CJ564" s="279"/>
      <c r="CK564" s="279"/>
      <c r="CL564" s="279"/>
      <c r="CM564" s="279"/>
      <c r="CN564" s="279"/>
      <c r="CO564" s="279"/>
      <c r="CP564" s="289" t="str">
        <f t="shared" si="29"/>
        <v/>
      </c>
      <c r="CQ564" s="202"/>
    </row>
    <row r="565" spans="1:95" x14ac:dyDescent="0.3">
      <c r="A565" s="99"/>
      <c r="B565" s="268">
        <f t="shared" si="30"/>
        <v>556</v>
      </c>
      <c r="C565" s="280"/>
      <c r="D565" s="280"/>
      <c r="F565" s="280"/>
      <c r="G565" s="282"/>
      <c r="H565" s="101"/>
      <c r="I565" s="283"/>
      <c r="J565" s="283"/>
      <c r="K565" s="283"/>
      <c r="L565" s="283"/>
      <c r="M565" s="283"/>
      <c r="N565" s="283"/>
      <c r="O565" s="283"/>
      <c r="P565" s="101"/>
      <c r="Q565" s="283"/>
      <c r="R565" s="283"/>
      <c r="S565" s="283"/>
      <c r="T565" s="283"/>
      <c r="U565" s="283"/>
      <c r="V565" s="283"/>
      <c r="W565" s="283"/>
      <c r="X565" s="102"/>
      <c r="Y565" s="284"/>
      <c r="Z565" s="284"/>
      <c r="AA565" s="284"/>
      <c r="AB565" s="206" t="str">
        <f t="shared" si="28"/>
        <v/>
      </c>
      <c r="AC565" s="285"/>
      <c r="AD565" s="286"/>
      <c r="AE565" s="102"/>
      <c r="AF565" s="287"/>
      <c r="AG565" s="287"/>
      <c r="AH565" s="102"/>
      <c r="AI565" s="279"/>
      <c r="AJ565" s="279"/>
      <c r="AK565" s="279"/>
      <c r="AL565" s="279"/>
      <c r="AM565" s="279"/>
      <c r="AN565" s="279"/>
      <c r="AO565" s="279"/>
      <c r="AP565" s="279"/>
      <c r="AQ565" s="92"/>
      <c r="AR565" s="279"/>
      <c r="AS565" s="279"/>
      <c r="AT565" s="279"/>
      <c r="AU565" s="279"/>
      <c r="AV565" s="279"/>
      <c r="AW565" s="279"/>
      <c r="AX565" s="279"/>
      <c r="AY565" s="279"/>
      <c r="AZ565" s="279"/>
      <c r="BA565" s="279"/>
      <c r="BB565" s="279"/>
      <c r="BC565" s="279"/>
      <c r="BD565" s="279"/>
      <c r="BE565" s="279"/>
      <c r="BF565" s="279"/>
      <c r="BG565" s="279"/>
      <c r="BH565" s="279"/>
      <c r="BI565" s="279"/>
      <c r="BJ565" s="279"/>
      <c r="BK565" s="279"/>
      <c r="BL565" s="279"/>
      <c r="BM565" s="279"/>
      <c r="BN565" s="279"/>
      <c r="BO565" s="279"/>
      <c r="BP565" s="279"/>
      <c r="BQ565" s="279"/>
      <c r="BR565" s="279"/>
      <c r="BS565" s="279"/>
      <c r="BT565" s="279"/>
      <c r="BU565" s="279"/>
      <c r="BV565" s="279"/>
      <c r="BW565" s="279"/>
      <c r="BX565" s="279"/>
      <c r="BY565" s="279"/>
      <c r="BZ565" s="279"/>
      <c r="CA565" s="279"/>
      <c r="CB565" s="279"/>
      <c r="CC565" s="279"/>
      <c r="CD565" s="279"/>
      <c r="CE565" s="279"/>
      <c r="CF565" s="279"/>
      <c r="CG565" s="279"/>
      <c r="CH565" s="279"/>
      <c r="CI565" s="279"/>
      <c r="CJ565" s="279"/>
      <c r="CK565" s="279"/>
      <c r="CL565" s="279"/>
      <c r="CM565" s="279"/>
      <c r="CN565" s="279"/>
      <c r="CO565" s="279"/>
      <c r="CP565" s="289" t="str">
        <f t="shared" si="29"/>
        <v/>
      </c>
      <c r="CQ565" s="202"/>
    </row>
    <row r="566" spans="1:95" x14ac:dyDescent="0.3">
      <c r="A566" s="99"/>
      <c r="B566" s="268">
        <f t="shared" si="30"/>
        <v>557</v>
      </c>
      <c r="C566" s="280"/>
      <c r="D566" s="280"/>
      <c r="F566" s="280"/>
      <c r="G566" s="282"/>
      <c r="H566" s="101"/>
      <c r="I566" s="283"/>
      <c r="J566" s="283"/>
      <c r="K566" s="283"/>
      <c r="L566" s="283"/>
      <c r="M566" s="283"/>
      <c r="N566" s="283"/>
      <c r="O566" s="283"/>
      <c r="P566" s="101"/>
      <c r="Q566" s="283"/>
      <c r="R566" s="283"/>
      <c r="S566" s="283"/>
      <c r="T566" s="283"/>
      <c r="U566" s="283"/>
      <c r="V566" s="283"/>
      <c r="W566" s="283"/>
      <c r="X566" s="102"/>
      <c r="Y566" s="284"/>
      <c r="Z566" s="284"/>
      <c r="AA566" s="284"/>
      <c r="AB566" s="206" t="str">
        <f t="shared" si="28"/>
        <v/>
      </c>
      <c r="AC566" s="285"/>
      <c r="AD566" s="286"/>
      <c r="AE566" s="102"/>
      <c r="AF566" s="287"/>
      <c r="AG566" s="287"/>
      <c r="AH566" s="102"/>
      <c r="AI566" s="279"/>
      <c r="AJ566" s="279"/>
      <c r="AK566" s="279"/>
      <c r="AL566" s="279"/>
      <c r="AM566" s="279"/>
      <c r="AN566" s="279"/>
      <c r="AO566" s="279"/>
      <c r="AP566" s="279"/>
      <c r="AQ566" s="92"/>
      <c r="AR566" s="279"/>
      <c r="AS566" s="279"/>
      <c r="AT566" s="279"/>
      <c r="AU566" s="279"/>
      <c r="AV566" s="279"/>
      <c r="AW566" s="279"/>
      <c r="AX566" s="279"/>
      <c r="AY566" s="279"/>
      <c r="AZ566" s="279"/>
      <c r="BA566" s="279"/>
      <c r="BB566" s="279"/>
      <c r="BC566" s="279"/>
      <c r="BD566" s="279"/>
      <c r="BE566" s="279"/>
      <c r="BF566" s="279"/>
      <c r="BG566" s="279"/>
      <c r="BH566" s="279"/>
      <c r="BI566" s="279"/>
      <c r="BJ566" s="279"/>
      <c r="BK566" s="279"/>
      <c r="BL566" s="279"/>
      <c r="BM566" s="279"/>
      <c r="BN566" s="279"/>
      <c r="BO566" s="279"/>
      <c r="BP566" s="279"/>
      <c r="BQ566" s="279"/>
      <c r="BR566" s="279"/>
      <c r="BS566" s="279"/>
      <c r="BT566" s="279"/>
      <c r="BU566" s="279"/>
      <c r="BV566" s="279"/>
      <c r="BW566" s="279"/>
      <c r="BX566" s="279"/>
      <c r="BY566" s="279"/>
      <c r="BZ566" s="279"/>
      <c r="CA566" s="279"/>
      <c r="CB566" s="279"/>
      <c r="CC566" s="279"/>
      <c r="CD566" s="279"/>
      <c r="CE566" s="279"/>
      <c r="CF566" s="279"/>
      <c r="CG566" s="279"/>
      <c r="CH566" s="279"/>
      <c r="CI566" s="279"/>
      <c r="CJ566" s="279"/>
      <c r="CK566" s="279"/>
      <c r="CL566" s="279"/>
      <c r="CM566" s="279"/>
      <c r="CN566" s="279"/>
      <c r="CO566" s="279"/>
      <c r="CP566" s="289" t="str">
        <f t="shared" si="29"/>
        <v/>
      </c>
      <c r="CQ566" s="202"/>
    </row>
    <row r="567" spans="1:95" x14ac:dyDescent="0.3">
      <c r="A567" s="99"/>
      <c r="B567" s="268">
        <f t="shared" si="30"/>
        <v>558</v>
      </c>
      <c r="C567" s="280"/>
      <c r="D567" s="280"/>
      <c r="F567" s="280"/>
      <c r="G567" s="282"/>
      <c r="H567" s="101"/>
      <c r="I567" s="283"/>
      <c r="J567" s="283"/>
      <c r="K567" s="283"/>
      <c r="L567" s="283"/>
      <c r="M567" s="283"/>
      <c r="N567" s="283"/>
      <c r="O567" s="283"/>
      <c r="P567" s="101"/>
      <c r="Q567" s="283"/>
      <c r="R567" s="283"/>
      <c r="S567" s="283"/>
      <c r="T567" s="283"/>
      <c r="U567" s="283"/>
      <c r="V567" s="283"/>
      <c r="W567" s="283"/>
      <c r="X567" s="102"/>
      <c r="Y567" s="284"/>
      <c r="Z567" s="284"/>
      <c r="AA567" s="284"/>
      <c r="AB567" s="206" t="str">
        <f t="shared" si="28"/>
        <v/>
      </c>
      <c r="AC567" s="285"/>
      <c r="AD567" s="286"/>
      <c r="AE567" s="102"/>
      <c r="AF567" s="287"/>
      <c r="AG567" s="287"/>
      <c r="AH567" s="102"/>
      <c r="AI567" s="279"/>
      <c r="AJ567" s="279"/>
      <c r="AK567" s="279"/>
      <c r="AL567" s="279"/>
      <c r="AM567" s="279"/>
      <c r="AN567" s="279"/>
      <c r="AO567" s="279"/>
      <c r="AP567" s="279"/>
      <c r="AQ567" s="92"/>
      <c r="AR567" s="279"/>
      <c r="AS567" s="279"/>
      <c r="AT567" s="279"/>
      <c r="AU567" s="279"/>
      <c r="AV567" s="279"/>
      <c r="AW567" s="279"/>
      <c r="AX567" s="279"/>
      <c r="AY567" s="279"/>
      <c r="AZ567" s="279"/>
      <c r="BA567" s="279"/>
      <c r="BB567" s="279"/>
      <c r="BC567" s="279"/>
      <c r="BD567" s="279"/>
      <c r="BE567" s="279"/>
      <c r="BF567" s="279"/>
      <c r="BG567" s="279"/>
      <c r="BH567" s="279"/>
      <c r="BI567" s="279"/>
      <c r="BJ567" s="279"/>
      <c r="BK567" s="279"/>
      <c r="BL567" s="279"/>
      <c r="BM567" s="279"/>
      <c r="BN567" s="279"/>
      <c r="BO567" s="279"/>
      <c r="BP567" s="279"/>
      <c r="BQ567" s="279"/>
      <c r="BR567" s="279"/>
      <c r="BS567" s="279"/>
      <c r="BT567" s="279"/>
      <c r="BU567" s="279"/>
      <c r="BV567" s="279"/>
      <c r="BW567" s="279"/>
      <c r="BX567" s="279"/>
      <c r="BY567" s="279"/>
      <c r="BZ567" s="279"/>
      <c r="CA567" s="279"/>
      <c r="CB567" s="279"/>
      <c r="CC567" s="279"/>
      <c r="CD567" s="279"/>
      <c r="CE567" s="279"/>
      <c r="CF567" s="279"/>
      <c r="CG567" s="279"/>
      <c r="CH567" s="279"/>
      <c r="CI567" s="279"/>
      <c r="CJ567" s="279"/>
      <c r="CK567" s="279"/>
      <c r="CL567" s="279"/>
      <c r="CM567" s="279"/>
      <c r="CN567" s="279"/>
      <c r="CO567" s="279"/>
      <c r="CP567" s="289" t="str">
        <f t="shared" si="29"/>
        <v/>
      </c>
      <c r="CQ567" s="202"/>
    </row>
    <row r="568" spans="1:95" x14ac:dyDescent="0.3">
      <c r="A568" s="99"/>
      <c r="B568" s="268">
        <f t="shared" si="30"/>
        <v>559</v>
      </c>
      <c r="C568" s="280"/>
      <c r="D568" s="280"/>
      <c r="F568" s="280"/>
      <c r="G568" s="282"/>
      <c r="H568" s="101"/>
      <c r="I568" s="283"/>
      <c r="J568" s="283"/>
      <c r="K568" s="283"/>
      <c r="L568" s="283"/>
      <c r="M568" s="283"/>
      <c r="N568" s="283"/>
      <c r="O568" s="283"/>
      <c r="P568" s="101"/>
      <c r="Q568" s="283"/>
      <c r="R568" s="283"/>
      <c r="S568" s="283"/>
      <c r="T568" s="283"/>
      <c r="U568" s="283"/>
      <c r="V568" s="283"/>
      <c r="W568" s="283"/>
      <c r="X568" s="102"/>
      <c r="Y568" s="284"/>
      <c r="Z568" s="284"/>
      <c r="AA568" s="284"/>
      <c r="AB568" s="206" t="str">
        <f t="shared" si="28"/>
        <v/>
      </c>
      <c r="AC568" s="285"/>
      <c r="AD568" s="286"/>
      <c r="AE568" s="102"/>
      <c r="AF568" s="287"/>
      <c r="AG568" s="287"/>
      <c r="AH568" s="102"/>
      <c r="AI568" s="279"/>
      <c r="AJ568" s="279"/>
      <c r="AK568" s="279"/>
      <c r="AL568" s="279"/>
      <c r="AM568" s="279"/>
      <c r="AN568" s="279"/>
      <c r="AO568" s="279"/>
      <c r="AP568" s="279"/>
      <c r="AQ568" s="92"/>
      <c r="AR568" s="279"/>
      <c r="AS568" s="279"/>
      <c r="AT568" s="279"/>
      <c r="AU568" s="279"/>
      <c r="AV568" s="279"/>
      <c r="AW568" s="279"/>
      <c r="AX568" s="279"/>
      <c r="AY568" s="279"/>
      <c r="AZ568" s="279"/>
      <c r="BA568" s="279"/>
      <c r="BB568" s="279"/>
      <c r="BC568" s="279"/>
      <c r="BD568" s="279"/>
      <c r="BE568" s="279"/>
      <c r="BF568" s="279"/>
      <c r="BG568" s="279"/>
      <c r="BH568" s="279"/>
      <c r="BI568" s="279"/>
      <c r="BJ568" s="279"/>
      <c r="BK568" s="279"/>
      <c r="BL568" s="279"/>
      <c r="BM568" s="279"/>
      <c r="BN568" s="279"/>
      <c r="BO568" s="279"/>
      <c r="BP568" s="279"/>
      <c r="BQ568" s="279"/>
      <c r="BR568" s="279"/>
      <c r="BS568" s="279"/>
      <c r="BT568" s="279"/>
      <c r="BU568" s="279"/>
      <c r="BV568" s="279"/>
      <c r="BW568" s="279"/>
      <c r="BX568" s="279"/>
      <c r="BY568" s="279"/>
      <c r="BZ568" s="279"/>
      <c r="CA568" s="279"/>
      <c r="CB568" s="279"/>
      <c r="CC568" s="279"/>
      <c r="CD568" s="279"/>
      <c r="CE568" s="279"/>
      <c r="CF568" s="279"/>
      <c r="CG568" s="279"/>
      <c r="CH568" s="279"/>
      <c r="CI568" s="279"/>
      <c r="CJ568" s="279"/>
      <c r="CK568" s="279"/>
      <c r="CL568" s="279"/>
      <c r="CM568" s="279"/>
      <c r="CN568" s="279"/>
      <c r="CO568" s="279"/>
      <c r="CP568" s="289" t="str">
        <f t="shared" si="29"/>
        <v/>
      </c>
      <c r="CQ568" s="202"/>
    </row>
    <row r="569" spans="1:95" x14ac:dyDescent="0.3">
      <c r="A569" s="99"/>
      <c r="B569" s="268">
        <f t="shared" si="30"/>
        <v>560</v>
      </c>
      <c r="C569" s="280"/>
      <c r="D569" s="280"/>
      <c r="F569" s="280"/>
      <c r="G569" s="282"/>
      <c r="H569" s="101"/>
      <c r="I569" s="283"/>
      <c r="J569" s="283"/>
      <c r="K569" s="283"/>
      <c r="L569" s="283"/>
      <c r="M569" s="283"/>
      <c r="N569" s="283"/>
      <c r="O569" s="283"/>
      <c r="P569" s="101"/>
      <c r="Q569" s="283"/>
      <c r="R569" s="283"/>
      <c r="S569" s="283"/>
      <c r="T569" s="283"/>
      <c r="U569" s="283"/>
      <c r="V569" s="283"/>
      <c r="W569" s="283"/>
      <c r="X569" s="102"/>
      <c r="Y569" s="284"/>
      <c r="Z569" s="284"/>
      <c r="AA569" s="284"/>
      <c r="AB569" s="206" t="str">
        <f t="shared" si="28"/>
        <v/>
      </c>
      <c r="AC569" s="285"/>
      <c r="AD569" s="286"/>
      <c r="AE569" s="102"/>
      <c r="AF569" s="287"/>
      <c r="AG569" s="287"/>
      <c r="AH569" s="102"/>
      <c r="AI569" s="279"/>
      <c r="AJ569" s="279"/>
      <c r="AK569" s="279"/>
      <c r="AL569" s="279"/>
      <c r="AM569" s="279"/>
      <c r="AN569" s="279"/>
      <c r="AO569" s="279"/>
      <c r="AP569" s="279"/>
      <c r="AQ569" s="92"/>
      <c r="AR569" s="279"/>
      <c r="AS569" s="279"/>
      <c r="AT569" s="279"/>
      <c r="AU569" s="279"/>
      <c r="AV569" s="279"/>
      <c r="AW569" s="279"/>
      <c r="AX569" s="279"/>
      <c r="AY569" s="279"/>
      <c r="AZ569" s="279"/>
      <c r="BA569" s="279"/>
      <c r="BB569" s="279"/>
      <c r="BC569" s="279"/>
      <c r="BD569" s="279"/>
      <c r="BE569" s="279"/>
      <c r="BF569" s="279"/>
      <c r="BG569" s="279"/>
      <c r="BH569" s="279"/>
      <c r="BI569" s="279"/>
      <c r="BJ569" s="279"/>
      <c r="BK569" s="279"/>
      <c r="BL569" s="279"/>
      <c r="BM569" s="279"/>
      <c r="BN569" s="279"/>
      <c r="BO569" s="279"/>
      <c r="BP569" s="279"/>
      <c r="BQ569" s="279"/>
      <c r="BR569" s="279"/>
      <c r="BS569" s="279"/>
      <c r="BT569" s="279"/>
      <c r="BU569" s="279"/>
      <c r="BV569" s="279"/>
      <c r="BW569" s="279"/>
      <c r="BX569" s="279"/>
      <c r="BY569" s="279"/>
      <c r="BZ569" s="279"/>
      <c r="CA569" s="279"/>
      <c r="CB569" s="279"/>
      <c r="CC569" s="279"/>
      <c r="CD569" s="279"/>
      <c r="CE569" s="279"/>
      <c r="CF569" s="279"/>
      <c r="CG569" s="279"/>
      <c r="CH569" s="279"/>
      <c r="CI569" s="279"/>
      <c r="CJ569" s="279"/>
      <c r="CK569" s="279"/>
      <c r="CL569" s="279"/>
      <c r="CM569" s="279"/>
      <c r="CN569" s="279"/>
      <c r="CO569" s="279"/>
      <c r="CP569" s="289" t="str">
        <f t="shared" si="29"/>
        <v/>
      </c>
      <c r="CQ569" s="202"/>
    </row>
    <row r="570" spans="1:95" x14ac:dyDescent="0.3">
      <c r="A570" s="99"/>
      <c r="B570" s="268">
        <f t="shared" si="30"/>
        <v>561</v>
      </c>
      <c r="C570" s="280"/>
      <c r="D570" s="280"/>
      <c r="F570" s="280"/>
      <c r="G570" s="282"/>
      <c r="H570" s="101"/>
      <c r="I570" s="283"/>
      <c r="J570" s="283"/>
      <c r="K570" s="283"/>
      <c r="L570" s="283"/>
      <c r="M570" s="283"/>
      <c r="N570" s="283"/>
      <c r="O570" s="283"/>
      <c r="P570" s="101"/>
      <c r="Q570" s="283"/>
      <c r="R570" s="283"/>
      <c r="S570" s="283"/>
      <c r="T570" s="283"/>
      <c r="U570" s="283"/>
      <c r="V570" s="283"/>
      <c r="W570" s="283"/>
      <c r="X570" s="102"/>
      <c r="Y570" s="284"/>
      <c r="Z570" s="284"/>
      <c r="AA570" s="284"/>
      <c r="AB570" s="206" t="str">
        <f t="shared" si="28"/>
        <v/>
      </c>
      <c r="AC570" s="285"/>
      <c r="AD570" s="286"/>
      <c r="AE570" s="102"/>
      <c r="AF570" s="287"/>
      <c r="AG570" s="287"/>
      <c r="AH570" s="102"/>
      <c r="AI570" s="279"/>
      <c r="AJ570" s="279"/>
      <c r="AK570" s="279"/>
      <c r="AL570" s="279"/>
      <c r="AM570" s="279"/>
      <c r="AN570" s="279"/>
      <c r="AO570" s="279"/>
      <c r="AP570" s="279"/>
      <c r="AQ570" s="92"/>
      <c r="AR570" s="279"/>
      <c r="AS570" s="279"/>
      <c r="AT570" s="279"/>
      <c r="AU570" s="279"/>
      <c r="AV570" s="279"/>
      <c r="AW570" s="279"/>
      <c r="AX570" s="279"/>
      <c r="AY570" s="279"/>
      <c r="AZ570" s="279"/>
      <c r="BA570" s="279"/>
      <c r="BB570" s="279"/>
      <c r="BC570" s="279"/>
      <c r="BD570" s="279"/>
      <c r="BE570" s="279"/>
      <c r="BF570" s="279"/>
      <c r="BG570" s="279"/>
      <c r="BH570" s="279"/>
      <c r="BI570" s="279"/>
      <c r="BJ570" s="279"/>
      <c r="BK570" s="279"/>
      <c r="BL570" s="279"/>
      <c r="BM570" s="279"/>
      <c r="BN570" s="279"/>
      <c r="BO570" s="279"/>
      <c r="BP570" s="279"/>
      <c r="BQ570" s="279"/>
      <c r="BR570" s="279"/>
      <c r="BS570" s="279"/>
      <c r="BT570" s="279"/>
      <c r="BU570" s="279"/>
      <c r="BV570" s="279"/>
      <c r="BW570" s="279"/>
      <c r="BX570" s="279"/>
      <c r="BY570" s="279"/>
      <c r="BZ570" s="279"/>
      <c r="CA570" s="279"/>
      <c r="CB570" s="279"/>
      <c r="CC570" s="279"/>
      <c r="CD570" s="279"/>
      <c r="CE570" s="279"/>
      <c r="CF570" s="279"/>
      <c r="CG570" s="279"/>
      <c r="CH570" s="279"/>
      <c r="CI570" s="279"/>
      <c r="CJ570" s="279"/>
      <c r="CK570" s="279"/>
      <c r="CL570" s="279"/>
      <c r="CM570" s="279"/>
      <c r="CN570" s="279"/>
      <c r="CO570" s="279"/>
      <c r="CP570" s="289" t="str">
        <f t="shared" si="29"/>
        <v/>
      </c>
      <c r="CQ570" s="202"/>
    </row>
    <row r="571" spans="1:95" x14ac:dyDescent="0.3">
      <c r="A571" s="99"/>
      <c r="B571" s="268">
        <f t="shared" si="30"/>
        <v>562</v>
      </c>
      <c r="C571" s="280"/>
      <c r="D571" s="280"/>
      <c r="F571" s="280"/>
      <c r="G571" s="282"/>
      <c r="H571" s="101"/>
      <c r="I571" s="283"/>
      <c r="J571" s="283"/>
      <c r="K571" s="283"/>
      <c r="L571" s="283"/>
      <c r="M571" s="283"/>
      <c r="N571" s="283"/>
      <c r="O571" s="283"/>
      <c r="P571" s="101"/>
      <c r="Q571" s="283"/>
      <c r="R571" s="283"/>
      <c r="S571" s="283"/>
      <c r="T571" s="283"/>
      <c r="U571" s="283"/>
      <c r="V571" s="283"/>
      <c r="W571" s="283"/>
      <c r="X571" s="102"/>
      <c r="Y571" s="284"/>
      <c r="Z571" s="284"/>
      <c r="AA571" s="284"/>
      <c r="AB571" s="206" t="str">
        <f t="shared" si="28"/>
        <v/>
      </c>
      <c r="AC571" s="285"/>
      <c r="AD571" s="286"/>
      <c r="AE571" s="102"/>
      <c r="AF571" s="287"/>
      <c r="AG571" s="287"/>
      <c r="AH571" s="102"/>
      <c r="AI571" s="279"/>
      <c r="AJ571" s="279"/>
      <c r="AK571" s="279"/>
      <c r="AL571" s="279"/>
      <c r="AM571" s="279"/>
      <c r="AN571" s="279"/>
      <c r="AO571" s="279"/>
      <c r="AP571" s="279"/>
      <c r="AQ571" s="92"/>
      <c r="AR571" s="279"/>
      <c r="AS571" s="279"/>
      <c r="AT571" s="279"/>
      <c r="AU571" s="279"/>
      <c r="AV571" s="279"/>
      <c r="AW571" s="279"/>
      <c r="AX571" s="279"/>
      <c r="AY571" s="279"/>
      <c r="AZ571" s="279"/>
      <c r="BA571" s="279"/>
      <c r="BB571" s="279"/>
      <c r="BC571" s="279"/>
      <c r="BD571" s="279"/>
      <c r="BE571" s="279"/>
      <c r="BF571" s="279"/>
      <c r="BG571" s="279"/>
      <c r="BH571" s="279"/>
      <c r="BI571" s="279"/>
      <c r="BJ571" s="279"/>
      <c r="BK571" s="279"/>
      <c r="BL571" s="279"/>
      <c r="BM571" s="279"/>
      <c r="BN571" s="279"/>
      <c r="BO571" s="279"/>
      <c r="BP571" s="279"/>
      <c r="BQ571" s="279"/>
      <c r="BR571" s="279"/>
      <c r="BS571" s="279"/>
      <c r="BT571" s="279"/>
      <c r="BU571" s="279"/>
      <c r="BV571" s="279"/>
      <c r="BW571" s="279"/>
      <c r="BX571" s="279"/>
      <c r="BY571" s="279"/>
      <c r="BZ571" s="279"/>
      <c r="CA571" s="279"/>
      <c r="CB571" s="279"/>
      <c r="CC571" s="279"/>
      <c r="CD571" s="279"/>
      <c r="CE571" s="279"/>
      <c r="CF571" s="279"/>
      <c r="CG571" s="279"/>
      <c r="CH571" s="279"/>
      <c r="CI571" s="279"/>
      <c r="CJ571" s="279"/>
      <c r="CK571" s="279"/>
      <c r="CL571" s="279"/>
      <c r="CM571" s="279"/>
      <c r="CN571" s="279"/>
      <c r="CO571" s="279"/>
      <c r="CP571" s="289" t="str">
        <f t="shared" si="29"/>
        <v/>
      </c>
      <c r="CQ571" s="202"/>
    </row>
    <row r="572" spans="1:95" x14ac:dyDescent="0.3">
      <c r="A572" s="99"/>
      <c r="B572" s="268">
        <f t="shared" si="30"/>
        <v>563</v>
      </c>
      <c r="C572" s="280"/>
      <c r="D572" s="280"/>
      <c r="F572" s="280"/>
      <c r="G572" s="282"/>
      <c r="H572" s="101"/>
      <c r="I572" s="283"/>
      <c r="J572" s="283"/>
      <c r="K572" s="283"/>
      <c r="L572" s="283"/>
      <c r="M572" s="283"/>
      <c r="N572" s="283"/>
      <c r="O572" s="283"/>
      <c r="P572" s="101"/>
      <c r="Q572" s="283"/>
      <c r="R572" s="283"/>
      <c r="S572" s="283"/>
      <c r="T572" s="283"/>
      <c r="U572" s="283"/>
      <c r="V572" s="283"/>
      <c r="W572" s="283"/>
      <c r="X572" s="102"/>
      <c r="Y572" s="284"/>
      <c r="Z572" s="284"/>
      <c r="AA572" s="284"/>
      <c r="AB572" s="206" t="str">
        <f t="shared" si="28"/>
        <v/>
      </c>
      <c r="AC572" s="285"/>
      <c r="AD572" s="286"/>
      <c r="AE572" s="102"/>
      <c r="AF572" s="287"/>
      <c r="AG572" s="287"/>
      <c r="AH572" s="102"/>
      <c r="AI572" s="279"/>
      <c r="AJ572" s="279"/>
      <c r="AK572" s="279"/>
      <c r="AL572" s="279"/>
      <c r="AM572" s="279"/>
      <c r="AN572" s="279"/>
      <c r="AO572" s="279"/>
      <c r="AP572" s="279"/>
      <c r="AQ572" s="92"/>
      <c r="AR572" s="279"/>
      <c r="AS572" s="279"/>
      <c r="AT572" s="279"/>
      <c r="AU572" s="279"/>
      <c r="AV572" s="279"/>
      <c r="AW572" s="279"/>
      <c r="AX572" s="279"/>
      <c r="AY572" s="279"/>
      <c r="AZ572" s="279"/>
      <c r="BA572" s="279"/>
      <c r="BB572" s="279"/>
      <c r="BC572" s="279"/>
      <c r="BD572" s="279"/>
      <c r="BE572" s="279"/>
      <c r="BF572" s="279"/>
      <c r="BG572" s="279"/>
      <c r="BH572" s="279"/>
      <c r="BI572" s="279"/>
      <c r="BJ572" s="279"/>
      <c r="BK572" s="279"/>
      <c r="BL572" s="279"/>
      <c r="BM572" s="279"/>
      <c r="BN572" s="279"/>
      <c r="BO572" s="279"/>
      <c r="BP572" s="279"/>
      <c r="BQ572" s="279"/>
      <c r="BR572" s="279"/>
      <c r="BS572" s="279"/>
      <c r="BT572" s="279"/>
      <c r="BU572" s="279"/>
      <c r="BV572" s="279"/>
      <c r="BW572" s="279"/>
      <c r="BX572" s="279"/>
      <c r="BY572" s="279"/>
      <c r="BZ572" s="279"/>
      <c r="CA572" s="279"/>
      <c r="CB572" s="279"/>
      <c r="CC572" s="279"/>
      <c r="CD572" s="279"/>
      <c r="CE572" s="279"/>
      <c r="CF572" s="279"/>
      <c r="CG572" s="279"/>
      <c r="CH572" s="279"/>
      <c r="CI572" s="279"/>
      <c r="CJ572" s="279"/>
      <c r="CK572" s="279"/>
      <c r="CL572" s="279"/>
      <c r="CM572" s="279"/>
      <c r="CN572" s="279"/>
      <c r="CO572" s="279"/>
      <c r="CP572" s="289" t="str">
        <f t="shared" si="29"/>
        <v/>
      </c>
      <c r="CQ572" s="202"/>
    </row>
    <row r="573" spans="1:95" x14ac:dyDescent="0.3">
      <c r="A573" s="99"/>
      <c r="B573" s="268">
        <f t="shared" si="30"/>
        <v>564</v>
      </c>
      <c r="C573" s="280"/>
      <c r="D573" s="280"/>
      <c r="F573" s="280"/>
      <c r="G573" s="282"/>
      <c r="H573" s="101"/>
      <c r="I573" s="283"/>
      <c r="J573" s="283"/>
      <c r="K573" s="283"/>
      <c r="L573" s="283"/>
      <c r="M573" s="283"/>
      <c r="N573" s="283"/>
      <c r="O573" s="283"/>
      <c r="P573" s="101"/>
      <c r="Q573" s="283"/>
      <c r="R573" s="283"/>
      <c r="S573" s="283"/>
      <c r="T573" s="283"/>
      <c r="U573" s="283"/>
      <c r="V573" s="283"/>
      <c r="W573" s="283"/>
      <c r="X573" s="102"/>
      <c r="Y573" s="284"/>
      <c r="Z573" s="284"/>
      <c r="AA573" s="284"/>
      <c r="AB573" s="206" t="str">
        <f t="shared" si="28"/>
        <v/>
      </c>
      <c r="AC573" s="285"/>
      <c r="AD573" s="286"/>
      <c r="AE573" s="102"/>
      <c r="AF573" s="287"/>
      <c r="AG573" s="287"/>
      <c r="AH573" s="102"/>
      <c r="AI573" s="279"/>
      <c r="AJ573" s="279"/>
      <c r="AK573" s="279"/>
      <c r="AL573" s="279"/>
      <c r="AM573" s="279"/>
      <c r="AN573" s="279"/>
      <c r="AO573" s="279"/>
      <c r="AP573" s="279"/>
      <c r="AQ573" s="92"/>
      <c r="AR573" s="279"/>
      <c r="AS573" s="279"/>
      <c r="AT573" s="279"/>
      <c r="AU573" s="279"/>
      <c r="AV573" s="279"/>
      <c r="AW573" s="279"/>
      <c r="AX573" s="279"/>
      <c r="AY573" s="279"/>
      <c r="AZ573" s="279"/>
      <c r="BA573" s="279"/>
      <c r="BB573" s="279"/>
      <c r="BC573" s="279"/>
      <c r="BD573" s="279"/>
      <c r="BE573" s="279"/>
      <c r="BF573" s="279"/>
      <c r="BG573" s="279"/>
      <c r="BH573" s="279"/>
      <c r="BI573" s="279"/>
      <c r="BJ573" s="279"/>
      <c r="BK573" s="279"/>
      <c r="BL573" s="279"/>
      <c r="BM573" s="279"/>
      <c r="BN573" s="279"/>
      <c r="BO573" s="279"/>
      <c r="BP573" s="279"/>
      <c r="BQ573" s="279"/>
      <c r="BR573" s="279"/>
      <c r="BS573" s="279"/>
      <c r="BT573" s="279"/>
      <c r="BU573" s="279"/>
      <c r="BV573" s="279"/>
      <c r="BW573" s="279"/>
      <c r="BX573" s="279"/>
      <c r="BY573" s="279"/>
      <c r="BZ573" s="279"/>
      <c r="CA573" s="279"/>
      <c r="CB573" s="279"/>
      <c r="CC573" s="279"/>
      <c r="CD573" s="279"/>
      <c r="CE573" s="279"/>
      <c r="CF573" s="279"/>
      <c r="CG573" s="279"/>
      <c r="CH573" s="279"/>
      <c r="CI573" s="279"/>
      <c r="CJ573" s="279"/>
      <c r="CK573" s="279"/>
      <c r="CL573" s="279"/>
      <c r="CM573" s="279"/>
      <c r="CN573" s="279"/>
      <c r="CO573" s="279"/>
      <c r="CP573" s="289" t="str">
        <f t="shared" si="29"/>
        <v/>
      </c>
      <c r="CQ573" s="202"/>
    </row>
    <row r="574" spans="1:95" x14ac:dyDescent="0.3">
      <c r="A574" s="99"/>
      <c r="B574" s="268">
        <f t="shared" si="30"/>
        <v>565</v>
      </c>
      <c r="C574" s="280"/>
      <c r="D574" s="280"/>
      <c r="F574" s="280"/>
      <c r="G574" s="282"/>
      <c r="H574" s="101"/>
      <c r="I574" s="283"/>
      <c r="J574" s="283"/>
      <c r="K574" s="283"/>
      <c r="L574" s="283"/>
      <c r="M574" s="283"/>
      <c r="N574" s="283"/>
      <c r="O574" s="283"/>
      <c r="P574" s="101"/>
      <c r="Q574" s="283"/>
      <c r="R574" s="283"/>
      <c r="S574" s="283"/>
      <c r="T574" s="283"/>
      <c r="U574" s="283"/>
      <c r="V574" s="283"/>
      <c r="W574" s="283"/>
      <c r="X574" s="102"/>
      <c r="Y574" s="284"/>
      <c r="Z574" s="284"/>
      <c r="AA574" s="284"/>
      <c r="AB574" s="206" t="str">
        <f t="shared" si="28"/>
        <v/>
      </c>
      <c r="AC574" s="285"/>
      <c r="AD574" s="286"/>
      <c r="AE574" s="102"/>
      <c r="AF574" s="287"/>
      <c r="AG574" s="287"/>
      <c r="AH574" s="102"/>
      <c r="AI574" s="279"/>
      <c r="AJ574" s="279"/>
      <c r="AK574" s="279"/>
      <c r="AL574" s="279"/>
      <c r="AM574" s="279"/>
      <c r="AN574" s="279"/>
      <c r="AO574" s="279"/>
      <c r="AP574" s="279"/>
      <c r="AQ574" s="92"/>
      <c r="AR574" s="279"/>
      <c r="AS574" s="279"/>
      <c r="AT574" s="279"/>
      <c r="AU574" s="279"/>
      <c r="AV574" s="279"/>
      <c r="AW574" s="279"/>
      <c r="AX574" s="279"/>
      <c r="AY574" s="279"/>
      <c r="AZ574" s="279"/>
      <c r="BA574" s="279"/>
      <c r="BB574" s="279"/>
      <c r="BC574" s="279"/>
      <c r="BD574" s="279"/>
      <c r="BE574" s="279"/>
      <c r="BF574" s="279"/>
      <c r="BG574" s="279"/>
      <c r="BH574" s="279"/>
      <c r="BI574" s="279"/>
      <c r="BJ574" s="279"/>
      <c r="BK574" s="279"/>
      <c r="BL574" s="279"/>
      <c r="BM574" s="279"/>
      <c r="BN574" s="279"/>
      <c r="BO574" s="279"/>
      <c r="BP574" s="279"/>
      <c r="BQ574" s="279"/>
      <c r="BR574" s="279"/>
      <c r="BS574" s="279"/>
      <c r="BT574" s="279"/>
      <c r="BU574" s="279"/>
      <c r="BV574" s="279"/>
      <c r="BW574" s="279"/>
      <c r="BX574" s="279"/>
      <c r="BY574" s="279"/>
      <c r="BZ574" s="279"/>
      <c r="CA574" s="279"/>
      <c r="CB574" s="279"/>
      <c r="CC574" s="279"/>
      <c r="CD574" s="279"/>
      <c r="CE574" s="279"/>
      <c r="CF574" s="279"/>
      <c r="CG574" s="279"/>
      <c r="CH574" s="279"/>
      <c r="CI574" s="279"/>
      <c r="CJ574" s="279"/>
      <c r="CK574" s="279"/>
      <c r="CL574" s="279"/>
      <c r="CM574" s="279"/>
      <c r="CN574" s="279"/>
      <c r="CO574" s="279"/>
      <c r="CP574" s="289" t="str">
        <f t="shared" si="29"/>
        <v/>
      </c>
      <c r="CQ574" s="202"/>
    </row>
    <row r="575" spans="1:95" x14ac:dyDescent="0.3">
      <c r="A575" s="99"/>
      <c r="B575" s="268">
        <f t="shared" si="30"/>
        <v>566</v>
      </c>
      <c r="C575" s="280"/>
      <c r="D575" s="280"/>
      <c r="F575" s="280"/>
      <c r="G575" s="282"/>
      <c r="H575" s="101"/>
      <c r="I575" s="283"/>
      <c r="J575" s="283"/>
      <c r="K575" s="283"/>
      <c r="L575" s="283"/>
      <c r="M575" s="283"/>
      <c r="N575" s="283"/>
      <c r="O575" s="283"/>
      <c r="P575" s="101"/>
      <c r="Q575" s="283"/>
      <c r="R575" s="283"/>
      <c r="S575" s="283"/>
      <c r="T575" s="283"/>
      <c r="U575" s="283"/>
      <c r="V575" s="283"/>
      <c r="W575" s="283"/>
      <c r="X575" s="102"/>
      <c r="Y575" s="284"/>
      <c r="Z575" s="284"/>
      <c r="AA575" s="284"/>
      <c r="AB575" s="206" t="str">
        <f t="shared" si="28"/>
        <v/>
      </c>
      <c r="AC575" s="285"/>
      <c r="AD575" s="286"/>
      <c r="AE575" s="102"/>
      <c r="AF575" s="287"/>
      <c r="AG575" s="287"/>
      <c r="AH575" s="102"/>
      <c r="AI575" s="279"/>
      <c r="AJ575" s="279"/>
      <c r="AK575" s="279"/>
      <c r="AL575" s="279"/>
      <c r="AM575" s="279"/>
      <c r="AN575" s="279"/>
      <c r="AO575" s="279"/>
      <c r="AP575" s="279"/>
      <c r="AQ575" s="92"/>
      <c r="AR575" s="279"/>
      <c r="AS575" s="279"/>
      <c r="AT575" s="279"/>
      <c r="AU575" s="279"/>
      <c r="AV575" s="279"/>
      <c r="AW575" s="279"/>
      <c r="AX575" s="279"/>
      <c r="AY575" s="279"/>
      <c r="AZ575" s="279"/>
      <c r="BA575" s="279"/>
      <c r="BB575" s="279"/>
      <c r="BC575" s="279"/>
      <c r="BD575" s="279"/>
      <c r="BE575" s="279"/>
      <c r="BF575" s="279"/>
      <c r="BG575" s="279"/>
      <c r="BH575" s="279"/>
      <c r="BI575" s="279"/>
      <c r="BJ575" s="279"/>
      <c r="BK575" s="279"/>
      <c r="BL575" s="279"/>
      <c r="BM575" s="279"/>
      <c r="BN575" s="279"/>
      <c r="BO575" s="279"/>
      <c r="BP575" s="279"/>
      <c r="BQ575" s="279"/>
      <c r="BR575" s="279"/>
      <c r="BS575" s="279"/>
      <c r="BT575" s="279"/>
      <c r="BU575" s="279"/>
      <c r="BV575" s="279"/>
      <c r="BW575" s="279"/>
      <c r="BX575" s="279"/>
      <c r="BY575" s="279"/>
      <c r="BZ575" s="279"/>
      <c r="CA575" s="279"/>
      <c r="CB575" s="279"/>
      <c r="CC575" s="279"/>
      <c r="CD575" s="279"/>
      <c r="CE575" s="279"/>
      <c r="CF575" s="279"/>
      <c r="CG575" s="279"/>
      <c r="CH575" s="279"/>
      <c r="CI575" s="279"/>
      <c r="CJ575" s="279"/>
      <c r="CK575" s="279"/>
      <c r="CL575" s="279"/>
      <c r="CM575" s="279"/>
      <c r="CN575" s="279"/>
      <c r="CO575" s="279"/>
      <c r="CP575" s="289" t="str">
        <f t="shared" si="29"/>
        <v/>
      </c>
      <c r="CQ575" s="202"/>
    </row>
    <row r="576" spans="1:95" x14ac:dyDescent="0.3">
      <c r="A576" s="99"/>
      <c r="B576" s="268">
        <f t="shared" si="30"/>
        <v>567</v>
      </c>
      <c r="C576" s="280"/>
      <c r="D576" s="280"/>
      <c r="F576" s="280"/>
      <c r="G576" s="282"/>
      <c r="H576" s="101"/>
      <c r="I576" s="283"/>
      <c r="J576" s="283"/>
      <c r="K576" s="283"/>
      <c r="L576" s="283"/>
      <c r="M576" s="283"/>
      <c r="N576" s="283"/>
      <c r="O576" s="283"/>
      <c r="P576" s="101"/>
      <c r="Q576" s="283"/>
      <c r="R576" s="283"/>
      <c r="S576" s="283"/>
      <c r="T576" s="283"/>
      <c r="U576" s="283"/>
      <c r="V576" s="283"/>
      <c r="W576" s="283"/>
      <c r="X576" s="102"/>
      <c r="Y576" s="284"/>
      <c r="Z576" s="284"/>
      <c r="AA576" s="284"/>
      <c r="AB576" s="206" t="str">
        <f t="shared" si="28"/>
        <v/>
      </c>
      <c r="AC576" s="285"/>
      <c r="AD576" s="286"/>
      <c r="AE576" s="102"/>
      <c r="AF576" s="287"/>
      <c r="AG576" s="287"/>
      <c r="AH576" s="102"/>
      <c r="AI576" s="279"/>
      <c r="AJ576" s="279"/>
      <c r="AK576" s="279"/>
      <c r="AL576" s="279"/>
      <c r="AM576" s="279"/>
      <c r="AN576" s="279"/>
      <c r="AO576" s="279"/>
      <c r="AP576" s="279"/>
      <c r="AQ576" s="92"/>
      <c r="AR576" s="279"/>
      <c r="AS576" s="279"/>
      <c r="AT576" s="279"/>
      <c r="AU576" s="279"/>
      <c r="AV576" s="279"/>
      <c r="AW576" s="279"/>
      <c r="AX576" s="279"/>
      <c r="AY576" s="279"/>
      <c r="AZ576" s="279"/>
      <c r="BA576" s="279"/>
      <c r="BB576" s="279"/>
      <c r="BC576" s="279"/>
      <c r="BD576" s="279"/>
      <c r="BE576" s="279"/>
      <c r="BF576" s="279"/>
      <c r="BG576" s="279"/>
      <c r="BH576" s="279"/>
      <c r="BI576" s="279"/>
      <c r="BJ576" s="279"/>
      <c r="BK576" s="279"/>
      <c r="BL576" s="279"/>
      <c r="BM576" s="279"/>
      <c r="BN576" s="279"/>
      <c r="BO576" s="279"/>
      <c r="BP576" s="279"/>
      <c r="BQ576" s="279"/>
      <c r="BR576" s="279"/>
      <c r="BS576" s="279"/>
      <c r="BT576" s="279"/>
      <c r="BU576" s="279"/>
      <c r="BV576" s="279"/>
      <c r="BW576" s="279"/>
      <c r="BX576" s="279"/>
      <c r="BY576" s="279"/>
      <c r="BZ576" s="279"/>
      <c r="CA576" s="279"/>
      <c r="CB576" s="279"/>
      <c r="CC576" s="279"/>
      <c r="CD576" s="279"/>
      <c r="CE576" s="279"/>
      <c r="CF576" s="279"/>
      <c r="CG576" s="279"/>
      <c r="CH576" s="279"/>
      <c r="CI576" s="279"/>
      <c r="CJ576" s="279"/>
      <c r="CK576" s="279"/>
      <c r="CL576" s="279"/>
      <c r="CM576" s="279"/>
      <c r="CN576" s="279"/>
      <c r="CO576" s="279"/>
      <c r="CP576" s="289" t="str">
        <f t="shared" si="29"/>
        <v/>
      </c>
      <c r="CQ576" s="202"/>
    </row>
    <row r="577" spans="1:95" x14ac:dyDescent="0.3">
      <c r="A577" s="99"/>
      <c r="B577" s="268">
        <f t="shared" si="30"/>
        <v>568</v>
      </c>
      <c r="C577" s="280"/>
      <c r="D577" s="280"/>
      <c r="F577" s="280"/>
      <c r="G577" s="282"/>
      <c r="H577" s="101"/>
      <c r="I577" s="283"/>
      <c r="J577" s="283"/>
      <c r="K577" s="283"/>
      <c r="L577" s="283"/>
      <c r="M577" s="283"/>
      <c r="N577" s="283"/>
      <c r="O577" s="283"/>
      <c r="P577" s="101"/>
      <c r="Q577" s="283"/>
      <c r="R577" s="283"/>
      <c r="S577" s="283"/>
      <c r="T577" s="283"/>
      <c r="U577" s="283"/>
      <c r="V577" s="283"/>
      <c r="W577" s="283"/>
      <c r="X577" s="102"/>
      <c r="Y577" s="284"/>
      <c r="Z577" s="284"/>
      <c r="AA577" s="284"/>
      <c r="AB577" s="206" t="str">
        <f t="shared" si="28"/>
        <v/>
      </c>
      <c r="AC577" s="285"/>
      <c r="AD577" s="286"/>
      <c r="AE577" s="102"/>
      <c r="AF577" s="287"/>
      <c r="AG577" s="287"/>
      <c r="AH577" s="102"/>
      <c r="AI577" s="279"/>
      <c r="AJ577" s="279"/>
      <c r="AK577" s="279"/>
      <c r="AL577" s="279"/>
      <c r="AM577" s="279"/>
      <c r="AN577" s="279"/>
      <c r="AO577" s="279"/>
      <c r="AP577" s="279"/>
      <c r="AQ577" s="92"/>
      <c r="AR577" s="279"/>
      <c r="AS577" s="279"/>
      <c r="AT577" s="279"/>
      <c r="AU577" s="279"/>
      <c r="AV577" s="279"/>
      <c r="AW577" s="279"/>
      <c r="AX577" s="279"/>
      <c r="AY577" s="279"/>
      <c r="AZ577" s="279"/>
      <c r="BA577" s="279"/>
      <c r="BB577" s="279"/>
      <c r="BC577" s="279"/>
      <c r="BD577" s="279"/>
      <c r="BE577" s="279"/>
      <c r="BF577" s="279"/>
      <c r="BG577" s="279"/>
      <c r="BH577" s="279"/>
      <c r="BI577" s="279"/>
      <c r="BJ577" s="279"/>
      <c r="BK577" s="279"/>
      <c r="BL577" s="279"/>
      <c r="BM577" s="279"/>
      <c r="BN577" s="279"/>
      <c r="BO577" s="279"/>
      <c r="BP577" s="279"/>
      <c r="BQ577" s="279"/>
      <c r="BR577" s="279"/>
      <c r="BS577" s="279"/>
      <c r="BT577" s="279"/>
      <c r="BU577" s="279"/>
      <c r="BV577" s="279"/>
      <c r="BW577" s="279"/>
      <c r="BX577" s="279"/>
      <c r="BY577" s="279"/>
      <c r="BZ577" s="279"/>
      <c r="CA577" s="279"/>
      <c r="CB577" s="279"/>
      <c r="CC577" s="279"/>
      <c r="CD577" s="279"/>
      <c r="CE577" s="279"/>
      <c r="CF577" s="279"/>
      <c r="CG577" s="279"/>
      <c r="CH577" s="279"/>
      <c r="CI577" s="279"/>
      <c r="CJ577" s="279"/>
      <c r="CK577" s="279"/>
      <c r="CL577" s="279"/>
      <c r="CM577" s="279"/>
      <c r="CN577" s="279"/>
      <c r="CO577" s="279"/>
      <c r="CP577" s="289" t="str">
        <f t="shared" si="29"/>
        <v/>
      </c>
      <c r="CQ577" s="202"/>
    </row>
    <row r="578" spans="1:95" x14ac:dyDescent="0.3">
      <c r="A578" s="99"/>
      <c r="B578" s="268">
        <f t="shared" si="30"/>
        <v>569</v>
      </c>
      <c r="C578" s="280"/>
      <c r="D578" s="280"/>
      <c r="F578" s="280"/>
      <c r="G578" s="282"/>
      <c r="H578" s="101"/>
      <c r="I578" s="283"/>
      <c r="J578" s="283"/>
      <c r="K578" s="283"/>
      <c r="L578" s="283"/>
      <c r="M578" s="283"/>
      <c r="N578" s="283"/>
      <c r="O578" s="283"/>
      <c r="P578" s="101"/>
      <c r="Q578" s="283"/>
      <c r="R578" s="283"/>
      <c r="S578" s="283"/>
      <c r="T578" s="283"/>
      <c r="U578" s="283"/>
      <c r="V578" s="283"/>
      <c r="W578" s="283"/>
      <c r="X578" s="102"/>
      <c r="Y578" s="284"/>
      <c r="Z578" s="284"/>
      <c r="AA578" s="284"/>
      <c r="AB578" s="206" t="str">
        <f t="shared" si="28"/>
        <v/>
      </c>
      <c r="AC578" s="285"/>
      <c r="AD578" s="286"/>
      <c r="AE578" s="102"/>
      <c r="AF578" s="287"/>
      <c r="AG578" s="287"/>
      <c r="AH578" s="102"/>
      <c r="AI578" s="279"/>
      <c r="AJ578" s="279"/>
      <c r="AK578" s="279"/>
      <c r="AL578" s="279"/>
      <c r="AM578" s="279"/>
      <c r="AN578" s="279"/>
      <c r="AO578" s="279"/>
      <c r="AP578" s="279"/>
      <c r="AQ578" s="92"/>
      <c r="AR578" s="279"/>
      <c r="AS578" s="279"/>
      <c r="AT578" s="279"/>
      <c r="AU578" s="279"/>
      <c r="AV578" s="279"/>
      <c r="AW578" s="279"/>
      <c r="AX578" s="279"/>
      <c r="AY578" s="279"/>
      <c r="AZ578" s="279"/>
      <c r="BA578" s="279"/>
      <c r="BB578" s="279"/>
      <c r="BC578" s="279"/>
      <c r="BD578" s="279"/>
      <c r="BE578" s="279"/>
      <c r="BF578" s="279"/>
      <c r="BG578" s="279"/>
      <c r="BH578" s="279"/>
      <c r="BI578" s="279"/>
      <c r="BJ578" s="279"/>
      <c r="BK578" s="279"/>
      <c r="BL578" s="279"/>
      <c r="BM578" s="279"/>
      <c r="BN578" s="279"/>
      <c r="BO578" s="279"/>
      <c r="BP578" s="279"/>
      <c r="BQ578" s="279"/>
      <c r="BR578" s="279"/>
      <c r="BS578" s="279"/>
      <c r="BT578" s="279"/>
      <c r="BU578" s="279"/>
      <c r="BV578" s="279"/>
      <c r="BW578" s="279"/>
      <c r="BX578" s="279"/>
      <c r="BY578" s="279"/>
      <c r="BZ578" s="279"/>
      <c r="CA578" s="279"/>
      <c r="CB578" s="279"/>
      <c r="CC578" s="279"/>
      <c r="CD578" s="279"/>
      <c r="CE578" s="279"/>
      <c r="CF578" s="279"/>
      <c r="CG578" s="279"/>
      <c r="CH578" s="279"/>
      <c r="CI578" s="279"/>
      <c r="CJ578" s="279"/>
      <c r="CK578" s="279"/>
      <c r="CL578" s="279"/>
      <c r="CM578" s="279"/>
      <c r="CN578" s="279"/>
      <c r="CO578" s="279"/>
      <c r="CP578" s="289" t="str">
        <f t="shared" si="29"/>
        <v/>
      </c>
      <c r="CQ578" s="202"/>
    </row>
    <row r="579" spans="1:95" x14ac:dyDescent="0.3">
      <c r="A579" s="99"/>
      <c r="B579" s="268">
        <f t="shared" si="30"/>
        <v>570</v>
      </c>
      <c r="C579" s="280"/>
      <c r="D579" s="280"/>
      <c r="F579" s="280"/>
      <c r="G579" s="282"/>
      <c r="H579" s="101"/>
      <c r="I579" s="283"/>
      <c r="J579" s="283"/>
      <c r="K579" s="283"/>
      <c r="L579" s="283"/>
      <c r="M579" s="283"/>
      <c r="N579" s="283"/>
      <c r="O579" s="283"/>
      <c r="P579" s="101"/>
      <c r="Q579" s="283"/>
      <c r="R579" s="283"/>
      <c r="S579" s="283"/>
      <c r="T579" s="283"/>
      <c r="U579" s="283"/>
      <c r="V579" s="283"/>
      <c r="W579" s="283"/>
      <c r="X579" s="102"/>
      <c r="Y579" s="284"/>
      <c r="Z579" s="284"/>
      <c r="AA579" s="284"/>
      <c r="AB579" s="206" t="str">
        <f t="shared" si="28"/>
        <v/>
      </c>
      <c r="AC579" s="285"/>
      <c r="AD579" s="286"/>
      <c r="AE579" s="102"/>
      <c r="AF579" s="287"/>
      <c r="AG579" s="287"/>
      <c r="AH579" s="102"/>
      <c r="AI579" s="279"/>
      <c r="AJ579" s="279"/>
      <c r="AK579" s="279"/>
      <c r="AL579" s="279"/>
      <c r="AM579" s="279"/>
      <c r="AN579" s="279"/>
      <c r="AO579" s="279"/>
      <c r="AP579" s="279"/>
      <c r="AQ579" s="92"/>
      <c r="AR579" s="279"/>
      <c r="AS579" s="279"/>
      <c r="AT579" s="279"/>
      <c r="AU579" s="279"/>
      <c r="AV579" s="279"/>
      <c r="AW579" s="279"/>
      <c r="AX579" s="279"/>
      <c r="AY579" s="279"/>
      <c r="AZ579" s="279"/>
      <c r="BA579" s="279"/>
      <c r="BB579" s="279"/>
      <c r="BC579" s="279"/>
      <c r="BD579" s="279"/>
      <c r="BE579" s="279"/>
      <c r="BF579" s="279"/>
      <c r="BG579" s="279"/>
      <c r="BH579" s="279"/>
      <c r="BI579" s="279"/>
      <c r="BJ579" s="279"/>
      <c r="BK579" s="279"/>
      <c r="BL579" s="279"/>
      <c r="BM579" s="279"/>
      <c r="BN579" s="279"/>
      <c r="BO579" s="279"/>
      <c r="BP579" s="279"/>
      <c r="BQ579" s="279"/>
      <c r="BR579" s="279"/>
      <c r="BS579" s="279"/>
      <c r="BT579" s="279"/>
      <c r="BU579" s="279"/>
      <c r="BV579" s="279"/>
      <c r="BW579" s="279"/>
      <c r="BX579" s="279"/>
      <c r="BY579" s="279"/>
      <c r="BZ579" s="279"/>
      <c r="CA579" s="279"/>
      <c r="CB579" s="279"/>
      <c r="CC579" s="279"/>
      <c r="CD579" s="279"/>
      <c r="CE579" s="279"/>
      <c r="CF579" s="279"/>
      <c r="CG579" s="279"/>
      <c r="CH579" s="279"/>
      <c r="CI579" s="279"/>
      <c r="CJ579" s="279"/>
      <c r="CK579" s="279"/>
      <c r="CL579" s="279"/>
      <c r="CM579" s="279"/>
      <c r="CN579" s="279"/>
      <c r="CO579" s="279"/>
      <c r="CP579" s="289" t="str">
        <f t="shared" si="29"/>
        <v/>
      </c>
      <c r="CQ579" s="202"/>
    </row>
    <row r="580" spans="1:95" x14ac:dyDescent="0.3">
      <c r="A580" s="99"/>
      <c r="B580" s="268">
        <f t="shared" si="30"/>
        <v>571</v>
      </c>
      <c r="C580" s="280"/>
      <c r="D580" s="280"/>
      <c r="F580" s="280"/>
      <c r="G580" s="282"/>
      <c r="H580" s="101"/>
      <c r="I580" s="283"/>
      <c r="J580" s="283"/>
      <c r="K580" s="283"/>
      <c r="L580" s="283"/>
      <c r="M580" s="283"/>
      <c r="N580" s="283"/>
      <c r="O580" s="283"/>
      <c r="P580" s="101"/>
      <c r="Q580" s="283"/>
      <c r="R580" s="283"/>
      <c r="S580" s="283"/>
      <c r="T580" s="283"/>
      <c r="U580" s="283"/>
      <c r="V580" s="283"/>
      <c r="W580" s="283"/>
      <c r="X580" s="102"/>
      <c r="Y580" s="284"/>
      <c r="Z580" s="284"/>
      <c r="AA580" s="284"/>
      <c r="AB580" s="206" t="str">
        <f t="shared" si="28"/>
        <v/>
      </c>
      <c r="AC580" s="285"/>
      <c r="AD580" s="286"/>
      <c r="AE580" s="102"/>
      <c r="AF580" s="287"/>
      <c r="AG580" s="287"/>
      <c r="AH580" s="102"/>
      <c r="AI580" s="279"/>
      <c r="AJ580" s="279"/>
      <c r="AK580" s="279"/>
      <c r="AL580" s="279"/>
      <c r="AM580" s="279"/>
      <c r="AN580" s="279"/>
      <c r="AO580" s="279"/>
      <c r="AP580" s="279"/>
      <c r="AQ580" s="92"/>
      <c r="AR580" s="279"/>
      <c r="AS580" s="279"/>
      <c r="AT580" s="279"/>
      <c r="AU580" s="279"/>
      <c r="AV580" s="279"/>
      <c r="AW580" s="279"/>
      <c r="AX580" s="279"/>
      <c r="AY580" s="279"/>
      <c r="AZ580" s="279"/>
      <c r="BA580" s="279"/>
      <c r="BB580" s="279"/>
      <c r="BC580" s="279"/>
      <c r="BD580" s="279"/>
      <c r="BE580" s="279"/>
      <c r="BF580" s="279"/>
      <c r="BG580" s="279"/>
      <c r="BH580" s="279"/>
      <c r="BI580" s="279"/>
      <c r="BJ580" s="279"/>
      <c r="BK580" s="279"/>
      <c r="BL580" s="279"/>
      <c r="BM580" s="279"/>
      <c r="BN580" s="279"/>
      <c r="BO580" s="279"/>
      <c r="BP580" s="279"/>
      <c r="BQ580" s="279"/>
      <c r="BR580" s="279"/>
      <c r="BS580" s="279"/>
      <c r="BT580" s="279"/>
      <c r="BU580" s="279"/>
      <c r="BV580" s="279"/>
      <c r="BW580" s="279"/>
      <c r="BX580" s="279"/>
      <c r="BY580" s="279"/>
      <c r="BZ580" s="279"/>
      <c r="CA580" s="279"/>
      <c r="CB580" s="279"/>
      <c r="CC580" s="279"/>
      <c r="CD580" s="279"/>
      <c r="CE580" s="279"/>
      <c r="CF580" s="279"/>
      <c r="CG580" s="279"/>
      <c r="CH580" s="279"/>
      <c r="CI580" s="279"/>
      <c r="CJ580" s="279"/>
      <c r="CK580" s="279"/>
      <c r="CL580" s="279"/>
      <c r="CM580" s="279"/>
      <c r="CN580" s="279"/>
      <c r="CO580" s="279"/>
      <c r="CP580" s="289" t="str">
        <f t="shared" si="29"/>
        <v/>
      </c>
      <c r="CQ580" s="202"/>
    </row>
    <row r="581" spans="1:95" x14ac:dyDescent="0.3">
      <c r="A581" s="99"/>
      <c r="B581" s="268">
        <f t="shared" si="30"/>
        <v>572</v>
      </c>
      <c r="C581" s="280"/>
      <c r="D581" s="280"/>
      <c r="F581" s="280"/>
      <c r="G581" s="282"/>
      <c r="H581" s="101"/>
      <c r="I581" s="283"/>
      <c r="J581" s="283"/>
      <c r="K581" s="283"/>
      <c r="L581" s="283"/>
      <c r="M581" s="283"/>
      <c r="N581" s="283"/>
      <c r="O581" s="283"/>
      <c r="P581" s="101"/>
      <c r="Q581" s="283"/>
      <c r="R581" s="283"/>
      <c r="S581" s="283"/>
      <c r="T581" s="283"/>
      <c r="U581" s="283"/>
      <c r="V581" s="283"/>
      <c r="W581" s="283"/>
      <c r="X581" s="102"/>
      <c r="Y581" s="284"/>
      <c r="Z581" s="284"/>
      <c r="AA581" s="284"/>
      <c r="AB581" s="206" t="str">
        <f t="shared" si="28"/>
        <v/>
      </c>
      <c r="AC581" s="285"/>
      <c r="AD581" s="286"/>
      <c r="AE581" s="102"/>
      <c r="AF581" s="287"/>
      <c r="AG581" s="287"/>
      <c r="AH581" s="102"/>
      <c r="AI581" s="279"/>
      <c r="AJ581" s="279"/>
      <c r="AK581" s="279"/>
      <c r="AL581" s="279"/>
      <c r="AM581" s="279"/>
      <c r="AN581" s="279"/>
      <c r="AO581" s="279"/>
      <c r="AP581" s="279"/>
      <c r="AQ581" s="92"/>
      <c r="AR581" s="279"/>
      <c r="AS581" s="279"/>
      <c r="AT581" s="279"/>
      <c r="AU581" s="279"/>
      <c r="AV581" s="279"/>
      <c r="AW581" s="279"/>
      <c r="AX581" s="279"/>
      <c r="AY581" s="279"/>
      <c r="AZ581" s="279"/>
      <c r="BA581" s="279"/>
      <c r="BB581" s="279"/>
      <c r="BC581" s="279"/>
      <c r="BD581" s="279"/>
      <c r="BE581" s="279"/>
      <c r="BF581" s="279"/>
      <c r="BG581" s="279"/>
      <c r="BH581" s="279"/>
      <c r="BI581" s="279"/>
      <c r="BJ581" s="279"/>
      <c r="BK581" s="279"/>
      <c r="BL581" s="279"/>
      <c r="BM581" s="279"/>
      <c r="BN581" s="279"/>
      <c r="BO581" s="279"/>
      <c r="BP581" s="279"/>
      <c r="BQ581" s="279"/>
      <c r="BR581" s="279"/>
      <c r="BS581" s="279"/>
      <c r="BT581" s="279"/>
      <c r="BU581" s="279"/>
      <c r="BV581" s="279"/>
      <c r="BW581" s="279"/>
      <c r="BX581" s="279"/>
      <c r="BY581" s="279"/>
      <c r="BZ581" s="279"/>
      <c r="CA581" s="279"/>
      <c r="CB581" s="279"/>
      <c r="CC581" s="279"/>
      <c r="CD581" s="279"/>
      <c r="CE581" s="279"/>
      <c r="CF581" s="279"/>
      <c r="CG581" s="279"/>
      <c r="CH581" s="279"/>
      <c r="CI581" s="279"/>
      <c r="CJ581" s="279"/>
      <c r="CK581" s="279"/>
      <c r="CL581" s="279"/>
      <c r="CM581" s="279"/>
      <c r="CN581" s="279"/>
      <c r="CO581" s="279"/>
      <c r="CP581" s="289" t="str">
        <f t="shared" si="29"/>
        <v/>
      </c>
      <c r="CQ581" s="202"/>
    </row>
    <row r="582" spans="1:95" x14ac:dyDescent="0.3">
      <c r="A582" s="99"/>
      <c r="B582" s="268">
        <f t="shared" si="30"/>
        <v>573</v>
      </c>
      <c r="C582" s="280"/>
      <c r="D582" s="280"/>
      <c r="F582" s="280"/>
      <c r="G582" s="282"/>
      <c r="H582" s="101"/>
      <c r="I582" s="283"/>
      <c r="J582" s="283"/>
      <c r="K582" s="283"/>
      <c r="L582" s="283"/>
      <c r="M582" s="283"/>
      <c r="N582" s="283"/>
      <c r="O582" s="283"/>
      <c r="P582" s="101"/>
      <c r="Q582" s="283"/>
      <c r="R582" s="283"/>
      <c r="S582" s="283"/>
      <c r="T582" s="283"/>
      <c r="U582" s="283"/>
      <c r="V582" s="283"/>
      <c r="W582" s="283"/>
      <c r="X582" s="102"/>
      <c r="Y582" s="284"/>
      <c r="Z582" s="284"/>
      <c r="AA582" s="284"/>
      <c r="AB582" s="206" t="str">
        <f t="shared" si="28"/>
        <v/>
      </c>
      <c r="AC582" s="285"/>
      <c r="AD582" s="286"/>
      <c r="AE582" s="102"/>
      <c r="AF582" s="287"/>
      <c r="AG582" s="287"/>
      <c r="AH582" s="102"/>
      <c r="AI582" s="279"/>
      <c r="AJ582" s="279"/>
      <c r="AK582" s="279"/>
      <c r="AL582" s="279"/>
      <c r="AM582" s="279"/>
      <c r="AN582" s="279"/>
      <c r="AO582" s="279"/>
      <c r="AP582" s="279"/>
      <c r="AQ582" s="92"/>
      <c r="AR582" s="279"/>
      <c r="AS582" s="279"/>
      <c r="AT582" s="279"/>
      <c r="AU582" s="279"/>
      <c r="AV582" s="279"/>
      <c r="AW582" s="279"/>
      <c r="AX582" s="279"/>
      <c r="AY582" s="279"/>
      <c r="AZ582" s="279"/>
      <c r="BA582" s="279"/>
      <c r="BB582" s="279"/>
      <c r="BC582" s="279"/>
      <c r="BD582" s="279"/>
      <c r="BE582" s="279"/>
      <c r="BF582" s="279"/>
      <c r="BG582" s="279"/>
      <c r="BH582" s="279"/>
      <c r="BI582" s="279"/>
      <c r="BJ582" s="279"/>
      <c r="BK582" s="279"/>
      <c r="BL582" s="279"/>
      <c r="BM582" s="279"/>
      <c r="BN582" s="279"/>
      <c r="BO582" s="279"/>
      <c r="BP582" s="279"/>
      <c r="BQ582" s="279"/>
      <c r="BR582" s="279"/>
      <c r="BS582" s="279"/>
      <c r="BT582" s="279"/>
      <c r="BU582" s="279"/>
      <c r="BV582" s="279"/>
      <c r="BW582" s="279"/>
      <c r="BX582" s="279"/>
      <c r="BY582" s="279"/>
      <c r="BZ582" s="279"/>
      <c r="CA582" s="279"/>
      <c r="CB582" s="279"/>
      <c r="CC582" s="279"/>
      <c r="CD582" s="279"/>
      <c r="CE582" s="279"/>
      <c r="CF582" s="279"/>
      <c r="CG582" s="279"/>
      <c r="CH582" s="279"/>
      <c r="CI582" s="279"/>
      <c r="CJ582" s="279"/>
      <c r="CK582" s="279"/>
      <c r="CL582" s="279"/>
      <c r="CM582" s="279"/>
      <c r="CN582" s="279"/>
      <c r="CO582" s="279"/>
      <c r="CP582" s="289" t="str">
        <f t="shared" si="29"/>
        <v/>
      </c>
      <c r="CQ582" s="202"/>
    </row>
    <row r="583" spans="1:95" x14ac:dyDescent="0.3">
      <c r="A583" s="99"/>
      <c r="B583" s="268">
        <f t="shared" si="30"/>
        <v>574</v>
      </c>
      <c r="C583" s="280"/>
      <c r="D583" s="280"/>
      <c r="F583" s="280"/>
      <c r="G583" s="282"/>
      <c r="H583" s="101"/>
      <c r="I583" s="283"/>
      <c r="J583" s="283"/>
      <c r="K583" s="283"/>
      <c r="L583" s="283"/>
      <c r="M583" s="283"/>
      <c r="N583" s="283"/>
      <c r="O583" s="283"/>
      <c r="P583" s="101"/>
      <c r="Q583" s="283"/>
      <c r="R583" s="283"/>
      <c r="S583" s="283"/>
      <c r="T583" s="283"/>
      <c r="U583" s="283"/>
      <c r="V583" s="283"/>
      <c r="W583" s="283"/>
      <c r="X583" s="102"/>
      <c r="Y583" s="284"/>
      <c r="Z583" s="284"/>
      <c r="AA583" s="284"/>
      <c r="AB583" s="206" t="str">
        <f t="shared" si="28"/>
        <v/>
      </c>
      <c r="AC583" s="285"/>
      <c r="AD583" s="286"/>
      <c r="AE583" s="102"/>
      <c r="AF583" s="287"/>
      <c r="AG583" s="287"/>
      <c r="AH583" s="102"/>
      <c r="AI583" s="279"/>
      <c r="AJ583" s="279"/>
      <c r="AK583" s="279"/>
      <c r="AL583" s="279"/>
      <c r="AM583" s="279"/>
      <c r="AN583" s="279"/>
      <c r="AO583" s="279"/>
      <c r="AP583" s="279"/>
      <c r="AQ583" s="92"/>
      <c r="AR583" s="279"/>
      <c r="AS583" s="279"/>
      <c r="AT583" s="279"/>
      <c r="AU583" s="279"/>
      <c r="AV583" s="279"/>
      <c r="AW583" s="279"/>
      <c r="AX583" s="279"/>
      <c r="AY583" s="279"/>
      <c r="AZ583" s="279"/>
      <c r="BA583" s="279"/>
      <c r="BB583" s="279"/>
      <c r="BC583" s="279"/>
      <c r="BD583" s="279"/>
      <c r="BE583" s="279"/>
      <c r="BF583" s="279"/>
      <c r="BG583" s="279"/>
      <c r="BH583" s="279"/>
      <c r="BI583" s="279"/>
      <c r="BJ583" s="279"/>
      <c r="BK583" s="279"/>
      <c r="BL583" s="279"/>
      <c r="BM583" s="279"/>
      <c r="BN583" s="279"/>
      <c r="BO583" s="279"/>
      <c r="BP583" s="279"/>
      <c r="BQ583" s="279"/>
      <c r="BR583" s="279"/>
      <c r="BS583" s="279"/>
      <c r="BT583" s="279"/>
      <c r="BU583" s="279"/>
      <c r="BV583" s="279"/>
      <c r="BW583" s="279"/>
      <c r="BX583" s="279"/>
      <c r="BY583" s="279"/>
      <c r="BZ583" s="279"/>
      <c r="CA583" s="279"/>
      <c r="CB583" s="279"/>
      <c r="CC583" s="279"/>
      <c r="CD583" s="279"/>
      <c r="CE583" s="279"/>
      <c r="CF583" s="279"/>
      <c r="CG583" s="279"/>
      <c r="CH583" s="279"/>
      <c r="CI583" s="279"/>
      <c r="CJ583" s="279"/>
      <c r="CK583" s="279"/>
      <c r="CL583" s="279"/>
      <c r="CM583" s="279"/>
      <c r="CN583" s="279"/>
      <c r="CO583" s="279"/>
      <c r="CP583" s="289" t="str">
        <f t="shared" si="29"/>
        <v/>
      </c>
      <c r="CQ583" s="202"/>
    </row>
    <row r="584" spans="1:95" x14ac:dyDescent="0.3">
      <c r="A584" s="99"/>
      <c r="B584" s="268">
        <f t="shared" si="30"/>
        <v>575</v>
      </c>
      <c r="C584" s="280"/>
      <c r="D584" s="280"/>
      <c r="F584" s="280"/>
      <c r="G584" s="282"/>
      <c r="H584" s="101"/>
      <c r="I584" s="283"/>
      <c r="J584" s="283"/>
      <c r="K584" s="283"/>
      <c r="L584" s="283"/>
      <c r="M584" s="283"/>
      <c r="N584" s="283"/>
      <c r="O584" s="283"/>
      <c r="P584" s="101"/>
      <c r="Q584" s="283"/>
      <c r="R584" s="283"/>
      <c r="S584" s="283"/>
      <c r="T584" s="283"/>
      <c r="U584" s="283"/>
      <c r="V584" s="283"/>
      <c r="W584" s="283"/>
      <c r="X584" s="102"/>
      <c r="Y584" s="284"/>
      <c r="Z584" s="284"/>
      <c r="AA584" s="284"/>
      <c r="AB584" s="206" t="str">
        <f t="shared" si="28"/>
        <v/>
      </c>
      <c r="AC584" s="285"/>
      <c r="AD584" s="286"/>
      <c r="AE584" s="102"/>
      <c r="AF584" s="287"/>
      <c r="AG584" s="287"/>
      <c r="AH584" s="102"/>
      <c r="AI584" s="279"/>
      <c r="AJ584" s="279"/>
      <c r="AK584" s="279"/>
      <c r="AL584" s="279"/>
      <c r="AM584" s="279"/>
      <c r="AN584" s="279"/>
      <c r="AO584" s="279"/>
      <c r="AP584" s="279"/>
      <c r="AQ584" s="92"/>
      <c r="AR584" s="279"/>
      <c r="AS584" s="279"/>
      <c r="AT584" s="279"/>
      <c r="AU584" s="279"/>
      <c r="AV584" s="279"/>
      <c r="AW584" s="279"/>
      <c r="AX584" s="279"/>
      <c r="AY584" s="279"/>
      <c r="AZ584" s="279"/>
      <c r="BA584" s="279"/>
      <c r="BB584" s="279"/>
      <c r="BC584" s="279"/>
      <c r="BD584" s="279"/>
      <c r="BE584" s="279"/>
      <c r="BF584" s="279"/>
      <c r="BG584" s="279"/>
      <c r="BH584" s="279"/>
      <c r="BI584" s="279"/>
      <c r="BJ584" s="279"/>
      <c r="BK584" s="279"/>
      <c r="BL584" s="279"/>
      <c r="BM584" s="279"/>
      <c r="BN584" s="279"/>
      <c r="BO584" s="279"/>
      <c r="BP584" s="279"/>
      <c r="BQ584" s="279"/>
      <c r="BR584" s="279"/>
      <c r="BS584" s="279"/>
      <c r="BT584" s="279"/>
      <c r="BU584" s="279"/>
      <c r="BV584" s="279"/>
      <c r="BW584" s="279"/>
      <c r="BX584" s="279"/>
      <c r="BY584" s="279"/>
      <c r="BZ584" s="279"/>
      <c r="CA584" s="279"/>
      <c r="CB584" s="279"/>
      <c r="CC584" s="279"/>
      <c r="CD584" s="279"/>
      <c r="CE584" s="279"/>
      <c r="CF584" s="279"/>
      <c r="CG584" s="279"/>
      <c r="CH584" s="279"/>
      <c r="CI584" s="279"/>
      <c r="CJ584" s="279"/>
      <c r="CK584" s="279"/>
      <c r="CL584" s="279"/>
      <c r="CM584" s="279"/>
      <c r="CN584" s="279"/>
      <c r="CO584" s="279"/>
      <c r="CP584" s="289" t="str">
        <f t="shared" si="29"/>
        <v/>
      </c>
      <c r="CQ584" s="202"/>
    </row>
    <row r="585" spans="1:95" x14ac:dyDescent="0.3">
      <c r="A585" s="99"/>
      <c r="B585" s="268">
        <f t="shared" si="30"/>
        <v>576</v>
      </c>
      <c r="C585" s="280"/>
      <c r="D585" s="280"/>
      <c r="F585" s="280"/>
      <c r="G585" s="282"/>
      <c r="H585" s="101"/>
      <c r="I585" s="283"/>
      <c r="J585" s="283"/>
      <c r="K585" s="283"/>
      <c r="L585" s="283"/>
      <c r="M585" s="283"/>
      <c r="N585" s="283"/>
      <c r="O585" s="283"/>
      <c r="P585" s="101"/>
      <c r="Q585" s="283"/>
      <c r="R585" s="283"/>
      <c r="S585" s="283"/>
      <c r="T585" s="283"/>
      <c r="U585" s="283"/>
      <c r="V585" s="283"/>
      <c r="W585" s="283"/>
      <c r="X585" s="102"/>
      <c r="Y585" s="284"/>
      <c r="Z585" s="284"/>
      <c r="AA585" s="284"/>
      <c r="AB585" s="206" t="str">
        <f t="shared" si="28"/>
        <v/>
      </c>
      <c r="AC585" s="285"/>
      <c r="AD585" s="286"/>
      <c r="AE585" s="102"/>
      <c r="AF585" s="287"/>
      <c r="AG585" s="287"/>
      <c r="AH585" s="102"/>
      <c r="AI585" s="279"/>
      <c r="AJ585" s="279"/>
      <c r="AK585" s="279"/>
      <c r="AL585" s="279"/>
      <c r="AM585" s="279"/>
      <c r="AN585" s="279"/>
      <c r="AO585" s="279"/>
      <c r="AP585" s="279"/>
      <c r="AQ585" s="92"/>
      <c r="AR585" s="279"/>
      <c r="AS585" s="279"/>
      <c r="AT585" s="279"/>
      <c r="AU585" s="279"/>
      <c r="AV585" s="279"/>
      <c r="AW585" s="279"/>
      <c r="AX585" s="279"/>
      <c r="AY585" s="279"/>
      <c r="AZ585" s="279"/>
      <c r="BA585" s="279"/>
      <c r="BB585" s="279"/>
      <c r="BC585" s="279"/>
      <c r="BD585" s="279"/>
      <c r="BE585" s="279"/>
      <c r="BF585" s="279"/>
      <c r="BG585" s="279"/>
      <c r="BH585" s="279"/>
      <c r="BI585" s="279"/>
      <c r="BJ585" s="279"/>
      <c r="BK585" s="279"/>
      <c r="BL585" s="279"/>
      <c r="BM585" s="279"/>
      <c r="BN585" s="279"/>
      <c r="BO585" s="279"/>
      <c r="BP585" s="279"/>
      <c r="BQ585" s="279"/>
      <c r="BR585" s="279"/>
      <c r="BS585" s="279"/>
      <c r="BT585" s="279"/>
      <c r="BU585" s="279"/>
      <c r="BV585" s="279"/>
      <c r="BW585" s="279"/>
      <c r="BX585" s="279"/>
      <c r="BY585" s="279"/>
      <c r="BZ585" s="279"/>
      <c r="CA585" s="279"/>
      <c r="CB585" s="279"/>
      <c r="CC585" s="279"/>
      <c r="CD585" s="279"/>
      <c r="CE585" s="279"/>
      <c r="CF585" s="279"/>
      <c r="CG585" s="279"/>
      <c r="CH585" s="279"/>
      <c r="CI585" s="279"/>
      <c r="CJ585" s="279"/>
      <c r="CK585" s="279"/>
      <c r="CL585" s="279"/>
      <c r="CM585" s="279"/>
      <c r="CN585" s="279"/>
      <c r="CO585" s="279"/>
      <c r="CP585" s="289" t="str">
        <f t="shared" si="29"/>
        <v/>
      </c>
      <c r="CQ585" s="202"/>
    </row>
    <row r="586" spans="1:95" x14ac:dyDescent="0.3">
      <c r="A586" s="99"/>
      <c r="B586" s="268">
        <f t="shared" si="30"/>
        <v>577</v>
      </c>
      <c r="C586" s="280"/>
      <c r="D586" s="280"/>
      <c r="F586" s="280"/>
      <c r="G586" s="282"/>
      <c r="H586" s="101"/>
      <c r="I586" s="283"/>
      <c r="J586" s="283"/>
      <c r="K586" s="283"/>
      <c r="L586" s="283"/>
      <c r="M586" s="283"/>
      <c r="N586" s="283"/>
      <c r="O586" s="283"/>
      <c r="P586" s="101"/>
      <c r="Q586" s="283"/>
      <c r="R586" s="283"/>
      <c r="S586" s="283"/>
      <c r="T586" s="283"/>
      <c r="U586" s="283"/>
      <c r="V586" s="283"/>
      <c r="W586" s="283"/>
      <c r="X586" s="102"/>
      <c r="Y586" s="284"/>
      <c r="Z586" s="284"/>
      <c r="AA586" s="284"/>
      <c r="AB586" s="206" t="str">
        <f t="shared" si="28"/>
        <v/>
      </c>
      <c r="AC586" s="285"/>
      <c r="AD586" s="286"/>
      <c r="AE586" s="102"/>
      <c r="AF586" s="287"/>
      <c r="AG586" s="287"/>
      <c r="AH586" s="102"/>
      <c r="AI586" s="279"/>
      <c r="AJ586" s="279"/>
      <c r="AK586" s="279"/>
      <c r="AL586" s="279"/>
      <c r="AM586" s="279"/>
      <c r="AN586" s="279"/>
      <c r="AO586" s="279"/>
      <c r="AP586" s="279"/>
      <c r="AQ586" s="92"/>
      <c r="AR586" s="279"/>
      <c r="AS586" s="279"/>
      <c r="AT586" s="279"/>
      <c r="AU586" s="279"/>
      <c r="AV586" s="279"/>
      <c r="AW586" s="279"/>
      <c r="AX586" s="279"/>
      <c r="AY586" s="279"/>
      <c r="AZ586" s="279"/>
      <c r="BA586" s="279"/>
      <c r="BB586" s="279"/>
      <c r="BC586" s="279"/>
      <c r="BD586" s="279"/>
      <c r="BE586" s="279"/>
      <c r="BF586" s="279"/>
      <c r="BG586" s="279"/>
      <c r="BH586" s="279"/>
      <c r="BI586" s="279"/>
      <c r="BJ586" s="279"/>
      <c r="BK586" s="279"/>
      <c r="BL586" s="279"/>
      <c r="BM586" s="279"/>
      <c r="BN586" s="279"/>
      <c r="BO586" s="279"/>
      <c r="BP586" s="279"/>
      <c r="BQ586" s="279"/>
      <c r="BR586" s="279"/>
      <c r="BS586" s="279"/>
      <c r="BT586" s="279"/>
      <c r="BU586" s="279"/>
      <c r="BV586" s="279"/>
      <c r="BW586" s="279"/>
      <c r="BX586" s="279"/>
      <c r="BY586" s="279"/>
      <c r="BZ586" s="279"/>
      <c r="CA586" s="279"/>
      <c r="CB586" s="279"/>
      <c r="CC586" s="279"/>
      <c r="CD586" s="279"/>
      <c r="CE586" s="279"/>
      <c r="CF586" s="279"/>
      <c r="CG586" s="279"/>
      <c r="CH586" s="279"/>
      <c r="CI586" s="279"/>
      <c r="CJ586" s="279"/>
      <c r="CK586" s="279"/>
      <c r="CL586" s="279"/>
      <c r="CM586" s="279"/>
      <c r="CN586" s="279"/>
      <c r="CO586" s="279"/>
      <c r="CP586" s="289" t="str">
        <f t="shared" si="29"/>
        <v/>
      </c>
      <c r="CQ586" s="202"/>
    </row>
    <row r="587" spans="1:95" x14ac:dyDescent="0.3">
      <c r="A587" s="99"/>
      <c r="B587" s="268">
        <f t="shared" si="30"/>
        <v>578</v>
      </c>
      <c r="C587" s="280"/>
      <c r="D587" s="280"/>
      <c r="F587" s="280"/>
      <c r="G587" s="282"/>
      <c r="H587" s="101"/>
      <c r="I587" s="283"/>
      <c r="J587" s="283"/>
      <c r="K587" s="283"/>
      <c r="L587" s="283"/>
      <c r="M587" s="283"/>
      <c r="N587" s="283"/>
      <c r="O587" s="283"/>
      <c r="P587" s="101"/>
      <c r="Q587" s="283"/>
      <c r="R587" s="283"/>
      <c r="S587" s="283"/>
      <c r="T587" s="283"/>
      <c r="U587" s="283"/>
      <c r="V587" s="283"/>
      <c r="W587" s="283"/>
      <c r="X587" s="102"/>
      <c r="Y587" s="284"/>
      <c r="Z587" s="284"/>
      <c r="AA587" s="284"/>
      <c r="AB587" s="206" t="str">
        <f t="shared" ref="AB587:AB650" si="31">IF(SUM(Y587:AA587,I587:O587)=0,"",IF(SUM(Y587:AA587)=1,"",1))</f>
        <v/>
      </c>
      <c r="AC587" s="285"/>
      <c r="AD587" s="286"/>
      <c r="AE587" s="102"/>
      <c r="AF587" s="287"/>
      <c r="AG587" s="287"/>
      <c r="AH587" s="102"/>
      <c r="AI587" s="279"/>
      <c r="AJ587" s="279"/>
      <c r="AK587" s="279"/>
      <c r="AL587" s="279"/>
      <c r="AM587" s="279"/>
      <c r="AN587" s="279"/>
      <c r="AO587" s="279"/>
      <c r="AP587" s="279"/>
      <c r="AQ587" s="92"/>
      <c r="AR587" s="279"/>
      <c r="AS587" s="279"/>
      <c r="AT587" s="279"/>
      <c r="AU587" s="279"/>
      <c r="AV587" s="279"/>
      <c r="AW587" s="279"/>
      <c r="AX587" s="279"/>
      <c r="AY587" s="279"/>
      <c r="AZ587" s="279"/>
      <c r="BA587" s="279"/>
      <c r="BB587" s="279"/>
      <c r="BC587" s="279"/>
      <c r="BD587" s="279"/>
      <c r="BE587" s="279"/>
      <c r="BF587" s="279"/>
      <c r="BG587" s="279"/>
      <c r="BH587" s="279"/>
      <c r="BI587" s="279"/>
      <c r="BJ587" s="279"/>
      <c r="BK587" s="279"/>
      <c r="BL587" s="279"/>
      <c r="BM587" s="279"/>
      <c r="BN587" s="279"/>
      <c r="BO587" s="279"/>
      <c r="BP587" s="279"/>
      <c r="BQ587" s="279"/>
      <c r="BR587" s="279"/>
      <c r="BS587" s="279"/>
      <c r="BT587" s="279"/>
      <c r="BU587" s="279"/>
      <c r="BV587" s="279"/>
      <c r="BW587" s="279"/>
      <c r="BX587" s="279"/>
      <c r="BY587" s="279"/>
      <c r="BZ587" s="279"/>
      <c r="CA587" s="279"/>
      <c r="CB587" s="279"/>
      <c r="CC587" s="279"/>
      <c r="CD587" s="279"/>
      <c r="CE587" s="279"/>
      <c r="CF587" s="279"/>
      <c r="CG587" s="279"/>
      <c r="CH587" s="279"/>
      <c r="CI587" s="279"/>
      <c r="CJ587" s="279"/>
      <c r="CK587" s="279"/>
      <c r="CL587" s="279"/>
      <c r="CM587" s="279"/>
      <c r="CN587" s="279"/>
      <c r="CO587" s="279"/>
      <c r="CP587" s="289" t="str">
        <f t="shared" ref="CP587:CP650" si="32">IF(COUNT(AI587:AP587)=0,"",IF(SUM(AI587:AP587)=1,"",1))</f>
        <v/>
      </c>
      <c r="CQ587" s="202"/>
    </row>
    <row r="588" spans="1:95" x14ac:dyDescent="0.3">
      <c r="A588" s="99"/>
      <c r="B588" s="268">
        <f t="shared" ref="B588:B651" si="33">IFERROR(B587+1,"")</f>
        <v>579</v>
      </c>
      <c r="C588" s="280"/>
      <c r="D588" s="280"/>
      <c r="F588" s="280"/>
      <c r="G588" s="282"/>
      <c r="H588" s="101"/>
      <c r="I588" s="283"/>
      <c r="J588" s="283"/>
      <c r="K588" s="283"/>
      <c r="L588" s="283"/>
      <c r="M588" s="283"/>
      <c r="N588" s="283"/>
      <c r="O588" s="283"/>
      <c r="P588" s="101"/>
      <c r="Q588" s="283"/>
      <c r="R588" s="283"/>
      <c r="S588" s="283"/>
      <c r="T588" s="283"/>
      <c r="U588" s="283"/>
      <c r="V588" s="283"/>
      <c r="W588" s="283"/>
      <c r="X588" s="102"/>
      <c r="Y588" s="284"/>
      <c r="Z588" s="284"/>
      <c r="AA588" s="284"/>
      <c r="AB588" s="206" t="str">
        <f t="shared" si="31"/>
        <v/>
      </c>
      <c r="AC588" s="285"/>
      <c r="AD588" s="286"/>
      <c r="AE588" s="102"/>
      <c r="AF588" s="287"/>
      <c r="AG588" s="287"/>
      <c r="AH588" s="102"/>
      <c r="AI588" s="279"/>
      <c r="AJ588" s="279"/>
      <c r="AK588" s="279"/>
      <c r="AL588" s="279"/>
      <c r="AM588" s="279"/>
      <c r="AN588" s="279"/>
      <c r="AO588" s="279"/>
      <c r="AP588" s="279"/>
      <c r="AQ588" s="92"/>
      <c r="AR588" s="279"/>
      <c r="AS588" s="279"/>
      <c r="AT588" s="279"/>
      <c r="AU588" s="279"/>
      <c r="AV588" s="279"/>
      <c r="AW588" s="279"/>
      <c r="AX588" s="279"/>
      <c r="AY588" s="279"/>
      <c r="AZ588" s="279"/>
      <c r="BA588" s="279"/>
      <c r="BB588" s="279"/>
      <c r="BC588" s="279"/>
      <c r="BD588" s="279"/>
      <c r="BE588" s="279"/>
      <c r="BF588" s="279"/>
      <c r="BG588" s="279"/>
      <c r="BH588" s="279"/>
      <c r="BI588" s="279"/>
      <c r="BJ588" s="279"/>
      <c r="BK588" s="279"/>
      <c r="BL588" s="279"/>
      <c r="BM588" s="279"/>
      <c r="BN588" s="279"/>
      <c r="BO588" s="279"/>
      <c r="BP588" s="279"/>
      <c r="BQ588" s="279"/>
      <c r="BR588" s="279"/>
      <c r="BS588" s="279"/>
      <c r="BT588" s="279"/>
      <c r="BU588" s="279"/>
      <c r="BV588" s="279"/>
      <c r="BW588" s="279"/>
      <c r="BX588" s="279"/>
      <c r="BY588" s="279"/>
      <c r="BZ588" s="279"/>
      <c r="CA588" s="279"/>
      <c r="CB588" s="279"/>
      <c r="CC588" s="279"/>
      <c r="CD588" s="279"/>
      <c r="CE588" s="279"/>
      <c r="CF588" s="279"/>
      <c r="CG588" s="279"/>
      <c r="CH588" s="279"/>
      <c r="CI588" s="279"/>
      <c r="CJ588" s="279"/>
      <c r="CK588" s="279"/>
      <c r="CL588" s="279"/>
      <c r="CM588" s="279"/>
      <c r="CN588" s="279"/>
      <c r="CO588" s="279"/>
      <c r="CP588" s="289" t="str">
        <f t="shared" si="32"/>
        <v/>
      </c>
      <c r="CQ588" s="202"/>
    </row>
    <row r="589" spans="1:95" x14ac:dyDescent="0.3">
      <c r="A589" s="99"/>
      <c r="B589" s="268">
        <f t="shared" si="33"/>
        <v>580</v>
      </c>
      <c r="C589" s="280"/>
      <c r="D589" s="280"/>
      <c r="F589" s="280"/>
      <c r="G589" s="282"/>
      <c r="H589" s="101"/>
      <c r="I589" s="283"/>
      <c r="J589" s="283"/>
      <c r="K589" s="283"/>
      <c r="L589" s="283"/>
      <c r="M589" s="283"/>
      <c r="N589" s="283"/>
      <c r="O589" s="283"/>
      <c r="P589" s="101"/>
      <c r="Q589" s="283"/>
      <c r="R589" s="283"/>
      <c r="S589" s="283"/>
      <c r="T589" s="283"/>
      <c r="U589" s="283"/>
      <c r="V589" s="283"/>
      <c r="W589" s="283"/>
      <c r="X589" s="102"/>
      <c r="Y589" s="284"/>
      <c r="Z589" s="284"/>
      <c r="AA589" s="284"/>
      <c r="AB589" s="206" t="str">
        <f t="shared" si="31"/>
        <v/>
      </c>
      <c r="AC589" s="285"/>
      <c r="AD589" s="286"/>
      <c r="AE589" s="102"/>
      <c r="AF589" s="287"/>
      <c r="AG589" s="287"/>
      <c r="AH589" s="102"/>
      <c r="AI589" s="279"/>
      <c r="AJ589" s="279"/>
      <c r="AK589" s="279"/>
      <c r="AL589" s="279"/>
      <c r="AM589" s="279"/>
      <c r="AN589" s="279"/>
      <c r="AO589" s="279"/>
      <c r="AP589" s="279"/>
      <c r="AQ589" s="92"/>
      <c r="AR589" s="279"/>
      <c r="AS589" s="279"/>
      <c r="AT589" s="279"/>
      <c r="AU589" s="279"/>
      <c r="AV589" s="279"/>
      <c r="AW589" s="279"/>
      <c r="AX589" s="279"/>
      <c r="AY589" s="279"/>
      <c r="AZ589" s="279"/>
      <c r="BA589" s="279"/>
      <c r="BB589" s="279"/>
      <c r="BC589" s="279"/>
      <c r="BD589" s="279"/>
      <c r="BE589" s="279"/>
      <c r="BF589" s="279"/>
      <c r="BG589" s="279"/>
      <c r="BH589" s="279"/>
      <c r="BI589" s="279"/>
      <c r="BJ589" s="279"/>
      <c r="BK589" s="279"/>
      <c r="BL589" s="279"/>
      <c r="BM589" s="279"/>
      <c r="BN589" s="279"/>
      <c r="BO589" s="279"/>
      <c r="BP589" s="279"/>
      <c r="BQ589" s="279"/>
      <c r="BR589" s="279"/>
      <c r="BS589" s="279"/>
      <c r="BT589" s="279"/>
      <c r="BU589" s="279"/>
      <c r="BV589" s="279"/>
      <c r="BW589" s="279"/>
      <c r="BX589" s="279"/>
      <c r="BY589" s="279"/>
      <c r="BZ589" s="279"/>
      <c r="CA589" s="279"/>
      <c r="CB589" s="279"/>
      <c r="CC589" s="279"/>
      <c r="CD589" s="279"/>
      <c r="CE589" s="279"/>
      <c r="CF589" s="279"/>
      <c r="CG589" s="279"/>
      <c r="CH589" s="279"/>
      <c r="CI589" s="279"/>
      <c r="CJ589" s="279"/>
      <c r="CK589" s="279"/>
      <c r="CL589" s="279"/>
      <c r="CM589" s="279"/>
      <c r="CN589" s="279"/>
      <c r="CO589" s="279"/>
      <c r="CP589" s="289" t="str">
        <f t="shared" si="32"/>
        <v/>
      </c>
      <c r="CQ589" s="202"/>
    </row>
    <row r="590" spans="1:95" x14ac:dyDescent="0.3">
      <c r="A590" s="99"/>
      <c r="B590" s="268">
        <f t="shared" si="33"/>
        <v>581</v>
      </c>
      <c r="C590" s="280"/>
      <c r="D590" s="280"/>
      <c r="F590" s="280"/>
      <c r="G590" s="282"/>
      <c r="H590" s="101"/>
      <c r="I590" s="283"/>
      <c r="J590" s="283"/>
      <c r="K590" s="283"/>
      <c r="L590" s="283"/>
      <c r="M590" s="283"/>
      <c r="N590" s="283"/>
      <c r="O590" s="283"/>
      <c r="P590" s="101"/>
      <c r="Q590" s="283"/>
      <c r="R590" s="283"/>
      <c r="S590" s="283"/>
      <c r="T590" s="283"/>
      <c r="U590" s="283"/>
      <c r="V590" s="283"/>
      <c r="W590" s="283"/>
      <c r="X590" s="102"/>
      <c r="Y590" s="284"/>
      <c r="Z590" s="284"/>
      <c r="AA590" s="284"/>
      <c r="AB590" s="206" t="str">
        <f t="shared" si="31"/>
        <v/>
      </c>
      <c r="AC590" s="285"/>
      <c r="AD590" s="286"/>
      <c r="AE590" s="102"/>
      <c r="AF590" s="287"/>
      <c r="AG590" s="287"/>
      <c r="AH590" s="102"/>
      <c r="AI590" s="279"/>
      <c r="AJ590" s="279"/>
      <c r="AK590" s="279"/>
      <c r="AL590" s="279"/>
      <c r="AM590" s="279"/>
      <c r="AN590" s="279"/>
      <c r="AO590" s="279"/>
      <c r="AP590" s="279"/>
      <c r="AQ590" s="92"/>
      <c r="AR590" s="279"/>
      <c r="AS590" s="279"/>
      <c r="AT590" s="279"/>
      <c r="AU590" s="279"/>
      <c r="AV590" s="279"/>
      <c r="AW590" s="279"/>
      <c r="AX590" s="279"/>
      <c r="AY590" s="279"/>
      <c r="AZ590" s="279"/>
      <c r="BA590" s="279"/>
      <c r="BB590" s="279"/>
      <c r="BC590" s="279"/>
      <c r="BD590" s="279"/>
      <c r="BE590" s="279"/>
      <c r="BF590" s="279"/>
      <c r="BG590" s="279"/>
      <c r="BH590" s="279"/>
      <c r="BI590" s="279"/>
      <c r="BJ590" s="279"/>
      <c r="BK590" s="279"/>
      <c r="BL590" s="279"/>
      <c r="BM590" s="279"/>
      <c r="BN590" s="279"/>
      <c r="BO590" s="279"/>
      <c r="BP590" s="279"/>
      <c r="BQ590" s="279"/>
      <c r="BR590" s="279"/>
      <c r="BS590" s="279"/>
      <c r="BT590" s="279"/>
      <c r="BU590" s="279"/>
      <c r="BV590" s="279"/>
      <c r="BW590" s="279"/>
      <c r="BX590" s="279"/>
      <c r="BY590" s="279"/>
      <c r="BZ590" s="279"/>
      <c r="CA590" s="279"/>
      <c r="CB590" s="279"/>
      <c r="CC590" s="279"/>
      <c r="CD590" s="279"/>
      <c r="CE590" s="279"/>
      <c r="CF590" s="279"/>
      <c r="CG590" s="279"/>
      <c r="CH590" s="279"/>
      <c r="CI590" s="279"/>
      <c r="CJ590" s="279"/>
      <c r="CK590" s="279"/>
      <c r="CL590" s="279"/>
      <c r="CM590" s="279"/>
      <c r="CN590" s="279"/>
      <c r="CO590" s="279"/>
      <c r="CP590" s="289" t="str">
        <f t="shared" si="32"/>
        <v/>
      </c>
      <c r="CQ590" s="202"/>
    </row>
    <row r="591" spans="1:95" x14ac:dyDescent="0.3">
      <c r="A591" s="99"/>
      <c r="B591" s="268">
        <f t="shared" si="33"/>
        <v>582</v>
      </c>
      <c r="C591" s="280"/>
      <c r="D591" s="280"/>
      <c r="F591" s="280"/>
      <c r="G591" s="282"/>
      <c r="H591" s="101"/>
      <c r="I591" s="283"/>
      <c r="J591" s="283"/>
      <c r="K591" s="283"/>
      <c r="L591" s="283"/>
      <c r="M591" s="283"/>
      <c r="N591" s="283"/>
      <c r="O591" s="283"/>
      <c r="P591" s="101"/>
      <c r="Q591" s="283"/>
      <c r="R591" s="283"/>
      <c r="S591" s="283"/>
      <c r="T591" s="283"/>
      <c r="U591" s="283"/>
      <c r="V591" s="283"/>
      <c r="W591" s="283"/>
      <c r="X591" s="102"/>
      <c r="Y591" s="284"/>
      <c r="Z591" s="284"/>
      <c r="AA591" s="284"/>
      <c r="AB591" s="206" t="str">
        <f t="shared" si="31"/>
        <v/>
      </c>
      <c r="AC591" s="285"/>
      <c r="AD591" s="286"/>
      <c r="AE591" s="102"/>
      <c r="AF591" s="287"/>
      <c r="AG591" s="287"/>
      <c r="AH591" s="102"/>
      <c r="AI591" s="279"/>
      <c r="AJ591" s="279"/>
      <c r="AK591" s="279"/>
      <c r="AL591" s="279"/>
      <c r="AM591" s="279"/>
      <c r="AN591" s="279"/>
      <c r="AO591" s="279"/>
      <c r="AP591" s="279"/>
      <c r="AQ591" s="92"/>
      <c r="AR591" s="279"/>
      <c r="AS591" s="279"/>
      <c r="AT591" s="279"/>
      <c r="AU591" s="279"/>
      <c r="AV591" s="279"/>
      <c r="AW591" s="279"/>
      <c r="AX591" s="279"/>
      <c r="AY591" s="279"/>
      <c r="AZ591" s="279"/>
      <c r="BA591" s="279"/>
      <c r="BB591" s="279"/>
      <c r="BC591" s="279"/>
      <c r="BD591" s="279"/>
      <c r="BE591" s="279"/>
      <c r="BF591" s="279"/>
      <c r="BG591" s="279"/>
      <c r="BH591" s="279"/>
      <c r="BI591" s="279"/>
      <c r="BJ591" s="279"/>
      <c r="BK591" s="279"/>
      <c r="BL591" s="279"/>
      <c r="BM591" s="279"/>
      <c r="BN591" s="279"/>
      <c r="BO591" s="279"/>
      <c r="BP591" s="279"/>
      <c r="BQ591" s="279"/>
      <c r="BR591" s="279"/>
      <c r="BS591" s="279"/>
      <c r="BT591" s="279"/>
      <c r="BU591" s="279"/>
      <c r="BV591" s="279"/>
      <c r="BW591" s="279"/>
      <c r="BX591" s="279"/>
      <c r="BY591" s="279"/>
      <c r="BZ591" s="279"/>
      <c r="CA591" s="279"/>
      <c r="CB591" s="279"/>
      <c r="CC591" s="279"/>
      <c r="CD591" s="279"/>
      <c r="CE591" s="279"/>
      <c r="CF591" s="279"/>
      <c r="CG591" s="279"/>
      <c r="CH591" s="279"/>
      <c r="CI591" s="279"/>
      <c r="CJ591" s="279"/>
      <c r="CK591" s="279"/>
      <c r="CL591" s="279"/>
      <c r="CM591" s="279"/>
      <c r="CN591" s="279"/>
      <c r="CO591" s="279"/>
      <c r="CP591" s="289" t="str">
        <f t="shared" si="32"/>
        <v/>
      </c>
      <c r="CQ591" s="202"/>
    </row>
    <row r="592" spans="1:95" x14ac:dyDescent="0.3">
      <c r="A592" s="99"/>
      <c r="B592" s="268">
        <f t="shared" si="33"/>
        <v>583</v>
      </c>
      <c r="C592" s="280"/>
      <c r="D592" s="280"/>
      <c r="F592" s="280"/>
      <c r="G592" s="282"/>
      <c r="H592" s="101"/>
      <c r="I592" s="283"/>
      <c r="J592" s="283"/>
      <c r="K592" s="283"/>
      <c r="L592" s="283"/>
      <c r="M592" s="283"/>
      <c r="N592" s="283"/>
      <c r="O592" s="283"/>
      <c r="P592" s="101"/>
      <c r="Q592" s="283"/>
      <c r="R592" s="283"/>
      <c r="S592" s="283"/>
      <c r="T592" s="283"/>
      <c r="U592" s="283"/>
      <c r="V592" s="283"/>
      <c r="W592" s="283"/>
      <c r="X592" s="102"/>
      <c r="Y592" s="284"/>
      <c r="Z592" s="284"/>
      <c r="AA592" s="284"/>
      <c r="AB592" s="206" t="str">
        <f t="shared" si="31"/>
        <v/>
      </c>
      <c r="AC592" s="285"/>
      <c r="AD592" s="286"/>
      <c r="AE592" s="102"/>
      <c r="AF592" s="287"/>
      <c r="AG592" s="287"/>
      <c r="AH592" s="102"/>
      <c r="AI592" s="279"/>
      <c r="AJ592" s="279"/>
      <c r="AK592" s="279"/>
      <c r="AL592" s="279"/>
      <c r="AM592" s="279"/>
      <c r="AN592" s="279"/>
      <c r="AO592" s="279"/>
      <c r="AP592" s="279"/>
      <c r="AQ592" s="92"/>
      <c r="AR592" s="279"/>
      <c r="AS592" s="279"/>
      <c r="AT592" s="279"/>
      <c r="AU592" s="279"/>
      <c r="AV592" s="279"/>
      <c r="AW592" s="279"/>
      <c r="AX592" s="279"/>
      <c r="AY592" s="279"/>
      <c r="AZ592" s="279"/>
      <c r="BA592" s="279"/>
      <c r="BB592" s="279"/>
      <c r="BC592" s="279"/>
      <c r="BD592" s="279"/>
      <c r="BE592" s="279"/>
      <c r="BF592" s="279"/>
      <c r="BG592" s="279"/>
      <c r="BH592" s="279"/>
      <c r="BI592" s="279"/>
      <c r="BJ592" s="279"/>
      <c r="BK592" s="279"/>
      <c r="BL592" s="279"/>
      <c r="BM592" s="279"/>
      <c r="BN592" s="279"/>
      <c r="BO592" s="279"/>
      <c r="BP592" s="279"/>
      <c r="BQ592" s="279"/>
      <c r="BR592" s="279"/>
      <c r="BS592" s="279"/>
      <c r="BT592" s="279"/>
      <c r="BU592" s="279"/>
      <c r="BV592" s="279"/>
      <c r="BW592" s="279"/>
      <c r="BX592" s="279"/>
      <c r="BY592" s="279"/>
      <c r="BZ592" s="279"/>
      <c r="CA592" s="279"/>
      <c r="CB592" s="279"/>
      <c r="CC592" s="279"/>
      <c r="CD592" s="279"/>
      <c r="CE592" s="279"/>
      <c r="CF592" s="279"/>
      <c r="CG592" s="279"/>
      <c r="CH592" s="279"/>
      <c r="CI592" s="279"/>
      <c r="CJ592" s="279"/>
      <c r="CK592" s="279"/>
      <c r="CL592" s="279"/>
      <c r="CM592" s="279"/>
      <c r="CN592" s="279"/>
      <c r="CO592" s="279"/>
      <c r="CP592" s="289" t="str">
        <f t="shared" si="32"/>
        <v/>
      </c>
      <c r="CQ592" s="202"/>
    </row>
    <row r="593" spans="1:95" x14ac:dyDescent="0.3">
      <c r="A593" s="99"/>
      <c r="B593" s="268">
        <f t="shared" si="33"/>
        <v>584</v>
      </c>
      <c r="C593" s="280"/>
      <c r="D593" s="280"/>
      <c r="F593" s="280"/>
      <c r="G593" s="282"/>
      <c r="H593" s="101"/>
      <c r="I593" s="283"/>
      <c r="J593" s="283"/>
      <c r="K593" s="283"/>
      <c r="L593" s="283"/>
      <c r="M593" s="283"/>
      <c r="N593" s="283"/>
      <c r="O593" s="283"/>
      <c r="P593" s="101"/>
      <c r="Q593" s="283"/>
      <c r="R593" s="283"/>
      <c r="S593" s="283"/>
      <c r="T593" s="283"/>
      <c r="U593" s="283"/>
      <c r="V593" s="283"/>
      <c r="W593" s="283"/>
      <c r="X593" s="102"/>
      <c r="Y593" s="284"/>
      <c r="Z593" s="284"/>
      <c r="AA593" s="284"/>
      <c r="AB593" s="206" t="str">
        <f t="shared" si="31"/>
        <v/>
      </c>
      <c r="AC593" s="285"/>
      <c r="AD593" s="286"/>
      <c r="AE593" s="102"/>
      <c r="AF593" s="287"/>
      <c r="AG593" s="287"/>
      <c r="AH593" s="102"/>
      <c r="AI593" s="279"/>
      <c r="AJ593" s="279"/>
      <c r="AK593" s="279"/>
      <c r="AL593" s="279"/>
      <c r="AM593" s="279"/>
      <c r="AN593" s="279"/>
      <c r="AO593" s="279"/>
      <c r="AP593" s="279"/>
      <c r="AQ593" s="92"/>
      <c r="AR593" s="279"/>
      <c r="AS593" s="279"/>
      <c r="AT593" s="279"/>
      <c r="AU593" s="279"/>
      <c r="AV593" s="279"/>
      <c r="AW593" s="279"/>
      <c r="AX593" s="279"/>
      <c r="AY593" s="279"/>
      <c r="AZ593" s="279"/>
      <c r="BA593" s="279"/>
      <c r="BB593" s="279"/>
      <c r="BC593" s="279"/>
      <c r="BD593" s="279"/>
      <c r="BE593" s="279"/>
      <c r="BF593" s="279"/>
      <c r="BG593" s="279"/>
      <c r="BH593" s="279"/>
      <c r="BI593" s="279"/>
      <c r="BJ593" s="279"/>
      <c r="BK593" s="279"/>
      <c r="BL593" s="279"/>
      <c r="BM593" s="279"/>
      <c r="BN593" s="279"/>
      <c r="BO593" s="279"/>
      <c r="BP593" s="279"/>
      <c r="BQ593" s="279"/>
      <c r="BR593" s="279"/>
      <c r="BS593" s="279"/>
      <c r="BT593" s="279"/>
      <c r="BU593" s="279"/>
      <c r="BV593" s="279"/>
      <c r="BW593" s="279"/>
      <c r="BX593" s="279"/>
      <c r="BY593" s="279"/>
      <c r="BZ593" s="279"/>
      <c r="CA593" s="279"/>
      <c r="CB593" s="279"/>
      <c r="CC593" s="279"/>
      <c r="CD593" s="279"/>
      <c r="CE593" s="279"/>
      <c r="CF593" s="279"/>
      <c r="CG593" s="279"/>
      <c r="CH593" s="279"/>
      <c r="CI593" s="279"/>
      <c r="CJ593" s="279"/>
      <c r="CK593" s="279"/>
      <c r="CL593" s="279"/>
      <c r="CM593" s="279"/>
      <c r="CN593" s="279"/>
      <c r="CO593" s="279"/>
      <c r="CP593" s="289" t="str">
        <f t="shared" si="32"/>
        <v/>
      </c>
      <c r="CQ593" s="202"/>
    </row>
    <row r="594" spans="1:95" x14ac:dyDescent="0.3">
      <c r="A594" s="99"/>
      <c r="B594" s="268">
        <f t="shared" si="33"/>
        <v>585</v>
      </c>
      <c r="C594" s="280"/>
      <c r="D594" s="280"/>
      <c r="F594" s="280"/>
      <c r="G594" s="282"/>
      <c r="H594" s="101"/>
      <c r="I594" s="283"/>
      <c r="J594" s="283"/>
      <c r="K594" s="283"/>
      <c r="L594" s="283"/>
      <c r="M594" s="283"/>
      <c r="N594" s="283"/>
      <c r="O594" s="283"/>
      <c r="P594" s="101"/>
      <c r="Q594" s="283"/>
      <c r="R594" s="283"/>
      <c r="S594" s="283"/>
      <c r="T594" s="283"/>
      <c r="U594" s="283"/>
      <c r="V594" s="283"/>
      <c r="W594" s="283"/>
      <c r="X594" s="102"/>
      <c r="Y594" s="284"/>
      <c r="Z594" s="284"/>
      <c r="AA594" s="284"/>
      <c r="AB594" s="206" t="str">
        <f t="shared" si="31"/>
        <v/>
      </c>
      <c r="AC594" s="285"/>
      <c r="AD594" s="286"/>
      <c r="AE594" s="102"/>
      <c r="AF594" s="287"/>
      <c r="AG594" s="287"/>
      <c r="AH594" s="102"/>
      <c r="AI594" s="279"/>
      <c r="AJ594" s="279"/>
      <c r="AK594" s="279"/>
      <c r="AL594" s="279"/>
      <c r="AM594" s="279"/>
      <c r="AN594" s="279"/>
      <c r="AO594" s="279"/>
      <c r="AP594" s="279"/>
      <c r="AQ594" s="92"/>
      <c r="AR594" s="279"/>
      <c r="AS594" s="279"/>
      <c r="AT594" s="279"/>
      <c r="AU594" s="279"/>
      <c r="AV594" s="279"/>
      <c r="AW594" s="279"/>
      <c r="AX594" s="279"/>
      <c r="AY594" s="279"/>
      <c r="AZ594" s="279"/>
      <c r="BA594" s="279"/>
      <c r="BB594" s="279"/>
      <c r="BC594" s="279"/>
      <c r="BD594" s="279"/>
      <c r="BE594" s="279"/>
      <c r="BF594" s="279"/>
      <c r="BG594" s="279"/>
      <c r="BH594" s="279"/>
      <c r="BI594" s="279"/>
      <c r="BJ594" s="279"/>
      <c r="BK594" s="279"/>
      <c r="BL594" s="279"/>
      <c r="BM594" s="279"/>
      <c r="BN594" s="279"/>
      <c r="BO594" s="279"/>
      <c r="BP594" s="279"/>
      <c r="BQ594" s="279"/>
      <c r="BR594" s="279"/>
      <c r="BS594" s="279"/>
      <c r="BT594" s="279"/>
      <c r="BU594" s="279"/>
      <c r="BV594" s="279"/>
      <c r="BW594" s="279"/>
      <c r="BX594" s="279"/>
      <c r="BY594" s="279"/>
      <c r="BZ594" s="279"/>
      <c r="CA594" s="279"/>
      <c r="CB594" s="279"/>
      <c r="CC594" s="279"/>
      <c r="CD594" s="279"/>
      <c r="CE594" s="279"/>
      <c r="CF594" s="279"/>
      <c r="CG594" s="279"/>
      <c r="CH594" s="279"/>
      <c r="CI594" s="279"/>
      <c r="CJ594" s="279"/>
      <c r="CK594" s="279"/>
      <c r="CL594" s="279"/>
      <c r="CM594" s="279"/>
      <c r="CN594" s="279"/>
      <c r="CO594" s="279"/>
      <c r="CP594" s="289" t="str">
        <f t="shared" si="32"/>
        <v/>
      </c>
      <c r="CQ594" s="202"/>
    </row>
    <row r="595" spans="1:95" x14ac:dyDescent="0.3">
      <c r="A595" s="99"/>
      <c r="B595" s="268">
        <f t="shared" si="33"/>
        <v>586</v>
      </c>
      <c r="C595" s="280"/>
      <c r="D595" s="280"/>
      <c r="F595" s="280"/>
      <c r="G595" s="282"/>
      <c r="H595" s="101"/>
      <c r="I595" s="283"/>
      <c r="J595" s="283"/>
      <c r="K595" s="283"/>
      <c r="L595" s="283"/>
      <c r="M595" s="283"/>
      <c r="N595" s="283"/>
      <c r="O595" s="283"/>
      <c r="P595" s="101"/>
      <c r="Q595" s="283"/>
      <c r="R595" s="283"/>
      <c r="S595" s="283"/>
      <c r="T595" s="283"/>
      <c r="U595" s="283"/>
      <c r="V595" s="283"/>
      <c r="W595" s="283"/>
      <c r="X595" s="102"/>
      <c r="Y595" s="284"/>
      <c r="Z595" s="284"/>
      <c r="AA595" s="284"/>
      <c r="AB595" s="206" t="str">
        <f t="shared" si="31"/>
        <v/>
      </c>
      <c r="AC595" s="285"/>
      <c r="AD595" s="286"/>
      <c r="AE595" s="102"/>
      <c r="AF595" s="287"/>
      <c r="AG595" s="287"/>
      <c r="AH595" s="102"/>
      <c r="AI595" s="279"/>
      <c r="AJ595" s="279"/>
      <c r="AK595" s="279"/>
      <c r="AL595" s="279"/>
      <c r="AM595" s="279"/>
      <c r="AN595" s="279"/>
      <c r="AO595" s="279"/>
      <c r="AP595" s="279"/>
      <c r="AQ595" s="92"/>
      <c r="AR595" s="279"/>
      <c r="AS595" s="279"/>
      <c r="AT595" s="279"/>
      <c r="AU595" s="279"/>
      <c r="AV595" s="279"/>
      <c r="AW595" s="279"/>
      <c r="AX595" s="279"/>
      <c r="AY595" s="279"/>
      <c r="AZ595" s="279"/>
      <c r="BA595" s="279"/>
      <c r="BB595" s="279"/>
      <c r="BC595" s="279"/>
      <c r="BD595" s="279"/>
      <c r="BE595" s="279"/>
      <c r="BF595" s="279"/>
      <c r="BG595" s="279"/>
      <c r="BH595" s="279"/>
      <c r="BI595" s="279"/>
      <c r="BJ595" s="279"/>
      <c r="BK595" s="279"/>
      <c r="BL595" s="279"/>
      <c r="BM595" s="279"/>
      <c r="BN595" s="279"/>
      <c r="BO595" s="279"/>
      <c r="BP595" s="279"/>
      <c r="BQ595" s="279"/>
      <c r="BR595" s="279"/>
      <c r="BS595" s="279"/>
      <c r="BT595" s="279"/>
      <c r="BU595" s="279"/>
      <c r="BV595" s="279"/>
      <c r="BW595" s="279"/>
      <c r="BX595" s="279"/>
      <c r="BY595" s="279"/>
      <c r="BZ595" s="279"/>
      <c r="CA595" s="279"/>
      <c r="CB595" s="279"/>
      <c r="CC595" s="279"/>
      <c r="CD595" s="279"/>
      <c r="CE595" s="279"/>
      <c r="CF595" s="279"/>
      <c r="CG595" s="279"/>
      <c r="CH595" s="279"/>
      <c r="CI595" s="279"/>
      <c r="CJ595" s="279"/>
      <c r="CK595" s="279"/>
      <c r="CL595" s="279"/>
      <c r="CM595" s="279"/>
      <c r="CN595" s="279"/>
      <c r="CO595" s="279"/>
      <c r="CP595" s="289" t="str">
        <f t="shared" si="32"/>
        <v/>
      </c>
      <c r="CQ595" s="202"/>
    </row>
    <row r="596" spans="1:95" x14ac:dyDescent="0.3">
      <c r="A596" s="99"/>
      <c r="B596" s="268">
        <f t="shared" si="33"/>
        <v>587</v>
      </c>
      <c r="C596" s="280"/>
      <c r="D596" s="280"/>
      <c r="F596" s="280"/>
      <c r="G596" s="282"/>
      <c r="H596" s="101"/>
      <c r="I596" s="283"/>
      <c r="J596" s="283"/>
      <c r="K596" s="283"/>
      <c r="L596" s="283"/>
      <c r="M596" s="283"/>
      <c r="N596" s="283"/>
      <c r="O596" s="283"/>
      <c r="P596" s="101"/>
      <c r="Q596" s="283"/>
      <c r="R596" s="283"/>
      <c r="S596" s="283"/>
      <c r="T596" s="283"/>
      <c r="U596" s="283"/>
      <c r="V596" s="283"/>
      <c r="W596" s="283"/>
      <c r="X596" s="102"/>
      <c r="Y596" s="284"/>
      <c r="Z596" s="284"/>
      <c r="AA596" s="284"/>
      <c r="AB596" s="206" t="str">
        <f t="shared" si="31"/>
        <v/>
      </c>
      <c r="AC596" s="285"/>
      <c r="AD596" s="286"/>
      <c r="AE596" s="102"/>
      <c r="AF596" s="287"/>
      <c r="AG596" s="287"/>
      <c r="AH596" s="102"/>
      <c r="AI596" s="279"/>
      <c r="AJ596" s="279"/>
      <c r="AK596" s="279"/>
      <c r="AL596" s="279"/>
      <c r="AM596" s="279"/>
      <c r="AN596" s="279"/>
      <c r="AO596" s="279"/>
      <c r="AP596" s="279"/>
      <c r="AQ596" s="92"/>
      <c r="AR596" s="279"/>
      <c r="AS596" s="279"/>
      <c r="AT596" s="279"/>
      <c r="AU596" s="279"/>
      <c r="AV596" s="279"/>
      <c r="AW596" s="279"/>
      <c r="AX596" s="279"/>
      <c r="AY596" s="279"/>
      <c r="AZ596" s="279"/>
      <c r="BA596" s="279"/>
      <c r="BB596" s="279"/>
      <c r="BC596" s="279"/>
      <c r="BD596" s="279"/>
      <c r="BE596" s="279"/>
      <c r="BF596" s="279"/>
      <c r="BG596" s="279"/>
      <c r="BH596" s="279"/>
      <c r="BI596" s="279"/>
      <c r="BJ596" s="279"/>
      <c r="BK596" s="279"/>
      <c r="BL596" s="279"/>
      <c r="BM596" s="279"/>
      <c r="BN596" s="279"/>
      <c r="BO596" s="279"/>
      <c r="BP596" s="279"/>
      <c r="BQ596" s="279"/>
      <c r="BR596" s="279"/>
      <c r="BS596" s="279"/>
      <c r="BT596" s="279"/>
      <c r="BU596" s="279"/>
      <c r="BV596" s="279"/>
      <c r="BW596" s="279"/>
      <c r="BX596" s="279"/>
      <c r="BY596" s="279"/>
      <c r="BZ596" s="279"/>
      <c r="CA596" s="279"/>
      <c r="CB596" s="279"/>
      <c r="CC596" s="279"/>
      <c r="CD596" s="279"/>
      <c r="CE596" s="279"/>
      <c r="CF596" s="279"/>
      <c r="CG596" s="279"/>
      <c r="CH596" s="279"/>
      <c r="CI596" s="279"/>
      <c r="CJ596" s="279"/>
      <c r="CK596" s="279"/>
      <c r="CL596" s="279"/>
      <c r="CM596" s="279"/>
      <c r="CN596" s="279"/>
      <c r="CO596" s="279"/>
      <c r="CP596" s="289" t="str">
        <f t="shared" si="32"/>
        <v/>
      </c>
      <c r="CQ596" s="202"/>
    </row>
    <row r="597" spans="1:95" x14ac:dyDescent="0.3">
      <c r="A597" s="99"/>
      <c r="B597" s="268">
        <f t="shared" si="33"/>
        <v>588</v>
      </c>
      <c r="C597" s="280"/>
      <c r="D597" s="280"/>
      <c r="F597" s="280"/>
      <c r="G597" s="282"/>
      <c r="H597" s="101"/>
      <c r="I597" s="283"/>
      <c r="J597" s="283"/>
      <c r="K597" s="283"/>
      <c r="L597" s="283"/>
      <c r="M597" s="283"/>
      <c r="N597" s="283"/>
      <c r="O597" s="283"/>
      <c r="P597" s="101"/>
      <c r="Q597" s="283"/>
      <c r="R597" s="283"/>
      <c r="S597" s="283"/>
      <c r="T597" s="283"/>
      <c r="U597" s="283"/>
      <c r="V597" s="283"/>
      <c r="W597" s="283"/>
      <c r="X597" s="102"/>
      <c r="Y597" s="284"/>
      <c r="Z597" s="284"/>
      <c r="AA597" s="284"/>
      <c r="AB597" s="206" t="str">
        <f t="shared" si="31"/>
        <v/>
      </c>
      <c r="AC597" s="285"/>
      <c r="AD597" s="286"/>
      <c r="AE597" s="102"/>
      <c r="AF597" s="287"/>
      <c r="AG597" s="287"/>
      <c r="AH597" s="102"/>
      <c r="AI597" s="279"/>
      <c r="AJ597" s="279"/>
      <c r="AK597" s="279"/>
      <c r="AL597" s="279"/>
      <c r="AM597" s="279"/>
      <c r="AN597" s="279"/>
      <c r="AO597" s="279"/>
      <c r="AP597" s="279"/>
      <c r="AQ597" s="92"/>
      <c r="AR597" s="279"/>
      <c r="AS597" s="279"/>
      <c r="AT597" s="279"/>
      <c r="AU597" s="279"/>
      <c r="AV597" s="279"/>
      <c r="AW597" s="279"/>
      <c r="AX597" s="279"/>
      <c r="AY597" s="279"/>
      <c r="AZ597" s="279"/>
      <c r="BA597" s="279"/>
      <c r="BB597" s="279"/>
      <c r="BC597" s="279"/>
      <c r="BD597" s="279"/>
      <c r="BE597" s="279"/>
      <c r="BF597" s="279"/>
      <c r="BG597" s="279"/>
      <c r="BH597" s="279"/>
      <c r="BI597" s="279"/>
      <c r="BJ597" s="279"/>
      <c r="BK597" s="279"/>
      <c r="BL597" s="279"/>
      <c r="BM597" s="279"/>
      <c r="BN597" s="279"/>
      <c r="BO597" s="279"/>
      <c r="BP597" s="279"/>
      <c r="BQ597" s="279"/>
      <c r="BR597" s="279"/>
      <c r="BS597" s="279"/>
      <c r="BT597" s="279"/>
      <c r="BU597" s="279"/>
      <c r="BV597" s="279"/>
      <c r="BW597" s="279"/>
      <c r="BX597" s="279"/>
      <c r="BY597" s="279"/>
      <c r="BZ597" s="279"/>
      <c r="CA597" s="279"/>
      <c r="CB597" s="279"/>
      <c r="CC597" s="279"/>
      <c r="CD597" s="279"/>
      <c r="CE597" s="279"/>
      <c r="CF597" s="279"/>
      <c r="CG597" s="279"/>
      <c r="CH597" s="279"/>
      <c r="CI597" s="279"/>
      <c r="CJ597" s="279"/>
      <c r="CK597" s="279"/>
      <c r="CL597" s="279"/>
      <c r="CM597" s="279"/>
      <c r="CN597" s="279"/>
      <c r="CO597" s="279"/>
      <c r="CP597" s="289" t="str">
        <f t="shared" si="32"/>
        <v/>
      </c>
      <c r="CQ597" s="202"/>
    </row>
    <row r="598" spans="1:95" x14ac:dyDescent="0.3">
      <c r="A598" s="99"/>
      <c r="B598" s="268">
        <f t="shared" si="33"/>
        <v>589</v>
      </c>
      <c r="C598" s="280"/>
      <c r="D598" s="280"/>
      <c r="F598" s="280"/>
      <c r="G598" s="282"/>
      <c r="H598" s="101"/>
      <c r="I598" s="283"/>
      <c r="J598" s="283"/>
      <c r="K598" s="283"/>
      <c r="L598" s="283"/>
      <c r="M598" s="283"/>
      <c r="N598" s="283"/>
      <c r="O598" s="283"/>
      <c r="P598" s="101"/>
      <c r="Q598" s="283"/>
      <c r="R598" s="283"/>
      <c r="S598" s="283"/>
      <c r="T598" s="283"/>
      <c r="U598" s="283"/>
      <c r="V598" s="283"/>
      <c r="W598" s="283"/>
      <c r="X598" s="102"/>
      <c r="Y598" s="284"/>
      <c r="Z598" s="284"/>
      <c r="AA598" s="284"/>
      <c r="AB598" s="206" t="str">
        <f t="shared" si="31"/>
        <v/>
      </c>
      <c r="AC598" s="285"/>
      <c r="AD598" s="286"/>
      <c r="AE598" s="102"/>
      <c r="AF598" s="287"/>
      <c r="AG598" s="287"/>
      <c r="AH598" s="102"/>
      <c r="AI598" s="279"/>
      <c r="AJ598" s="279"/>
      <c r="AK598" s="279"/>
      <c r="AL598" s="279"/>
      <c r="AM598" s="279"/>
      <c r="AN598" s="279"/>
      <c r="AO598" s="279"/>
      <c r="AP598" s="279"/>
      <c r="AQ598" s="92"/>
      <c r="AR598" s="279"/>
      <c r="AS598" s="279"/>
      <c r="AT598" s="279"/>
      <c r="AU598" s="279"/>
      <c r="AV598" s="279"/>
      <c r="AW598" s="279"/>
      <c r="AX598" s="279"/>
      <c r="AY598" s="279"/>
      <c r="AZ598" s="279"/>
      <c r="BA598" s="279"/>
      <c r="BB598" s="279"/>
      <c r="BC598" s="279"/>
      <c r="BD598" s="279"/>
      <c r="BE598" s="279"/>
      <c r="BF598" s="279"/>
      <c r="BG598" s="279"/>
      <c r="BH598" s="279"/>
      <c r="BI598" s="279"/>
      <c r="BJ598" s="279"/>
      <c r="BK598" s="279"/>
      <c r="BL598" s="279"/>
      <c r="BM598" s="279"/>
      <c r="BN598" s="279"/>
      <c r="BO598" s="279"/>
      <c r="BP598" s="279"/>
      <c r="BQ598" s="279"/>
      <c r="BR598" s="279"/>
      <c r="BS598" s="279"/>
      <c r="BT598" s="279"/>
      <c r="BU598" s="279"/>
      <c r="BV598" s="279"/>
      <c r="BW598" s="279"/>
      <c r="BX598" s="279"/>
      <c r="BY598" s="279"/>
      <c r="BZ598" s="279"/>
      <c r="CA598" s="279"/>
      <c r="CB598" s="279"/>
      <c r="CC598" s="279"/>
      <c r="CD598" s="279"/>
      <c r="CE598" s="279"/>
      <c r="CF598" s="279"/>
      <c r="CG598" s="279"/>
      <c r="CH598" s="279"/>
      <c r="CI598" s="279"/>
      <c r="CJ598" s="279"/>
      <c r="CK598" s="279"/>
      <c r="CL598" s="279"/>
      <c r="CM598" s="279"/>
      <c r="CN598" s="279"/>
      <c r="CO598" s="279"/>
      <c r="CP598" s="289" t="str">
        <f t="shared" si="32"/>
        <v/>
      </c>
      <c r="CQ598" s="202"/>
    </row>
    <row r="599" spans="1:95" x14ac:dyDescent="0.3">
      <c r="A599" s="99"/>
      <c r="B599" s="268">
        <f t="shared" si="33"/>
        <v>590</v>
      </c>
      <c r="C599" s="280"/>
      <c r="D599" s="280"/>
      <c r="F599" s="280"/>
      <c r="G599" s="282"/>
      <c r="H599" s="101"/>
      <c r="I599" s="283"/>
      <c r="J599" s="283"/>
      <c r="K599" s="283"/>
      <c r="L599" s="283"/>
      <c r="M599" s="283"/>
      <c r="N599" s="283"/>
      <c r="O599" s="283"/>
      <c r="P599" s="101"/>
      <c r="Q599" s="283"/>
      <c r="R599" s="283"/>
      <c r="S599" s="283"/>
      <c r="T599" s="283"/>
      <c r="U599" s="283"/>
      <c r="V599" s="283"/>
      <c r="W599" s="283"/>
      <c r="X599" s="102"/>
      <c r="Y599" s="284"/>
      <c r="Z599" s="284"/>
      <c r="AA599" s="284"/>
      <c r="AB599" s="206" t="str">
        <f t="shared" si="31"/>
        <v/>
      </c>
      <c r="AC599" s="285"/>
      <c r="AD599" s="286"/>
      <c r="AE599" s="102"/>
      <c r="AF599" s="287"/>
      <c r="AG599" s="287"/>
      <c r="AH599" s="102"/>
      <c r="AI599" s="279"/>
      <c r="AJ599" s="279"/>
      <c r="AK599" s="279"/>
      <c r="AL599" s="279"/>
      <c r="AM599" s="279"/>
      <c r="AN599" s="279"/>
      <c r="AO599" s="279"/>
      <c r="AP599" s="279"/>
      <c r="AQ599" s="92"/>
      <c r="AR599" s="279"/>
      <c r="AS599" s="279"/>
      <c r="AT599" s="279"/>
      <c r="AU599" s="279"/>
      <c r="AV599" s="279"/>
      <c r="AW599" s="279"/>
      <c r="AX599" s="279"/>
      <c r="AY599" s="279"/>
      <c r="AZ599" s="279"/>
      <c r="BA599" s="279"/>
      <c r="BB599" s="279"/>
      <c r="BC599" s="279"/>
      <c r="BD599" s="279"/>
      <c r="BE599" s="279"/>
      <c r="BF599" s="279"/>
      <c r="BG599" s="279"/>
      <c r="BH599" s="279"/>
      <c r="BI599" s="279"/>
      <c r="BJ599" s="279"/>
      <c r="BK599" s="279"/>
      <c r="BL599" s="279"/>
      <c r="BM599" s="279"/>
      <c r="BN599" s="279"/>
      <c r="BO599" s="279"/>
      <c r="BP599" s="279"/>
      <c r="BQ599" s="279"/>
      <c r="BR599" s="279"/>
      <c r="BS599" s="279"/>
      <c r="BT599" s="279"/>
      <c r="BU599" s="279"/>
      <c r="BV599" s="279"/>
      <c r="BW599" s="279"/>
      <c r="BX599" s="279"/>
      <c r="BY599" s="279"/>
      <c r="BZ599" s="279"/>
      <c r="CA599" s="279"/>
      <c r="CB599" s="279"/>
      <c r="CC599" s="279"/>
      <c r="CD599" s="279"/>
      <c r="CE599" s="279"/>
      <c r="CF599" s="279"/>
      <c r="CG599" s="279"/>
      <c r="CH599" s="279"/>
      <c r="CI599" s="279"/>
      <c r="CJ599" s="279"/>
      <c r="CK599" s="279"/>
      <c r="CL599" s="279"/>
      <c r="CM599" s="279"/>
      <c r="CN599" s="279"/>
      <c r="CO599" s="279"/>
      <c r="CP599" s="289" t="str">
        <f t="shared" si="32"/>
        <v/>
      </c>
      <c r="CQ599" s="202"/>
    </row>
    <row r="600" spans="1:95" x14ac:dyDescent="0.3">
      <c r="A600" s="99"/>
      <c r="B600" s="268">
        <f t="shared" si="33"/>
        <v>591</v>
      </c>
      <c r="C600" s="280"/>
      <c r="D600" s="280"/>
      <c r="F600" s="280"/>
      <c r="G600" s="282"/>
      <c r="H600" s="101"/>
      <c r="I600" s="283"/>
      <c r="J600" s="283"/>
      <c r="K600" s="283"/>
      <c r="L600" s="283"/>
      <c r="M600" s="283"/>
      <c r="N600" s="283"/>
      <c r="O600" s="283"/>
      <c r="P600" s="101"/>
      <c r="Q600" s="283"/>
      <c r="R600" s="283"/>
      <c r="S600" s="283"/>
      <c r="T600" s="283"/>
      <c r="U600" s="283"/>
      <c r="V600" s="283"/>
      <c r="W600" s="283"/>
      <c r="X600" s="102"/>
      <c r="Y600" s="284"/>
      <c r="Z600" s="284"/>
      <c r="AA600" s="284"/>
      <c r="AB600" s="206" t="str">
        <f t="shared" si="31"/>
        <v/>
      </c>
      <c r="AC600" s="285"/>
      <c r="AD600" s="286"/>
      <c r="AE600" s="102"/>
      <c r="AF600" s="287"/>
      <c r="AG600" s="287"/>
      <c r="AH600" s="102"/>
      <c r="AI600" s="279"/>
      <c r="AJ600" s="279"/>
      <c r="AK600" s="279"/>
      <c r="AL600" s="279"/>
      <c r="AM600" s="279"/>
      <c r="AN600" s="279"/>
      <c r="AO600" s="279"/>
      <c r="AP600" s="279"/>
      <c r="AQ600" s="92"/>
      <c r="AR600" s="279"/>
      <c r="AS600" s="279"/>
      <c r="AT600" s="279"/>
      <c r="AU600" s="279"/>
      <c r="AV600" s="279"/>
      <c r="AW600" s="279"/>
      <c r="AX600" s="279"/>
      <c r="AY600" s="279"/>
      <c r="AZ600" s="279"/>
      <c r="BA600" s="279"/>
      <c r="BB600" s="279"/>
      <c r="BC600" s="279"/>
      <c r="BD600" s="279"/>
      <c r="BE600" s="279"/>
      <c r="BF600" s="279"/>
      <c r="BG600" s="279"/>
      <c r="BH600" s="279"/>
      <c r="BI600" s="279"/>
      <c r="BJ600" s="279"/>
      <c r="BK600" s="279"/>
      <c r="BL600" s="279"/>
      <c r="BM600" s="279"/>
      <c r="BN600" s="279"/>
      <c r="BO600" s="279"/>
      <c r="BP600" s="279"/>
      <c r="BQ600" s="279"/>
      <c r="BR600" s="279"/>
      <c r="BS600" s="279"/>
      <c r="BT600" s="279"/>
      <c r="BU600" s="279"/>
      <c r="BV600" s="279"/>
      <c r="BW600" s="279"/>
      <c r="BX600" s="279"/>
      <c r="BY600" s="279"/>
      <c r="BZ600" s="279"/>
      <c r="CA600" s="279"/>
      <c r="CB600" s="279"/>
      <c r="CC600" s="279"/>
      <c r="CD600" s="279"/>
      <c r="CE600" s="279"/>
      <c r="CF600" s="279"/>
      <c r="CG600" s="279"/>
      <c r="CH600" s="279"/>
      <c r="CI600" s="279"/>
      <c r="CJ600" s="279"/>
      <c r="CK600" s="279"/>
      <c r="CL600" s="279"/>
      <c r="CM600" s="279"/>
      <c r="CN600" s="279"/>
      <c r="CO600" s="279"/>
      <c r="CP600" s="289" t="str">
        <f t="shared" si="32"/>
        <v/>
      </c>
      <c r="CQ600" s="202"/>
    </row>
    <row r="601" spans="1:95" x14ac:dyDescent="0.3">
      <c r="A601" s="99"/>
      <c r="B601" s="268">
        <f t="shared" si="33"/>
        <v>592</v>
      </c>
      <c r="C601" s="280"/>
      <c r="D601" s="280"/>
      <c r="F601" s="280"/>
      <c r="G601" s="282"/>
      <c r="H601" s="101"/>
      <c r="I601" s="283"/>
      <c r="J601" s="283"/>
      <c r="K601" s="283"/>
      <c r="L601" s="283"/>
      <c r="M601" s="283"/>
      <c r="N601" s="283"/>
      <c r="O601" s="283"/>
      <c r="P601" s="101"/>
      <c r="Q601" s="283"/>
      <c r="R601" s="283"/>
      <c r="S601" s="283"/>
      <c r="T601" s="283"/>
      <c r="U601" s="283"/>
      <c r="V601" s="283"/>
      <c r="W601" s="283"/>
      <c r="X601" s="102"/>
      <c r="Y601" s="284"/>
      <c r="Z601" s="284"/>
      <c r="AA601" s="284"/>
      <c r="AB601" s="206" t="str">
        <f t="shared" si="31"/>
        <v/>
      </c>
      <c r="AC601" s="285"/>
      <c r="AD601" s="286"/>
      <c r="AE601" s="102"/>
      <c r="AF601" s="287"/>
      <c r="AG601" s="287"/>
      <c r="AH601" s="102"/>
      <c r="AI601" s="279"/>
      <c r="AJ601" s="279"/>
      <c r="AK601" s="279"/>
      <c r="AL601" s="279"/>
      <c r="AM601" s="279"/>
      <c r="AN601" s="279"/>
      <c r="AO601" s="279"/>
      <c r="AP601" s="279"/>
      <c r="AQ601" s="92"/>
      <c r="AR601" s="279"/>
      <c r="AS601" s="279"/>
      <c r="AT601" s="279"/>
      <c r="AU601" s="279"/>
      <c r="AV601" s="279"/>
      <c r="AW601" s="279"/>
      <c r="AX601" s="279"/>
      <c r="AY601" s="279"/>
      <c r="AZ601" s="279"/>
      <c r="BA601" s="279"/>
      <c r="BB601" s="279"/>
      <c r="BC601" s="279"/>
      <c r="BD601" s="279"/>
      <c r="BE601" s="279"/>
      <c r="BF601" s="279"/>
      <c r="BG601" s="279"/>
      <c r="BH601" s="279"/>
      <c r="BI601" s="279"/>
      <c r="BJ601" s="279"/>
      <c r="BK601" s="279"/>
      <c r="BL601" s="279"/>
      <c r="BM601" s="279"/>
      <c r="BN601" s="279"/>
      <c r="BO601" s="279"/>
      <c r="BP601" s="279"/>
      <c r="BQ601" s="279"/>
      <c r="BR601" s="279"/>
      <c r="BS601" s="279"/>
      <c r="BT601" s="279"/>
      <c r="BU601" s="279"/>
      <c r="BV601" s="279"/>
      <c r="BW601" s="279"/>
      <c r="BX601" s="279"/>
      <c r="BY601" s="279"/>
      <c r="BZ601" s="279"/>
      <c r="CA601" s="279"/>
      <c r="CB601" s="279"/>
      <c r="CC601" s="279"/>
      <c r="CD601" s="279"/>
      <c r="CE601" s="279"/>
      <c r="CF601" s="279"/>
      <c r="CG601" s="279"/>
      <c r="CH601" s="279"/>
      <c r="CI601" s="279"/>
      <c r="CJ601" s="279"/>
      <c r="CK601" s="279"/>
      <c r="CL601" s="279"/>
      <c r="CM601" s="279"/>
      <c r="CN601" s="279"/>
      <c r="CO601" s="279"/>
      <c r="CP601" s="289" t="str">
        <f t="shared" si="32"/>
        <v/>
      </c>
      <c r="CQ601" s="202"/>
    </row>
    <row r="602" spans="1:95" x14ac:dyDescent="0.3">
      <c r="A602" s="99"/>
      <c r="B602" s="268">
        <f t="shared" si="33"/>
        <v>593</v>
      </c>
      <c r="C602" s="280"/>
      <c r="D602" s="280"/>
      <c r="F602" s="280"/>
      <c r="G602" s="282"/>
      <c r="H602" s="101"/>
      <c r="I602" s="283"/>
      <c r="J602" s="283"/>
      <c r="K602" s="283"/>
      <c r="L602" s="283"/>
      <c r="M602" s="283"/>
      <c r="N602" s="283"/>
      <c r="O602" s="283"/>
      <c r="P602" s="101"/>
      <c r="Q602" s="283"/>
      <c r="R602" s="283"/>
      <c r="S602" s="283"/>
      <c r="T602" s="283"/>
      <c r="U602" s="283"/>
      <c r="V602" s="283"/>
      <c r="W602" s="283"/>
      <c r="X602" s="102"/>
      <c r="Y602" s="284"/>
      <c r="Z602" s="284"/>
      <c r="AA602" s="284"/>
      <c r="AB602" s="206" t="str">
        <f t="shared" si="31"/>
        <v/>
      </c>
      <c r="AC602" s="285"/>
      <c r="AD602" s="286"/>
      <c r="AE602" s="102"/>
      <c r="AF602" s="287"/>
      <c r="AG602" s="287"/>
      <c r="AH602" s="102"/>
      <c r="AI602" s="279"/>
      <c r="AJ602" s="279"/>
      <c r="AK602" s="279"/>
      <c r="AL602" s="279"/>
      <c r="AM602" s="279"/>
      <c r="AN602" s="279"/>
      <c r="AO602" s="279"/>
      <c r="AP602" s="279"/>
      <c r="AQ602" s="92"/>
      <c r="AR602" s="279"/>
      <c r="AS602" s="279"/>
      <c r="AT602" s="279"/>
      <c r="AU602" s="279"/>
      <c r="AV602" s="279"/>
      <c r="AW602" s="279"/>
      <c r="AX602" s="279"/>
      <c r="AY602" s="279"/>
      <c r="AZ602" s="279"/>
      <c r="BA602" s="279"/>
      <c r="BB602" s="279"/>
      <c r="BC602" s="279"/>
      <c r="BD602" s="279"/>
      <c r="BE602" s="279"/>
      <c r="BF602" s="279"/>
      <c r="BG602" s="279"/>
      <c r="BH602" s="279"/>
      <c r="BI602" s="279"/>
      <c r="BJ602" s="279"/>
      <c r="BK602" s="279"/>
      <c r="BL602" s="279"/>
      <c r="BM602" s="279"/>
      <c r="BN602" s="279"/>
      <c r="BO602" s="279"/>
      <c r="BP602" s="279"/>
      <c r="BQ602" s="279"/>
      <c r="BR602" s="279"/>
      <c r="BS602" s="279"/>
      <c r="BT602" s="279"/>
      <c r="BU602" s="279"/>
      <c r="BV602" s="279"/>
      <c r="BW602" s="279"/>
      <c r="BX602" s="279"/>
      <c r="BY602" s="279"/>
      <c r="BZ602" s="279"/>
      <c r="CA602" s="279"/>
      <c r="CB602" s="279"/>
      <c r="CC602" s="279"/>
      <c r="CD602" s="279"/>
      <c r="CE602" s="279"/>
      <c r="CF602" s="279"/>
      <c r="CG602" s="279"/>
      <c r="CH602" s="279"/>
      <c r="CI602" s="279"/>
      <c r="CJ602" s="279"/>
      <c r="CK602" s="279"/>
      <c r="CL602" s="279"/>
      <c r="CM602" s="279"/>
      <c r="CN602" s="279"/>
      <c r="CO602" s="279"/>
      <c r="CP602" s="289" t="str">
        <f t="shared" si="32"/>
        <v/>
      </c>
      <c r="CQ602" s="202"/>
    </row>
    <row r="603" spans="1:95" x14ac:dyDescent="0.3">
      <c r="A603" s="99"/>
      <c r="B603" s="268">
        <f t="shared" si="33"/>
        <v>594</v>
      </c>
      <c r="C603" s="280"/>
      <c r="D603" s="280"/>
      <c r="F603" s="280"/>
      <c r="G603" s="282"/>
      <c r="H603" s="101"/>
      <c r="I603" s="283"/>
      <c r="J603" s="283"/>
      <c r="K603" s="283"/>
      <c r="L603" s="283"/>
      <c r="M603" s="283"/>
      <c r="N603" s="283"/>
      <c r="O603" s="283"/>
      <c r="P603" s="101"/>
      <c r="Q603" s="283"/>
      <c r="R603" s="283"/>
      <c r="S603" s="283"/>
      <c r="T603" s="283"/>
      <c r="U603" s="283"/>
      <c r="V603" s="283"/>
      <c r="W603" s="283"/>
      <c r="X603" s="102"/>
      <c r="Y603" s="284"/>
      <c r="Z603" s="284"/>
      <c r="AA603" s="284"/>
      <c r="AB603" s="206" t="str">
        <f t="shared" si="31"/>
        <v/>
      </c>
      <c r="AC603" s="285"/>
      <c r="AD603" s="286"/>
      <c r="AE603" s="102"/>
      <c r="AF603" s="287"/>
      <c r="AG603" s="287"/>
      <c r="AH603" s="102"/>
      <c r="AI603" s="279"/>
      <c r="AJ603" s="279"/>
      <c r="AK603" s="279"/>
      <c r="AL603" s="279"/>
      <c r="AM603" s="279"/>
      <c r="AN603" s="279"/>
      <c r="AO603" s="279"/>
      <c r="AP603" s="279"/>
      <c r="AQ603" s="92"/>
      <c r="AR603" s="279"/>
      <c r="AS603" s="279"/>
      <c r="AT603" s="279"/>
      <c r="AU603" s="279"/>
      <c r="AV603" s="279"/>
      <c r="AW603" s="279"/>
      <c r="AX603" s="279"/>
      <c r="AY603" s="279"/>
      <c r="AZ603" s="279"/>
      <c r="BA603" s="279"/>
      <c r="BB603" s="279"/>
      <c r="BC603" s="279"/>
      <c r="BD603" s="279"/>
      <c r="BE603" s="279"/>
      <c r="BF603" s="279"/>
      <c r="BG603" s="279"/>
      <c r="BH603" s="279"/>
      <c r="BI603" s="279"/>
      <c r="BJ603" s="279"/>
      <c r="BK603" s="279"/>
      <c r="BL603" s="279"/>
      <c r="BM603" s="279"/>
      <c r="BN603" s="279"/>
      <c r="BO603" s="279"/>
      <c r="BP603" s="279"/>
      <c r="BQ603" s="279"/>
      <c r="BR603" s="279"/>
      <c r="BS603" s="279"/>
      <c r="BT603" s="279"/>
      <c r="BU603" s="279"/>
      <c r="BV603" s="279"/>
      <c r="BW603" s="279"/>
      <c r="BX603" s="279"/>
      <c r="BY603" s="279"/>
      <c r="BZ603" s="279"/>
      <c r="CA603" s="279"/>
      <c r="CB603" s="279"/>
      <c r="CC603" s="279"/>
      <c r="CD603" s="279"/>
      <c r="CE603" s="279"/>
      <c r="CF603" s="279"/>
      <c r="CG603" s="279"/>
      <c r="CH603" s="279"/>
      <c r="CI603" s="279"/>
      <c r="CJ603" s="279"/>
      <c r="CK603" s="279"/>
      <c r="CL603" s="279"/>
      <c r="CM603" s="279"/>
      <c r="CN603" s="279"/>
      <c r="CO603" s="279"/>
      <c r="CP603" s="289" t="str">
        <f t="shared" si="32"/>
        <v/>
      </c>
      <c r="CQ603" s="202"/>
    </row>
    <row r="604" spans="1:95" x14ac:dyDescent="0.3">
      <c r="A604" s="99"/>
      <c r="B604" s="268">
        <f t="shared" si="33"/>
        <v>595</v>
      </c>
      <c r="C604" s="280"/>
      <c r="D604" s="280"/>
      <c r="F604" s="280"/>
      <c r="G604" s="282"/>
      <c r="H604" s="101"/>
      <c r="I604" s="283"/>
      <c r="J604" s="283"/>
      <c r="K604" s="283"/>
      <c r="L604" s="283"/>
      <c r="M604" s="283"/>
      <c r="N604" s="283"/>
      <c r="O604" s="283"/>
      <c r="P604" s="101"/>
      <c r="Q604" s="283"/>
      <c r="R604" s="283"/>
      <c r="S604" s="283"/>
      <c r="T604" s="283"/>
      <c r="U604" s="283"/>
      <c r="V604" s="283"/>
      <c r="W604" s="283"/>
      <c r="X604" s="102"/>
      <c r="Y604" s="284"/>
      <c r="Z604" s="284"/>
      <c r="AA604" s="284"/>
      <c r="AB604" s="206" t="str">
        <f t="shared" si="31"/>
        <v/>
      </c>
      <c r="AC604" s="285"/>
      <c r="AD604" s="286"/>
      <c r="AE604" s="102"/>
      <c r="AF604" s="287"/>
      <c r="AG604" s="287"/>
      <c r="AH604" s="102"/>
      <c r="AI604" s="279"/>
      <c r="AJ604" s="279"/>
      <c r="AK604" s="279"/>
      <c r="AL604" s="279"/>
      <c r="AM604" s="279"/>
      <c r="AN604" s="279"/>
      <c r="AO604" s="279"/>
      <c r="AP604" s="279"/>
      <c r="AQ604" s="92"/>
      <c r="AR604" s="279"/>
      <c r="AS604" s="279"/>
      <c r="AT604" s="279"/>
      <c r="AU604" s="279"/>
      <c r="AV604" s="279"/>
      <c r="AW604" s="279"/>
      <c r="AX604" s="279"/>
      <c r="AY604" s="279"/>
      <c r="AZ604" s="279"/>
      <c r="BA604" s="279"/>
      <c r="BB604" s="279"/>
      <c r="BC604" s="279"/>
      <c r="BD604" s="279"/>
      <c r="BE604" s="279"/>
      <c r="BF604" s="279"/>
      <c r="BG604" s="279"/>
      <c r="BH604" s="279"/>
      <c r="BI604" s="279"/>
      <c r="BJ604" s="279"/>
      <c r="BK604" s="279"/>
      <c r="BL604" s="279"/>
      <c r="BM604" s="279"/>
      <c r="BN604" s="279"/>
      <c r="BO604" s="279"/>
      <c r="BP604" s="279"/>
      <c r="BQ604" s="279"/>
      <c r="BR604" s="279"/>
      <c r="BS604" s="279"/>
      <c r="BT604" s="279"/>
      <c r="BU604" s="279"/>
      <c r="BV604" s="279"/>
      <c r="BW604" s="279"/>
      <c r="BX604" s="279"/>
      <c r="BY604" s="279"/>
      <c r="BZ604" s="279"/>
      <c r="CA604" s="279"/>
      <c r="CB604" s="279"/>
      <c r="CC604" s="279"/>
      <c r="CD604" s="279"/>
      <c r="CE604" s="279"/>
      <c r="CF604" s="279"/>
      <c r="CG604" s="279"/>
      <c r="CH604" s="279"/>
      <c r="CI604" s="279"/>
      <c r="CJ604" s="279"/>
      <c r="CK604" s="279"/>
      <c r="CL604" s="279"/>
      <c r="CM604" s="279"/>
      <c r="CN604" s="279"/>
      <c r="CO604" s="279"/>
      <c r="CP604" s="289" t="str">
        <f t="shared" si="32"/>
        <v/>
      </c>
      <c r="CQ604" s="202"/>
    </row>
    <row r="605" spans="1:95" x14ac:dyDescent="0.3">
      <c r="A605" s="99"/>
      <c r="B605" s="268">
        <f t="shared" si="33"/>
        <v>596</v>
      </c>
      <c r="C605" s="280"/>
      <c r="D605" s="280"/>
      <c r="F605" s="280"/>
      <c r="G605" s="282"/>
      <c r="H605" s="101"/>
      <c r="I605" s="283"/>
      <c r="J605" s="283"/>
      <c r="K605" s="283"/>
      <c r="L605" s="283"/>
      <c r="M605" s="283"/>
      <c r="N605" s="283"/>
      <c r="O605" s="283"/>
      <c r="P605" s="101"/>
      <c r="Q605" s="283"/>
      <c r="R605" s="283"/>
      <c r="S605" s="283"/>
      <c r="T605" s="283"/>
      <c r="U605" s="283"/>
      <c r="V605" s="283"/>
      <c r="W605" s="283"/>
      <c r="X605" s="102"/>
      <c r="Y605" s="284"/>
      <c r="Z605" s="284"/>
      <c r="AA605" s="284"/>
      <c r="AB605" s="206" t="str">
        <f t="shared" si="31"/>
        <v/>
      </c>
      <c r="AC605" s="285"/>
      <c r="AD605" s="286"/>
      <c r="AE605" s="102"/>
      <c r="AF605" s="287"/>
      <c r="AG605" s="287"/>
      <c r="AH605" s="102"/>
      <c r="AI605" s="279"/>
      <c r="AJ605" s="279"/>
      <c r="AK605" s="279"/>
      <c r="AL605" s="279"/>
      <c r="AM605" s="279"/>
      <c r="AN605" s="279"/>
      <c r="AO605" s="279"/>
      <c r="AP605" s="279"/>
      <c r="AQ605" s="92"/>
      <c r="AR605" s="279"/>
      <c r="AS605" s="279"/>
      <c r="AT605" s="279"/>
      <c r="AU605" s="279"/>
      <c r="AV605" s="279"/>
      <c r="AW605" s="279"/>
      <c r="AX605" s="279"/>
      <c r="AY605" s="279"/>
      <c r="AZ605" s="279"/>
      <c r="BA605" s="279"/>
      <c r="BB605" s="279"/>
      <c r="BC605" s="279"/>
      <c r="BD605" s="279"/>
      <c r="BE605" s="279"/>
      <c r="BF605" s="279"/>
      <c r="BG605" s="279"/>
      <c r="BH605" s="279"/>
      <c r="BI605" s="279"/>
      <c r="BJ605" s="279"/>
      <c r="BK605" s="279"/>
      <c r="BL605" s="279"/>
      <c r="BM605" s="279"/>
      <c r="BN605" s="279"/>
      <c r="BO605" s="279"/>
      <c r="BP605" s="279"/>
      <c r="BQ605" s="279"/>
      <c r="BR605" s="279"/>
      <c r="BS605" s="279"/>
      <c r="BT605" s="279"/>
      <c r="BU605" s="279"/>
      <c r="BV605" s="279"/>
      <c r="BW605" s="279"/>
      <c r="BX605" s="279"/>
      <c r="BY605" s="279"/>
      <c r="BZ605" s="279"/>
      <c r="CA605" s="279"/>
      <c r="CB605" s="279"/>
      <c r="CC605" s="279"/>
      <c r="CD605" s="279"/>
      <c r="CE605" s="279"/>
      <c r="CF605" s="279"/>
      <c r="CG605" s="279"/>
      <c r="CH605" s="279"/>
      <c r="CI605" s="279"/>
      <c r="CJ605" s="279"/>
      <c r="CK605" s="279"/>
      <c r="CL605" s="279"/>
      <c r="CM605" s="279"/>
      <c r="CN605" s="279"/>
      <c r="CO605" s="279"/>
      <c r="CP605" s="289" t="str">
        <f t="shared" si="32"/>
        <v/>
      </c>
      <c r="CQ605" s="202"/>
    </row>
    <row r="606" spans="1:95" x14ac:dyDescent="0.3">
      <c r="A606" s="99"/>
      <c r="B606" s="268">
        <f t="shared" si="33"/>
        <v>597</v>
      </c>
      <c r="C606" s="280"/>
      <c r="D606" s="280"/>
      <c r="F606" s="280"/>
      <c r="G606" s="282"/>
      <c r="H606" s="101"/>
      <c r="I606" s="283"/>
      <c r="J606" s="283"/>
      <c r="K606" s="283"/>
      <c r="L606" s="283"/>
      <c r="M606" s="283"/>
      <c r="N606" s="283"/>
      <c r="O606" s="283"/>
      <c r="P606" s="101"/>
      <c r="Q606" s="283"/>
      <c r="R606" s="283"/>
      <c r="S606" s="283"/>
      <c r="T606" s="283"/>
      <c r="U606" s="283"/>
      <c r="V606" s="283"/>
      <c r="W606" s="283"/>
      <c r="X606" s="102"/>
      <c r="Y606" s="284"/>
      <c r="Z606" s="284"/>
      <c r="AA606" s="284"/>
      <c r="AB606" s="206" t="str">
        <f t="shared" si="31"/>
        <v/>
      </c>
      <c r="AC606" s="285"/>
      <c r="AD606" s="286"/>
      <c r="AE606" s="102"/>
      <c r="AF606" s="287"/>
      <c r="AG606" s="287"/>
      <c r="AH606" s="102"/>
      <c r="AI606" s="279"/>
      <c r="AJ606" s="279"/>
      <c r="AK606" s="279"/>
      <c r="AL606" s="279"/>
      <c r="AM606" s="279"/>
      <c r="AN606" s="279"/>
      <c r="AO606" s="279"/>
      <c r="AP606" s="279"/>
      <c r="AQ606" s="92"/>
      <c r="AR606" s="279"/>
      <c r="AS606" s="279"/>
      <c r="AT606" s="279"/>
      <c r="AU606" s="279"/>
      <c r="AV606" s="279"/>
      <c r="AW606" s="279"/>
      <c r="AX606" s="279"/>
      <c r="AY606" s="279"/>
      <c r="AZ606" s="279"/>
      <c r="BA606" s="279"/>
      <c r="BB606" s="279"/>
      <c r="BC606" s="279"/>
      <c r="BD606" s="279"/>
      <c r="BE606" s="279"/>
      <c r="BF606" s="279"/>
      <c r="BG606" s="279"/>
      <c r="BH606" s="279"/>
      <c r="BI606" s="279"/>
      <c r="BJ606" s="279"/>
      <c r="BK606" s="279"/>
      <c r="BL606" s="279"/>
      <c r="BM606" s="279"/>
      <c r="BN606" s="279"/>
      <c r="BO606" s="279"/>
      <c r="BP606" s="279"/>
      <c r="BQ606" s="279"/>
      <c r="BR606" s="279"/>
      <c r="BS606" s="279"/>
      <c r="BT606" s="279"/>
      <c r="BU606" s="279"/>
      <c r="BV606" s="279"/>
      <c r="BW606" s="279"/>
      <c r="BX606" s="279"/>
      <c r="BY606" s="279"/>
      <c r="BZ606" s="279"/>
      <c r="CA606" s="279"/>
      <c r="CB606" s="279"/>
      <c r="CC606" s="279"/>
      <c r="CD606" s="279"/>
      <c r="CE606" s="279"/>
      <c r="CF606" s="279"/>
      <c r="CG606" s="279"/>
      <c r="CH606" s="279"/>
      <c r="CI606" s="279"/>
      <c r="CJ606" s="279"/>
      <c r="CK606" s="279"/>
      <c r="CL606" s="279"/>
      <c r="CM606" s="279"/>
      <c r="CN606" s="279"/>
      <c r="CO606" s="279"/>
      <c r="CP606" s="289" t="str">
        <f t="shared" si="32"/>
        <v/>
      </c>
      <c r="CQ606" s="202"/>
    </row>
    <row r="607" spans="1:95" x14ac:dyDescent="0.3">
      <c r="A607" s="99"/>
      <c r="B607" s="268">
        <f t="shared" si="33"/>
        <v>598</v>
      </c>
      <c r="C607" s="280"/>
      <c r="D607" s="280"/>
      <c r="F607" s="280"/>
      <c r="G607" s="282"/>
      <c r="H607" s="101"/>
      <c r="I607" s="283"/>
      <c r="J607" s="283"/>
      <c r="K607" s="283"/>
      <c r="L607" s="283"/>
      <c r="M607" s="283"/>
      <c r="N607" s="283"/>
      <c r="O607" s="283"/>
      <c r="P607" s="101"/>
      <c r="Q607" s="283"/>
      <c r="R607" s="283"/>
      <c r="S607" s="283"/>
      <c r="T607" s="283"/>
      <c r="U607" s="283"/>
      <c r="V607" s="283"/>
      <c r="W607" s="283"/>
      <c r="X607" s="102"/>
      <c r="Y607" s="284"/>
      <c r="Z607" s="284"/>
      <c r="AA607" s="284"/>
      <c r="AB607" s="206" t="str">
        <f t="shared" si="31"/>
        <v/>
      </c>
      <c r="AC607" s="285"/>
      <c r="AD607" s="286"/>
      <c r="AE607" s="102"/>
      <c r="AF607" s="287"/>
      <c r="AG607" s="287"/>
      <c r="AH607" s="102"/>
      <c r="AI607" s="279"/>
      <c r="AJ607" s="279"/>
      <c r="AK607" s="279"/>
      <c r="AL607" s="279"/>
      <c r="AM607" s="279"/>
      <c r="AN607" s="279"/>
      <c r="AO607" s="279"/>
      <c r="AP607" s="279"/>
      <c r="AQ607" s="92"/>
      <c r="AR607" s="279"/>
      <c r="AS607" s="279"/>
      <c r="AT607" s="279"/>
      <c r="AU607" s="279"/>
      <c r="AV607" s="279"/>
      <c r="AW607" s="279"/>
      <c r="AX607" s="279"/>
      <c r="AY607" s="279"/>
      <c r="AZ607" s="279"/>
      <c r="BA607" s="279"/>
      <c r="BB607" s="279"/>
      <c r="BC607" s="279"/>
      <c r="BD607" s="279"/>
      <c r="BE607" s="279"/>
      <c r="BF607" s="279"/>
      <c r="BG607" s="279"/>
      <c r="BH607" s="279"/>
      <c r="BI607" s="279"/>
      <c r="BJ607" s="279"/>
      <c r="BK607" s="279"/>
      <c r="BL607" s="279"/>
      <c r="BM607" s="279"/>
      <c r="BN607" s="279"/>
      <c r="BO607" s="279"/>
      <c r="BP607" s="279"/>
      <c r="BQ607" s="279"/>
      <c r="BR607" s="279"/>
      <c r="BS607" s="279"/>
      <c r="BT607" s="279"/>
      <c r="BU607" s="279"/>
      <c r="BV607" s="279"/>
      <c r="BW607" s="279"/>
      <c r="BX607" s="279"/>
      <c r="BY607" s="279"/>
      <c r="BZ607" s="279"/>
      <c r="CA607" s="279"/>
      <c r="CB607" s="279"/>
      <c r="CC607" s="279"/>
      <c r="CD607" s="279"/>
      <c r="CE607" s="279"/>
      <c r="CF607" s="279"/>
      <c r="CG607" s="279"/>
      <c r="CH607" s="279"/>
      <c r="CI607" s="279"/>
      <c r="CJ607" s="279"/>
      <c r="CK607" s="279"/>
      <c r="CL607" s="279"/>
      <c r="CM607" s="279"/>
      <c r="CN607" s="279"/>
      <c r="CO607" s="279"/>
      <c r="CP607" s="289" t="str">
        <f t="shared" si="32"/>
        <v/>
      </c>
      <c r="CQ607" s="202"/>
    </row>
    <row r="608" spans="1:95" x14ac:dyDescent="0.3">
      <c r="A608" s="99"/>
      <c r="B608" s="268">
        <f t="shared" si="33"/>
        <v>599</v>
      </c>
      <c r="C608" s="280"/>
      <c r="D608" s="280"/>
      <c r="F608" s="280"/>
      <c r="G608" s="282"/>
      <c r="H608" s="101"/>
      <c r="I608" s="283"/>
      <c r="J608" s="283"/>
      <c r="K608" s="283"/>
      <c r="L608" s="283"/>
      <c r="M608" s="283"/>
      <c r="N608" s="283"/>
      <c r="O608" s="283"/>
      <c r="P608" s="101"/>
      <c r="Q608" s="283"/>
      <c r="R608" s="283"/>
      <c r="S608" s="283"/>
      <c r="T608" s="283"/>
      <c r="U608" s="283"/>
      <c r="V608" s="283"/>
      <c r="W608" s="283"/>
      <c r="X608" s="102"/>
      <c r="Y608" s="284"/>
      <c r="Z608" s="284"/>
      <c r="AA608" s="284"/>
      <c r="AB608" s="206" t="str">
        <f t="shared" si="31"/>
        <v/>
      </c>
      <c r="AC608" s="285"/>
      <c r="AD608" s="286"/>
      <c r="AE608" s="102"/>
      <c r="AF608" s="287"/>
      <c r="AG608" s="287"/>
      <c r="AH608" s="102"/>
      <c r="AI608" s="279"/>
      <c r="AJ608" s="279"/>
      <c r="AK608" s="279"/>
      <c r="AL608" s="279"/>
      <c r="AM608" s="279"/>
      <c r="AN608" s="279"/>
      <c r="AO608" s="279"/>
      <c r="AP608" s="279"/>
      <c r="AQ608" s="92"/>
      <c r="AR608" s="279"/>
      <c r="AS608" s="279"/>
      <c r="AT608" s="279"/>
      <c r="AU608" s="279"/>
      <c r="AV608" s="279"/>
      <c r="AW608" s="279"/>
      <c r="AX608" s="279"/>
      <c r="AY608" s="279"/>
      <c r="AZ608" s="279"/>
      <c r="BA608" s="279"/>
      <c r="BB608" s="279"/>
      <c r="BC608" s="279"/>
      <c r="BD608" s="279"/>
      <c r="BE608" s="279"/>
      <c r="BF608" s="279"/>
      <c r="BG608" s="279"/>
      <c r="BH608" s="279"/>
      <c r="BI608" s="279"/>
      <c r="BJ608" s="279"/>
      <c r="BK608" s="279"/>
      <c r="BL608" s="279"/>
      <c r="BM608" s="279"/>
      <c r="BN608" s="279"/>
      <c r="BO608" s="279"/>
      <c r="BP608" s="279"/>
      <c r="BQ608" s="279"/>
      <c r="BR608" s="279"/>
      <c r="BS608" s="279"/>
      <c r="BT608" s="279"/>
      <c r="BU608" s="279"/>
      <c r="BV608" s="279"/>
      <c r="BW608" s="279"/>
      <c r="BX608" s="279"/>
      <c r="BY608" s="279"/>
      <c r="BZ608" s="279"/>
      <c r="CA608" s="279"/>
      <c r="CB608" s="279"/>
      <c r="CC608" s="279"/>
      <c r="CD608" s="279"/>
      <c r="CE608" s="279"/>
      <c r="CF608" s="279"/>
      <c r="CG608" s="279"/>
      <c r="CH608" s="279"/>
      <c r="CI608" s="279"/>
      <c r="CJ608" s="279"/>
      <c r="CK608" s="279"/>
      <c r="CL608" s="279"/>
      <c r="CM608" s="279"/>
      <c r="CN608" s="279"/>
      <c r="CO608" s="279"/>
      <c r="CP608" s="289" t="str">
        <f t="shared" si="32"/>
        <v/>
      </c>
      <c r="CQ608" s="202"/>
    </row>
    <row r="609" spans="1:95" x14ac:dyDescent="0.3">
      <c r="A609" s="99"/>
      <c r="B609" s="268">
        <f t="shared" si="33"/>
        <v>600</v>
      </c>
      <c r="C609" s="280"/>
      <c r="D609" s="280"/>
      <c r="F609" s="280"/>
      <c r="G609" s="282"/>
      <c r="H609" s="101"/>
      <c r="I609" s="283"/>
      <c r="J609" s="283"/>
      <c r="K609" s="283"/>
      <c r="L609" s="283"/>
      <c r="M609" s="283"/>
      <c r="N609" s="283"/>
      <c r="O609" s="283"/>
      <c r="P609" s="101"/>
      <c r="Q609" s="283"/>
      <c r="R609" s="283"/>
      <c r="S609" s="283"/>
      <c r="T609" s="283"/>
      <c r="U609" s="283"/>
      <c r="V609" s="283"/>
      <c r="W609" s="283"/>
      <c r="X609" s="102"/>
      <c r="Y609" s="284"/>
      <c r="Z609" s="284"/>
      <c r="AA609" s="284"/>
      <c r="AB609" s="206" t="str">
        <f t="shared" si="31"/>
        <v/>
      </c>
      <c r="AC609" s="285"/>
      <c r="AD609" s="286"/>
      <c r="AE609" s="102"/>
      <c r="AF609" s="287"/>
      <c r="AG609" s="287"/>
      <c r="AH609" s="102"/>
      <c r="AI609" s="279"/>
      <c r="AJ609" s="279"/>
      <c r="AK609" s="279"/>
      <c r="AL609" s="279"/>
      <c r="AM609" s="279"/>
      <c r="AN609" s="279"/>
      <c r="AO609" s="279"/>
      <c r="AP609" s="279"/>
      <c r="AQ609" s="92"/>
      <c r="AR609" s="279"/>
      <c r="AS609" s="279"/>
      <c r="AT609" s="279"/>
      <c r="AU609" s="279"/>
      <c r="AV609" s="279"/>
      <c r="AW609" s="279"/>
      <c r="AX609" s="279"/>
      <c r="AY609" s="279"/>
      <c r="AZ609" s="279"/>
      <c r="BA609" s="279"/>
      <c r="BB609" s="279"/>
      <c r="BC609" s="279"/>
      <c r="BD609" s="279"/>
      <c r="BE609" s="279"/>
      <c r="BF609" s="279"/>
      <c r="BG609" s="279"/>
      <c r="BH609" s="279"/>
      <c r="BI609" s="279"/>
      <c r="BJ609" s="279"/>
      <c r="BK609" s="279"/>
      <c r="BL609" s="279"/>
      <c r="BM609" s="279"/>
      <c r="BN609" s="279"/>
      <c r="BO609" s="279"/>
      <c r="BP609" s="279"/>
      <c r="BQ609" s="279"/>
      <c r="BR609" s="279"/>
      <c r="BS609" s="279"/>
      <c r="BT609" s="279"/>
      <c r="BU609" s="279"/>
      <c r="BV609" s="279"/>
      <c r="BW609" s="279"/>
      <c r="BX609" s="279"/>
      <c r="BY609" s="279"/>
      <c r="BZ609" s="279"/>
      <c r="CA609" s="279"/>
      <c r="CB609" s="279"/>
      <c r="CC609" s="279"/>
      <c r="CD609" s="279"/>
      <c r="CE609" s="279"/>
      <c r="CF609" s="279"/>
      <c r="CG609" s="279"/>
      <c r="CH609" s="279"/>
      <c r="CI609" s="279"/>
      <c r="CJ609" s="279"/>
      <c r="CK609" s="279"/>
      <c r="CL609" s="279"/>
      <c r="CM609" s="279"/>
      <c r="CN609" s="279"/>
      <c r="CO609" s="279"/>
      <c r="CP609" s="289" t="str">
        <f t="shared" si="32"/>
        <v/>
      </c>
      <c r="CQ609" s="202"/>
    </row>
    <row r="610" spans="1:95" x14ac:dyDescent="0.3">
      <c r="A610" s="99"/>
      <c r="B610" s="268">
        <f t="shared" si="33"/>
        <v>601</v>
      </c>
      <c r="C610" s="280"/>
      <c r="D610" s="280"/>
      <c r="F610" s="280"/>
      <c r="G610" s="282"/>
      <c r="H610" s="101"/>
      <c r="I610" s="283"/>
      <c r="J610" s="283"/>
      <c r="K610" s="283"/>
      <c r="L610" s="283"/>
      <c r="M610" s="283"/>
      <c r="N610" s="283"/>
      <c r="O610" s="283"/>
      <c r="P610" s="101"/>
      <c r="Q610" s="283"/>
      <c r="R610" s="283"/>
      <c r="S610" s="283"/>
      <c r="T610" s="283"/>
      <c r="U610" s="283"/>
      <c r="V610" s="283"/>
      <c r="W610" s="283"/>
      <c r="X610" s="102"/>
      <c r="Y610" s="284"/>
      <c r="Z610" s="284"/>
      <c r="AA610" s="284"/>
      <c r="AB610" s="206" t="str">
        <f t="shared" si="31"/>
        <v/>
      </c>
      <c r="AC610" s="285"/>
      <c r="AD610" s="286"/>
      <c r="AE610" s="102"/>
      <c r="AF610" s="287"/>
      <c r="AG610" s="287"/>
      <c r="AH610" s="102"/>
      <c r="AI610" s="279"/>
      <c r="AJ610" s="279"/>
      <c r="AK610" s="279"/>
      <c r="AL610" s="279"/>
      <c r="AM610" s="279"/>
      <c r="AN610" s="279"/>
      <c r="AO610" s="279"/>
      <c r="AP610" s="279"/>
      <c r="AQ610" s="92"/>
      <c r="AR610" s="279"/>
      <c r="AS610" s="279"/>
      <c r="AT610" s="279"/>
      <c r="AU610" s="279"/>
      <c r="AV610" s="279"/>
      <c r="AW610" s="279"/>
      <c r="AX610" s="279"/>
      <c r="AY610" s="279"/>
      <c r="AZ610" s="279"/>
      <c r="BA610" s="279"/>
      <c r="BB610" s="279"/>
      <c r="BC610" s="279"/>
      <c r="BD610" s="279"/>
      <c r="BE610" s="279"/>
      <c r="BF610" s="279"/>
      <c r="BG610" s="279"/>
      <c r="BH610" s="279"/>
      <c r="BI610" s="279"/>
      <c r="BJ610" s="279"/>
      <c r="BK610" s="279"/>
      <c r="BL610" s="279"/>
      <c r="BM610" s="279"/>
      <c r="BN610" s="279"/>
      <c r="BO610" s="279"/>
      <c r="BP610" s="279"/>
      <c r="BQ610" s="279"/>
      <c r="BR610" s="279"/>
      <c r="BS610" s="279"/>
      <c r="BT610" s="279"/>
      <c r="BU610" s="279"/>
      <c r="BV610" s="279"/>
      <c r="BW610" s="279"/>
      <c r="BX610" s="279"/>
      <c r="BY610" s="279"/>
      <c r="BZ610" s="279"/>
      <c r="CA610" s="279"/>
      <c r="CB610" s="279"/>
      <c r="CC610" s="279"/>
      <c r="CD610" s="279"/>
      <c r="CE610" s="279"/>
      <c r="CF610" s="279"/>
      <c r="CG610" s="279"/>
      <c r="CH610" s="279"/>
      <c r="CI610" s="279"/>
      <c r="CJ610" s="279"/>
      <c r="CK610" s="279"/>
      <c r="CL610" s="279"/>
      <c r="CM610" s="279"/>
      <c r="CN610" s="279"/>
      <c r="CO610" s="279"/>
      <c r="CP610" s="289" t="str">
        <f t="shared" si="32"/>
        <v/>
      </c>
      <c r="CQ610" s="202"/>
    </row>
    <row r="611" spans="1:95" x14ac:dyDescent="0.3">
      <c r="A611" s="99"/>
      <c r="B611" s="268">
        <f t="shared" si="33"/>
        <v>602</v>
      </c>
      <c r="C611" s="280"/>
      <c r="D611" s="280"/>
      <c r="F611" s="280"/>
      <c r="G611" s="282"/>
      <c r="H611" s="101"/>
      <c r="I611" s="283"/>
      <c r="J611" s="283"/>
      <c r="K611" s="283"/>
      <c r="L611" s="283"/>
      <c r="M611" s="283"/>
      <c r="N611" s="283"/>
      <c r="O611" s="283"/>
      <c r="P611" s="101"/>
      <c r="Q611" s="283"/>
      <c r="R611" s="283"/>
      <c r="S611" s="283"/>
      <c r="T611" s="283"/>
      <c r="U611" s="283"/>
      <c r="V611" s="283"/>
      <c r="W611" s="283"/>
      <c r="X611" s="102"/>
      <c r="Y611" s="284"/>
      <c r="Z611" s="284"/>
      <c r="AA611" s="284"/>
      <c r="AB611" s="206" t="str">
        <f t="shared" si="31"/>
        <v/>
      </c>
      <c r="AC611" s="285"/>
      <c r="AD611" s="286"/>
      <c r="AE611" s="102"/>
      <c r="AF611" s="287"/>
      <c r="AG611" s="287"/>
      <c r="AH611" s="102"/>
      <c r="AI611" s="279"/>
      <c r="AJ611" s="279"/>
      <c r="AK611" s="279"/>
      <c r="AL611" s="279"/>
      <c r="AM611" s="279"/>
      <c r="AN611" s="279"/>
      <c r="AO611" s="279"/>
      <c r="AP611" s="279"/>
      <c r="AQ611" s="92"/>
      <c r="AR611" s="279"/>
      <c r="AS611" s="279"/>
      <c r="AT611" s="279"/>
      <c r="AU611" s="279"/>
      <c r="AV611" s="279"/>
      <c r="AW611" s="279"/>
      <c r="AX611" s="279"/>
      <c r="AY611" s="279"/>
      <c r="AZ611" s="279"/>
      <c r="BA611" s="279"/>
      <c r="BB611" s="279"/>
      <c r="BC611" s="279"/>
      <c r="BD611" s="279"/>
      <c r="BE611" s="279"/>
      <c r="BF611" s="279"/>
      <c r="BG611" s="279"/>
      <c r="BH611" s="279"/>
      <c r="BI611" s="279"/>
      <c r="BJ611" s="279"/>
      <c r="BK611" s="279"/>
      <c r="BL611" s="279"/>
      <c r="BM611" s="279"/>
      <c r="BN611" s="279"/>
      <c r="BO611" s="279"/>
      <c r="BP611" s="279"/>
      <c r="BQ611" s="279"/>
      <c r="BR611" s="279"/>
      <c r="BS611" s="279"/>
      <c r="BT611" s="279"/>
      <c r="BU611" s="279"/>
      <c r="BV611" s="279"/>
      <c r="BW611" s="279"/>
      <c r="BX611" s="279"/>
      <c r="BY611" s="279"/>
      <c r="BZ611" s="279"/>
      <c r="CA611" s="279"/>
      <c r="CB611" s="279"/>
      <c r="CC611" s="279"/>
      <c r="CD611" s="279"/>
      <c r="CE611" s="279"/>
      <c r="CF611" s="279"/>
      <c r="CG611" s="279"/>
      <c r="CH611" s="279"/>
      <c r="CI611" s="279"/>
      <c r="CJ611" s="279"/>
      <c r="CK611" s="279"/>
      <c r="CL611" s="279"/>
      <c r="CM611" s="279"/>
      <c r="CN611" s="279"/>
      <c r="CO611" s="279"/>
      <c r="CP611" s="289" t="str">
        <f t="shared" si="32"/>
        <v/>
      </c>
      <c r="CQ611" s="202"/>
    </row>
    <row r="612" spans="1:95" x14ac:dyDescent="0.3">
      <c r="A612" s="99"/>
      <c r="B612" s="268">
        <f t="shared" si="33"/>
        <v>603</v>
      </c>
      <c r="C612" s="280"/>
      <c r="D612" s="280"/>
      <c r="F612" s="280"/>
      <c r="G612" s="282"/>
      <c r="H612" s="101"/>
      <c r="I612" s="283"/>
      <c r="J612" s="283"/>
      <c r="K612" s="283"/>
      <c r="L612" s="283"/>
      <c r="M612" s="283"/>
      <c r="N612" s="283"/>
      <c r="O612" s="283"/>
      <c r="P612" s="101"/>
      <c r="Q612" s="283"/>
      <c r="R612" s="283"/>
      <c r="S612" s="283"/>
      <c r="T612" s="283"/>
      <c r="U612" s="283"/>
      <c r="V612" s="283"/>
      <c r="W612" s="283"/>
      <c r="X612" s="102"/>
      <c r="Y612" s="284"/>
      <c r="Z612" s="284"/>
      <c r="AA612" s="284"/>
      <c r="AB612" s="206" t="str">
        <f t="shared" si="31"/>
        <v/>
      </c>
      <c r="AC612" s="285"/>
      <c r="AD612" s="286"/>
      <c r="AE612" s="102"/>
      <c r="AF612" s="287"/>
      <c r="AG612" s="287"/>
      <c r="AH612" s="102"/>
      <c r="AI612" s="279"/>
      <c r="AJ612" s="279"/>
      <c r="AK612" s="279"/>
      <c r="AL612" s="279"/>
      <c r="AM612" s="279"/>
      <c r="AN612" s="279"/>
      <c r="AO612" s="279"/>
      <c r="AP612" s="279"/>
      <c r="AQ612" s="92"/>
      <c r="AR612" s="279"/>
      <c r="AS612" s="279"/>
      <c r="AT612" s="279"/>
      <c r="AU612" s="279"/>
      <c r="AV612" s="279"/>
      <c r="AW612" s="279"/>
      <c r="AX612" s="279"/>
      <c r="AY612" s="279"/>
      <c r="AZ612" s="279"/>
      <c r="BA612" s="279"/>
      <c r="BB612" s="279"/>
      <c r="BC612" s="279"/>
      <c r="BD612" s="279"/>
      <c r="BE612" s="279"/>
      <c r="BF612" s="279"/>
      <c r="BG612" s="279"/>
      <c r="BH612" s="279"/>
      <c r="BI612" s="279"/>
      <c r="BJ612" s="279"/>
      <c r="BK612" s="279"/>
      <c r="BL612" s="279"/>
      <c r="BM612" s="279"/>
      <c r="BN612" s="279"/>
      <c r="BO612" s="279"/>
      <c r="BP612" s="279"/>
      <c r="BQ612" s="279"/>
      <c r="BR612" s="279"/>
      <c r="BS612" s="279"/>
      <c r="BT612" s="279"/>
      <c r="BU612" s="279"/>
      <c r="BV612" s="279"/>
      <c r="BW612" s="279"/>
      <c r="BX612" s="279"/>
      <c r="BY612" s="279"/>
      <c r="BZ612" s="279"/>
      <c r="CA612" s="279"/>
      <c r="CB612" s="279"/>
      <c r="CC612" s="279"/>
      <c r="CD612" s="279"/>
      <c r="CE612" s="279"/>
      <c r="CF612" s="279"/>
      <c r="CG612" s="279"/>
      <c r="CH612" s="279"/>
      <c r="CI612" s="279"/>
      <c r="CJ612" s="279"/>
      <c r="CK612" s="279"/>
      <c r="CL612" s="279"/>
      <c r="CM612" s="279"/>
      <c r="CN612" s="279"/>
      <c r="CO612" s="279"/>
      <c r="CP612" s="289" t="str">
        <f t="shared" si="32"/>
        <v/>
      </c>
      <c r="CQ612" s="202"/>
    </row>
    <row r="613" spans="1:95" x14ac:dyDescent="0.3">
      <c r="A613" s="99"/>
      <c r="B613" s="268">
        <f t="shared" si="33"/>
        <v>604</v>
      </c>
      <c r="C613" s="280"/>
      <c r="D613" s="280"/>
      <c r="F613" s="280"/>
      <c r="G613" s="282"/>
      <c r="H613" s="101"/>
      <c r="I613" s="283"/>
      <c r="J613" s="283"/>
      <c r="K613" s="283"/>
      <c r="L613" s="283"/>
      <c r="M613" s="283"/>
      <c r="N613" s="283"/>
      <c r="O613" s="283"/>
      <c r="P613" s="101"/>
      <c r="Q613" s="283"/>
      <c r="R613" s="283"/>
      <c r="S613" s="283"/>
      <c r="T613" s="283"/>
      <c r="U613" s="283"/>
      <c r="V613" s="283"/>
      <c r="W613" s="283"/>
      <c r="X613" s="102"/>
      <c r="Y613" s="284"/>
      <c r="Z613" s="284"/>
      <c r="AA613" s="284"/>
      <c r="AB613" s="206" t="str">
        <f t="shared" si="31"/>
        <v/>
      </c>
      <c r="AC613" s="285"/>
      <c r="AD613" s="286"/>
      <c r="AE613" s="102"/>
      <c r="AF613" s="287"/>
      <c r="AG613" s="287"/>
      <c r="AH613" s="102"/>
      <c r="AI613" s="279"/>
      <c r="AJ613" s="279"/>
      <c r="AK613" s="279"/>
      <c r="AL613" s="279"/>
      <c r="AM613" s="279"/>
      <c r="AN613" s="279"/>
      <c r="AO613" s="279"/>
      <c r="AP613" s="279"/>
      <c r="AQ613" s="92"/>
      <c r="AR613" s="279"/>
      <c r="AS613" s="279"/>
      <c r="AT613" s="279"/>
      <c r="AU613" s="279"/>
      <c r="AV613" s="279"/>
      <c r="AW613" s="279"/>
      <c r="AX613" s="279"/>
      <c r="AY613" s="279"/>
      <c r="AZ613" s="279"/>
      <c r="BA613" s="279"/>
      <c r="BB613" s="279"/>
      <c r="BC613" s="279"/>
      <c r="BD613" s="279"/>
      <c r="BE613" s="279"/>
      <c r="BF613" s="279"/>
      <c r="BG613" s="279"/>
      <c r="BH613" s="279"/>
      <c r="BI613" s="279"/>
      <c r="BJ613" s="279"/>
      <c r="BK613" s="279"/>
      <c r="BL613" s="279"/>
      <c r="BM613" s="279"/>
      <c r="BN613" s="279"/>
      <c r="BO613" s="279"/>
      <c r="BP613" s="279"/>
      <c r="BQ613" s="279"/>
      <c r="BR613" s="279"/>
      <c r="BS613" s="279"/>
      <c r="BT613" s="279"/>
      <c r="BU613" s="279"/>
      <c r="BV613" s="279"/>
      <c r="BW613" s="279"/>
      <c r="BX613" s="279"/>
      <c r="BY613" s="279"/>
      <c r="BZ613" s="279"/>
      <c r="CA613" s="279"/>
      <c r="CB613" s="279"/>
      <c r="CC613" s="279"/>
      <c r="CD613" s="279"/>
      <c r="CE613" s="279"/>
      <c r="CF613" s="279"/>
      <c r="CG613" s="279"/>
      <c r="CH613" s="279"/>
      <c r="CI613" s="279"/>
      <c r="CJ613" s="279"/>
      <c r="CK613" s="279"/>
      <c r="CL613" s="279"/>
      <c r="CM613" s="279"/>
      <c r="CN613" s="279"/>
      <c r="CO613" s="279"/>
      <c r="CP613" s="289" t="str">
        <f t="shared" si="32"/>
        <v/>
      </c>
      <c r="CQ613" s="202"/>
    </row>
    <row r="614" spans="1:95" x14ac:dyDescent="0.3">
      <c r="A614" s="99"/>
      <c r="B614" s="268">
        <f t="shared" si="33"/>
        <v>605</v>
      </c>
      <c r="C614" s="280"/>
      <c r="D614" s="280"/>
      <c r="F614" s="280"/>
      <c r="G614" s="282"/>
      <c r="H614" s="101"/>
      <c r="I614" s="283"/>
      <c r="J614" s="283"/>
      <c r="K614" s="283"/>
      <c r="L614" s="283"/>
      <c r="M614" s="283"/>
      <c r="N614" s="283"/>
      <c r="O614" s="283"/>
      <c r="P614" s="101"/>
      <c r="Q614" s="283"/>
      <c r="R614" s="283"/>
      <c r="S614" s="283"/>
      <c r="T614" s="283"/>
      <c r="U614" s="283"/>
      <c r="V614" s="283"/>
      <c r="W614" s="283"/>
      <c r="X614" s="102"/>
      <c r="Y614" s="284"/>
      <c r="Z614" s="284"/>
      <c r="AA614" s="284"/>
      <c r="AB614" s="206" t="str">
        <f t="shared" si="31"/>
        <v/>
      </c>
      <c r="AC614" s="285"/>
      <c r="AD614" s="286"/>
      <c r="AE614" s="102"/>
      <c r="AF614" s="287"/>
      <c r="AG614" s="287"/>
      <c r="AH614" s="102"/>
      <c r="AI614" s="279"/>
      <c r="AJ614" s="279"/>
      <c r="AK614" s="279"/>
      <c r="AL614" s="279"/>
      <c r="AM614" s="279"/>
      <c r="AN614" s="279"/>
      <c r="AO614" s="279"/>
      <c r="AP614" s="279"/>
      <c r="AQ614" s="92"/>
      <c r="AR614" s="279"/>
      <c r="AS614" s="279"/>
      <c r="AT614" s="279"/>
      <c r="AU614" s="279"/>
      <c r="AV614" s="279"/>
      <c r="AW614" s="279"/>
      <c r="AX614" s="279"/>
      <c r="AY614" s="279"/>
      <c r="AZ614" s="279"/>
      <c r="BA614" s="279"/>
      <c r="BB614" s="279"/>
      <c r="BC614" s="279"/>
      <c r="BD614" s="279"/>
      <c r="BE614" s="279"/>
      <c r="BF614" s="279"/>
      <c r="BG614" s="279"/>
      <c r="BH614" s="279"/>
      <c r="BI614" s="279"/>
      <c r="BJ614" s="279"/>
      <c r="BK614" s="279"/>
      <c r="BL614" s="279"/>
      <c r="BM614" s="279"/>
      <c r="BN614" s="279"/>
      <c r="BO614" s="279"/>
      <c r="BP614" s="279"/>
      <c r="BQ614" s="279"/>
      <c r="BR614" s="279"/>
      <c r="BS614" s="279"/>
      <c r="BT614" s="279"/>
      <c r="BU614" s="279"/>
      <c r="BV614" s="279"/>
      <c r="BW614" s="279"/>
      <c r="BX614" s="279"/>
      <c r="BY614" s="279"/>
      <c r="BZ614" s="279"/>
      <c r="CA614" s="279"/>
      <c r="CB614" s="279"/>
      <c r="CC614" s="279"/>
      <c r="CD614" s="279"/>
      <c r="CE614" s="279"/>
      <c r="CF614" s="279"/>
      <c r="CG614" s="279"/>
      <c r="CH614" s="279"/>
      <c r="CI614" s="279"/>
      <c r="CJ614" s="279"/>
      <c r="CK614" s="279"/>
      <c r="CL614" s="279"/>
      <c r="CM614" s="279"/>
      <c r="CN614" s="279"/>
      <c r="CO614" s="279"/>
      <c r="CP614" s="289" t="str">
        <f t="shared" si="32"/>
        <v/>
      </c>
      <c r="CQ614" s="202"/>
    </row>
    <row r="615" spans="1:95" x14ac:dyDescent="0.3">
      <c r="A615" s="99"/>
      <c r="B615" s="268">
        <f t="shared" si="33"/>
        <v>606</v>
      </c>
      <c r="C615" s="280"/>
      <c r="D615" s="280"/>
      <c r="F615" s="280"/>
      <c r="G615" s="282"/>
      <c r="H615" s="101"/>
      <c r="I615" s="283"/>
      <c r="J615" s="283"/>
      <c r="K615" s="283"/>
      <c r="L615" s="283"/>
      <c r="M615" s="283"/>
      <c r="N615" s="283"/>
      <c r="O615" s="283"/>
      <c r="P615" s="101"/>
      <c r="Q615" s="283"/>
      <c r="R615" s="283"/>
      <c r="S615" s="283"/>
      <c r="T615" s="283"/>
      <c r="U615" s="283"/>
      <c r="V615" s="283"/>
      <c r="W615" s="283"/>
      <c r="X615" s="102"/>
      <c r="Y615" s="284"/>
      <c r="Z615" s="284"/>
      <c r="AA615" s="284"/>
      <c r="AB615" s="206" t="str">
        <f t="shared" si="31"/>
        <v/>
      </c>
      <c r="AC615" s="285"/>
      <c r="AD615" s="286"/>
      <c r="AE615" s="102"/>
      <c r="AF615" s="287"/>
      <c r="AG615" s="287"/>
      <c r="AH615" s="102"/>
      <c r="AI615" s="279"/>
      <c r="AJ615" s="279"/>
      <c r="AK615" s="279"/>
      <c r="AL615" s="279"/>
      <c r="AM615" s="279"/>
      <c r="AN615" s="279"/>
      <c r="AO615" s="279"/>
      <c r="AP615" s="279"/>
      <c r="AQ615" s="92"/>
      <c r="AR615" s="279"/>
      <c r="AS615" s="279"/>
      <c r="AT615" s="279"/>
      <c r="AU615" s="279"/>
      <c r="AV615" s="279"/>
      <c r="AW615" s="279"/>
      <c r="AX615" s="279"/>
      <c r="AY615" s="279"/>
      <c r="AZ615" s="279"/>
      <c r="BA615" s="279"/>
      <c r="BB615" s="279"/>
      <c r="BC615" s="279"/>
      <c r="BD615" s="279"/>
      <c r="BE615" s="279"/>
      <c r="BF615" s="279"/>
      <c r="BG615" s="279"/>
      <c r="BH615" s="279"/>
      <c r="BI615" s="279"/>
      <c r="BJ615" s="279"/>
      <c r="BK615" s="279"/>
      <c r="BL615" s="279"/>
      <c r="BM615" s="279"/>
      <c r="BN615" s="279"/>
      <c r="BO615" s="279"/>
      <c r="BP615" s="279"/>
      <c r="BQ615" s="279"/>
      <c r="BR615" s="279"/>
      <c r="BS615" s="279"/>
      <c r="BT615" s="279"/>
      <c r="BU615" s="279"/>
      <c r="BV615" s="279"/>
      <c r="BW615" s="279"/>
      <c r="BX615" s="279"/>
      <c r="BY615" s="279"/>
      <c r="BZ615" s="279"/>
      <c r="CA615" s="279"/>
      <c r="CB615" s="279"/>
      <c r="CC615" s="279"/>
      <c r="CD615" s="279"/>
      <c r="CE615" s="279"/>
      <c r="CF615" s="279"/>
      <c r="CG615" s="279"/>
      <c r="CH615" s="279"/>
      <c r="CI615" s="279"/>
      <c r="CJ615" s="279"/>
      <c r="CK615" s="279"/>
      <c r="CL615" s="279"/>
      <c r="CM615" s="279"/>
      <c r="CN615" s="279"/>
      <c r="CO615" s="279"/>
      <c r="CP615" s="289" t="str">
        <f t="shared" si="32"/>
        <v/>
      </c>
      <c r="CQ615" s="202"/>
    </row>
    <row r="616" spans="1:95" x14ac:dyDescent="0.3">
      <c r="A616" s="99"/>
      <c r="B616" s="268">
        <f t="shared" si="33"/>
        <v>607</v>
      </c>
      <c r="C616" s="280"/>
      <c r="D616" s="280"/>
      <c r="F616" s="280"/>
      <c r="G616" s="282"/>
      <c r="H616" s="101"/>
      <c r="I616" s="283"/>
      <c r="J616" s="283"/>
      <c r="K616" s="283"/>
      <c r="L616" s="283"/>
      <c r="M616" s="283"/>
      <c r="N616" s="283"/>
      <c r="O616" s="283"/>
      <c r="P616" s="101"/>
      <c r="Q616" s="283"/>
      <c r="R616" s="283"/>
      <c r="S616" s="283"/>
      <c r="T616" s="283"/>
      <c r="U616" s="283"/>
      <c r="V616" s="283"/>
      <c r="W616" s="283"/>
      <c r="X616" s="102"/>
      <c r="Y616" s="284"/>
      <c r="Z616" s="284"/>
      <c r="AA616" s="284"/>
      <c r="AB616" s="206" t="str">
        <f t="shared" si="31"/>
        <v/>
      </c>
      <c r="AC616" s="285"/>
      <c r="AD616" s="286"/>
      <c r="AE616" s="102"/>
      <c r="AF616" s="287"/>
      <c r="AG616" s="287"/>
      <c r="AH616" s="102"/>
      <c r="AI616" s="279"/>
      <c r="AJ616" s="279"/>
      <c r="AK616" s="279"/>
      <c r="AL616" s="279"/>
      <c r="AM616" s="279"/>
      <c r="AN616" s="279"/>
      <c r="AO616" s="279"/>
      <c r="AP616" s="279"/>
      <c r="AQ616" s="92"/>
      <c r="AR616" s="279"/>
      <c r="AS616" s="279"/>
      <c r="AT616" s="279"/>
      <c r="AU616" s="279"/>
      <c r="AV616" s="279"/>
      <c r="AW616" s="279"/>
      <c r="AX616" s="279"/>
      <c r="AY616" s="279"/>
      <c r="AZ616" s="279"/>
      <c r="BA616" s="279"/>
      <c r="BB616" s="279"/>
      <c r="BC616" s="279"/>
      <c r="BD616" s="279"/>
      <c r="BE616" s="279"/>
      <c r="BF616" s="279"/>
      <c r="BG616" s="279"/>
      <c r="BH616" s="279"/>
      <c r="BI616" s="279"/>
      <c r="BJ616" s="279"/>
      <c r="BK616" s="279"/>
      <c r="BL616" s="279"/>
      <c r="BM616" s="279"/>
      <c r="BN616" s="279"/>
      <c r="BO616" s="279"/>
      <c r="BP616" s="279"/>
      <c r="BQ616" s="279"/>
      <c r="BR616" s="279"/>
      <c r="BS616" s="279"/>
      <c r="BT616" s="279"/>
      <c r="BU616" s="279"/>
      <c r="BV616" s="279"/>
      <c r="BW616" s="279"/>
      <c r="BX616" s="279"/>
      <c r="BY616" s="279"/>
      <c r="BZ616" s="279"/>
      <c r="CA616" s="279"/>
      <c r="CB616" s="279"/>
      <c r="CC616" s="279"/>
      <c r="CD616" s="279"/>
      <c r="CE616" s="279"/>
      <c r="CF616" s="279"/>
      <c r="CG616" s="279"/>
      <c r="CH616" s="279"/>
      <c r="CI616" s="279"/>
      <c r="CJ616" s="279"/>
      <c r="CK616" s="279"/>
      <c r="CL616" s="279"/>
      <c r="CM616" s="279"/>
      <c r="CN616" s="279"/>
      <c r="CO616" s="279"/>
      <c r="CP616" s="289" t="str">
        <f t="shared" si="32"/>
        <v/>
      </c>
      <c r="CQ616" s="202"/>
    </row>
    <row r="617" spans="1:95" x14ac:dyDescent="0.3">
      <c r="A617" s="99"/>
      <c r="B617" s="268">
        <f t="shared" si="33"/>
        <v>608</v>
      </c>
      <c r="C617" s="280"/>
      <c r="D617" s="280"/>
      <c r="F617" s="280"/>
      <c r="G617" s="282"/>
      <c r="H617" s="101"/>
      <c r="I617" s="283"/>
      <c r="J617" s="283"/>
      <c r="K617" s="283"/>
      <c r="L617" s="283"/>
      <c r="M617" s="283"/>
      <c r="N617" s="283"/>
      <c r="O617" s="283"/>
      <c r="P617" s="101"/>
      <c r="Q617" s="283"/>
      <c r="R617" s="283"/>
      <c r="S617" s="283"/>
      <c r="T617" s="283"/>
      <c r="U617" s="283"/>
      <c r="V617" s="283"/>
      <c r="W617" s="283"/>
      <c r="X617" s="102"/>
      <c r="Y617" s="284"/>
      <c r="Z617" s="284"/>
      <c r="AA617" s="284"/>
      <c r="AB617" s="206" t="str">
        <f t="shared" si="31"/>
        <v/>
      </c>
      <c r="AC617" s="285"/>
      <c r="AD617" s="286"/>
      <c r="AE617" s="102"/>
      <c r="AF617" s="287"/>
      <c r="AG617" s="287"/>
      <c r="AH617" s="102"/>
      <c r="AI617" s="279"/>
      <c r="AJ617" s="279"/>
      <c r="AK617" s="279"/>
      <c r="AL617" s="279"/>
      <c r="AM617" s="279"/>
      <c r="AN617" s="279"/>
      <c r="AO617" s="279"/>
      <c r="AP617" s="279"/>
      <c r="AQ617" s="92"/>
      <c r="AR617" s="279"/>
      <c r="AS617" s="279"/>
      <c r="AT617" s="279"/>
      <c r="AU617" s="279"/>
      <c r="AV617" s="279"/>
      <c r="AW617" s="279"/>
      <c r="AX617" s="279"/>
      <c r="AY617" s="279"/>
      <c r="AZ617" s="279"/>
      <c r="BA617" s="279"/>
      <c r="BB617" s="279"/>
      <c r="BC617" s="279"/>
      <c r="BD617" s="279"/>
      <c r="BE617" s="279"/>
      <c r="BF617" s="279"/>
      <c r="BG617" s="279"/>
      <c r="BH617" s="279"/>
      <c r="BI617" s="279"/>
      <c r="BJ617" s="279"/>
      <c r="BK617" s="279"/>
      <c r="BL617" s="279"/>
      <c r="BM617" s="279"/>
      <c r="BN617" s="279"/>
      <c r="BO617" s="279"/>
      <c r="BP617" s="279"/>
      <c r="BQ617" s="279"/>
      <c r="BR617" s="279"/>
      <c r="BS617" s="279"/>
      <c r="BT617" s="279"/>
      <c r="BU617" s="279"/>
      <c r="BV617" s="279"/>
      <c r="BW617" s="279"/>
      <c r="BX617" s="279"/>
      <c r="BY617" s="279"/>
      <c r="BZ617" s="279"/>
      <c r="CA617" s="279"/>
      <c r="CB617" s="279"/>
      <c r="CC617" s="279"/>
      <c r="CD617" s="279"/>
      <c r="CE617" s="279"/>
      <c r="CF617" s="279"/>
      <c r="CG617" s="279"/>
      <c r="CH617" s="279"/>
      <c r="CI617" s="279"/>
      <c r="CJ617" s="279"/>
      <c r="CK617" s="279"/>
      <c r="CL617" s="279"/>
      <c r="CM617" s="279"/>
      <c r="CN617" s="279"/>
      <c r="CO617" s="279"/>
      <c r="CP617" s="289" t="str">
        <f t="shared" si="32"/>
        <v/>
      </c>
      <c r="CQ617" s="202"/>
    </row>
    <row r="618" spans="1:95" x14ac:dyDescent="0.3">
      <c r="A618" s="99"/>
      <c r="B618" s="268">
        <f t="shared" si="33"/>
        <v>609</v>
      </c>
      <c r="C618" s="280"/>
      <c r="D618" s="280"/>
      <c r="F618" s="280"/>
      <c r="G618" s="282"/>
      <c r="H618" s="101"/>
      <c r="I618" s="283"/>
      <c r="J618" s="283"/>
      <c r="K618" s="283"/>
      <c r="L618" s="283"/>
      <c r="M618" s="283"/>
      <c r="N618" s="283"/>
      <c r="O618" s="283"/>
      <c r="P618" s="101"/>
      <c r="Q618" s="283"/>
      <c r="R618" s="283"/>
      <c r="S618" s="283"/>
      <c r="T618" s="283"/>
      <c r="U618" s="283"/>
      <c r="V618" s="283"/>
      <c r="W618" s="283"/>
      <c r="X618" s="102"/>
      <c r="Y618" s="284"/>
      <c r="Z618" s="284"/>
      <c r="AA618" s="284"/>
      <c r="AB618" s="206" t="str">
        <f t="shared" si="31"/>
        <v/>
      </c>
      <c r="AC618" s="285"/>
      <c r="AD618" s="286"/>
      <c r="AE618" s="102"/>
      <c r="AF618" s="287"/>
      <c r="AG618" s="287"/>
      <c r="AH618" s="102"/>
      <c r="AI618" s="279"/>
      <c r="AJ618" s="279"/>
      <c r="AK618" s="279"/>
      <c r="AL618" s="279"/>
      <c r="AM618" s="279"/>
      <c r="AN618" s="279"/>
      <c r="AO618" s="279"/>
      <c r="AP618" s="279"/>
      <c r="AQ618" s="92"/>
      <c r="AR618" s="279"/>
      <c r="AS618" s="279"/>
      <c r="AT618" s="279"/>
      <c r="AU618" s="279"/>
      <c r="AV618" s="279"/>
      <c r="AW618" s="279"/>
      <c r="AX618" s="279"/>
      <c r="AY618" s="279"/>
      <c r="AZ618" s="279"/>
      <c r="BA618" s="279"/>
      <c r="BB618" s="279"/>
      <c r="BC618" s="279"/>
      <c r="BD618" s="279"/>
      <c r="BE618" s="279"/>
      <c r="BF618" s="279"/>
      <c r="BG618" s="279"/>
      <c r="BH618" s="279"/>
      <c r="BI618" s="279"/>
      <c r="BJ618" s="279"/>
      <c r="BK618" s="279"/>
      <c r="BL618" s="279"/>
      <c r="BM618" s="279"/>
      <c r="BN618" s="279"/>
      <c r="BO618" s="279"/>
      <c r="BP618" s="279"/>
      <c r="BQ618" s="279"/>
      <c r="BR618" s="279"/>
      <c r="BS618" s="279"/>
      <c r="BT618" s="279"/>
      <c r="BU618" s="279"/>
      <c r="BV618" s="279"/>
      <c r="BW618" s="279"/>
      <c r="BX618" s="279"/>
      <c r="BY618" s="279"/>
      <c r="BZ618" s="279"/>
      <c r="CA618" s="279"/>
      <c r="CB618" s="279"/>
      <c r="CC618" s="279"/>
      <c r="CD618" s="279"/>
      <c r="CE618" s="279"/>
      <c r="CF618" s="279"/>
      <c r="CG618" s="279"/>
      <c r="CH618" s="279"/>
      <c r="CI618" s="279"/>
      <c r="CJ618" s="279"/>
      <c r="CK618" s="279"/>
      <c r="CL618" s="279"/>
      <c r="CM618" s="279"/>
      <c r="CN618" s="279"/>
      <c r="CO618" s="279"/>
      <c r="CP618" s="289" t="str">
        <f t="shared" si="32"/>
        <v/>
      </c>
      <c r="CQ618" s="202"/>
    </row>
    <row r="619" spans="1:95" x14ac:dyDescent="0.3">
      <c r="A619" s="99"/>
      <c r="B619" s="268">
        <f t="shared" si="33"/>
        <v>610</v>
      </c>
      <c r="C619" s="280"/>
      <c r="D619" s="280"/>
      <c r="F619" s="280"/>
      <c r="G619" s="282"/>
      <c r="H619" s="101"/>
      <c r="I619" s="283"/>
      <c r="J619" s="283"/>
      <c r="K619" s="283"/>
      <c r="L619" s="283"/>
      <c r="M619" s="283"/>
      <c r="N619" s="283"/>
      <c r="O619" s="283"/>
      <c r="P619" s="101"/>
      <c r="Q619" s="283"/>
      <c r="R619" s="283"/>
      <c r="S619" s="283"/>
      <c r="T619" s="283"/>
      <c r="U619" s="283"/>
      <c r="V619" s="283"/>
      <c r="W619" s="283"/>
      <c r="X619" s="102"/>
      <c r="Y619" s="284"/>
      <c r="Z619" s="284"/>
      <c r="AA619" s="284"/>
      <c r="AB619" s="206" t="str">
        <f t="shared" si="31"/>
        <v/>
      </c>
      <c r="AC619" s="285"/>
      <c r="AD619" s="286"/>
      <c r="AE619" s="102"/>
      <c r="AF619" s="287"/>
      <c r="AG619" s="287"/>
      <c r="AH619" s="102"/>
      <c r="AI619" s="279"/>
      <c r="AJ619" s="279"/>
      <c r="AK619" s="279"/>
      <c r="AL619" s="279"/>
      <c r="AM619" s="279"/>
      <c r="AN619" s="279"/>
      <c r="AO619" s="279"/>
      <c r="AP619" s="279"/>
      <c r="AQ619" s="92"/>
      <c r="AR619" s="279"/>
      <c r="AS619" s="279"/>
      <c r="AT619" s="279"/>
      <c r="AU619" s="279"/>
      <c r="AV619" s="279"/>
      <c r="AW619" s="279"/>
      <c r="AX619" s="279"/>
      <c r="AY619" s="279"/>
      <c r="AZ619" s="279"/>
      <c r="BA619" s="279"/>
      <c r="BB619" s="279"/>
      <c r="BC619" s="279"/>
      <c r="BD619" s="279"/>
      <c r="BE619" s="279"/>
      <c r="BF619" s="279"/>
      <c r="BG619" s="279"/>
      <c r="BH619" s="279"/>
      <c r="BI619" s="279"/>
      <c r="BJ619" s="279"/>
      <c r="BK619" s="279"/>
      <c r="BL619" s="279"/>
      <c r="BM619" s="279"/>
      <c r="BN619" s="279"/>
      <c r="BO619" s="279"/>
      <c r="BP619" s="279"/>
      <c r="BQ619" s="279"/>
      <c r="BR619" s="279"/>
      <c r="BS619" s="279"/>
      <c r="BT619" s="279"/>
      <c r="BU619" s="279"/>
      <c r="BV619" s="279"/>
      <c r="BW619" s="279"/>
      <c r="BX619" s="279"/>
      <c r="BY619" s="279"/>
      <c r="BZ619" s="279"/>
      <c r="CA619" s="279"/>
      <c r="CB619" s="279"/>
      <c r="CC619" s="279"/>
      <c r="CD619" s="279"/>
      <c r="CE619" s="279"/>
      <c r="CF619" s="279"/>
      <c r="CG619" s="279"/>
      <c r="CH619" s="279"/>
      <c r="CI619" s="279"/>
      <c r="CJ619" s="279"/>
      <c r="CK619" s="279"/>
      <c r="CL619" s="279"/>
      <c r="CM619" s="279"/>
      <c r="CN619" s="279"/>
      <c r="CO619" s="279"/>
      <c r="CP619" s="289" t="str">
        <f t="shared" si="32"/>
        <v/>
      </c>
      <c r="CQ619" s="202"/>
    </row>
    <row r="620" spans="1:95" x14ac:dyDescent="0.3">
      <c r="A620" s="99"/>
      <c r="B620" s="268">
        <f t="shared" si="33"/>
        <v>611</v>
      </c>
      <c r="C620" s="280"/>
      <c r="D620" s="280"/>
      <c r="F620" s="280"/>
      <c r="G620" s="282"/>
      <c r="H620" s="101"/>
      <c r="I620" s="283"/>
      <c r="J620" s="283"/>
      <c r="K620" s="283"/>
      <c r="L620" s="283"/>
      <c r="M620" s="283"/>
      <c r="N620" s="283"/>
      <c r="O620" s="283"/>
      <c r="P620" s="101"/>
      <c r="Q620" s="283"/>
      <c r="R620" s="283"/>
      <c r="S620" s="283"/>
      <c r="T620" s="283"/>
      <c r="U620" s="283"/>
      <c r="V620" s="283"/>
      <c r="W620" s="283"/>
      <c r="X620" s="102"/>
      <c r="Y620" s="284"/>
      <c r="Z620" s="284"/>
      <c r="AA620" s="284"/>
      <c r="AB620" s="206" t="str">
        <f t="shared" si="31"/>
        <v/>
      </c>
      <c r="AC620" s="285"/>
      <c r="AD620" s="286"/>
      <c r="AE620" s="102"/>
      <c r="AF620" s="287"/>
      <c r="AG620" s="287"/>
      <c r="AH620" s="102"/>
      <c r="AI620" s="279"/>
      <c r="AJ620" s="279"/>
      <c r="AK620" s="279"/>
      <c r="AL620" s="279"/>
      <c r="AM620" s="279"/>
      <c r="AN620" s="279"/>
      <c r="AO620" s="279"/>
      <c r="AP620" s="279"/>
      <c r="AQ620" s="92"/>
      <c r="AR620" s="279"/>
      <c r="AS620" s="279"/>
      <c r="AT620" s="279"/>
      <c r="AU620" s="279"/>
      <c r="AV620" s="279"/>
      <c r="AW620" s="279"/>
      <c r="AX620" s="279"/>
      <c r="AY620" s="279"/>
      <c r="AZ620" s="279"/>
      <c r="BA620" s="279"/>
      <c r="BB620" s="279"/>
      <c r="BC620" s="279"/>
      <c r="BD620" s="279"/>
      <c r="BE620" s="279"/>
      <c r="BF620" s="279"/>
      <c r="BG620" s="279"/>
      <c r="BH620" s="279"/>
      <c r="BI620" s="279"/>
      <c r="BJ620" s="279"/>
      <c r="BK620" s="279"/>
      <c r="BL620" s="279"/>
      <c r="BM620" s="279"/>
      <c r="BN620" s="279"/>
      <c r="BO620" s="279"/>
      <c r="BP620" s="279"/>
      <c r="BQ620" s="279"/>
      <c r="BR620" s="279"/>
      <c r="BS620" s="279"/>
      <c r="BT620" s="279"/>
      <c r="BU620" s="279"/>
      <c r="BV620" s="279"/>
      <c r="BW620" s="279"/>
      <c r="BX620" s="279"/>
      <c r="BY620" s="279"/>
      <c r="BZ620" s="279"/>
      <c r="CA620" s="279"/>
      <c r="CB620" s="279"/>
      <c r="CC620" s="279"/>
      <c r="CD620" s="279"/>
      <c r="CE620" s="279"/>
      <c r="CF620" s="279"/>
      <c r="CG620" s="279"/>
      <c r="CH620" s="279"/>
      <c r="CI620" s="279"/>
      <c r="CJ620" s="279"/>
      <c r="CK620" s="279"/>
      <c r="CL620" s="279"/>
      <c r="CM620" s="279"/>
      <c r="CN620" s="279"/>
      <c r="CO620" s="279"/>
      <c r="CP620" s="289" t="str">
        <f t="shared" si="32"/>
        <v/>
      </c>
      <c r="CQ620" s="202"/>
    </row>
    <row r="621" spans="1:95" x14ac:dyDescent="0.3">
      <c r="A621" s="99"/>
      <c r="B621" s="268">
        <f t="shared" si="33"/>
        <v>612</v>
      </c>
      <c r="C621" s="280"/>
      <c r="D621" s="280"/>
      <c r="F621" s="280"/>
      <c r="G621" s="282"/>
      <c r="H621" s="101"/>
      <c r="I621" s="283"/>
      <c r="J621" s="283"/>
      <c r="K621" s="283"/>
      <c r="L621" s="283"/>
      <c r="M621" s="283"/>
      <c r="N621" s="283"/>
      <c r="O621" s="283"/>
      <c r="P621" s="101"/>
      <c r="Q621" s="283"/>
      <c r="R621" s="283"/>
      <c r="S621" s="283"/>
      <c r="T621" s="283"/>
      <c r="U621" s="283"/>
      <c r="V621" s="283"/>
      <c r="W621" s="283"/>
      <c r="X621" s="102"/>
      <c r="Y621" s="284"/>
      <c r="Z621" s="284"/>
      <c r="AA621" s="284"/>
      <c r="AB621" s="206" t="str">
        <f t="shared" si="31"/>
        <v/>
      </c>
      <c r="AC621" s="285"/>
      <c r="AD621" s="286"/>
      <c r="AE621" s="102"/>
      <c r="AF621" s="287"/>
      <c r="AG621" s="287"/>
      <c r="AH621" s="102"/>
      <c r="AI621" s="279"/>
      <c r="AJ621" s="279"/>
      <c r="AK621" s="279"/>
      <c r="AL621" s="279"/>
      <c r="AM621" s="279"/>
      <c r="AN621" s="279"/>
      <c r="AO621" s="279"/>
      <c r="AP621" s="279"/>
      <c r="AQ621" s="92"/>
      <c r="AR621" s="279"/>
      <c r="AS621" s="279"/>
      <c r="AT621" s="279"/>
      <c r="AU621" s="279"/>
      <c r="AV621" s="279"/>
      <c r="AW621" s="279"/>
      <c r="AX621" s="279"/>
      <c r="AY621" s="279"/>
      <c r="AZ621" s="279"/>
      <c r="BA621" s="279"/>
      <c r="BB621" s="279"/>
      <c r="BC621" s="279"/>
      <c r="BD621" s="279"/>
      <c r="BE621" s="279"/>
      <c r="BF621" s="279"/>
      <c r="BG621" s="279"/>
      <c r="BH621" s="279"/>
      <c r="BI621" s="279"/>
      <c r="BJ621" s="279"/>
      <c r="BK621" s="279"/>
      <c r="BL621" s="279"/>
      <c r="BM621" s="279"/>
      <c r="BN621" s="279"/>
      <c r="BO621" s="279"/>
      <c r="BP621" s="279"/>
      <c r="BQ621" s="279"/>
      <c r="BR621" s="279"/>
      <c r="BS621" s="279"/>
      <c r="BT621" s="279"/>
      <c r="BU621" s="279"/>
      <c r="BV621" s="279"/>
      <c r="BW621" s="279"/>
      <c r="BX621" s="279"/>
      <c r="BY621" s="279"/>
      <c r="BZ621" s="279"/>
      <c r="CA621" s="279"/>
      <c r="CB621" s="279"/>
      <c r="CC621" s="279"/>
      <c r="CD621" s="279"/>
      <c r="CE621" s="279"/>
      <c r="CF621" s="279"/>
      <c r="CG621" s="279"/>
      <c r="CH621" s="279"/>
      <c r="CI621" s="279"/>
      <c r="CJ621" s="279"/>
      <c r="CK621" s="279"/>
      <c r="CL621" s="279"/>
      <c r="CM621" s="279"/>
      <c r="CN621" s="279"/>
      <c r="CO621" s="279"/>
      <c r="CP621" s="289" t="str">
        <f t="shared" si="32"/>
        <v/>
      </c>
      <c r="CQ621" s="202"/>
    </row>
    <row r="622" spans="1:95" x14ac:dyDescent="0.3">
      <c r="A622" s="99"/>
      <c r="B622" s="268">
        <f t="shared" si="33"/>
        <v>613</v>
      </c>
      <c r="C622" s="280"/>
      <c r="D622" s="280"/>
      <c r="F622" s="280"/>
      <c r="G622" s="282"/>
      <c r="H622" s="101"/>
      <c r="I622" s="283"/>
      <c r="J622" s="283"/>
      <c r="K622" s="283"/>
      <c r="L622" s="283"/>
      <c r="M622" s="283"/>
      <c r="N622" s="283"/>
      <c r="O622" s="283"/>
      <c r="P622" s="101"/>
      <c r="Q622" s="283"/>
      <c r="R622" s="283"/>
      <c r="S622" s="283"/>
      <c r="T622" s="283"/>
      <c r="U622" s="283"/>
      <c r="V622" s="283"/>
      <c r="W622" s="283"/>
      <c r="X622" s="102"/>
      <c r="Y622" s="284"/>
      <c r="Z622" s="284"/>
      <c r="AA622" s="284"/>
      <c r="AB622" s="206" t="str">
        <f t="shared" si="31"/>
        <v/>
      </c>
      <c r="AC622" s="285"/>
      <c r="AD622" s="286"/>
      <c r="AE622" s="102"/>
      <c r="AF622" s="287"/>
      <c r="AG622" s="287"/>
      <c r="AH622" s="102"/>
      <c r="AI622" s="279"/>
      <c r="AJ622" s="279"/>
      <c r="AK622" s="279"/>
      <c r="AL622" s="279"/>
      <c r="AM622" s="279"/>
      <c r="AN622" s="279"/>
      <c r="AO622" s="279"/>
      <c r="AP622" s="279"/>
      <c r="AQ622" s="92"/>
      <c r="AR622" s="279"/>
      <c r="AS622" s="279"/>
      <c r="AT622" s="279"/>
      <c r="AU622" s="279"/>
      <c r="AV622" s="279"/>
      <c r="AW622" s="279"/>
      <c r="AX622" s="279"/>
      <c r="AY622" s="279"/>
      <c r="AZ622" s="279"/>
      <c r="BA622" s="279"/>
      <c r="BB622" s="279"/>
      <c r="BC622" s="279"/>
      <c r="BD622" s="279"/>
      <c r="BE622" s="279"/>
      <c r="BF622" s="279"/>
      <c r="BG622" s="279"/>
      <c r="BH622" s="279"/>
      <c r="BI622" s="279"/>
      <c r="BJ622" s="279"/>
      <c r="BK622" s="279"/>
      <c r="BL622" s="279"/>
      <c r="BM622" s="279"/>
      <c r="BN622" s="279"/>
      <c r="BO622" s="279"/>
      <c r="BP622" s="279"/>
      <c r="BQ622" s="279"/>
      <c r="BR622" s="279"/>
      <c r="BS622" s="279"/>
      <c r="BT622" s="279"/>
      <c r="BU622" s="279"/>
      <c r="BV622" s="279"/>
      <c r="BW622" s="279"/>
      <c r="BX622" s="279"/>
      <c r="BY622" s="279"/>
      <c r="BZ622" s="279"/>
      <c r="CA622" s="279"/>
      <c r="CB622" s="279"/>
      <c r="CC622" s="279"/>
      <c r="CD622" s="279"/>
      <c r="CE622" s="279"/>
      <c r="CF622" s="279"/>
      <c r="CG622" s="279"/>
      <c r="CH622" s="279"/>
      <c r="CI622" s="279"/>
      <c r="CJ622" s="279"/>
      <c r="CK622" s="279"/>
      <c r="CL622" s="279"/>
      <c r="CM622" s="279"/>
      <c r="CN622" s="279"/>
      <c r="CO622" s="279"/>
      <c r="CP622" s="289" t="str">
        <f t="shared" si="32"/>
        <v/>
      </c>
      <c r="CQ622" s="202"/>
    </row>
    <row r="623" spans="1:95" x14ac:dyDescent="0.3">
      <c r="A623" s="99"/>
      <c r="B623" s="268">
        <f t="shared" si="33"/>
        <v>614</v>
      </c>
      <c r="C623" s="280"/>
      <c r="D623" s="280"/>
      <c r="F623" s="280"/>
      <c r="G623" s="282"/>
      <c r="H623" s="101"/>
      <c r="I623" s="283"/>
      <c r="J623" s="283"/>
      <c r="K623" s="283"/>
      <c r="L623" s="283"/>
      <c r="M623" s="283"/>
      <c r="N623" s="283"/>
      <c r="O623" s="283"/>
      <c r="P623" s="101"/>
      <c r="Q623" s="283"/>
      <c r="R623" s="283"/>
      <c r="S623" s="283"/>
      <c r="T623" s="283"/>
      <c r="U623" s="283"/>
      <c r="V623" s="283"/>
      <c r="W623" s="283"/>
      <c r="X623" s="102"/>
      <c r="Y623" s="284"/>
      <c r="Z623" s="284"/>
      <c r="AA623" s="284"/>
      <c r="AB623" s="206" t="str">
        <f t="shared" si="31"/>
        <v/>
      </c>
      <c r="AC623" s="285"/>
      <c r="AD623" s="286"/>
      <c r="AE623" s="102"/>
      <c r="AF623" s="287"/>
      <c r="AG623" s="287"/>
      <c r="AH623" s="102"/>
      <c r="AI623" s="279"/>
      <c r="AJ623" s="279"/>
      <c r="AK623" s="279"/>
      <c r="AL623" s="279"/>
      <c r="AM623" s="279"/>
      <c r="AN623" s="279"/>
      <c r="AO623" s="279"/>
      <c r="AP623" s="279"/>
      <c r="AQ623" s="92"/>
      <c r="AR623" s="279"/>
      <c r="AS623" s="279"/>
      <c r="AT623" s="279"/>
      <c r="AU623" s="279"/>
      <c r="AV623" s="279"/>
      <c r="AW623" s="279"/>
      <c r="AX623" s="279"/>
      <c r="AY623" s="279"/>
      <c r="AZ623" s="279"/>
      <c r="BA623" s="279"/>
      <c r="BB623" s="279"/>
      <c r="BC623" s="279"/>
      <c r="BD623" s="279"/>
      <c r="BE623" s="279"/>
      <c r="BF623" s="279"/>
      <c r="BG623" s="279"/>
      <c r="BH623" s="279"/>
      <c r="BI623" s="279"/>
      <c r="BJ623" s="279"/>
      <c r="BK623" s="279"/>
      <c r="BL623" s="279"/>
      <c r="BM623" s="279"/>
      <c r="BN623" s="279"/>
      <c r="BO623" s="279"/>
      <c r="BP623" s="279"/>
      <c r="BQ623" s="279"/>
      <c r="BR623" s="279"/>
      <c r="BS623" s="279"/>
      <c r="BT623" s="279"/>
      <c r="BU623" s="279"/>
      <c r="BV623" s="279"/>
      <c r="BW623" s="279"/>
      <c r="BX623" s="279"/>
      <c r="BY623" s="279"/>
      <c r="BZ623" s="279"/>
      <c r="CA623" s="279"/>
      <c r="CB623" s="279"/>
      <c r="CC623" s="279"/>
      <c r="CD623" s="279"/>
      <c r="CE623" s="279"/>
      <c r="CF623" s="279"/>
      <c r="CG623" s="279"/>
      <c r="CH623" s="279"/>
      <c r="CI623" s="279"/>
      <c r="CJ623" s="279"/>
      <c r="CK623" s="279"/>
      <c r="CL623" s="279"/>
      <c r="CM623" s="279"/>
      <c r="CN623" s="279"/>
      <c r="CO623" s="279"/>
      <c r="CP623" s="289" t="str">
        <f t="shared" si="32"/>
        <v/>
      </c>
      <c r="CQ623" s="202"/>
    </row>
    <row r="624" spans="1:95" x14ac:dyDescent="0.3">
      <c r="A624" s="99"/>
      <c r="B624" s="268">
        <f t="shared" si="33"/>
        <v>615</v>
      </c>
      <c r="C624" s="280"/>
      <c r="D624" s="280"/>
      <c r="F624" s="280"/>
      <c r="G624" s="282"/>
      <c r="H624" s="101"/>
      <c r="I624" s="283"/>
      <c r="J624" s="283"/>
      <c r="K624" s="283"/>
      <c r="L624" s="283"/>
      <c r="M624" s="283"/>
      <c r="N624" s="283"/>
      <c r="O624" s="283"/>
      <c r="P624" s="101"/>
      <c r="Q624" s="283"/>
      <c r="R624" s="283"/>
      <c r="S624" s="283"/>
      <c r="T624" s="283"/>
      <c r="U624" s="283"/>
      <c r="V624" s="283"/>
      <c r="W624" s="283"/>
      <c r="X624" s="102"/>
      <c r="Y624" s="284"/>
      <c r="Z624" s="284"/>
      <c r="AA624" s="284"/>
      <c r="AB624" s="206" t="str">
        <f t="shared" si="31"/>
        <v/>
      </c>
      <c r="AC624" s="285"/>
      <c r="AD624" s="286"/>
      <c r="AE624" s="102"/>
      <c r="AF624" s="287"/>
      <c r="AG624" s="287"/>
      <c r="AH624" s="102"/>
      <c r="AI624" s="279"/>
      <c r="AJ624" s="279"/>
      <c r="AK624" s="279"/>
      <c r="AL624" s="279"/>
      <c r="AM624" s="279"/>
      <c r="AN624" s="279"/>
      <c r="AO624" s="279"/>
      <c r="AP624" s="279"/>
      <c r="AQ624" s="92"/>
      <c r="AR624" s="279"/>
      <c r="AS624" s="279"/>
      <c r="AT624" s="279"/>
      <c r="AU624" s="279"/>
      <c r="AV624" s="279"/>
      <c r="AW624" s="279"/>
      <c r="AX624" s="279"/>
      <c r="AY624" s="279"/>
      <c r="AZ624" s="279"/>
      <c r="BA624" s="279"/>
      <c r="BB624" s="279"/>
      <c r="BC624" s="279"/>
      <c r="BD624" s="279"/>
      <c r="BE624" s="279"/>
      <c r="BF624" s="279"/>
      <c r="BG624" s="279"/>
      <c r="BH624" s="279"/>
      <c r="BI624" s="279"/>
      <c r="BJ624" s="279"/>
      <c r="BK624" s="279"/>
      <c r="BL624" s="279"/>
      <c r="BM624" s="279"/>
      <c r="BN624" s="279"/>
      <c r="BO624" s="279"/>
      <c r="BP624" s="279"/>
      <c r="BQ624" s="279"/>
      <c r="BR624" s="279"/>
      <c r="BS624" s="279"/>
      <c r="BT624" s="279"/>
      <c r="BU624" s="279"/>
      <c r="BV624" s="279"/>
      <c r="BW624" s="279"/>
      <c r="BX624" s="279"/>
      <c r="BY624" s="279"/>
      <c r="BZ624" s="279"/>
      <c r="CA624" s="279"/>
      <c r="CB624" s="279"/>
      <c r="CC624" s="279"/>
      <c r="CD624" s="279"/>
      <c r="CE624" s="279"/>
      <c r="CF624" s="279"/>
      <c r="CG624" s="279"/>
      <c r="CH624" s="279"/>
      <c r="CI624" s="279"/>
      <c r="CJ624" s="279"/>
      <c r="CK624" s="279"/>
      <c r="CL624" s="279"/>
      <c r="CM624" s="279"/>
      <c r="CN624" s="279"/>
      <c r="CO624" s="279"/>
      <c r="CP624" s="289" t="str">
        <f t="shared" si="32"/>
        <v/>
      </c>
      <c r="CQ624" s="202"/>
    </row>
    <row r="625" spans="1:95" x14ac:dyDescent="0.3">
      <c r="A625" s="99"/>
      <c r="B625" s="268">
        <f t="shared" si="33"/>
        <v>616</v>
      </c>
      <c r="C625" s="280"/>
      <c r="D625" s="280"/>
      <c r="F625" s="280"/>
      <c r="G625" s="282"/>
      <c r="H625" s="101"/>
      <c r="I625" s="283"/>
      <c r="J625" s="283"/>
      <c r="K625" s="283"/>
      <c r="L625" s="283"/>
      <c r="M625" s="283"/>
      <c r="N625" s="283"/>
      <c r="O625" s="283"/>
      <c r="P625" s="101"/>
      <c r="Q625" s="283"/>
      <c r="R625" s="283"/>
      <c r="S625" s="283"/>
      <c r="T625" s="283"/>
      <c r="U625" s="283"/>
      <c r="V625" s="283"/>
      <c r="W625" s="283"/>
      <c r="X625" s="102"/>
      <c r="Y625" s="284"/>
      <c r="Z625" s="284"/>
      <c r="AA625" s="284"/>
      <c r="AB625" s="206" t="str">
        <f t="shared" si="31"/>
        <v/>
      </c>
      <c r="AC625" s="285"/>
      <c r="AD625" s="286"/>
      <c r="AE625" s="102"/>
      <c r="AF625" s="287"/>
      <c r="AG625" s="287"/>
      <c r="AH625" s="102"/>
      <c r="AI625" s="279"/>
      <c r="AJ625" s="279"/>
      <c r="AK625" s="279"/>
      <c r="AL625" s="279"/>
      <c r="AM625" s="279"/>
      <c r="AN625" s="279"/>
      <c r="AO625" s="279"/>
      <c r="AP625" s="279"/>
      <c r="AQ625" s="92"/>
      <c r="AR625" s="279"/>
      <c r="AS625" s="279"/>
      <c r="AT625" s="279"/>
      <c r="AU625" s="279"/>
      <c r="AV625" s="279"/>
      <c r="AW625" s="279"/>
      <c r="AX625" s="279"/>
      <c r="AY625" s="279"/>
      <c r="AZ625" s="279"/>
      <c r="BA625" s="279"/>
      <c r="BB625" s="279"/>
      <c r="BC625" s="279"/>
      <c r="BD625" s="279"/>
      <c r="BE625" s="279"/>
      <c r="BF625" s="279"/>
      <c r="BG625" s="279"/>
      <c r="BH625" s="279"/>
      <c r="BI625" s="279"/>
      <c r="BJ625" s="279"/>
      <c r="BK625" s="279"/>
      <c r="BL625" s="279"/>
      <c r="BM625" s="279"/>
      <c r="BN625" s="279"/>
      <c r="BO625" s="279"/>
      <c r="BP625" s="279"/>
      <c r="BQ625" s="279"/>
      <c r="BR625" s="279"/>
      <c r="BS625" s="279"/>
      <c r="BT625" s="279"/>
      <c r="BU625" s="279"/>
      <c r="BV625" s="279"/>
      <c r="BW625" s="279"/>
      <c r="BX625" s="279"/>
      <c r="BY625" s="279"/>
      <c r="BZ625" s="279"/>
      <c r="CA625" s="279"/>
      <c r="CB625" s="279"/>
      <c r="CC625" s="279"/>
      <c r="CD625" s="279"/>
      <c r="CE625" s="279"/>
      <c r="CF625" s="279"/>
      <c r="CG625" s="279"/>
      <c r="CH625" s="279"/>
      <c r="CI625" s="279"/>
      <c r="CJ625" s="279"/>
      <c r="CK625" s="279"/>
      <c r="CL625" s="279"/>
      <c r="CM625" s="279"/>
      <c r="CN625" s="279"/>
      <c r="CO625" s="279"/>
      <c r="CP625" s="289" t="str">
        <f t="shared" si="32"/>
        <v/>
      </c>
      <c r="CQ625" s="202"/>
    </row>
    <row r="626" spans="1:95" x14ac:dyDescent="0.3">
      <c r="A626" s="99"/>
      <c r="B626" s="268">
        <f t="shared" si="33"/>
        <v>617</v>
      </c>
      <c r="C626" s="280"/>
      <c r="D626" s="280"/>
      <c r="F626" s="280"/>
      <c r="G626" s="282"/>
      <c r="H626" s="101"/>
      <c r="I626" s="283"/>
      <c r="J626" s="283"/>
      <c r="K626" s="283"/>
      <c r="L626" s="283"/>
      <c r="M626" s="283"/>
      <c r="N626" s="283"/>
      <c r="O626" s="283"/>
      <c r="P626" s="101"/>
      <c r="Q626" s="283"/>
      <c r="R626" s="283"/>
      <c r="S626" s="283"/>
      <c r="T626" s="283"/>
      <c r="U626" s="283"/>
      <c r="V626" s="283"/>
      <c r="W626" s="283"/>
      <c r="X626" s="102"/>
      <c r="Y626" s="284"/>
      <c r="Z626" s="284"/>
      <c r="AA626" s="284"/>
      <c r="AB626" s="206" t="str">
        <f t="shared" si="31"/>
        <v/>
      </c>
      <c r="AC626" s="285"/>
      <c r="AD626" s="286"/>
      <c r="AE626" s="102"/>
      <c r="AF626" s="287"/>
      <c r="AG626" s="287"/>
      <c r="AH626" s="102"/>
      <c r="AI626" s="279"/>
      <c r="AJ626" s="279"/>
      <c r="AK626" s="279"/>
      <c r="AL626" s="279"/>
      <c r="AM626" s="279"/>
      <c r="AN626" s="279"/>
      <c r="AO626" s="279"/>
      <c r="AP626" s="279"/>
      <c r="AQ626" s="92"/>
      <c r="AR626" s="279"/>
      <c r="AS626" s="279"/>
      <c r="AT626" s="279"/>
      <c r="AU626" s="279"/>
      <c r="AV626" s="279"/>
      <c r="AW626" s="279"/>
      <c r="AX626" s="279"/>
      <c r="AY626" s="279"/>
      <c r="AZ626" s="279"/>
      <c r="BA626" s="279"/>
      <c r="BB626" s="279"/>
      <c r="BC626" s="279"/>
      <c r="BD626" s="279"/>
      <c r="BE626" s="279"/>
      <c r="BF626" s="279"/>
      <c r="BG626" s="279"/>
      <c r="BH626" s="279"/>
      <c r="BI626" s="279"/>
      <c r="BJ626" s="279"/>
      <c r="BK626" s="279"/>
      <c r="BL626" s="279"/>
      <c r="BM626" s="279"/>
      <c r="BN626" s="279"/>
      <c r="BO626" s="279"/>
      <c r="BP626" s="279"/>
      <c r="BQ626" s="279"/>
      <c r="BR626" s="279"/>
      <c r="BS626" s="279"/>
      <c r="BT626" s="279"/>
      <c r="BU626" s="279"/>
      <c r="BV626" s="279"/>
      <c r="BW626" s="279"/>
      <c r="BX626" s="279"/>
      <c r="BY626" s="279"/>
      <c r="BZ626" s="279"/>
      <c r="CA626" s="279"/>
      <c r="CB626" s="279"/>
      <c r="CC626" s="279"/>
      <c r="CD626" s="279"/>
      <c r="CE626" s="279"/>
      <c r="CF626" s="279"/>
      <c r="CG626" s="279"/>
      <c r="CH626" s="279"/>
      <c r="CI626" s="279"/>
      <c r="CJ626" s="279"/>
      <c r="CK626" s="279"/>
      <c r="CL626" s="279"/>
      <c r="CM626" s="279"/>
      <c r="CN626" s="279"/>
      <c r="CO626" s="279"/>
      <c r="CP626" s="289" t="str">
        <f t="shared" si="32"/>
        <v/>
      </c>
      <c r="CQ626" s="202"/>
    </row>
    <row r="627" spans="1:95" x14ac:dyDescent="0.3">
      <c r="A627" s="99"/>
      <c r="B627" s="268">
        <f t="shared" si="33"/>
        <v>618</v>
      </c>
      <c r="C627" s="280"/>
      <c r="D627" s="280"/>
      <c r="F627" s="280"/>
      <c r="G627" s="282"/>
      <c r="H627" s="101"/>
      <c r="I627" s="283"/>
      <c r="J627" s="283"/>
      <c r="K627" s="283"/>
      <c r="L627" s="283"/>
      <c r="M627" s="283"/>
      <c r="N627" s="283"/>
      <c r="O627" s="283"/>
      <c r="P627" s="101"/>
      <c r="Q627" s="283"/>
      <c r="R627" s="283"/>
      <c r="S627" s="283"/>
      <c r="T627" s="283"/>
      <c r="U627" s="283"/>
      <c r="V627" s="283"/>
      <c r="W627" s="283"/>
      <c r="X627" s="102"/>
      <c r="Y627" s="284"/>
      <c r="Z627" s="284"/>
      <c r="AA627" s="284"/>
      <c r="AB627" s="206" t="str">
        <f t="shared" si="31"/>
        <v/>
      </c>
      <c r="AC627" s="285"/>
      <c r="AD627" s="286"/>
      <c r="AE627" s="102"/>
      <c r="AF627" s="287"/>
      <c r="AG627" s="287"/>
      <c r="AH627" s="102"/>
      <c r="AI627" s="279"/>
      <c r="AJ627" s="279"/>
      <c r="AK627" s="279"/>
      <c r="AL627" s="279"/>
      <c r="AM627" s="279"/>
      <c r="AN627" s="279"/>
      <c r="AO627" s="279"/>
      <c r="AP627" s="279"/>
      <c r="AQ627" s="92"/>
      <c r="AR627" s="279"/>
      <c r="AS627" s="279"/>
      <c r="AT627" s="279"/>
      <c r="AU627" s="279"/>
      <c r="AV627" s="279"/>
      <c r="AW627" s="279"/>
      <c r="AX627" s="279"/>
      <c r="AY627" s="279"/>
      <c r="AZ627" s="279"/>
      <c r="BA627" s="279"/>
      <c r="BB627" s="279"/>
      <c r="BC627" s="279"/>
      <c r="BD627" s="279"/>
      <c r="BE627" s="279"/>
      <c r="BF627" s="279"/>
      <c r="BG627" s="279"/>
      <c r="BH627" s="279"/>
      <c r="BI627" s="279"/>
      <c r="BJ627" s="279"/>
      <c r="BK627" s="279"/>
      <c r="BL627" s="279"/>
      <c r="BM627" s="279"/>
      <c r="BN627" s="279"/>
      <c r="BO627" s="279"/>
      <c r="BP627" s="279"/>
      <c r="BQ627" s="279"/>
      <c r="BR627" s="279"/>
      <c r="BS627" s="279"/>
      <c r="BT627" s="279"/>
      <c r="BU627" s="279"/>
      <c r="BV627" s="279"/>
      <c r="BW627" s="279"/>
      <c r="BX627" s="279"/>
      <c r="BY627" s="279"/>
      <c r="BZ627" s="279"/>
      <c r="CA627" s="279"/>
      <c r="CB627" s="279"/>
      <c r="CC627" s="279"/>
      <c r="CD627" s="279"/>
      <c r="CE627" s="279"/>
      <c r="CF627" s="279"/>
      <c r="CG627" s="279"/>
      <c r="CH627" s="279"/>
      <c r="CI627" s="279"/>
      <c r="CJ627" s="279"/>
      <c r="CK627" s="279"/>
      <c r="CL627" s="279"/>
      <c r="CM627" s="279"/>
      <c r="CN627" s="279"/>
      <c r="CO627" s="279"/>
      <c r="CP627" s="289" t="str">
        <f t="shared" si="32"/>
        <v/>
      </c>
      <c r="CQ627" s="202"/>
    </row>
    <row r="628" spans="1:95" x14ac:dyDescent="0.3">
      <c r="A628" s="99"/>
      <c r="B628" s="268">
        <f t="shared" si="33"/>
        <v>619</v>
      </c>
      <c r="C628" s="280"/>
      <c r="D628" s="280"/>
      <c r="F628" s="280"/>
      <c r="G628" s="282"/>
      <c r="H628" s="101"/>
      <c r="I628" s="283"/>
      <c r="J628" s="283"/>
      <c r="K628" s="283"/>
      <c r="L628" s="283"/>
      <c r="M628" s="283"/>
      <c r="N628" s="283"/>
      <c r="O628" s="283"/>
      <c r="P628" s="101"/>
      <c r="Q628" s="283"/>
      <c r="R628" s="283"/>
      <c r="S628" s="283"/>
      <c r="T628" s="283"/>
      <c r="U628" s="283"/>
      <c r="V628" s="283"/>
      <c r="W628" s="283"/>
      <c r="X628" s="102"/>
      <c r="Y628" s="284"/>
      <c r="Z628" s="284"/>
      <c r="AA628" s="284"/>
      <c r="AB628" s="206" t="str">
        <f t="shared" si="31"/>
        <v/>
      </c>
      <c r="AC628" s="285"/>
      <c r="AD628" s="286"/>
      <c r="AE628" s="102"/>
      <c r="AF628" s="287"/>
      <c r="AG628" s="287"/>
      <c r="AH628" s="102"/>
      <c r="AI628" s="279"/>
      <c r="AJ628" s="279"/>
      <c r="AK628" s="279"/>
      <c r="AL628" s="279"/>
      <c r="AM628" s="279"/>
      <c r="AN628" s="279"/>
      <c r="AO628" s="279"/>
      <c r="AP628" s="279"/>
      <c r="AQ628" s="92"/>
      <c r="AR628" s="279"/>
      <c r="AS628" s="279"/>
      <c r="AT628" s="279"/>
      <c r="AU628" s="279"/>
      <c r="AV628" s="279"/>
      <c r="AW628" s="279"/>
      <c r="AX628" s="279"/>
      <c r="AY628" s="279"/>
      <c r="AZ628" s="279"/>
      <c r="BA628" s="279"/>
      <c r="BB628" s="279"/>
      <c r="BC628" s="279"/>
      <c r="BD628" s="279"/>
      <c r="BE628" s="279"/>
      <c r="BF628" s="279"/>
      <c r="BG628" s="279"/>
      <c r="BH628" s="279"/>
      <c r="BI628" s="279"/>
      <c r="BJ628" s="279"/>
      <c r="BK628" s="279"/>
      <c r="BL628" s="279"/>
      <c r="BM628" s="279"/>
      <c r="BN628" s="279"/>
      <c r="BO628" s="279"/>
      <c r="BP628" s="279"/>
      <c r="BQ628" s="279"/>
      <c r="BR628" s="279"/>
      <c r="BS628" s="279"/>
      <c r="BT628" s="279"/>
      <c r="BU628" s="279"/>
      <c r="BV628" s="279"/>
      <c r="BW628" s="279"/>
      <c r="BX628" s="279"/>
      <c r="BY628" s="279"/>
      <c r="BZ628" s="279"/>
      <c r="CA628" s="279"/>
      <c r="CB628" s="279"/>
      <c r="CC628" s="279"/>
      <c r="CD628" s="279"/>
      <c r="CE628" s="279"/>
      <c r="CF628" s="279"/>
      <c r="CG628" s="279"/>
      <c r="CH628" s="279"/>
      <c r="CI628" s="279"/>
      <c r="CJ628" s="279"/>
      <c r="CK628" s="279"/>
      <c r="CL628" s="279"/>
      <c r="CM628" s="279"/>
      <c r="CN628" s="279"/>
      <c r="CO628" s="279"/>
      <c r="CP628" s="289" t="str">
        <f t="shared" si="32"/>
        <v/>
      </c>
      <c r="CQ628" s="202"/>
    </row>
    <row r="629" spans="1:95" x14ac:dyDescent="0.3">
      <c r="A629" s="99"/>
      <c r="B629" s="268">
        <f t="shared" si="33"/>
        <v>620</v>
      </c>
      <c r="C629" s="280"/>
      <c r="D629" s="280"/>
      <c r="F629" s="280"/>
      <c r="G629" s="282"/>
      <c r="H629" s="101"/>
      <c r="I629" s="283"/>
      <c r="J629" s="283"/>
      <c r="K629" s="283"/>
      <c r="L629" s="283"/>
      <c r="M629" s="283"/>
      <c r="N629" s="283"/>
      <c r="O629" s="283"/>
      <c r="P629" s="101"/>
      <c r="Q629" s="283"/>
      <c r="R629" s="283"/>
      <c r="S629" s="283"/>
      <c r="T629" s="283"/>
      <c r="U629" s="283"/>
      <c r="V629" s="283"/>
      <c r="W629" s="283"/>
      <c r="X629" s="102"/>
      <c r="Y629" s="284"/>
      <c r="Z629" s="284"/>
      <c r="AA629" s="284"/>
      <c r="AB629" s="206" t="str">
        <f t="shared" si="31"/>
        <v/>
      </c>
      <c r="AC629" s="285"/>
      <c r="AD629" s="286"/>
      <c r="AE629" s="102"/>
      <c r="AF629" s="287"/>
      <c r="AG629" s="287"/>
      <c r="AH629" s="102"/>
      <c r="AI629" s="279"/>
      <c r="AJ629" s="279"/>
      <c r="AK629" s="279"/>
      <c r="AL629" s="279"/>
      <c r="AM629" s="279"/>
      <c r="AN629" s="279"/>
      <c r="AO629" s="279"/>
      <c r="AP629" s="279"/>
      <c r="AQ629" s="92"/>
      <c r="AR629" s="279"/>
      <c r="AS629" s="279"/>
      <c r="AT629" s="279"/>
      <c r="AU629" s="279"/>
      <c r="AV629" s="279"/>
      <c r="AW629" s="279"/>
      <c r="AX629" s="279"/>
      <c r="AY629" s="279"/>
      <c r="AZ629" s="279"/>
      <c r="BA629" s="279"/>
      <c r="BB629" s="279"/>
      <c r="BC629" s="279"/>
      <c r="BD629" s="279"/>
      <c r="BE629" s="279"/>
      <c r="BF629" s="279"/>
      <c r="BG629" s="279"/>
      <c r="BH629" s="279"/>
      <c r="BI629" s="279"/>
      <c r="BJ629" s="279"/>
      <c r="BK629" s="279"/>
      <c r="BL629" s="279"/>
      <c r="BM629" s="279"/>
      <c r="BN629" s="279"/>
      <c r="BO629" s="279"/>
      <c r="BP629" s="279"/>
      <c r="BQ629" s="279"/>
      <c r="BR629" s="279"/>
      <c r="BS629" s="279"/>
      <c r="BT629" s="279"/>
      <c r="BU629" s="279"/>
      <c r="BV629" s="279"/>
      <c r="BW629" s="279"/>
      <c r="BX629" s="279"/>
      <c r="BY629" s="279"/>
      <c r="BZ629" s="279"/>
      <c r="CA629" s="279"/>
      <c r="CB629" s="279"/>
      <c r="CC629" s="279"/>
      <c r="CD629" s="279"/>
      <c r="CE629" s="279"/>
      <c r="CF629" s="279"/>
      <c r="CG629" s="279"/>
      <c r="CH629" s="279"/>
      <c r="CI629" s="279"/>
      <c r="CJ629" s="279"/>
      <c r="CK629" s="279"/>
      <c r="CL629" s="279"/>
      <c r="CM629" s="279"/>
      <c r="CN629" s="279"/>
      <c r="CO629" s="279"/>
      <c r="CP629" s="289" t="str">
        <f t="shared" si="32"/>
        <v/>
      </c>
      <c r="CQ629" s="202"/>
    </row>
    <row r="630" spans="1:95" x14ac:dyDescent="0.3">
      <c r="A630" s="99"/>
      <c r="B630" s="268">
        <f t="shared" si="33"/>
        <v>621</v>
      </c>
      <c r="C630" s="280"/>
      <c r="D630" s="280"/>
      <c r="F630" s="280"/>
      <c r="G630" s="282"/>
      <c r="H630" s="101"/>
      <c r="I630" s="283"/>
      <c r="J630" s="283"/>
      <c r="K630" s="283"/>
      <c r="L630" s="283"/>
      <c r="M630" s="283"/>
      <c r="N630" s="283"/>
      <c r="O630" s="283"/>
      <c r="P630" s="101"/>
      <c r="Q630" s="283"/>
      <c r="R630" s="283"/>
      <c r="S630" s="283"/>
      <c r="T630" s="283"/>
      <c r="U630" s="283"/>
      <c r="V630" s="283"/>
      <c r="W630" s="283"/>
      <c r="X630" s="102"/>
      <c r="Y630" s="284"/>
      <c r="Z630" s="284"/>
      <c r="AA630" s="284"/>
      <c r="AB630" s="206" t="str">
        <f t="shared" si="31"/>
        <v/>
      </c>
      <c r="AC630" s="285"/>
      <c r="AD630" s="286"/>
      <c r="AE630" s="102"/>
      <c r="AF630" s="287"/>
      <c r="AG630" s="287"/>
      <c r="AH630" s="102"/>
      <c r="AI630" s="279"/>
      <c r="AJ630" s="279"/>
      <c r="AK630" s="279"/>
      <c r="AL630" s="279"/>
      <c r="AM630" s="279"/>
      <c r="AN630" s="279"/>
      <c r="AO630" s="279"/>
      <c r="AP630" s="279"/>
      <c r="AQ630" s="92"/>
      <c r="AR630" s="279"/>
      <c r="AS630" s="279"/>
      <c r="AT630" s="279"/>
      <c r="AU630" s="279"/>
      <c r="AV630" s="279"/>
      <c r="AW630" s="279"/>
      <c r="AX630" s="279"/>
      <c r="AY630" s="279"/>
      <c r="AZ630" s="279"/>
      <c r="BA630" s="279"/>
      <c r="BB630" s="279"/>
      <c r="BC630" s="279"/>
      <c r="BD630" s="279"/>
      <c r="BE630" s="279"/>
      <c r="BF630" s="279"/>
      <c r="BG630" s="279"/>
      <c r="BH630" s="279"/>
      <c r="BI630" s="279"/>
      <c r="BJ630" s="279"/>
      <c r="BK630" s="279"/>
      <c r="BL630" s="279"/>
      <c r="BM630" s="279"/>
      <c r="BN630" s="279"/>
      <c r="BO630" s="279"/>
      <c r="BP630" s="279"/>
      <c r="BQ630" s="279"/>
      <c r="BR630" s="279"/>
      <c r="BS630" s="279"/>
      <c r="BT630" s="279"/>
      <c r="BU630" s="279"/>
      <c r="BV630" s="279"/>
      <c r="BW630" s="279"/>
      <c r="BX630" s="279"/>
      <c r="BY630" s="279"/>
      <c r="BZ630" s="279"/>
      <c r="CA630" s="279"/>
      <c r="CB630" s="279"/>
      <c r="CC630" s="279"/>
      <c r="CD630" s="279"/>
      <c r="CE630" s="279"/>
      <c r="CF630" s="279"/>
      <c r="CG630" s="279"/>
      <c r="CH630" s="279"/>
      <c r="CI630" s="279"/>
      <c r="CJ630" s="279"/>
      <c r="CK630" s="279"/>
      <c r="CL630" s="279"/>
      <c r="CM630" s="279"/>
      <c r="CN630" s="279"/>
      <c r="CO630" s="279"/>
      <c r="CP630" s="289" t="str">
        <f t="shared" si="32"/>
        <v/>
      </c>
      <c r="CQ630" s="202"/>
    </row>
    <row r="631" spans="1:95" x14ac:dyDescent="0.3">
      <c r="A631" s="99"/>
      <c r="B631" s="268">
        <f t="shared" si="33"/>
        <v>622</v>
      </c>
      <c r="C631" s="280"/>
      <c r="D631" s="280"/>
      <c r="F631" s="280"/>
      <c r="G631" s="282"/>
      <c r="H631" s="101"/>
      <c r="I631" s="283"/>
      <c r="J631" s="283"/>
      <c r="K631" s="283"/>
      <c r="L631" s="283"/>
      <c r="M631" s="283"/>
      <c r="N631" s="283"/>
      <c r="O631" s="283"/>
      <c r="P631" s="101"/>
      <c r="Q631" s="283"/>
      <c r="R631" s="283"/>
      <c r="S631" s="283"/>
      <c r="T631" s="283"/>
      <c r="U631" s="283"/>
      <c r="V631" s="283"/>
      <c r="W631" s="283"/>
      <c r="X631" s="102"/>
      <c r="Y631" s="284"/>
      <c r="Z631" s="284"/>
      <c r="AA631" s="284"/>
      <c r="AB631" s="206" t="str">
        <f t="shared" si="31"/>
        <v/>
      </c>
      <c r="AC631" s="285"/>
      <c r="AD631" s="286"/>
      <c r="AE631" s="102"/>
      <c r="AF631" s="287"/>
      <c r="AG631" s="287"/>
      <c r="AH631" s="102"/>
      <c r="AI631" s="279"/>
      <c r="AJ631" s="279"/>
      <c r="AK631" s="279"/>
      <c r="AL631" s="279"/>
      <c r="AM631" s="279"/>
      <c r="AN631" s="279"/>
      <c r="AO631" s="279"/>
      <c r="AP631" s="279"/>
      <c r="AQ631" s="92"/>
      <c r="AR631" s="279"/>
      <c r="AS631" s="279"/>
      <c r="AT631" s="279"/>
      <c r="AU631" s="279"/>
      <c r="AV631" s="279"/>
      <c r="AW631" s="279"/>
      <c r="AX631" s="279"/>
      <c r="AY631" s="279"/>
      <c r="AZ631" s="279"/>
      <c r="BA631" s="279"/>
      <c r="BB631" s="279"/>
      <c r="BC631" s="279"/>
      <c r="BD631" s="279"/>
      <c r="BE631" s="279"/>
      <c r="BF631" s="279"/>
      <c r="BG631" s="279"/>
      <c r="BH631" s="279"/>
      <c r="BI631" s="279"/>
      <c r="BJ631" s="279"/>
      <c r="BK631" s="279"/>
      <c r="BL631" s="279"/>
      <c r="BM631" s="279"/>
      <c r="BN631" s="279"/>
      <c r="BO631" s="279"/>
      <c r="BP631" s="279"/>
      <c r="BQ631" s="279"/>
      <c r="BR631" s="279"/>
      <c r="BS631" s="279"/>
      <c r="BT631" s="279"/>
      <c r="BU631" s="279"/>
      <c r="BV631" s="279"/>
      <c r="BW631" s="279"/>
      <c r="BX631" s="279"/>
      <c r="BY631" s="279"/>
      <c r="BZ631" s="279"/>
      <c r="CA631" s="279"/>
      <c r="CB631" s="279"/>
      <c r="CC631" s="279"/>
      <c r="CD631" s="279"/>
      <c r="CE631" s="279"/>
      <c r="CF631" s="279"/>
      <c r="CG631" s="279"/>
      <c r="CH631" s="279"/>
      <c r="CI631" s="279"/>
      <c r="CJ631" s="279"/>
      <c r="CK631" s="279"/>
      <c r="CL631" s="279"/>
      <c r="CM631" s="279"/>
      <c r="CN631" s="279"/>
      <c r="CO631" s="279"/>
      <c r="CP631" s="289" t="str">
        <f t="shared" si="32"/>
        <v/>
      </c>
      <c r="CQ631" s="202"/>
    </row>
    <row r="632" spans="1:95" x14ac:dyDescent="0.3">
      <c r="A632" s="99"/>
      <c r="B632" s="268">
        <f t="shared" si="33"/>
        <v>623</v>
      </c>
      <c r="C632" s="280"/>
      <c r="D632" s="280"/>
      <c r="F632" s="280"/>
      <c r="G632" s="282"/>
      <c r="H632" s="101"/>
      <c r="I632" s="283"/>
      <c r="J632" s="283"/>
      <c r="K632" s="283"/>
      <c r="L632" s="283"/>
      <c r="M632" s="283"/>
      <c r="N632" s="283"/>
      <c r="O632" s="283"/>
      <c r="P632" s="101"/>
      <c r="Q632" s="283"/>
      <c r="R632" s="283"/>
      <c r="S632" s="283"/>
      <c r="T632" s="283"/>
      <c r="U632" s="283"/>
      <c r="V632" s="283"/>
      <c r="W632" s="283"/>
      <c r="X632" s="102"/>
      <c r="Y632" s="284"/>
      <c r="Z632" s="284"/>
      <c r="AA632" s="284"/>
      <c r="AB632" s="206" t="str">
        <f t="shared" si="31"/>
        <v/>
      </c>
      <c r="AC632" s="285"/>
      <c r="AD632" s="286"/>
      <c r="AE632" s="102"/>
      <c r="AF632" s="287"/>
      <c r="AG632" s="287"/>
      <c r="AH632" s="102"/>
      <c r="AI632" s="279"/>
      <c r="AJ632" s="279"/>
      <c r="AK632" s="279"/>
      <c r="AL632" s="279"/>
      <c r="AM632" s="279"/>
      <c r="AN632" s="279"/>
      <c r="AO632" s="279"/>
      <c r="AP632" s="279"/>
      <c r="AQ632" s="92"/>
      <c r="AR632" s="279"/>
      <c r="AS632" s="279"/>
      <c r="AT632" s="279"/>
      <c r="AU632" s="279"/>
      <c r="AV632" s="279"/>
      <c r="AW632" s="279"/>
      <c r="AX632" s="279"/>
      <c r="AY632" s="279"/>
      <c r="AZ632" s="279"/>
      <c r="BA632" s="279"/>
      <c r="BB632" s="279"/>
      <c r="BC632" s="279"/>
      <c r="BD632" s="279"/>
      <c r="BE632" s="279"/>
      <c r="BF632" s="279"/>
      <c r="BG632" s="279"/>
      <c r="BH632" s="279"/>
      <c r="BI632" s="279"/>
      <c r="BJ632" s="279"/>
      <c r="BK632" s="279"/>
      <c r="BL632" s="279"/>
      <c r="BM632" s="279"/>
      <c r="BN632" s="279"/>
      <c r="BO632" s="279"/>
      <c r="BP632" s="279"/>
      <c r="BQ632" s="279"/>
      <c r="BR632" s="279"/>
      <c r="BS632" s="279"/>
      <c r="BT632" s="279"/>
      <c r="BU632" s="279"/>
      <c r="BV632" s="279"/>
      <c r="BW632" s="279"/>
      <c r="BX632" s="279"/>
      <c r="BY632" s="279"/>
      <c r="BZ632" s="279"/>
      <c r="CA632" s="279"/>
      <c r="CB632" s="279"/>
      <c r="CC632" s="279"/>
      <c r="CD632" s="279"/>
      <c r="CE632" s="279"/>
      <c r="CF632" s="279"/>
      <c r="CG632" s="279"/>
      <c r="CH632" s="279"/>
      <c r="CI632" s="279"/>
      <c r="CJ632" s="279"/>
      <c r="CK632" s="279"/>
      <c r="CL632" s="279"/>
      <c r="CM632" s="279"/>
      <c r="CN632" s="279"/>
      <c r="CO632" s="279"/>
      <c r="CP632" s="289" t="str">
        <f t="shared" si="32"/>
        <v/>
      </c>
      <c r="CQ632" s="202"/>
    </row>
    <row r="633" spans="1:95" x14ac:dyDescent="0.3">
      <c r="A633" s="99"/>
      <c r="B633" s="268">
        <f t="shared" si="33"/>
        <v>624</v>
      </c>
      <c r="C633" s="280"/>
      <c r="D633" s="280"/>
      <c r="F633" s="280"/>
      <c r="G633" s="282"/>
      <c r="H633" s="101"/>
      <c r="I633" s="283"/>
      <c r="J633" s="283"/>
      <c r="K633" s="283"/>
      <c r="L633" s="283"/>
      <c r="M633" s="283"/>
      <c r="N633" s="283"/>
      <c r="O633" s="283"/>
      <c r="P633" s="101"/>
      <c r="Q633" s="283"/>
      <c r="R633" s="283"/>
      <c r="S633" s="283"/>
      <c r="T633" s="283"/>
      <c r="U633" s="283"/>
      <c r="V633" s="283"/>
      <c r="W633" s="283"/>
      <c r="X633" s="102"/>
      <c r="Y633" s="284"/>
      <c r="Z633" s="284"/>
      <c r="AA633" s="284"/>
      <c r="AB633" s="206" t="str">
        <f t="shared" si="31"/>
        <v/>
      </c>
      <c r="AC633" s="285"/>
      <c r="AD633" s="286"/>
      <c r="AE633" s="102"/>
      <c r="AF633" s="287"/>
      <c r="AG633" s="287"/>
      <c r="AH633" s="102"/>
      <c r="AI633" s="279"/>
      <c r="AJ633" s="279"/>
      <c r="AK633" s="279"/>
      <c r="AL633" s="279"/>
      <c r="AM633" s="279"/>
      <c r="AN633" s="279"/>
      <c r="AO633" s="279"/>
      <c r="AP633" s="279"/>
      <c r="AQ633" s="92"/>
      <c r="AR633" s="279"/>
      <c r="AS633" s="279"/>
      <c r="AT633" s="279"/>
      <c r="AU633" s="279"/>
      <c r="AV633" s="279"/>
      <c r="AW633" s="279"/>
      <c r="AX633" s="279"/>
      <c r="AY633" s="279"/>
      <c r="AZ633" s="279"/>
      <c r="BA633" s="279"/>
      <c r="BB633" s="279"/>
      <c r="BC633" s="279"/>
      <c r="BD633" s="279"/>
      <c r="BE633" s="279"/>
      <c r="BF633" s="279"/>
      <c r="BG633" s="279"/>
      <c r="BH633" s="279"/>
      <c r="BI633" s="279"/>
      <c r="BJ633" s="279"/>
      <c r="BK633" s="279"/>
      <c r="BL633" s="279"/>
      <c r="BM633" s="279"/>
      <c r="BN633" s="279"/>
      <c r="BO633" s="279"/>
      <c r="BP633" s="279"/>
      <c r="BQ633" s="279"/>
      <c r="BR633" s="279"/>
      <c r="BS633" s="279"/>
      <c r="BT633" s="279"/>
      <c r="BU633" s="279"/>
      <c r="BV633" s="279"/>
      <c r="BW633" s="279"/>
      <c r="BX633" s="279"/>
      <c r="BY633" s="279"/>
      <c r="BZ633" s="279"/>
      <c r="CA633" s="279"/>
      <c r="CB633" s="279"/>
      <c r="CC633" s="279"/>
      <c r="CD633" s="279"/>
      <c r="CE633" s="279"/>
      <c r="CF633" s="279"/>
      <c r="CG633" s="279"/>
      <c r="CH633" s="279"/>
      <c r="CI633" s="279"/>
      <c r="CJ633" s="279"/>
      <c r="CK633" s="279"/>
      <c r="CL633" s="279"/>
      <c r="CM633" s="279"/>
      <c r="CN633" s="279"/>
      <c r="CO633" s="279"/>
      <c r="CP633" s="289" t="str">
        <f t="shared" si="32"/>
        <v/>
      </c>
      <c r="CQ633" s="202"/>
    </row>
    <row r="634" spans="1:95" x14ac:dyDescent="0.3">
      <c r="A634" s="99"/>
      <c r="B634" s="268">
        <f t="shared" si="33"/>
        <v>625</v>
      </c>
      <c r="C634" s="280"/>
      <c r="D634" s="280"/>
      <c r="F634" s="280"/>
      <c r="G634" s="282"/>
      <c r="H634" s="101"/>
      <c r="I634" s="283"/>
      <c r="J634" s="283"/>
      <c r="K634" s="283"/>
      <c r="L634" s="283"/>
      <c r="M634" s="283"/>
      <c r="N634" s="283"/>
      <c r="O634" s="283"/>
      <c r="P634" s="101"/>
      <c r="Q634" s="283"/>
      <c r="R634" s="283"/>
      <c r="S634" s="283"/>
      <c r="T634" s="283"/>
      <c r="U634" s="283"/>
      <c r="V634" s="283"/>
      <c r="W634" s="283"/>
      <c r="X634" s="102"/>
      <c r="Y634" s="284"/>
      <c r="Z634" s="284"/>
      <c r="AA634" s="284"/>
      <c r="AB634" s="206" t="str">
        <f t="shared" si="31"/>
        <v/>
      </c>
      <c r="AC634" s="285"/>
      <c r="AD634" s="286"/>
      <c r="AE634" s="102"/>
      <c r="AF634" s="287"/>
      <c r="AG634" s="287"/>
      <c r="AH634" s="102"/>
      <c r="AI634" s="279"/>
      <c r="AJ634" s="279"/>
      <c r="AK634" s="279"/>
      <c r="AL634" s="279"/>
      <c r="AM634" s="279"/>
      <c r="AN634" s="279"/>
      <c r="AO634" s="279"/>
      <c r="AP634" s="279"/>
      <c r="AQ634" s="92"/>
      <c r="AR634" s="279"/>
      <c r="AS634" s="279"/>
      <c r="AT634" s="279"/>
      <c r="AU634" s="279"/>
      <c r="AV634" s="279"/>
      <c r="AW634" s="279"/>
      <c r="AX634" s="279"/>
      <c r="AY634" s="279"/>
      <c r="AZ634" s="279"/>
      <c r="BA634" s="279"/>
      <c r="BB634" s="279"/>
      <c r="BC634" s="279"/>
      <c r="BD634" s="279"/>
      <c r="BE634" s="279"/>
      <c r="BF634" s="279"/>
      <c r="BG634" s="279"/>
      <c r="BH634" s="279"/>
      <c r="BI634" s="279"/>
      <c r="BJ634" s="279"/>
      <c r="BK634" s="279"/>
      <c r="BL634" s="279"/>
      <c r="BM634" s="279"/>
      <c r="BN634" s="279"/>
      <c r="BO634" s="279"/>
      <c r="BP634" s="279"/>
      <c r="BQ634" s="279"/>
      <c r="BR634" s="279"/>
      <c r="BS634" s="279"/>
      <c r="BT634" s="279"/>
      <c r="BU634" s="279"/>
      <c r="BV634" s="279"/>
      <c r="BW634" s="279"/>
      <c r="BX634" s="279"/>
      <c r="BY634" s="279"/>
      <c r="BZ634" s="279"/>
      <c r="CA634" s="279"/>
      <c r="CB634" s="279"/>
      <c r="CC634" s="279"/>
      <c r="CD634" s="279"/>
      <c r="CE634" s="279"/>
      <c r="CF634" s="279"/>
      <c r="CG634" s="279"/>
      <c r="CH634" s="279"/>
      <c r="CI634" s="279"/>
      <c r="CJ634" s="279"/>
      <c r="CK634" s="279"/>
      <c r="CL634" s="279"/>
      <c r="CM634" s="279"/>
      <c r="CN634" s="279"/>
      <c r="CO634" s="279"/>
      <c r="CP634" s="289" t="str">
        <f t="shared" si="32"/>
        <v/>
      </c>
      <c r="CQ634" s="202"/>
    </row>
    <row r="635" spans="1:95" x14ac:dyDescent="0.3">
      <c r="A635" s="99"/>
      <c r="B635" s="268">
        <f t="shared" si="33"/>
        <v>626</v>
      </c>
      <c r="C635" s="280"/>
      <c r="D635" s="280"/>
      <c r="F635" s="280"/>
      <c r="G635" s="282"/>
      <c r="H635" s="101"/>
      <c r="I635" s="283"/>
      <c r="J635" s="283"/>
      <c r="K635" s="283"/>
      <c r="L635" s="283"/>
      <c r="M635" s="283"/>
      <c r="N635" s="283"/>
      <c r="O635" s="283"/>
      <c r="P635" s="101"/>
      <c r="Q635" s="283"/>
      <c r="R635" s="283"/>
      <c r="S635" s="283"/>
      <c r="T635" s="283"/>
      <c r="U635" s="283"/>
      <c r="V635" s="283"/>
      <c r="W635" s="283"/>
      <c r="X635" s="102"/>
      <c r="Y635" s="284"/>
      <c r="Z635" s="284"/>
      <c r="AA635" s="284"/>
      <c r="AB635" s="206" t="str">
        <f t="shared" si="31"/>
        <v/>
      </c>
      <c r="AC635" s="285"/>
      <c r="AD635" s="286"/>
      <c r="AE635" s="102"/>
      <c r="AF635" s="287"/>
      <c r="AG635" s="287"/>
      <c r="AH635" s="102"/>
      <c r="AI635" s="279"/>
      <c r="AJ635" s="279"/>
      <c r="AK635" s="279"/>
      <c r="AL635" s="279"/>
      <c r="AM635" s="279"/>
      <c r="AN635" s="279"/>
      <c r="AO635" s="279"/>
      <c r="AP635" s="279"/>
      <c r="AQ635" s="92"/>
      <c r="AR635" s="279"/>
      <c r="AS635" s="279"/>
      <c r="AT635" s="279"/>
      <c r="AU635" s="279"/>
      <c r="AV635" s="279"/>
      <c r="AW635" s="279"/>
      <c r="AX635" s="279"/>
      <c r="AY635" s="279"/>
      <c r="AZ635" s="279"/>
      <c r="BA635" s="279"/>
      <c r="BB635" s="279"/>
      <c r="BC635" s="279"/>
      <c r="BD635" s="279"/>
      <c r="BE635" s="279"/>
      <c r="BF635" s="279"/>
      <c r="BG635" s="279"/>
      <c r="BH635" s="279"/>
      <c r="BI635" s="279"/>
      <c r="BJ635" s="279"/>
      <c r="BK635" s="279"/>
      <c r="BL635" s="279"/>
      <c r="BM635" s="279"/>
      <c r="BN635" s="279"/>
      <c r="BO635" s="279"/>
      <c r="BP635" s="279"/>
      <c r="BQ635" s="279"/>
      <c r="BR635" s="279"/>
      <c r="BS635" s="279"/>
      <c r="BT635" s="279"/>
      <c r="BU635" s="279"/>
      <c r="BV635" s="279"/>
      <c r="BW635" s="279"/>
      <c r="BX635" s="279"/>
      <c r="BY635" s="279"/>
      <c r="BZ635" s="279"/>
      <c r="CA635" s="279"/>
      <c r="CB635" s="279"/>
      <c r="CC635" s="279"/>
      <c r="CD635" s="279"/>
      <c r="CE635" s="279"/>
      <c r="CF635" s="279"/>
      <c r="CG635" s="279"/>
      <c r="CH635" s="279"/>
      <c r="CI635" s="279"/>
      <c r="CJ635" s="279"/>
      <c r="CK635" s="279"/>
      <c r="CL635" s="279"/>
      <c r="CM635" s="279"/>
      <c r="CN635" s="279"/>
      <c r="CO635" s="279"/>
      <c r="CP635" s="289" t="str">
        <f t="shared" si="32"/>
        <v/>
      </c>
      <c r="CQ635" s="202"/>
    </row>
    <row r="636" spans="1:95" x14ac:dyDescent="0.3">
      <c r="A636" s="99"/>
      <c r="B636" s="268">
        <f t="shared" si="33"/>
        <v>627</v>
      </c>
      <c r="C636" s="280"/>
      <c r="D636" s="280"/>
      <c r="F636" s="280"/>
      <c r="G636" s="282"/>
      <c r="H636" s="101"/>
      <c r="I636" s="283"/>
      <c r="J636" s="283"/>
      <c r="K636" s="283"/>
      <c r="L636" s="283"/>
      <c r="M636" s="283"/>
      <c r="N636" s="283"/>
      <c r="O636" s="283"/>
      <c r="P636" s="101"/>
      <c r="Q636" s="283"/>
      <c r="R636" s="283"/>
      <c r="S636" s="283"/>
      <c r="T636" s="283"/>
      <c r="U636" s="283"/>
      <c r="V636" s="283"/>
      <c r="W636" s="283"/>
      <c r="X636" s="102"/>
      <c r="Y636" s="284"/>
      <c r="Z636" s="284"/>
      <c r="AA636" s="284"/>
      <c r="AB636" s="206" t="str">
        <f t="shared" si="31"/>
        <v/>
      </c>
      <c r="AC636" s="285"/>
      <c r="AD636" s="286"/>
      <c r="AE636" s="102"/>
      <c r="AF636" s="287"/>
      <c r="AG636" s="287"/>
      <c r="AH636" s="102"/>
      <c r="AI636" s="279"/>
      <c r="AJ636" s="279"/>
      <c r="AK636" s="279"/>
      <c r="AL636" s="279"/>
      <c r="AM636" s="279"/>
      <c r="AN636" s="279"/>
      <c r="AO636" s="279"/>
      <c r="AP636" s="279"/>
      <c r="AQ636" s="92"/>
      <c r="AR636" s="279"/>
      <c r="AS636" s="279"/>
      <c r="AT636" s="279"/>
      <c r="AU636" s="279"/>
      <c r="AV636" s="279"/>
      <c r="AW636" s="279"/>
      <c r="AX636" s="279"/>
      <c r="AY636" s="279"/>
      <c r="AZ636" s="279"/>
      <c r="BA636" s="279"/>
      <c r="BB636" s="279"/>
      <c r="BC636" s="279"/>
      <c r="BD636" s="279"/>
      <c r="BE636" s="279"/>
      <c r="BF636" s="279"/>
      <c r="BG636" s="279"/>
      <c r="BH636" s="279"/>
      <c r="BI636" s="279"/>
      <c r="BJ636" s="279"/>
      <c r="BK636" s="279"/>
      <c r="BL636" s="279"/>
      <c r="BM636" s="279"/>
      <c r="BN636" s="279"/>
      <c r="BO636" s="279"/>
      <c r="BP636" s="279"/>
      <c r="BQ636" s="279"/>
      <c r="BR636" s="279"/>
      <c r="BS636" s="279"/>
      <c r="BT636" s="279"/>
      <c r="BU636" s="279"/>
      <c r="BV636" s="279"/>
      <c r="BW636" s="279"/>
      <c r="BX636" s="279"/>
      <c r="BY636" s="279"/>
      <c r="BZ636" s="279"/>
      <c r="CA636" s="279"/>
      <c r="CB636" s="279"/>
      <c r="CC636" s="279"/>
      <c r="CD636" s="279"/>
      <c r="CE636" s="279"/>
      <c r="CF636" s="279"/>
      <c r="CG636" s="279"/>
      <c r="CH636" s="279"/>
      <c r="CI636" s="279"/>
      <c r="CJ636" s="279"/>
      <c r="CK636" s="279"/>
      <c r="CL636" s="279"/>
      <c r="CM636" s="279"/>
      <c r="CN636" s="279"/>
      <c r="CO636" s="279"/>
      <c r="CP636" s="289" t="str">
        <f t="shared" si="32"/>
        <v/>
      </c>
      <c r="CQ636" s="202"/>
    </row>
    <row r="637" spans="1:95" x14ac:dyDescent="0.3">
      <c r="A637" s="99"/>
      <c r="B637" s="268">
        <f t="shared" si="33"/>
        <v>628</v>
      </c>
      <c r="C637" s="280"/>
      <c r="D637" s="280"/>
      <c r="F637" s="280"/>
      <c r="G637" s="282"/>
      <c r="H637" s="101"/>
      <c r="I637" s="283"/>
      <c r="J637" s="283"/>
      <c r="K637" s="283"/>
      <c r="L637" s="283"/>
      <c r="M637" s="283"/>
      <c r="N637" s="283"/>
      <c r="O637" s="283"/>
      <c r="P637" s="101"/>
      <c r="Q637" s="283"/>
      <c r="R637" s="283"/>
      <c r="S637" s="283"/>
      <c r="T637" s="283"/>
      <c r="U637" s="283"/>
      <c r="V637" s="283"/>
      <c r="W637" s="283"/>
      <c r="X637" s="102"/>
      <c r="Y637" s="284"/>
      <c r="Z637" s="284"/>
      <c r="AA637" s="284"/>
      <c r="AB637" s="206" t="str">
        <f t="shared" si="31"/>
        <v/>
      </c>
      <c r="AC637" s="285"/>
      <c r="AD637" s="286"/>
      <c r="AE637" s="102"/>
      <c r="AF637" s="287"/>
      <c r="AG637" s="287"/>
      <c r="AH637" s="102"/>
      <c r="AI637" s="279"/>
      <c r="AJ637" s="279"/>
      <c r="AK637" s="279"/>
      <c r="AL637" s="279"/>
      <c r="AM637" s="279"/>
      <c r="AN637" s="279"/>
      <c r="AO637" s="279"/>
      <c r="AP637" s="279"/>
      <c r="AQ637" s="92"/>
      <c r="AR637" s="279"/>
      <c r="AS637" s="279"/>
      <c r="AT637" s="279"/>
      <c r="AU637" s="279"/>
      <c r="AV637" s="279"/>
      <c r="AW637" s="279"/>
      <c r="AX637" s="279"/>
      <c r="AY637" s="279"/>
      <c r="AZ637" s="279"/>
      <c r="BA637" s="279"/>
      <c r="BB637" s="279"/>
      <c r="BC637" s="279"/>
      <c r="BD637" s="279"/>
      <c r="BE637" s="279"/>
      <c r="BF637" s="279"/>
      <c r="BG637" s="279"/>
      <c r="BH637" s="279"/>
      <c r="BI637" s="279"/>
      <c r="BJ637" s="279"/>
      <c r="BK637" s="279"/>
      <c r="BL637" s="279"/>
      <c r="BM637" s="279"/>
      <c r="BN637" s="279"/>
      <c r="BO637" s="279"/>
      <c r="BP637" s="279"/>
      <c r="BQ637" s="279"/>
      <c r="BR637" s="279"/>
      <c r="BS637" s="279"/>
      <c r="BT637" s="279"/>
      <c r="BU637" s="279"/>
      <c r="BV637" s="279"/>
      <c r="BW637" s="279"/>
      <c r="BX637" s="279"/>
      <c r="BY637" s="279"/>
      <c r="BZ637" s="279"/>
      <c r="CA637" s="279"/>
      <c r="CB637" s="279"/>
      <c r="CC637" s="279"/>
      <c r="CD637" s="279"/>
      <c r="CE637" s="279"/>
      <c r="CF637" s="279"/>
      <c r="CG637" s="279"/>
      <c r="CH637" s="279"/>
      <c r="CI637" s="279"/>
      <c r="CJ637" s="279"/>
      <c r="CK637" s="279"/>
      <c r="CL637" s="279"/>
      <c r="CM637" s="279"/>
      <c r="CN637" s="279"/>
      <c r="CO637" s="279"/>
      <c r="CP637" s="289" t="str">
        <f t="shared" si="32"/>
        <v/>
      </c>
      <c r="CQ637" s="202"/>
    </row>
    <row r="638" spans="1:95" x14ac:dyDescent="0.3">
      <c r="A638" s="99"/>
      <c r="B638" s="268">
        <f t="shared" si="33"/>
        <v>629</v>
      </c>
      <c r="C638" s="280"/>
      <c r="D638" s="280"/>
      <c r="F638" s="280"/>
      <c r="G638" s="282"/>
      <c r="H638" s="101"/>
      <c r="I638" s="283"/>
      <c r="J638" s="283"/>
      <c r="K638" s="283"/>
      <c r="L638" s="283"/>
      <c r="M638" s="283"/>
      <c r="N638" s="283"/>
      <c r="O638" s="283"/>
      <c r="P638" s="101"/>
      <c r="Q638" s="283"/>
      <c r="R638" s="283"/>
      <c r="S638" s="283"/>
      <c r="T638" s="283"/>
      <c r="U638" s="283"/>
      <c r="V638" s="283"/>
      <c r="W638" s="283"/>
      <c r="X638" s="102"/>
      <c r="Y638" s="284"/>
      <c r="Z638" s="284"/>
      <c r="AA638" s="284"/>
      <c r="AB638" s="206" t="str">
        <f t="shared" si="31"/>
        <v/>
      </c>
      <c r="AC638" s="285"/>
      <c r="AD638" s="286"/>
      <c r="AE638" s="102"/>
      <c r="AF638" s="287"/>
      <c r="AG638" s="287"/>
      <c r="AH638" s="102"/>
      <c r="AI638" s="279"/>
      <c r="AJ638" s="279"/>
      <c r="AK638" s="279"/>
      <c r="AL638" s="279"/>
      <c r="AM638" s="279"/>
      <c r="AN638" s="279"/>
      <c r="AO638" s="279"/>
      <c r="AP638" s="279"/>
      <c r="AQ638" s="92"/>
      <c r="AR638" s="279"/>
      <c r="AS638" s="279"/>
      <c r="AT638" s="279"/>
      <c r="AU638" s="279"/>
      <c r="AV638" s="279"/>
      <c r="AW638" s="279"/>
      <c r="AX638" s="279"/>
      <c r="AY638" s="279"/>
      <c r="AZ638" s="279"/>
      <c r="BA638" s="279"/>
      <c r="BB638" s="279"/>
      <c r="BC638" s="279"/>
      <c r="BD638" s="279"/>
      <c r="BE638" s="279"/>
      <c r="BF638" s="279"/>
      <c r="BG638" s="279"/>
      <c r="BH638" s="279"/>
      <c r="BI638" s="279"/>
      <c r="BJ638" s="279"/>
      <c r="BK638" s="279"/>
      <c r="BL638" s="279"/>
      <c r="BM638" s="279"/>
      <c r="BN638" s="279"/>
      <c r="BO638" s="279"/>
      <c r="BP638" s="279"/>
      <c r="BQ638" s="279"/>
      <c r="BR638" s="279"/>
      <c r="BS638" s="279"/>
      <c r="BT638" s="279"/>
      <c r="BU638" s="279"/>
      <c r="BV638" s="279"/>
      <c r="BW638" s="279"/>
      <c r="BX638" s="279"/>
      <c r="BY638" s="279"/>
      <c r="BZ638" s="279"/>
      <c r="CA638" s="279"/>
      <c r="CB638" s="279"/>
      <c r="CC638" s="279"/>
      <c r="CD638" s="279"/>
      <c r="CE638" s="279"/>
      <c r="CF638" s="279"/>
      <c r="CG638" s="279"/>
      <c r="CH638" s="279"/>
      <c r="CI638" s="279"/>
      <c r="CJ638" s="279"/>
      <c r="CK638" s="279"/>
      <c r="CL638" s="279"/>
      <c r="CM638" s="279"/>
      <c r="CN638" s="279"/>
      <c r="CO638" s="279"/>
      <c r="CP638" s="289" t="str">
        <f t="shared" si="32"/>
        <v/>
      </c>
      <c r="CQ638" s="202"/>
    </row>
    <row r="639" spans="1:95" x14ac:dyDescent="0.3">
      <c r="A639" s="99"/>
      <c r="B639" s="268">
        <f t="shared" si="33"/>
        <v>630</v>
      </c>
      <c r="C639" s="280"/>
      <c r="D639" s="280"/>
      <c r="F639" s="280"/>
      <c r="G639" s="282"/>
      <c r="H639" s="101"/>
      <c r="I639" s="283"/>
      <c r="J639" s="283"/>
      <c r="K639" s="283"/>
      <c r="L639" s="283"/>
      <c r="M639" s="283"/>
      <c r="N639" s="283"/>
      <c r="O639" s="283"/>
      <c r="P639" s="101"/>
      <c r="Q639" s="283"/>
      <c r="R639" s="283"/>
      <c r="S639" s="283"/>
      <c r="T639" s="283"/>
      <c r="U639" s="283"/>
      <c r="V639" s="283"/>
      <c r="W639" s="283"/>
      <c r="X639" s="102"/>
      <c r="Y639" s="284"/>
      <c r="Z639" s="284"/>
      <c r="AA639" s="284"/>
      <c r="AB639" s="206" t="str">
        <f t="shared" si="31"/>
        <v/>
      </c>
      <c r="AC639" s="285"/>
      <c r="AD639" s="286"/>
      <c r="AE639" s="102"/>
      <c r="AF639" s="287"/>
      <c r="AG639" s="287"/>
      <c r="AH639" s="102"/>
      <c r="AI639" s="279"/>
      <c r="AJ639" s="279"/>
      <c r="AK639" s="279"/>
      <c r="AL639" s="279"/>
      <c r="AM639" s="279"/>
      <c r="AN639" s="279"/>
      <c r="AO639" s="279"/>
      <c r="AP639" s="279"/>
      <c r="AQ639" s="92"/>
      <c r="AR639" s="279"/>
      <c r="AS639" s="279"/>
      <c r="AT639" s="279"/>
      <c r="AU639" s="279"/>
      <c r="AV639" s="279"/>
      <c r="AW639" s="279"/>
      <c r="AX639" s="279"/>
      <c r="AY639" s="279"/>
      <c r="AZ639" s="279"/>
      <c r="BA639" s="279"/>
      <c r="BB639" s="279"/>
      <c r="BC639" s="279"/>
      <c r="BD639" s="279"/>
      <c r="BE639" s="279"/>
      <c r="BF639" s="279"/>
      <c r="BG639" s="279"/>
      <c r="BH639" s="279"/>
      <c r="BI639" s="279"/>
      <c r="BJ639" s="279"/>
      <c r="BK639" s="279"/>
      <c r="BL639" s="279"/>
      <c r="BM639" s="279"/>
      <c r="BN639" s="279"/>
      <c r="BO639" s="279"/>
      <c r="BP639" s="279"/>
      <c r="BQ639" s="279"/>
      <c r="BR639" s="279"/>
      <c r="BS639" s="279"/>
      <c r="BT639" s="279"/>
      <c r="BU639" s="279"/>
      <c r="BV639" s="279"/>
      <c r="BW639" s="279"/>
      <c r="BX639" s="279"/>
      <c r="BY639" s="279"/>
      <c r="BZ639" s="279"/>
      <c r="CA639" s="279"/>
      <c r="CB639" s="279"/>
      <c r="CC639" s="279"/>
      <c r="CD639" s="279"/>
      <c r="CE639" s="279"/>
      <c r="CF639" s="279"/>
      <c r="CG639" s="279"/>
      <c r="CH639" s="279"/>
      <c r="CI639" s="279"/>
      <c r="CJ639" s="279"/>
      <c r="CK639" s="279"/>
      <c r="CL639" s="279"/>
      <c r="CM639" s="279"/>
      <c r="CN639" s="279"/>
      <c r="CO639" s="279"/>
      <c r="CP639" s="289" t="str">
        <f t="shared" si="32"/>
        <v/>
      </c>
      <c r="CQ639" s="202"/>
    </row>
    <row r="640" spans="1:95" x14ac:dyDescent="0.3">
      <c r="A640" s="99"/>
      <c r="B640" s="268">
        <f t="shared" si="33"/>
        <v>631</v>
      </c>
      <c r="C640" s="280"/>
      <c r="D640" s="280"/>
      <c r="F640" s="280"/>
      <c r="G640" s="282"/>
      <c r="H640" s="101"/>
      <c r="I640" s="283"/>
      <c r="J640" s="283"/>
      <c r="K640" s="283"/>
      <c r="L640" s="283"/>
      <c r="M640" s="283"/>
      <c r="N640" s="283"/>
      <c r="O640" s="283"/>
      <c r="P640" s="101"/>
      <c r="Q640" s="283"/>
      <c r="R640" s="283"/>
      <c r="S640" s="283"/>
      <c r="T640" s="283"/>
      <c r="U640" s="283"/>
      <c r="V640" s="283"/>
      <c r="W640" s="283"/>
      <c r="X640" s="102"/>
      <c r="Y640" s="284"/>
      <c r="Z640" s="284"/>
      <c r="AA640" s="284"/>
      <c r="AB640" s="206" t="str">
        <f t="shared" si="31"/>
        <v/>
      </c>
      <c r="AC640" s="285"/>
      <c r="AD640" s="286"/>
      <c r="AE640" s="102"/>
      <c r="AF640" s="287"/>
      <c r="AG640" s="287"/>
      <c r="AH640" s="102"/>
      <c r="AI640" s="279"/>
      <c r="AJ640" s="279"/>
      <c r="AK640" s="279"/>
      <c r="AL640" s="279"/>
      <c r="AM640" s="279"/>
      <c r="AN640" s="279"/>
      <c r="AO640" s="279"/>
      <c r="AP640" s="279"/>
      <c r="AQ640" s="92"/>
      <c r="AR640" s="279"/>
      <c r="AS640" s="279"/>
      <c r="AT640" s="279"/>
      <c r="AU640" s="279"/>
      <c r="AV640" s="279"/>
      <c r="AW640" s="279"/>
      <c r="AX640" s="279"/>
      <c r="AY640" s="279"/>
      <c r="AZ640" s="279"/>
      <c r="BA640" s="279"/>
      <c r="BB640" s="279"/>
      <c r="BC640" s="279"/>
      <c r="BD640" s="279"/>
      <c r="BE640" s="279"/>
      <c r="BF640" s="279"/>
      <c r="BG640" s="279"/>
      <c r="BH640" s="279"/>
      <c r="BI640" s="279"/>
      <c r="BJ640" s="279"/>
      <c r="BK640" s="279"/>
      <c r="BL640" s="279"/>
      <c r="BM640" s="279"/>
      <c r="BN640" s="279"/>
      <c r="BO640" s="279"/>
      <c r="BP640" s="279"/>
      <c r="BQ640" s="279"/>
      <c r="BR640" s="279"/>
      <c r="BS640" s="279"/>
      <c r="BT640" s="279"/>
      <c r="BU640" s="279"/>
      <c r="BV640" s="279"/>
      <c r="BW640" s="279"/>
      <c r="BX640" s="279"/>
      <c r="BY640" s="279"/>
      <c r="BZ640" s="279"/>
      <c r="CA640" s="279"/>
      <c r="CB640" s="279"/>
      <c r="CC640" s="279"/>
      <c r="CD640" s="279"/>
      <c r="CE640" s="279"/>
      <c r="CF640" s="279"/>
      <c r="CG640" s="279"/>
      <c r="CH640" s="279"/>
      <c r="CI640" s="279"/>
      <c r="CJ640" s="279"/>
      <c r="CK640" s="279"/>
      <c r="CL640" s="279"/>
      <c r="CM640" s="279"/>
      <c r="CN640" s="279"/>
      <c r="CO640" s="279"/>
      <c r="CP640" s="289" t="str">
        <f t="shared" si="32"/>
        <v/>
      </c>
      <c r="CQ640" s="202"/>
    </row>
    <row r="641" spans="1:95" x14ac:dyDescent="0.3">
      <c r="A641" s="99"/>
      <c r="B641" s="268">
        <f t="shared" si="33"/>
        <v>632</v>
      </c>
      <c r="C641" s="280"/>
      <c r="D641" s="280"/>
      <c r="F641" s="280"/>
      <c r="G641" s="282"/>
      <c r="H641" s="101"/>
      <c r="I641" s="283"/>
      <c r="J641" s="283"/>
      <c r="K641" s="283"/>
      <c r="L641" s="283"/>
      <c r="M641" s="283"/>
      <c r="N641" s="283"/>
      <c r="O641" s="283"/>
      <c r="P641" s="101"/>
      <c r="Q641" s="283"/>
      <c r="R641" s="283"/>
      <c r="S641" s="283"/>
      <c r="T641" s="283"/>
      <c r="U641" s="283"/>
      <c r="V641" s="283"/>
      <c r="W641" s="283"/>
      <c r="X641" s="102"/>
      <c r="Y641" s="284"/>
      <c r="Z641" s="284"/>
      <c r="AA641" s="284"/>
      <c r="AB641" s="206" t="str">
        <f t="shared" si="31"/>
        <v/>
      </c>
      <c r="AC641" s="285"/>
      <c r="AD641" s="286"/>
      <c r="AE641" s="102"/>
      <c r="AF641" s="287"/>
      <c r="AG641" s="287"/>
      <c r="AH641" s="102"/>
      <c r="AI641" s="279"/>
      <c r="AJ641" s="279"/>
      <c r="AK641" s="279"/>
      <c r="AL641" s="279"/>
      <c r="AM641" s="279"/>
      <c r="AN641" s="279"/>
      <c r="AO641" s="279"/>
      <c r="AP641" s="279"/>
      <c r="AQ641" s="92"/>
      <c r="AR641" s="279"/>
      <c r="AS641" s="279"/>
      <c r="AT641" s="279"/>
      <c r="AU641" s="279"/>
      <c r="AV641" s="279"/>
      <c r="AW641" s="279"/>
      <c r="AX641" s="279"/>
      <c r="AY641" s="279"/>
      <c r="AZ641" s="279"/>
      <c r="BA641" s="279"/>
      <c r="BB641" s="279"/>
      <c r="BC641" s="279"/>
      <c r="BD641" s="279"/>
      <c r="BE641" s="279"/>
      <c r="BF641" s="279"/>
      <c r="BG641" s="279"/>
      <c r="BH641" s="279"/>
      <c r="BI641" s="279"/>
      <c r="BJ641" s="279"/>
      <c r="BK641" s="279"/>
      <c r="BL641" s="279"/>
      <c r="BM641" s="279"/>
      <c r="BN641" s="279"/>
      <c r="BO641" s="279"/>
      <c r="BP641" s="279"/>
      <c r="BQ641" s="279"/>
      <c r="BR641" s="279"/>
      <c r="BS641" s="279"/>
      <c r="BT641" s="279"/>
      <c r="BU641" s="279"/>
      <c r="BV641" s="279"/>
      <c r="BW641" s="279"/>
      <c r="BX641" s="279"/>
      <c r="BY641" s="279"/>
      <c r="BZ641" s="279"/>
      <c r="CA641" s="279"/>
      <c r="CB641" s="279"/>
      <c r="CC641" s="279"/>
      <c r="CD641" s="279"/>
      <c r="CE641" s="279"/>
      <c r="CF641" s="279"/>
      <c r="CG641" s="279"/>
      <c r="CH641" s="279"/>
      <c r="CI641" s="279"/>
      <c r="CJ641" s="279"/>
      <c r="CK641" s="279"/>
      <c r="CL641" s="279"/>
      <c r="CM641" s="279"/>
      <c r="CN641" s="279"/>
      <c r="CO641" s="279"/>
      <c r="CP641" s="289" t="str">
        <f t="shared" si="32"/>
        <v/>
      </c>
      <c r="CQ641" s="202"/>
    </row>
    <row r="642" spans="1:95" x14ac:dyDescent="0.3">
      <c r="A642" s="99"/>
      <c r="B642" s="268">
        <f t="shared" si="33"/>
        <v>633</v>
      </c>
      <c r="C642" s="280"/>
      <c r="D642" s="280"/>
      <c r="F642" s="280"/>
      <c r="G642" s="282"/>
      <c r="H642" s="101"/>
      <c r="I642" s="283"/>
      <c r="J642" s="283"/>
      <c r="K642" s="283"/>
      <c r="L642" s="283"/>
      <c r="M642" s="283"/>
      <c r="N642" s="283"/>
      <c r="O642" s="283"/>
      <c r="P642" s="101"/>
      <c r="Q642" s="283"/>
      <c r="R642" s="283"/>
      <c r="S642" s="283"/>
      <c r="T642" s="283"/>
      <c r="U642" s="283"/>
      <c r="V642" s="283"/>
      <c r="W642" s="283"/>
      <c r="X642" s="102"/>
      <c r="Y642" s="284"/>
      <c r="Z642" s="284"/>
      <c r="AA642" s="284"/>
      <c r="AB642" s="206" t="str">
        <f t="shared" si="31"/>
        <v/>
      </c>
      <c r="AC642" s="285"/>
      <c r="AD642" s="286"/>
      <c r="AE642" s="102"/>
      <c r="AF642" s="287"/>
      <c r="AG642" s="287"/>
      <c r="AH642" s="102"/>
      <c r="AI642" s="279"/>
      <c r="AJ642" s="279"/>
      <c r="AK642" s="279"/>
      <c r="AL642" s="279"/>
      <c r="AM642" s="279"/>
      <c r="AN642" s="279"/>
      <c r="AO642" s="279"/>
      <c r="AP642" s="279"/>
      <c r="AQ642" s="92"/>
      <c r="AR642" s="279"/>
      <c r="AS642" s="279"/>
      <c r="AT642" s="279"/>
      <c r="AU642" s="279"/>
      <c r="AV642" s="279"/>
      <c r="AW642" s="279"/>
      <c r="AX642" s="279"/>
      <c r="AY642" s="279"/>
      <c r="AZ642" s="279"/>
      <c r="BA642" s="279"/>
      <c r="BB642" s="279"/>
      <c r="BC642" s="279"/>
      <c r="BD642" s="279"/>
      <c r="BE642" s="279"/>
      <c r="BF642" s="279"/>
      <c r="BG642" s="279"/>
      <c r="BH642" s="279"/>
      <c r="BI642" s="279"/>
      <c r="BJ642" s="279"/>
      <c r="BK642" s="279"/>
      <c r="BL642" s="279"/>
      <c r="BM642" s="279"/>
      <c r="BN642" s="279"/>
      <c r="BO642" s="279"/>
      <c r="BP642" s="279"/>
      <c r="BQ642" s="279"/>
      <c r="BR642" s="279"/>
      <c r="BS642" s="279"/>
      <c r="BT642" s="279"/>
      <c r="BU642" s="279"/>
      <c r="BV642" s="279"/>
      <c r="BW642" s="279"/>
      <c r="BX642" s="279"/>
      <c r="BY642" s="279"/>
      <c r="BZ642" s="279"/>
      <c r="CA642" s="279"/>
      <c r="CB642" s="279"/>
      <c r="CC642" s="279"/>
      <c r="CD642" s="279"/>
      <c r="CE642" s="279"/>
      <c r="CF642" s="279"/>
      <c r="CG642" s="279"/>
      <c r="CH642" s="279"/>
      <c r="CI642" s="279"/>
      <c r="CJ642" s="279"/>
      <c r="CK642" s="279"/>
      <c r="CL642" s="279"/>
      <c r="CM642" s="279"/>
      <c r="CN642" s="279"/>
      <c r="CO642" s="279"/>
      <c r="CP642" s="289" t="str">
        <f t="shared" si="32"/>
        <v/>
      </c>
      <c r="CQ642" s="202"/>
    </row>
    <row r="643" spans="1:95" x14ac:dyDescent="0.3">
      <c r="A643" s="99"/>
      <c r="B643" s="268">
        <f t="shared" si="33"/>
        <v>634</v>
      </c>
      <c r="C643" s="280"/>
      <c r="D643" s="280"/>
      <c r="F643" s="280"/>
      <c r="G643" s="282"/>
      <c r="H643" s="101"/>
      <c r="I643" s="283"/>
      <c r="J643" s="283"/>
      <c r="K643" s="283"/>
      <c r="L643" s="283"/>
      <c r="M643" s="283"/>
      <c r="N643" s="283"/>
      <c r="O643" s="283"/>
      <c r="P643" s="101"/>
      <c r="Q643" s="283"/>
      <c r="R643" s="283"/>
      <c r="S643" s="283"/>
      <c r="T643" s="283"/>
      <c r="U643" s="283"/>
      <c r="V643" s="283"/>
      <c r="W643" s="283"/>
      <c r="X643" s="102"/>
      <c r="Y643" s="284"/>
      <c r="Z643" s="284"/>
      <c r="AA643" s="284"/>
      <c r="AB643" s="206" t="str">
        <f t="shared" si="31"/>
        <v/>
      </c>
      <c r="AC643" s="285"/>
      <c r="AD643" s="286"/>
      <c r="AE643" s="102"/>
      <c r="AF643" s="287"/>
      <c r="AG643" s="287"/>
      <c r="AH643" s="102"/>
      <c r="AI643" s="279"/>
      <c r="AJ643" s="279"/>
      <c r="AK643" s="279"/>
      <c r="AL643" s="279"/>
      <c r="AM643" s="279"/>
      <c r="AN643" s="279"/>
      <c r="AO643" s="279"/>
      <c r="AP643" s="279"/>
      <c r="AQ643" s="92"/>
      <c r="AR643" s="279"/>
      <c r="AS643" s="279"/>
      <c r="AT643" s="279"/>
      <c r="AU643" s="279"/>
      <c r="AV643" s="279"/>
      <c r="AW643" s="279"/>
      <c r="AX643" s="279"/>
      <c r="AY643" s="279"/>
      <c r="AZ643" s="279"/>
      <c r="BA643" s="279"/>
      <c r="BB643" s="279"/>
      <c r="BC643" s="279"/>
      <c r="BD643" s="279"/>
      <c r="BE643" s="279"/>
      <c r="BF643" s="279"/>
      <c r="BG643" s="279"/>
      <c r="BH643" s="279"/>
      <c r="BI643" s="279"/>
      <c r="BJ643" s="279"/>
      <c r="BK643" s="279"/>
      <c r="BL643" s="279"/>
      <c r="BM643" s="279"/>
      <c r="BN643" s="279"/>
      <c r="BO643" s="279"/>
      <c r="BP643" s="279"/>
      <c r="BQ643" s="279"/>
      <c r="BR643" s="279"/>
      <c r="BS643" s="279"/>
      <c r="BT643" s="279"/>
      <c r="BU643" s="279"/>
      <c r="BV643" s="279"/>
      <c r="BW643" s="279"/>
      <c r="BX643" s="279"/>
      <c r="BY643" s="279"/>
      <c r="BZ643" s="279"/>
      <c r="CA643" s="279"/>
      <c r="CB643" s="279"/>
      <c r="CC643" s="279"/>
      <c r="CD643" s="279"/>
      <c r="CE643" s="279"/>
      <c r="CF643" s="279"/>
      <c r="CG643" s="279"/>
      <c r="CH643" s="279"/>
      <c r="CI643" s="279"/>
      <c r="CJ643" s="279"/>
      <c r="CK643" s="279"/>
      <c r="CL643" s="279"/>
      <c r="CM643" s="279"/>
      <c r="CN643" s="279"/>
      <c r="CO643" s="279"/>
      <c r="CP643" s="289" t="str">
        <f t="shared" si="32"/>
        <v/>
      </c>
      <c r="CQ643" s="202"/>
    </row>
    <row r="644" spans="1:95" x14ac:dyDescent="0.3">
      <c r="A644" s="99"/>
      <c r="B644" s="268">
        <f t="shared" si="33"/>
        <v>635</v>
      </c>
      <c r="C644" s="280"/>
      <c r="D644" s="280"/>
      <c r="F644" s="280"/>
      <c r="G644" s="282"/>
      <c r="H644" s="101"/>
      <c r="I644" s="283"/>
      <c r="J644" s="283"/>
      <c r="K644" s="283"/>
      <c r="L644" s="283"/>
      <c r="M644" s="283"/>
      <c r="N644" s="283"/>
      <c r="O644" s="283"/>
      <c r="P644" s="101"/>
      <c r="Q644" s="283"/>
      <c r="R644" s="283"/>
      <c r="S644" s="283"/>
      <c r="T644" s="283"/>
      <c r="U644" s="283"/>
      <c r="V644" s="283"/>
      <c r="W644" s="283"/>
      <c r="X644" s="102"/>
      <c r="Y644" s="284"/>
      <c r="Z644" s="284"/>
      <c r="AA644" s="284"/>
      <c r="AB644" s="206" t="str">
        <f t="shared" si="31"/>
        <v/>
      </c>
      <c r="AC644" s="285"/>
      <c r="AD644" s="286"/>
      <c r="AE644" s="102"/>
      <c r="AF644" s="287"/>
      <c r="AG644" s="287"/>
      <c r="AH644" s="102"/>
      <c r="AI644" s="279"/>
      <c r="AJ644" s="279"/>
      <c r="AK644" s="279"/>
      <c r="AL644" s="279"/>
      <c r="AM644" s="279"/>
      <c r="AN644" s="279"/>
      <c r="AO644" s="279"/>
      <c r="AP644" s="279"/>
      <c r="AQ644" s="92"/>
      <c r="AR644" s="279"/>
      <c r="AS644" s="279"/>
      <c r="AT644" s="279"/>
      <c r="AU644" s="279"/>
      <c r="AV644" s="279"/>
      <c r="AW644" s="279"/>
      <c r="AX644" s="279"/>
      <c r="AY644" s="279"/>
      <c r="AZ644" s="279"/>
      <c r="BA644" s="279"/>
      <c r="BB644" s="279"/>
      <c r="BC644" s="279"/>
      <c r="BD644" s="279"/>
      <c r="BE644" s="279"/>
      <c r="BF644" s="279"/>
      <c r="BG644" s="279"/>
      <c r="BH644" s="279"/>
      <c r="BI644" s="279"/>
      <c r="BJ644" s="279"/>
      <c r="BK644" s="279"/>
      <c r="BL644" s="279"/>
      <c r="BM644" s="279"/>
      <c r="BN644" s="279"/>
      <c r="BO644" s="279"/>
      <c r="BP644" s="279"/>
      <c r="BQ644" s="279"/>
      <c r="BR644" s="279"/>
      <c r="BS644" s="279"/>
      <c r="BT644" s="279"/>
      <c r="BU644" s="279"/>
      <c r="BV644" s="279"/>
      <c r="BW644" s="279"/>
      <c r="BX644" s="279"/>
      <c r="BY644" s="279"/>
      <c r="BZ644" s="279"/>
      <c r="CA644" s="279"/>
      <c r="CB644" s="279"/>
      <c r="CC644" s="279"/>
      <c r="CD644" s="279"/>
      <c r="CE644" s="279"/>
      <c r="CF644" s="279"/>
      <c r="CG644" s="279"/>
      <c r="CH644" s="279"/>
      <c r="CI644" s="279"/>
      <c r="CJ644" s="279"/>
      <c r="CK644" s="279"/>
      <c r="CL644" s="279"/>
      <c r="CM644" s="279"/>
      <c r="CN644" s="279"/>
      <c r="CO644" s="279"/>
      <c r="CP644" s="289" t="str">
        <f t="shared" si="32"/>
        <v/>
      </c>
      <c r="CQ644" s="202"/>
    </row>
    <row r="645" spans="1:95" x14ac:dyDescent="0.3">
      <c r="A645" s="99"/>
      <c r="B645" s="268">
        <f t="shared" si="33"/>
        <v>636</v>
      </c>
      <c r="C645" s="280"/>
      <c r="D645" s="280"/>
      <c r="F645" s="280"/>
      <c r="G645" s="282"/>
      <c r="H645" s="101"/>
      <c r="I645" s="283"/>
      <c r="J645" s="283"/>
      <c r="K645" s="283"/>
      <c r="L645" s="283"/>
      <c r="M645" s="283"/>
      <c r="N645" s="283"/>
      <c r="O645" s="283"/>
      <c r="P645" s="101"/>
      <c r="Q645" s="283"/>
      <c r="R645" s="283"/>
      <c r="S645" s="283"/>
      <c r="T645" s="283"/>
      <c r="U645" s="283"/>
      <c r="V645" s="283"/>
      <c r="W645" s="283"/>
      <c r="X645" s="102"/>
      <c r="Y645" s="284"/>
      <c r="Z645" s="284"/>
      <c r="AA645" s="284"/>
      <c r="AB645" s="206" t="str">
        <f t="shared" si="31"/>
        <v/>
      </c>
      <c r="AC645" s="285"/>
      <c r="AD645" s="286"/>
      <c r="AE645" s="102"/>
      <c r="AF645" s="287"/>
      <c r="AG645" s="287"/>
      <c r="AH645" s="102"/>
      <c r="AI645" s="279"/>
      <c r="AJ645" s="279"/>
      <c r="AK645" s="279"/>
      <c r="AL645" s="279"/>
      <c r="AM645" s="279"/>
      <c r="AN645" s="279"/>
      <c r="AO645" s="279"/>
      <c r="AP645" s="279"/>
      <c r="AQ645" s="92"/>
      <c r="AR645" s="279"/>
      <c r="AS645" s="279"/>
      <c r="AT645" s="279"/>
      <c r="AU645" s="279"/>
      <c r="AV645" s="279"/>
      <c r="AW645" s="279"/>
      <c r="AX645" s="279"/>
      <c r="AY645" s="279"/>
      <c r="AZ645" s="279"/>
      <c r="BA645" s="279"/>
      <c r="BB645" s="279"/>
      <c r="BC645" s="279"/>
      <c r="BD645" s="279"/>
      <c r="BE645" s="279"/>
      <c r="BF645" s="279"/>
      <c r="BG645" s="279"/>
      <c r="BH645" s="279"/>
      <c r="BI645" s="279"/>
      <c r="BJ645" s="279"/>
      <c r="BK645" s="279"/>
      <c r="BL645" s="279"/>
      <c r="BM645" s="279"/>
      <c r="BN645" s="279"/>
      <c r="BO645" s="279"/>
      <c r="BP645" s="279"/>
      <c r="BQ645" s="279"/>
      <c r="BR645" s="279"/>
      <c r="BS645" s="279"/>
      <c r="BT645" s="279"/>
      <c r="BU645" s="279"/>
      <c r="BV645" s="279"/>
      <c r="BW645" s="279"/>
      <c r="BX645" s="279"/>
      <c r="BY645" s="279"/>
      <c r="BZ645" s="279"/>
      <c r="CA645" s="279"/>
      <c r="CB645" s="279"/>
      <c r="CC645" s="279"/>
      <c r="CD645" s="279"/>
      <c r="CE645" s="279"/>
      <c r="CF645" s="279"/>
      <c r="CG645" s="279"/>
      <c r="CH645" s="279"/>
      <c r="CI645" s="279"/>
      <c r="CJ645" s="279"/>
      <c r="CK645" s="279"/>
      <c r="CL645" s="279"/>
      <c r="CM645" s="279"/>
      <c r="CN645" s="279"/>
      <c r="CO645" s="279"/>
      <c r="CP645" s="289" t="str">
        <f t="shared" si="32"/>
        <v/>
      </c>
      <c r="CQ645" s="202"/>
    </row>
    <row r="646" spans="1:95" x14ac:dyDescent="0.3">
      <c r="A646" s="99"/>
      <c r="B646" s="268">
        <f t="shared" si="33"/>
        <v>637</v>
      </c>
      <c r="C646" s="280"/>
      <c r="D646" s="280"/>
      <c r="F646" s="280"/>
      <c r="G646" s="282"/>
      <c r="H646" s="101"/>
      <c r="I646" s="283"/>
      <c r="J646" s="283"/>
      <c r="K646" s="283"/>
      <c r="L646" s="283"/>
      <c r="M646" s="283"/>
      <c r="N646" s="283"/>
      <c r="O646" s="283"/>
      <c r="P646" s="101"/>
      <c r="Q646" s="283"/>
      <c r="R646" s="283"/>
      <c r="S646" s="283"/>
      <c r="T646" s="283"/>
      <c r="U646" s="283"/>
      <c r="V646" s="283"/>
      <c r="W646" s="283"/>
      <c r="X646" s="102"/>
      <c r="Y646" s="284"/>
      <c r="Z646" s="284"/>
      <c r="AA646" s="284"/>
      <c r="AB646" s="206" t="str">
        <f t="shared" si="31"/>
        <v/>
      </c>
      <c r="AC646" s="285"/>
      <c r="AD646" s="286"/>
      <c r="AE646" s="102"/>
      <c r="AF646" s="287"/>
      <c r="AG646" s="287"/>
      <c r="AH646" s="102"/>
      <c r="AI646" s="279"/>
      <c r="AJ646" s="279"/>
      <c r="AK646" s="279"/>
      <c r="AL646" s="279"/>
      <c r="AM646" s="279"/>
      <c r="AN646" s="279"/>
      <c r="AO646" s="279"/>
      <c r="AP646" s="279"/>
      <c r="AQ646" s="92"/>
      <c r="AR646" s="279"/>
      <c r="AS646" s="279"/>
      <c r="AT646" s="279"/>
      <c r="AU646" s="279"/>
      <c r="AV646" s="279"/>
      <c r="AW646" s="279"/>
      <c r="AX646" s="279"/>
      <c r="AY646" s="279"/>
      <c r="AZ646" s="279"/>
      <c r="BA646" s="279"/>
      <c r="BB646" s="279"/>
      <c r="BC646" s="279"/>
      <c r="BD646" s="279"/>
      <c r="BE646" s="279"/>
      <c r="BF646" s="279"/>
      <c r="BG646" s="279"/>
      <c r="BH646" s="279"/>
      <c r="BI646" s="279"/>
      <c r="BJ646" s="279"/>
      <c r="BK646" s="279"/>
      <c r="BL646" s="279"/>
      <c r="BM646" s="279"/>
      <c r="BN646" s="279"/>
      <c r="BO646" s="279"/>
      <c r="BP646" s="279"/>
      <c r="BQ646" s="279"/>
      <c r="BR646" s="279"/>
      <c r="BS646" s="279"/>
      <c r="BT646" s="279"/>
      <c r="BU646" s="279"/>
      <c r="BV646" s="279"/>
      <c r="BW646" s="279"/>
      <c r="BX646" s="279"/>
      <c r="BY646" s="279"/>
      <c r="BZ646" s="279"/>
      <c r="CA646" s="279"/>
      <c r="CB646" s="279"/>
      <c r="CC646" s="279"/>
      <c r="CD646" s="279"/>
      <c r="CE646" s="279"/>
      <c r="CF646" s="279"/>
      <c r="CG646" s="279"/>
      <c r="CH646" s="279"/>
      <c r="CI646" s="279"/>
      <c r="CJ646" s="279"/>
      <c r="CK646" s="279"/>
      <c r="CL646" s="279"/>
      <c r="CM646" s="279"/>
      <c r="CN646" s="279"/>
      <c r="CO646" s="279"/>
      <c r="CP646" s="289" t="str">
        <f t="shared" si="32"/>
        <v/>
      </c>
      <c r="CQ646" s="202"/>
    </row>
    <row r="647" spans="1:95" x14ac:dyDescent="0.3">
      <c r="A647" s="99"/>
      <c r="B647" s="268">
        <f t="shared" si="33"/>
        <v>638</v>
      </c>
      <c r="C647" s="280"/>
      <c r="D647" s="280"/>
      <c r="F647" s="280"/>
      <c r="G647" s="282"/>
      <c r="H647" s="101"/>
      <c r="I647" s="283"/>
      <c r="J647" s="283"/>
      <c r="K647" s="283"/>
      <c r="L647" s="283"/>
      <c r="M647" s="283"/>
      <c r="N647" s="283"/>
      <c r="O647" s="283"/>
      <c r="P647" s="101"/>
      <c r="Q647" s="283"/>
      <c r="R647" s="283"/>
      <c r="S647" s="283"/>
      <c r="T647" s="283"/>
      <c r="U647" s="283"/>
      <c r="V647" s="283"/>
      <c r="W647" s="283"/>
      <c r="X647" s="102"/>
      <c r="Y647" s="284"/>
      <c r="Z647" s="284"/>
      <c r="AA647" s="284"/>
      <c r="AB647" s="206" t="str">
        <f t="shared" si="31"/>
        <v/>
      </c>
      <c r="AC647" s="285"/>
      <c r="AD647" s="286"/>
      <c r="AE647" s="102"/>
      <c r="AF647" s="287"/>
      <c r="AG647" s="287"/>
      <c r="AH647" s="102"/>
      <c r="AI647" s="279"/>
      <c r="AJ647" s="279"/>
      <c r="AK647" s="279"/>
      <c r="AL647" s="279"/>
      <c r="AM647" s="279"/>
      <c r="AN647" s="279"/>
      <c r="AO647" s="279"/>
      <c r="AP647" s="279"/>
      <c r="AQ647" s="92"/>
      <c r="AR647" s="279"/>
      <c r="AS647" s="279"/>
      <c r="AT647" s="279"/>
      <c r="AU647" s="279"/>
      <c r="AV647" s="279"/>
      <c r="AW647" s="279"/>
      <c r="AX647" s="279"/>
      <c r="AY647" s="279"/>
      <c r="AZ647" s="279"/>
      <c r="BA647" s="279"/>
      <c r="BB647" s="279"/>
      <c r="BC647" s="279"/>
      <c r="BD647" s="279"/>
      <c r="BE647" s="279"/>
      <c r="BF647" s="279"/>
      <c r="BG647" s="279"/>
      <c r="BH647" s="279"/>
      <c r="BI647" s="279"/>
      <c r="BJ647" s="279"/>
      <c r="BK647" s="279"/>
      <c r="BL647" s="279"/>
      <c r="BM647" s="279"/>
      <c r="BN647" s="279"/>
      <c r="BO647" s="279"/>
      <c r="BP647" s="279"/>
      <c r="BQ647" s="279"/>
      <c r="BR647" s="279"/>
      <c r="BS647" s="279"/>
      <c r="BT647" s="279"/>
      <c r="BU647" s="279"/>
      <c r="BV647" s="279"/>
      <c r="BW647" s="279"/>
      <c r="BX647" s="279"/>
      <c r="BY647" s="279"/>
      <c r="BZ647" s="279"/>
      <c r="CA647" s="279"/>
      <c r="CB647" s="279"/>
      <c r="CC647" s="279"/>
      <c r="CD647" s="279"/>
      <c r="CE647" s="279"/>
      <c r="CF647" s="279"/>
      <c r="CG647" s="279"/>
      <c r="CH647" s="279"/>
      <c r="CI647" s="279"/>
      <c r="CJ647" s="279"/>
      <c r="CK647" s="279"/>
      <c r="CL647" s="279"/>
      <c r="CM647" s="279"/>
      <c r="CN647" s="279"/>
      <c r="CO647" s="279"/>
      <c r="CP647" s="289" t="str">
        <f t="shared" si="32"/>
        <v/>
      </c>
      <c r="CQ647" s="202"/>
    </row>
    <row r="648" spans="1:95" x14ac:dyDescent="0.3">
      <c r="A648" s="99"/>
      <c r="B648" s="268">
        <f t="shared" si="33"/>
        <v>639</v>
      </c>
      <c r="C648" s="280"/>
      <c r="D648" s="280"/>
      <c r="F648" s="280"/>
      <c r="G648" s="282"/>
      <c r="H648" s="101"/>
      <c r="I648" s="283"/>
      <c r="J648" s="283"/>
      <c r="K648" s="283"/>
      <c r="L648" s="283"/>
      <c r="M648" s="283"/>
      <c r="N648" s="283"/>
      <c r="O648" s="283"/>
      <c r="P648" s="101"/>
      <c r="Q648" s="283"/>
      <c r="R648" s="283"/>
      <c r="S648" s="283"/>
      <c r="T648" s="283"/>
      <c r="U648" s="283"/>
      <c r="V648" s="283"/>
      <c r="W648" s="283"/>
      <c r="X648" s="102"/>
      <c r="Y648" s="284"/>
      <c r="Z648" s="284"/>
      <c r="AA648" s="284"/>
      <c r="AB648" s="206" t="str">
        <f t="shared" si="31"/>
        <v/>
      </c>
      <c r="AC648" s="285"/>
      <c r="AD648" s="286"/>
      <c r="AE648" s="102"/>
      <c r="AF648" s="287"/>
      <c r="AG648" s="287"/>
      <c r="AH648" s="102"/>
      <c r="AI648" s="279"/>
      <c r="AJ648" s="279"/>
      <c r="AK648" s="279"/>
      <c r="AL648" s="279"/>
      <c r="AM648" s="279"/>
      <c r="AN648" s="279"/>
      <c r="AO648" s="279"/>
      <c r="AP648" s="279"/>
      <c r="AQ648" s="92"/>
      <c r="AR648" s="279"/>
      <c r="AS648" s="279"/>
      <c r="AT648" s="279"/>
      <c r="AU648" s="279"/>
      <c r="AV648" s="279"/>
      <c r="AW648" s="279"/>
      <c r="AX648" s="279"/>
      <c r="AY648" s="279"/>
      <c r="AZ648" s="279"/>
      <c r="BA648" s="279"/>
      <c r="BB648" s="279"/>
      <c r="BC648" s="279"/>
      <c r="BD648" s="279"/>
      <c r="BE648" s="279"/>
      <c r="BF648" s="279"/>
      <c r="BG648" s="279"/>
      <c r="BH648" s="279"/>
      <c r="BI648" s="279"/>
      <c r="BJ648" s="279"/>
      <c r="BK648" s="279"/>
      <c r="BL648" s="279"/>
      <c r="BM648" s="279"/>
      <c r="BN648" s="279"/>
      <c r="BO648" s="279"/>
      <c r="BP648" s="279"/>
      <c r="BQ648" s="279"/>
      <c r="BR648" s="279"/>
      <c r="BS648" s="279"/>
      <c r="BT648" s="279"/>
      <c r="BU648" s="279"/>
      <c r="BV648" s="279"/>
      <c r="BW648" s="279"/>
      <c r="BX648" s="279"/>
      <c r="BY648" s="279"/>
      <c r="BZ648" s="279"/>
      <c r="CA648" s="279"/>
      <c r="CB648" s="279"/>
      <c r="CC648" s="279"/>
      <c r="CD648" s="279"/>
      <c r="CE648" s="279"/>
      <c r="CF648" s="279"/>
      <c r="CG648" s="279"/>
      <c r="CH648" s="279"/>
      <c r="CI648" s="279"/>
      <c r="CJ648" s="279"/>
      <c r="CK648" s="279"/>
      <c r="CL648" s="279"/>
      <c r="CM648" s="279"/>
      <c r="CN648" s="279"/>
      <c r="CO648" s="279"/>
      <c r="CP648" s="289" t="str">
        <f t="shared" si="32"/>
        <v/>
      </c>
      <c r="CQ648" s="202"/>
    </row>
    <row r="649" spans="1:95" x14ac:dyDescent="0.3">
      <c r="A649" s="99"/>
      <c r="B649" s="268">
        <f t="shared" si="33"/>
        <v>640</v>
      </c>
      <c r="C649" s="280"/>
      <c r="D649" s="280"/>
      <c r="F649" s="280"/>
      <c r="G649" s="282"/>
      <c r="H649" s="101"/>
      <c r="I649" s="283"/>
      <c r="J649" s="283"/>
      <c r="K649" s="283"/>
      <c r="L649" s="283"/>
      <c r="M649" s="283"/>
      <c r="N649" s="283"/>
      <c r="O649" s="283"/>
      <c r="P649" s="101"/>
      <c r="Q649" s="283"/>
      <c r="R649" s="283"/>
      <c r="S649" s="283"/>
      <c r="T649" s="283"/>
      <c r="U649" s="283"/>
      <c r="V649" s="283"/>
      <c r="W649" s="283"/>
      <c r="X649" s="102"/>
      <c r="Y649" s="284"/>
      <c r="Z649" s="284"/>
      <c r="AA649" s="284"/>
      <c r="AB649" s="206" t="str">
        <f t="shared" si="31"/>
        <v/>
      </c>
      <c r="AC649" s="285"/>
      <c r="AD649" s="286"/>
      <c r="AE649" s="102"/>
      <c r="AF649" s="287"/>
      <c r="AG649" s="287"/>
      <c r="AH649" s="102"/>
      <c r="AI649" s="279"/>
      <c r="AJ649" s="279"/>
      <c r="AK649" s="279"/>
      <c r="AL649" s="279"/>
      <c r="AM649" s="279"/>
      <c r="AN649" s="279"/>
      <c r="AO649" s="279"/>
      <c r="AP649" s="279"/>
      <c r="AQ649" s="92"/>
      <c r="AR649" s="279"/>
      <c r="AS649" s="279"/>
      <c r="AT649" s="279"/>
      <c r="AU649" s="279"/>
      <c r="AV649" s="279"/>
      <c r="AW649" s="279"/>
      <c r="AX649" s="279"/>
      <c r="AY649" s="279"/>
      <c r="AZ649" s="279"/>
      <c r="BA649" s="279"/>
      <c r="BB649" s="279"/>
      <c r="BC649" s="279"/>
      <c r="BD649" s="279"/>
      <c r="BE649" s="279"/>
      <c r="BF649" s="279"/>
      <c r="BG649" s="279"/>
      <c r="BH649" s="279"/>
      <c r="BI649" s="279"/>
      <c r="BJ649" s="279"/>
      <c r="BK649" s="279"/>
      <c r="BL649" s="279"/>
      <c r="BM649" s="279"/>
      <c r="BN649" s="279"/>
      <c r="BO649" s="279"/>
      <c r="BP649" s="279"/>
      <c r="BQ649" s="279"/>
      <c r="BR649" s="279"/>
      <c r="BS649" s="279"/>
      <c r="BT649" s="279"/>
      <c r="BU649" s="279"/>
      <c r="BV649" s="279"/>
      <c r="BW649" s="279"/>
      <c r="BX649" s="279"/>
      <c r="BY649" s="279"/>
      <c r="BZ649" s="279"/>
      <c r="CA649" s="279"/>
      <c r="CB649" s="279"/>
      <c r="CC649" s="279"/>
      <c r="CD649" s="279"/>
      <c r="CE649" s="279"/>
      <c r="CF649" s="279"/>
      <c r="CG649" s="279"/>
      <c r="CH649" s="279"/>
      <c r="CI649" s="279"/>
      <c r="CJ649" s="279"/>
      <c r="CK649" s="279"/>
      <c r="CL649" s="279"/>
      <c r="CM649" s="279"/>
      <c r="CN649" s="279"/>
      <c r="CO649" s="279"/>
      <c r="CP649" s="289" t="str">
        <f t="shared" si="32"/>
        <v/>
      </c>
      <c r="CQ649" s="202"/>
    </row>
    <row r="650" spans="1:95" x14ac:dyDescent="0.3">
      <c r="A650" s="99"/>
      <c r="B650" s="268">
        <f t="shared" si="33"/>
        <v>641</v>
      </c>
      <c r="C650" s="280"/>
      <c r="D650" s="280"/>
      <c r="F650" s="280"/>
      <c r="G650" s="282"/>
      <c r="H650" s="101"/>
      <c r="I650" s="283"/>
      <c r="J650" s="283"/>
      <c r="K650" s="283"/>
      <c r="L650" s="283"/>
      <c r="M650" s="283"/>
      <c r="N650" s="283"/>
      <c r="O650" s="283"/>
      <c r="P650" s="101"/>
      <c r="Q650" s="283"/>
      <c r="R650" s="283"/>
      <c r="S650" s="283"/>
      <c r="T650" s="283"/>
      <c r="U650" s="283"/>
      <c r="V650" s="283"/>
      <c r="W650" s="283"/>
      <c r="X650" s="102"/>
      <c r="Y650" s="284"/>
      <c r="Z650" s="284"/>
      <c r="AA650" s="284"/>
      <c r="AB650" s="206" t="str">
        <f t="shared" si="31"/>
        <v/>
      </c>
      <c r="AC650" s="285"/>
      <c r="AD650" s="286"/>
      <c r="AE650" s="102"/>
      <c r="AF650" s="287"/>
      <c r="AG650" s="287"/>
      <c r="AH650" s="102"/>
      <c r="AI650" s="279"/>
      <c r="AJ650" s="279"/>
      <c r="AK650" s="279"/>
      <c r="AL650" s="279"/>
      <c r="AM650" s="279"/>
      <c r="AN650" s="279"/>
      <c r="AO650" s="279"/>
      <c r="AP650" s="279"/>
      <c r="AQ650" s="92"/>
      <c r="AR650" s="279"/>
      <c r="AS650" s="279"/>
      <c r="AT650" s="279"/>
      <c r="AU650" s="279"/>
      <c r="AV650" s="279"/>
      <c r="AW650" s="279"/>
      <c r="AX650" s="279"/>
      <c r="AY650" s="279"/>
      <c r="AZ650" s="279"/>
      <c r="BA650" s="279"/>
      <c r="BB650" s="279"/>
      <c r="BC650" s="279"/>
      <c r="BD650" s="279"/>
      <c r="BE650" s="279"/>
      <c r="BF650" s="279"/>
      <c r="BG650" s="279"/>
      <c r="BH650" s="279"/>
      <c r="BI650" s="279"/>
      <c r="BJ650" s="279"/>
      <c r="BK650" s="279"/>
      <c r="BL650" s="279"/>
      <c r="BM650" s="279"/>
      <c r="BN650" s="279"/>
      <c r="BO650" s="279"/>
      <c r="BP650" s="279"/>
      <c r="BQ650" s="279"/>
      <c r="BR650" s="279"/>
      <c r="BS650" s="279"/>
      <c r="BT650" s="279"/>
      <c r="BU650" s="279"/>
      <c r="BV650" s="279"/>
      <c r="BW650" s="279"/>
      <c r="BX650" s="279"/>
      <c r="BY650" s="279"/>
      <c r="BZ650" s="279"/>
      <c r="CA650" s="279"/>
      <c r="CB650" s="279"/>
      <c r="CC650" s="279"/>
      <c r="CD650" s="279"/>
      <c r="CE650" s="279"/>
      <c r="CF650" s="279"/>
      <c r="CG650" s="279"/>
      <c r="CH650" s="279"/>
      <c r="CI650" s="279"/>
      <c r="CJ650" s="279"/>
      <c r="CK650" s="279"/>
      <c r="CL650" s="279"/>
      <c r="CM650" s="279"/>
      <c r="CN650" s="279"/>
      <c r="CO650" s="279"/>
      <c r="CP650" s="289" t="str">
        <f t="shared" si="32"/>
        <v/>
      </c>
      <c r="CQ650" s="202"/>
    </row>
    <row r="651" spans="1:95" x14ac:dyDescent="0.3">
      <c r="A651" s="99"/>
      <c r="B651" s="268">
        <f t="shared" si="33"/>
        <v>642</v>
      </c>
      <c r="C651" s="280"/>
      <c r="D651" s="280"/>
      <c r="F651" s="280"/>
      <c r="G651" s="282"/>
      <c r="H651" s="101"/>
      <c r="I651" s="283"/>
      <c r="J651" s="283"/>
      <c r="K651" s="283"/>
      <c r="L651" s="283"/>
      <c r="M651" s="283"/>
      <c r="N651" s="283"/>
      <c r="O651" s="283"/>
      <c r="P651" s="101"/>
      <c r="Q651" s="283"/>
      <c r="R651" s="283"/>
      <c r="S651" s="283"/>
      <c r="T651" s="283"/>
      <c r="U651" s="283"/>
      <c r="V651" s="283"/>
      <c r="W651" s="283"/>
      <c r="X651" s="102"/>
      <c r="Y651" s="284"/>
      <c r="Z651" s="284"/>
      <c r="AA651" s="284"/>
      <c r="AB651" s="206" t="str">
        <f t="shared" ref="AB651:AB714" si="34">IF(SUM(Y651:AA651,I651:O651)=0,"",IF(SUM(Y651:AA651)=1,"",1))</f>
        <v/>
      </c>
      <c r="AC651" s="285"/>
      <c r="AD651" s="286"/>
      <c r="AE651" s="102"/>
      <c r="AF651" s="287"/>
      <c r="AG651" s="287"/>
      <c r="AH651" s="102"/>
      <c r="AI651" s="279"/>
      <c r="AJ651" s="279"/>
      <c r="AK651" s="279"/>
      <c r="AL651" s="279"/>
      <c r="AM651" s="279"/>
      <c r="AN651" s="279"/>
      <c r="AO651" s="279"/>
      <c r="AP651" s="279"/>
      <c r="AQ651" s="92"/>
      <c r="AR651" s="279"/>
      <c r="AS651" s="279"/>
      <c r="AT651" s="279"/>
      <c r="AU651" s="279"/>
      <c r="AV651" s="279"/>
      <c r="AW651" s="279"/>
      <c r="AX651" s="279"/>
      <c r="AY651" s="279"/>
      <c r="AZ651" s="279"/>
      <c r="BA651" s="279"/>
      <c r="BB651" s="279"/>
      <c r="BC651" s="279"/>
      <c r="BD651" s="279"/>
      <c r="BE651" s="279"/>
      <c r="BF651" s="279"/>
      <c r="BG651" s="279"/>
      <c r="BH651" s="279"/>
      <c r="BI651" s="279"/>
      <c r="BJ651" s="279"/>
      <c r="BK651" s="279"/>
      <c r="BL651" s="279"/>
      <c r="BM651" s="279"/>
      <c r="BN651" s="279"/>
      <c r="BO651" s="279"/>
      <c r="BP651" s="279"/>
      <c r="BQ651" s="279"/>
      <c r="BR651" s="279"/>
      <c r="BS651" s="279"/>
      <c r="BT651" s="279"/>
      <c r="BU651" s="279"/>
      <c r="BV651" s="279"/>
      <c r="BW651" s="279"/>
      <c r="BX651" s="279"/>
      <c r="BY651" s="279"/>
      <c r="BZ651" s="279"/>
      <c r="CA651" s="279"/>
      <c r="CB651" s="279"/>
      <c r="CC651" s="279"/>
      <c r="CD651" s="279"/>
      <c r="CE651" s="279"/>
      <c r="CF651" s="279"/>
      <c r="CG651" s="279"/>
      <c r="CH651" s="279"/>
      <c r="CI651" s="279"/>
      <c r="CJ651" s="279"/>
      <c r="CK651" s="279"/>
      <c r="CL651" s="279"/>
      <c r="CM651" s="279"/>
      <c r="CN651" s="279"/>
      <c r="CO651" s="279"/>
      <c r="CP651" s="289" t="str">
        <f t="shared" ref="CP651:CP714" si="35">IF(COUNT(AI651:AP651)=0,"",IF(SUM(AI651:AP651)=1,"",1))</f>
        <v/>
      </c>
      <c r="CQ651" s="202"/>
    </row>
    <row r="652" spans="1:95" x14ac:dyDescent="0.3">
      <c r="A652" s="99"/>
      <c r="B652" s="268">
        <f t="shared" ref="B652:B715" si="36">IFERROR(B651+1,"")</f>
        <v>643</v>
      </c>
      <c r="C652" s="280"/>
      <c r="D652" s="280"/>
      <c r="F652" s="280"/>
      <c r="G652" s="282"/>
      <c r="H652" s="101"/>
      <c r="I652" s="283"/>
      <c r="J652" s="283"/>
      <c r="K652" s="283"/>
      <c r="L652" s="283"/>
      <c r="M652" s="283"/>
      <c r="N652" s="283"/>
      <c r="O652" s="283"/>
      <c r="P652" s="101"/>
      <c r="Q652" s="283"/>
      <c r="R652" s="283"/>
      <c r="S652" s="283"/>
      <c r="T652" s="283"/>
      <c r="U652" s="283"/>
      <c r="V652" s="283"/>
      <c r="W652" s="283"/>
      <c r="X652" s="102"/>
      <c r="Y652" s="284"/>
      <c r="Z652" s="284"/>
      <c r="AA652" s="284"/>
      <c r="AB652" s="206" t="str">
        <f t="shared" si="34"/>
        <v/>
      </c>
      <c r="AC652" s="285"/>
      <c r="AD652" s="286"/>
      <c r="AE652" s="102"/>
      <c r="AF652" s="287"/>
      <c r="AG652" s="287"/>
      <c r="AH652" s="102"/>
      <c r="AI652" s="279"/>
      <c r="AJ652" s="279"/>
      <c r="AK652" s="279"/>
      <c r="AL652" s="279"/>
      <c r="AM652" s="279"/>
      <c r="AN652" s="279"/>
      <c r="AO652" s="279"/>
      <c r="AP652" s="279"/>
      <c r="AQ652" s="92"/>
      <c r="AR652" s="279"/>
      <c r="AS652" s="279"/>
      <c r="AT652" s="279"/>
      <c r="AU652" s="279"/>
      <c r="AV652" s="279"/>
      <c r="AW652" s="279"/>
      <c r="AX652" s="279"/>
      <c r="AY652" s="279"/>
      <c r="AZ652" s="279"/>
      <c r="BA652" s="279"/>
      <c r="BB652" s="279"/>
      <c r="BC652" s="279"/>
      <c r="BD652" s="279"/>
      <c r="BE652" s="279"/>
      <c r="BF652" s="279"/>
      <c r="BG652" s="279"/>
      <c r="BH652" s="279"/>
      <c r="BI652" s="279"/>
      <c r="BJ652" s="279"/>
      <c r="BK652" s="279"/>
      <c r="BL652" s="279"/>
      <c r="BM652" s="279"/>
      <c r="BN652" s="279"/>
      <c r="BO652" s="279"/>
      <c r="BP652" s="279"/>
      <c r="BQ652" s="279"/>
      <c r="BR652" s="279"/>
      <c r="BS652" s="279"/>
      <c r="BT652" s="279"/>
      <c r="BU652" s="279"/>
      <c r="BV652" s="279"/>
      <c r="BW652" s="279"/>
      <c r="BX652" s="279"/>
      <c r="BY652" s="279"/>
      <c r="BZ652" s="279"/>
      <c r="CA652" s="279"/>
      <c r="CB652" s="279"/>
      <c r="CC652" s="279"/>
      <c r="CD652" s="279"/>
      <c r="CE652" s="279"/>
      <c r="CF652" s="279"/>
      <c r="CG652" s="279"/>
      <c r="CH652" s="279"/>
      <c r="CI652" s="279"/>
      <c r="CJ652" s="279"/>
      <c r="CK652" s="279"/>
      <c r="CL652" s="279"/>
      <c r="CM652" s="279"/>
      <c r="CN652" s="279"/>
      <c r="CO652" s="279"/>
      <c r="CP652" s="289" t="str">
        <f t="shared" si="35"/>
        <v/>
      </c>
      <c r="CQ652" s="202"/>
    </row>
    <row r="653" spans="1:95" x14ac:dyDescent="0.3">
      <c r="A653" s="99"/>
      <c r="B653" s="268">
        <f t="shared" si="36"/>
        <v>644</v>
      </c>
      <c r="C653" s="280"/>
      <c r="D653" s="280"/>
      <c r="F653" s="280"/>
      <c r="G653" s="282"/>
      <c r="H653" s="101"/>
      <c r="I653" s="283"/>
      <c r="J653" s="283"/>
      <c r="K653" s="283"/>
      <c r="L653" s="283"/>
      <c r="M653" s="283"/>
      <c r="N653" s="283"/>
      <c r="O653" s="283"/>
      <c r="P653" s="101"/>
      <c r="Q653" s="283"/>
      <c r="R653" s="283"/>
      <c r="S653" s="283"/>
      <c r="T653" s="283"/>
      <c r="U653" s="283"/>
      <c r="V653" s="283"/>
      <c r="W653" s="283"/>
      <c r="X653" s="102"/>
      <c r="Y653" s="284"/>
      <c r="Z653" s="284"/>
      <c r="AA653" s="284"/>
      <c r="AB653" s="206" t="str">
        <f t="shared" si="34"/>
        <v/>
      </c>
      <c r="AC653" s="285"/>
      <c r="AD653" s="286"/>
      <c r="AE653" s="102"/>
      <c r="AF653" s="287"/>
      <c r="AG653" s="287"/>
      <c r="AH653" s="102"/>
      <c r="AI653" s="279"/>
      <c r="AJ653" s="279"/>
      <c r="AK653" s="279"/>
      <c r="AL653" s="279"/>
      <c r="AM653" s="279"/>
      <c r="AN653" s="279"/>
      <c r="AO653" s="279"/>
      <c r="AP653" s="279"/>
      <c r="AQ653" s="92"/>
      <c r="AR653" s="279"/>
      <c r="AS653" s="279"/>
      <c r="AT653" s="279"/>
      <c r="AU653" s="279"/>
      <c r="AV653" s="279"/>
      <c r="AW653" s="279"/>
      <c r="AX653" s="279"/>
      <c r="AY653" s="279"/>
      <c r="AZ653" s="279"/>
      <c r="BA653" s="279"/>
      <c r="BB653" s="279"/>
      <c r="BC653" s="279"/>
      <c r="BD653" s="279"/>
      <c r="BE653" s="279"/>
      <c r="BF653" s="279"/>
      <c r="BG653" s="279"/>
      <c r="BH653" s="279"/>
      <c r="BI653" s="279"/>
      <c r="BJ653" s="279"/>
      <c r="BK653" s="279"/>
      <c r="BL653" s="279"/>
      <c r="BM653" s="279"/>
      <c r="BN653" s="279"/>
      <c r="BO653" s="279"/>
      <c r="BP653" s="279"/>
      <c r="BQ653" s="279"/>
      <c r="BR653" s="279"/>
      <c r="BS653" s="279"/>
      <c r="BT653" s="279"/>
      <c r="BU653" s="279"/>
      <c r="BV653" s="279"/>
      <c r="BW653" s="279"/>
      <c r="BX653" s="279"/>
      <c r="BY653" s="279"/>
      <c r="BZ653" s="279"/>
      <c r="CA653" s="279"/>
      <c r="CB653" s="279"/>
      <c r="CC653" s="279"/>
      <c r="CD653" s="279"/>
      <c r="CE653" s="279"/>
      <c r="CF653" s="279"/>
      <c r="CG653" s="279"/>
      <c r="CH653" s="279"/>
      <c r="CI653" s="279"/>
      <c r="CJ653" s="279"/>
      <c r="CK653" s="279"/>
      <c r="CL653" s="279"/>
      <c r="CM653" s="279"/>
      <c r="CN653" s="279"/>
      <c r="CO653" s="279"/>
      <c r="CP653" s="289" t="str">
        <f t="shared" si="35"/>
        <v/>
      </c>
      <c r="CQ653" s="202"/>
    </row>
    <row r="654" spans="1:95" x14ac:dyDescent="0.3">
      <c r="A654" s="99"/>
      <c r="B654" s="268">
        <f t="shared" si="36"/>
        <v>645</v>
      </c>
      <c r="C654" s="280"/>
      <c r="D654" s="280"/>
      <c r="F654" s="280"/>
      <c r="G654" s="282"/>
      <c r="H654" s="101"/>
      <c r="I654" s="283"/>
      <c r="J654" s="283"/>
      <c r="K654" s="283"/>
      <c r="L654" s="283"/>
      <c r="M654" s="283"/>
      <c r="N654" s="283"/>
      <c r="O654" s="283"/>
      <c r="P654" s="101"/>
      <c r="Q654" s="283"/>
      <c r="R654" s="283"/>
      <c r="S654" s="283"/>
      <c r="T654" s="283"/>
      <c r="U654" s="283"/>
      <c r="V654" s="283"/>
      <c r="W654" s="283"/>
      <c r="X654" s="102"/>
      <c r="Y654" s="284"/>
      <c r="Z654" s="284"/>
      <c r="AA654" s="284"/>
      <c r="AB654" s="206" t="str">
        <f t="shared" si="34"/>
        <v/>
      </c>
      <c r="AC654" s="285"/>
      <c r="AD654" s="286"/>
      <c r="AE654" s="102"/>
      <c r="AF654" s="287"/>
      <c r="AG654" s="287"/>
      <c r="AH654" s="102"/>
      <c r="AI654" s="279"/>
      <c r="AJ654" s="279"/>
      <c r="AK654" s="279"/>
      <c r="AL654" s="279"/>
      <c r="AM654" s="279"/>
      <c r="AN654" s="279"/>
      <c r="AO654" s="279"/>
      <c r="AP654" s="279"/>
      <c r="AQ654" s="92"/>
      <c r="AR654" s="279"/>
      <c r="AS654" s="279"/>
      <c r="AT654" s="279"/>
      <c r="AU654" s="279"/>
      <c r="AV654" s="279"/>
      <c r="AW654" s="279"/>
      <c r="AX654" s="279"/>
      <c r="AY654" s="279"/>
      <c r="AZ654" s="279"/>
      <c r="BA654" s="279"/>
      <c r="BB654" s="279"/>
      <c r="BC654" s="279"/>
      <c r="BD654" s="279"/>
      <c r="BE654" s="279"/>
      <c r="BF654" s="279"/>
      <c r="BG654" s="279"/>
      <c r="BH654" s="279"/>
      <c r="BI654" s="279"/>
      <c r="BJ654" s="279"/>
      <c r="BK654" s="279"/>
      <c r="BL654" s="279"/>
      <c r="BM654" s="279"/>
      <c r="BN654" s="279"/>
      <c r="BO654" s="279"/>
      <c r="BP654" s="279"/>
      <c r="BQ654" s="279"/>
      <c r="BR654" s="279"/>
      <c r="BS654" s="279"/>
      <c r="BT654" s="279"/>
      <c r="BU654" s="279"/>
      <c r="BV654" s="279"/>
      <c r="BW654" s="279"/>
      <c r="BX654" s="279"/>
      <c r="BY654" s="279"/>
      <c r="BZ654" s="279"/>
      <c r="CA654" s="279"/>
      <c r="CB654" s="279"/>
      <c r="CC654" s="279"/>
      <c r="CD654" s="279"/>
      <c r="CE654" s="279"/>
      <c r="CF654" s="279"/>
      <c r="CG654" s="279"/>
      <c r="CH654" s="279"/>
      <c r="CI654" s="279"/>
      <c r="CJ654" s="279"/>
      <c r="CK654" s="279"/>
      <c r="CL654" s="279"/>
      <c r="CM654" s="279"/>
      <c r="CN654" s="279"/>
      <c r="CO654" s="279"/>
      <c r="CP654" s="289" t="str">
        <f t="shared" si="35"/>
        <v/>
      </c>
      <c r="CQ654" s="202"/>
    </row>
    <row r="655" spans="1:95" x14ac:dyDescent="0.3">
      <c r="A655" s="99"/>
      <c r="B655" s="268">
        <f t="shared" si="36"/>
        <v>646</v>
      </c>
      <c r="C655" s="280"/>
      <c r="D655" s="280"/>
      <c r="F655" s="280"/>
      <c r="G655" s="282"/>
      <c r="H655" s="101"/>
      <c r="I655" s="283"/>
      <c r="J655" s="283"/>
      <c r="K655" s="283"/>
      <c r="L655" s="283"/>
      <c r="M655" s="283"/>
      <c r="N655" s="283"/>
      <c r="O655" s="283"/>
      <c r="P655" s="101"/>
      <c r="Q655" s="283"/>
      <c r="R655" s="283"/>
      <c r="S655" s="283"/>
      <c r="T655" s="283"/>
      <c r="U655" s="283"/>
      <c r="V655" s="283"/>
      <c r="W655" s="283"/>
      <c r="X655" s="102"/>
      <c r="Y655" s="284"/>
      <c r="Z655" s="284"/>
      <c r="AA655" s="284"/>
      <c r="AB655" s="206" t="str">
        <f t="shared" si="34"/>
        <v/>
      </c>
      <c r="AC655" s="285"/>
      <c r="AD655" s="286"/>
      <c r="AE655" s="102"/>
      <c r="AF655" s="287"/>
      <c r="AG655" s="287"/>
      <c r="AH655" s="102"/>
      <c r="AI655" s="279"/>
      <c r="AJ655" s="279"/>
      <c r="AK655" s="279"/>
      <c r="AL655" s="279"/>
      <c r="AM655" s="279"/>
      <c r="AN655" s="279"/>
      <c r="AO655" s="279"/>
      <c r="AP655" s="279"/>
      <c r="AQ655" s="92"/>
      <c r="AR655" s="279"/>
      <c r="AS655" s="279"/>
      <c r="AT655" s="279"/>
      <c r="AU655" s="279"/>
      <c r="AV655" s="279"/>
      <c r="AW655" s="279"/>
      <c r="AX655" s="279"/>
      <c r="AY655" s="279"/>
      <c r="AZ655" s="279"/>
      <c r="BA655" s="279"/>
      <c r="BB655" s="279"/>
      <c r="BC655" s="279"/>
      <c r="BD655" s="279"/>
      <c r="BE655" s="279"/>
      <c r="BF655" s="279"/>
      <c r="BG655" s="279"/>
      <c r="BH655" s="279"/>
      <c r="BI655" s="279"/>
      <c r="BJ655" s="279"/>
      <c r="BK655" s="279"/>
      <c r="BL655" s="279"/>
      <c r="BM655" s="279"/>
      <c r="BN655" s="279"/>
      <c r="BO655" s="279"/>
      <c r="BP655" s="279"/>
      <c r="BQ655" s="279"/>
      <c r="BR655" s="279"/>
      <c r="BS655" s="279"/>
      <c r="BT655" s="279"/>
      <c r="BU655" s="279"/>
      <c r="BV655" s="279"/>
      <c r="BW655" s="279"/>
      <c r="BX655" s="279"/>
      <c r="BY655" s="279"/>
      <c r="BZ655" s="279"/>
      <c r="CA655" s="279"/>
      <c r="CB655" s="279"/>
      <c r="CC655" s="279"/>
      <c r="CD655" s="279"/>
      <c r="CE655" s="279"/>
      <c r="CF655" s="279"/>
      <c r="CG655" s="279"/>
      <c r="CH655" s="279"/>
      <c r="CI655" s="279"/>
      <c r="CJ655" s="279"/>
      <c r="CK655" s="279"/>
      <c r="CL655" s="279"/>
      <c r="CM655" s="279"/>
      <c r="CN655" s="279"/>
      <c r="CO655" s="279"/>
      <c r="CP655" s="289" t="str">
        <f t="shared" si="35"/>
        <v/>
      </c>
      <c r="CQ655" s="202"/>
    </row>
    <row r="656" spans="1:95" x14ac:dyDescent="0.3">
      <c r="A656" s="99"/>
      <c r="B656" s="268">
        <f t="shared" si="36"/>
        <v>647</v>
      </c>
      <c r="C656" s="280"/>
      <c r="D656" s="280"/>
      <c r="F656" s="280"/>
      <c r="G656" s="282"/>
      <c r="H656" s="101"/>
      <c r="I656" s="283"/>
      <c r="J656" s="283"/>
      <c r="K656" s="283"/>
      <c r="L656" s="283"/>
      <c r="M656" s="283"/>
      <c r="N656" s="283"/>
      <c r="O656" s="283"/>
      <c r="P656" s="101"/>
      <c r="Q656" s="283"/>
      <c r="R656" s="283"/>
      <c r="S656" s="283"/>
      <c r="T656" s="283"/>
      <c r="U656" s="283"/>
      <c r="V656" s="283"/>
      <c r="W656" s="283"/>
      <c r="X656" s="102"/>
      <c r="Y656" s="284"/>
      <c r="Z656" s="284"/>
      <c r="AA656" s="284"/>
      <c r="AB656" s="206" t="str">
        <f t="shared" si="34"/>
        <v/>
      </c>
      <c r="AC656" s="285"/>
      <c r="AD656" s="286"/>
      <c r="AE656" s="102"/>
      <c r="AF656" s="287"/>
      <c r="AG656" s="287"/>
      <c r="AH656" s="102"/>
      <c r="AI656" s="279"/>
      <c r="AJ656" s="279"/>
      <c r="AK656" s="279"/>
      <c r="AL656" s="279"/>
      <c r="AM656" s="279"/>
      <c r="AN656" s="279"/>
      <c r="AO656" s="279"/>
      <c r="AP656" s="279"/>
      <c r="AQ656" s="92"/>
      <c r="AR656" s="279"/>
      <c r="AS656" s="279"/>
      <c r="AT656" s="279"/>
      <c r="AU656" s="279"/>
      <c r="AV656" s="279"/>
      <c r="AW656" s="279"/>
      <c r="AX656" s="279"/>
      <c r="AY656" s="279"/>
      <c r="AZ656" s="279"/>
      <c r="BA656" s="279"/>
      <c r="BB656" s="279"/>
      <c r="BC656" s="279"/>
      <c r="BD656" s="279"/>
      <c r="BE656" s="279"/>
      <c r="BF656" s="279"/>
      <c r="BG656" s="279"/>
      <c r="BH656" s="279"/>
      <c r="BI656" s="279"/>
      <c r="BJ656" s="279"/>
      <c r="BK656" s="279"/>
      <c r="BL656" s="279"/>
      <c r="BM656" s="279"/>
      <c r="BN656" s="279"/>
      <c r="BO656" s="279"/>
      <c r="BP656" s="279"/>
      <c r="BQ656" s="279"/>
      <c r="BR656" s="279"/>
      <c r="BS656" s="279"/>
      <c r="BT656" s="279"/>
      <c r="BU656" s="279"/>
      <c r="BV656" s="279"/>
      <c r="BW656" s="279"/>
      <c r="BX656" s="279"/>
      <c r="BY656" s="279"/>
      <c r="BZ656" s="279"/>
      <c r="CA656" s="279"/>
      <c r="CB656" s="279"/>
      <c r="CC656" s="279"/>
      <c r="CD656" s="279"/>
      <c r="CE656" s="279"/>
      <c r="CF656" s="279"/>
      <c r="CG656" s="279"/>
      <c r="CH656" s="279"/>
      <c r="CI656" s="279"/>
      <c r="CJ656" s="279"/>
      <c r="CK656" s="279"/>
      <c r="CL656" s="279"/>
      <c r="CM656" s="279"/>
      <c r="CN656" s="279"/>
      <c r="CO656" s="279"/>
      <c r="CP656" s="289" t="str">
        <f t="shared" si="35"/>
        <v/>
      </c>
      <c r="CQ656" s="202"/>
    </row>
    <row r="657" spans="1:95" x14ac:dyDescent="0.3">
      <c r="A657" s="99"/>
      <c r="B657" s="268">
        <f t="shared" si="36"/>
        <v>648</v>
      </c>
      <c r="C657" s="280"/>
      <c r="D657" s="280"/>
      <c r="F657" s="280"/>
      <c r="G657" s="282"/>
      <c r="H657" s="101"/>
      <c r="I657" s="283"/>
      <c r="J657" s="283"/>
      <c r="K657" s="283"/>
      <c r="L657" s="283"/>
      <c r="M657" s="283"/>
      <c r="N657" s="283"/>
      <c r="O657" s="283"/>
      <c r="P657" s="101"/>
      <c r="Q657" s="283"/>
      <c r="R657" s="283"/>
      <c r="S657" s="283"/>
      <c r="T657" s="283"/>
      <c r="U657" s="283"/>
      <c r="V657" s="283"/>
      <c r="W657" s="283"/>
      <c r="X657" s="102"/>
      <c r="Y657" s="284"/>
      <c r="Z657" s="284"/>
      <c r="AA657" s="284"/>
      <c r="AB657" s="206" t="str">
        <f t="shared" si="34"/>
        <v/>
      </c>
      <c r="AC657" s="285"/>
      <c r="AD657" s="286"/>
      <c r="AE657" s="102"/>
      <c r="AF657" s="287"/>
      <c r="AG657" s="287"/>
      <c r="AH657" s="102"/>
      <c r="AI657" s="279"/>
      <c r="AJ657" s="279"/>
      <c r="AK657" s="279"/>
      <c r="AL657" s="279"/>
      <c r="AM657" s="279"/>
      <c r="AN657" s="279"/>
      <c r="AO657" s="279"/>
      <c r="AP657" s="279"/>
      <c r="AQ657" s="92"/>
      <c r="AR657" s="279"/>
      <c r="AS657" s="279"/>
      <c r="AT657" s="279"/>
      <c r="AU657" s="279"/>
      <c r="AV657" s="279"/>
      <c r="AW657" s="279"/>
      <c r="AX657" s="279"/>
      <c r="AY657" s="279"/>
      <c r="AZ657" s="279"/>
      <c r="BA657" s="279"/>
      <c r="BB657" s="279"/>
      <c r="BC657" s="279"/>
      <c r="BD657" s="279"/>
      <c r="BE657" s="279"/>
      <c r="BF657" s="279"/>
      <c r="BG657" s="279"/>
      <c r="BH657" s="279"/>
      <c r="BI657" s="279"/>
      <c r="BJ657" s="279"/>
      <c r="BK657" s="279"/>
      <c r="BL657" s="279"/>
      <c r="BM657" s="279"/>
      <c r="BN657" s="279"/>
      <c r="BO657" s="279"/>
      <c r="BP657" s="279"/>
      <c r="BQ657" s="279"/>
      <c r="BR657" s="279"/>
      <c r="BS657" s="279"/>
      <c r="BT657" s="279"/>
      <c r="BU657" s="279"/>
      <c r="BV657" s="279"/>
      <c r="BW657" s="279"/>
      <c r="BX657" s="279"/>
      <c r="BY657" s="279"/>
      <c r="BZ657" s="279"/>
      <c r="CA657" s="279"/>
      <c r="CB657" s="279"/>
      <c r="CC657" s="279"/>
      <c r="CD657" s="279"/>
      <c r="CE657" s="279"/>
      <c r="CF657" s="279"/>
      <c r="CG657" s="279"/>
      <c r="CH657" s="279"/>
      <c r="CI657" s="279"/>
      <c r="CJ657" s="279"/>
      <c r="CK657" s="279"/>
      <c r="CL657" s="279"/>
      <c r="CM657" s="279"/>
      <c r="CN657" s="279"/>
      <c r="CO657" s="279"/>
      <c r="CP657" s="289" t="str">
        <f t="shared" si="35"/>
        <v/>
      </c>
      <c r="CQ657" s="202"/>
    </row>
    <row r="658" spans="1:95" x14ac:dyDescent="0.3">
      <c r="A658" s="99"/>
      <c r="B658" s="268">
        <f t="shared" si="36"/>
        <v>649</v>
      </c>
      <c r="C658" s="280"/>
      <c r="D658" s="280"/>
      <c r="F658" s="280"/>
      <c r="G658" s="282"/>
      <c r="H658" s="101"/>
      <c r="I658" s="283"/>
      <c r="J658" s="283"/>
      <c r="K658" s="283"/>
      <c r="L658" s="283"/>
      <c r="M658" s="283"/>
      <c r="N658" s="283"/>
      <c r="O658" s="283"/>
      <c r="P658" s="101"/>
      <c r="Q658" s="283"/>
      <c r="R658" s="283"/>
      <c r="S658" s="283"/>
      <c r="T658" s="283"/>
      <c r="U658" s="283"/>
      <c r="V658" s="283"/>
      <c r="W658" s="283"/>
      <c r="X658" s="102"/>
      <c r="Y658" s="284"/>
      <c r="Z658" s="284"/>
      <c r="AA658" s="284"/>
      <c r="AB658" s="206" t="str">
        <f t="shared" si="34"/>
        <v/>
      </c>
      <c r="AC658" s="285"/>
      <c r="AD658" s="286"/>
      <c r="AE658" s="102"/>
      <c r="AF658" s="287"/>
      <c r="AG658" s="287"/>
      <c r="AH658" s="102"/>
      <c r="AI658" s="279"/>
      <c r="AJ658" s="279"/>
      <c r="AK658" s="279"/>
      <c r="AL658" s="279"/>
      <c r="AM658" s="279"/>
      <c r="AN658" s="279"/>
      <c r="AO658" s="279"/>
      <c r="AP658" s="279"/>
      <c r="AQ658" s="92"/>
      <c r="AR658" s="279"/>
      <c r="AS658" s="279"/>
      <c r="AT658" s="279"/>
      <c r="AU658" s="279"/>
      <c r="AV658" s="279"/>
      <c r="AW658" s="279"/>
      <c r="AX658" s="279"/>
      <c r="AY658" s="279"/>
      <c r="AZ658" s="279"/>
      <c r="BA658" s="279"/>
      <c r="BB658" s="279"/>
      <c r="BC658" s="279"/>
      <c r="BD658" s="279"/>
      <c r="BE658" s="279"/>
      <c r="BF658" s="279"/>
      <c r="BG658" s="279"/>
      <c r="BH658" s="279"/>
      <c r="BI658" s="279"/>
      <c r="BJ658" s="279"/>
      <c r="BK658" s="279"/>
      <c r="BL658" s="279"/>
      <c r="BM658" s="279"/>
      <c r="BN658" s="279"/>
      <c r="BO658" s="279"/>
      <c r="BP658" s="279"/>
      <c r="BQ658" s="279"/>
      <c r="BR658" s="279"/>
      <c r="BS658" s="279"/>
      <c r="BT658" s="279"/>
      <c r="BU658" s="279"/>
      <c r="BV658" s="279"/>
      <c r="BW658" s="279"/>
      <c r="BX658" s="279"/>
      <c r="BY658" s="279"/>
      <c r="BZ658" s="279"/>
      <c r="CA658" s="279"/>
      <c r="CB658" s="279"/>
      <c r="CC658" s="279"/>
      <c r="CD658" s="279"/>
      <c r="CE658" s="279"/>
      <c r="CF658" s="279"/>
      <c r="CG658" s="279"/>
      <c r="CH658" s="279"/>
      <c r="CI658" s="279"/>
      <c r="CJ658" s="279"/>
      <c r="CK658" s="279"/>
      <c r="CL658" s="279"/>
      <c r="CM658" s="279"/>
      <c r="CN658" s="279"/>
      <c r="CO658" s="279"/>
      <c r="CP658" s="289" t="str">
        <f t="shared" si="35"/>
        <v/>
      </c>
      <c r="CQ658" s="202"/>
    </row>
    <row r="659" spans="1:95" x14ac:dyDescent="0.3">
      <c r="A659" s="99"/>
      <c r="B659" s="268">
        <f t="shared" si="36"/>
        <v>650</v>
      </c>
      <c r="C659" s="280"/>
      <c r="D659" s="280"/>
      <c r="F659" s="280"/>
      <c r="G659" s="282"/>
      <c r="H659" s="101"/>
      <c r="I659" s="283"/>
      <c r="J659" s="283"/>
      <c r="K659" s="283"/>
      <c r="L659" s="283"/>
      <c r="M659" s="283"/>
      <c r="N659" s="283"/>
      <c r="O659" s="283"/>
      <c r="P659" s="101"/>
      <c r="Q659" s="283"/>
      <c r="R659" s="283"/>
      <c r="S659" s="283"/>
      <c r="T659" s="283"/>
      <c r="U659" s="283"/>
      <c r="V659" s="283"/>
      <c r="W659" s="283"/>
      <c r="X659" s="102"/>
      <c r="Y659" s="284"/>
      <c r="Z659" s="284"/>
      <c r="AA659" s="284"/>
      <c r="AB659" s="206" t="str">
        <f t="shared" si="34"/>
        <v/>
      </c>
      <c r="AC659" s="285"/>
      <c r="AD659" s="286"/>
      <c r="AE659" s="102"/>
      <c r="AF659" s="287"/>
      <c r="AG659" s="287"/>
      <c r="AH659" s="102"/>
      <c r="AI659" s="279"/>
      <c r="AJ659" s="279"/>
      <c r="AK659" s="279"/>
      <c r="AL659" s="279"/>
      <c r="AM659" s="279"/>
      <c r="AN659" s="279"/>
      <c r="AO659" s="279"/>
      <c r="AP659" s="279"/>
      <c r="AQ659" s="92"/>
      <c r="AR659" s="279"/>
      <c r="AS659" s="279"/>
      <c r="AT659" s="279"/>
      <c r="AU659" s="279"/>
      <c r="AV659" s="279"/>
      <c r="AW659" s="279"/>
      <c r="AX659" s="279"/>
      <c r="AY659" s="279"/>
      <c r="AZ659" s="279"/>
      <c r="BA659" s="279"/>
      <c r="BB659" s="279"/>
      <c r="BC659" s="279"/>
      <c r="BD659" s="279"/>
      <c r="BE659" s="279"/>
      <c r="BF659" s="279"/>
      <c r="BG659" s="279"/>
      <c r="BH659" s="279"/>
      <c r="BI659" s="279"/>
      <c r="BJ659" s="279"/>
      <c r="BK659" s="279"/>
      <c r="BL659" s="279"/>
      <c r="BM659" s="279"/>
      <c r="BN659" s="279"/>
      <c r="BO659" s="279"/>
      <c r="BP659" s="279"/>
      <c r="BQ659" s="279"/>
      <c r="BR659" s="279"/>
      <c r="BS659" s="279"/>
      <c r="BT659" s="279"/>
      <c r="BU659" s="279"/>
      <c r="BV659" s="279"/>
      <c r="BW659" s="279"/>
      <c r="BX659" s="279"/>
      <c r="BY659" s="279"/>
      <c r="BZ659" s="279"/>
      <c r="CA659" s="279"/>
      <c r="CB659" s="279"/>
      <c r="CC659" s="279"/>
      <c r="CD659" s="279"/>
      <c r="CE659" s="279"/>
      <c r="CF659" s="279"/>
      <c r="CG659" s="279"/>
      <c r="CH659" s="279"/>
      <c r="CI659" s="279"/>
      <c r="CJ659" s="279"/>
      <c r="CK659" s="279"/>
      <c r="CL659" s="279"/>
      <c r="CM659" s="279"/>
      <c r="CN659" s="279"/>
      <c r="CO659" s="279"/>
      <c r="CP659" s="289" t="str">
        <f t="shared" si="35"/>
        <v/>
      </c>
      <c r="CQ659" s="202"/>
    </row>
    <row r="660" spans="1:95" x14ac:dyDescent="0.3">
      <c r="A660" s="99"/>
      <c r="B660" s="268">
        <f t="shared" si="36"/>
        <v>651</v>
      </c>
      <c r="C660" s="280"/>
      <c r="D660" s="280"/>
      <c r="F660" s="280"/>
      <c r="G660" s="282"/>
      <c r="H660" s="101"/>
      <c r="I660" s="283"/>
      <c r="J660" s="283"/>
      <c r="K660" s="283"/>
      <c r="L660" s="283"/>
      <c r="M660" s="283"/>
      <c r="N660" s="283"/>
      <c r="O660" s="283"/>
      <c r="P660" s="101"/>
      <c r="Q660" s="283"/>
      <c r="R660" s="283"/>
      <c r="S660" s="283"/>
      <c r="T660" s="283"/>
      <c r="U660" s="283"/>
      <c r="V660" s="283"/>
      <c r="W660" s="283"/>
      <c r="X660" s="102"/>
      <c r="Y660" s="284"/>
      <c r="Z660" s="284"/>
      <c r="AA660" s="284"/>
      <c r="AB660" s="206" t="str">
        <f t="shared" si="34"/>
        <v/>
      </c>
      <c r="AC660" s="285"/>
      <c r="AD660" s="286"/>
      <c r="AE660" s="102"/>
      <c r="AF660" s="287"/>
      <c r="AG660" s="287"/>
      <c r="AH660" s="102"/>
      <c r="AI660" s="279"/>
      <c r="AJ660" s="279"/>
      <c r="AK660" s="279"/>
      <c r="AL660" s="279"/>
      <c r="AM660" s="279"/>
      <c r="AN660" s="279"/>
      <c r="AO660" s="279"/>
      <c r="AP660" s="279"/>
      <c r="AQ660" s="92"/>
      <c r="AR660" s="279"/>
      <c r="AS660" s="279"/>
      <c r="AT660" s="279"/>
      <c r="AU660" s="279"/>
      <c r="AV660" s="279"/>
      <c r="AW660" s="279"/>
      <c r="AX660" s="279"/>
      <c r="AY660" s="279"/>
      <c r="AZ660" s="279"/>
      <c r="BA660" s="279"/>
      <c r="BB660" s="279"/>
      <c r="BC660" s="279"/>
      <c r="BD660" s="279"/>
      <c r="BE660" s="279"/>
      <c r="BF660" s="279"/>
      <c r="BG660" s="279"/>
      <c r="BH660" s="279"/>
      <c r="BI660" s="279"/>
      <c r="BJ660" s="279"/>
      <c r="BK660" s="279"/>
      <c r="BL660" s="279"/>
      <c r="BM660" s="279"/>
      <c r="BN660" s="279"/>
      <c r="BO660" s="279"/>
      <c r="BP660" s="279"/>
      <c r="BQ660" s="279"/>
      <c r="BR660" s="279"/>
      <c r="BS660" s="279"/>
      <c r="BT660" s="279"/>
      <c r="BU660" s="279"/>
      <c r="BV660" s="279"/>
      <c r="BW660" s="279"/>
      <c r="BX660" s="279"/>
      <c r="BY660" s="279"/>
      <c r="BZ660" s="279"/>
      <c r="CA660" s="279"/>
      <c r="CB660" s="279"/>
      <c r="CC660" s="279"/>
      <c r="CD660" s="279"/>
      <c r="CE660" s="279"/>
      <c r="CF660" s="279"/>
      <c r="CG660" s="279"/>
      <c r="CH660" s="279"/>
      <c r="CI660" s="279"/>
      <c r="CJ660" s="279"/>
      <c r="CK660" s="279"/>
      <c r="CL660" s="279"/>
      <c r="CM660" s="279"/>
      <c r="CN660" s="279"/>
      <c r="CO660" s="279"/>
      <c r="CP660" s="289" t="str">
        <f t="shared" si="35"/>
        <v/>
      </c>
      <c r="CQ660" s="202"/>
    </row>
    <row r="661" spans="1:95" x14ac:dyDescent="0.3">
      <c r="A661" s="99"/>
      <c r="B661" s="268">
        <f t="shared" si="36"/>
        <v>652</v>
      </c>
      <c r="C661" s="280"/>
      <c r="D661" s="280"/>
      <c r="F661" s="280"/>
      <c r="G661" s="282"/>
      <c r="H661" s="101"/>
      <c r="I661" s="283"/>
      <c r="J661" s="283"/>
      <c r="K661" s="283"/>
      <c r="L661" s="283"/>
      <c r="M661" s="283"/>
      <c r="N661" s="283"/>
      <c r="O661" s="283"/>
      <c r="P661" s="101"/>
      <c r="Q661" s="283"/>
      <c r="R661" s="283"/>
      <c r="S661" s="283"/>
      <c r="T661" s="283"/>
      <c r="U661" s="283"/>
      <c r="V661" s="283"/>
      <c r="W661" s="283"/>
      <c r="X661" s="102"/>
      <c r="Y661" s="284"/>
      <c r="Z661" s="284"/>
      <c r="AA661" s="284"/>
      <c r="AB661" s="206" t="str">
        <f t="shared" si="34"/>
        <v/>
      </c>
      <c r="AC661" s="285"/>
      <c r="AD661" s="286"/>
      <c r="AE661" s="102"/>
      <c r="AF661" s="287"/>
      <c r="AG661" s="287"/>
      <c r="AH661" s="102"/>
      <c r="AI661" s="279"/>
      <c r="AJ661" s="279"/>
      <c r="AK661" s="279"/>
      <c r="AL661" s="279"/>
      <c r="AM661" s="279"/>
      <c r="AN661" s="279"/>
      <c r="AO661" s="279"/>
      <c r="AP661" s="279"/>
      <c r="AQ661" s="92"/>
      <c r="AR661" s="279"/>
      <c r="AS661" s="279"/>
      <c r="AT661" s="279"/>
      <c r="AU661" s="279"/>
      <c r="AV661" s="279"/>
      <c r="AW661" s="279"/>
      <c r="AX661" s="279"/>
      <c r="AY661" s="279"/>
      <c r="AZ661" s="279"/>
      <c r="BA661" s="279"/>
      <c r="BB661" s="279"/>
      <c r="BC661" s="279"/>
      <c r="BD661" s="279"/>
      <c r="BE661" s="279"/>
      <c r="BF661" s="279"/>
      <c r="BG661" s="279"/>
      <c r="BH661" s="279"/>
      <c r="BI661" s="279"/>
      <c r="BJ661" s="279"/>
      <c r="BK661" s="279"/>
      <c r="BL661" s="279"/>
      <c r="BM661" s="279"/>
      <c r="BN661" s="279"/>
      <c r="BO661" s="279"/>
      <c r="BP661" s="279"/>
      <c r="BQ661" s="279"/>
      <c r="BR661" s="279"/>
      <c r="BS661" s="279"/>
      <c r="BT661" s="279"/>
      <c r="BU661" s="279"/>
      <c r="BV661" s="279"/>
      <c r="BW661" s="279"/>
      <c r="BX661" s="279"/>
      <c r="BY661" s="279"/>
      <c r="BZ661" s="279"/>
      <c r="CA661" s="279"/>
      <c r="CB661" s="279"/>
      <c r="CC661" s="279"/>
      <c r="CD661" s="279"/>
      <c r="CE661" s="279"/>
      <c r="CF661" s="279"/>
      <c r="CG661" s="279"/>
      <c r="CH661" s="279"/>
      <c r="CI661" s="279"/>
      <c r="CJ661" s="279"/>
      <c r="CK661" s="279"/>
      <c r="CL661" s="279"/>
      <c r="CM661" s="279"/>
      <c r="CN661" s="279"/>
      <c r="CO661" s="279"/>
      <c r="CP661" s="289" t="str">
        <f t="shared" si="35"/>
        <v/>
      </c>
      <c r="CQ661" s="202"/>
    </row>
    <row r="662" spans="1:95" x14ac:dyDescent="0.3">
      <c r="A662" s="99"/>
      <c r="B662" s="268">
        <f t="shared" si="36"/>
        <v>653</v>
      </c>
      <c r="C662" s="280"/>
      <c r="D662" s="280"/>
      <c r="F662" s="280"/>
      <c r="G662" s="282"/>
      <c r="H662" s="101"/>
      <c r="I662" s="283"/>
      <c r="J662" s="283"/>
      <c r="K662" s="283"/>
      <c r="L662" s="283"/>
      <c r="M662" s="283"/>
      <c r="N662" s="283"/>
      <c r="O662" s="283"/>
      <c r="P662" s="101"/>
      <c r="Q662" s="283"/>
      <c r="R662" s="283"/>
      <c r="S662" s="283"/>
      <c r="T662" s="283"/>
      <c r="U662" s="283"/>
      <c r="V662" s="283"/>
      <c r="W662" s="283"/>
      <c r="X662" s="102"/>
      <c r="Y662" s="284"/>
      <c r="Z662" s="284"/>
      <c r="AA662" s="284"/>
      <c r="AB662" s="206" t="str">
        <f t="shared" si="34"/>
        <v/>
      </c>
      <c r="AC662" s="285"/>
      <c r="AD662" s="286"/>
      <c r="AE662" s="102"/>
      <c r="AF662" s="287"/>
      <c r="AG662" s="287"/>
      <c r="AH662" s="102"/>
      <c r="AI662" s="279"/>
      <c r="AJ662" s="279"/>
      <c r="AK662" s="279"/>
      <c r="AL662" s="279"/>
      <c r="AM662" s="279"/>
      <c r="AN662" s="279"/>
      <c r="AO662" s="279"/>
      <c r="AP662" s="279"/>
      <c r="AQ662" s="92"/>
      <c r="AR662" s="279"/>
      <c r="AS662" s="279"/>
      <c r="AT662" s="279"/>
      <c r="AU662" s="279"/>
      <c r="AV662" s="279"/>
      <c r="AW662" s="279"/>
      <c r="AX662" s="279"/>
      <c r="AY662" s="279"/>
      <c r="AZ662" s="279"/>
      <c r="BA662" s="279"/>
      <c r="BB662" s="279"/>
      <c r="BC662" s="279"/>
      <c r="BD662" s="279"/>
      <c r="BE662" s="279"/>
      <c r="BF662" s="279"/>
      <c r="BG662" s="279"/>
      <c r="BH662" s="279"/>
      <c r="BI662" s="279"/>
      <c r="BJ662" s="279"/>
      <c r="BK662" s="279"/>
      <c r="BL662" s="279"/>
      <c r="BM662" s="279"/>
      <c r="BN662" s="279"/>
      <c r="BO662" s="279"/>
      <c r="BP662" s="279"/>
      <c r="BQ662" s="279"/>
      <c r="BR662" s="279"/>
      <c r="BS662" s="279"/>
      <c r="BT662" s="279"/>
      <c r="BU662" s="279"/>
      <c r="BV662" s="279"/>
      <c r="BW662" s="279"/>
      <c r="BX662" s="279"/>
      <c r="BY662" s="279"/>
      <c r="BZ662" s="279"/>
      <c r="CA662" s="279"/>
      <c r="CB662" s="279"/>
      <c r="CC662" s="279"/>
      <c r="CD662" s="279"/>
      <c r="CE662" s="279"/>
      <c r="CF662" s="279"/>
      <c r="CG662" s="279"/>
      <c r="CH662" s="279"/>
      <c r="CI662" s="279"/>
      <c r="CJ662" s="279"/>
      <c r="CK662" s="279"/>
      <c r="CL662" s="279"/>
      <c r="CM662" s="279"/>
      <c r="CN662" s="279"/>
      <c r="CO662" s="279"/>
      <c r="CP662" s="289" t="str">
        <f t="shared" si="35"/>
        <v/>
      </c>
      <c r="CQ662" s="202"/>
    </row>
    <row r="663" spans="1:95" x14ac:dyDescent="0.3">
      <c r="A663" s="99"/>
      <c r="B663" s="268">
        <f t="shared" si="36"/>
        <v>654</v>
      </c>
      <c r="C663" s="280"/>
      <c r="D663" s="280"/>
      <c r="F663" s="280"/>
      <c r="G663" s="282"/>
      <c r="H663" s="101"/>
      <c r="I663" s="283"/>
      <c r="J663" s="283"/>
      <c r="K663" s="283"/>
      <c r="L663" s="283"/>
      <c r="M663" s="283"/>
      <c r="N663" s="283"/>
      <c r="O663" s="283"/>
      <c r="P663" s="101"/>
      <c r="Q663" s="283"/>
      <c r="R663" s="283"/>
      <c r="S663" s="283"/>
      <c r="T663" s="283"/>
      <c r="U663" s="283"/>
      <c r="V663" s="283"/>
      <c r="W663" s="283"/>
      <c r="X663" s="102"/>
      <c r="Y663" s="284"/>
      <c r="Z663" s="284"/>
      <c r="AA663" s="284"/>
      <c r="AB663" s="206" t="str">
        <f t="shared" si="34"/>
        <v/>
      </c>
      <c r="AC663" s="285"/>
      <c r="AD663" s="286"/>
      <c r="AE663" s="102"/>
      <c r="AF663" s="287"/>
      <c r="AG663" s="287"/>
      <c r="AH663" s="102"/>
      <c r="AI663" s="279"/>
      <c r="AJ663" s="279"/>
      <c r="AK663" s="279"/>
      <c r="AL663" s="279"/>
      <c r="AM663" s="279"/>
      <c r="AN663" s="279"/>
      <c r="AO663" s="279"/>
      <c r="AP663" s="279"/>
      <c r="AQ663" s="92"/>
      <c r="AR663" s="279"/>
      <c r="AS663" s="279"/>
      <c r="AT663" s="279"/>
      <c r="AU663" s="279"/>
      <c r="AV663" s="279"/>
      <c r="AW663" s="279"/>
      <c r="AX663" s="279"/>
      <c r="AY663" s="279"/>
      <c r="AZ663" s="279"/>
      <c r="BA663" s="279"/>
      <c r="BB663" s="279"/>
      <c r="BC663" s="279"/>
      <c r="BD663" s="279"/>
      <c r="BE663" s="279"/>
      <c r="BF663" s="279"/>
      <c r="BG663" s="279"/>
      <c r="BH663" s="279"/>
      <c r="BI663" s="279"/>
      <c r="BJ663" s="279"/>
      <c r="BK663" s="279"/>
      <c r="BL663" s="279"/>
      <c r="BM663" s="279"/>
      <c r="BN663" s="279"/>
      <c r="BO663" s="279"/>
      <c r="BP663" s="279"/>
      <c r="BQ663" s="279"/>
      <c r="BR663" s="279"/>
      <c r="BS663" s="279"/>
      <c r="BT663" s="279"/>
      <c r="BU663" s="279"/>
      <c r="BV663" s="279"/>
      <c r="BW663" s="279"/>
      <c r="BX663" s="279"/>
      <c r="BY663" s="279"/>
      <c r="BZ663" s="279"/>
      <c r="CA663" s="279"/>
      <c r="CB663" s="279"/>
      <c r="CC663" s="279"/>
      <c r="CD663" s="279"/>
      <c r="CE663" s="279"/>
      <c r="CF663" s="279"/>
      <c r="CG663" s="279"/>
      <c r="CH663" s="279"/>
      <c r="CI663" s="279"/>
      <c r="CJ663" s="279"/>
      <c r="CK663" s="279"/>
      <c r="CL663" s="279"/>
      <c r="CM663" s="279"/>
      <c r="CN663" s="279"/>
      <c r="CO663" s="279"/>
      <c r="CP663" s="289" t="str">
        <f t="shared" si="35"/>
        <v/>
      </c>
      <c r="CQ663" s="202"/>
    </row>
    <row r="664" spans="1:95" x14ac:dyDescent="0.3">
      <c r="A664" s="99"/>
      <c r="B664" s="268">
        <f t="shared" si="36"/>
        <v>655</v>
      </c>
      <c r="C664" s="280"/>
      <c r="D664" s="280"/>
      <c r="F664" s="280"/>
      <c r="G664" s="282"/>
      <c r="H664" s="101"/>
      <c r="I664" s="283"/>
      <c r="J664" s="283"/>
      <c r="K664" s="283"/>
      <c r="L664" s="283"/>
      <c r="M664" s="283"/>
      <c r="N664" s="283"/>
      <c r="O664" s="283"/>
      <c r="P664" s="101"/>
      <c r="Q664" s="283"/>
      <c r="R664" s="283"/>
      <c r="S664" s="283"/>
      <c r="T664" s="283"/>
      <c r="U664" s="283"/>
      <c r="V664" s="283"/>
      <c r="W664" s="283"/>
      <c r="X664" s="102"/>
      <c r="Y664" s="284"/>
      <c r="Z664" s="284"/>
      <c r="AA664" s="284"/>
      <c r="AB664" s="206" t="str">
        <f t="shared" si="34"/>
        <v/>
      </c>
      <c r="AC664" s="285"/>
      <c r="AD664" s="286"/>
      <c r="AE664" s="102"/>
      <c r="AF664" s="287"/>
      <c r="AG664" s="287"/>
      <c r="AH664" s="102"/>
      <c r="AI664" s="279"/>
      <c r="AJ664" s="279"/>
      <c r="AK664" s="279"/>
      <c r="AL664" s="279"/>
      <c r="AM664" s="279"/>
      <c r="AN664" s="279"/>
      <c r="AO664" s="279"/>
      <c r="AP664" s="279"/>
      <c r="AQ664" s="92"/>
      <c r="AR664" s="279"/>
      <c r="AS664" s="279"/>
      <c r="AT664" s="279"/>
      <c r="AU664" s="279"/>
      <c r="AV664" s="279"/>
      <c r="AW664" s="279"/>
      <c r="AX664" s="279"/>
      <c r="AY664" s="279"/>
      <c r="AZ664" s="279"/>
      <c r="BA664" s="279"/>
      <c r="BB664" s="279"/>
      <c r="BC664" s="279"/>
      <c r="BD664" s="279"/>
      <c r="BE664" s="279"/>
      <c r="BF664" s="279"/>
      <c r="BG664" s="279"/>
      <c r="BH664" s="279"/>
      <c r="BI664" s="279"/>
      <c r="BJ664" s="279"/>
      <c r="BK664" s="279"/>
      <c r="BL664" s="279"/>
      <c r="BM664" s="279"/>
      <c r="BN664" s="279"/>
      <c r="BO664" s="279"/>
      <c r="BP664" s="279"/>
      <c r="BQ664" s="279"/>
      <c r="BR664" s="279"/>
      <c r="BS664" s="279"/>
      <c r="BT664" s="279"/>
      <c r="BU664" s="279"/>
      <c r="BV664" s="279"/>
      <c r="BW664" s="279"/>
      <c r="BX664" s="279"/>
      <c r="BY664" s="279"/>
      <c r="BZ664" s="279"/>
      <c r="CA664" s="279"/>
      <c r="CB664" s="279"/>
      <c r="CC664" s="279"/>
      <c r="CD664" s="279"/>
      <c r="CE664" s="279"/>
      <c r="CF664" s="279"/>
      <c r="CG664" s="279"/>
      <c r="CH664" s="279"/>
      <c r="CI664" s="279"/>
      <c r="CJ664" s="279"/>
      <c r="CK664" s="279"/>
      <c r="CL664" s="279"/>
      <c r="CM664" s="279"/>
      <c r="CN664" s="279"/>
      <c r="CO664" s="279"/>
      <c r="CP664" s="289" t="str">
        <f t="shared" si="35"/>
        <v/>
      </c>
      <c r="CQ664" s="202"/>
    </row>
    <row r="665" spans="1:95" x14ac:dyDescent="0.3">
      <c r="A665" s="99"/>
      <c r="B665" s="268">
        <f t="shared" si="36"/>
        <v>656</v>
      </c>
      <c r="C665" s="280"/>
      <c r="D665" s="280"/>
      <c r="F665" s="280"/>
      <c r="G665" s="282"/>
      <c r="H665" s="101"/>
      <c r="I665" s="283"/>
      <c r="J665" s="283"/>
      <c r="K665" s="283"/>
      <c r="L665" s="283"/>
      <c r="M665" s="283"/>
      <c r="N665" s="283"/>
      <c r="O665" s="283"/>
      <c r="P665" s="101"/>
      <c r="Q665" s="283"/>
      <c r="R665" s="283"/>
      <c r="S665" s="283"/>
      <c r="T665" s="283"/>
      <c r="U665" s="283"/>
      <c r="V665" s="283"/>
      <c r="W665" s="283"/>
      <c r="X665" s="102"/>
      <c r="Y665" s="284"/>
      <c r="Z665" s="284"/>
      <c r="AA665" s="284"/>
      <c r="AB665" s="206" t="str">
        <f t="shared" si="34"/>
        <v/>
      </c>
      <c r="AC665" s="285"/>
      <c r="AD665" s="286"/>
      <c r="AE665" s="102"/>
      <c r="AF665" s="287"/>
      <c r="AG665" s="287"/>
      <c r="AH665" s="102"/>
      <c r="AI665" s="279"/>
      <c r="AJ665" s="279"/>
      <c r="AK665" s="279"/>
      <c r="AL665" s="279"/>
      <c r="AM665" s="279"/>
      <c r="AN665" s="279"/>
      <c r="AO665" s="279"/>
      <c r="AP665" s="279"/>
      <c r="AQ665" s="92"/>
      <c r="AR665" s="279"/>
      <c r="AS665" s="279"/>
      <c r="AT665" s="279"/>
      <c r="AU665" s="279"/>
      <c r="AV665" s="279"/>
      <c r="AW665" s="279"/>
      <c r="AX665" s="279"/>
      <c r="AY665" s="279"/>
      <c r="AZ665" s="279"/>
      <c r="BA665" s="279"/>
      <c r="BB665" s="279"/>
      <c r="BC665" s="279"/>
      <c r="BD665" s="279"/>
      <c r="BE665" s="279"/>
      <c r="BF665" s="279"/>
      <c r="BG665" s="279"/>
      <c r="BH665" s="279"/>
      <c r="BI665" s="279"/>
      <c r="BJ665" s="279"/>
      <c r="BK665" s="279"/>
      <c r="BL665" s="279"/>
      <c r="BM665" s="279"/>
      <c r="BN665" s="279"/>
      <c r="BO665" s="279"/>
      <c r="BP665" s="279"/>
      <c r="BQ665" s="279"/>
      <c r="BR665" s="279"/>
      <c r="BS665" s="279"/>
      <c r="BT665" s="279"/>
      <c r="BU665" s="279"/>
      <c r="BV665" s="279"/>
      <c r="BW665" s="279"/>
      <c r="BX665" s="279"/>
      <c r="BY665" s="279"/>
      <c r="BZ665" s="279"/>
      <c r="CA665" s="279"/>
      <c r="CB665" s="279"/>
      <c r="CC665" s="279"/>
      <c r="CD665" s="279"/>
      <c r="CE665" s="279"/>
      <c r="CF665" s="279"/>
      <c r="CG665" s="279"/>
      <c r="CH665" s="279"/>
      <c r="CI665" s="279"/>
      <c r="CJ665" s="279"/>
      <c r="CK665" s="279"/>
      <c r="CL665" s="279"/>
      <c r="CM665" s="279"/>
      <c r="CN665" s="279"/>
      <c r="CO665" s="279"/>
      <c r="CP665" s="289" t="str">
        <f t="shared" si="35"/>
        <v/>
      </c>
      <c r="CQ665" s="202"/>
    </row>
    <row r="666" spans="1:95" x14ac:dyDescent="0.3">
      <c r="A666" s="99"/>
      <c r="B666" s="268">
        <f t="shared" si="36"/>
        <v>657</v>
      </c>
      <c r="C666" s="280"/>
      <c r="D666" s="280"/>
      <c r="F666" s="280"/>
      <c r="G666" s="282"/>
      <c r="H666" s="101"/>
      <c r="I666" s="283"/>
      <c r="J666" s="283"/>
      <c r="K666" s="283"/>
      <c r="L666" s="283"/>
      <c r="M666" s="283"/>
      <c r="N666" s="283"/>
      <c r="O666" s="283"/>
      <c r="P666" s="101"/>
      <c r="Q666" s="283"/>
      <c r="R666" s="283"/>
      <c r="S666" s="283"/>
      <c r="T666" s="283"/>
      <c r="U666" s="283"/>
      <c r="V666" s="283"/>
      <c r="W666" s="283"/>
      <c r="X666" s="102"/>
      <c r="Y666" s="284"/>
      <c r="Z666" s="284"/>
      <c r="AA666" s="284"/>
      <c r="AB666" s="206" t="str">
        <f t="shared" si="34"/>
        <v/>
      </c>
      <c r="AC666" s="285"/>
      <c r="AD666" s="286"/>
      <c r="AE666" s="102"/>
      <c r="AF666" s="287"/>
      <c r="AG666" s="287"/>
      <c r="AH666" s="102"/>
      <c r="AI666" s="279"/>
      <c r="AJ666" s="279"/>
      <c r="AK666" s="279"/>
      <c r="AL666" s="279"/>
      <c r="AM666" s="279"/>
      <c r="AN666" s="279"/>
      <c r="AO666" s="279"/>
      <c r="AP666" s="279"/>
      <c r="AQ666" s="92"/>
      <c r="AR666" s="279"/>
      <c r="AS666" s="279"/>
      <c r="AT666" s="279"/>
      <c r="AU666" s="279"/>
      <c r="AV666" s="279"/>
      <c r="AW666" s="279"/>
      <c r="AX666" s="279"/>
      <c r="AY666" s="279"/>
      <c r="AZ666" s="279"/>
      <c r="BA666" s="279"/>
      <c r="BB666" s="279"/>
      <c r="BC666" s="279"/>
      <c r="BD666" s="279"/>
      <c r="BE666" s="279"/>
      <c r="BF666" s="279"/>
      <c r="BG666" s="279"/>
      <c r="BH666" s="279"/>
      <c r="BI666" s="279"/>
      <c r="BJ666" s="279"/>
      <c r="BK666" s="279"/>
      <c r="BL666" s="279"/>
      <c r="BM666" s="279"/>
      <c r="BN666" s="279"/>
      <c r="BO666" s="279"/>
      <c r="BP666" s="279"/>
      <c r="BQ666" s="279"/>
      <c r="BR666" s="279"/>
      <c r="BS666" s="279"/>
      <c r="BT666" s="279"/>
      <c r="BU666" s="279"/>
      <c r="BV666" s="279"/>
      <c r="BW666" s="279"/>
      <c r="BX666" s="279"/>
      <c r="BY666" s="279"/>
      <c r="BZ666" s="279"/>
      <c r="CA666" s="279"/>
      <c r="CB666" s="279"/>
      <c r="CC666" s="279"/>
      <c r="CD666" s="279"/>
      <c r="CE666" s="279"/>
      <c r="CF666" s="279"/>
      <c r="CG666" s="279"/>
      <c r="CH666" s="279"/>
      <c r="CI666" s="279"/>
      <c r="CJ666" s="279"/>
      <c r="CK666" s="279"/>
      <c r="CL666" s="279"/>
      <c r="CM666" s="279"/>
      <c r="CN666" s="279"/>
      <c r="CO666" s="279"/>
      <c r="CP666" s="289" t="str">
        <f t="shared" si="35"/>
        <v/>
      </c>
      <c r="CQ666" s="202"/>
    </row>
    <row r="667" spans="1:95" x14ac:dyDescent="0.3">
      <c r="A667" s="99"/>
      <c r="B667" s="268">
        <f t="shared" si="36"/>
        <v>658</v>
      </c>
      <c r="C667" s="280"/>
      <c r="D667" s="280"/>
      <c r="F667" s="280"/>
      <c r="G667" s="282"/>
      <c r="H667" s="101"/>
      <c r="I667" s="283"/>
      <c r="J667" s="283"/>
      <c r="K667" s="283"/>
      <c r="L667" s="283"/>
      <c r="M667" s="283"/>
      <c r="N667" s="283"/>
      <c r="O667" s="283"/>
      <c r="P667" s="101"/>
      <c r="Q667" s="283"/>
      <c r="R667" s="283"/>
      <c r="S667" s="283"/>
      <c r="T667" s="283"/>
      <c r="U667" s="283"/>
      <c r="V667" s="283"/>
      <c r="W667" s="283"/>
      <c r="X667" s="102"/>
      <c r="Y667" s="284"/>
      <c r="Z667" s="284"/>
      <c r="AA667" s="284"/>
      <c r="AB667" s="206" t="str">
        <f t="shared" si="34"/>
        <v/>
      </c>
      <c r="AC667" s="285"/>
      <c r="AD667" s="286"/>
      <c r="AE667" s="102"/>
      <c r="AF667" s="287"/>
      <c r="AG667" s="287"/>
      <c r="AH667" s="102"/>
      <c r="AI667" s="279"/>
      <c r="AJ667" s="279"/>
      <c r="AK667" s="279"/>
      <c r="AL667" s="279"/>
      <c r="AM667" s="279"/>
      <c r="AN667" s="279"/>
      <c r="AO667" s="279"/>
      <c r="AP667" s="279"/>
      <c r="AQ667" s="92"/>
      <c r="AR667" s="279"/>
      <c r="AS667" s="279"/>
      <c r="AT667" s="279"/>
      <c r="AU667" s="279"/>
      <c r="AV667" s="279"/>
      <c r="AW667" s="279"/>
      <c r="AX667" s="279"/>
      <c r="AY667" s="279"/>
      <c r="AZ667" s="279"/>
      <c r="BA667" s="279"/>
      <c r="BB667" s="279"/>
      <c r="BC667" s="279"/>
      <c r="BD667" s="279"/>
      <c r="BE667" s="279"/>
      <c r="BF667" s="279"/>
      <c r="BG667" s="279"/>
      <c r="BH667" s="279"/>
      <c r="BI667" s="279"/>
      <c r="BJ667" s="279"/>
      <c r="BK667" s="279"/>
      <c r="BL667" s="279"/>
      <c r="BM667" s="279"/>
      <c r="BN667" s="279"/>
      <c r="BO667" s="279"/>
      <c r="BP667" s="279"/>
      <c r="BQ667" s="279"/>
      <c r="BR667" s="279"/>
      <c r="BS667" s="279"/>
      <c r="BT667" s="279"/>
      <c r="BU667" s="279"/>
      <c r="BV667" s="279"/>
      <c r="BW667" s="279"/>
      <c r="BX667" s="279"/>
      <c r="BY667" s="279"/>
      <c r="BZ667" s="279"/>
      <c r="CA667" s="279"/>
      <c r="CB667" s="279"/>
      <c r="CC667" s="279"/>
      <c r="CD667" s="279"/>
      <c r="CE667" s="279"/>
      <c r="CF667" s="279"/>
      <c r="CG667" s="279"/>
      <c r="CH667" s="279"/>
      <c r="CI667" s="279"/>
      <c r="CJ667" s="279"/>
      <c r="CK667" s="279"/>
      <c r="CL667" s="279"/>
      <c r="CM667" s="279"/>
      <c r="CN667" s="279"/>
      <c r="CO667" s="279"/>
      <c r="CP667" s="289" t="str">
        <f t="shared" si="35"/>
        <v/>
      </c>
      <c r="CQ667" s="202"/>
    </row>
    <row r="668" spans="1:95" x14ac:dyDescent="0.3">
      <c r="A668" s="99"/>
      <c r="B668" s="268">
        <f t="shared" si="36"/>
        <v>659</v>
      </c>
      <c r="C668" s="280"/>
      <c r="D668" s="280"/>
      <c r="F668" s="280"/>
      <c r="G668" s="282"/>
      <c r="H668" s="101"/>
      <c r="I668" s="283"/>
      <c r="J668" s="283"/>
      <c r="K668" s="283"/>
      <c r="L668" s="283"/>
      <c r="M668" s="283"/>
      <c r="N668" s="283"/>
      <c r="O668" s="283"/>
      <c r="P668" s="101"/>
      <c r="Q668" s="283"/>
      <c r="R668" s="283"/>
      <c r="S668" s="283"/>
      <c r="T668" s="283"/>
      <c r="U668" s="283"/>
      <c r="V668" s="283"/>
      <c r="W668" s="283"/>
      <c r="X668" s="102"/>
      <c r="Y668" s="284"/>
      <c r="Z668" s="284"/>
      <c r="AA668" s="284"/>
      <c r="AB668" s="206" t="str">
        <f t="shared" si="34"/>
        <v/>
      </c>
      <c r="AC668" s="285"/>
      <c r="AD668" s="286"/>
      <c r="AE668" s="102"/>
      <c r="AF668" s="287"/>
      <c r="AG668" s="287"/>
      <c r="AH668" s="102"/>
      <c r="AI668" s="279"/>
      <c r="AJ668" s="279"/>
      <c r="AK668" s="279"/>
      <c r="AL668" s="279"/>
      <c r="AM668" s="279"/>
      <c r="AN668" s="279"/>
      <c r="AO668" s="279"/>
      <c r="AP668" s="279"/>
      <c r="AQ668" s="92"/>
      <c r="AR668" s="279"/>
      <c r="AS668" s="279"/>
      <c r="AT668" s="279"/>
      <c r="AU668" s="279"/>
      <c r="AV668" s="279"/>
      <c r="AW668" s="279"/>
      <c r="AX668" s="279"/>
      <c r="AY668" s="279"/>
      <c r="AZ668" s="279"/>
      <c r="BA668" s="279"/>
      <c r="BB668" s="279"/>
      <c r="BC668" s="279"/>
      <c r="BD668" s="279"/>
      <c r="BE668" s="279"/>
      <c r="BF668" s="279"/>
      <c r="BG668" s="279"/>
      <c r="BH668" s="279"/>
      <c r="BI668" s="279"/>
      <c r="BJ668" s="279"/>
      <c r="BK668" s="279"/>
      <c r="BL668" s="279"/>
      <c r="BM668" s="279"/>
      <c r="BN668" s="279"/>
      <c r="BO668" s="279"/>
      <c r="BP668" s="279"/>
      <c r="BQ668" s="279"/>
      <c r="BR668" s="279"/>
      <c r="BS668" s="279"/>
      <c r="BT668" s="279"/>
      <c r="BU668" s="279"/>
      <c r="BV668" s="279"/>
      <c r="BW668" s="279"/>
      <c r="BX668" s="279"/>
      <c r="BY668" s="279"/>
      <c r="BZ668" s="279"/>
      <c r="CA668" s="279"/>
      <c r="CB668" s="279"/>
      <c r="CC668" s="279"/>
      <c r="CD668" s="279"/>
      <c r="CE668" s="279"/>
      <c r="CF668" s="279"/>
      <c r="CG668" s="279"/>
      <c r="CH668" s="279"/>
      <c r="CI668" s="279"/>
      <c r="CJ668" s="279"/>
      <c r="CK668" s="279"/>
      <c r="CL668" s="279"/>
      <c r="CM668" s="279"/>
      <c r="CN668" s="279"/>
      <c r="CO668" s="279"/>
      <c r="CP668" s="289" t="str">
        <f t="shared" si="35"/>
        <v/>
      </c>
      <c r="CQ668" s="202"/>
    </row>
    <row r="669" spans="1:95" x14ac:dyDescent="0.3">
      <c r="A669" s="99"/>
      <c r="B669" s="268">
        <f t="shared" si="36"/>
        <v>660</v>
      </c>
      <c r="C669" s="280"/>
      <c r="D669" s="280"/>
      <c r="F669" s="280"/>
      <c r="G669" s="282"/>
      <c r="H669" s="101"/>
      <c r="I669" s="283"/>
      <c r="J669" s="283"/>
      <c r="K669" s="283"/>
      <c r="L669" s="283"/>
      <c r="M669" s="283"/>
      <c r="N669" s="283"/>
      <c r="O669" s="283"/>
      <c r="P669" s="101"/>
      <c r="Q669" s="283"/>
      <c r="R669" s="283"/>
      <c r="S669" s="283"/>
      <c r="T669" s="283"/>
      <c r="U669" s="283"/>
      <c r="V669" s="283"/>
      <c r="W669" s="283"/>
      <c r="X669" s="102"/>
      <c r="Y669" s="284"/>
      <c r="Z669" s="284"/>
      <c r="AA669" s="284"/>
      <c r="AB669" s="206" t="str">
        <f t="shared" si="34"/>
        <v/>
      </c>
      <c r="AC669" s="285"/>
      <c r="AD669" s="286"/>
      <c r="AE669" s="102"/>
      <c r="AF669" s="287"/>
      <c r="AG669" s="287"/>
      <c r="AH669" s="102"/>
      <c r="AI669" s="279"/>
      <c r="AJ669" s="279"/>
      <c r="AK669" s="279"/>
      <c r="AL669" s="279"/>
      <c r="AM669" s="279"/>
      <c r="AN669" s="279"/>
      <c r="AO669" s="279"/>
      <c r="AP669" s="279"/>
      <c r="AQ669" s="92"/>
      <c r="AR669" s="279"/>
      <c r="AS669" s="279"/>
      <c r="AT669" s="279"/>
      <c r="AU669" s="279"/>
      <c r="AV669" s="279"/>
      <c r="AW669" s="279"/>
      <c r="AX669" s="279"/>
      <c r="AY669" s="279"/>
      <c r="AZ669" s="279"/>
      <c r="BA669" s="279"/>
      <c r="BB669" s="279"/>
      <c r="BC669" s="279"/>
      <c r="BD669" s="279"/>
      <c r="BE669" s="279"/>
      <c r="BF669" s="279"/>
      <c r="BG669" s="279"/>
      <c r="BH669" s="279"/>
      <c r="BI669" s="279"/>
      <c r="BJ669" s="279"/>
      <c r="BK669" s="279"/>
      <c r="BL669" s="279"/>
      <c r="BM669" s="279"/>
      <c r="BN669" s="279"/>
      <c r="BO669" s="279"/>
      <c r="BP669" s="279"/>
      <c r="BQ669" s="279"/>
      <c r="BR669" s="279"/>
      <c r="BS669" s="279"/>
      <c r="BT669" s="279"/>
      <c r="BU669" s="279"/>
      <c r="BV669" s="279"/>
      <c r="BW669" s="279"/>
      <c r="BX669" s="279"/>
      <c r="BY669" s="279"/>
      <c r="BZ669" s="279"/>
      <c r="CA669" s="279"/>
      <c r="CB669" s="279"/>
      <c r="CC669" s="279"/>
      <c r="CD669" s="279"/>
      <c r="CE669" s="279"/>
      <c r="CF669" s="279"/>
      <c r="CG669" s="279"/>
      <c r="CH669" s="279"/>
      <c r="CI669" s="279"/>
      <c r="CJ669" s="279"/>
      <c r="CK669" s="279"/>
      <c r="CL669" s="279"/>
      <c r="CM669" s="279"/>
      <c r="CN669" s="279"/>
      <c r="CO669" s="279"/>
      <c r="CP669" s="289" t="str">
        <f t="shared" si="35"/>
        <v/>
      </c>
      <c r="CQ669" s="202"/>
    </row>
    <row r="670" spans="1:95" x14ac:dyDescent="0.3">
      <c r="A670" s="99"/>
      <c r="B670" s="268">
        <f t="shared" si="36"/>
        <v>661</v>
      </c>
      <c r="C670" s="280"/>
      <c r="D670" s="280"/>
      <c r="F670" s="280"/>
      <c r="G670" s="282"/>
      <c r="H670" s="101"/>
      <c r="I670" s="283"/>
      <c r="J670" s="283"/>
      <c r="K670" s="283"/>
      <c r="L670" s="283"/>
      <c r="M670" s="283"/>
      <c r="N670" s="283"/>
      <c r="O670" s="283"/>
      <c r="P670" s="101"/>
      <c r="Q670" s="283"/>
      <c r="R670" s="283"/>
      <c r="S670" s="283"/>
      <c r="T670" s="283"/>
      <c r="U670" s="283"/>
      <c r="V670" s="283"/>
      <c r="W670" s="283"/>
      <c r="X670" s="102"/>
      <c r="Y670" s="284"/>
      <c r="Z670" s="284"/>
      <c r="AA670" s="284"/>
      <c r="AB670" s="206" t="str">
        <f t="shared" si="34"/>
        <v/>
      </c>
      <c r="AC670" s="285"/>
      <c r="AD670" s="286"/>
      <c r="AE670" s="102"/>
      <c r="AF670" s="287"/>
      <c r="AG670" s="287"/>
      <c r="AH670" s="102"/>
      <c r="AI670" s="279"/>
      <c r="AJ670" s="279"/>
      <c r="AK670" s="279"/>
      <c r="AL670" s="279"/>
      <c r="AM670" s="279"/>
      <c r="AN670" s="279"/>
      <c r="AO670" s="279"/>
      <c r="AP670" s="279"/>
      <c r="AQ670" s="92"/>
      <c r="AR670" s="279"/>
      <c r="AS670" s="279"/>
      <c r="AT670" s="279"/>
      <c r="AU670" s="279"/>
      <c r="AV670" s="279"/>
      <c r="AW670" s="279"/>
      <c r="AX670" s="279"/>
      <c r="AY670" s="279"/>
      <c r="AZ670" s="279"/>
      <c r="BA670" s="279"/>
      <c r="BB670" s="279"/>
      <c r="BC670" s="279"/>
      <c r="BD670" s="279"/>
      <c r="BE670" s="279"/>
      <c r="BF670" s="279"/>
      <c r="BG670" s="279"/>
      <c r="BH670" s="279"/>
      <c r="BI670" s="279"/>
      <c r="BJ670" s="279"/>
      <c r="BK670" s="279"/>
      <c r="BL670" s="279"/>
      <c r="BM670" s="279"/>
      <c r="BN670" s="279"/>
      <c r="BO670" s="279"/>
      <c r="BP670" s="279"/>
      <c r="BQ670" s="279"/>
      <c r="BR670" s="279"/>
      <c r="BS670" s="279"/>
      <c r="BT670" s="279"/>
      <c r="BU670" s="279"/>
      <c r="BV670" s="279"/>
      <c r="BW670" s="279"/>
      <c r="BX670" s="279"/>
      <c r="BY670" s="279"/>
      <c r="BZ670" s="279"/>
      <c r="CA670" s="279"/>
      <c r="CB670" s="279"/>
      <c r="CC670" s="279"/>
      <c r="CD670" s="279"/>
      <c r="CE670" s="279"/>
      <c r="CF670" s="279"/>
      <c r="CG670" s="279"/>
      <c r="CH670" s="279"/>
      <c r="CI670" s="279"/>
      <c r="CJ670" s="279"/>
      <c r="CK670" s="279"/>
      <c r="CL670" s="279"/>
      <c r="CM670" s="279"/>
      <c r="CN670" s="279"/>
      <c r="CO670" s="279"/>
      <c r="CP670" s="289" t="str">
        <f t="shared" si="35"/>
        <v/>
      </c>
      <c r="CQ670" s="202"/>
    </row>
    <row r="671" spans="1:95" x14ac:dyDescent="0.3">
      <c r="A671" s="99"/>
      <c r="B671" s="268">
        <f t="shared" si="36"/>
        <v>662</v>
      </c>
      <c r="C671" s="280"/>
      <c r="D671" s="280"/>
      <c r="F671" s="280"/>
      <c r="G671" s="282"/>
      <c r="H671" s="101"/>
      <c r="I671" s="283"/>
      <c r="J671" s="283"/>
      <c r="K671" s="283"/>
      <c r="L671" s="283"/>
      <c r="M671" s="283"/>
      <c r="N671" s="283"/>
      <c r="O671" s="283"/>
      <c r="P671" s="101"/>
      <c r="Q671" s="283"/>
      <c r="R671" s="283"/>
      <c r="S671" s="283"/>
      <c r="T671" s="283"/>
      <c r="U671" s="283"/>
      <c r="V671" s="283"/>
      <c r="W671" s="283"/>
      <c r="X671" s="102"/>
      <c r="Y671" s="284"/>
      <c r="Z671" s="284"/>
      <c r="AA671" s="284"/>
      <c r="AB671" s="206" t="str">
        <f t="shared" si="34"/>
        <v/>
      </c>
      <c r="AC671" s="285"/>
      <c r="AD671" s="286"/>
      <c r="AE671" s="102"/>
      <c r="AF671" s="287"/>
      <c r="AG671" s="287"/>
      <c r="AH671" s="102"/>
      <c r="AI671" s="279"/>
      <c r="AJ671" s="279"/>
      <c r="AK671" s="279"/>
      <c r="AL671" s="279"/>
      <c r="AM671" s="279"/>
      <c r="AN671" s="279"/>
      <c r="AO671" s="279"/>
      <c r="AP671" s="279"/>
      <c r="AQ671" s="92"/>
      <c r="AR671" s="279"/>
      <c r="AS671" s="279"/>
      <c r="AT671" s="279"/>
      <c r="AU671" s="279"/>
      <c r="AV671" s="279"/>
      <c r="AW671" s="279"/>
      <c r="AX671" s="279"/>
      <c r="AY671" s="279"/>
      <c r="AZ671" s="279"/>
      <c r="BA671" s="279"/>
      <c r="BB671" s="279"/>
      <c r="BC671" s="279"/>
      <c r="BD671" s="279"/>
      <c r="BE671" s="279"/>
      <c r="BF671" s="279"/>
      <c r="BG671" s="279"/>
      <c r="BH671" s="279"/>
      <c r="BI671" s="279"/>
      <c r="BJ671" s="279"/>
      <c r="BK671" s="279"/>
      <c r="BL671" s="279"/>
      <c r="BM671" s="279"/>
      <c r="BN671" s="279"/>
      <c r="BO671" s="279"/>
      <c r="BP671" s="279"/>
      <c r="BQ671" s="279"/>
      <c r="BR671" s="279"/>
      <c r="BS671" s="279"/>
      <c r="BT671" s="279"/>
      <c r="BU671" s="279"/>
      <c r="BV671" s="279"/>
      <c r="BW671" s="279"/>
      <c r="BX671" s="279"/>
      <c r="BY671" s="279"/>
      <c r="BZ671" s="279"/>
      <c r="CA671" s="279"/>
      <c r="CB671" s="279"/>
      <c r="CC671" s="279"/>
      <c r="CD671" s="279"/>
      <c r="CE671" s="279"/>
      <c r="CF671" s="279"/>
      <c r="CG671" s="279"/>
      <c r="CH671" s="279"/>
      <c r="CI671" s="279"/>
      <c r="CJ671" s="279"/>
      <c r="CK671" s="279"/>
      <c r="CL671" s="279"/>
      <c r="CM671" s="279"/>
      <c r="CN671" s="279"/>
      <c r="CO671" s="279"/>
      <c r="CP671" s="289" t="str">
        <f t="shared" si="35"/>
        <v/>
      </c>
      <c r="CQ671" s="202"/>
    </row>
    <row r="672" spans="1:95" x14ac:dyDescent="0.3">
      <c r="A672" s="99"/>
      <c r="B672" s="268">
        <f t="shared" si="36"/>
        <v>663</v>
      </c>
      <c r="C672" s="280"/>
      <c r="D672" s="280"/>
      <c r="F672" s="280"/>
      <c r="G672" s="282"/>
      <c r="H672" s="101"/>
      <c r="I672" s="283"/>
      <c r="J672" s="283"/>
      <c r="K672" s="283"/>
      <c r="L672" s="283"/>
      <c r="M672" s="283"/>
      <c r="N672" s="283"/>
      <c r="O672" s="283"/>
      <c r="P672" s="101"/>
      <c r="Q672" s="283"/>
      <c r="R672" s="283"/>
      <c r="S672" s="283"/>
      <c r="T672" s="283"/>
      <c r="U672" s="283"/>
      <c r="V672" s="283"/>
      <c r="W672" s="283"/>
      <c r="X672" s="102"/>
      <c r="Y672" s="284"/>
      <c r="Z672" s="284"/>
      <c r="AA672" s="284"/>
      <c r="AB672" s="206" t="str">
        <f t="shared" si="34"/>
        <v/>
      </c>
      <c r="AC672" s="285"/>
      <c r="AD672" s="286"/>
      <c r="AE672" s="102"/>
      <c r="AF672" s="287"/>
      <c r="AG672" s="287"/>
      <c r="AH672" s="102"/>
      <c r="AI672" s="279"/>
      <c r="AJ672" s="279"/>
      <c r="AK672" s="279"/>
      <c r="AL672" s="279"/>
      <c r="AM672" s="279"/>
      <c r="AN672" s="279"/>
      <c r="AO672" s="279"/>
      <c r="AP672" s="279"/>
      <c r="AQ672" s="92"/>
      <c r="AR672" s="279"/>
      <c r="AS672" s="279"/>
      <c r="AT672" s="279"/>
      <c r="AU672" s="279"/>
      <c r="AV672" s="279"/>
      <c r="AW672" s="279"/>
      <c r="AX672" s="279"/>
      <c r="AY672" s="279"/>
      <c r="AZ672" s="279"/>
      <c r="BA672" s="279"/>
      <c r="BB672" s="279"/>
      <c r="BC672" s="279"/>
      <c r="BD672" s="279"/>
      <c r="BE672" s="279"/>
      <c r="BF672" s="279"/>
      <c r="BG672" s="279"/>
      <c r="BH672" s="279"/>
      <c r="BI672" s="279"/>
      <c r="BJ672" s="279"/>
      <c r="BK672" s="279"/>
      <c r="BL672" s="279"/>
      <c r="BM672" s="279"/>
      <c r="BN672" s="279"/>
      <c r="BO672" s="279"/>
      <c r="BP672" s="279"/>
      <c r="BQ672" s="279"/>
      <c r="BR672" s="279"/>
      <c r="BS672" s="279"/>
      <c r="BT672" s="279"/>
      <c r="BU672" s="279"/>
      <c r="BV672" s="279"/>
      <c r="BW672" s="279"/>
      <c r="BX672" s="279"/>
      <c r="BY672" s="279"/>
      <c r="BZ672" s="279"/>
      <c r="CA672" s="279"/>
      <c r="CB672" s="279"/>
      <c r="CC672" s="279"/>
      <c r="CD672" s="279"/>
      <c r="CE672" s="279"/>
      <c r="CF672" s="279"/>
      <c r="CG672" s="279"/>
      <c r="CH672" s="279"/>
      <c r="CI672" s="279"/>
      <c r="CJ672" s="279"/>
      <c r="CK672" s="279"/>
      <c r="CL672" s="279"/>
      <c r="CM672" s="279"/>
      <c r="CN672" s="279"/>
      <c r="CO672" s="279"/>
      <c r="CP672" s="289" t="str">
        <f t="shared" si="35"/>
        <v/>
      </c>
      <c r="CQ672" s="202"/>
    </row>
    <row r="673" spans="1:95" x14ac:dyDescent="0.3">
      <c r="A673" s="99"/>
      <c r="B673" s="268">
        <f t="shared" si="36"/>
        <v>664</v>
      </c>
      <c r="C673" s="280"/>
      <c r="D673" s="280"/>
      <c r="F673" s="280"/>
      <c r="G673" s="282"/>
      <c r="H673" s="101"/>
      <c r="I673" s="283"/>
      <c r="J673" s="283"/>
      <c r="K673" s="283"/>
      <c r="L673" s="283"/>
      <c r="M673" s="283"/>
      <c r="N673" s="283"/>
      <c r="O673" s="283"/>
      <c r="P673" s="101"/>
      <c r="Q673" s="283"/>
      <c r="R673" s="283"/>
      <c r="S673" s="283"/>
      <c r="T673" s="283"/>
      <c r="U673" s="283"/>
      <c r="V673" s="283"/>
      <c r="W673" s="283"/>
      <c r="X673" s="102"/>
      <c r="Y673" s="284"/>
      <c r="Z673" s="284"/>
      <c r="AA673" s="284"/>
      <c r="AB673" s="206" t="str">
        <f t="shared" si="34"/>
        <v/>
      </c>
      <c r="AC673" s="285"/>
      <c r="AD673" s="286"/>
      <c r="AE673" s="102"/>
      <c r="AF673" s="287"/>
      <c r="AG673" s="287"/>
      <c r="AH673" s="102"/>
      <c r="AI673" s="279"/>
      <c r="AJ673" s="279"/>
      <c r="AK673" s="279"/>
      <c r="AL673" s="279"/>
      <c r="AM673" s="279"/>
      <c r="AN673" s="279"/>
      <c r="AO673" s="279"/>
      <c r="AP673" s="279"/>
      <c r="AQ673" s="92"/>
      <c r="AR673" s="279"/>
      <c r="AS673" s="279"/>
      <c r="AT673" s="279"/>
      <c r="AU673" s="279"/>
      <c r="AV673" s="279"/>
      <c r="AW673" s="279"/>
      <c r="AX673" s="279"/>
      <c r="AY673" s="279"/>
      <c r="AZ673" s="279"/>
      <c r="BA673" s="279"/>
      <c r="BB673" s="279"/>
      <c r="BC673" s="279"/>
      <c r="BD673" s="279"/>
      <c r="BE673" s="279"/>
      <c r="BF673" s="279"/>
      <c r="BG673" s="279"/>
      <c r="BH673" s="279"/>
      <c r="BI673" s="279"/>
      <c r="BJ673" s="279"/>
      <c r="BK673" s="279"/>
      <c r="BL673" s="279"/>
      <c r="BM673" s="279"/>
      <c r="BN673" s="279"/>
      <c r="BO673" s="279"/>
      <c r="BP673" s="279"/>
      <c r="BQ673" s="279"/>
      <c r="BR673" s="279"/>
      <c r="BS673" s="279"/>
      <c r="BT673" s="279"/>
      <c r="BU673" s="279"/>
      <c r="BV673" s="279"/>
      <c r="BW673" s="279"/>
      <c r="BX673" s="279"/>
      <c r="BY673" s="279"/>
      <c r="BZ673" s="279"/>
      <c r="CA673" s="279"/>
      <c r="CB673" s="279"/>
      <c r="CC673" s="279"/>
      <c r="CD673" s="279"/>
      <c r="CE673" s="279"/>
      <c r="CF673" s="279"/>
      <c r="CG673" s="279"/>
      <c r="CH673" s="279"/>
      <c r="CI673" s="279"/>
      <c r="CJ673" s="279"/>
      <c r="CK673" s="279"/>
      <c r="CL673" s="279"/>
      <c r="CM673" s="279"/>
      <c r="CN673" s="279"/>
      <c r="CO673" s="279"/>
      <c r="CP673" s="289" t="str">
        <f t="shared" si="35"/>
        <v/>
      </c>
      <c r="CQ673" s="202"/>
    </row>
    <row r="674" spans="1:95" x14ac:dyDescent="0.3">
      <c r="A674" s="99"/>
      <c r="B674" s="268">
        <f t="shared" si="36"/>
        <v>665</v>
      </c>
      <c r="C674" s="280"/>
      <c r="D674" s="280"/>
      <c r="F674" s="280"/>
      <c r="G674" s="282"/>
      <c r="H674" s="101"/>
      <c r="I674" s="283"/>
      <c r="J674" s="283"/>
      <c r="K674" s="283"/>
      <c r="L674" s="283"/>
      <c r="M674" s="283"/>
      <c r="N674" s="283"/>
      <c r="O674" s="283"/>
      <c r="P674" s="101"/>
      <c r="Q674" s="283"/>
      <c r="R674" s="283"/>
      <c r="S674" s="283"/>
      <c r="T674" s="283"/>
      <c r="U674" s="283"/>
      <c r="V674" s="283"/>
      <c r="W674" s="283"/>
      <c r="X674" s="102"/>
      <c r="Y674" s="284"/>
      <c r="Z674" s="284"/>
      <c r="AA674" s="284"/>
      <c r="AB674" s="206" t="str">
        <f t="shared" si="34"/>
        <v/>
      </c>
      <c r="AC674" s="285"/>
      <c r="AD674" s="286"/>
      <c r="AE674" s="102"/>
      <c r="AF674" s="287"/>
      <c r="AG674" s="287"/>
      <c r="AH674" s="102"/>
      <c r="AI674" s="279"/>
      <c r="AJ674" s="279"/>
      <c r="AK674" s="279"/>
      <c r="AL674" s="279"/>
      <c r="AM674" s="279"/>
      <c r="AN674" s="279"/>
      <c r="AO674" s="279"/>
      <c r="AP674" s="279"/>
      <c r="AQ674" s="92"/>
      <c r="AR674" s="279"/>
      <c r="AS674" s="279"/>
      <c r="AT674" s="279"/>
      <c r="AU674" s="279"/>
      <c r="AV674" s="279"/>
      <c r="AW674" s="279"/>
      <c r="AX674" s="279"/>
      <c r="AY674" s="279"/>
      <c r="AZ674" s="279"/>
      <c r="BA674" s="279"/>
      <c r="BB674" s="279"/>
      <c r="BC674" s="279"/>
      <c r="BD674" s="279"/>
      <c r="BE674" s="279"/>
      <c r="BF674" s="279"/>
      <c r="BG674" s="279"/>
      <c r="BH674" s="279"/>
      <c r="BI674" s="279"/>
      <c r="BJ674" s="279"/>
      <c r="BK674" s="279"/>
      <c r="BL674" s="279"/>
      <c r="BM674" s="279"/>
      <c r="BN674" s="279"/>
      <c r="BO674" s="279"/>
      <c r="BP674" s="279"/>
      <c r="BQ674" s="279"/>
      <c r="BR674" s="279"/>
      <c r="BS674" s="279"/>
      <c r="BT674" s="279"/>
      <c r="BU674" s="279"/>
      <c r="BV674" s="279"/>
      <c r="BW674" s="279"/>
      <c r="BX674" s="279"/>
      <c r="BY674" s="279"/>
      <c r="BZ674" s="279"/>
      <c r="CA674" s="279"/>
      <c r="CB674" s="279"/>
      <c r="CC674" s="279"/>
      <c r="CD674" s="279"/>
      <c r="CE674" s="279"/>
      <c r="CF674" s="279"/>
      <c r="CG674" s="279"/>
      <c r="CH674" s="279"/>
      <c r="CI674" s="279"/>
      <c r="CJ674" s="279"/>
      <c r="CK674" s="279"/>
      <c r="CL674" s="279"/>
      <c r="CM674" s="279"/>
      <c r="CN674" s="279"/>
      <c r="CO674" s="279"/>
      <c r="CP674" s="289" t="str">
        <f t="shared" si="35"/>
        <v/>
      </c>
      <c r="CQ674" s="202"/>
    </row>
    <row r="675" spans="1:95" x14ac:dyDescent="0.3">
      <c r="A675" s="99"/>
      <c r="B675" s="268">
        <f t="shared" si="36"/>
        <v>666</v>
      </c>
      <c r="C675" s="280"/>
      <c r="D675" s="280"/>
      <c r="F675" s="280"/>
      <c r="G675" s="282"/>
      <c r="H675" s="101"/>
      <c r="I675" s="283"/>
      <c r="J675" s="283"/>
      <c r="K675" s="283"/>
      <c r="L675" s="283"/>
      <c r="M675" s="283"/>
      <c r="N675" s="283"/>
      <c r="O675" s="283"/>
      <c r="P675" s="101"/>
      <c r="Q675" s="283"/>
      <c r="R675" s="283"/>
      <c r="S675" s="283"/>
      <c r="T675" s="283"/>
      <c r="U675" s="283"/>
      <c r="V675" s="283"/>
      <c r="W675" s="283"/>
      <c r="X675" s="102"/>
      <c r="Y675" s="284"/>
      <c r="Z675" s="284"/>
      <c r="AA675" s="284"/>
      <c r="AB675" s="206" t="str">
        <f t="shared" si="34"/>
        <v/>
      </c>
      <c r="AC675" s="285"/>
      <c r="AD675" s="286"/>
      <c r="AE675" s="102"/>
      <c r="AF675" s="287"/>
      <c r="AG675" s="287"/>
      <c r="AH675" s="102"/>
      <c r="AI675" s="279"/>
      <c r="AJ675" s="279"/>
      <c r="AK675" s="279"/>
      <c r="AL675" s="279"/>
      <c r="AM675" s="279"/>
      <c r="AN675" s="279"/>
      <c r="AO675" s="279"/>
      <c r="AP675" s="279"/>
      <c r="AQ675" s="92"/>
      <c r="AR675" s="279"/>
      <c r="AS675" s="279"/>
      <c r="AT675" s="279"/>
      <c r="AU675" s="279"/>
      <c r="AV675" s="279"/>
      <c r="AW675" s="279"/>
      <c r="AX675" s="279"/>
      <c r="AY675" s="279"/>
      <c r="AZ675" s="279"/>
      <c r="BA675" s="279"/>
      <c r="BB675" s="279"/>
      <c r="BC675" s="279"/>
      <c r="BD675" s="279"/>
      <c r="BE675" s="279"/>
      <c r="BF675" s="279"/>
      <c r="BG675" s="279"/>
      <c r="BH675" s="279"/>
      <c r="BI675" s="279"/>
      <c r="BJ675" s="279"/>
      <c r="BK675" s="279"/>
      <c r="BL675" s="279"/>
      <c r="BM675" s="279"/>
      <c r="BN675" s="279"/>
      <c r="BO675" s="279"/>
      <c r="BP675" s="279"/>
      <c r="BQ675" s="279"/>
      <c r="BR675" s="279"/>
      <c r="BS675" s="279"/>
      <c r="BT675" s="279"/>
      <c r="BU675" s="279"/>
      <c r="BV675" s="279"/>
      <c r="BW675" s="279"/>
      <c r="BX675" s="279"/>
      <c r="BY675" s="279"/>
      <c r="BZ675" s="279"/>
      <c r="CA675" s="279"/>
      <c r="CB675" s="279"/>
      <c r="CC675" s="279"/>
      <c r="CD675" s="279"/>
      <c r="CE675" s="279"/>
      <c r="CF675" s="279"/>
      <c r="CG675" s="279"/>
      <c r="CH675" s="279"/>
      <c r="CI675" s="279"/>
      <c r="CJ675" s="279"/>
      <c r="CK675" s="279"/>
      <c r="CL675" s="279"/>
      <c r="CM675" s="279"/>
      <c r="CN675" s="279"/>
      <c r="CO675" s="279"/>
      <c r="CP675" s="289" t="str">
        <f t="shared" si="35"/>
        <v/>
      </c>
      <c r="CQ675" s="202"/>
    </row>
    <row r="676" spans="1:95" x14ac:dyDescent="0.3">
      <c r="A676" s="99"/>
      <c r="B676" s="268">
        <f t="shared" si="36"/>
        <v>667</v>
      </c>
      <c r="C676" s="280"/>
      <c r="D676" s="280"/>
      <c r="F676" s="280"/>
      <c r="G676" s="282"/>
      <c r="H676" s="101"/>
      <c r="I676" s="283"/>
      <c r="J676" s="283"/>
      <c r="K676" s="283"/>
      <c r="L676" s="283"/>
      <c r="M676" s="283"/>
      <c r="N676" s="283"/>
      <c r="O676" s="283"/>
      <c r="P676" s="101"/>
      <c r="Q676" s="283"/>
      <c r="R676" s="283"/>
      <c r="S676" s="283"/>
      <c r="T676" s="283"/>
      <c r="U676" s="283"/>
      <c r="V676" s="283"/>
      <c r="W676" s="283"/>
      <c r="X676" s="102"/>
      <c r="Y676" s="284"/>
      <c r="Z676" s="284"/>
      <c r="AA676" s="284"/>
      <c r="AB676" s="206" t="str">
        <f t="shared" si="34"/>
        <v/>
      </c>
      <c r="AC676" s="285"/>
      <c r="AD676" s="286"/>
      <c r="AE676" s="102"/>
      <c r="AF676" s="287"/>
      <c r="AG676" s="287"/>
      <c r="AH676" s="102"/>
      <c r="AI676" s="279"/>
      <c r="AJ676" s="279"/>
      <c r="AK676" s="279"/>
      <c r="AL676" s="279"/>
      <c r="AM676" s="279"/>
      <c r="AN676" s="279"/>
      <c r="AO676" s="279"/>
      <c r="AP676" s="279"/>
      <c r="AQ676" s="92"/>
      <c r="AR676" s="279"/>
      <c r="AS676" s="279"/>
      <c r="AT676" s="279"/>
      <c r="AU676" s="279"/>
      <c r="AV676" s="279"/>
      <c r="AW676" s="279"/>
      <c r="AX676" s="279"/>
      <c r="AY676" s="279"/>
      <c r="AZ676" s="279"/>
      <c r="BA676" s="279"/>
      <c r="BB676" s="279"/>
      <c r="BC676" s="279"/>
      <c r="BD676" s="279"/>
      <c r="BE676" s="279"/>
      <c r="BF676" s="279"/>
      <c r="BG676" s="279"/>
      <c r="BH676" s="279"/>
      <c r="BI676" s="279"/>
      <c r="BJ676" s="279"/>
      <c r="BK676" s="279"/>
      <c r="BL676" s="279"/>
      <c r="BM676" s="279"/>
      <c r="BN676" s="279"/>
      <c r="BO676" s="279"/>
      <c r="BP676" s="279"/>
      <c r="BQ676" s="279"/>
      <c r="BR676" s="279"/>
      <c r="BS676" s="279"/>
      <c r="BT676" s="279"/>
      <c r="BU676" s="279"/>
      <c r="BV676" s="279"/>
      <c r="BW676" s="279"/>
      <c r="BX676" s="279"/>
      <c r="BY676" s="279"/>
      <c r="BZ676" s="279"/>
      <c r="CA676" s="279"/>
      <c r="CB676" s="279"/>
      <c r="CC676" s="279"/>
      <c r="CD676" s="279"/>
      <c r="CE676" s="279"/>
      <c r="CF676" s="279"/>
      <c r="CG676" s="279"/>
      <c r="CH676" s="279"/>
      <c r="CI676" s="279"/>
      <c r="CJ676" s="279"/>
      <c r="CK676" s="279"/>
      <c r="CL676" s="279"/>
      <c r="CM676" s="279"/>
      <c r="CN676" s="279"/>
      <c r="CO676" s="279"/>
      <c r="CP676" s="289" t="str">
        <f t="shared" si="35"/>
        <v/>
      </c>
      <c r="CQ676" s="202"/>
    </row>
    <row r="677" spans="1:95" x14ac:dyDescent="0.3">
      <c r="A677" s="99"/>
      <c r="B677" s="268">
        <f t="shared" si="36"/>
        <v>668</v>
      </c>
      <c r="C677" s="280"/>
      <c r="D677" s="280"/>
      <c r="F677" s="280"/>
      <c r="G677" s="282"/>
      <c r="H677" s="101"/>
      <c r="I677" s="283"/>
      <c r="J677" s="283"/>
      <c r="K677" s="283"/>
      <c r="L677" s="283"/>
      <c r="M677" s="283"/>
      <c r="N677" s="283"/>
      <c r="O677" s="283"/>
      <c r="P677" s="101"/>
      <c r="Q677" s="283"/>
      <c r="R677" s="283"/>
      <c r="S677" s="283"/>
      <c r="T677" s="283"/>
      <c r="U677" s="283"/>
      <c r="V677" s="283"/>
      <c r="W677" s="283"/>
      <c r="X677" s="102"/>
      <c r="Y677" s="284"/>
      <c r="Z677" s="284"/>
      <c r="AA677" s="284"/>
      <c r="AB677" s="206" t="str">
        <f t="shared" si="34"/>
        <v/>
      </c>
      <c r="AC677" s="285"/>
      <c r="AD677" s="286"/>
      <c r="AE677" s="102"/>
      <c r="AF677" s="287"/>
      <c r="AG677" s="287"/>
      <c r="AH677" s="102"/>
      <c r="AI677" s="279"/>
      <c r="AJ677" s="279"/>
      <c r="AK677" s="279"/>
      <c r="AL677" s="279"/>
      <c r="AM677" s="279"/>
      <c r="AN677" s="279"/>
      <c r="AO677" s="279"/>
      <c r="AP677" s="279"/>
      <c r="AQ677" s="92"/>
      <c r="AR677" s="279"/>
      <c r="AS677" s="279"/>
      <c r="AT677" s="279"/>
      <c r="AU677" s="279"/>
      <c r="AV677" s="279"/>
      <c r="AW677" s="279"/>
      <c r="AX677" s="279"/>
      <c r="AY677" s="279"/>
      <c r="AZ677" s="279"/>
      <c r="BA677" s="279"/>
      <c r="BB677" s="279"/>
      <c r="BC677" s="279"/>
      <c r="BD677" s="279"/>
      <c r="BE677" s="279"/>
      <c r="BF677" s="279"/>
      <c r="BG677" s="279"/>
      <c r="BH677" s="279"/>
      <c r="BI677" s="279"/>
      <c r="BJ677" s="279"/>
      <c r="BK677" s="279"/>
      <c r="BL677" s="279"/>
      <c r="BM677" s="279"/>
      <c r="BN677" s="279"/>
      <c r="BO677" s="279"/>
      <c r="BP677" s="279"/>
      <c r="BQ677" s="279"/>
      <c r="BR677" s="279"/>
      <c r="BS677" s="279"/>
      <c r="BT677" s="279"/>
      <c r="BU677" s="279"/>
      <c r="BV677" s="279"/>
      <c r="BW677" s="279"/>
      <c r="BX677" s="279"/>
      <c r="BY677" s="279"/>
      <c r="BZ677" s="279"/>
      <c r="CA677" s="279"/>
      <c r="CB677" s="279"/>
      <c r="CC677" s="279"/>
      <c r="CD677" s="279"/>
      <c r="CE677" s="279"/>
      <c r="CF677" s="279"/>
      <c r="CG677" s="279"/>
      <c r="CH677" s="279"/>
      <c r="CI677" s="279"/>
      <c r="CJ677" s="279"/>
      <c r="CK677" s="279"/>
      <c r="CL677" s="279"/>
      <c r="CM677" s="279"/>
      <c r="CN677" s="279"/>
      <c r="CO677" s="279"/>
      <c r="CP677" s="289" t="str">
        <f t="shared" si="35"/>
        <v/>
      </c>
      <c r="CQ677" s="202"/>
    </row>
    <row r="678" spans="1:95" x14ac:dyDescent="0.3">
      <c r="A678" s="99"/>
      <c r="B678" s="268">
        <f t="shared" si="36"/>
        <v>669</v>
      </c>
      <c r="C678" s="280"/>
      <c r="D678" s="280"/>
      <c r="F678" s="280"/>
      <c r="G678" s="282"/>
      <c r="H678" s="101"/>
      <c r="I678" s="283"/>
      <c r="J678" s="283"/>
      <c r="K678" s="283"/>
      <c r="L678" s="283"/>
      <c r="M678" s="283"/>
      <c r="N678" s="283"/>
      <c r="O678" s="283"/>
      <c r="P678" s="101"/>
      <c r="Q678" s="283"/>
      <c r="R678" s="283"/>
      <c r="S678" s="283"/>
      <c r="T678" s="283"/>
      <c r="U678" s="283"/>
      <c r="V678" s="283"/>
      <c r="W678" s="283"/>
      <c r="X678" s="102"/>
      <c r="Y678" s="284"/>
      <c r="Z678" s="284"/>
      <c r="AA678" s="284"/>
      <c r="AB678" s="206" t="str">
        <f t="shared" si="34"/>
        <v/>
      </c>
      <c r="AC678" s="285"/>
      <c r="AD678" s="286"/>
      <c r="AE678" s="102"/>
      <c r="AF678" s="287"/>
      <c r="AG678" s="287"/>
      <c r="AH678" s="102"/>
      <c r="AI678" s="279"/>
      <c r="AJ678" s="279"/>
      <c r="AK678" s="279"/>
      <c r="AL678" s="279"/>
      <c r="AM678" s="279"/>
      <c r="AN678" s="279"/>
      <c r="AO678" s="279"/>
      <c r="AP678" s="279"/>
      <c r="AQ678" s="92"/>
      <c r="AR678" s="279"/>
      <c r="AS678" s="279"/>
      <c r="AT678" s="279"/>
      <c r="AU678" s="279"/>
      <c r="AV678" s="279"/>
      <c r="AW678" s="279"/>
      <c r="AX678" s="279"/>
      <c r="AY678" s="279"/>
      <c r="AZ678" s="279"/>
      <c r="BA678" s="279"/>
      <c r="BB678" s="279"/>
      <c r="BC678" s="279"/>
      <c r="BD678" s="279"/>
      <c r="BE678" s="279"/>
      <c r="BF678" s="279"/>
      <c r="BG678" s="279"/>
      <c r="BH678" s="279"/>
      <c r="BI678" s="279"/>
      <c r="BJ678" s="279"/>
      <c r="BK678" s="279"/>
      <c r="BL678" s="279"/>
      <c r="BM678" s="279"/>
      <c r="BN678" s="279"/>
      <c r="BO678" s="279"/>
      <c r="BP678" s="279"/>
      <c r="BQ678" s="279"/>
      <c r="BR678" s="279"/>
      <c r="BS678" s="279"/>
      <c r="BT678" s="279"/>
      <c r="BU678" s="279"/>
      <c r="BV678" s="279"/>
      <c r="BW678" s="279"/>
      <c r="BX678" s="279"/>
      <c r="BY678" s="279"/>
      <c r="BZ678" s="279"/>
      <c r="CA678" s="279"/>
      <c r="CB678" s="279"/>
      <c r="CC678" s="279"/>
      <c r="CD678" s="279"/>
      <c r="CE678" s="279"/>
      <c r="CF678" s="279"/>
      <c r="CG678" s="279"/>
      <c r="CH678" s="279"/>
      <c r="CI678" s="279"/>
      <c r="CJ678" s="279"/>
      <c r="CK678" s="279"/>
      <c r="CL678" s="279"/>
      <c r="CM678" s="279"/>
      <c r="CN678" s="279"/>
      <c r="CO678" s="279"/>
      <c r="CP678" s="289" t="str">
        <f t="shared" si="35"/>
        <v/>
      </c>
      <c r="CQ678" s="202"/>
    </row>
    <row r="679" spans="1:95" x14ac:dyDescent="0.3">
      <c r="A679" s="99"/>
      <c r="B679" s="268">
        <f t="shared" si="36"/>
        <v>670</v>
      </c>
      <c r="C679" s="280"/>
      <c r="D679" s="280"/>
      <c r="F679" s="280"/>
      <c r="G679" s="282"/>
      <c r="H679" s="101"/>
      <c r="I679" s="283"/>
      <c r="J679" s="283"/>
      <c r="K679" s="283"/>
      <c r="L679" s="283"/>
      <c r="M679" s="283"/>
      <c r="N679" s="283"/>
      <c r="O679" s="283"/>
      <c r="P679" s="101"/>
      <c r="Q679" s="283"/>
      <c r="R679" s="283"/>
      <c r="S679" s="283"/>
      <c r="T679" s="283"/>
      <c r="U679" s="283"/>
      <c r="V679" s="283"/>
      <c r="W679" s="283"/>
      <c r="X679" s="102"/>
      <c r="Y679" s="284"/>
      <c r="Z679" s="284"/>
      <c r="AA679" s="284"/>
      <c r="AB679" s="206" t="str">
        <f t="shared" si="34"/>
        <v/>
      </c>
      <c r="AC679" s="285"/>
      <c r="AD679" s="286"/>
      <c r="AE679" s="102"/>
      <c r="AF679" s="287"/>
      <c r="AG679" s="287"/>
      <c r="AH679" s="102"/>
      <c r="AI679" s="279"/>
      <c r="AJ679" s="279"/>
      <c r="AK679" s="279"/>
      <c r="AL679" s="279"/>
      <c r="AM679" s="279"/>
      <c r="AN679" s="279"/>
      <c r="AO679" s="279"/>
      <c r="AP679" s="279"/>
      <c r="AQ679" s="92"/>
      <c r="AR679" s="279"/>
      <c r="AS679" s="279"/>
      <c r="AT679" s="279"/>
      <c r="AU679" s="279"/>
      <c r="AV679" s="279"/>
      <c r="AW679" s="279"/>
      <c r="AX679" s="279"/>
      <c r="AY679" s="279"/>
      <c r="AZ679" s="279"/>
      <c r="BA679" s="279"/>
      <c r="BB679" s="279"/>
      <c r="BC679" s="279"/>
      <c r="BD679" s="279"/>
      <c r="BE679" s="279"/>
      <c r="BF679" s="279"/>
      <c r="BG679" s="279"/>
      <c r="BH679" s="279"/>
      <c r="BI679" s="279"/>
      <c r="BJ679" s="279"/>
      <c r="BK679" s="279"/>
      <c r="BL679" s="279"/>
      <c r="BM679" s="279"/>
      <c r="BN679" s="279"/>
      <c r="BO679" s="279"/>
      <c r="BP679" s="279"/>
      <c r="BQ679" s="279"/>
      <c r="BR679" s="279"/>
      <c r="BS679" s="279"/>
      <c r="BT679" s="279"/>
      <c r="BU679" s="279"/>
      <c r="BV679" s="279"/>
      <c r="BW679" s="279"/>
      <c r="BX679" s="279"/>
      <c r="BY679" s="279"/>
      <c r="BZ679" s="279"/>
      <c r="CA679" s="279"/>
      <c r="CB679" s="279"/>
      <c r="CC679" s="279"/>
      <c r="CD679" s="279"/>
      <c r="CE679" s="279"/>
      <c r="CF679" s="279"/>
      <c r="CG679" s="279"/>
      <c r="CH679" s="279"/>
      <c r="CI679" s="279"/>
      <c r="CJ679" s="279"/>
      <c r="CK679" s="279"/>
      <c r="CL679" s="279"/>
      <c r="CM679" s="279"/>
      <c r="CN679" s="279"/>
      <c r="CO679" s="279"/>
      <c r="CP679" s="289" t="str">
        <f t="shared" si="35"/>
        <v/>
      </c>
      <c r="CQ679" s="202"/>
    </row>
    <row r="680" spans="1:95" x14ac:dyDescent="0.3">
      <c r="A680" s="99"/>
      <c r="B680" s="268">
        <f t="shared" si="36"/>
        <v>671</v>
      </c>
      <c r="C680" s="280"/>
      <c r="D680" s="280"/>
      <c r="F680" s="280"/>
      <c r="G680" s="282"/>
      <c r="H680" s="101"/>
      <c r="I680" s="283"/>
      <c r="J680" s="283"/>
      <c r="K680" s="283"/>
      <c r="L680" s="283"/>
      <c r="M680" s="283"/>
      <c r="N680" s="283"/>
      <c r="O680" s="283"/>
      <c r="P680" s="101"/>
      <c r="Q680" s="283"/>
      <c r="R680" s="283"/>
      <c r="S680" s="283"/>
      <c r="T680" s="283"/>
      <c r="U680" s="283"/>
      <c r="V680" s="283"/>
      <c r="W680" s="283"/>
      <c r="X680" s="102"/>
      <c r="Y680" s="284"/>
      <c r="Z680" s="284"/>
      <c r="AA680" s="284"/>
      <c r="AB680" s="206" t="str">
        <f t="shared" si="34"/>
        <v/>
      </c>
      <c r="AC680" s="285"/>
      <c r="AD680" s="286"/>
      <c r="AE680" s="102"/>
      <c r="AF680" s="287"/>
      <c r="AG680" s="287"/>
      <c r="AH680" s="102"/>
      <c r="AI680" s="279"/>
      <c r="AJ680" s="279"/>
      <c r="AK680" s="279"/>
      <c r="AL680" s="279"/>
      <c r="AM680" s="279"/>
      <c r="AN680" s="279"/>
      <c r="AO680" s="279"/>
      <c r="AP680" s="279"/>
      <c r="AQ680" s="92"/>
      <c r="AR680" s="279"/>
      <c r="AS680" s="279"/>
      <c r="AT680" s="279"/>
      <c r="AU680" s="279"/>
      <c r="AV680" s="279"/>
      <c r="AW680" s="279"/>
      <c r="AX680" s="279"/>
      <c r="AY680" s="279"/>
      <c r="AZ680" s="279"/>
      <c r="BA680" s="279"/>
      <c r="BB680" s="279"/>
      <c r="BC680" s="279"/>
      <c r="BD680" s="279"/>
      <c r="BE680" s="279"/>
      <c r="BF680" s="279"/>
      <c r="BG680" s="279"/>
      <c r="BH680" s="279"/>
      <c r="BI680" s="279"/>
      <c r="BJ680" s="279"/>
      <c r="BK680" s="279"/>
      <c r="BL680" s="279"/>
      <c r="BM680" s="279"/>
      <c r="BN680" s="279"/>
      <c r="BO680" s="279"/>
      <c r="BP680" s="279"/>
      <c r="BQ680" s="279"/>
      <c r="BR680" s="279"/>
      <c r="BS680" s="279"/>
      <c r="BT680" s="279"/>
      <c r="BU680" s="279"/>
      <c r="BV680" s="279"/>
      <c r="BW680" s="279"/>
      <c r="BX680" s="279"/>
      <c r="BY680" s="279"/>
      <c r="BZ680" s="279"/>
      <c r="CA680" s="279"/>
      <c r="CB680" s="279"/>
      <c r="CC680" s="279"/>
      <c r="CD680" s="279"/>
      <c r="CE680" s="279"/>
      <c r="CF680" s="279"/>
      <c r="CG680" s="279"/>
      <c r="CH680" s="279"/>
      <c r="CI680" s="279"/>
      <c r="CJ680" s="279"/>
      <c r="CK680" s="279"/>
      <c r="CL680" s="279"/>
      <c r="CM680" s="279"/>
      <c r="CN680" s="279"/>
      <c r="CO680" s="279"/>
      <c r="CP680" s="289" t="str">
        <f t="shared" si="35"/>
        <v/>
      </c>
      <c r="CQ680" s="202"/>
    </row>
    <row r="681" spans="1:95" x14ac:dyDescent="0.3">
      <c r="A681" s="99"/>
      <c r="B681" s="268">
        <f t="shared" si="36"/>
        <v>672</v>
      </c>
      <c r="C681" s="280"/>
      <c r="D681" s="280"/>
      <c r="F681" s="280"/>
      <c r="G681" s="282"/>
      <c r="H681" s="101"/>
      <c r="I681" s="283"/>
      <c r="J681" s="283"/>
      <c r="K681" s="283"/>
      <c r="L681" s="283"/>
      <c r="M681" s="283"/>
      <c r="N681" s="283"/>
      <c r="O681" s="283"/>
      <c r="P681" s="101"/>
      <c r="Q681" s="283"/>
      <c r="R681" s="283"/>
      <c r="S681" s="283"/>
      <c r="T681" s="283"/>
      <c r="U681" s="283"/>
      <c r="V681" s="283"/>
      <c r="W681" s="283"/>
      <c r="X681" s="102"/>
      <c r="Y681" s="284"/>
      <c r="Z681" s="284"/>
      <c r="AA681" s="284"/>
      <c r="AB681" s="206" t="str">
        <f t="shared" si="34"/>
        <v/>
      </c>
      <c r="AC681" s="285"/>
      <c r="AD681" s="286"/>
      <c r="AE681" s="102"/>
      <c r="AF681" s="287"/>
      <c r="AG681" s="287"/>
      <c r="AH681" s="102"/>
      <c r="AI681" s="279"/>
      <c r="AJ681" s="279"/>
      <c r="AK681" s="279"/>
      <c r="AL681" s="279"/>
      <c r="AM681" s="279"/>
      <c r="AN681" s="279"/>
      <c r="AO681" s="279"/>
      <c r="AP681" s="279"/>
      <c r="AQ681" s="92"/>
      <c r="AR681" s="279"/>
      <c r="AS681" s="279"/>
      <c r="AT681" s="279"/>
      <c r="AU681" s="279"/>
      <c r="AV681" s="279"/>
      <c r="AW681" s="279"/>
      <c r="AX681" s="279"/>
      <c r="AY681" s="279"/>
      <c r="AZ681" s="279"/>
      <c r="BA681" s="279"/>
      <c r="BB681" s="279"/>
      <c r="BC681" s="279"/>
      <c r="BD681" s="279"/>
      <c r="BE681" s="279"/>
      <c r="BF681" s="279"/>
      <c r="BG681" s="279"/>
      <c r="BH681" s="279"/>
      <c r="BI681" s="279"/>
      <c r="BJ681" s="279"/>
      <c r="BK681" s="279"/>
      <c r="BL681" s="279"/>
      <c r="BM681" s="279"/>
      <c r="BN681" s="279"/>
      <c r="BO681" s="279"/>
      <c r="BP681" s="279"/>
      <c r="BQ681" s="279"/>
      <c r="BR681" s="279"/>
      <c r="BS681" s="279"/>
      <c r="BT681" s="279"/>
      <c r="BU681" s="279"/>
      <c r="BV681" s="279"/>
      <c r="BW681" s="279"/>
      <c r="BX681" s="279"/>
      <c r="BY681" s="279"/>
      <c r="BZ681" s="279"/>
      <c r="CA681" s="279"/>
      <c r="CB681" s="279"/>
      <c r="CC681" s="279"/>
      <c r="CD681" s="279"/>
      <c r="CE681" s="279"/>
      <c r="CF681" s="279"/>
      <c r="CG681" s="279"/>
      <c r="CH681" s="279"/>
      <c r="CI681" s="279"/>
      <c r="CJ681" s="279"/>
      <c r="CK681" s="279"/>
      <c r="CL681" s="279"/>
      <c r="CM681" s="279"/>
      <c r="CN681" s="279"/>
      <c r="CO681" s="279"/>
      <c r="CP681" s="289" t="str">
        <f t="shared" si="35"/>
        <v/>
      </c>
      <c r="CQ681" s="202"/>
    </row>
    <row r="682" spans="1:95" x14ac:dyDescent="0.3">
      <c r="A682" s="99"/>
      <c r="B682" s="268">
        <f t="shared" si="36"/>
        <v>673</v>
      </c>
      <c r="C682" s="280"/>
      <c r="D682" s="280"/>
      <c r="F682" s="280"/>
      <c r="G682" s="282"/>
      <c r="H682" s="101"/>
      <c r="I682" s="283"/>
      <c r="J682" s="283"/>
      <c r="K682" s="283"/>
      <c r="L682" s="283"/>
      <c r="M682" s="283"/>
      <c r="N682" s="283"/>
      <c r="O682" s="283"/>
      <c r="P682" s="101"/>
      <c r="Q682" s="283"/>
      <c r="R682" s="283"/>
      <c r="S682" s="283"/>
      <c r="T682" s="283"/>
      <c r="U682" s="283"/>
      <c r="V682" s="283"/>
      <c r="W682" s="283"/>
      <c r="X682" s="102"/>
      <c r="Y682" s="284"/>
      <c r="Z682" s="284"/>
      <c r="AA682" s="284"/>
      <c r="AB682" s="206" t="str">
        <f t="shared" si="34"/>
        <v/>
      </c>
      <c r="AC682" s="285"/>
      <c r="AD682" s="286"/>
      <c r="AE682" s="102"/>
      <c r="AF682" s="287"/>
      <c r="AG682" s="287"/>
      <c r="AH682" s="102"/>
      <c r="AI682" s="279"/>
      <c r="AJ682" s="279"/>
      <c r="AK682" s="279"/>
      <c r="AL682" s="279"/>
      <c r="AM682" s="279"/>
      <c r="AN682" s="279"/>
      <c r="AO682" s="279"/>
      <c r="AP682" s="279"/>
      <c r="AQ682" s="92"/>
      <c r="AR682" s="279"/>
      <c r="AS682" s="279"/>
      <c r="AT682" s="279"/>
      <c r="AU682" s="279"/>
      <c r="AV682" s="279"/>
      <c r="AW682" s="279"/>
      <c r="AX682" s="279"/>
      <c r="AY682" s="279"/>
      <c r="AZ682" s="279"/>
      <c r="BA682" s="279"/>
      <c r="BB682" s="279"/>
      <c r="BC682" s="279"/>
      <c r="BD682" s="279"/>
      <c r="BE682" s="279"/>
      <c r="BF682" s="279"/>
      <c r="BG682" s="279"/>
      <c r="BH682" s="279"/>
      <c r="BI682" s="279"/>
      <c r="BJ682" s="279"/>
      <c r="BK682" s="279"/>
      <c r="BL682" s="279"/>
      <c r="BM682" s="279"/>
      <c r="BN682" s="279"/>
      <c r="BO682" s="279"/>
      <c r="BP682" s="279"/>
      <c r="BQ682" s="279"/>
      <c r="BR682" s="279"/>
      <c r="BS682" s="279"/>
      <c r="BT682" s="279"/>
      <c r="BU682" s="279"/>
      <c r="BV682" s="279"/>
      <c r="BW682" s="279"/>
      <c r="BX682" s="279"/>
      <c r="BY682" s="279"/>
      <c r="BZ682" s="279"/>
      <c r="CA682" s="279"/>
      <c r="CB682" s="279"/>
      <c r="CC682" s="279"/>
      <c r="CD682" s="279"/>
      <c r="CE682" s="279"/>
      <c r="CF682" s="279"/>
      <c r="CG682" s="279"/>
      <c r="CH682" s="279"/>
      <c r="CI682" s="279"/>
      <c r="CJ682" s="279"/>
      <c r="CK682" s="279"/>
      <c r="CL682" s="279"/>
      <c r="CM682" s="279"/>
      <c r="CN682" s="279"/>
      <c r="CO682" s="279"/>
      <c r="CP682" s="289" t="str">
        <f t="shared" si="35"/>
        <v/>
      </c>
      <c r="CQ682" s="202"/>
    </row>
    <row r="683" spans="1:95" x14ac:dyDescent="0.3">
      <c r="A683" s="99"/>
      <c r="B683" s="268">
        <f t="shared" si="36"/>
        <v>674</v>
      </c>
      <c r="C683" s="280"/>
      <c r="D683" s="280"/>
      <c r="F683" s="280"/>
      <c r="G683" s="282"/>
      <c r="H683" s="101"/>
      <c r="I683" s="283"/>
      <c r="J683" s="283"/>
      <c r="K683" s="283"/>
      <c r="L683" s="283"/>
      <c r="M683" s="283"/>
      <c r="N683" s="283"/>
      <c r="O683" s="283"/>
      <c r="P683" s="101"/>
      <c r="Q683" s="283"/>
      <c r="R683" s="283"/>
      <c r="S683" s="283"/>
      <c r="T683" s="283"/>
      <c r="U683" s="283"/>
      <c r="V683" s="283"/>
      <c r="W683" s="283"/>
      <c r="X683" s="102"/>
      <c r="Y683" s="284"/>
      <c r="Z683" s="284"/>
      <c r="AA683" s="284"/>
      <c r="AB683" s="206" t="str">
        <f t="shared" si="34"/>
        <v/>
      </c>
      <c r="AC683" s="285"/>
      <c r="AD683" s="286"/>
      <c r="AE683" s="102"/>
      <c r="AF683" s="287"/>
      <c r="AG683" s="287"/>
      <c r="AH683" s="102"/>
      <c r="AI683" s="279"/>
      <c r="AJ683" s="279"/>
      <c r="AK683" s="279"/>
      <c r="AL683" s="279"/>
      <c r="AM683" s="279"/>
      <c r="AN683" s="279"/>
      <c r="AO683" s="279"/>
      <c r="AP683" s="279"/>
      <c r="AQ683" s="92"/>
      <c r="AR683" s="279"/>
      <c r="AS683" s="279"/>
      <c r="AT683" s="279"/>
      <c r="AU683" s="279"/>
      <c r="AV683" s="279"/>
      <c r="AW683" s="279"/>
      <c r="AX683" s="279"/>
      <c r="AY683" s="279"/>
      <c r="AZ683" s="279"/>
      <c r="BA683" s="279"/>
      <c r="BB683" s="279"/>
      <c r="BC683" s="279"/>
      <c r="BD683" s="279"/>
      <c r="BE683" s="279"/>
      <c r="BF683" s="279"/>
      <c r="BG683" s="279"/>
      <c r="BH683" s="279"/>
      <c r="BI683" s="279"/>
      <c r="BJ683" s="279"/>
      <c r="BK683" s="279"/>
      <c r="BL683" s="279"/>
      <c r="BM683" s="279"/>
      <c r="BN683" s="279"/>
      <c r="BO683" s="279"/>
      <c r="BP683" s="279"/>
      <c r="BQ683" s="279"/>
      <c r="BR683" s="279"/>
      <c r="BS683" s="279"/>
      <c r="BT683" s="279"/>
      <c r="BU683" s="279"/>
      <c r="BV683" s="279"/>
      <c r="BW683" s="279"/>
      <c r="BX683" s="279"/>
      <c r="BY683" s="279"/>
      <c r="BZ683" s="279"/>
      <c r="CA683" s="279"/>
      <c r="CB683" s="279"/>
      <c r="CC683" s="279"/>
      <c r="CD683" s="279"/>
      <c r="CE683" s="279"/>
      <c r="CF683" s="279"/>
      <c r="CG683" s="279"/>
      <c r="CH683" s="279"/>
      <c r="CI683" s="279"/>
      <c r="CJ683" s="279"/>
      <c r="CK683" s="279"/>
      <c r="CL683" s="279"/>
      <c r="CM683" s="279"/>
      <c r="CN683" s="279"/>
      <c r="CO683" s="279"/>
      <c r="CP683" s="289" t="str">
        <f t="shared" si="35"/>
        <v/>
      </c>
      <c r="CQ683" s="202"/>
    </row>
    <row r="684" spans="1:95" x14ac:dyDescent="0.3">
      <c r="A684" s="99"/>
      <c r="B684" s="268">
        <f t="shared" si="36"/>
        <v>675</v>
      </c>
      <c r="C684" s="280"/>
      <c r="D684" s="280"/>
      <c r="F684" s="280"/>
      <c r="G684" s="282"/>
      <c r="H684" s="101"/>
      <c r="I684" s="283"/>
      <c r="J684" s="283"/>
      <c r="K684" s="283"/>
      <c r="L684" s="283"/>
      <c r="M684" s="283"/>
      <c r="N684" s="283"/>
      <c r="O684" s="283"/>
      <c r="P684" s="101"/>
      <c r="Q684" s="283"/>
      <c r="R684" s="283"/>
      <c r="S684" s="283"/>
      <c r="T684" s="283"/>
      <c r="U684" s="283"/>
      <c r="V684" s="283"/>
      <c r="W684" s="283"/>
      <c r="X684" s="102"/>
      <c r="Y684" s="284"/>
      <c r="Z684" s="284"/>
      <c r="AA684" s="284"/>
      <c r="AB684" s="206" t="str">
        <f t="shared" si="34"/>
        <v/>
      </c>
      <c r="AC684" s="285"/>
      <c r="AD684" s="286"/>
      <c r="AE684" s="102"/>
      <c r="AF684" s="287"/>
      <c r="AG684" s="287"/>
      <c r="AH684" s="102"/>
      <c r="AI684" s="279"/>
      <c r="AJ684" s="279"/>
      <c r="AK684" s="279"/>
      <c r="AL684" s="279"/>
      <c r="AM684" s="279"/>
      <c r="AN684" s="279"/>
      <c r="AO684" s="279"/>
      <c r="AP684" s="279"/>
      <c r="AQ684" s="92"/>
      <c r="AR684" s="279"/>
      <c r="AS684" s="279"/>
      <c r="AT684" s="279"/>
      <c r="AU684" s="279"/>
      <c r="AV684" s="279"/>
      <c r="AW684" s="279"/>
      <c r="AX684" s="279"/>
      <c r="AY684" s="279"/>
      <c r="AZ684" s="279"/>
      <c r="BA684" s="279"/>
      <c r="BB684" s="279"/>
      <c r="BC684" s="279"/>
      <c r="BD684" s="279"/>
      <c r="BE684" s="279"/>
      <c r="BF684" s="279"/>
      <c r="BG684" s="279"/>
      <c r="BH684" s="279"/>
      <c r="BI684" s="279"/>
      <c r="BJ684" s="279"/>
      <c r="BK684" s="279"/>
      <c r="BL684" s="279"/>
      <c r="BM684" s="279"/>
      <c r="BN684" s="279"/>
      <c r="BO684" s="279"/>
      <c r="BP684" s="279"/>
      <c r="BQ684" s="279"/>
      <c r="BR684" s="279"/>
      <c r="BS684" s="279"/>
      <c r="BT684" s="279"/>
      <c r="BU684" s="279"/>
      <c r="BV684" s="279"/>
      <c r="BW684" s="279"/>
      <c r="BX684" s="279"/>
      <c r="BY684" s="279"/>
      <c r="BZ684" s="279"/>
      <c r="CA684" s="279"/>
      <c r="CB684" s="279"/>
      <c r="CC684" s="279"/>
      <c r="CD684" s="279"/>
      <c r="CE684" s="279"/>
      <c r="CF684" s="279"/>
      <c r="CG684" s="279"/>
      <c r="CH684" s="279"/>
      <c r="CI684" s="279"/>
      <c r="CJ684" s="279"/>
      <c r="CK684" s="279"/>
      <c r="CL684" s="279"/>
      <c r="CM684" s="279"/>
      <c r="CN684" s="279"/>
      <c r="CO684" s="279"/>
      <c r="CP684" s="289" t="str">
        <f t="shared" si="35"/>
        <v/>
      </c>
      <c r="CQ684" s="202"/>
    </row>
    <row r="685" spans="1:95" x14ac:dyDescent="0.3">
      <c r="A685" s="99"/>
      <c r="B685" s="268">
        <f t="shared" si="36"/>
        <v>676</v>
      </c>
      <c r="C685" s="280"/>
      <c r="D685" s="280"/>
      <c r="F685" s="280"/>
      <c r="G685" s="282"/>
      <c r="H685" s="101"/>
      <c r="I685" s="283"/>
      <c r="J685" s="283"/>
      <c r="K685" s="283"/>
      <c r="L685" s="283"/>
      <c r="M685" s="283"/>
      <c r="N685" s="283"/>
      <c r="O685" s="283"/>
      <c r="P685" s="101"/>
      <c r="Q685" s="283"/>
      <c r="R685" s="283"/>
      <c r="S685" s="283"/>
      <c r="T685" s="283"/>
      <c r="U685" s="283"/>
      <c r="V685" s="283"/>
      <c r="W685" s="283"/>
      <c r="X685" s="102"/>
      <c r="Y685" s="284"/>
      <c r="Z685" s="284"/>
      <c r="AA685" s="284"/>
      <c r="AB685" s="206" t="str">
        <f t="shared" si="34"/>
        <v/>
      </c>
      <c r="AC685" s="285"/>
      <c r="AD685" s="286"/>
      <c r="AE685" s="102"/>
      <c r="AF685" s="287"/>
      <c r="AG685" s="287"/>
      <c r="AH685" s="102"/>
      <c r="AI685" s="279"/>
      <c r="AJ685" s="279"/>
      <c r="AK685" s="279"/>
      <c r="AL685" s="279"/>
      <c r="AM685" s="279"/>
      <c r="AN685" s="279"/>
      <c r="AO685" s="279"/>
      <c r="AP685" s="279"/>
      <c r="AQ685" s="92"/>
      <c r="AR685" s="279"/>
      <c r="AS685" s="279"/>
      <c r="AT685" s="279"/>
      <c r="AU685" s="279"/>
      <c r="AV685" s="279"/>
      <c r="AW685" s="279"/>
      <c r="AX685" s="279"/>
      <c r="AY685" s="279"/>
      <c r="AZ685" s="279"/>
      <c r="BA685" s="279"/>
      <c r="BB685" s="279"/>
      <c r="BC685" s="279"/>
      <c r="BD685" s="279"/>
      <c r="BE685" s="279"/>
      <c r="BF685" s="279"/>
      <c r="BG685" s="279"/>
      <c r="BH685" s="279"/>
      <c r="BI685" s="279"/>
      <c r="BJ685" s="279"/>
      <c r="BK685" s="279"/>
      <c r="BL685" s="279"/>
      <c r="BM685" s="279"/>
      <c r="BN685" s="279"/>
      <c r="BO685" s="279"/>
      <c r="BP685" s="279"/>
      <c r="BQ685" s="279"/>
      <c r="BR685" s="279"/>
      <c r="BS685" s="279"/>
      <c r="BT685" s="279"/>
      <c r="BU685" s="279"/>
      <c r="BV685" s="279"/>
      <c r="BW685" s="279"/>
      <c r="BX685" s="279"/>
      <c r="BY685" s="279"/>
      <c r="BZ685" s="279"/>
      <c r="CA685" s="279"/>
      <c r="CB685" s="279"/>
      <c r="CC685" s="279"/>
      <c r="CD685" s="279"/>
      <c r="CE685" s="279"/>
      <c r="CF685" s="279"/>
      <c r="CG685" s="279"/>
      <c r="CH685" s="279"/>
      <c r="CI685" s="279"/>
      <c r="CJ685" s="279"/>
      <c r="CK685" s="279"/>
      <c r="CL685" s="279"/>
      <c r="CM685" s="279"/>
      <c r="CN685" s="279"/>
      <c r="CO685" s="279"/>
      <c r="CP685" s="289" t="str">
        <f t="shared" si="35"/>
        <v/>
      </c>
      <c r="CQ685" s="202"/>
    </row>
    <row r="686" spans="1:95" x14ac:dyDescent="0.3">
      <c r="A686" s="99"/>
      <c r="B686" s="268">
        <f t="shared" si="36"/>
        <v>677</v>
      </c>
      <c r="C686" s="280"/>
      <c r="D686" s="280"/>
      <c r="F686" s="280"/>
      <c r="G686" s="282"/>
      <c r="H686" s="101"/>
      <c r="I686" s="283"/>
      <c r="J686" s="283"/>
      <c r="K686" s="283"/>
      <c r="L686" s="283"/>
      <c r="M686" s="283"/>
      <c r="N686" s="283"/>
      <c r="O686" s="283"/>
      <c r="P686" s="101"/>
      <c r="Q686" s="283"/>
      <c r="R686" s="283"/>
      <c r="S686" s="283"/>
      <c r="T686" s="283"/>
      <c r="U686" s="283"/>
      <c r="V686" s="283"/>
      <c r="W686" s="283"/>
      <c r="X686" s="102"/>
      <c r="Y686" s="284"/>
      <c r="Z686" s="284"/>
      <c r="AA686" s="284"/>
      <c r="AB686" s="206" t="str">
        <f t="shared" si="34"/>
        <v/>
      </c>
      <c r="AC686" s="285"/>
      <c r="AD686" s="286"/>
      <c r="AE686" s="102"/>
      <c r="AF686" s="287"/>
      <c r="AG686" s="287"/>
      <c r="AH686" s="102"/>
      <c r="AI686" s="279"/>
      <c r="AJ686" s="279"/>
      <c r="AK686" s="279"/>
      <c r="AL686" s="279"/>
      <c r="AM686" s="279"/>
      <c r="AN686" s="279"/>
      <c r="AO686" s="279"/>
      <c r="AP686" s="279"/>
      <c r="AQ686" s="92"/>
      <c r="AR686" s="279"/>
      <c r="AS686" s="279"/>
      <c r="AT686" s="279"/>
      <c r="AU686" s="279"/>
      <c r="AV686" s="279"/>
      <c r="AW686" s="279"/>
      <c r="AX686" s="279"/>
      <c r="AY686" s="279"/>
      <c r="AZ686" s="279"/>
      <c r="BA686" s="279"/>
      <c r="BB686" s="279"/>
      <c r="BC686" s="279"/>
      <c r="BD686" s="279"/>
      <c r="BE686" s="279"/>
      <c r="BF686" s="279"/>
      <c r="BG686" s="279"/>
      <c r="BH686" s="279"/>
      <c r="BI686" s="279"/>
      <c r="BJ686" s="279"/>
      <c r="BK686" s="279"/>
      <c r="BL686" s="279"/>
      <c r="BM686" s="279"/>
      <c r="BN686" s="279"/>
      <c r="BO686" s="279"/>
      <c r="BP686" s="279"/>
      <c r="BQ686" s="279"/>
      <c r="BR686" s="279"/>
      <c r="BS686" s="279"/>
      <c r="BT686" s="279"/>
      <c r="BU686" s="279"/>
      <c r="BV686" s="279"/>
      <c r="BW686" s="279"/>
      <c r="BX686" s="279"/>
      <c r="BY686" s="279"/>
      <c r="BZ686" s="279"/>
      <c r="CA686" s="279"/>
      <c r="CB686" s="279"/>
      <c r="CC686" s="279"/>
      <c r="CD686" s="279"/>
      <c r="CE686" s="279"/>
      <c r="CF686" s="279"/>
      <c r="CG686" s="279"/>
      <c r="CH686" s="279"/>
      <c r="CI686" s="279"/>
      <c r="CJ686" s="279"/>
      <c r="CK686" s="279"/>
      <c r="CL686" s="279"/>
      <c r="CM686" s="279"/>
      <c r="CN686" s="279"/>
      <c r="CO686" s="279"/>
      <c r="CP686" s="289" t="str">
        <f t="shared" si="35"/>
        <v/>
      </c>
      <c r="CQ686" s="202"/>
    </row>
    <row r="687" spans="1:95" x14ac:dyDescent="0.3">
      <c r="A687" s="99"/>
      <c r="B687" s="268">
        <f t="shared" si="36"/>
        <v>678</v>
      </c>
      <c r="C687" s="280"/>
      <c r="D687" s="280"/>
      <c r="F687" s="280"/>
      <c r="G687" s="282"/>
      <c r="H687" s="101"/>
      <c r="I687" s="283"/>
      <c r="J687" s="283"/>
      <c r="K687" s="283"/>
      <c r="L687" s="283"/>
      <c r="M687" s="283"/>
      <c r="N687" s="283"/>
      <c r="O687" s="283"/>
      <c r="P687" s="101"/>
      <c r="Q687" s="283"/>
      <c r="R687" s="283"/>
      <c r="S687" s="283"/>
      <c r="T687" s="283"/>
      <c r="U687" s="283"/>
      <c r="V687" s="283"/>
      <c r="W687" s="283"/>
      <c r="X687" s="102"/>
      <c r="Y687" s="284"/>
      <c r="Z687" s="284"/>
      <c r="AA687" s="284"/>
      <c r="AB687" s="206" t="str">
        <f t="shared" si="34"/>
        <v/>
      </c>
      <c r="AC687" s="285"/>
      <c r="AD687" s="286"/>
      <c r="AE687" s="102"/>
      <c r="AF687" s="287"/>
      <c r="AG687" s="287"/>
      <c r="AH687" s="102"/>
      <c r="AI687" s="279"/>
      <c r="AJ687" s="279"/>
      <c r="AK687" s="279"/>
      <c r="AL687" s="279"/>
      <c r="AM687" s="279"/>
      <c r="AN687" s="279"/>
      <c r="AO687" s="279"/>
      <c r="AP687" s="279"/>
      <c r="AQ687" s="92"/>
      <c r="AR687" s="279"/>
      <c r="AS687" s="279"/>
      <c r="AT687" s="279"/>
      <c r="AU687" s="279"/>
      <c r="AV687" s="279"/>
      <c r="AW687" s="279"/>
      <c r="AX687" s="279"/>
      <c r="AY687" s="279"/>
      <c r="AZ687" s="279"/>
      <c r="BA687" s="279"/>
      <c r="BB687" s="279"/>
      <c r="BC687" s="279"/>
      <c r="BD687" s="279"/>
      <c r="BE687" s="279"/>
      <c r="BF687" s="279"/>
      <c r="BG687" s="279"/>
      <c r="BH687" s="279"/>
      <c r="BI687" s="279"/>
      <c r="BJ687" s="279"/>
      <c r="BK687" s="279"/>
      <c r="BL687" s="279"/>
      <c r="BM687" s="279"/>
      <c r="BN687" s="279"/>
      <c r="BO687" s="279"/>
      <c r="BP687" s="279"/>
      <c r="BQ687" s="279"/>
      <c r="BR687" s="279"/>
      <c r="BS687" s="279"/>
      <c r="BT687" s="279"/>
      <c r="BU687" s="279"/>
      <c r="BV687" s="279"/>
      <c r="BW687" s="279"/>
      <c r="BX687" s="279"/>
      <c r="BY687" s="279"/>
      <c r="BZ687" s="279"/>
      <c r="CA687" s="279"/>
      <c r="CB687" s="279"/>
      <c r="CC687" s="279"/>
      <c r="CD687" s="279"/>
      <c r="CE687" s="279"/>
      <c r="CF687" s="279"/>
      <c r="CG687" s="279"/>
      <c r="CH687" s="279"/>
      <c r="CI687" s="279"/>
      <c r="CJ687" s="279"/>
      <c r="CK687" s="279"/>
      <c r="CL687" s="279"/>
      <c r="CM687" s="279"/>
      <c r="CN687" s="279"/>
      <c r="CO687" s="279"/>
      <c r="CP687" s="289" t="str">
        <f t="shared" si="35"/>
        <v/>
      </c>
      <c r="CQ687" s="202"/>
    </row>
    <row r="688" spans="1:95" x14ac:dyDescent="0.3">
      <c r="A688" s="99"/>
      <c r="B688" s="268">
        <f t="shared" si="36"/>
        <v>679</v>
      </c>
      <c r="C688" s="280"/>
      <c r="D688" s="280"/>
      <c r="F688" s="280"/>
      <c r="G688" s="282"/>
      <c r="H688" s="101"/>
      <c r="I688" s="283"/>
      <c r="J688" s="283"/>
      <c r="K688" s="283"/>
      <c r="L688" s="283"/>
      <c r="M688" s="283"/>
      <c r="N688" s="283"/>
      <c r="O688" s="283"/>
      <c r="P688" s="101"/>
      <c r="Q688" s="283"/>
      <c r="R688" s="283"/>
      <c r="S688" s="283"/>
      <c r="T688" s="283"/>
      <c r="U688" s="283"/>
      <c r="V688" s="283"/>
      <c r="W688" s="283"/>
      <c r="X688" s="102"/>
      <c r="Y688" s="284"/>
      <c r="Z688" s="284"/>
      <c r="AA688" s="284"/>
      <c r="AB688" s="206" t="str">
        <f t="shared" si="34"/>
        <v/>
      </c>
      <c r="AC688" s="285"/>
      <c r="AD688" s="286"/>
      <c r="AE688" s="102"/>
      <c r="AF688" s="287"/>
      <c r="AG688" s="287"/>
      <c r="AH688" s="102"/>
      <c r="AI688" s="279"/>
      <c r="AJ688" s="279"/>
      <c r="AK688" s="279"/>
      <c r="AL688" s="279"/>
      <c r="AM688" s="279"/>
      <c r="AN688" s="279"/>
      <c r="AO688" s="279"/>
      <c r="AP688" s="279"/>
      <c r="AQ688" s="92"/>
      <c r="AR688" s="279"/>
      <c r="AS688" s="279"/>
      <c r="AT688" s="279"/>
      <c r="AU688" s="279"/>
      <c r="AV688" s="279"/>
      <c r="AW688" s="279"/>
      <c r="AX688" s="279"/>
      <c r="AY688" s="279"/>
      <c r="AZ688" s="279"/>
      <c r="BA688" s="279"/>
      <c r="BB688" s="279"/>
      <c r="BC688" s="279"/>
      <c r="BD688" s="279"/>
      <c r="BE688" s="279"/>
      <c r="BF688" s="279"/>
      <c r="BG688" s="279"/>
      <c r="BH688" s="279"/>
      <c r="BI688" s="279"/>
      <c r="BJ688" s="279"/>
      <c r="BK688" s="279"/>
      <c r="BL688" s="279"/>
      <c r="BM688" s="279"/>
      <c r="BN688" s="279"/>
      <c r="BO688" s="279"/>
      <c r="BP688" s="279"/>
      <c r="BQ688" s="279"/>
      <c r="BR688" s="279"/>
      <c r="BS688" s="279"/>
      <c r="BT688" s="279"/>
      <c r="BU688" s="279"/>
      <c r="BV688" s="279"/>
      <c r="BW688" s="279"/>
      <c r="BX688" s="279"/>
      <c r="BY688" s="279"/>
      <c r="BZ688" s="279"/>
      <c r="CA688" s="279"/>
      <c r="CB688" s="279"/>
      <c r="CC688" s="279"/>
      <c r="CD688" s="279"/>
      <c r="CE688" s="279"/>
      <c r="CF688" s="279"/>
      <c r="CG688" s="279"/>
      <c r="CH688" s="279"/>
      <c r="CI688" s="279"/>
      <c r="CJ688" s="279"/>
      <c r="CK688" s="279"/>
      <c r="CL688" s="279"/>
      <c r="CM688" s="279"/>
      <c r="CN688" s="279"/>
      <c r="CO688" s="279"/>
      <c r="CP688" s="289" t="str">
        <f t="shared" si="35"/>
        <v/>
      </c>
      <c r="CQ688" s="202"/>
    </row>
    <row r="689" spans="1:95" x14ac:dyDescent="0.3">
      <c r="A689" s="99"/>
      <c r="B689" s="268">
        <f t="shared" si="36"/>
        <v>680</v>
      </c>
      <c r="C689" s="280"/>
      <c r="D689" s="280"/>
      <c r="F689" s="280"/>
      <c r="G689" s="282"/>
      <c r="H689" s="101"/>
      <c r="I689" s="283"/>
      <c r="J689" s="283"/>
      <c r="K689" s="283"/>
      <c r="L689" s="283"/>
      <c r="M689" s="283"/>
      <c r="N689" s="283"/>
      <c r="O689" s="283"/>
      <c r="P689" s="101"/>
      <c r="Q689" s="283"/>
      <c r="R689" s="283"/>
      <c r="S689" s="283"/>
      <c r="T689" s="283"/>
      <c r="U689" s="283"/>
      <c r="V689" s="283"/>
      <c r="W689" s="283"/>
      <c r="X689" s="102"/>
      <c r="Y689" s="284"/>
      <c r="Z689" s="284"/>
      <c r="AA689" s="284"/>
      <c r="AB689" s="206" t="str">
        <f t="shared" si="34"/>
        <v/>
      </c>
      <c r="AC689" s="285"/>
      <c r="AD689" s="286"/>
      <c r="AE689" s="102"/>
      <c r="AF689" s="287"/>
      <c r="AG689" s="287"/>
      <c r="AH689" s="102"/>
      <c r="AI689" s="279"/>
      <c r="AJ689" s="279"/>
      <c r="AK689" s="279"/>
      <c r="AL689" s="279"/>
      <c r="AM689" s="279"/>
      <c r="AN689" s="279"/>
      <c r="AO689" s="279"/>
      <c r="AP689" s="279"/>
      <c r="AQ689" s="92"/>
      <c r="AR689" s="279"/>
      <c r="AS689" s="279"/>
      <c r="AT689" s="279"/>
      <c r="AU689" s="279"/>
      <c r="AV689" s="279"/>
      <c r="AW689" s="279"/>
      <c r="AX689" s="279"/>
      <c r="AY689" s="279"/>
      <c r="AZ689" s="279"/>
      <c r="BA689" s="279"/>
      <c r="BB689" s="279"/>
      <c r="BC689" s="279"/>
      <c r="BD689" s="279"/>
      <c r="BE689" s="279"/>
      <c r="BF689" s="279"/>
      <c r="BG689" s="279"/>
      <c r="BH689" s="279"/>
      <c r="BI689" s="279"/>
      <c r="BJ689" s="279"/>
      <c r="BK689" s="279"/>
      <c r="BL689" s="279"/>
      <c r="BM689" s="279"/>
      <c r="BN689" s="279"/>
      <c r="BO689" s="279"/>
      <c r="BP689" s="279"/>
      <c r="BQ689" s="279"/>
      <c r="BR689" s="279"/>
      <c r="BS689" s="279"/>
      <c r="BT689" s="279"/>
      <c r="BU689" s="279"/>
      <c r="BV689" s="279"/>
      <c r="BW689" s="279"/>
      <c r="BX689" s="279"/>
      <c r="BY689" s="279"/>
      <c r="BZ689" s="279"/>
      <c r="CA689" s="279"/>
      <c r="CB689" s="279"/>
      <c r="CC689" s="279"/>
      <c r="CD689" s="279"/>
      <c r="CE689" s="279"/>
      <c r="CF689" s="279"/>
      <c r="CG689" s="279"/>
      <c r="CH689" s="279"/>
      <c r="CI689" s="279"/>
      <c r="CJ689" s="279"/>
      <c r="CK689" s="279"/>
      <c r="CL689" s="279"/>
      <c r="CM689" s="279"/>
      <c r="CN689" s="279"/>
      <c r="CO689" s="279"/>
      <c r="CP689" s="289" t="str">
        <f t="shared" si="35"/>
        <v/>
      </c>
      <c r="CQ689" s="202"/>
    </row>
    <row r="690" spans="1:95" x14ac:dyDescent="0.3">
      <c r="A690" s="99"/>
      <c r="B690" s="268">
        <f t="shared" si="36"/>
        <v>681</v>
      </c>
      <c r="C690" s="280"/>
      <c r="D690" s="280"/>
      <c r="F690" s="280"/>
      <c r="G690" s="282"/>
      <c r="H690" s="101"/>
      <c r="I690" s="283"/>
      <c r="J690" s="283"/>
      <c r="K690" s="283"/>
      <c r="L690" s="283"/>
      <c r="M690" s="283"/>
      <c r="N690" s="283"/>
      <c r="O690" s="283"/>
      <c r="P690" s="101"/>
      <c r="Q690" s="283"/>
      <c r="R690" s="283"/>
      <c r="S690" s="283"/>
      <c r="T690" s="283"/>
      <c r="U690" s="283"/>
      <c r="V690" s="283"/>
      <c r="W690" s="283"/>
      <c r="X690" s="102"/>
      <c r="Y690" s="284"/>
      <c r="Z690" s="284"/>
      <c r="AA690" s="284"/>
      <c r="AB690" s="206" t="str">
        <f t="shared" si="34"/>
        <v/>
      </c>
      <c r="AC690" s="285"/>
      <c r="AD690" s="286"/>
      <c r="AE690" s="102"/>
      <c r="AF690" s="287"/>
      <c r="AG690" s="287"/>
      <c r="AH690" s="102"/>
      <c r="AI690" s="279"/>
      <c r="AJ690" s="279"/>
      <c r="AK690" s="279"/>
      <c r="AL690" s="279"/>
      <c r="AM690" s="279"/>
      <c r="AN690" s="279"/>
      <c r="AO690" s="279"/>
      <c r="AP690" s="279"/>
      <c r="AQ690" s="92"/>
      <c r="AR690" s="279"/>
      <c r="AS690" s="279"/>
      <c r="AT690" s="279"/>
      <c r="AU690" s="279"/>
      <c r="AV690" s="279"/>
      <c r="AW690" s="279"/>
      <c r="AX690" s="279"/>
      <c r="AY690" s="279"/>
      <c r="AZ690" s="279"/>
      <c r="BA690" s="279"/>
      <c r="BB690" s="279"/>
      <c r="BC690" s="279"/>
      <c r="BD690" s="279"/>
      <c r="BE690" s="279"/>
      <c r="BF690" s="279"/>
      <c r="BG690" s="279"/>
      <c r="BH690" s="279"/>
      <c r="BI690" s="279"/>
      <c r="BJ690" s="279"/>
      <c r="BK690" s="279"/>
      <c r="BL690" s="279"/>
      <c r="BM690" s="279"/>
      <c r="BN690" s="279"/>
      <c r="BO690" s="279"/>
      <c r="BP690" s="279"/>
      <c r="BQ690" s="279"/>
      <c r="BR690" s="279"/>
      <c r="BS690" s="279"/>
      <c r="BT690" s="279"/>
      <c r="BU690" s="279"/>
      <c r="BV690" s="279"/>
      <c r="BW690" s="279"/>
      <c r="BX690" s="279"/>
      <c r="BY690" s="279"/>
      <c r="BZ690" s="279"/>
      <c r="CA690" s="279"/>
      <c r="CB690" s="279"/>
      <c r="CC690" s="279"/>
      <c r="CD690" s="279"/>
      <c r="CE690" s="279"/>
      <c r="CF690" s="279"/>
      <c r="CG690" s="279"/>
      <c r="CH690" s="279"/>
      <c r="CI690" s="279"/>
      <c r="CJ690" s="279"/>
      <c r="CK690" s="279"/>
      <c r="CL690" s="279"/>
      <c r="CM690" s="279"/>
      <c r="CN690" s="279"/>
      <c r="CO690" s="279"/>
      <c r="CP690" s="289" t="str">
        <f t="shared" si="35"/>
        <v/>
      </c>
      <c r="CQ690" s="202"/>
    </row>
    <row r="691" spans="1:95" x14ac:dyDescent="0.3">
      <c r="A691" s="99"/>
      <c r="B691" s="268">
        <f t="shared" si="36"/>
        <v>682</v>
      </c>
      <c r="C691" s="280"/>
      <c r="D691" s="280"/>
      <c r="F691" s="280"/>
      <c r="G691" s="282"/>
      <c r="H691" s="101"/>
      <c r="I691" s="283"/>
      <c r="J691" s="283"/>
      <c r="K691" s="283"/>
      <c r="L691" s="283"/>
      <c r="M691" s="283"/>
      <c r="N691" s="283"/>
      <c r="O691" s="283"/>
      <c r="P691" s="101"/>
      <c r="Q691" s="283"/>
      <c r="R691" s="283"/>
      <c r="S691" s="283"/>
      <c r="T691" s="283"/>
      <c r="U691" s="283"/>
      <c r="V691" s="283"/>
      <c r="W691" s="283"/>
      <c r="X691" s="102"/>
      <c r="Y691" s="284"/>
      <c r="Z691" s="284"/>
      <c r="AA691" s="284"/>
      <c r="AB691" s="206" t="str">
        <f t="shared" si="34"/>
        <v/>
      </c>
      <c r="AC691" s="285"/>
      <c r="AD691" s="286"/>
      <c r="AE691" s="102"/>
      <c r="AF691" s="287"/>
      <c r="AG691" s="287"/>
      <c r="AH691" s="102"/>
      <c r="AI691" s="279"/>
      <c r="AJ691" s="279"/>
      <c r="AK691" s="279"/>
      <c r="AL691" s="279"/>
      <c r="AM691" s="279"/>
      <c r="AN691" s="279"/>
      <c r="AO691" s="279"/>
      <c r="AP691" s="279"/>
      <c r="AQ691" s="92"/>
      <c r="AR691" s="279"/>
      <c r="AS691" s="279"/>
      <c r="AT691" s="279"/>
      <c r="AU691" s="279"/>
      <c r="AV691" s="279"/>
      <c r="AW691" s="279"/>
      <c r="AX691" s="279"/>
      <c r="AY691" s="279"/>
      <c r="AZ691" s="279"/>
      <c r="BA691" s="279"/>
      <c r="BB691" s="279"/>
      <c r="BC691" s="279"/>
      <c r="BD691" s="279"/>
      <c r="BE691" s="279"/>
      <c r="BF691" s="279"/>
      <c r="BG691" s="279"/>
      <c r="BH691" s="279"/>
      <c r="BI691" s="279"/>
      <c r="BJ691" s="279"/>
      <c r="BK691" s="279"/>
      <c r="BL691" s="279"/>
      <c r="BM691" s="279"/>
      <c r="BN691" s="279"/>
      <c r="BO691" s="279"/>
      <c r="BP691" s="279"/>
      <c r="BQ691" s="279"/>
      <c r="BR691" s="279"/>
      <c r="BS691" s="279"/>
      <c r="BT691" s="279"/>
      <c r="BU691" s="279"/>
      <c r="BV691" s="279"/>
      <c r="BW691" s="279"/>
      <c r="BX691" s="279"/>
      <c r="BY691" s="279"/>
      <c r="BZ691" s="279"/>
      <c r="CA691" s="279"/>
      <c r="CB691" s="279"/>
      <c r="CC691" s="279"/>
      <c r="CD691" s="279"/>
      <c r="CE691" s="279"/>
      <c r="CF691" s="279"/>
      <c r="CG691" s="279"/>
      <c r="CH691" s="279"/>
      <c r="CI691" s="279"/>
      <c r="CJ691" s="279"/>
      <c r="CK691" s="279"/>
      <c r="CL691" s="279"/>
      <c r="CM691" s="279"/>
      <c r="CN691" s="279"/>
      <c r="CO691" s="279"/>
      <c r="CP691" s="289" t="str">
        <f t="shared" si="35"/>
        <v/>
      </c>
      <c r="CQ691" s="202"/>
    </row>
    <row r="692" spans="1:95" x14ac:dyDescent="0.3">
      <c r="A692" s="99"/>
      <c r="B692" s="268">
        <f t="shared" si="36"/>
        <v>683</v>
      </c>
      <c r="C692" s="280"/>
      <c r="D692" s="280"/>
      <c r="F692" s="280"/>
      <c r="G692" s="282"/>
      <c r="H692" s="101"/>
      <c r="I692" s="283"/>
      <c r="J692" s="283"/>
      <c r="K692" s="283"/>
      <c r="L692" s="283"/>
      <c r="M692" s="283"/>
      <c r="N692" s="283"/>
      <c r="O692" s="283"/>
      <c r="P692" s="101"/>
      <c r="Q692" s="283"/>
      <c r="R692" s="283"/>
      <c r="S692" s="283"/>
      <c r="T692" s="283"/>
      <c r="U692" s="283"/>
      <c r="V692" s="283"/>
      <c r="W692" s="283"/>
      <c r="X692" s="102"/>
      <c r="Y692" s="284"/>
      <c r="Z692" s="284"/>
      <c r="AA692" s="284"/>
      <c r="AB692" s="206" t="str">
        <f t="shared" si="34"/>
        <v/>
      </c>
      <c r="AC692" s="285"/>
      <c r="AD692" s="286"/>
      <c r="AE692" s="102"/>
      <c r="AF692" s="287"/>
      <c r="AG692" s="287"/>
      <c r="AH692" s="102"/>
      <c r="AI692" s="279"/>
      <c r="AJ692" s="279"/>
      <c r="AK692" s="279"/>
      <c r="AL692" s="279"/>
      <c r="AM692" s="279"/>
      <c r="AN692" s="279"/>
      <c r="AO692" s="279"/>
      <c r="AP692" s="279"/>
      <c r="AQ692" s="92"/>
      <c r="AR692" s="279"/>
      <c r="AS692" s="279"/>
      <c r="AT692" s="279"/>
      <c r="AU692" s="279"/>
      <c r="AV692" s="279"/>
      <c r="AW692" s="279"/>
      <c r="AX692" s="279"/>
      <c r="AY692" s="279"/>
      <c r="AZ692" s="279"/>
      <c r="BA692" s="279"/>
      <c r="BB692" s="279"/>
      <c r="BC692" s="279"/>
      <c r="BD692" s="279"/>
      <c r="BE692" s="279"/>
      <c r="BF692" s="279"/>
      <c r="BG692" s="279"/>
      <c r="BH692" s="279"/>
      <c r="BI692" s="279"/>
      <c r="BJ692" s="279"/>
      <c r="BK692" s="279"/>
      <c r="BL692" s="279"/>
      <c r="BM692" s="279"/>
      <c r="BN692" s="279"/>
      <c r="BO692" s="279"/>
      <c r="BP692" s="279"/>
      <c r="BQ692" s="279"/>
      <c r="BR692" s="279"/>
      <c r="BS692" s="279"/>
      <c r="BT692" s="279"/>
      <c r="BU692" s="279"/>
      <c r="BV692" s="279"/>
      <c r="BW692" s="279"/>
      <c r="BX692" s="279"/>
      <c r="BY692" s="279"/>
      <c r="BZ692" s="279"/>
      <c r="CA692" s="279"/>
      <c r="CB692" s="279"/>
      <c r="CC692" s="279"/>
      <c r="CD692" s="279"/>
      <c r="CE692" s="279"/>
      <c r="CF692" s="279"/>
      <c r="CG692" s="279"/>
      <c r="CH692" s="279"/>
      <c r="CI692" s="279"/>
      <c r="CJ692" s="279"/>
      <c r="CK692" s="279"/>
      <c r="CL692" s="279"/>
      <c r="CM692" s="279"/>
      <c r="CN692" s="279"/>
      <c r="CO692" s="279"/>
      <c r="CP692" s="289" t="str">
        <f t="shared" si="35"/>
        <v/>
      </c>
      <c r="CQ692" s="202"/>
    </row>
    <row r="693" spans="1:95" x14ac:dyDescent="0.3">
      <c r="A693" s="99"/>
      <c r="B693" s="268">
        <f t="shared" si="36"/>
        <v>684</v>
      </c>
      <c r="C693" s="280"/>
      <c r="D693" s="280"/>
      <c r="F693" s="280"/>
      <c r="G693" s="282"/>
      <c r="H693" s="101"/>
      <c r="I693" s="283"/>
      <c r="J693" s="283"/>
      <c r="K693" s="283"/>
      <c r="L693" s="283"/>
      <c r="M693" s="283"/>
      <c r="N693" s="283"/>
      <c r="O693" s="283"/>
      <c r="P693" s="101"/>
      <c r="Q693" s="283"/>
      <c r="R693" s="283"/>
      <c r="S693" s="283"/>
      <c r="T693" s="283"/>
      <c r="U693" s="283"/>
      <c r="V693" s="283"/>
      <c r="W693" s="283"/>
      <c r="X693" s="102"/>
      <c r="Y693" s="284"/>
      <c r="Z693" s="284"/>
      <c r="AA693" s="284"/>
      <c r="AB693" s="206" t="str">
        <f t="shared" si="34"/>
        <v/>
      </c>
      <c r="AC693" s="285"/>
      <c r="AD693" s="286"/>
      <c r="AE693" s="102"/>
      <c r="AF693" s="287"/>
      <c r="AG693" s="287"/>
      <c r="AH693" s="102"/>
      <c r="AI693" s="279"/>
      <c r="AJ693" s="279"/>
      <c r="AK693" s="279"/>
      <c r="AL693" s="279"/>
      <c r="AM693" s="279"/>
      <c r="AN693" s="279"/>
      <c r="AO693" s="279"/>
      <c r="AP693" s="279"/>
      <c r="AQ693" s="92"/>
      <c r="AR693" s="279"/>
      <c r="AS693" s="279"/>
      <c r="AT693" s="279"/>
      <c r="AU693" s="279"/>
      <c r="AV693" s="279"/>
      <c r="AW693" s="279"/>
      <c r="AX693" s="279"/>
      <c r="AY693" s="279"/>
      <c r="AZ693" s="279"/>
      <c r="BA693" s="279"/>
      <c r="BB693" s="279"/>
      <c r="BC693" s="279"/>
      <c r="BD693" s="279"/>
      <c r="BE693" s="279"/>
      <c r="BF693" s="279"/>
      <c r="BG693" s="279"/>
      <c r="BH693" s="279"/>
      <c r="BI693" s="279"/>
      <c r="BJ693" s="279"/>
      <c r="BK693" s="279"/>
      <c r="BL693" s="279"/>
      <c r="BM693" s="279"/>
      <c r="BN693" s="279"/>
      <c r="BO693" s="279"/>
      <c r="BP693" s="279"/>
      <c r="BQ693" s="279"/>
      <c r="BR693" s="279"/>
      <c r="BS693" s="279"/>
      <c r="BT693" s="279"/>
      <c r="BU693" s="279"/>
      <c r="BV693" s="279"/>
      <c r="BW693" s="279"/>
      <c r="BX693" s="279"/>
      <c r="BY693" s="279"/>
      <c r="BZ693" s="279"/>
      <c r="CA693" s="279"/>
      <c r="CB693" s="279"/>
      <c r="CC693" s="279"/>
      <c r="CD693" s="279"/>
      <c r="CE693" s="279"/>
      <c r="CF693" s="279"/>
      <c r="CG693" s="279"/>
      <c r="CH693" s="279"/>
      <c r="CI693" s="279"/>
      <c r="CJ693" s="279"/>
      <c r="CK693" s="279"/>
      <c r="CL693" s="279"/>
      <c r="CM693" s="279"/>
      <c r="CN693" s="279"/>
      <c r="CO693" s="279"/>
      <c r="CP693" s="289" t="str">
        <f t="shared" si="35"/>
        <v/>
      </c>
      <c r="CQ693" s="202"/>
    </row>
    <row r="694" spans="1:95" x14ac:dyDescent="0.3">
      <c r="A694" s="99"/>
      <c r="B694" s="268">
        <f t="shared" si="36"/>
        <v>685</v>
      </c>
      <c r="C694" s="280"/>
      <c r="D694" s="280"/>
      <c r="F694" s="280"/>
      <c r="G694" s="282"/>
      <c r="H694" s="101"/>
      <c r="I694" s="283"/>
      <c r="J694" s="283"/>
      <c r="K694" s="283"/>
      <c r="L694" s="283"/>
      <c r="M694" s="283"/>
      <c r="N694" s="283"/>
      <c r="O694" s="283"/>
      <c r="P694" s="101"/>
      <c r="Q694" s="283"/>
      <c r="R694" s="283"/>
      <c r="S694" s="283"/>
      <c r="T694" s="283"/>
      <c r="U694" s="283"/>
      <c r="V694" s="283"/>
      <c r="W694" s="283"/>
      <c r="X694" s="102"/>
      <c r="Y694" s="284"/>
      <c r="Z694" s="284"/>
      <c r="AA694" s="284"/>
      <c r="AB694" s="206" t="str">
        <f t="shared" si="34"/>
        <v/>
      </c>
      <c r="AC694" s="285"/>
      <c r="AD694" s="286"/>
      <c r="AE694" s="102"/>
      <c r="AF694" s="287"/>
      <c r="AG694" s="287"/>
      <c r="AH694" s="102"/>
      <c r="AI694" s="279"/>
      <c r="AJ694" s="279"/>
      <c r="AK694" s="279"/>
      <c r="AL694" s="279"/>
      <c r="AM694" s="279"/>
      <c r="AN694" s="279"/>
      <c r="AO694" s="279"/>
      <c r="AP694" s="279"/>
      <c r="AQ694" s="92"/>
      <c r="AR694" s="279"/>
      <c r="AS694" s="279"/>
      <c r="AT694" s="279"/>
      <c r="AU694" s="279"/>
      <c r="AV694" s="279"/>
      <c r="AW694" s="279"/>
      <c r="AX694" s="279"/>
      <c r="AY694" s="279"/>
      <c r="AZ694" s="279"/>
      <c r="BA694" s="279"/>
      <c r="BB694" s="279"/>
      <c r="BC694" s="279"/>
      <c r="BD694" s="279"/>
      <c r="BE694" s="279"/>
      <c r="BF694" s="279"/>
      <c r="BG694" s="279"/>
      <c r="BH694" s="279"/>
      <c r="BI694" s="279"/>
      <c r="BJ694" s="279"/>
      <c r="BK694" s="279"/>
      <c r="BL694" s="279"/>
      <c r="BM694" s="279"/>
      <c r="BN694" s="279"/>
      <c r="BO694" s="279"/>
      <c r="BP694" s="279"/>
      <c r="BQ694" s="279"/>
      <c r="BR694" s="279"/>
      <c r="BS694" s="279"/>
      <c r="BT694" s="279"/>
      <c r="BU694" s="279"/>
      <c r="BV694" s="279"/>
      <c r="BW694" s="279"/>
      <c r="BX694" s="279"/>
      <c r="BY694" s="279"/>
      <c r="BZ694" s="279"/>
      <c r="CA694" s="279"/>
      <c r="CB694" s="279"/>
      <c r="CC694" s="279"/>
      <c r="CD694" s="279"/>
      <c r="CE694" s="279"/>
      <c r="CF694" s="279"/>
      <c r="CG694" s="279"/>
      <c r="CH694" s="279"/>
      <c r="CI694" s="279"/>
      <c r="CJ694" s="279"/>
      <c r="CK694" s="279"/>
      <c r="CL694" s="279"/>
      <c r="CM694" s="279"/>
      <c r="CN694" s="279"/>
      <c r="CO694" s="279"/>
      <c r="CP694" s="289" t="str">
        <f t="shared" si="35"/>
        <v/>
      </c>
      <c r="CQ694" s="202"/>
    </row>
    <row r="695" spans="1:95" x14ac:dyDescent="0.3">
      <c r="A695" s="99"/>
      <c r="B695" s="268">
        <f t="shared" si="36"/>
        <v>686</v>
      </c>
      <c r="C695" s="280"/>
      <c r="D695" s="280"/>
      <c r="F695" s="280"/>
      <c r="G695" s="282"/>
      <c r="H695" s="101"/>
      <c r="I695" s="283"/>
      <c r="J695" s="283"/>
      <c r="K695" s="283"/>
      <c r="L695" s="283"/>
      <c r="M695" s="283"/>
      <c r="N695" s="283"/>
      <c r="O695" s="283"/>
      <c r="P695" s="101"/>
      <c r="Q695" s="283"/>
      <c r="R695" s="283"/>
      <c r="S695" s="283"/>
      <c r="T695" s="283"/>
      <c r="U695" s="283"/>
      <c r="V695" s="283"/>
      <c r="W695" s="283"/>
      <c r="X695" s="102"/>
      <c r="Y695" s="284"/>
      <c r="Z695" s="284"/>
      <c r="AA695" s="284"/>
      <c r="AB695" s="206" t="str">
        <f t="shared" si="34"/>
        <v/>
      </c>
      <c r="AC695" s="285"/>
      <c r="AD695" s="286"/>
      <c r="AE695" s="102"/>
      <c r="AF695" s="287"/>
      <c r="AG695" s="287"/>
      <c r="AH695" s="102"/>
      <c r="AI695" s="279"/>
      <c r="AJ695" s="279"/>
      <c r="AK695" s="279"/>
      <c r="AL695" s="279"/>
      <c r="AM695" s="279"/>
      <c r="AN695" s="279"/>
      <c r="AO695" s="279"/>
      <c r="AP695" s="279"/>
      <c r="AQ695" s="92"/>
      <c r="AR695" s="279"/>
      <c r="AS695" s="279"/>
      <c r="AT695" s="279"/>
      <c r="AU695" s="279"/>
      <c r="AV695" s="279"/>
      <c r="AW695" s="279"/>
      <c r="AX695" s="279"/>
      <c r="AY695" s="279"/>
      <c r="AZ695" s="279"/>
      <c r="BA695" s="279"/>
      <c r="BB695" s="279"/>
      <c r="BC695" s="279"/>
      <c r="BD695" s="279"/>
      <c r="BE695" s="279"/>
      <c r="BF695" s="279"/>
      <c r="BG695" s="279"/>
      <c r="BH695" s="279"/>
      <c r="BI695" s="279"/>
      <c r="BJ695" s="279"/>
      <c r="BK695" s="279"/>
      <c r="BL695" s="279"/>
      <c r="BM695" s="279"/>
      <c r="BN695" s="279"/>
      <c r="BO695" s="279"/>
      <c r="BP695" s="279"/>
      <c r="BQ695" s="279"/>
      <c r="BR695" s="279"/>
      <c r="BS695" s="279"/>
      <c r="BT695" s="279"/>
      <c r="BU695" s="279"/>
      <c r="BV695" s="279"/>
      <c r="BW695" s="279"/>
      <c r="BX695" s="279"/>
      <c r="BY695" s="279"/>
      <c r="BZ695" s="279"/>
      <c r="CA695" s="279"/>
      <c r="CB695" s="279"/>
      <c r="CC695" s="279"/>
      <c r="CD695" s="279"/>
      <c r="CE695" s="279"/>
      <c r="CF695" s="279"/>
      <c r="CG695" s="279"/>
      <c r="CH695" s="279"/>
      <c r="CI695" s="279"/>
      <c r="CJ695" s="279"/>
      <c r="CK695" s="279"/>
      <c r="CL695" s="279"/>
      <c r="CM695" s="279"/>
      <c r="CN695" s="279"/>
      <c r="CO695" s="279"/>
      <c r="CP695" s="289" t="str">
        <f t="shared" si="35"/>
        <v/>
      </c>
      <c r="CQ695" s="202"/>
    </row>
    <row r="696" spans="1:95" x14ac:dyDescent="0.3">
      <c r="A696" s="99"/>
      <c r="B696" s="268">
        <f t="shared" si="36"/>
        <v>687</v>
      </c>
      <c r="C696" s="280"/>
      <c r="D696" s="280"/>
      <c r="F696" s="280"/>
      <c r="G696" s="282"/>
      <c r="H696" s="101"/>
      <c r="I696" s="283"/>
      <c r="J696" s="283"/>
      <c r="K696" s="283"/>
      <c r="L696" s="283"/>
      <c r="M696" s="283"/>
      <c r="N696" s="283"/>
      <c r="O696" s="283"/>
      <c r="P696" s="101"/>
      <c r="Q696" s="283"/>
      <c r="R696" s="283"/>
      <c r="S696" s="283"/>
      <c r="T696" s="283"/>
      <c r="U696" s="283"/>
      <c r="V696" s="283"/>
      <c r="W696" s="283"/>
      <c r="X696" s="102"/>
      <c r="Y696" s="284"/>
      <c r="Z696" s="284"/>
      <c r="AA696" s="284"/>
      <c r="AB696" s="206" t="str">
        <f t="shared" si="34"/>
        <v/>
      </c>
      <c r="AC696" s="285"/>
      <c r="AD696" s="286"/>
      <c r="AE696" s="102"/>
      <c r="AF696" s="287"/>
      <c r="AG696" s="287"/>
      <c r="AH696" s="102"/>
      <c r="AI696" s="279"/>
      <c r="AJ696" s="279"/>
      <c r="AK696" s="279"/>
      <c r="AL696" s="279"/>
      <c r="AM696" s="279"/>
      <c r="AN696" s="279"/>
      <c r="AO696" s="279"/>
      <c r="AP696" s="279"/>
      <c r="AQ696" s="92"/>
      <c r="AR696" s="279"/>
      <c r="AS696" s="279"/>
      <c r="AT696" s="279"/>
      <c r="AU696" s="279"/>
      <c r="AV696" s="279"/>
      <c r="AW696" s="279"/>
      <c r="AX696" s="279"/>
      <c r="AY696" s="279"/>
      <c r="AZ696" s="279"/>
      <c r="BA696" s="279"/>
      <c r="BB696" s="279"/>
      <c r="BC696" s="279"/>
      <c r="BD696" s="279"/>
      <c r="BE696" s="279"/>
      <c r="BF696" s="279"/>
      <c r="BG696" s="279"/>
      <c r="BH696" s="279"/>
      <c r="BI696" s="279"/>
      <c r="BJ696" s="279"/>
      <c r="BK696" s="279"/>
      <c r="BL696" s="279"/>
      <c r="BM696" s="279"/>
      <c r="BN696" s="279"/>
      <c r="BO696" s="279"/>
      <c r="BP696" s="279"/>
      <c r="BQ696" s="279"/>
      <c r="BR696" s="279"/>
      <c r="BS696" s="279"/>
      <c r="BT696" s="279"/>
      <c r="BU696" s="279"/>
      <c r="BV696" s="279"/>
      <c r="BW696" s="279"/>
      <c r="BX696" s="279"/>
      <c r="BY696" s="279"/>
      <c r="BZ696" s="279"/>
      <c r="CA696" s="279"/>
      <c r="CB696" s="279"/>
      <c r="CC696" s="279"/>
      <c r="CD696" s="279"/>
      <c r="CE696" s="279"/>
      <c r="CF696" s="279"/>
      <c r="CG696" s="279"/>
      <c r="CH696" s="279"/>
      <c r="CI696" s="279"/>
      <c r="CJ696" s="279"/>
      <c r="CK696" s="279"/>
      <c r="CL696" s="279"/>
      <c r="CM696" s="279"/>
      <c r="CN696" s="279"/>
      <c r="CO696" s="279"/>
      <c r="CP696" s="289" t="str">
        <f t="shared" si="35"/>
        <v/>
      </c>
      <c r="CQ696" s="202"/>
    </row>
    <row r="697" spans="1:95" x14ac:dyDescent="0.3">
      <c r="A697" s="99"/>
      <c r="B697" s="268">
        <f t="shared" si="36"/>
        <v>688</v>
      </c>
      <c r="C697" s="280"/>
      <c r="D697" s="280"/>
      <c r="F697" s="280"/>
      <c r="G697" s="282"/>
      <c r="H697" s="101"/>
      <c r="I697" s="283"/>
      <c r="J697" s="283"/>
      <c r="K697" s="283"/>
      <c r="L697" s="283"/>
      <c r="M697" s="283"/>
      <c r="N697" s="283"/>
      <c r="O697" s="283"/>
      <c r="P697" s="101"/>
      <c r="Q697" s="283"/>
      <c r="R697" s="283"/>
      <c r="S697" s="283"/>
      <c r="T697" s="283"/>
      <c r="U697" s="283"/>
      <c r="V697" s="283"/>
      <c r="W697" s="283"/>
      <c r="X697" s="102"/>
      <c r="Y697" s="284"/>
      <c r="Z697" s="284"/>
      <c r="AA697" s="284"/>
      <c r="AB697" s="206" t="str">
        <f t="shared" si="34"/>
        <v/>
      </c>
      <c r="AC697" s="285"/>
      <c r="AD697" s="286"/>
      <c r="AE697" s="102"/>
      <c r="AF697" s="287"/>
      <c r="AG697" s="287"/>
      <c r="AH697" s="102"/>
      <c r="AI697" s="279"/>
      <c r="AJ697" s="279"/>
      <c r="AK697" s="279"/>
      <c r="AL697" s="279"/>
      <c r="AM697" s="279"/>
      <c r="AN697" s="279"/>
      <c r="AO697" s="279"/>
      <c r="AP697" s="279"/>
      <c r="AQ697" s="92"/>
      <c r="AR697" s="279"/>
      <c r="AS697" s="279"/>
      <c r="AT697" s="279"/>
      <c r="AU697" s="279"/>
      <c r="AV697" s="279"/>
      <c r="AW697" s="279"/>
      <c r="AX697" s="279"/>
      <c r="AY697" s="279"/>
      <c r="AZ697" s="279"/>
      <c r="BA697" s="279"/>
      <c r="BB697" s="279"/>
      <c r="BC697" s="279"/>
      <c r="BD697" s="279"/>
      <c r="BE697" s="279"/>
      <c r="BF697" s="279"/>
      <c r="BG697" s="279"/>
      <c r="BH697" s="279"/>
      <c r="BI697" s="279"/>
      <c r="BJ697" s="279"/>
      <c r="BK697" s="279"/>
      <c r="BL697" s="279"/>
      <c r="BM697" s="279"/>
      <c r="BN697" s="279"/>
      <c r="BO697" s="279"/>
      <c r="BP697" s="279"/>
      <c r="BQ697" s="279"/>
      <c r="BR697" s="279"/>
      <c r="BS697" s="279"/>
      <c r="BT697" s="279"/>
      <c r="BU697" s="279"/>
      <c r="BV697" s="279"/>
      <c r="BW697" s="279"/>
      <c r="BX697" s="279"/>
      <c r="BY697" s="279"/>
      <c r="BZ697" s="279"/>
      <c r="CA697" s="279"/>
      <c r="CB697" s="279"/>
      <c r="CC697" s="279"/>
      <c r="CD697" s="279"/>
      <c r="CE697" s="279"/>
      <c r="CF697" s="279"/>
      <c r="CG697" s="279"/>
      <c r="CH697" s="279"/>
      <c r="CI697" s="279"/>
      <c r="CJ697" s="279"/>
      <c r="CK697" s="279"/>
      <c r="CL697" s="279"/>
      <c r="CM697" s="279"/>
      <c r="CN697" s="279"/>
      <c r="CO697" s="279"/>
      <c r="CP697" s="289" t="str">
        <f t="shared" si="35"/>
        <v/>
      </c>
      <c r="CQ697" s="202"/>
    </row>
    <row r="698" spans="1:95" x14ac:dyDescent="0.3">
      <c r="A698" s="99"/>
      <c r="B698" s="268">
        <f t="shared" si="36"/>
        <v>689</v>
      </c>
      <c r="C698" s="280"/>
      <c r="D698" s="280"/>
      <c r="F698" s="280"/>
      <c r="G698" s="282"/>
      <c r="H698" s="101"/>
      <c r="I698" s="283"/>
      <c r="J698" s="283"/>
      <c r="K698" s="283"/>
      <c r="L698" s="283"/>
      <c r="M698" s="283"/>
      <c r="N698" s="283"/>
      <c r="O698" s="283"/>
      <c r="P698" s="101"/>
      <c r="Q698" s="283"/>
      <c r="R698" s="283"/>
      <c r="S698" s="283"/>
      <c r="T698" s="283"/>
      <c r="U698" s="283"/>
      <c r="V698" s="283"/>
      <c r="W698" s="283"/>
      <c r="X698" s="102"/>
      <c r="Y698" s="284"/>
      <c r="Z698" s="284"/>
      <c r="AA698" s="284"/>
      <c r="AB698" s="206" t="str">
        <f t="shared" si="34"/>
        <v/>
      </c>
      <c r="AC698" s="285"/>
      <c r="AD698" s="286"/>
      <c r="AE698" s="102"/>
      <c r="AF698" s="287"/>
      <c r="AG698" s="287"/>
      <c r="AH698" s="102"/>
      <c r="AI698" s="279"/>
      <c r="AJ698" s="279"/>
      <c r="AK698" s="279"/>
      <c r="AL698" s="279"/>
      <c r="AM698" s="279"/>
      <c r="AN698" s="279"/>
      <c r="AO698" s="279"/>
      <c r="AP698" s="279"/>
      <c r="AQ698" s="92"/>
      <c r="AR698" s="279"/>
      <c r="AS698" s="279"/>
      <c r="AT698" s="279"/>
      <c r="AU698" s="279"/>
      <c r="AV698" s="279"/>
      <c r="AW698" s="279"/>
      <c r="AX698" s="279"/>
      <c r="AY698" s="279"/>
      <c r="AZ698" s="279"/>
      <c r="BA698" s="279"/>
      <c r="BB698" s="279"/>
      <c r="BC698" s="279"/>
      <c r="BD698" s="279"/>
      <c r="BE698" s="279"/>
      <c r="BF698" s="279"/>
      <c r="BG698" s="279"/>
      <c r="BH698" s="279"/>
      <c r="BI698" s="279"/>
      <c r="BJ698" s="279"/>
      <c r="BK698" s="279"/>
      <c r="BL698" s="279"/>
      <c r="BM698" s="279"/>
      <c r="BN698" s="279"/>
      <c r="BO698" s="279"/>
      <c r="BP698" s="279"/>
      <c r="BQ698" s="279"/>
      <c r="BR698" s="279"/>
      <c r="BS698" s="279"/>
      <c r="BT698" s="279"/>
      <c r="BU698" s="279"/>
      <c r="BV698" s="279"/>
      <c r="BW698" s="279"/>
      <c r="BX698" s="279"/>
      <c r="BY698" s="279"/>
      <c r="BZ698" s="279"/>
      <c r="CA698" s="279"/>
      <c r="CB698" s="279"/>
      <c r="CC698" s="279"/>
      <c r="CD698" s="279"/>
      <c r="CE698" s="279"/>
      <c r="CF698" s="279"/>
      <c r="CG698" s="279"/>
      <c r="CH698" s="279"/>
      <c r="CI698" s="279"/>
      <c r="CJ698" s="279"/>
      <c r="CK698" s="279"/>
      <c r="CL698" s="279"/>
      <c r="CM698" s="279"/>
      <c r="CN698" s="279"/>
      <c r="CO698" s="279"/>
      <c r="CP698" s="289" t="str">
        <f t="shared" si="35"/>
        <v/>
      </c>
      <c r="CQ698" s="202"/>
    </row>
    <row r="699" spans="1:95" x14ac:dyDescent="0.3">
      <c r="A699" s="99"/>
      <c r="B699" s="268">
        <f t="shared" si="36"/>
        <v>690</v>
      </c>
      <c r="C699" s="280"/>
      <c r="D699" s="280"/>
      <c r="F699" s="280"/>
      <c r="G699" s="282"/>
      <c r="H699" s="101"/>
      <c r="I699" s="283"/>
      <c r="J699" s="283"/>
      <c r="K699" s="283"/>
      <c r="L699" s="283"/>
      <c r="M699" s="283"/>
      <c r="N699" s="283"/>
      <c r="O699" s="283"/>
      <c r="P699" s="101"/>
      <c r="Q699" s="283"/>
      <c r="R699" s="283"/>
      <c r="S699" s="283"/>
      <c r="T699" s="283"/>
      <c r="U699" s="283"/>
      <c r="V699" s="283"/>
      <c r="W699" s="283"/>
      <c r="X699" s="102"/>
      <c r="Y699" s="284"/>
      <c r="Z699" s="284"/>
      <c r="AA699" s="284"/>
      <c r="AB699" s="206" t="str">
        <f t="shared" si="34"/>
        <v/>
      </c>
      <c r="AC699" s="285"/>
      <c r="AD699" s="286"/>
      <c r="AE699" s="102"/>
      <c r="AF699" s="287"/>
      <c r="AG699" s="287"/>
      <c r="AH699" s="102"/>
      <c r="AI699" s="279"/>
      <c r="AJ699" s="279"/>
      <c r="AK699" s="279"/>
      <c r="AL699" s="279"/>
      <c r="AM699" s="279"/>
      <c r="AN699" s="279"/>
      <c r="AO699" s="279"/>
      <c r="AP699" s="279"/>
      <c r="AQ699" s="92"/>
      <c r="AR699" s="279"/>
      <c r="AS699" s="279"/>
      <c r="AT699" s="279"/>
      <c r="AU699" s="279"/>
      <c r="AV699" s="279"/>
      <c r="AW699" s="279"/>
      <c r="AX699" s="279"/>
      <c r="AY699" s="279"/>
      <c r="AZ699" s="279"/>
      <c r="BA699" s="279"/>
      <c r="BB699" s="279"/>
      <c r="BC699" s="279"/>
      <c r="BD699" s="279"/>
      <c r="BE699" s="279"/>
      <c r="BF699" s="279"/>
      <c r="BG699" s="279"/>
      <c r="BH699" s="279"/>
      <c r="BI699" s="279"/>
      <c r="BJ699" s="279"/>
      <c r="BK699" s="279"/>
      <c r="BL699" s="279"/>
      <c r="BM699" s="279"/>
      <c r="BN699" s="279"/>
      <c r="BO699" s="279"/>
      <c r="BP699" s="279"/>
      <c r="BQ699" s="279"/>
      <c r="BR699" s="279"/>
      <c r="BS699" s="279"/>
      <c r="BT699" s="279"/>
      <c r="BU699" s="279"/>
      <c r="BV699" s="279"/>
      <c r="BW699" s="279"/>
      <c r="BX699" s="279"/>
      <c r="BY699" s="279"/>
      <c r="BZ699" s="279"/>
      <c r="CA699" s="279"/>
      <c r="CB699" s="279"/>
      <c r="CC699" s="279"/>
      <c r="CD699" s="279"/>
      <c r="CE699" s="279"/>
      <c r="CF699" s="279"/>
      <c r="CG699" s="279"/>
      <c r="CH699" s="279"/>
      <c r="CI699" s="279"/>
      <c r="CJ699" s="279"/>
      <c r="CK699" s="279"/>
      <c r="CL699" s="279"/>
      <c r="CM699" s="279"/>
      <c r="CN699" s="279"/>
      <c r="CO699" s="279"/>
      <c r="CP699" s="289" t="str">
        <f t="shared" si="35"/>
        <v/>
      </c>
      <c r="CQ699" s="202"/>
    </row>
    <row r="700" spans="1:95" x14ac:dyDescent="0.3">
      <c r="A700" s="99"/>
      <c r="B700" s="268">
        <f t="shared" si="36"/>
        <v>691</v>
      </c>
      <c r="C700" s="280"/>
      <c r="D700" s="280"/>
      <c r="F700" s="280"/>
      <c r="G700" s="282"/>
      <c r="H700" s="101"/>
      <c r="I700" s="283"/>
      <c r="J700" s="283"/>
      <c r="K700" s="283"/>
      <c r="L700" s="283"/>
      <c r="M700" s="283"/>
      <c r="N700" s="283"/>
      <c r="O700" s="283"/>
      <c r="P700" s="101"/>
      <c r="Q700" s="283"/>
      <c r="R700" s="283"/>
      <c r="S700" s="283"/>
      <c r="T700" s="283"/>
      <c r="U700" s="283"/>
      <c r="V700" s="283"/>
      <c r="W700" s="283"/>
      <c r="X700" s="102"/>
      <c r="Y700" s="284"/>
      <c r="Z700" s="284"/>
      <c r="AA700" s="284"/>
      <c r="AB700" s="206" t="str">
        <f t="shared" si="34"/>
        <v/>
      </c>
      <c r="AC700" s="285"/>
      <c r="AD700" s="286"/>
      <c r="AE700" s="102"/>
      <c r="AF700" s="287"/>
      <c r="AG700" s="287"/>
      <c r="AH700" s="102"/>
      <c r="AI700" s="279"/>
      <c r="AJ700" s="279"/>
      <c r="AK700" s="279"/>
      <c r="AL700" s="279"/>
      <c r="AM700" s="279"/>
      <c r="AN700" s="279"/>
      <c r="AO700" s="279"/>
      <c r="AP700" s="279"/>
      <c r="AQ700" s="92"/>
      <c r="AR700" s="279"/>
      <c r="AS700" s="279"/>
      <c r="AT700" s="279"/>
      <c r="AU700" s="279"/>
      <c r="AV700" s="279"/>
      <c r="AW700" s="279"/>
      <c r="AX700" s="279"/>
      <c r="AY700" s="279"/>
      <c r="AZ700" s="279"/>
      <c r="BA700" s="279"/>
      <c r="BB700" s="279"/>
      <c r="BC700" s="279"/>
      <c r="BD700" s="279"/>
      <c r="BE700" s="279"/>
      <c r="BF700" s="279"/>
      <c r="BG700" s="279"/>
      <c r="BH700" s="279"/>
      <c r="BI700" s="279"/>
      <c r="BJ700" s="279"/>
      <c r="BK700" s="279"/>
      <c r="BL700" s="279"/>
      <c r="BM700" s="279"/>
      <c r="BN700" s="279"/>
      <c r="BO700" s="279"/>
      <c r="BP700" s="279"/>
      <c r="BQ700" s="279"/>
      <c r="BR700" s="279"/>
      <c r="BS700" s="279"/>
      <c r="BT700" s="279"/>
      <c r="BU700" s="279"/>
      <c r="BV700" s="279"/>
      <c r="BW700" s="279"/>
      <c r="BX700" s="279"/>
      <c r="BY700" s="279"/>
      <c r="BZ700" s="279"/>
      <c r="CA700" s="279"/>
      <c r="CB700" s="279"/>
      <c r="CC700" s="279"/>
      <c r="CD700" s="279"/>
      <c r="CE700" s="279"/>
      <c r="CF700" s="279"/>
      <c r="CG700" s="279"/>
      <c r="CH700" s="279"/>
      <c r="CI700" s="279"/>
      <c r="CJ700" s="279"/>
      <c r="CK700" s="279"/>
      <c r="CL700" s="279"/>
      <c r="CM700" s="279"/>
      <c r="CN700" s="279"/>
      <c r="CO700" s="279"/>
      <c r="CP700" s="289" t="str">
        <f t="shared" si="35"/>
        <v/>
      </c>
      <c r="CQ700" s="202"/>
    </row>
    <row r="701" spans="1:95" x14ac:dyDescent="0.3">
      <c r="A701" s="99"/>
      <c r="B701" s="268">
        <f t="shared" si="36"/>
        <v>692</v>
      </c>
      <c r="C701" s="280"/>
      <c r="D701" s="280"/>
      <c r="F701" s="280"/>
      <c r="G701" s="282"/>
      <c r="H701" s="101"/>
      <c r="I701" s="283"/>
      <c r="J701" s="283"/>
      <c r="K701" s="283"/>
      <c r="L701" s="283"/>
      <c r="M701" s="283"/>
      <c r="N701" s="283"/>
      <c r="O701" s="283"/>
      <c r="P701" s="101"/>
      <c r="Q701" s="283"/>
      <c r="R701" s="283"/>
      <c r="S701" s="283"/>
      <c r="T701" s="283"/>
      <c r="U701" s="283"/>
      <c r="V701" s="283"/>
      <c r="W701" s="283"/>
      <c r="X701" s="102"/>
      <c r="Y701" s="284"/>
      <c r="Z701" s="284"/>
      <c r="AA701" s="284"/>
      <c r="AB701" s="206" t="str">
        <f t="shared" si="34"/>
        <v/>
      </c>
      <c r="AC701" s="285"/>
      <c r="AD701" s="286"/>
      <c r="AE701" s="102"/>
      <c r="AF701" s="287"/>
      <c r="AG701" s="287"/>
      <c r="AH701" s="102"/>
      <c r="AI701" s="279"/>
      <c r="AJ701" s="279"/>
      <c r="AK701" s="279"/>
      <c r="AL701" s="279"/>
      <c r="AM701" s="279"/>
      <c r="AN701" s="279"/>
      <c r="AO701" s="279"/>
      <c r="AP701" s="279"/>
      <c r="AQ701" s="92"/>
      <c r="AR701" s="279"/>
      <c r="AS701" s="279"/>
      <c r="AT701" s="279"/>
      <c r="AU701" s="279"/>
      <c r="AV701" s="279"/>
      <c r="AW701" s="279"/>
      <c r="AX701" s="279"/>
      <c r="AY701" s="279"/>
      <c r="AZ701" s="279"/>
      <c r="BA701" s="279"/>
      <c r="BB701" s="279"/>
      <c r="BC701" s="279"/>
      <c r="BD701" s="279"/>
      <c r="BE701" s="279"/>
      <c r="BF701" s="279"/>
      <c r="BG701" s="279"/>
      <c r="BH701" s="279"/>
      <c r="BI701" s="279"/>
      <c r="BJ701" s="279"/>
      <c r="BK701" s="279"/>
      <c r="BL701" s="279"/>
      <c r="BM701" s="279"/>
      <c r="BN701" s="279"/>
      <c r="BO701" s="279"/>
      <c r="BP701" s="279"/>
      <c r="BQ701" s="279"/>
      <c r="BR701" s="279"/>
      <c r="BS701" s="279"/>
      <c r="BT701" s="279"/>
      <c r="BU701" s="279"/>
      <c r="BV701" s="279"/>
      <c r="BW701" s="279"/>
      <c r="BX701" s="279"/>
      <c r="BY701" s="279"/>
      <c r="BZ701" s="279"/>
      <c r="CA701" s="279"/>
      <c r="CB701" s="279"/>
      <c r="CC701" s="279"/>
      <c r="CD701" s="279"/>
      <c r="CE701" s="279"/>
      <c r="CF701" s="279"/>
      <c r="CG701" s="279"/>
      <c r="CH701" s="279"/>
      <c r="CI701" s="279"/>
      <c r="CJ701" s="279"/>
      <c r="CK701" s="279"/>
      <c r="CL701" s="279"/>
      <c r="CM701" s="279"/>
      <c r="CN701" s="279"/>
      <c r="CO701" s="279"/>
      <c r="CP701" s="289" t="str">
        <f t="shared" si="35"/>
        <v/>
      </c>
      <c r="CQ701" s="202"/>
    </row>
    <row r="702" spans="1:95" x14ac:dyDescent="0.3">
      <c r="A702" s="99"/>
      <c r="B702" s="268">
        <f t="shared" si="36"/>
        <v>693</v>
      </c>
      <c r="C702" s="280"/>
      <c r="D702" s="280"/>
      <c r="F702" s="280"/>
      <c r="G702" s="282"/>
      <c r="H702" s="101"/>
      <c r="I702" s="283"/>
      <c r="J702" s="283"/>
      <c r="K702" s="283"/>
      <c r="L702" s="283"/>
      <c r="M702" s="283"/>
      <c r="N702" s="283"/>
      <c r="O702" s="283"/>
      <c r="P702" s="101"/>
      <c r="Q702" s="283"/>
      <c r="R702" s="283"/>
      <c r="S702" s="283"/>
      <c r="T702" s="283"/>
      <c r="U702" s="283"/>
      <c r="V702" s="283"/>
      <c r="W702" s="283"/>
      <c r="X702" s="102"/>
      <c r="Y702" s="284"/>
      <c r="Z702" s="284"/>
      <c r="AA702" s="284"/>
      <c r="AB702" s="206" t="str">
        <f t="shared" si="34"/>
        <v/>
      </c>
      <c r="AC702" s="285"/>
      <c r="AD702" s="286"/>
      <c r="AE702" s="102"/>
      <c r="AF702" s="287"/>
      <c r="AG702" s="287"/>
      <c r="AH702" s="102"/>
      <c r="AI702" s="279"/>
      <c r="AJ702" s="279"/>
      <c r="AK702" s="279"/>
      <c r="AL702" s="279"/>
      <c r="AM702" s="279"/>
      <c r="AN702" s="279"/>
      <c r="AO702" s="279"/>
      <c r="AP702" s="279"/>
      <c r="AQ702" s="92"/>
      <c r="AR702" s="279"/>
      <c r="AS702" s="279"/>
      <c r="AT702" s="279"/>
      <c r="AU702" s="279"/>
      <c r="AV702" s="279"/>
      <c r="AW702" s="279"/>
      <c r="AX702" s="279"/>
      <c r="AY702" s="279"/>
      <c r="AZ702" s="279"/>
      <c r="BA702" s="279"/>
      <c r="BB702" s="279"/>
      <c r="BC702" s="279"/>
      <c r="BD702" s="279"/>
      <c r="BE702" s="279"/>
      <c r="BF702" s="279"/>
      <c r="BG702" s="279"/>
      <c r="BH702" s="279"/>
      <c r="BI702" s="279"/>
      <c r="BJ702" s="279"/>
      <c r="BK702" s="279"/>
      <c r="BL702" s="279"/>
      <c r="BM702" s="279"/>
      <c r="BN702" s="279"/>
      <c r="BO702" s="279"/>
      <c r="BP702" s="279"/>
      <c r="BQ702" s="279"/>
      <c r="BR702" s="279"/>
      <c r="BS702" s="279"/>
      <c r="BT702" s="279"/>
      <c r="BU702" s="279"/>
      <c r="BV702" s="279"/>
      <c r="BW702" s="279"/>
      <c r="BX702" s="279"/>
      <c r="BY702" s="279"/>
      <c r="BZ702" s="279"/>
      <c r="CA702" s="279"/>
      <c r="CB702" s="279"/>
      <c r="CC702" s="279"/>
      <c r="CD702" s="279"/>
      <c r="CE702" s="279"/>
      <c r="CF702" s="279"/>
      <c r="CG702" s="279"/>
      <c r="CH702" s="279"/>
      <c r="CI702" s="279"/>
      <c r="CJ702" s="279"/>
      <c r="CK702" s="279"/>
      <c r="CL702" s="279"/>
      <c r="CM702" s="279"/>
      <c r="CN702" s="279"/>
      <c r="CO702" s="279"/>
      <c r="CP702" s="289" t="str">
        <f t="shared" si="35"/>
        <v/>
      </c>
      <c r="CQ702" s="202"/>
    </row>
    <row r="703" spans="1:95" x14ac:dyDescent="0.3">
      <c r="A703" s="99"/>
      <c r="B703" s="268">
        <f t="shared" si="36"/>
        <v>694</v>
      </c>
      <c r="C703" s="280"/>
      <c r="D703" s="280"/>
      <c r="F703" s="280"/>
      <c r="G703" s="282"/>
      <c r="H703" s="101"/>
      <c r="I703" s="283"/>
      <c r="J703" s="283"/>
      <c r="K703" s="283"/>
      <c r="L703" s="283"/>
      <c r="M703" s="283"/>
      <c r="N703" s="283"/>
      <c r="O703" s="283"/>
      <c r="P703" s="101"/>
      <c r="Q703" s="283"/>
      <c r="R703" s="283"/>
      <c r="S703" s="283"/>
      <c r="T703" s="283"/>
      <c r="U703" s="283"/>
      <c r="V703" s="283"/>
      <c r="W703" s="283"/>
      <c r="X703" s="102"/>
      <c r="Y703" s="284"/>
      <c r="Z703" s="284"/>
      <c r="AA703" s="284"/>
      <c r="AB703" s="206" t="str">
        <f t="shared" si="34"/>
        <v/>
      </c>
      <c r="AC703" s="285"/>
      <c r="AD703" s="286"/>
      <c r="AE703" s="102"/>
      <c r="AF703" s="287"/>
      <c r="AG703" s="287"/>
      <c r="AH703" s="102"/>
      <c r="AI703" s="279"/>
      <c r="AJ703" s="279"/>
      <c r="AK703" s="279"/>
      <c r="AL703" s="279"/>
      <c r="AM703" s="279"/>
      <c r="AN703" s="279"/>
      <c r="AO703" s="279"/>
      <c r="AP703" s="279"/>
      <c r="AQ703" s="92"/>
      <c r="AR703" s="279"/>
      <c r="AS703" s="279"/>
      <c r="AT703" s="279"/>
      <c r="AU703" s="279"/>
      <c r="AV703" s="279"/>
      <c r="AW703" s="279"/>
      <c r="AX703" s="279"/>
      <c r="AY703" s="279"/>
      <c r="AZ703" s="279"/>
      <c r="BA703" s="279"/>
      <c r="BB703" s="279"/>
      <c r="BC703" s="279"/>
      <c r="BD703" s="279"/>
      <c r="BE703" s="279"/>
      <c r="BF703" s="279"/>
      <c r="BG703" s="279"/>
      <c r="BH703" s="279"/>
      <c r="BI703" s="279"/>
      <c r="BJ703" s="279"/>
      <c r="BK703" s="279"/>
      <c r="BL703" s="279"/>
      <c r="BM703" s="279"/>
      <c r="BN703" s="279"/>
      <c r="BO703" s="279"/>
      <c r="BP703" s="279"/>
      <c r="BQ703" s="279"/>
      <c r="BR703" s="279"/>
      <c r="BS703" s="279"/>
      <c r="BT703" s="279"/>
      <c r="BU703" s="279"/>
      <c r="BV703" s="279"/>
      <c r="BW703" s="279"/>
      <c r="BX703" s="279"/>
      <c r="BY703" s="279"/>
      <c r="BZ703" s="279"/>
      <c r="CA703" s="279"/>
      <c r="CB703" s="279"/>
      <c r="CC703" s="279"/>
      <c r="CD703" s="279"/>
      <c r="CE703" s="279"/>
      <c r="CF703" s="279"/>
      <c r="CG703" s="279"/>
      <c r="CH703" s="279"/>
      <c r="CI703" s="279"/>
      <c r="CJ703" s="279"/>
      <c r="CK703" s="279"/>
      <c r="CL703" s="279"/>
      <c r="CM703" s="279"/>
      <c r="CN703" s="279"/>
      <c r="CO703" s="279"/>
      <c r="CP703" s="289" t="str">
        <f t="shared" si="35"/>
        <v/>
      </c>
      <c r="CQ703" s="202"/>
    </row>
    <row r="704" spans="1:95" x14ac:dyDescent="0.3">
      <c r="A704" s="99"/>
      <c r="B704" s="268">
        <f t="shared" si="36"/>
        <v>695</v>
      </c>
      <c r="C704" s="280"/>
      <c r="D704" s="280"/>
      <c r="F704" s="280"/>
      <c r="G704" s="282"/>
      <c r="H704" s="101"/>
      <c r="I704" s="283"/>
      <c r="J704" s="283"/>
      <c r="K704" s="283"/>
      <c r="L704" s="283"/>
      <c r="M704" s="283"/>
      <c r="N704" s="283"/>
      <c r="O704" s="283"/>
      <c r="P704" s="101"/>
      <c r="Q704" s="283"/>
      <c r="R704" s="283"/>
      <c r="S704" s="283"/>
      <c r="T704" s="283"/>
      <c r="U704" s="283"/>
      <c r="V704" s="283"/>
      <c r="W704" s="283"/>
      <c r="X704" s="102"/>
      <c r="Y704" s="284"/>
      <c r="Z704" s="284"/>
      <c r="AA704" s="284"/>
      <c r="AB704" s="206" t="str">
        <f t="shared" si="34"/>
        <v/>
      </c>
      <c r="AC704" s="285"/>
      <c r="AD704" s="286"/>
      <c r="AE704" s="102"/>
      <c r="AF704" s="287"/>
      <c r="AG704" s="287"/>
      <c r="AH704" s="102"/>
      <c r="AI704" s="279"/>
      <c r="AJ704" s="279"/>
      <c r="AK704" s="279"/>
      <c r="AL704" s="279"/>
      <c r="AM704" s="279"/>
      <c r="AN704" s="279"/>
      <c r="AO704" s="279"/>
      <c r="AP704" s="279"/>
      <c r="AQ704" s="92"/>
      <c r="AR704" s="279"/>
      <c r="AS704" s="279"/>
      <c r="AT704" s="279"/>
      <c r="AU704" s="279"/>
      <c r="AV704" s="279"/>
      <c r="AW704" s="279"/>
      <c r="AX704" s="279"/>
      <c r="AY704" s="279"/>
      <c r="AZ704" s="279"/>
      <c r="BA704" s="279"/>
      <c r="BB704" s="279"/>
      <c r="BC704" s="279"/>
      <c r="BD704" s="279"/>
      <c r="BE704" s="279"/>
      <c r="BF704" s="279"/>
      <c r="BG704" s="279"/>
      <c r="BH704" s="279"/>
      <c r="BI704" s="279"/>
      <c r="BJ704" s="279"/>
      <c r="BK704" s="279"/>
      <c r="BL704" s="279"/>
      <c r="BM704" s="279"/>
      <c r="BN704" s="279"/>
      <c r="BO704" s="279"/>
      <c r="BP704" s="279"/>
      <c r="BQ704" s="279"/>
      <c r="BR704" s="279"/>
      <c r="BS704" s="279"/>
      <c r="BT704" s="279"/>
      <c r="BU704" s="279"/>
      <c r="BV704" s="279"/>
      <c r="BW704" s="279"/>
      <c r="BX704" s="279"/>
      <c r="BY704" s="279"/>
      <c r="BZ704" s="279"/>
      <c r="CA704" s="279"/>
      <c r="CB704" s="279"/>
      <c r="CC704" s="279"/>
      <c r="CD704" s="279"/>
      <c r="CE704" s="279"/>
      <c r="CF704" s="279"/>
      <c r="CG704" s="279"/>
      <c r="CH704" s="279"/>
      <c r="CI704" s="279"/>
      <c r="CJ704" s="279"/>
      <c r="CK704" s="279"/>
      <c r="CL704" s="279"/>
      <c r="CM704" s="279"/>
      <c r="CN704" s="279"/>
      <c r="CO704" s="279"/>
      <c r="CP704" s="289" t="str">
        <f t="shared" si="35"/>
        <v/>
      </c>
      <c r="CQ704" s="202"/>
    </row>
    <row r="705" spans="1:95" x14ac:dyDescent="0.3">
      <c r="A705" s="99"/>
      <c r="B705" s="268">
        <f t="shared" si="36"/>
        <v>696</v>
      </c>
      <c r="C705" s="280"/>
      <c r="D705" s="280"/>
      <c r="F705" s="280"/>
      <c r="G705" s="282"/>
      <c r="H705" s="101"/>
      <c r="I705" s="283"/>
      <c r="J705" s="283"/>
      <c r="K705" s="283"/>
      <c r="L705" s="283"/>
      <c r="M705" s="283"/>
      <c r="N705" s="283"/>
      <c r="O705" s="283"/>
      <c r="P705" s="101"/>
      <c r="Q705" s="283"/>
      <c r="R705" s="283"/>
      <c r="S705" s="283"/>
      <c r="T705" s="283"/>
      <c r="U705" s="283"/>
      <c r="V705" s="283"/>
      <c r="W705" s="283"/>
      <c r="X705" s="102"/>
      <c r="Y705" s="284"/>
      <c r="Z705" s="284"/>
      <c r="AA705" s="284"/>
      <c r="AB705" s="206" t="str">
        <f t="shared" si="34"/>
        <v/>
      </c>
      <c r="AC705" s="285"/>
      <c r="AD705" s="286"/>
      <c r="AE705" s="102"/>
      <c r="AF705" s="287"/>
      <c r="AG705" s="287"/>
      <c r="AH705" s="102"/>
      <c r="AI705" s="279"/>
      <c r="AJ705" s="279"/>
      <c r="AK705" s="279"/>
      <c r="AL705" s="279"/>
      <c r="AM705" s="279"/>
      <c r="AN705" s="279"/>
      <c r="AO705" s="279"/>
      <c r="AP705" s="279"/>
      <c r="AQ705" s="92"/>
      <c r="AR705" s="279"/>
      <c r="AS705" s="279"/>
      <c r="AT705" s="279"/>
      <c r="AU705" s="279"/>
      <c r="AV705" s="279"/>
      <c r="AW705" s="279"/>
      <c r="AX705" s="279"/>
      <c r="AY705" s="279"/>
      <c r="AZ705" s="279"/>
      <c r="BA705" s="279"/>
      <c r="BB705" s="279"/>
      <c r="BC705" s="279"/>
      <c r="BD705" s="279"/>
      <c r="BE705" s="279"/>
      <c r="BF705" s="279"/>
      <c r="BG705" s="279"/>
      <c r="BH705" s="279"/>
      <c r="BI705" s="279"/>
      <c r="BJ705" s="279"/>
      <c r="BK705" s="279"/>
      <c r="BL705" s="279"/>
      <c r="BM705" s="279"/>
      <c r="BN705" s="279"/>
      <c r="BO705" s="279"/>
      <c r="BP705" s="279"/>
      <c r="BQ705" s="279"/>
      <c r="BR705" s="279"/>
      <c r="BS705" s="279"/>
      <c r="BT705" s="279"/>
      <c r="BU705" s="279"/>
      <c r="BV705" s="279"/>
      <c r="BW705" s="279"/>
      <c r="BX705" s="279"/>
      <c r="BY705" s="279"/>
      <c r="BZ705" s="279"/>
      <c r="CA705" s="279"/>
      <c r="CB705" s="279"/>
      <c r="CC705" s="279"/>
      <c r="CD705" s="279"/>
      <c r="CE705" s="279"/>
      <c r="CF705" s="279"/>
      <c r="CG705" s="279"/>
      <c r="CH705" s="279"/>
      <c r="CI705" s="279"/>
      <c r="CJ705" s="279"/>
      <c r="CK705" s="279"/>
      <c r="CL705" s="279"/>
      <c r="CM705" s="279"/>
      <c r="CN705" s="279"/>
      <c r="CO705" s="279"/>
      <c r="CP705" s="289" t="str">
        <f t="shared" si="35"/>
        <v/>
      </c>
      <c r="CQ705" s="202"/>
    </row>
    <row r="706" spans="1:95" x14ac:dyDescent="0.3">
      <c r="A706" s="99"/>
      <c r="B706" s="268">
        <f t="shared" si="36"/>
        <v>697</v>
      </c>
      <c r="C706" s="280"/>
      <c r="D706" s="280"/>
      <c r="F706" s="280"/>
      <c r="G706" s="282"/>
      <c r="H706" s="101"/>
      <c r="I706" s="283"/>
      <c r="J706" s="283"/>
      <c r="K706" s="283"/>
      <c r="L706" s="283"/>
      <c r="M706" s="283"/>
      <c r="N706" s="283"/>
      <c r="O706" s="283"/>
      <c r="P706" s="101"/>
      <c r="Q706" s="283"/>
      <c r="R706" s="283"/>
      <c r="S706" s="283"/>
      <c r="T706" s="283"/>
      <c r="U706" s="283"/>
      <c r="V706" s="283"/>
      <c r="W706" s="283"/>
      <c r="X706" s="102"/>
      <c r="Y706" s="284"/>
      <c r="Z706" s="284"/>
      <c r="AA706" s="284"/>
      <c r="AB706" s="206" t="str">
        <f t="shared" si="34"/>
        <v/>
      </c>
      <c r="AC706" s="285"/>
      <c r="AD706" s="286"/>
      <c r="AE706" s="102"/>
      <c r="AF706" s="287"/>
      <c r="AG706" s="287"/>
      <c r="AH706" s="102"/>
      <c r="AI706" s="279"/>
      <c r="AJ706" s="279"/>
      <c r="AK706" s="279"/>
      <c r="AL706" s="279"/>
      <c r="AM706" s="279"/>
      <c r="AN706" s="279"/>
      <c r="AO706" s="279"/>
      <c r="AP706" s="279"/>
      <c r="AQ706" s="92"/>
      <c r="AR706" s="279"/>
      <c r="AS706" s="279"/>
      <c r="AT706" s="279"/>
      <c r="AU706" s="279"/>
      <c r="AV706" s="279"/>
      <c r="AW706" s="279"/>
      <c r="AX706" s="279"/>
      <c r="AY706" s="279"/>
      <c r="AZ706" s="279"/>
      <c r="BA706" s="279"/>
      <c r="BB706" s="279"/>
      <c r="BC706" s="279"/>
      <c r="BD706" s="279"/>
      <c r="BE706" s="279"/>
      <c r="BF706" s="279"/>
      <c r="BG706" s="279"/>
      <c r="BH706" s="279"/>
      <c r="BI706" s="279"/>
      <c r="BJ706" s="279"/>
      <c r="BK706" s="279"/>
      <c r="BL706" s="279"/>
      <c r="BM706" s="279"/>
      <c r="BN706" s="279"/>
      <c r="BO706" s="279"/>
      <c r="BP706" s="279"/>
      <c r="BQ706" s="279"/>
      <c r="BR706" s="279"/>
      <c r="BS706" s="279"/>
      <c r="BT706" s="279"/>
      <c r="BU706" s="279"/>
      <c r="BV706" s="279"/>
      <c r="BW706" s="279"/>
      <c r="BX706" s="279"/>
      <c r="BY706" s="279"/>
      <c r="BZ706" s="279"/>
      <c r="CA706" s="279"/>
      <c r="CB706" s="279"/>
      <c r="CC706" s="279"/>
      <c r="CD706" s="279"/>
      <c r="CE706" s="279"/>
      <c r="CF706" s="279"/>
      <c r="CG706" s="279"/>
      <c r="CH706" s="279"/>
      <c r="CI706" s="279"/>
      <c r="CJ706" s="279"/>
      <c r="CK706" s="279"/>
      <c r="CL706" s="279"/>
      <c r="CM706" s="279"/>
      <c r="CN706" s="279"/>
      <c r="CO706" s="279"/>
      <c r="CP706" s="289" t="str">
        <f t="shared" si="35"/>
        <v/>
      </c>
      <c r="CQ706" s="202"/>
    </row>
    <row r="707" spans="1:95" x14ac:dyDescent="0.3">
      <c r="A707" s="99"/>
      <c r="B707" s="268">
        <f t="shared" si="36"/>
        <v>698</v>
      </c>
      <c r="C707" s="280"/>
      <c r="D707" s="280"/>
      <c r="F707" s="280"/>
      <c r="G707" s="282"/>
      <c r="H707" s="101"/>
      <c r="I707" s="283"/>
      <c r="J707" s="283"/>
      <c r="K707" s="283"/>
      <c r="L707" s="283"/>
      <c r="M707" s="283"/>
      <c r="N707" s="283"/>
      <c r="O707" s="283"/>
      <c r="P707" s="101"/>
      <c r="Q707" s="283"/>
      <c r="R707" s="283"/>
      <c r="S707" s="283"/>
      <c r="T707" s="283"/>
      <c r="U707" s="283"/>
      <c r="V707" s="283"/>
      <c r="W707" s="283"/>
      <c r="X707" s="102"/>
      <c r="Y707" s="284"/>
      <c r="Z707" s="284"/>
      <c r="AA707" s="284"/>
      <c r="AB707" s="206" t="str">
        <f t="shared" si="34"/>
        <v/>
      </c>
      <c r="AC707" s="285"/>
      <c r="AD707" s="286"/>
      <c r="AE707" s="102"/>
      <c r="AF707" s="287"/>
      <c r="AG707" s="287"/>
      <c r="AH707" s="102"/>
      <c r="AI707" s="279"/>
      <c r="AJ707" s="279"/>
      <c r="AK707" s="279"/>
      <c r="AL707" s="279"/>
      <c r="AM707" s="279"/>
      <c r="AN707" s="279"/>
      <c r="AO707" s="279"/>
      <c r="AP707" s="279"/>
      <c r="AQ707" s="92"/>
      <c r="AR707" s="279"/>
      <c r="AS707" s="279"/>
      <c r="AT707" s="279"/>
      <c r="AU707" s="279"/>
      <c r="AV707" s="279"/>
      <c r="AW707" s="279"/>
      <c r="AX707" s="279"/>
      <c r="AY707" s="279"/>
      <c r="AZ707" s="279"/>
      <c r="BA707" s="279"/>
      <c r="BB707" s="279"/>
      <c r="BC707" s="279"/>
      <c r="BD707" s="279"/>
      <c r="BE707" s="279"/>
      <c r="BF707" s="279"/>
      <c r="BG707" s="279"/>
      <c r="BH707" s="279"/>
      <c r="BI707" s="279"/>
      <c r="BJ707" s="279"/>
      <c r="BK707" s="279"/>
      <c r="BL707" s="279"/>
      <c r="BM707" s="279"/>
      <c r="BN707" s="279"/>
      <c r="BO707" s="279"/>
      <c r="BP707" s="279"/>
      <c r="BQ707" s="279"/>
      <c r="BR707" s="279"/>
      <c r="BS707" s="279"/>
      <c r="BT707" s="279"/>
      <c r="BU707" s="279"/>
      <c r="BV707" s="279"/>
      <c r="BW707" s="279"/>
      <c r="BX707" s="279"/>
      <c r="BY707" s="279"/>
      <c r="BZ707" s="279"/>
      <c r="CA707" s="279"/>
      <c r="CB707" s="279"/>
      <c r="CC707" s="279"/>
      <c r="CD707" s="279"/>
      <c r="CE707" s="279"/>
      <c r="CF707" s="279"/>
      <c r="CG707" s="279"/>
      <c r="CH707" s="279"/>
      <c r="CI707" s="279"/>
      <c r="CJ707" s="279"/>
      <c r="CK707" s="279"/>
      <c r="CL707" s="279"/>
      <c r="CM707" s="279"/>
      <c r="CN707" s="279"/>
      <c r="CO707" s="279"/>
      <c r="CP707" s="289" t="str">
        <f t="shared" si="35"/>
        <v/>
      </c>
      <c r="CQ707" s="202"/>
    </row>
    <row r="708" spans="1:95" x14ac:dyDescent="0.3">
      <c r="A708" s="99"/>
      <c r="B708" s="268">
        <f t="shared" si="36"/>
        <v>699</v>
      </c>
      <c r="C708" s="280"/>
      <c r="D708" s="280"/>
      <c r="F708" s="280"/>
      <c r="G708" s="282"/>
      <c r="H708" s="101"/>
      <c r="I708" s="283"/>
      <c r="J708" s="283"/>
      <c r="K708" s="283"/>
      <c r="L708" s="283"/>
      <c r="M708" s="283"/>
      <c r="N708" s="283"/>
      <c r="O708" s="283"/>
      <c r="P708" s="101"/>
      <c r="Q708" s="283"/>
      <c r="R708" s="283"/>
      <c r="S708" s="283"/>
      <c r="T708" s="283"/>
      <c r="U708" s="283"/>
      <c r="V708" s="283"/>
      <c r="W708" s="283"/>
      <c r="X708" s="102"/>
      <c r="Y708" s="284"/>
      <c r="Z708" s="284"/>
      <c r="AA708" s="284"/>
      <c r="AB708" s="206" t="str">
        <f t="shared" si="34"/>
        <v/>
      </c>
      <c r="AC708" s="285"/>
      <c r="AD708" s="286"/>
      <c r="AE708" s="102"/>
      <c r="AF708" s="287"/>
      <c r="AG708" s="287"/>
      <c r="AH708" s="102"/>
      <c r="AI708" s="279"/>
      <c r="AJ708" s="279"/>
      <c r="AK708" s="279"/>
      <c r="AL708" s="279"/>
      <c r="AM708" s="279"/>
      <c r="AN708" s="279"/>
      <c r="AO708" s="279"/>
      <c r="AP708" s="279"/>
      <c r="AQ708" s="92"/>
      <c r="AR708" s="279"/>
      <c r="AS708" s="279"/>
      <c r="AT708" s="279"/>
      <c r="AU708" s="279"/>
      <c r="AV708" s="279"/>
      <c r="AW708" s="279"/>
      <c r="AX708" s="279"/>
      <c r="AY708" s="279"/>
      <c r="AZ708" s="279"/>
      <c r="BA708" s="279"/>
      <c r="BB708" s="279"/>
      <c r="BC708" s="279"/>
      <c r="BD708" s="279"/>
      <c r="BE708" s="279"/>
      <c r="BF708" s="279"/>
      <c r="BG708" s="279"/>
      <c r="BH708" s="279"/>
      <c r="BI708" s="279"/>
      <c r="BJ708" s="279"/>
      <c r="BK708" s="279"/>
      <c r="BL708" s="279"/>
      <c r="BM708" s="279"/>
      <c r="BN708" s="279"/>
      <c r="BO708" s="279"/>
      <c r="BP708" s="279"/>
      <c r="BQ708" s="279"/>
      <c r="BR708" s="279"/>
      <c r="BS708" s="279"/>
      <c r="BT708" s="279"/>
      <c r="BU708" s="279"/>
      <c r="BV708" s="279"/>
      <c r="BW708" s="279"/>
      <c r="BX708" s="279"/>
      <c r="BY708" s="279"/>
      <c r="BZ708" s="279"/>
      <c r="CA708" s="279"/>
      <c r="CB708" s="279"/>
      <c r="CC708" s="279"/>
      <c r="CD708" s="279"/>
      <c r="CE708" s="279"/>
      <c r="CF708" s="279"/>
      <c r="CG708" s="279"/>
      <c r="CH708" s="279"/>
      <c r="CI708" s="279"/>
      <c r="CJ708" s="279"/>
      <c r="CK708" s="279"/>
      <c r="CL708" s="279"/>
      <c r="CM708" s="279"/>
      <c r="CN708" s="279"/>
      <c r="CO708" s="279"/>
      <c r="CP708" s="289" t="str">
        <f t="shared" si="35"/>
        <v/>
      </c>
      <c r="CQ708" s="202"/>
    </row>
    <row r="709" spans="1:95" x14ac:dyDescent="0.3">
      <c r="A709" s="99"/>
      <c r="B709" s="268">
        <f t="shared" si="36"/>
        <v>700</v>
      </c>
      <c r="C709" s="280"/>
      <c r="D709" s="280"/>
      <c r="F709" s="280"/>
      <c r="G709" s="282"/>
      <c r="H709" s="101"/>
      <c r="I709" s="283"/>
      <c r="J709" s="283"/>
      <c r="K709" s="283"/>
      <c r="L709" s="283"/>
      <c r="M709" s="283"/>
      <c r="N709" s="283"/>
      <c r="O709" s="283"/>
      <c r="P709" s="101"/>
      <c r="Q709" s="283"/>
      <c r="R709" s="283"/>
      <c r="S709" s="283"/>
      <c r="T709" s="283"/>
      <c r="U709" s="283"/>
      <c r="V709" s="283"/>
      <c r="W709" s="283"/>
      <c r="X709" s="102"/>
      <c r="Y709" s="284"/>
      <c r="Z709" s="284"/>
      <c r="AA709" s="284"/>
      <c r="AB709" s="206" t="str">
        <f t="shared" si="34"/>
        <v/>
      </c>
      <c r="AC709" s="285"/>
      <c r="AD709" s="286"/>
      <c r="AE709" s="102"/>
      <c r="AF709" s="287"/>
      <c r="AG709" s="287"/>
      <c r="AH709" s="102"/>
      <c r="AI709" s="279"/>
      <c r="AJ709" s="279"/>
      <c r="AK709" s="279"/>
      <c r="AL709" s="279"/>
      <c r="AM709" s="279"/>
      <c r="AN709" s="279"/>
      <c r="AO709" s="279"/>
      <c r="AP709" s="279"/>
      <c r="AQ709" s="92"/>
      <c r="AR709" s="279"/>
      <c r="AS709" s="279"/>
      <c r="AT709" s="279"/>
      <c r="AU709" s="279"/>
      <c r="AV709" s="279"/>
      <c r="AW709" s="279"/>
      <c r="AX709" s="279"/>
      <c r="AY709" s="279"/>
      <c r="AZ709" s="279"/>
      <c r="BA709" s="279"/>
      <c r="BB709" s="279"/>
      <c r="BC709" s="279"/>
      <c r="BD709" s="279"/>
      <c r="BE709" s="279"/>
      <c r="BF709" s="279"/>
      <c r="BG709" s="279"/>
      <c r="BH709" s="279"/>
      <c r="BI709" s="279"/>
      <c r="BJ709" s="279"/>
      <c r="BK709" s="279"/>
      <c r="BL709" s="279"/>
      <c r="BM709" s="279"/>
      <c r="BN709" s="279"/>
      <c r="BO709" s="279"/>
      <c r="BP709" s="279"/>
      <c r="BQ709" s="279"/>
      <c r="BR709" s="279"/>
      <c r="BS709" s="279"/>
      <c r="BT709" s="279"/>
      <c r="BU709" s="279"/>
      <c r="BV709" s="279"/>
      <c r="BW709" s="279"/>
      <c r="BX709" s="279"/>
      <c r="BY709" s="279"/>
      <c r="BZ709" s="279"/>
      <c r="CA709" s="279"/>
      <c r="CB709" s="279"/>
      <c r="CC709" s="279"/>
      <c r="CD709" s="279"/>
      <c r="CE709" s="279"/>
      <c r="CF709" s="279"/>
      <c r="CG709" s="279"/>
      <c r="CH709" s="279"/>
      <c r="CI709" s="279"/>
      <c r="CJ709" s="279"/>
      <c r="CK709" s="279"/>
      <c r="CL709" s="279"/>
      <c r="CM709" s="279"/>
      <c r="CN709" s="279"/>
      <c r="CO709" s="279"/>
      <c r="CP709" s="289" t="str">
        <f t="shared" si="35"/>
        <v/>
      </c>
      <c r="CQ709" s="202"/>
    </row>
    <row r="710" spans="1:95" x14ac:dyDescent="0.3">
      <c r="A710" s="99"/>
      <c r="B710" s="268">
        <f t="shared" si="36"/>
        <v>701</v>
      </c>
      <c r="C710" s="280"/>
      <c r="D710" s="280"/>
      <c r="F710" s="280"/>
      <c r="G710" s="282"/>
      <c r="H710" s="101"/>
      <c r="I710" s="283"/>
      <c r="J710" s="283"/>
      <c r="K710" s="283"/>
      <c r="L710" s="283"/>
      <c r="M710" s="283"/>
      <c r="N710" s="283"/>
      <c r="O710" s="283"/>
      <c r="P710" s="101"/>
      <c r="Q710" s="283"/>
      <c r="R710" s="283"/>
      <c r="S710" s="283"/>
      <c r="T710" s="283"/>
      <c r="U710" s="283"/>
      <c r="V710" s="283"/>
      <c r="W710" s="283"/>
      <c r="X710" s="102"/>
      <c r="Y710" s="284"/>
      <c r="Z710" s="284"/>
      <c r="AA710" s="284"/>
      <c r="AB710" s="206" t="str">
        <f t="shared" si="34"/>
        <v/>
      </c>
      <c r="AC710" s="285"/>
      <c r="AD710" s="286"/>
      <c r="AE710" s="102"/>
      <c r="AF710" s="287"/>
      <c r="AG710" s="287"/>
      <c r="AH710" s="102"/>
      <c r="AI710" s="279"/>
      <c r="AJ710" s="279"/>
      <c r="AK710" s="279"/>
      <c r="AL710" s="279"/>
      <c r="AM710" s="279"/>
      <c r="AN710" s="279"/>
      <c r="AO710" s="279"/>
      <c r="AP710" s="279"/>
      <c r="AQ710" s="92"/>
      <c r="AR710" s="279"/>
      <c r="AS710" s="279"/>
      <c r="AT710" s="279"/>
      <c r="AU710" s="279"/>
      <c r="AV710" s="279"/>
      <c r="AW710" s="279"/>
      <c r="AX710" s="279"/>
      <c r="AY710" s="279"/>
      <c r="AZ710" s="279"/>
      <c r="BA710" s="279"/>
      <c r="BB710" s="279"/>
      <c r="BC710" s="279"/>
      <c r="BD710" s="279"/>
      <c r="BE710" s="279"/>
      <c r="BF710" s="279"/>
      <c r="BG710" s="279"/>
      <c r="BH710" s="279"/>
      <c r="BI710" s="279"/>
      <c r="BJ710" s="279"/>
      <c r="BK710" s="279"/>
      <c r="BL710" s="279"/>
      <c r="BM710" s="279"/>
      <c r="BN710" s="279"/>
      <c r="BO710" s="279"/>
      <c r="BP710" s="279"/>
      <c r="BQ710" s="279"/>
      <c r="BR710" s="279"/>
      <c r="BS710" s="279"/>
      <c r="BT710" s="279"/>
      <c r="BU710" s="279"/>
      <c r="BV710" s="279"/>
      <c r="BW710" s="279"/>
      <c r="BX710" s="279"/>
      <c r="BY710" s="279"/>
      <c r="BZ710" s="279"/>
      <c r="CA710" s="279"/>
      <c r="CB710" s="279"/>
      <c r="CC710" s="279"/>
      <c r="CD710" s="279"/>
      <c r="CE710" s="279"/>
      <c r="CF710" s="279"/>
      <c r="CG710" s="279"/>
      <c r="CH710" s="279"/>
      <c r="CI710" s="279"/>
      <c r="CJ710" s="279"/>
      <c r="CK710" s="279"/>
      <c r="CL710" s="279"/>
      <c r="CM710" s="279"/>
      <c r="CN710" s="279"/>
      <c r="CO710" s="279"/>
      <c r="CP710" s="289" t="str">
        <f t="shared" si="35"/>
        <v/>
      </c>
      <c r="CQ710" s="202"/>
    </row>
    <row r="711" spans="1:95" x14ac:dyDescent="0.3">
      <c r="A711" s="99"/>
      <c r="B711" s="268">
        <f t="shared" si="36"/>
        <v>702</v>
      </c>
      <c r="C711" s="280"/>
      <c r="D711" s="280"/>
      <c r="F711" s="280"/>
      <c r="G711" s="282"/>
      <c r="H711" s="101"/>
      <c r="I711" s="283"/>
      <c r="J711" s="283"/>
      <c r="K711" s="283"/>
      <c r="L711" s="283"/>
      <c r="M711" s="283"/>
      <c r="N711" s="283"/>
      <c r="O711" s="283"/>
      <c r="P711" s="101"/>
      <c r="Q711" s="283"/>
      <c r="R711" s="283"/>
      <c r="S711" s="283"/>
      <c r="T711" s="283"/>
      <c r="U711" s="283"/>
      <c r="V711" s="283"/>
      <c r="W711" s="283"/>
      <c r="X711" s="102"/>
      <c r="Y711" s="284"/>
      <c r="Z711" s="284"/>
      <c r="AA711" s="284"/>
      <c r="AB711" s="206" t="str">
        <f t="shared" si="34"/>
        <v/>
      </c>
      <c r="AC711" s="285"/>
      <c r="AD711" s="286"/>
      <c r="AE711" s="102"/>
      <c r="AF711" s="287"/>
      <c r="AG711" s="287"/>
      <c r="AH711" s="102"/>
      <c r="AI711" s="279"/>
      <c r="AJ711" s="279"/>
      <c r="AK711" s="279"/>
      <c r="AL711" s="279"/>
      <c r="AM711" s="279"/>
      <c r="AN711" s="279"/>
      <c r="AO711" s="279"/>
      <c r="AP711" s="279"/>
      <c r="AQ711" s="92"/>
      <c r="AR711" s="279"/>
      <c r="AS711" s="279"/>
      <c r="AT711" s="279"/>
      <c r="AU711" s="279"/>
      <c r="AV711" s="279"/>
      <c r="AW711" s="279"/>
      <c r="AX711" s="279"/>
      <c r="AY711" s="279"/>
      <c r="AZ711" s="279"/>
      <c r="BA711" s="279"/>
      <c r="BB711" s="279"/>
      <c r="BC711" s="279"/>
      <c r="BD711" s="279"/>
      <c r="BE711" s="279"/>
      <c r="BF711" s="279"/>
      <c r="BG711" s="279"/>
      <c r="BH711" s="279"/>
      <c r="BI711" s="279"/>
      <c r="BJ711" s="279"/>
      <c r="BK711" s="279"/>
      <c r="BL711" s="279"/>
      <c r="BM711" s="279"/>
      <c r="BN711" s="279"/>
      <c r="BO711" s="279"/>
      <c r="BP711" s="279"/>
      <c r="BQ711" s="279"/>
      <c r="BR711" s="279"/>
      <c r="BS711" s="279"/>
      <c r="BT711" s="279"/>
      <c r="BU711" s="279"/>
      <c r="BV711" s="279"/>
      <c r="BW711" s="279"/>
      <c r="BX711" s="279"/>
      <c r="BY711" s="279"/>
      <c r="BZ711" s="279"/>
      <c r="CA711" s="279"/>
      <c r="CB711" s="279"/>
      <c r="CC711" s="279"/>
      <c r="CD711" s="279"/>
      <c r="CE711" s="279"/>
      <c r="CF711" s="279"/>
      <c r="CG711" s="279"/>
      <c r="CH711" s="279"/>
      <c r="CI711" s="279"/>
      <c r="CJ711" s="279"/>
      <c r="CK711" s="279"/>
      <c r="CL711" s="279"/>
      <c r="CM711" s="279"/>
      <c r="CN711" s="279"/>
      <c r="CO711" s="279"/>
      <c r="CP711" s="289" t="str">
        <f t="shared" si="35"/>
        <v/>
      </c>
      <c r="CQ711" s="202"/>
    </row>
    <row r="712" spans="1:95" x14ac:dyDescent="0.3">
      <c r="A712" s="99"/>
      <c r="B712" s="268">
        <f t="shared" si="36"/>
        <v>703</v>
      </c>
      <c r="C712" s="280"/>
      <c r="D712" s="280"/>
      <c r="F712" s="280"/>
      <c r="G712" s="282"/>
      <c r="H712" s="101"/>
      <c r="I712" s="283"/>
      <c r="J712" s="283"/>
      <c r="K712" s="283"/>
      <c r="L712" s="283"/>
      <c r="M712" s="283"/>
      <c r="N712" s="283"/>
      <c r="O712" s="283"/>
      <c r="P712" s="101"/>
      <c r="Q712" s="283"/>
      <c r="R712" s="283"/>
      <c r="S712" s="283"/>
      <c r="T712" s="283"/>
      <c r="U712" s="283"/>
      <c r="V712" s="283"/>
      <c r="W712" s="283"/>
      <c r="X712" s="102"/>
      <c r="Y712" s="284"/>
      <c r="Z712" s="284"/>
      <c r="AA712" s="284"/>
      <c r="AB712" s="206" t="str">
        <f t="shared" si="34"/>
        <v/>
      </c>
      <c r="AC712" s="285"/>
      <c r="AD712" s="286"/>
      <c r="AE712" s="102"/>
      <c r="AF712" s="287"/>
      <c r="AG712" s="287"/>
      <c r="AH712" s="102"/>
      <c r="AI712" s="279"/>
      <c r="AJ712" s="279"/>
      <c r="AK712" s="279"/>
      <c r="AL712" s="279"/>
      <c r="AM712" s="279"/>
      <c r="AN712" s="279"/>
      <c r="AO712" s="279"/>
      <c r="AP712" s="279"/>
      <c r="AQ712" s="92"/>
      <c r="AR712" s="279"/>
      <c r="AS712" s="279"/>
      <c r="AT712" s="279"/>
      <c r="AU712" s="279"/>
      <c r="AV712" s="279"/>
      <c r="AW712" s="279"/>
      <c r="AX712" s="279"/>
      <c r="AY712" s="279"/>
      <c r="AZ712" s="279"/>
      <c r="BA712" s="279"/>
      <c r="BB712" s="279"/>
      <c r="BC712" s="279"/>
      <c r="BD712" s="279"/>
      <c r="BE712" s="279"/>
      <c r="BF712" s="279"/>
      <c r="BG712" s="279"/>
      <c r="BH712" s="279"/>
      <c r="BI712" s="279"/>
      <c r="BJ712" s="279"/>
      <c r="BK712" s="279"/>
      <c r="BL712" s="279"/>
      <c r="BM712" s="279"/>
      <c r="BN712" s="279"/>
      <c r="BO712" s="279"/>
      <c r="BP712" s="279"/>
      <c r="BQ712" s="279"/>
      <c r="BR712" s="279"/>
      <c r="BS712" s="279"/>
      <c r="BT712" s="279"/>
      <c r="BU712" s="279"/>
      <c r="BV712" s="279"/>
      <c r="BW712" s="279"/>
      <c r="BX712" s="279"/>
      <c r="BY712" s="279"/>
      <c r="BZ712" s="279"/>
      <c r="CA712" s="279"/>
      <c r="CB712" s="279"/>
      <c r="CC712" s="279"/>
      <c r="CD712" s="279"/>
      <c r="CE712" s="279"/>
      <c r="CF712" s="279"/>
      <c r="CG712" s="279"/>
      <c r="CH712" s="279"/>
      <c r="CI712" s="279"/>
      <c r="CJ712" s="279"/>
      <c r="CK712" s="279"/>
      <c r="CL712" s="279"/>
      <c r="CM712" s="279"/>
      <c r="CN712" s="279"/>
      <c r="CO712" s="279"/>
      <c r="CP712" s="289" t="str">
        <f t="shared" si="35"/>
        <v/>
      </c>
      <c r="CQ712" s="202"/>
    </row>
    <row r="713" spans="1:95" x14ac:dyDescent="0.3">
      <c r="A713" s="99"/>
      <c r="B713" s="268">
        <f t="shared" si="36"/>
        <v>704</v>
      </c>
      <c r="C713" s="280"/>
      <c r="D713" s="280"/>
      <c r="F713" s="280"/>
      <c r="G713" s="282"/>
      <c r="H713" s="101"/>
      <c r="I713" s="283"/>
      <c r="J713" s="283"/>
      <c r="K713" s="283"/>
      <c r="L713" s="283"/>
      <c r="M713" s="283"/>
      <c r="N713" s="283"/>
      <c r="O713" s="283"/>
      <c r="P713" s="101"/>
      <c r="Q713" s="283"/>
      <c r="R713" s="283"/>
      <c r="S713" s="283"/>
      <c r="T713" s="283"/>
      <c r="U713" s="283"/>
      <c r="V713" s="283"/>
      <c r="W713" s="283"/>
      <c r="X713" s="102"/>
      <c r="Y713" s="284"/>
      <c r="Z713" s="284"/>
      <c r="AA713" s="284"/>
      <c r="AB713" s="206" t="str">
        <f t="shared" si="34"/>
        <v/>
      </c>
      <c r="AC713" s="285"/>
      <c r="AD713" s="286"/>
      <c r="AE713" s="102"/>
      <c r="AF713" s="287"/>
      <c r="AG713" s="287"/>
      <c r="AH713" s="102"/>
      <c r="AI713" s="279"/>
      <c r="AJ713" s="279"/>
      <c r="AK713" s="279"/>
      <c r="AL713" s="279"/>
      <c r="AM713" s="279"/>
      <c r="AN713" s="279"/>
      <c r="AO713" s="279"/>
      <c r="AP713" s="279"/>
      <c r="AQ713" s="92"/>
      <c r="AR713" s="279"/>
      <c r="AS713" s="279"/>
      <c r="AT713" s="279"/>
      <c r="AU713" s="279"/>
      <c r="AV713" s="279"/>
      <c r="AW713" s="279"/>
      <c r="AX713" s="279"/>
      <c r="AY713" s="279"/>
      <c r="AZ713" s="279"/>
      <c r="BA713" s="279"/>
      <c r="BB713" s="279"/>
      <c r="BC713" s="279"/>
      <c r="BD713" s="279"/>
      <c r="BE713" s="279"/>
      <c r="BF713" s="279"/>
      <c r="BG713" s="279"/>
      <c r="BH713" s="279"/>
      <c r="BI713" s="279"/>
      <c r="BJ713" s="279"/>
      <c r="BK713" s="279"/>
      <c r="BL713" s="279"/>
      <c r="BM713" s="279"/>
      <c r="BN713" s="279"/>
      <c r="BO713" s="279"/>
      <c r="BP713" s="279"/>
      <c r="BQ713" s="279"/>
      <c r="BR713" s="279"/>
      <c r="BS713" s="279"/>
      <c r="BT713" s="279"/>
      <c r="BU713" s="279"/>
      <c r="BV713" s="279"/>
      <c r="BW713" s="279"/>
      <c r="BX713" s="279"/>
      <c r="BY713" s="279"/>
      <c r="BZ713" s="279"/>
      <c r="CA713" s="279"/>
      <c r="CB713" s="279"/>
      <c r="CC713" s="279"/>
      <c r="CD713" s="279"/>
      <c r="CE713" s="279"/>
      <c r="CF713" s="279"/>
      <c r="CG713" s="279"/>
      <c r="CH713" s="279"/>
      <c r="CI713" s="279"/>
      <c r="CJ713" s="279"/>
      <c r="CK713" s="279"/>
      <c r="CL713" s="279"/>
      <c r="CM713" s="279"/>
      <c r="CN713" s="279"/>
      <c r="CO713" s="279"/>
      <c r="CP713" s="289" t="str">
        <f t="shared" si="35"/>
        <v/>
      </c>
      <c r="CQ713" s="202"/>
    </row>
    <row r="714" spans="1:95" x14ac:dyDescent="0.3">
      <c r="A714" s="99"/>
      <c r="B714" s="268">
        <f t="shared" si="36"/>
        <v>705</v>
      </c>
      <c r="C714" s="280"/>
      <c r="D714" s="280"/>
      <c r="F714" s="280"/>
      <c r="G714" s="282"/>
      <c r="H714" s="101"/>
      <c r="I714" s="283"/>
      <c r="J714" s="283"/>
      <c r="K714" s="283"/>
      <c r="L714" s="283"/>
      <c r="M714" s="283"/>
      <c r="N714" s="283"/>
      <c r="O714" s="283"/>
      <c r="P714" s="101"/>
      <c r="Q714" s="283"/>
      <c r="R714" s="283"/>
      <c r="S714" s="283"/>
      <c r="T714" s="283"/>
      <c r="U714" s="283"/>
      <c r="V714" s="283"/>
      <c r="W714" s="283"/>
      <c r="X714" s="102"/>
      <c r="Y714" s="284"/>
      <c r="Z714" s="284"/>
      <c r="AA714" s="284"/>
      <c r="AB714" s="206" t="str">
        <f t="shared" si="34"/>
        <v/>
      </c>
      <c r="AC714" s="285"/>
      <c r="AD714" s="286"/>
      <c r="AE714" s="102"/>
      <c r="AF714" s="287"/>
      <c r="AG714" s="287"/>
      <c r="AH714" s="102"/>
      <c r="AI714" s="279"/>
      <c r="AJ714" s="279"/>
      <c r="AK714" s="279"/>
      <c r="AL714" s="279"/>
      <c r="AM714" s="279"/>
      <c r="AN714" s="279"/>
      <c r="AO714" s="279"/>
      <c r="AP714" s="279"/>
      <c r="AQ714" s="92"/>
      <c r="AR714" s="279"/>
      <c r="AS714" s="279"/>
      <c r="AT714" s="279"/>
      <c r="AU714" s="279"/>
      <c r="AV714" s="279"/>
      <c r="AW714" s="279"/>
      <c r="AX714" s="279"/>
      <c r="AY714" s="279"/>
      <c r="AZ714" s="279"/>
      <c r="BA714" s="279"/>
      <c r="BB714" s="279"/>
      <c r="BC714" s="279"/>
      <c r="BD714" s="279"/>
      <c r="BE714" s="279"/>
      <c r="BF714" s="279"/>
      <c r="BG714" s="279"/>
      <c r="BH714" s="279"/>
      <c r="BI714" s="279"/>
      <c r="BJ714" s="279"/>
      <c r="BK714" s="279"/>
      <c r="BL714" s="279"/>
      <c r="BM714" s="279"/>
      <c r="BN714" s="279"/>
      <c r="BO714" s="279"/>
      <c r="BP714" s="279"/>
      <c r="BQ714" s="279"/>
      <c r="BR714" s="279"/>
      <c r="BS714" s="279"/>
      <c r="BT714" s="279"/>
      <c r="BU714" s="279"/>
      <c r="BV714" s="279"/>
      <c r="BW714" s="279"/>
      <c r="BX714" s="279"/>
      <c r="BY714" s="279"/>
      <c r="BZ714" s="279"/>
      <c r="CA714" s="279"/>
      <c r="CB714" s="279"/>
      <c r="CC714" s="279"/>
      <c r="CD714" s="279"/>
      <c r="CE714" s="279"/>
      <c r="CF714" s="279"/>
      <c r="CG714" s="279"/>
      <c r="CH714" s="279"/>
      <c r="CI714" s="279"/>
      <c r="CJ714" s="279"/>
      <c r="CK714" s="279"/>
      <c r="CL714" s="279"/>
      <c r="CM714" s="279"/>
      <c r="CN714" s="279"/>
      <c r="CO714" s="279"/>
      <c r="CP714" s="289" t="str">
        <f t="shared" si="35"/>
        <v/>
      </c>
      <c r="CQ714" s="202"/>
    </row>
    <row r="715" spans="1:95" x14ac:dyDescent="0.3">
      <c r="A715" s="99"/>
      <c r="B715" s="268">
        <f t="shared" si="36"/>
        <v>706</v>
      </c>
      <c r="C715" s="280"/>
      <c r="D715" s="280"/>
      <c r="F715" s="280"/>
      <c r="G715" s="282"/>
      <c r="H715" s="101"/>
      <c r="I715" s="283"/>
      <c r="J715" s="283"/>
      <c r="K715" s="283"/>
      <c r="L715" s="283"/>
      <c r="M715" s="283"/>
      <c r="N715" s="283"/>
      <c r="O715" s="283"/>
      <c r="P715" s="101"/>
      <c r="Q715" s="283"/>
      <c r="R715" s="283"/>
      <c r="S715" s="283"/>
      <c r="T715" s="283"/>
      <c r="U715" s="283"/>
      <c r="V715" s="283"/>
      <c r="W715" s="283"/>
      <c r="X715" s="102"/>
      <c r="Y715" s="284"/>
      <c r="Z715" s="284"/>
      <c r="AA715" s="284"/>
      <c r="AB715" s="206" t="str">
        <f t="shared" ref="AB715:AB778" si="37">IF(SUM(Y715:AA715,I715:O715)=0,"",IF(SUM(Y715:AA715)=1,"",1))</f>
        <v/>
      </c>
      <c r="AC715" s="285"/>
      <c r="AD715" s="286"/>
      <c r="AE715" s="102"/>
      <c r="AF715" s="287"/>
      <c r="AG715" s="287"/>
      <c r="AH715" s="102"/>
      <c r="AI715" s="279"/>
      <c r="AJ715" s="279"/>
      <c r="AK715" s="279"/>
      <c r="AL715" s="279"/>
      <c r="AM715" s="279"/>
      <c r="AN715" s="279"/>
      <c r="AO715" s="279"/>
      <c r="AP715" s="279"/>
      <c r="AQ715" s="92"/>
      <c r="AR715" s="279"/>
      <c r="AS715" s="279"/>
      <c r="AT715" s="279"/>
      <c r="AU715" s="279"/>
      <c r="AV715" s="279"/>
      <c r="AW715" s="279"/>
      <c r="AX715" s="279"/>
      <c r="AY715" s="279"/>
      <c r="AZ715" s="279"/>
      <c r="BA715" s="279"/>
      <c r="BB715" s="279"/>
      <c r="BC715" s="279"/>
      <c r="BD715" s="279"/>
      <c r="BE715" s="279"/>
      <c r="BF715" s="279"/>
      <c r="BG715" s="279"/>
      <c r="BH715" s="279"/>
      <c r="BI715" s="279"/>
      <c r="BJ715" s="279"/>
      <c r="BK715" s="279"/>
      <c r="BL715" s="279"/>
      <c r="BM715" s="279"/>
      <c r="BN715" s="279"/>
      <c r="BO715" s="279"/>
      <c r="BP715" s="279"/>
      <c r="BQ715" s="279"/>
      <c r="BR715" s="279"/>
      <c r="BS715" s="279"/>
      <c r="BT715" s="279"/>
      <c r="BU715" s="279"/>
      <c r="BV715" s="279"/>
      <c r="BW715" s="279"/>
      <c r="BX715" s="279"/>
      <c r="BY715" s="279"/>
      <c r="BZ715" s="279"/>
      <c r="CA715" s="279"/>
      <c r="CB715" s="279"/>
      <c r="CC715" s="279"/>
      <c r="CD715" s="279"/>
      <c r="CE715" s="279"/>
      <c r="CF715" s="279"/>
      <c r="CG715" s="279"/>
      <c r="CH715" s="279"/>
      <c r="CI715" s="279"/>
      <c r="CJ715" s="279"/>
      <c r="CK715" s="279"/>
      <c r="CL715" s="279"/>
      <c r="CM715" s="279"/>
      <c r="CN715" s="279"/>
      <c r="CO715" s="279"/>
      <c r="CP715" s="289" t="str">
        <f t="shared" ref="CP715:CP778" si="38">IF(COUNT(AI715:AP715)=0,"",IF(SUM(AI715:AP715)=1,"",1))</f>
        <v/>
      </c>
      <c r="CQ715" s="202"/>
    </row>
    <row r="716" spans="1:95" x14ac:dyDescent="0.3">
      <c r="A716" s="99"/>
      <c r="B716" s="268">
        <f t="shared" ref="B716:B779" si="39">IFERROR(B715+1,"")</f>
        <v>707</v>
      </c>
      <c r="C716" s="280"/>
      <c r="D716" s="280"/>
      <c r="F716" s="280"/>
      <c r="G716" s="282"/>
      <c r="H716" s="101"/>
      <c r="I716" s="283"/>
      <c r="J716" s="283"/>
      <c r="K716" s="283"/>
      <c r="L716" s="283"/>
      <c r="M716" s="283"/>
      <c r="N716" s="283"/>
      <c r="O716" s="283"/>
      <c r="P716" s="101"/>
      <c r="Q716" s="283"/>
      <c r="R716" s="283"/>
      <c r="S716" s="283"/>
      <c r="T716" s="283"/>
      <c r="U716" s="283"/>
      <c r="V716" s="283"/>
      <c r="W716" s="283"/>
      <c r="X716" s="102"/>
      <c r="Y716" s="284"/>
      <c r="Z716" s="284"/>
      <c r="AA716" s="284"/>
      <c r="AB716" s="206" t="str">
        <f t="shared" si="37"/>
        <v/>
      </c>
      <c r="AC716" s="285"/>
      <c r="AD716" s="286"/>
      <c r="AE716" s="102"/>
      <c r="AF716" s="287"/>
      <c r="AG716" s="287"/>
      <c r="AH716" s="102"/>
      <c r="AI716" s="279"/>
      <c r="AJ716" s="279"/>
      <c r="AK716" s="279"/>
      <c r="AL716" s="279"/>
      <c r="AM716" s="279"/>
      <c r="AN716" s="279"/>
      <c r="AO716" s="279"/>
      <c r="AP716" s="279"/>
      <c r="AQ716" s="92"/>
      <c r="AR716" s="279"/>
      <c r="AS716" s="279"/>
      <c r="AT716" s="279"/>
      <c r="AU716" s="279"/>
      <c r="AV716" s="279"/>
      <c r="AW716" s="279"/>
      <c r="AX716" s="279"/>
      <c r="AY716" s="279"/>
      <c r="AZ716" s="279"/>
      <c r="BA716" s="279"/>
      <c r="BB716" s="279"/>
      <c r="BC716" s="279"/>
      <c r="BD716" s="279"/>
      <c r="BE716" s="279"/>
      <c r="BF716" s="279"/>
      <c r="BG716" s="279"/>
      <c r="BH716" s="279"/>
      <c r="BI716" s="279"/>
      <c r="BJ716" s="279"/>
      <c r="BK716" s="279"/>
      <c r="BL716" s="279"/>
      <c r="BM716" s="279"/>
      <c r="BN716" s="279"/>
      <c r="BO716" s="279"/>
      <c r="BP716" s="279"/>
      <c r="BQ716" s="279"/>
      <c r="BR716" s="279"/>
      <c r="BS716" s="279"/>
      <c r="BT716" s="279"/>
      <c r="BU716" s="279"/>
      <c r="BV716" s="279"/>
      <c r="BW716" s="279"/>
      <c r="BX716" s="279"/>
      <c r="BY716" s="279"/>
      <c r="BZ716" s="279"/>
      <c r="CA716" s="279"/>
      <c r="CB716" s="279"/>
      <c r="CC716" s="279"/>
      <c r="CD716" s="279"/>
      <c r="CE716" s="279"/>
      <c r="CF716" s="279"/>
      <c r="CG716" s="279"/>
      <c r="CH716" s="279"/>
      <c r="CI716" s="279"/>
      <c r="CJ716" s="279"/>
      <c r="CK716" s="279"/>
      <c r="CL716" s="279"/>
      <c r="CM716" s="279"/>
      <c r="CN716" s="279"/>
      <c r="CO716" s="279"/>
      <c r="CP716" s="289" t="str">
        <f t="shared" si="38"/>
        <v/>
      </c>
      <c r="CQ716" s="202"/>
    </row>
    <row r="717" spans="1:95" x14ac:dyDescent="0.3">
      <c r="A717" s="99"/>
      <c r="B717" s="268">
        <f t="shared" si="39"/>
        <v>708</v>
      </c>
      <c r="C717" s="280"/>
      <c r="D717" s="280"/>
      <c r="F717" s="280"/>
      <c r="G717" s="282"/>
      <c r="H717" s="101"/>
      <c r="I717" s="283"/>
      <c r="J717" s="283"/>
      <c r="K717" s="283"/>
      <c r="L717" s="283"/>
      <c r="M717" s="283"/>
      <c r="N717" s="283"/>
      <c r="O717" s="283"/>
      <c r="P717" s="101"/>
      <c r="Q717" s="283"/>
      <c r="R717" s="283"/>
      <c r="S717" s="283"/>
      <c r="T717" s="283"/>
      <c r="U717" s="283"/>
      <c r="V717" s="283"/>
      <c r="W717" s="283"/>
      <c r="X717" s="102"/>
      <c r="Y717" s="284"/>
      <c r="Z717" s="284"/>
      <c r="AA717" s="284"/>
      <c r="AB717" s="206" t="str">
        <f t="shared" si="37"/>
        <v/>
      </c>
      <c r="AC717" s="285"/>
      <c r="AD717" s="286"/>
      <c r="AE717" s="102"/>
      <c r="AF717" s="287"/>
      <c r="AG717" s="287"/>
      <c r="AH717" s="102"/>
      <c r="AI717" s="279"/>
      <c r="AJ717" s="279"/>
      <c r="AK717" s="279"/>
      <c r="AL717" s="279"/>
      <c r="AM717" s="279"/>
      <c r="AN717" s="279"/>
      <c r="AO717" s="279"/>
      <c r="AP717" s="279"/>
      <c r="AQ717" s="92"/>
      <c r="AR717" s="279"/>
      <c r="AS717" s="279"/>
      <c r="AT717" s="279"/>
      <c r="AU717" s="279"/>
      <c r="AV717" s="279"/>
      <c r="AW717" s="279"/>
      <c r="AX717" s="279"/>
      <c r="AY717" s="279"/>
      <c r="AZ717" s="279"/>
      <c r="BA717" s="279"/>
      <c r="BB717" s="279"/>
      <c r="BC717" s="279"/>
      <c r="BD717" s="279"/>
      <c r="BE717" s="279"/>
      <c r="BF717" s="279"/>
      <c r="BG717" s="279"/>
      <c r="BH717" s="279"/>
      <c r="BI717" s="279"/>
      <c r="BJ717" s="279"/>
      <c r="BK717" s="279"/>
      <c r="BL717" s="279"/>
      <c r="BM717" s="279"/>
      <c r="BN717" s="279"/>
      <c r="BO717" s="279"/>
      <c r="BP717" s="279"/>
      <c r="BQ717" s="279"/>
      <c r="BR717" s="279"/>
      <c r="BS717" s="279"/>
      <c r="BT717" s="279"/>
      <c r="BU717" s="279"/>
      <c r="BV717" s="279"/>
      <c r="BW717" s="279"/>
      <c r="BX717" s="279"/>
      <c r="BY717" s="279"/>
      <c r="BZ717" s="279"/>
      <c r="CA717" s="279"/>
      <c r="CB717" s="279"/>
      <c r="CC717" s="279"/>
      <c r="CD717" s="279"/>
      <c r="CE717" s="279"/>
      <c r="CF717" s="279"/>
      <c r="CG717" s="279"/>
      <c r="CH717" s="279"/>
      <c r="CI717" s="279"/>
      <c r="CJ717" s="279"/>
      <c r="CK717" s="279"/>
      <c r="CL717" s="279"/>
      <c r="CM717" s="279"/>
      <c r="CN717" s="279"/>
      <c r="CO717" s="279"/>
      <c r="CP717" s="289" t="str">
        <f t="shared" si="38"/>
        <v/>
      </c>
      <c r="CQ717" s="202"/>
    </row>
    <row r="718" spans="1:95" x14ac:dyDescent="0.3">
      <c r="A718" s="99"/>
      <c r="B718" s="268">
        <f t="shared" si="39"/>
        <v>709</v>
      </c>
      <c r="C718" s="280"/>
      <c r="D718" s="280"/>
      <c r="F718" s="280"/>
      <c r="G718" s="282"/>
      <c r="H718" s="101"/>
      <c r="I718" s="283"/>
      <c r="J718" s="283"/>
      <c r="K718" s="283"/>
      <c r="L718" s="283"/>
      <c r="M718" s="283"/>
      <c r="N718" s="283"/>
      <c r="O718" s="283"/>
      <c r="P718" s="101"/>
      <c r="Q718" s="283"/>
      <c r="R718" s="283"/>
      <c r="S718" s="283"/>
      <c r="T718" s="283"/>
      <c r="U718" s="283"/>
      <c r="V718" s="283"/>
      <c r="W718" s="283"/>
      <c r="X718" s="102"/>
      <c r="Y718" s="284"/>
      <c r="Z718" s="284"/>
      <c r="AA718" s="284"/>
      <c r="AB718" s="206" t="str">
        <f t="shared" si="37"/>
        <v/>
      </c>
      <c r="AC718" s="285"/>
      <c r="AD718" s="286"/>
      <c r="AE718" s="102"/>
      <c r="AF718" s="287"/>
      <c r="AG718" s="287"/>
      <c r="AH718" s="102"/>
      <c r="AI718" s="279"/>
      <c r="AJ718" s="279"/>
      <c r="AK718" s="279"/>
      <c r="AL718" s="279"/>
      <c r="AM718" s="279"/>
      <c r="AN718" s="279"/>
      <c r="AO718" s="279"/>
      <c r="AP718" s="279"/>
      <c r="AQ718" s="92"/>
      <c r="AR718" s="279"/>
      <c r="AS718" s="279"/>
      <c r="AT718" s="279"/>
      <c r="AU718" s="279"/>
      <c r="AV718" s="279"/>
      <c r="AW718" s="279"/>
      <c r="AX718" s="279"/>
      <c r="AY718" s="279"/>
      <c r="AZ718" s="279"/>
      <c r="BA718" s="279"/>
      <c r="BB718" s="279"/>
      <c r="BC718" s="279"/>
      <c r="BD718" s="279"/>
      <c r="BE718" s="279"/>
      <c r="BF718" s="279"/>
      <c r="BG718" s="279"/>
      <c r="BH718" s="279"/>
      <c r="BI718" s="279"/>
      <c r="BJ718" s="279"/>
      <c r="BK718" s="279"/>
      <c r="BL718" s="279"/>
      <c r="BM718" s="279"/>
      <c r="BN718" s="279"/>
      <c r="BO718" s="279"/>
      <c r="BP718" s="279"/>
      <c r="BQ718" s="279"/>
      <c r="BR718" s="279"/>
      <c r="BS718" s="279"/>
      <c r="BT718" s="279"/>
      <c r="BU718" s="279"/>
      <c r="BV718" s="279"/>
      <c r="BW718" s="279"/>
      <c r="BX718" s="279"/>
      <c r="BY718" s="279"/>
      <c r="BZ718" s="279"/>
      <c r="CA718" s="279"/>
      <c r="CB718" s="279"/>
      <c r="CC718" s="279"/>
      <c r="CD718" s="279"/>
      <c r="CE718" s="279"/>
      <c r="CF718" s="279"/>
      <c r="CG718" s="279"/>
      <c r="CH718" s="279"/>
      <c r="CI718" s="279"/>
      <c r="CJ718" s="279"/>
      <c r="CK718" s="279"/>
      <c r="CL718" s="279"/>
      <c r="CM718" s="279"/>
      <c r="CN718" s="279"/>
      <c r="CO718" s="279"/>
      <c r="CP718" s="289" t="str">
        <f t="shared" si="38"/>
        <v/>
      </c>
      <c r="CQ718" s="202"/>
    </row>
    <row r="719" spans="1:95" x14ac:dyDescent="0.3">
      <c r="A719" s="99"/>
      <c r="B719" s="268">
        <f t="shared" si="39"/>
        <v>710</v>
      </c>
      <c r="C719" s="280"/>
      <c r="D719" s="280"/>
      <c r="F719" s="280"/>
      <c r="G719" s="282"/>
      <c r="H719" s="101"/>
      <c r="I719" s="283"/>
      <c r="J719" s="283"/>
      <c r="K719" s="283"/>
      <c r="L719" s="283"/>
      <c r="M719" s="283"/>
      <c r="N719" s="283"/>
      <c r="O719" s="283"/>
      <c r="P719" s="101"/>
      <c r="Q719" s="283"/>
      <c r="R719" s="283"/>
      <c r="S719" s="283"/>
      <c r="T719" s="283"/>
      <c r="U719" s="283"/>
      <c r="V719" s="283"/>
      <c r="W719" s="283"/>
      <c r="X719" s="102"/>
      <c r="Y719" s="284"/>
      <c r="Z719" s="284"/>
      <c r="AA719" s="284"/>
      <c r="AB719" s="206" t="str">
        <f t="shared" si="37"/>
        <v/>
      </c>
      <c r="AC719" s="285"/>
      <c r="AD719" s="286"/>
      <c r="AE719" s="102"/>
      <c r="AF719" s="287"/>
      <c r="AG719" s="287"/>
      <c r="AH719" s="102"/>
      <c r="AI719" s="279"/>
      <c r="AJ719" s="279"/>
      <c r="AK719" s="279"/>
      <c r="AL719" s="279"/>
      <c r="AM719" s="279"/>
      <c r="AN719" s="279"/>
      <c r="AO719" s="279"/>
      <c r="AP719" s="279"/>
      <c r="AQ719" s="92"/>
      <c r="AR719" s="279"/>
      <c r="AS719" s="279"/>
      <c r="AT719" s="279"/>
      <c r="AU719" s="279"/>
      <c r="AV719" s="279"/>
      <c r="AW719" s="279"/>
      <c r="AX719" s="279"/>
      <c r="AY719" s="279"/>
      <c r="AZ719" s="279"/>
      <c r="BA719" s="279"/>
      <c r="BB719" s="279"/>
      <c r="BC719" s="279"/>
      <c r="BD719" s="279"/>
      <c r="BE719" s="279"/>
      <c r="BF719" s="279"/>
      <c r="BG719" s="279"/>
      <c r="BH719" s="279"/>
      <c r="BI719" s="279"/>
      <c r="BJ719" s="279"/>
      <c r="BK719" s="279"/>
      <c r="BL719" s="279"/>
      <c r="BM719" s="279"/>
      <c r="BN719" s="279"/>
      <c r="BO719" s="279"/>
      <c r="BP719" s="279"/>
      <c r="BQ719" s="279"/>
      <c r="BR719" s="279"/>
      <c r="BS719" s="279"/>
      <c r="BT719" s="279"/>
      <c r="BU719" s="279"/>
      <c r="BV719" s="279"/>
      <c r="BW719" s="279"/>
      <c r="BX719" s="279"/>
      <c r="BY719" s="279"/>
      <c r="BZ719" s="279"/>
      <c r="CA719" s="279"/>
      <c r="CB719" s="279"/>
      <c r="CC719" s="279"/>
      <c r="CD719" s="279"/>
      <c r="CE719" s="279"/>
      <c r="CF719" s="279"/>
      <c r="CG719" s="279"/>
      <c r="CH719" s="279"/>
      <c r="CI719" s="279"/>
      <c r="CJ719" s="279"/>
      <c r="CK719" s="279"/>
      <c r="CL719" s="279"/>
      <c r="CM719" s="279"/>
      <c r="CN719" s="279"/>
      <c r="CO719" s="279"/>
      <c r="CP719" s="289" t="str">
        <f t="shared" si="38"/>
        <v/>
      </c>
      <c r="CQ719" s="202"/>
    </row>
    <row r="720" spans="1:95" x14ac:dyDescent="0.3">
      <c r="A720" s="99"/>
      <c r="B720" s="268">
        <f t="shared" si="39"/>
        <v>711</v>
      </c>
      <c r="C720" s="280"/>
      <c r="D720" s="280"/>
      <c r="F720" s="280"/>
      <c r="G720" s="282"/>
      <c r="H720" s="101"/>
      <c r="I720" s="283"/>
      <c r="J720" s="283"/>
      <c r="K720" s="283"/>
      <c r="L720" s="283"/>
      <c r="M720" s="283"/>
      <c r="N720" s="283"/>
      <c r="O720" s="283"/>
      <c r="P720" s="101"/>
      <c r="Q720" s="283"/>
      <c r="R720" s="283"/>
      <c r="S720" s="283"/>
      <c r="T720" s="283"/>
      <c r="U720" s="283"/>
      <c r="V720" s="283"/>
      <c r="W720" s="283"/>
      <c r="X720" s="102"/>
      <c r="Y720" s="284"/>
      <c r="Z720" s="284"/>
      <c r="AA720" s="284"/>
      <c r="AB720" s="206" t="str">
        <f t="shared" si="37"/>
        <v/>
      </c>
      <c r="AC720" s="285"/>
      <c r="AD720" s="286"/>
      <c r="AE720" s="102"/>
      <c r="AF720" s="287"/>
      <c r="AG720" s="287"/>
      <c r="AH720" s="102"/>
      <c r="AI720" s="279"/>
      <c r="AJ720" s="279"/>
      <c r="AK720" s="279"/>
      <c r="AL720" s="279"/>
      <c r="AM720" s="279"/>
      <c r="AN720" s="279"/>
      <c r="AO720" s="279"/>
      <c r="AP720" s="279"/>
      <c r="AQ720" s="92"/>
      <c r="AR720" s="279"/>
      <c r="AS720" s="279"/>
      <c r="AT720" s="279"/>
      <c r="AU720" s="279"/>
      <c r="AV720" s="279"/>
      <c r="AW720" s="279"/>
      <c r="AX720" s="279"/>
      <c r="AY720" s="279"/>
      <c r="AZ720" s="279"/>
      <c r="BA720" s="279"/>
      <c r="BB720" s="279"/>
      <c r="BC720" s="279"/>
      <c r="BD720" s="279"/>
      <c r="BE720" s="279"/>
      <c r="BF720" s="279"/>
      <c r="BG720" s="279"/>
      <c r="BH720" s="279"/>
      <c r="BI720" s="279"/>
      <c r="BJ720" s="279"/>
      <c r="BK720" s="279"/>
      <c r="BL720" s="279"/>
      <c r="BM720" s="279"/>
      <c r="BN720" s="279"/>
      <c r="BO720" s="279"/>
      <c r="BP720" s="279"/>
      <c r="BQ720" s="279"/>
      <c r="BR720" s="279"/>
      <c r="BS720" s="279"/>
      <c r="BT720" s="279"/>
      <c r="BU720" s="279"/>
      <c r="BV720" s="279"/>
      <c r="BW720" s="279"/>
      <c r="BX720" s="279"/>
      <c r="BY720" s="279"/>
      <c r="BZ720" s="279"/>
      <c r="CA720" s="279"/>
      <c r="CB720" s="279"/>
      <c r="CC720" s="279"/>
      <c r="CD720" s="279"/>
      <c r="CE720" s="279"/>
      <c r="CF720" s="279"/>
      <c r="CG720" s="279"/>
      <c r="CH720" s="279"/>
      <c r="CI720" s="279"/>
      <c r="CJ720" s="279"/>
      <c r="CK720" s="279"/>
      <c r="CL720" s="279"/>
      <c r="CM720" s="279"/>
      <c r="CN720" s="279"/>
      <c r="CO720" s="279"/>
      <c r="CP720" s="289" t="str">
        <f t="shared" si="38"/>
        <v/>
      </c>
      <c r="CQ720" s="202"/>
    </row>
    <row r="721" spans="1:95" x14ac:dyDescent="0.3">
      <c r="A721" s="99"/>
      <c r="B721" s="268">
        <f t="shared" si="39"/>
        <v>712</v>
      </c>
      <c r="C721" s="280"/>
      <c r="D721" s="280"/>
      <c r="F721" s="280"/>
      <c r="G721" s="282"/>
      <c r="H721" s="101"/>
      <c r="I721" s="283"/>
      <c r="J721" s="283"/>
      <c r="K721" s="283"/>
      <c r="L721" s="283"/>
      <c r="M721" s="283"/>
      <c r="N721" s="283"/>
      <c r="O721" s="283"/>
      <c r="P721" s="101"/>
      <c r="Q721" s="283"/>
      <c r="R721" s="283"/>
      <c r="S721" s="283"/>
      <c r="T721" s="283"/>
      <c r="U721" s="283"/>
      <c r="V721" s="283"/>
      <c r="W721" s="283"/>
      <c r="X721" s="102"/>
      <c r="Y721" s="284"/>
      <c r="Z721" s="284"/>
      <c r="AA721" s="284"/>
      <c r="AB721" s="206" t="str">
        <f t="shared" si="37"/>
        <v/>
      </c>
      <c r="AC721" s="285"/>
      <c r="AD721" s="286"/>
      <c r="AE721" s="102"/>
      <c r="AF721" s="287"/>
      <c r="AG721" s="287"/>
      <c r="AH721" s="102"/>
      <c r="AI721" s="279"/>
      <c r="AJ721" s="279"/>
      <c r="AK721" s="279"/>
      <c r="AL721" s="279"/>
      <c r="AM721" s="279"/>
      <c r="AN721" s="279"/>
      <c r="AO721" s="279"/>
      <c r="AP721" s="279"/>
      <c r="AQ721" s="92"/>
      <c r="AR721" s="279"/>
      <c r="AS721" s="279"/>
      <c r="AT721" s="279"/>
      <c r="AU721" s="279"/>
      <c r="AV721" s="279"/>
      <c r="AW721" s="279"/>
      <c r="AX721" s="279"/>
      <c r="AY721" s="279"/>
      <c r="AZ721" s="279"/>
      <c r="BA721" s="279"/>
      <c r="BB721" s="279"/>
      <c r="BC721" s="279"/>
      <c r="BD721" s="279"/>
      <c r="BE721" s="279"/>
      <c r="BF721" s="279"/>
      <c r="BG721" s="279"/>
      <c r="BH721" s="279"/>
      <c r="BI721" s="279"/>
      <c r="BJ721" s="279"/>
      <c r="BK721" s="279"/>
      <c r="BL721" s="279"/>
      <c r="BM721" s="279"/>
      <c r="BN721" s="279"/>
      <c r="BO721" s="279"/>
      <c r="BP721" s="279"/>
      <c r="BQ721" s="279"/>
      <c r="BR721" s="279"/>
      <c r="BS721" s="279"/>
      <c r="BT721" s="279"/>
      <c r="BU721" s="279"/>
      <c r="BV721" s="279"/>
      <c r="BW721" s="279"/>
      <c r="BX721" s="279"/>
      <c r="BY721" s="279"/>
      <c r="BZ721" s="279"/>
      <c r="CA721" s="279"/>
      <c r="CB721" s="279"/>
      <c r="CC721" s="279"/>
      <c r="CD721" s="279"/>
      <c r="CE721" s="279"/>
      <c r="CF721" s="279"/>
      <c r="CG721" s="279"/>
      <c r="CH721" s="279"/>
      <c r="CI721" s="279"/>
      <c r="CJ721" s="279"/>
      <c r="CK721" s="279"/>
      <c r="CL721" s="279"/>
      <c r="CM721" s="279"/>
      <c r="CN721" s="279"/>
      <c r="CO721" s="279"/>
      <c r="CP721" s="289" t="str">
        <f t="shared" si="38"/>
        <v/>
      </c>
      <c r="CQ721" s="202"/>
    </row>
    <row r="722" spans="1:95" x14ac:dyDescent="0.3">
      <c r="A722" s="99"/>
      <c r="B722" s="268">
        <f t="shared" si="39"/>
        <v>713</v>
      </c>
      <c r="C722" s="280"/>
      <c r="D722" s="280"/>
      <c r="F722" s="280"/>
      <c r="G722" s="282"/>
      <c r="H722" s="101"/>
      <c r="I722" s="283"/>
      <c r="J722" s="283"/>
      <c r="K722" s="283"/>
      <c r="L722" s="283"/>
      <c r="M722" s="283"/>
      <c r="N722" s="283"/>
      <c r="O722" s="283"/>
      <c r="P722" s="101"/>
      <c r="Q722" s="283"/>
      <c r="R722" s="283"/>
      <c r="S722" s="283"/>
      <c r="T722" s="283"/>
      <c r="U722" s="283"/>
      <c r="V722" s="283"/>
      <c r="W722" s="283"/>
      <c r="X722" s="102"/>
      <c r="Y722" s="284"/>
      <c r="Z722" s="284"/>
      <c r="AA722" s="284"/>
      <c r="AB722" s="206" t="str">
        <f t="shared" si="37"/>
        <v/>
      </c>
      <c r="AC722" s="285"/>
      <c r="AD722" s="286"/>
      <c r="AE722" s="102"/>
      <c r="AF722" s="287"/>
      <c r="AG722" s="287"/>
      <c r="AH722" s="102"/>
      <c r="AI722" s="279"/>
      <c r="AJ722" s="279"/>
      <c r="AK722" s="279"/>
      <c r="AL722" s="279"/>
      <c r="AM722" s="279"/>
      <c r="AN722" s="279"/>
      <c r="AO722" s="279"/>
      <c r="AP722" s="279"/>
      <c r="AQ722" s="92"/>
      <c r="AR722" s="279"/>
      <c r="AS722" s="279"/>
      <c r="AT722" s="279"/>
      <c r="AU722" s="279"/>
      <c r="AV722" s="279"/>
      <c r="AW722" s="279"/>
      <c r="AX722" s="279"/>
      <c r="AY722" s="279"/>
      <c r="AZ722" s="279"/>
      <c r="BA722" s="279"/>
      <c r="BB722" s="279"/>
      <c r="BC722" s="279"/>
      <c r="BD722" s="279"/>
      <c r="BE722" s="279"/>
      <c r="BF722" s="279"/>
      <c r="BG722" s="279"/>
      <c r="BH722" s="279"/>
      <c r="BI722" s="279"/>
      <c r="BJ722" s="279"/>
      <c r="BK722" s="279"/>
      <c r="BL722" s="279"/>
      <c r="BM722" s="279"/>
      <c r="BN722" s="279"/>
      <c r="BO722" s="279"/>
      <c r="BP722" s="279"/>
      <c r="BQ722" s="279"/>
      <c r="BR722" s="279"/>
      <c r="BS722" s="279"/>
      <c r="BT722" s="279"/>
      <c r="BU722" s="279"/>
      <c r="BV722" s="279"/>
      <c r="BW722" s="279"/>
      <c r="BX722" s="279"/>
      <c r="BY722" s="279"/>
      <c r="BZ722" s="279"/>
      <c r="CA722" s="279"/>
      <c r="CB722" s="279"/>
      <c r="CC722" s="279"/>
      <c r="CD722" s="279"/>
      <c r="CE722" s="279"/>
      <c r="CF722" s="279"/>
      <c r="CG722" s="279"/>
      <c r="CH722" s="279"/>
      <c r="CI722" s="279"/>
      <c r="CJ722" s="279"/>
      <c r="CK722" s="279"/>
      <c r="CL722" s="279"/>
      <c r="CM722" s="279"/>
      <c r="CN722" s="279"/>
      <c r="CO722" s="279"/>
      <c r="CP722" s="289" t="str">
        <f t="shared" si="38"/>
        <v/>
      </c>
      <c r="CQ722" s="202"/>
    </row>
    <row r="723" spans="1:95" x14ac:dyDescent="0.3">
      <c r="A723" s="99"/>
      <c r="B723" s="268">
        <f t="shared" si="39"/>
        <v>714</v>
      </c>
      <c r="C723" s="280"/>
      <c r="D723" s="280"/>
      <c r="F723" s="280"/>
      <c r="G723" s="282"/>
      <c r="H723" s="101"/>
      <c r="I723" s="283"/>
      <c r="J723" s="283"/>
      <c r="K723" s="283"/>
      <c r="L723" s="283"/>
      <c r="M723" s="283"/>
      <c r="N723" s="283"/>
      <c r="O723" s="283"/>
      <c r="P723" s="101"/>
      <c r="Q723" s="283"/>
      <c r="R723" s="283"/>
      <c r="S723" s="283"/>
      <c r="T723" s="283"/>
      <c r="U723" s="283"/>
      <c r="V723" s="283"/>
      <c r="W723" s="283"/>
      <c r="X723" s="102"/>
      <c r="Y723" s="284"/>
      <c r="Z723" s="284"/>
      <c r="AA723" s="284"/>
      <c r="AB723" s="206" t="str">
        <f t="shared" si="37"/>
        <v/>
      </c>
      <c r="AC723" s="285"/>
      <c r="AD723" s="286"/>
      <c r="AE723" s="102"/>
      <c r="AF723" s="287"/>
      <c r="AG723" s="287"/>
      <c r="AH723" s="102"/>
      <c r="AI723" s="279"/>
      <c r="AJ723" s="279"/>
      <c r="AK723" s="279"/>
      <c r="AL723" s="279"/>
      <c r="AM723" s="279"/>
      <c r="AN723" s="279"/>
      <c r="AO723" s="279"/>
      <c r="AP723" s="279"/>
      <c r="AQ723" s="92"/>
      <c r="AR723" s="279"/>
      <c r="AS723" s="279"/>
      <c r="AT723" s="279"/>
      <c r="AU723" s="279"/>
      <c r="AV723" s="279"/>
      <c r="AW723" s="279"/>
      <c r="AX723" s="279"/>
      <c r="AY723" s="279"/>
      <c r="AZ723" s="279"/>
      <c r="BA723" s="279"/>
      <c r="BB723" s="279"/>
      <c r="BC723" s="279"/>
      <c r="BD723" s="279"/>
      <c r="BE723" s="279"/>
      <c r="BF723" s="279"/>
      <c r="BG723" s="279"/>
      <c r="BH723" s="279"/>
      <c r="BI723" s="279"/>
      <c r="BJ723" s="279"/>
      <c r="BK723" s="279"/>
      <c r="BL723" s="279"/>
      <c r="BM723" s="279"/>
      <c r="BN723" s="279"/>
      <c r="BO723" s="279"/>
      <c r="BP723" s="279"/>
      <c r="BQ723" s="279"/>
      <c r="BR723" s="279"/>
      <c r="BS723" s="279"/>
      <c r="BT723" s="279"/>
      <c r="BU723" s="279"/>
      <c r="BV723" s="279"/>
      <c r="BW723" s="279"/>
      <c r="BX723" s="279"/>
      <c r="BY723" s="279"/>
      <c r="BZ723" s="279"/>
      <c r="CA723" s="279"/>
      <c r="CB723" s="279"/>
      <c r="CC723" s="279"/>
      <c r="CD723" s="279"/>
      <c r="CE723" s="279"/>
      <c r="CF723" s="279"/>
      <c r="CG723" s="279"/>
      <c r="CH723" s="279"/>
      <c r="CI723" s="279"/>
      <c r="CJ723" s="279"/>
      <c r="CK723" s="279"/>
      <c r="CL723" s="279"/>
      <c r="CM723" s="279"/>
      <c r="CN723" s="279"/>
      <c r="CO723" s="279"/>
      <c r="CP723" s="289" t="str">
        <f t="shared" si="38"/>
        <v/>
      </c>
      <c r="CQ723" s="202"/>
    </row>
    <row r="724" spans="1:95" x14ac:dyDescent="0.3">
      <c r="A724" s="99"/>
      <c r="B724" s="268">
        <f t="shared" si="39"/>
        <v>715</v>
      </c>
      <c r="C724" s="280"/>
      <c r="D724" s="280"/>
      <c r="F724" s="280"/>
      <c r="G724" s="282"/>
      <c r="H724" s="101"/>
      <c r="I724" s="283"/>
      <c r="J724" s="283"/>
      <c r="K724" s="283"/>
      <c r="L724" s="283"/>
      <c r="M724" s="283"/>
      <c r="N724" s="283"/>
      <c r="O724" s="283"/>
      <c r="P724" s="101"/>
      <c r="Q724" s="283"/>
      <c r="R724" s="283"/>
      <c r="S724" s="283"/>
      <c r="T724" s="283"/>
      <c r="U724" s="283"/>
      <c r="V724" s="283"/>
      <c r="W724" s="283"/>
      <c r="X724" s="102"/>
      <c r="Y724" s="284"/>
      <c r="Z724" s="284"/>
      <c r="AA724" s="284"/>
      <c r="AB724" s="206" t="str">
        <f t="shared" si="37"/>
        <v/>
      </c>
      <c r="AC724" s="285"/>
      <c r="AD724" s="286"/>
      <c r="AE724" s="102"/>
      <c r="AF724" s="287"/>
      <c r="AG724" s="287"/>
      <c r="AH724" s="102"/>
      <c r="AI724" s="279"/>
      <c r="AJ724" s="279"/>
      <c r="AK724" s="279"/>
      <c r="AL724" s="279"/>
      <c r="AM724" s="279"/>
      <c r="AN724" s="279"/>
      <c r="AO724" s="279"/>
      <c r="AP724" s="279"/>
      <c r="AQ724" s="92"/>
      <c r="AR724" s="279"/>
      <c r="AS724" s="279"/>
      <c r="AT724" s="279"/>
      <c r="AU724" s="279"/>
      <c r="AV724" s="279"/>
      <c r="AW724" s="279"/>
      <c r="AX724" s="279"/>
      <c r="AY724" s="279"/>
      <c r="AZ724" s="279"/>
      <c r="BA724" s="279"/>
      <c r="BB724" s="279"/>
      <c r="BC724" s="279"/>
      <c r="BD724" s="279"/>
      <c r="BE724" s="279"/>
      <c r="BF724" s="279"/>
      <c r="BG724" s="279"/>
      <c r="BH724" s="279"/>
      <c r="BI724" s="279"/>
      <c r="BJ724" s="279"/>
      <c r="BK724" s="279"/>
      <c r="BL724" s="279"/>
      <c r="BM724" s="279"/>
      <c r="BN724" s="279"/>
      <c r="BO724" s="279"/>
      <c r="BP724" s="279"/>
      <c r="BQ724" s="279"/>
      <c r="BR724" s="279"/>
      <c r="BS724" s="279"/>
      <c r="BT724" s="279"/>
      <c r="BU724" s="279"/>
      <c r="BV724" s="279"/>
      <c r="BW724" s="279"/>
      <c r="BX724" s="279"/>
      <c r="BY724" s="279"/>
      <c r="BZ724" s="279"/>
      <c r="CA724" s="279"/>
      <c r="CB724" s="279"/>
      <c r="CC724" s="279"/>
      <c r="CD724" s="279"/>
      <c r="CE724" s="279"/>
      <c r="CF724" s="279"/>
      <c r="CG724" s="279"/>
      <c r="CH724" s="279"/>
      <c r="CI724" s="279"/>
      <c r="CJ724" s="279"/>
      <c r="CK724" s="279"/>
      <c r="CL724" s="279"/>
      <c r="CM724" s="279"/>
      <c r="CN724" s="279"/>
      <c r="CO724" s="279"/>
      <c r="CP724" s="289" t="str">
        <f t="shared" si="38"/>
        <v/>
      </c>
      <c r="CQ724" s="202"/>
    </row>
    <row r="725" spans="1:95" x14ac:dyDescent="0.3">
      <c r="A725" s="99"/>
      <c r="B725" s="268">
        <f t="shared" si="39"/>
        <v>716</v>
      </c>
      <c r="C725" s="280"/>
      <c r="D725" s="280"/>
      <c r="F725" s="280"/>
      <c r="G725" s="282"/>
      <c r="H725" s="101"/>
      <c r="I725" s="283"/>
      <c r="J725" s="283"/>
      <c r="K725" s="283"/>
      <c r="L725" s="283"/>
      <c r="M725" s="283"/>
      <c r="N725" s="283"/>
      <c r="O725" s="283"/>
      <c r="P725" s="101"/>
      <c r="Q725" s="283"/>
      <c r="R725" s="283"/>
      <c r="S725" s="283"/>
      <c r="T725" s="283"/>
      <c r="U725" s="283"/>
      <c r="V725" s="283"/>
      <c r="W725" s="283"/>
      <c r="X725" s="102"/>
      <c r="Y725" s="284"/>
      <c r="Z725" s="284"/>
      <c r="AA725" s="284"/>
      <c r="AB725" s="206" t="str">
        <f t="shared" si="37"/>
        <v/>
      </c>
      <c r="AC725" s="285"/>
      <c r="AD725" s="286"/>
      <c r="AE725" s="102"/>
      <c r="AF725" s="287"/>
      <c r="AG725" s="287"/>
      <c r="AH725" s="102"/>
      <c r="AI725" s="279"/>
      <c r="AJ725" s="279"/>
      <c r="AK725" s="279"/>
      <c r="AL725" s="279"/>
      <c r="AM725" s="279"/>
      <c r="AN725" s="279"/>
      <c r="AO725" s="279"/>
      <c r="AP725" s="279"/>
      <c r="AQ725" s="92"/>
      <c r="AR725" s="279"/>
      <c r="AS725" s="279"/>
      <c r="AT725" s="279"/>
      <c r="AU725" s="279"/>
      <c r="AV725" s="279"/>
      <c r="AW725" s="279"/>
      <c r="AX725" s="279"/>
      <c r="AY725" s="279"/>
      <c r="AZ725" s="279"/>
      <c r="BA725" s="279"/>
      <c r="BB725" s="279"/>
      <c r="BC725" s="279"/>
      <c r="BD725" s="279"/>
      <c r="BE725" s="279"/>
      <c r="BF725" s="279"/>
      <c r="BG725" s="279"/>
      <c r="BH725" s="279"/>
      <c r="BI725" s="279"/>
      <c r="BJ725" s="279"/>
      <c r="BK725" s="279"/>
      <c r="BL725" s="279"/>
      <c r="BM725" s="279"/>
      <c r="BN725" s="279"/>
      <c r="BO725" s="279"/>
      <c r="BP725" s="279"/>
      <c r="BQ725" s="279"/>
      <c r="BR725" s="279"/>
      <c r="BS725" s="279"/>
      <c r="BT725" s="279"/>
      <c r="BU725" s="279"/>
      <c r="BV725" s="279"/>
      <c r="BW725" s="279"/>
      <c r="BX725" s="279"/>
      <c r="BY725" s="279"/>
      <c r="BZ725" s="279"/>
      <c r="CA725" s="279"/>
      <c r="CB725" s="279"/>
      <c r="CC725" s="279"/>
      <c r="CD725" s="279"/>
      <c r="CE725" s="279"/>
      <c r="CF725" s="279"/>
      <c r="CG725" s="279"/>
      <c r="CH725" s="279"/>
      <c r="CI725" s="279"/>
      <c r="CJ725" s="279"/>
      <c r="CK725" s="279"/>
      <c r="CL725" s="279"/>
      <c r="CM725" s="279"/>
      <c r="CN725" s="279"/>
      <c r="CO725" s="279"/>
      <c r="CP725" s="289" t="str">
        <f t="shared" si="38"/>
        <v/>
      </c>
      <c r="CQ725" s="202"/>
    </row>
    <row r="726" spans="1:95" x14ac:dyDescent="0.3">
      <c r="A726" s="99"/>
      <c r="B726" s="268">
        <f t="shared" si="39"/>
        <v>717</v>
      </c>
      <c r="C726" s="280"/>
      <c r="D726" s="280"/>
      <c r="F726" s="280"/>
      <c r="G726" s="282"/>
      <c r="H726" s="101"/>
      <c r="I726" s="283"/>
      <c r="J726" s="283"/>
      <c r="K726" s="283"/>
      <c r="L726" s="283"/>
      <c r="M726" s="283"/>
      <c r="N726" s="283"/>
      <c r="O726" s="283"/>
      <c r="P726" s="101"/>
      <c r="Q726" s="283"/>
      <c r="R726" s="283"/>
      <c r="S726" s="283"/>
      <c r="T726" s="283"/>
      <c r="U726" s="283"/>
      <c r="V726" s="283"/>
      <c r="W726" s="283"/>
      <c r="X726" s="102"/>
      <c r="Y726" s="284"/>
      <c r="Z726" s="284"/>
      <c r="AA726" s="284"/>
      <c r="AB726" s="206" t="str">
        <f t="shared" si="37"/>
        <v/>
      </c>
      <c r="AC726" s="285"/>
      <c r="AD726" s="286"/>
      <c r="AE726" s="102"/>
      <c r="AF726" s="287"/>
      <c r="AG726" s="287"/>
      <c r="AH726" s="102"/>
      <c r="AI726" s="279"/>
      <c r="AJ726" s="279"/>
      <c r="AK726" s="279"/>
      <c r="AL726" s="279"/>
      <c r="AM726" s="279"/>
      <c r="AN726" s="279"/>
      <c r="AO726" s="279"/>
      <c r="AP726" s="279"/>
      <c r="AQ726" s="92"/>
      <c r="AR726" s="279"/>
      <c r="AS726" s="279"/>
      <c r="AT726" s="279"/>
      <c r="AU726" s="279"/>
      <c r="AV726" s="279"/>
      <c r="AW726" s="279"/>
      <c r="AX726" s="279"/>
      <c r="AY726" s="279"/>
      <c r="AZ726" s="279"/>
      <c r="BA726" s="279"/>
      <c r="BB726" s="279"/>
      <c r="BC726" s="279"/>
      <c r="BD726" s="279"/>
      <c r="BE726" s="279"/>
      <c r="BF726" s="279"/>
      <c r="BG726" s="279"/>
      <c r="BH726" s="279"/>
      <c r="BI726" s="279"/>
      <c r="BJ726" s="279"/>
      <c r="BK726" s="279"/>
      <c r="BL726" s="279"/>
      <c r="BM726" s="279"/>
      <c r="BN726" s="279"/>
      <c r="BO726" s="279"/>
      <c r="BP726" s="279"/>
      <c r="BQ726" s="279"/>
      <c r="BR726" s="279"/>
      <c r="BS726" s="279"/>
      <c r="BT726" s="279"/>
      <c r="BU726" s="279"/>
      <c r="BV726" s="279"/>
      <c r="BW726" s="279"/>
      <c r="BX726" s="279"/>
      <c r="BY726" s="279"/>
      <c r="BZ726" s="279"/>
      <c r="CA726" s="279"/>
      <c r="CB726" s="279"/>
      <c r="CC726" s="279"/>
      <c r="CD726" s="279"/>
      <c r="CE726" s="279"/>
      <c r="CF726" s="279"/>
      <c r="CG726" s="279"/>
      <c r="CH726" s="279"/>
      <c r="CI726" s="279"/>
      <c r="CJ726" s="279"/>
      <c r="CK726" s="279"/>
      <c r="CL726" s="279"/>
      <c r="CM726" s="279"/>
      <c r="CN726" s="279"/>
      <c r="CO726" s="279"/>
      <c r="CP726" s="289" t="str">
        <f t="shared" si="38"/>
        <v/>
      </c>
      <c r="CQ726" s="202"/>
    </row>
    <row r="727" spans="1:95" x14ac:dyDescent="0.3">
      <c r="A727" s="99"/>
      <c r="B727" s="268">
        <f t="shared" si="39"/>
        <v>718</v>
      </c>
      <c r="C727" s="280"/>
      <c r="D727" s="280"/>
      <c r="F727" s="280"/>
      <c r="G727" s="282"/>
      <c r="H727" s="101"/>
      <c r="I727" s="283"/>
      <c r="J727" s="283"/>
      <c r="K727" s="283"/>
      <c r="L727" s="283"/>
      <c r="M727" s="283"/>
      <c r="N727" s="283"/>
      <c r="O727" s="283"/>
      <c r="P727" s="101"/>
      <c r="Q727" s="283"/>
      <c r="R727" s="283"/>
      <c r="S727" s="283"/>
      <c r="T727" s="283"/>
      <c r="U727" s="283"/>
      <c r="V727" s="283"/>
      <c r="W727" s="283"/>
      <c r="X727" s="102"/>
      <c r="Y727" s="284"/>
      <c r="Z727" s="284"/>
      <c r="AA727" s="284"/>
      <c r="AB727" s="206" t="str">
        <f t="shared" si="37"/>
        <v/>
      </c>
      <c r="AC727" s="285"/>
      <c r="AD727" s="286"/>
      <c r="AE727" s="102"/>
      <c r="AF727" s="287"/>
      <c r="AG727" s="287"/>
      <c r="AH727" s="102"/>
      <c r="AI727" s="279"/>
      <c r="AJ727" s="279"/>
      <c r="AK727" s="279"/>
      <c r="AL727" s="279"/>
      <c r="AM727" s="279"/>
      <c r="AN727" s="279"/>
      <c r="AO727" s="279"/>
      <c r="AP727" s="279"/>
      <c r="AQ727" s="92"/>
      <c r="AR727" s="279"/>
      <c r="AS727" s="279"/>
      <c r="AT727" s="279"/>
      <c r="AU727" s="279"/>
      <c r="AV727" s="279"/>
      <c r="AW727" s="279"/>
      <c r="AX727" s="279"/>
      <c r="AY727" s="279"/>
      <c r="AZ727" s="279"/>
      <c r="BA727" s="279"/>
      <c r="BB727" s="279"/>
      <c r="BC727" s="279"/>
      <c r="BD727" s="279"/>
      <c r="BE727" s="279"/>
      <c r="BF727" s="279"/>
      <c r="BG727" s="279"/>
      <c r="BH727" s="279"/>
      <c r="BI727" s="279"/>
      <c r="BJ727" s="279"/>
      <c r="BK727" s="279"/>
      <c r="BL727" s="279"/>
      <c r="BM727" s="279"/>
      <c r="BN727" s="279"/>
      <c r="BO727" s="279"/>
      <c r="BP727" s="279"/>
      <c r="BQ727" s="279"/>
      <c r="BR727" s="279"/>
      <c r="BS727" s="279"/>
      <c r="BT727" s="279"/>
      <c r="BU727" s="279"/>
      <c r="BV727" s="279"/>
      <c r="BW727" s="279"/>
      <c r="BX727" s="279"/>
      <c r="BY727" s="279"/>
      <c r="BZ727" s="279"/>
      <c r="CA727" s="279"/>
      <c r="CB727" s="279"/>
      <c r="CC727" s="279"/>
      <c r="CD727" s="279"/>
      <c r="CE727" s="279"/>
      <c r="CF727" s="279"/>
      <c r="CG727" s="279"/>
      <c r="CH727" s="279"/>
      <c r="CI727" s="279"/>
      <c r="CJ727" s="279"/>
      <c r="CK727" s="279"/>
      <c r="CL727" s="279"/>
      <c r="CM727" s="279"/>
      <c r="CN727" s="279"/>
      <c r="CO727" s="279"/>
      <c r="CP727" s="289" t="str">
        <f t="shared" si="38"/>
        <v/>
      </c>
      <c r="CQ727" s="202"/>
    </row>
    <row r="728" spans="1:95" x14ac:dyDescent="0.3">
      <c r="A728" s="99"/>
      <c r="B728" s="268">
        <f t="shared" si="39"/>
        <v>719</v>
      </c>
      <c r="C728" s="280"/>
      <c r="D728" s="280"/>
      <c r="F728" s="280"/>
      <c r="G728" s="282"/>
      <c r="H728" s="101"/>
      <c r="I728" s="283"/>
      <c r="J728" s="283"/>
      <c r="K728" s="283"/>
      <c r="L728" s="283"/>
      <c r="M728" s="283"/>
      <c r="N728" s="283"/>
      <c r="O728" s="283"/>
      <c r="P728" s="101"/>
      <c r="Q728" s="283"/>
      <c r="R728" s="283"/>
      <c r="S728" s="283"/>
      <c r="T728" s="283"/>
      <c r="U728" s="283"/>
      <c r="V728" s="283"/>
      <c r="W728" s="283"/>
      <c r="X728" s="102"/>
      <c r="Y728" s="284"/>
      <c r="Z728" s="284"/>
      <c r="AA728" s="284"/>
      <c r="AB728" s="206" t="str">
        <f t="shared" si="37"/>
        <v/>
      </c>
      <c r="AC728" s="285"/>
      <c r="AD728" s="286"/>
      <c r="AE728" s="102"/>
      <c r="AF728" s="287"/>
      <c r="AG728" s="287"/>
      <c r="AH728" s="102"/>
      <c r="AI728" s="279"/>
      <c r="AJ728" s="279"/>
      <c r="AK728" s="279"/>
      <c r="AL728" s="279"/>
      <c r="AM728" s="279"/>
      <c r="AN728" s="279"/>
      <c r="AO728" s="279"/>
      <c r="AP728" s="279"/>
      <c r="AQ728" s="92"/>
      <c r="AR728" s="279"/>
      <c r="AS728" s="279"/>
      <c r="AT728" s="279"/>
      <c r="AU728" s="279"/>
      <c r="AV728" s="279"/>
      <c r="AW728" s="279"/>
      <c r="AX728" s="279"/>
      <c r="AY728" s="279"/>
      <c r="AZ728" s="279"/>
      <c r="BA728" s="279"/>
      <c r="BB728" s="279"/>
      <c r="BC728" s="279"/>
      <c r="BD728" s="279"/>
      <c r="BE728" s="279"/>
      <c r="BF728" s="279"/>
      <c r="BG728" s="279"/>
      <c r="BH728" s="279"/>
      <c r="BI728" s="279"/>
      <c r="BJ728" s="279"/>
      <c r="BK728" s="279"/>
      <c r="BL728" s="279"/>
      <c r="BM728" s="279"/>
      <c r="BN728" s="279"/>
      <c r="BO728" s="279"/>
      <c r="BP728" s="279"/>
      <c r="BQ728" s="279"/>
      <c r="BR728" s="279"/>
      <c r="BS728" s="279"/>
      <c r="BT728" s="279"/>
      <c r="BU728" s="279"/>
      <c r="BV728" s="279"/>
      <c r="BW728" s="279"/>
      <c r="BX728" s="279"/>
      <c r="BY728" s="279"/>
      <c r="BZ728" s="279"/>
      <c r="CA728" s="279"/>
      <c r="CB728" s="279"/>
      <c r="CC728" s="279"/>
      <c r="CD728" s="279"/>
      <c r="CE728" s="279"/>
      <c r="CF728" s="279"/>
      <c r="CG728" s="279"/>
      <c r="CH728" s="279"/>
      <c r="CI728" s="279"/>
      <c r="CJ728" s="279"/>
      <c r="CK728" s="279"/>
      <c r="CL728" s="279"/>
      <c r="CM728" s="279"/>
      <c r="CN728" s="279"/>
      <c r="CO728" s="279"/>
      <c r="CP728" s="289" t="str">
        <f t="shared" si="38"/>
        <v/>
      </c>
      <c r="CQ728" s="202"/>
    </row>
    <row r="729" spans="1:95" x14ac:dyDescent="0.3">
      <c r="A729" s="99"/>
      <c r="B729" s="268">
        <f t="shared" si="39"/>
        <v>720</v>
      </c>
      <c r="C729" s="280"/>
      <c r="D729" s="280"/>
      <c r="F729" s="280"/>
      <c r="G729" s="282"/>
      <c r="H729" s="101"/>
      <c r="I729" s="283"/>
      <c r="J729" s="283"/>
      <c r="K729" s="283"/>
      <c r="L729" s="283"/>
      <c r="M729" s="283"/>
      <c r="N729" s="283"/>
      <c r="O729" s="283"/>
      <c r="P729" s="101"/>
      <c r="Q729" s="283"/>
      <c r="R729" s="283"/>
      <c r="S729" s="283"/>
      <c r="T729" s="283"/>
      <c r="U729" s="283"/>
      <c r="V729" s="283"/>
      <c r="W729" s="283"/>
      <c r="X729" s="102"/>
      <c r="Y729" s="284"/>
      <c r="Z729" s="284"/>
      <c r="AA729" s="284"/>
      <c r="AB729" s="206" t="str">
        <f t="shared" si="37"/>
        <v/>
      </c>
      <c r="AC729" s="285"/>
      <c r="AD729" s="286"/>
      <c r="AE729" s="102"/>
      <c r="AF729" s="287"/>
      <c r="AG729" s="287"/>
      <c r="AH729" s="102"/>
      <c r="AI729" s="279"/>
      <c r="AJ729" s="279"/>
      <c r="AK729" s="279"/>
      <c r="AL729" s="279"/>
      <c r="AM729" s="279"/>
      <c r="AN729" s="279"/>
      <c r="AO729" s="279"/>
      <c r="AP729" s="279"/>
      <c r="AQ729" s="92"/>
      <c r="AR729" s="279"/>
      <c r="AS729" s="279"/>
      <c r="AT729" s="279"/>
      <c r="AU729" s="279"/>
      <c r="AV729" s="279"/>
      <c r="AW729" s="279"/>
      <c r="AX729" s="279"/>
      <c r="AY729" s="279"/>
      <c r="AZ729" s="279"/>
      <c r="BA729" s="279"/>
      <c r="BB729" s="279"/>
      <c r="BC729" s="279"/>
      <c r="BD729" s="279"/>
      <c r="BE729" s="279"/>
      <c r="BF729" s="279"/>
      <c r="BG729" s="279"/>
      <c r="BH729" s="279"/>
      <c r="BI729" s="279"/>
      <c r="BJ729" s="279"/>
      <c r="BK729" s="279"/>
      <c r="BL729" s="279"/>
      <c r="BM729" s="279"/>
      <c r="BN729" s="279"/>
      <c r="BO729" s="279"/>
      <c r="BP729" s="279"/>
      <c r="BQ729" s="279"/>
      <c r="BR729" s="279"/>
      <c r="BS729" s="279"/>
      <c r="BT729" s="279"/>
      <c r="BU729" s="279"/>
      <c r="BV729" s="279"/>
      <c r="BW729" s="279"/>
      <c r="BX729" s="279"/>
      <c r="BY729" s="279"/>
      <c r="BZ729" s="279"/>
      <c r="CA729" s="279"/>
      <c r="CB729" s="279"/>
      <c r="CC729" s="279"/>
      <c r="CD729" s="279"/>
      <c r="CE729" s="279"/>
      <c r="CF729" s="279"/>
      <c r="CG729" s="279"/>
      <c r="CH729" s="279"/>
      <c r="CI729" s="279"/>
      <c r="CJ729" s="279"/>
      <c r="CK729" s="279"/>
      <c r="CL729" s="279"/>
      <c r="CM729" s="279"/>
      <c r="CN729" s="279"/>
      <c r="CO729" s="279"/>
      <c r="CP729" s="289" t="str">
        <f t="shared" si="38"/>
        <v/>
      </c>
      <c r="CQ729" s="202"/>
    </row>
    <row r="730" spans="1:95" x14ac:dyDescent="0.3">
      <c r="A730" s="99"/>
      <c r="B730" s="268">
        <f t="shared" si="39"/>
        <v>721</v>
      </c>
      <c r="C730" s="280"/>
      <c r="D730" s="280"/>
      <c r="F730" s="280"/>
      <c r="G730" s="282"/>
      <c r="H730" s="101"/>
      <c r="I730" s="283"/>
      <c r="J730" s="283"/>
      <c r="K730" s="283"/>
      <c r="L730" s="283"/>
      <c r="M730" s="283"/>
      <c r="N730" s="283"/>
      <c r="O730" s="283"/>
      <c r="P730" s="101"/>
      <c r="Q730" s="283"/>
      <c r="R730" s="283"/>
      <c r="S730" s="283"/>
      <c r="T730" s="283"/>
      <c r="U730" s="283"/>
      <c r="V730" s="283"/>
      <c r="W730" s="283"/>
      <c r="X730" s="102"/>
      <c r="Y730" s="284"/>
      <c r="Z730" s="284"/>
      <c r="AA730" s="284"/>
      <c r="AB730" s="206" t="str">
        <f t="shared" si="37"/>
        <v/>
      </c>
      <c r="AC730" s="285"/>
      <c r="AD730" s="286"/>
      <c r="AE730" s="102"/>
      <c r="AF730" s="287"/>
      <c r="AG730" s="287"/>
      <c r="AH730" s="102"/>
      <c r="AI730" s="279"/>
      <c r="AJ730" s="279"/>
      <c r="AK730" s="279"/>
      <c r="AL730" s="279"/>
      <c r="AM730" s="279"/>
      <c r="AN730" s="279"/>
      <c r="AO730" s="279"/>
      <c r="AP730" s="279"/>
      <c r="AQ730" s="92"/>
      <c r="AR730" s="279"/>
      <c r="AS730" s="279"/>
      <c r="AT730" s="279"/>
      <c r="AU730" s="279"/>
      <c r="AV730" s="279"/>
      <c r="AW730" s="279"/>
      <c r="AX730" s="279"/>
      <c r="AY730" s="279"/>
      <c r="AZ730" s="279"/>
      <c r="BA730" s="279"/>
      <c r="BB730" s="279"/>
      <c r="BC730" s="279"/>
      <c r="BD730" s="279"/>
      <c r="BE730" s="279"/>
      <c r="BF730" s="279"/>
      <c r="BG730" s="279"/>
      <c r="BH730" s="279"/>
      <c r="BI730" s="279"/>
      <c r="BJ730" s="279"/>
      <c r="BK730" s="279"/>
      <c r="BL730" s="279"/>
      <c r="BM730" s="279"/>
      <c r="BN730" s="279"/>
      <c r="BO730" s="279"/>
      <c r="BP730" s="279"/>
      <c r="BQ730" s="279"/>
      <c r="BR730" s="279"/>
      <c r="BS730" s="279"/>
      <c r="BT730" s="279"/>
      <c r="BU730" s="279"/>
      <c r="BV730" s="279"/>
      <c r="BW730" s="279"/>
      <c r="BX730" s="279"/>
      <c r="BY730" s="279"/>
      <c r="BZ730" s="279"/>
      <c r="CA730" s="279"/>
      <c r="CB730" s="279"/>
      <c r="CC730" s="279"/>
      <c r="CD730" s="279"/>
      <c r="CE730" s="279"/>
      <c r="CF730" s="279"/>
      <c r="CG730" s="279"/>
      <c r="CH730" s="279"/>
      <c r="CI730" s="279"/>
      <c r="CJ730" s="279"/>
      <c r="CK730" s="279"/>
      <c r="CL730" s="279"/>
      <c r="CM730" s="279"/>
      <c r="CN730" s="279"/>
      <c r="CO730" s="279"/>
      <c r="CP730" s="289" t="str">
        <f t="shared" si="38"/>
        <v/>
      </c>
      <c r="CQ730" s="202"/>
    </row>
    <row r="731" spans="1:95" x14ac:dyDescent="0.3">
      <c r="A731" s="99"/>
      <c r="B731" s="268">
        <f t="shared" si="39"/>
        <v>722</v>
      </c>
      <c r="C731" s="280"/>
      <c r="D731" s="280"/>
      <c r="F731" s="280"/>
      <c r="G731" s="282"/>
      <c r="H731" s="101"/>
      <c r="I731" s="283"/>
      <c r="J731" s="283"/>
      <c r="K731" s="283"/>
      <c r="L731" s="283"/>
      <c r="M731" s="283"/>
      <c r="N731" s="283"/>
      <c r="O731" s="283"/>
      <c r="P731" s="101"/>
      <c r="Q731" s="283"/>
      <c r="R731" s="283"/>
      <c r="S731" s="283"/>
      <c r="T731" s="283"/>
      <c r="U731" s="283"/>
      <c r="V731" s="283"/>
      <c r="W731" s="283"/>
      <c r="X731" s="102"/>
      <c r="Y731" s="284"/>
      <c r="Z731" s="284"/>
      <c r="AA731" s="284"/>
      <c r="AB731" s="206" t="str">
        <f t="shared" si="37"/>
        <v/>
      </c>
      <c r="AC731" s="285"/>
      <c r="AD731" s="286"/>
      <c r="AE731" s="102"/>
      <c r="AF731" s="287"/>
      <c r="AG731" s="287"/>
      <c r="AH731" s="102"/>
      <c r="AI731" s="279"/>
      <c r="AJ731" s="279"/>
      <c r="AK731" s="279"/>
      <c r="AL731" s="279"/>
      <c r="AM731" s="279"/>
      <c r="AN731" s="279"/>
      <c r="AO731" s="279"/>
      <c r="AP731" s="279"/>
      <c r="AQ731" s="92"/>
      <c r="AR731" s="279"/>
      <c r="AS731" s="279"/>
      <c r="AT731" s="279"/>
      <c r="AU731" s="279"/>
      <c r="AV731" s="279"/>
      <c r="AW731" s="279"/>
      <c r="AX731" s="279"/>
      <c r="AY731" s="279"/>
      <c r="AZ731" s="279"/>
      <c r="BA731" s="279"/>
      <c r="BB731" s="279"/>
      <c r="BC731" s="279"/>
      <c r="BD731" s="279"/>
      <c r="BE731" s="279"/>
      <c r="BF731" s="279"/>
      <c r="BG731" s="279"/>
      <c r="BH731" s="279"/>
      <c r="BI731" s="279"/>
      <c r="BJ731" s="279"/>
      <c r="BK731" s="279"/>
      <c r="BL731" s="279"/>
      <c r="BM731" s="279"/>
      <c r="BN731" s="279"/>
      <c r="BO731" s="279"/>
      <c r="BP731" s="279"/>
      <c r="BQ731" s="279"/>
      <c r="BR731" s="279"/>
      <c r="BS731" s="279"/>
      <c r="BT731" s="279"/>
      <c r="BU731" s="279"/>
      <c r="BV731" s="279"/>
      <c r="BW731" s="279"/>
      <c r="BX731" s="279"/>
      <c r="BY731" s="279"/>
      <c r="BZ731" s="279"/>
      <c r="CA731" s="279"/>
      <c r="CB731" s="279"/>
      <c r="CC731" s="279"/>
      <c r="CD731" s="279"/>
      <c r="CE731" s="279"/>
      <c r="CF731" s="279"/>
      <c r="CG731" s="279"/>
      <c r="CH731" s="279"/>
      <c r="CI731" s="279"/>
      <c r="CJ731" s="279"/>
      <c r="CK731" s="279"/>
      <c r="CL731" s="279"/>
      <c r="CM731" s="279"/>
      <c r="CN731" s="279"/>
      <c r="CO731" s="279"/>
      <c r="CP731" s="289" t="str">
        <f t="shared" si="38"/>
        <v/>
      </c>
      <c r="CQ731" s="202"/>
    </row>
    <row r="732" spans="1:95" x14ac:dyDescent="0.3">
      <c r="A732" s="99"/>
      <c r="B732" s="268">
        <f t="shared" si="39"/>
        <v>723</v>
      </c>
      <c r="C732" s="280"/>
      <c r="D732" s="280"/>
      <c r="F732" s="280"/>
      <c r="G732" s="282"/>
      <c r="H732" s="101"/>
      <c r="I732" s="283"/>
      <c r="J732" s="283"/>
      <c r="K732" s="283"/>
      <c r="L732" s="283"/>
      <c r="M732" s="283"/>
      <c r="N732" s="283"/>
      <c r="O732" s="283"/>
      <c r="P732" s="101"/>
      <c r="Q732" s="283"/>
      <c r="R732" s="283"/>
      <c r="S732" s="283"/>
      <c r="T732" s="283"/>
      <c r="U732" s="283"/>
      <c r="V732" s="283"/>
      <c r="W732" s="283"/>
      <c r="X732" s="102"/>
      <c r="Y732" s="284"/>
      <c r="Z732" s="284"/>
      <c r="AA732" s="284"/>
      <c r="AB732" s="206" t="str">
        <f t="shared" si="37"/>
        <v/>
      </c>
      <c r="AC732" s="285"/>
      <c r="AD732" s="286"/>
      <c r="AE732" s="102"/>
      <c r="AF732" s="287"/>
      <c r="AG732" s="287"/>
      <c r="AH732" s="102"/>
      <c r="AI732" s="279"/>
      <c r="AJ732" s="279"/>
      <c r="AK732" s="279"/>
      <c r="AL732" s="279"/>
      <c r="AM732" s="279"/>
      <c r="AN732" s="279"/>
      <c r="AO732" s="279"/>
      <c r="AP732" s="279"/>
      <c r="AQ732" s="92"/>
      <c r="AR732" s="279"/>
      <c r="AS732" s="279"/>
      <c r="AT732" s="279"/>
      <c r="AU732" s="279"/>
      <c r="AV732" s="279"/>
      <c r="AW732" s="279"/>
      <c r="AX732" s="279"/>
      <c r="AY732" s="279"/>
      <c r="AZ732" s="279"/>
      <c r="BA732" s="279"/>
      <c r="BB732" s="279"/>
      <c r="BC732" s="279"/>
      <c r="BD732" s="279"/>
      <c r="BE732" s="279"/>
      <c r="BF732" s="279"/>
      <c r="BG732" s="279"/>
      <c r="BH732" s="279"/>
      <c r="BI732" s="279"/>
      <c r="BJ732" s="279"/>
      <c r="BK732" s="279"/>
      <c r="BL732" s="279"/>
      <c r="BM732" s="279"/>
      <c r="BN732" s="279"/>
      <c r="BO732" s="279"/>
      <c r="BP732" s="279"/>
      <c r="BQ732" s="279"/>
      <c r="BR732" s="279"/>
      <c r="BS732" s="279"/>
      <c r="BT732" s="279"/>
      <c r="BU732" s="279"/>
      <c r="BV732" s="279"/>
      <c r="BW732" s="279"/>
      <c r="BX732" s="279"/>
      <c r="BY732" s="279"/>
      <c r="BZ732" s="279"/>
      <c r="CA732" s="279"/>
      <c r="CB732" s="279"/>
      <c r="CC732" s="279"/>
      <c r="CD732" s="279"/>
      <c r="CE732" s="279"/>
      <c r="CF732" s="279"/>
      <c r="CG732" s="279"/>
      <c r="CH732" s="279"/>
      <c r="CI732" s="279"/>
      <c r="CJ732" s="279"/>
      <c r="CK732" s="279"/>
      <c r="CL732" s="279"/>
      <c r="CM732" s="279"/>
      <c r="CN732" s="279"/>
      <c r="CO732" s="279"/>
      <c r="CP732" s="289" t="str">
        <f t="shared" si="38"/>
        <v/>
      </c>
      <c r="CQ732" s="202"/>
    </row>
    <row r="733" spans="1:95" x14ac:dyDescent="0.3">
      <c r="A733" s="99"/>
      <c r="B733" s="268">
        <f t="shared" si="39"/>
        <v>724</v>
      </c>
      <c r="C733" s="280"/>
      <c r="D733" s="280"/>
      <c r="F733" s="280"/>
      <c r="G733" s="282"/>
      <c r="H733" s="101"/>
      <c r="I733" s="283"/>
      <c r="J733" s="283"/>
      <c r="K733" s="283"/>
      <c r="L733" s="283"/>
      <c r="M733" s="283"/>
      <c r="N733" s="283"/>
      <c r="O733" s="283"/>
      <c r="P733" s="101"/>
      <c r="Q733" s="283"/>
      <c r="R733" s="283"/>
      <c r="S733" s="283"/>
      <c r="T733" s="283"/>
      <c r="U733" s="283"/>
      <c r="V733" s="283"/>
      <c r="W733" s="283"/>
      <c r="X733" s="102"/>
      <c r="Y733" s="284"/>
      <c r="Z733" s="284"/>
      <c r="AA733" s="284"/>
      <c r="AB733" s="206" t="str">
        <f t="shared" si="37"/>
        <v/>
      </c>
      <c r="AC733" s="285"/>
      <c r="AD733" s="286"/>
      <c r="AE733" s="102"/>
      <c r="AF733" s="287"/>
      <c r="AG733" s="287"/>
      <c r="AH733" s="102"/>
      <c r="AI733" s="279"/>
      <c r="AJ733" s="279"/>
      <c r="AK733" s="279"/>
      <c r="AL733" s="279"/>
      <c r="AM733" s="279"/>
      <c r="AN733" s="279"/>
      <c r="AO733" s="279"/>
      <c r="AP733" s="279"/>
      <c r="AQ733" s="92"/>
      <c r="AR733" s="279"/>
      <c r="AS733" s="279"/>
      <c r="AT733" s="279"/>
      <c r="AU733" s="279"/>
      <c r="AV733" s="279"/>
      <c r="AW733" s="279"/>
      <c r="AX733" s="279"/>
      <c r="AY733" s="279"/>
      <c r="AZ733" s="279"/>
      <c r="BA733" s="279"/>
      <c r="BB733" s="279"/>
      <c r="BC733" s="279"/>
      <c r="BD733" s="279"/>
      <c r="BE733" s="279"/>
      <c r="BF733" s="279"/>
      <c r="BG733" s="279"/>
      <c r="BH733" s="279"/>
      <c r="BI733" s="279"/>
      <c r="BJ733" s="279"/>
      <c r="BK733" s="279"/>
      <c r="BL733" s="279"/>
      <c r="BM733" s="279"/>
      <c r="BN733" s="279"/>
      <c r="BO733" s="279"/>
      <c r="BP733" s="279"/>
      <c r="BQ733" s="279"/>
      <c r="BR733" s="279"/>
      <c r="BS733" s="279"/>
      <c r="BT733" s="279"/>
      <c r="BU733" s="279"/>
      <c r="BV733" s="279"/>
      <c r="BW733" s="279"/>
      <c r="BX733" s="279"/>
      <c r="BY733" s="279"/>
      <c r="BZ733" s="279"/>
      <c r="CA733" s="279"/>
      <c r="CB733" s="279"/>
      <c r="CC733" s="279"/>
      <c r="CD733" s="279"/>
      <c r="CE733" s="279"/>
      <c r="CF733" s="279"/>
      <c r="CG733" s="279"/>
      <c r="CH733" s="279"/>
      <c r="CI733" s="279"/>
      <c r="CJ733" s="279"/>
      <c r="CK733" s="279"/>
      <c r="CL733" s="279"/>
      <c r="CM733" s="279"/>
      <c r="CN733" s="279"/>
      <c r="CO733" s="279"/>
      <c r="CP733" s="289" t="str">
        <f t="shared" si="38"/>
        <v/>
      </c>
      <c r="CQ733" s="202"/>
    </row>
    <row r="734" spans="1:95" x14ac:dyDescent="0.3">
      <c r="A734" s="99"/>
      <c r="B734" s="268">
        <f t="shared" si="39"/>
        <v>725</v>
      </c>
      <c r="C734" s="280"/>
      <c r="D734" s="280"/>
      <c r="F734" s="280"/>
      <c r="G734" s="282"/>
      <c r="H734" s="101"/>
      <c r="I734" s="283"/>
      <c r="J734" s="283"/>
      <c r="K734" s="283"/>
      <c r="L734" s="283"/>
      <c r="M734" s="283"/>
      <c r="N734" s="283"/>
      <c r="O734" s="283"/>
      <c r="P734" s="101"/>
      <c r="Q734" s="283"/>
      <c r="R734" s="283"/>
      <c r="S734" s="283"/>
      <c r="T734" s="283"/>
      <c r="U734" s="283"/>
      <c r="V734" s="283"/>
      <c r="W734" s="283"/>
      <c r="X734" s="102"/>
      <c r="Y734" s="284"/>
      <c r="Z734" s="284"/>
      <c r="AA734" s="284"/>
      <c r="AB734" s="206" t="str">
        <f t="shared" si="37"/>
        <v/>
      </c>
      <c r="AC734" s="285"/>
      <c r="AD734" s="286"/>
      <c r="AE734" s="102"/>
      <c r="AF734" s="287"/>
      <c r="AG734" s="287"/>
      <c r="AH734" s="102"/>
      <c r="AI734" s="279"/>
      <c r="AJ734" s="279"/>
      <c r="AK734" s="279"/>
      <c r="AL734" s="279"/>
      <c r="AM734" s="279"/>
      <c r="AN734" s="279"/>
      <c r="AO734" s="279"/>
      <c r="AP734" s="279"/>
      <c r="AQ734" s="92"/>
      <c r="AR734" s="279"/>
      <c r="AS734" s="279"/>
      <c r="AT734" s="279"/>
      <c r="AU734" s="279"/>
      <c r="AV734" s="279"/>
      <c r="AW734" s="279"/>
      <c r="AX734" s="279"/>
      <c r="AY734" s="279"/>
      <c r="AZ734" s="279"/>
      <c r="BA734" s="279"/>
      <c r="BB734" s="279"/>
      <c r="BC734" s="279"/>
      <c r="BD734" s="279"/>
      <c r="BE734" s="279"/>
      <c r="BF734" s="279"/>
      <c r="BG734" s="279"/>
      <c r="BH734" s="279"/>
      <c r="BI734" s="279"/>
      <c r="BJ734" s="279"/>
      <c r="BK734" s="279"/>
      <c r="BL734" s="279"/>
      <c r="BM734" s="279"/>
      <c r="BN734" s="279"/>
      <c r="BO734" s="279"/>
      <c r="BP734" s="279"/>
      <c r="BQ734" s="279"/>
      <c r="BR734" s="279"/>
      <c r="BS734" s="279"/>
      <c r="BT734" s="279"/>
      <c r="BU734" s="279"/>
      <c r="BV734" s="279"/>
      <c r="BW734" s="279"/>
      <c r="BX734" s="279"/>
      <c r="BY734" s="279"/>
      <c r="BZ734" s="279"/>
      <c r="CA734" s="279"/>
      <c r="CB734" s="279"/>
      <c r="CC734" s="279"/>
      <c r="CD734" s="279"/>
      <c r="CE734" s="279"/>
      <c r="CF734" s="279"/>
      <c r="CG734" s="279"/>
      <c r="CH734" s="279"/>
      <c r="CI734" s="279"/>
      <c r="CJ734" s="279"/>
      <c r="CK734" s="279"/>
      <c r="CL734" s="279"/>
      <c r="CM734" s="279"/>
      <c r="CN734" s="279"/>
      <c r="CO734" s="279"/>
      <c r="CP734" s="289" t="str">
        <f t="shared" si="38"/>
        <v/>
      </c>
      <c r="CQ734" s="202"/>
    </row>
    <row r="735" spans="1:95" x14ac:dyDescent="0.3">
      <c r="A735" s="99"/>
      <c r="B735" s="268">
        <f t="shared" si="39"/>
        <v>726</v>
      </c>
      <c r="C735" s="280"/>
      <c r="D735" s="280"/>
      <c r="F735" s="280"/>
      <c r="G735" s="282"/>
      <c r="H735" s="101"/>
      <c r="I735" s="283"/>
      <c r="J735" s="283"/>
      <c r="K735" s="283"/>
      <c r="L735" s="283"/>
      <c r="M735" s="283"/>
      <c r="N735" s="283"/>
      <c r="O735" s="283"/>
      <c r="P735" s="101"/>
      <c r="Q735" s="283"/>
      <c r="R735" s="283"/>
      <c r="S735" s="283"/>
      <c r="T735" s="283"/>
      <c r="U735" s="283"/>
      <c r="V735" s="283"/>
      <c r="W735" s="283"/>
      <c r="X735" s="102"/>
      <c r="Y735" s="284"/>
      <c r="Z735" s="284"/>
      <c r="AA735" s="284"/>
      <c r="AB735" s="206" t="str">
        <f t="shared" si="37"/>
        <v/>
      </c>
      <c r="AC735" s="285"/>
      <c r="AD735" s="286"/>
      <c r="AE735" s="102"/>
      <c r="AF735" s="287"/>
      <c r="AG735" s="287"/>
      <c r="AH735" s="102"/>
      <c r="AI735" s="279"/>
      <c r="AJ735" s="279"/>
      <c r="AK735" s="279"/>
      <c r="AL735" s="279"/>
      <c r="AM735" s="279"/>
      <c r="AN735" s="279"/>
      <c r="AO735" s="279"/>
      <c r="AP735" s="279"/>
      <c r="AQ735" s="92"/>
      <c r="AR735" s="279"/>
      <c r="AS735" s="279"/>
      <c r="AT735" s="279"/>
      <c r="AU735" s="279"/>
      <c r="AV735" s="279"/>
      <c r="AW735" s="279"/>
      <c r="AX735" s="279"/>
      <c r="AY735" s="279"/>
      <c r="AZ735" s="279"/>
      <c r="BA735" s="279"/>
      <c r="BB735" s="279"/>
      <c r="BC735" s="279"/>
      <c r="BD735" s="279"/>
      <c r="BE735" s="279"/>
      <c r="BF735" s="279"/>
      <c r="BG735" s="279"/>
      <c r="BH735" s="279"/>
      <c r="BI735" s="279"/>
      <c r="BJ735" s="279"/>
      <c r="BK735" s="279"/>
      <c r="BL735" s="279"/>
      <c r="BM735" s="279"/>
      <c r="BN735" s="279"/>
      <c r="BO735" s="279"/>
      <c r="BP735" s="279"/>
      <c r="BQ735" s="279"/>
      <c r="BR735" s="279"/>
      <c r="BS735" s="279"/>
      <c r="BT735" s="279"/>
      <c r="BU735" s="279"/>
      <c r="BV735" s="279"/>
      <c r="BW735" s="279"/>
      <c r="BX735" s="279"/>
      <c r="BY735" s="279"/>
      <c r="BZ735" s="279"/>
      <c r="CA735" s="279"/>
      <c r="CB735" s="279"/>
      <c r="CC735" s="279"/>
      <c r="CD735" s="279"/>
      <c r="CE735" s="279"/>
      <c r="CF735" s="279"/>
      <c r="CG735" s="279"/>
      <c r="CH735" s="279"/>
      <c r="CI735" s="279"/>
      <c r="CJ735" s="279"/>
      <c r="CK735" s="279"/>
      <c r="CL735" s="279"/>
      <c r="CM735" s="279"/>
      <c r="CN735" s="279"/>
      <c r="CO735" s="279"/>
      <c r="CP735" s="289" t="str">
        <f t="shared" si="38"/>
        <v/>
      </c>
      <c r="CQ735" s="202"/>
    </row>
    <row r="736" spans="1:95" x14ac:dyDescent="0.3">
      <c r="A736" s="99"/>
      <c r="B736" s="268">
        <f t="shared" si="39"/>
        <v>727</v>
      </c>
      <c r="C736" s="280"/>
      <c r="D736" s="280"/>
      <c r="F736" s="280"/>
      <c r="G736" s="282"/>
      <c r="H736" s="101"/>
      <c r="I736" s="283"/>
      <c r="J736" s="283"/>
      <c r="K736" s="283"/>
      <c r="L736" s="283"/>
      <c r="M736" s="283"/>
      <c r="N736" s="283"/>
      <c r="O736" s="283"/>
      <c r="P736" s="101"/>
      <c r="Q736" s="283"/>
      <c r="R736" s="283"/>
      <c r="S736" s="283"/>
      <c r="T736" s="283"/>
      <c r="U736" s="283"/>
      <c r="V736" s="283"/>
      <c r="W736" s="283"/>
      <c r="X736" s="102"/>
      <c r="Y736" s="284"/>
      <c r="Z736" s="284"/>
      <c r="AA736" s="284"/>
      <c r="AB736" s="206" t="str">
        <f t="shared" si="37"/>
        <v/>
      </c>
      <c r="AC736" s="285"/>
      <c r="AD736" s="286"/>
      <c r="AE736" s="102"/>
      <c r="AF736" s="287"/>
      <c r="AG736" s="287"/>
      <c r="AH736" s="102"/>
      <c r="AI736" s="279"/>
      <c r="AJ736" s="279"/>
      <c r="AK736" s="279"/>
      <c r="AL736" s="279"/>
      <c r="AM736" s="279"/>
      <c r="AN736" s="279"/>
      <c r="AO736" s="279"/>
      <c r="AP736" s="279"/>
      <c r="AQ736" s="92"/>
      <c r="AR736" s="279"/>
      <c r="AS736" s="279"/>
      <c r="AT736" s="279"/>
      <c r="AU736" s="279"/>
      <c r="AV736" s="279"/>
      <c r="AW736" s="279"/>
      <c r="AX736" s="279"/>
      <c r="AY736" s="279"/>
      <c r="AZ736" s="279"/>
      <c r="BA736" s="279"/>
      <c r="BB736" s="279"/>
      <c r="BC736" s="279"/>
      <c r="BD736" s="279"/>
      <c r="BE736" s="279"/>
      <c r="BF736" s="279"/>
      <c r="BG736" s="279"/>
      <c r="BH736" s="279"/>
      <c r="BI736" s="279"/>
      <c r="BJ736" s="279"/>
      <c r="BK736" s="279"/>
      <c r="BL736" s="279"/>
      <c r="BM736" s="279"/>
      <c r="BN736" s="279"/>
      <c r="BO736" s="279"/>
      <c r="BP736" s="279"/>
      <c r="BQ736" s="279"/>
      <c r="BR736" s="279"/>
      <c r="BS736" s="279"/>
      <c r="BT736" s="279"/>
      <c r="BU736" s="279"/>
      <c r="BV736" s="279"/>
      <c r="BW736" s="279"/>
      <c r="BX736" s="279"/>
      <c r="BY736" s="279"/>
      <c r="BZ736" s="279"/>
      <c r="CA736" s="279"/>
      <c r="CB736" s="279"/>
      <c r="CC736" s="279"/>
      <c r="CD736" s="279"/>
      <c r="CE736" s="279"/>
      <c r="CF736" s="279"/>
      <c r="CG736" s="279"/>
      <c r="CH736" s="279"/>
      <c r="CI736" s="279"/>
      <c r="CJ736" s="279"/>
      <c r="CK736" s="279"/>
      <c r="CL736" s="279"/>
      <c r="CM736" s="279"/>
      <c r="CN736" s="279"/>
      <c r="CO736" s="279"/>
      <c r="CP736" s="289" t="str">
        <f t="shared" si="38"/>
        <v/>
      </c>
      <c r="CQ736" s="202"/>
    </row>
    <row r="737" spans="1:95" x14ac:dyDescent="0.3">
      <c r="A737" s="99"/>
      <c r="B737" s="268">
        <f t="shared" si="39"/>
        <v>728</v>
      </c>
      <c r="C737" s="280"/>
      <c r="D737" s="280"/>
      <c r="F737" s="280"/>
      <c r="G737" s="282"/>
      <c r="H737" s="101"/>
      <c r="I737" s="283"/>
      <c r="J737" s="283"/>
      <c r="K737" s="283"/>
      <c r="L737" s="283"/>
      <c r="M737" s="283"/>
      <c r="N737" s="283"/>
      <c r="O737" s="283"/>
      <c r="P737" s="101"/>
      <c r="Q737" s="283"/>
      <c r="R737" s="283"/>
      <c r="S737" s="283"/>
      <c r="T737" s="283"/>
      <c r="U737" s="283"/>
      <c r="V737" s="283"/>
      <c r="W737" s="283"/>
      <c r="X737" s="102"/>
      <c r="Y737" s="284"/>
      <c r="Z737" s="284"/>
      <c r="AA737" s="284"/>
      <c r="AB737" s="206" t="str">
        <f t="shared" si="37"/>
        <v/>
      </c>
      <c r="AC737" s="285"/>
      <c r="AD737" s="286"/>
      <c r="AE737" s="102"/>
      <c r="AF737" s="287"/>
      <c r="AG737" s="287"/>
      <c r="AH737" s="102"/>
      <c r="AI737" s="279"/>
      <c r="AJ737" s="279"/>
      <c r="AK737" s="279"/>
      <c r="AL737" s="279"/>
      <c r="AM737" s="279"/>
      <c r="AN737" s="279"/>
      <c r="AO737" s="279"/>
      <c r="AP737" s="279"/>
      <c r="AQ737" s="92"/>
      <c r="AR737" s="279"/>
      <c r="AS737" s="279"/>
      <c r="AT737" s="279"/>
      <c r="AU737" s="279"/>
      <c r="AV737" s="279"/>
      <c r="AW737" s="279"/>
      <c r="AX737" s="279"/>
      <c r="AY737" s="279"/>
      <c r="AZ737" s="279"/>
      <c r="BA737" s="279"/>
      <c r="BB737" s="279"/>
      <c r="BC737" s="279"/>
      <c r="BD737" s="279"/>
      <c r="BE737" s="279"/>
      <c r="BF737" s="279"/>
      <c r="BG737" s="279"/>
      <c r="BH737" s="279"/>
      <c r="BI737" s="279"/>
      <c r="BJ737" s="279"/>
      <c r="BK737" s="279"/>
      <c r="BL737" s="279"/>
      <c r="BM737" s="279"/>
      <c r="BN737" s="279"/>
      <c r="BO737" s="279"/>
      <c r="BP737" s="279"/>
      <c r="BQ737" s="279"/>
      <c r="BR737" s="279"/>
      <c r="BS737" s="279"/>
      <c r="BT737" s="279"/>
      <c r="BU737" s="279"/>
      <c r="BV737" s="279"/>
      <c r="BW737" s="279"/>
      <c r="BX737" s="279"/>
      <c r="BY737" s="279"/>
      <c r="BZ737" s="279"/>
      <c r="CA737" s="279"/>
      <c r="CB737" s="279"/>
      <c r="CC737" s="279"/>
      <c r="CD737" s="279"/>
      <c r="CE737" s="279"/>
      <c r="CF737" s="279"/>
      <c r="CG737" s="279"/>
      <c r="CH737" s="279"/>
      <c r="CI737" s="279"/>
      <c r="CJ737" s="279"/>
      <c r="CK737" s="279"/>
      <c r="CL737" s="279"/>
      <c r="CM737" s="279"/>
      <c r="CN737" s="279"/>
      <c r="CO737" s="279"/>
      <c r="CP737" s="289" t="str">
        <f t="shared" si="38"/>
        <v/>
      </c>
      <c r="CQ737" s="202"/>
    </row>
    <row r="738" spans="1:95" x14ac:dyDescent="0.3">
      <c r="A738" s="99"/>
      <c r="B738" s="268">
        <f t="shared" si="39"/>
        <v>729</v>
      </c>
      <c r="C738" s="280"/>
      <c r="D738" s="280"/>
      <c r="F738" s="280"/>
      <c r="G738" s="282"/>
      <c r="H738" s="101"/>
      <c r="I738" s="283"/>
      <c r="J738" s="283"/>
      <c r="K738" s="283"/>
      <c r="L738" s="283"/>
      <c r="M738" s="283"/>
      <c r="N738" s="283"/>
      <c r="O738" s="283"/>
      <c r="P738" s="101"/>
      <c r="Q738" s="283"/>
      <c r="R738" s="283"/>
      <c r="S738" s="283"/>
      <c r="T738" s="283"/>
      <c r="U738" s="283"/>
      <c r="V738" s="283"/>
      <c r="W738" s="283"/>
      <c r="X738" s="102"/>
      <c r="Y738" s="284"/>
      <c r="Z738" s="284"/>
      <c r="AA738" s="284"/>
      <c r="AB738" s="206" t="str">
        <f t="shared" si="37"/>
        <v/>
      </c>
      <c r="AC738" s="285"/>
      <c r="AD738" s="286"/>
      <c r="AE738" s="102"/>
      <c r="AF738" s="287"/>
      <c r="AG738" s="287"/>
      <c r="AH738" s="102"/>
      <c r="AI738" s="279"/>
      <c r="AJ738" s="279"/>
      <c r="AK738" s="279"/>
      <c r="AL738" s="279"/>
      <c r="AM738" s="279"/>
      <c r="AN738" s="279"/>
      <c r="AO738" s="279"/>
      <c r="AP738" s="279"/>
      <c r="AQ738" s="92"/>
      <c r="AR738" s="279"/>
      <c r="AS738" s="279"/>
      <c r="AT738" s="279"/>
      <c r="AU738" s="279"/>
      <c r="AV738" s="279"/>
      <c r="AW738" s="279"/>
      <c r="AX738" s="279"/>
      <c r="AY738" s="279"/>
      <c r="AZ738" s="279"/>
      <c r="BA738" s="279"/>
      <c r="BB738" s="279"/>
      <c r="BC738" s="279"/>
      <c r="BD738" s="279"/>
      <c r="BE738" s="279"/>
      <c r="BF738" s="279"/>
      <c r="BG738" s="279"/>
      <c r="BH738" s="279"/>
      <c r="BI738" s="279"/>
      <c r="BJ738" s="279"/>
      <c r="BK738" s="279"/>
      <c r="BL738" s="279"/>
      <c r="BM738" s="279"/>
      <c r="BN738" s="279"/>
      <c r="BO738" s="279"/>
      <c r="BP738" s="279"/>
      <c r="BQ738" s="279"/>
      <c r="BR738" s="279"/>
      <c r="BS738" s="279"/>
      <c r="BT738" s="279"/>
      <c r="BU738" s="279"/>
      <c r="BV738" s="279"/>
      <c r="BW738" s="279"/>
      <c r="BX738" s="279"/>
      <c r="BY738" s="279"/>
      <c r="BZ738" s="279"/>
      <c r="CA738" s="279"/>
      <c r="CB738" s="279"/>
      <c r="CC738" s="279"/>
      <c r="CD738" s="279"/>
      <c r="CE738" s="279"/>
      <c r="CF738" s="279"/>
      <c r="CG738" s="279"/>
      <c r="CH738" s="279"/>
      <c r="CI738" s="279"/>
      <c r="CJ738" s="279"/>
      <c r="CK738" s="279"/>
      <c r="CL738" s="279"/>
      <c r="CM738" s="279"/>
      <c r="CN738" s="279"/>
      <c r="CO738" s="279"/>
      <c r="CP738" s="289" t="str">
        <f t="shared" si="38"/>
        <v/>
      </c>
      <c r="CQ738" s="202"/>
    </row>
    <row r="739" spans="1:95" x14ac:dyDescent="0.3">
      <c r="A739" s="99"/>
      <c r="B739" s="268">
        <f t="shared" si="39"/>
        <v>730</v>
      </c>
      <c r="C739" s="280"/>
      <c r="D739" s="280"/>
      <c r="F739" s="280"/>
      <c r="G739" s="282"/>
      <c r="H739" s="101"/>
      <c r="I739" s="283"/>
      <c r="J739" s="283"/>
      <c r="K739" s="283"/>
      <c r="L739" s="283"/>
      <c r="M739" s="283"/>
      <c r="N739" s="283"/>
      <c r="O739" s="283"/>
      <c r="P739" s="101"/>
      <c r="Q739" s="283"/>
      <c r="R739" s="283"/>
      <c r="S739" s="283"/>
      <c r="T739" s="283"/>
      <c r="U739" s="283"/>
      <c r="V739" s="283"/>
      <c r="W739" s="283"/>
      <c r="X739" s="102"/>
      <c r="Y739" s="284"/>
      <c r="Z739" s="284"/>
      <c r="AA739" s="284"/>
      <c r="AB739" s="206" t="str">
        <f t="shared" si="37"/>
        <v/>
      </c>
      <c r="AC739" s="285"/>
      <c r="AD739" s="286"/>
      <c r="AE739" s="102"/>
      <c r="AF739" s="287"/>
      <c r="AG739" s="287"/>
      <c r="AH739" s="102"/>
      <c r="AI739" s="279"/>
      <c r="AJ739" s="279"/>
      <c r="AK739" s="279"/>
      <c r="AL739" s="279"/>
      <c r="AM739" s="279"/>
      <c r="AN739" s="279"/>
      <c r="AO739" s="279"/>
      <c r="AP739" s="279"/>
      <c r="AQ739" s="92"/>
      <c r="AR739" s="279"/>
      <c r="AS739" s="279"/>
      <c r="AT739" s="279"/>
      <c r="AU739" s="279"/>
      <c r="AV739" s="279"/>
      <c r="AW739" s="279"/>
      <c r="AX739" s="279"/>
      <c r="AY739" s="279"/>
      <c r="AZ739" s="279"/>
      <c r="BA739" s="279"/>
      <c r="BB739" s="279"/>
      <c r="BC739" s="279"/>
      <c r="BD739" s="279"/>
      <c r="BE739" s="279"/>
      <c r="BF739" s="279"/>
      <c r="BG739" s="279"/>
      <c r="BH739" s="279"/>
      <c r="BI739" s="279"/>
      <c r="BJ739" s="279"/>
      <c r="BK739" s="279"/>
      <c r="BL739" s="279"/>
      <c r="BM739" s="279"/>
      <c r="BN739" s="279"/>
      <c r="BO739" s="279"/>
      <c r="BP739" s="279"/>
      <c r="BQ739" s="279"/>
      <c r="BR739" s="279"/>
      <c r="BS739" s="279"/>
      <c r="BT739" s="279"/>
      <c r="BU739" s="279"/>
      <c r="BV739" s="279"/>
      <c r="BW739" s="279"/>
      <c r="BX739" s="279"/>
      <c r="BY739" s="279"/>
      <c r="BZ739" s="279"/>
      <c r="CA739" s="279"/>
      <c r="CB739" s="279"/>
      <c r="CC739" s="279"/>
      <c r="CD739" s="279"/>
      <c r="CE739" s="279"/>
      <c r="CF739" s="279"/>
      <c r="CG739" s="279"/>
      <c r="CH739" s="279"/>
      <c r="CI739" s="279"/>
      <c r="CJ739" s="279"/>
      <c r="CK739" s="279"/>
      <c r="CL739" s="279"/>
      <c r="CM739" s="279"/>
      <c r="CN739" s="279"/>
      <c r="CO739" s="279"/>
      <c r="CP739" s="289" t="str">
        <f t="shared" si="38"/>
        <v/>
      </c>
      <c r="CQ739" s="202"/>
    </row>
    <row r="740" spans="1:95" x14ac:dyDescent="0.3">
      <c r="A740" s="99"/>
      <c r="B740" s="268">
        <f t="shared" si="39"/>
        <v>731</v>
      </c>
      <c r="C740" s="280"/>
      <c r="D740" s="280"/>
      <c r="F740" s="280"/>
      <c r="G740" s="282"/>
      <c r="H740" s="101"/>
      <c r="I740" s="283"/>
      <c r="J740" s="283"/>
      <c r="K740" s="283"/>
      <c r="L740" s="283"/>
      <c r="M740" s="283"/>
      <c r="N740" s="283"/>
      <c r="O740" s="283"/>
      <c r="P740" s="101"/>
      <c r="Q740" s="283"/>
      <c r="R740" s="283"/>
      <c r="S740" s="283"/>
      <c r="T740" s="283"/>
      <c r="U740" s="283"/>
      <c r="V740" s="283"/>
      <c r="W740" s="283"/>
      <c r="X740" s="102"/>
      <c r="Y740" s="284"/>
      <c r="Z740" s="284"/>
      <c r="AA740" s="284"/>
      <c r="AB740" s="206" t="str">
        <f t="shared" si="37"/>
        <v/>
      </c>
      <c r="AC740" s="285"/>
      <c r="AD740" s="286"/>
      <c r="AE740" s="102"/>
      <c r="AF740" s="287"/>
      <c r="AG740" s="287"/>
      <c r="AH740" s="102"/>
      <c r="AI740" s="279"/>
      <c r="AJ740" s="279"/>
      <c r="AK740" s="279"/>
      <c r="AL740" s="279"/>
      <c r="AM740" s="279"/>
      <c r="AN740" s="279"/>
      <c r="AO740" s="279"/>
      <c r="AP740" s="279"/>
      <c r="AQ740" s="92"/>
      <c r="AR740" s="279"/>
      <c r="AS740" s="279"/>
      <c r="AT740" s="279"/>
      <c r="AU740" s="279"/>
      <c r="AV740" s="279"/>
      <c r="AW740" s="279"/>
      <c r="AX740" s="279"/>
      <c r="AY740" s="279"/>
      <c r="AZ740" s="279"/>
      <c r="BA740" s="279"/>
      <c r="BB740" s="279"/>
      <c r="BC740" s="279"/>
      <c r="BD740" s="279"/>
      <c r="BE740" s="279"/>
      <c r="BF740" s="279"/>
      <c r="BG740" s="279"/>
      <c r="BH740" s="279"/>
      <c r="BI740" s="279"/>
      <c r="BJ740" s="279"/>
      <c r="BK740" s="279"/>
      <c r="BL740" s="279"/>
      <c r="BM740" s="279"/>
      <c r="BN740" s="279"/>
      <c r="BO740" s="279"/>
      <c r="BP740" s="279"/>
      <c r="BQ740" s="279"/>
      <c r="BR740" s="279"/>
      <c r="BS740" s="279"/>
      <c r="BT740" s="279"/>
      <c r="BU740" s="279"/>
      <c r="BV740" s="279"/>
      <c r="BW740" s="279"/>
      <c r="BX740" s="279"/>
      <c r="BY740" s="279"/>
      <c r="BZ740" s="279"/>
      <c r="CA740" s="279"/>
      <c r="CB740" s="279"/>
      <c r="CC740" s="279"/>
      <c r="CD740" s="279"/>
      <c r="CE740" s="279"/>
      <c r="CF740" s="279"/>
      <c r="CG740" s="279"/>
      <c r="CH740" s="279"/>
      <c r="CI740" s="279"/>
      <c r="CJ740" s="279"/>
      <c r="CK740" s="279"/>
      <c r="CL740" s="279"/>
      <c r="CM740" s="279"/>
      <c r="CN740" s="279"/>
      <c r="CO740" s="279"/>
      <c r="CP740" s="289" t="str">
        <f t="shared" si="38"/>
        <v/>
      </c>
      <c r="CQ740" s="202"/>
    </row>
    <row r="741" spans="1:95" x14ac:dyDescent="0.3">
      <c r="A741" s="99"/>
      <c r="B741" s="268">
        <f t="shared" si="39"/>
        <v>732</v>
      </c>
      <c r="C741" s="280"/>
      <c r="D741" s="280"/>
      <c r="F741" s="280"/>
      <c r="G741" s="282"/>
      <c r="H741" s="101"/>
      <c r="I741" s="283"/>
      <c r="J741" s="283"/>
      <c r="K741" s="283"/>
      <c r="L741" s="283"/>
      <c r="M741" s="283"/>
      <c r="N741" s="283"/>
      <c r="O741" s="283"/>
      <c r="P741" s="101"/>
      <c r="Q741" s="283"/>
      <c r="R741" s="283"/>
      <c r="S741" s="283"/>
      <c r="T741" s="283"/>
      <c r="U741" s="283"/>
      <c r="V741" s="283"/>
      <c r="W741" s="283"/>
      <c r="X741" s="102"/>
      <c r="Y741" s="284"/>
      <c r="Z741" s="284"/>
      <c r="AA741" s="284"/>
      <c r="AB741" s="206" t="str">
        <f t="shared" si="37"/>
        <v/>
      </c>
      <c r="AC741" s="285"/>
      <c r="AD741" s="286"/>
      <c r="AE741" s="102"/>
      <c r="AF741" s="287"/>
      <c r="AG741" s="287"/>
      <c r="AH741" s="102"/>
      <c r="AI741" s="279"/>
      <c r="AJ741" s="279"/>
      <c r="AK741" s="279"/>
      <c r="AL741" s="279"/>
      <c r="AM741" s="279"/>
      <c r="AN741" s="279"/>
      <c r="AO741" s="279"/>
      <c r="AP741" s="279"/>
      <c r="AQ741" s="92"/>
      <c r="AR741" s="279"/>
      <c r="AS741" s="279"/>
      <c r="AT741" s="279"/>
      <c r="AU741" s="279"/>
      <c r="AV741" s="279"/>
      <c r="AW741" s="279"/>
      <c r="AX741" s="279"/>
      <c r="AY741" s="279"/>
      <c r="AZ741" s="279"/>
      <c r="BA741" s="279"/>
      <c r="BB741" s="279"/>
      <c r="BC741" s="279"/>
      <c r="BD741" s="279"/>
      <c r="BE741" s="279"/>
      <c r="BF741" s="279"/>
      <c r="BG741" s="279"/>
      <c r="BH741" s="279"/>
      <c r="BI741" s="279"/>
      <c r="BJ741" s="279"/>
      <c r="BK741" s="279"/>
      <c r="BL741" s="279"/>
      <c r="BM741" s="279"/>
      <c r="BN741" s="279"/>
      <c r="BO741" s="279"/>
      <c r="BP741" s="279"/>
      <c r="BQ741" s="279"/>
      <c r="BR741" s="279"/>
      <c r="BS741" s="279"/>
      <c r="BT741" s="279"/>
      <c r="BU741" s="279"/>
      <c r="BV741" s="279"/>
      <c r="BW741" s="279"/>
      <c r="BX741" s="279"/>
      <c r="BY741" s="279"/>
      <c r="BZ741" s="279"/>
      <c r="CA741" s="279"/>
      <c r="CB741" s="279"/>
      <c r="CC741" s="279"/>
      <c r="CD741" s="279"/>
      <c r="CE741" s="279"/>
      <c r="CF741" s="279"/>
      <c r="CG741" s="279"/>
      <c r="CH741" s="279"/>
      <c r="CI741" s="279"/>
      <c r="CJ741" s="279"/>
      <c r="CK741" s="279"/>
      <c r="CL741" s="279"/>
      <c r="CM741" s="279"/>
      <c r="CN741" s="279"/>
      <c r="CO741" s="279"/>
      <c r="CP741" s="289" t="str">
        <f t="shared" si="38"/>
        <v/>
      </c>
      <c r="CQ741" s="202"/>
    </row>
    <row r="742" spans="1:95" x14ac:dyDescent="0.3">
      <c r="A742" s="99"/>
      <c r="B742" s="268">
        <f t="shared" si="39"/>
        <v>733</v>
      </c>
      <c r="C742" s="280"/>
      <c r="D742" s="280"/>
      <c r="F742" s="280"/>
      <c r="G742" s="282"/>
      <c r="H742" s="101"/>
      <c r="I742" s="283"/>
      <c r="J742" s="283"/>
      <c r="K742" s="283"/>
      <c r="L742" s="283"/>
      <c r="M742" s="283"/>
      <c r="N742" s="283"/>
      <c r="O742" s="283"/>
      <c r="P742" s="101"/>
      <c r="Q742" s="283"/>
      <c r="R742" s="283"/>
      <c r="S742" s="283"/>
      <c r="T742" s="283"/>
      <c r="U742" s="283"/>
      <c r="V742" s="283"/>
      <c r="W742" s="283"/>
      <c r="X742" s="102"/>
      <c r="Y742" s="284"/>
      <c r="Z742" s="284"/>
      <c r="AA742" s="284"/>
      <c r="AB742" s="206" t="str">
        <f t="shared" si="37"/>
        <v/>
      </c>
      <c r="AC742" s="285"/>
      <c r="AD742" s="286"/>
      <c r="AE742" s="102"/>
      <c r="AF742" s="287"/>
      <c r="AG742" s="287"/>
      <c r="AH742" s="102"/>
      <c r="AI742" s="279"/>
      <c r="AJ742" s="279"/>
      <c r="AK742" s="279"/>
      <c r="AL742" s="279"/>
      <c r="AM742" s="279"/>
      <c r="AN742" s="279"/>
      <c r="AO742" s="279"/>
      <c r="AP742" s="279"/>
      <c r="AQ742" s="92"/>
      <c r="AR742" s="279"/>
      <c r="AS742" s="279"/>
      <c r="AT742" s="279"/>
      <c r="AU742" s="279"/>
      <c r="AV742" s="279"/>
      <c r="AW742" s="279"/>
      <c r="AX742" s="279"/>
      <c r="AY742" s="279"/>
      <c r="AZ742" s="279"/>
      <c r="BA742" s="279"/>
      <c r="BB742" s="279"/>
      <c r="BC742" s="279"/>
      <c r="BD742" s="279"/>
      <c r="BE742" s="279"/>
      <c r="BF742" s="279"/>
      <c r="BG742" s="279"/>
      <c r="BH742" s="279"/>
      <c r="BI742" s="279"/>
      <c r="BJ742" s="279"/>
      <c r="BK742" s="279"/>
      <c r="BL742" s="279"/>
      <c r="BM742" s="279"/>
      <c r="BN742" s="279"/>
      <c r="BO742" s="279"/>
      <c r="BP742" s="279"/>
      <c r="BQ742" s="279"/>
      <c r="BR742" s="279"/>
      <c r="BS742" s="279"/>
      <c r="BT742" s="279"/>
      <c r="BU742" s="279"/>
      <c r="BV742" s="279"/>
      <c r="BW742" s="279"/>
      <c r="BX742" s="279"/>
      <c r="BY742" s="279"/>
      <c r="BZ742" s="279"/>
      <c r="CA742" s="279"/>
      <c r="CB742" s="279"/>
      <c r="CC742" s="279"/>
      <c r="CD742" s="279"/>
      <c r="CE742" s="279"/>
      <c r="CF742" s="279"/>
      <c r="CG742" s="279"/>
      <c r="CH742" s="279"/>
      <c r="CI742" s="279"/>
      <c r="CJ742" s="279"/>
      <c r="CK742" s="279"/>
      <c r="CL742" s="279"/>
      <c r="CM742" s="279"/>
      <c r="CN742" s="279"/>
      <c r="CO742" s="279"/>
      <c r="CP742" s="289" t="str">
        <f t="shared" si="38"/>
        <v/>
      </c>
      <c r="CQ742" s="202"/>
    </row>
    <row r="743" spans="1:95" x14ac:dyDescent="0.3">
      <c r="A743" s="99"/>
      <c r="B743" s="268">
        <f t="shared" si="39"/>
        <v>734</v>
      </c>
      <c r="C743" s="280"/>
      <c r="D743" s="280"/>
      <c r="F743" s="280"/>
      <c r="G743" s="282"/>
      <c r="H743" s="101"/>
      <c r="I743" s="283"/>
      <c r="J743" s="283"/>
      <c r="K743" s="283"/>
      <c r="L743" s="283"/>
      <c r="M743" s="283"/>
      <c r="N743" s="283"/>
      <c r="O743" s="283"/>
      <c r="P743" s="101"/>
      <c r="Q743" s="283"/>
      <c r="R743" s="283"/>
      <c r="S743" s="283"/>
      <c r="T743" s="283"/>
      <c r="U743" s="283"/>
      <c r="V743" s="283"/>
      <c r="W743" s="283"/>
      <c r="X743" s="102"/>
      <c r="Y743" s="284"/>
      <c r="Z743" s="284"/>
      <c r="AA743" s="284"/>
      <c r="AB743" s="206" t="str">
        <f t="shared" si="37"/>
        <v/>
      </c>
      <c r="AC743" s="285"/>
      <c r="AD743" s="286"/>
      <c r="AE743" s="102"/>
      <c r="AF743" s="287"/>
      <c r="AG743" s="287"/>
      <c r="AH743" s="102"/>
      <c r="AI743" s="279"/>
      <c r="AJ743" s="279"/>
      <c r="AK743" s="279"/>
      <c r="AL743" s="279"/>
      <c r="AM743" s="279"/>
      <c r="AN743" s="279"/>
      <c r="AO743" s="279"/>
      <c r="AP743" s="279"/>
      <c r="AQ743" s="92"/>
      <c r="AR743" s="279"/>
      <c r="AS743" s="279"/>
      <c r="AT743" s="279"/>
      <c r="AU743" s="279"/>
      <c r="AV743" s="279"/>
      <c r="AW743" s="279"/>
      <c r="AX743" s="279"/>
      <c r="AY743" s="279"/>
      <c r="AZ743" s="279"/>
      <c r="BA743" s="279"/>
      <c r="BB743" s="279"/>
      <c r="BC743" s="279"/>
      <c r="BD743" s="279"/>
      <c r="BE743" s="279"/>
      <c r="BF743" s="279"/>
      <c r="BG743" s="279"/>
      <c r="BH743" s="279"/>
      <c r="BI743" s="279"/>
      <c r="BJ743" s="279"/>
      <c r="BK743" s="279"/>
      <c r="BL743" s="279"/>
      <c r="BM743" s="279"/>
      <c r="BN743" s="279"/>
      <c r="BO743" s="279"/>
      <c r="BP743" s="279"/>
      <c r="BQ743" s="279"/>
      <c r="BR743" s="279"/>
      <c r="BS743" s="279"/>
      <c r="BT743" s="279"/>
      <c r="BU743" s="279"/>
      <c r="BV743" s="279"/>
      <c r="BW743" s="279"/>
      <c r="BX743" s="279"/>
      <c r="BY743" s="279"/>
      <c r="BZ743" s="279"/>
      <c r="CA743" s="279"/>
      <c r="CB743" s="279"/>
      <c r="CC743" s="279"/>
      <c r="CD743" s="279"/>
      <c r="CE743" s="279"/>
      <c r="CF743" s="279"/>
      <c r="CG743" s="279"/>
      <c r="CH743" s="279"/>
      <c r="CI743" s="279"/>
      <c r="CJ743" s="279"/>
      <c r="CK743" s="279"/>
      <c r="CL743" s="279"/>
      <c r="CM743" s="279"/>
      <c r="CN743" s="279"/>
      <c r="CO743" s="279"/>
      <c r="CP743" s="289" t="str">
        <f t="shared" si="38"/>
        <v/>
      </c>
      <c r="CQ743" s="202"/>
    </row>
    <row r="744" spans="1:95" x14ac:dyDescent="0.3">
      <c r="A744" s="99"/>
      <c r="B744" s="268">
        <f t="shared" si="39"/>
        <v>735</v>
      </c>
      <c r="C744" s="280"/>
      <c r="D744" s="280"/>
      <c r="F744" s="280"/>
      <c r="G744" s="282"/>
      <c r="H744" s="101"/>
      <c r="I744" s="283"/>
      <c r="J744" s="283"/>
      <c r="K744" s="283"/>
      <c r="L744" s="283"/>
      <c r="M744" s="283"/>
      <c r="N744" s="283"/>
      <c r="O744" s="283"/>
      <c r="P744" s="101"/>
      <c r="Q744" s="283"/>
      <c r="R744" s="283"/>
      <c r="S744" s="283"/>
      <c r="T744" s="283"/>
      <c r="U744" s="283"/>
      <c r="V744" s="283"/>
      <c r="W744" s="283"/>
      <c r="X744" s="102"/>
      <c r="Y744" s="284"/>
      <c r="Z744" s="284"/>
      <c r="AA744" s="284"/>
      <c r="AB744" s="206" t="str">
        <f t="shared" si="37"/>
        <v/>
      </c>
      <c r="AC744" s="285"/>
      <c r="AD744" s="286"/>
      <c r="AE744" s="102"/>
      <c r="AF744" s="287"/>
      <c r="AG744" s="287"/>
      <c r="AH744" s="102"/>
      <c r="AI744" s="279"/>
      <c r="AJ744" s="279"/>
      <c r="AK744" s="279"/>
      <c r="AL744" s="279"/>
      <c r="AM744" s="279"/>
      <c r="AN744" s="279"/>
      <c r="AO744" s="279"/>
      <c r="AP744" s="279"/>
      <c r="AQ744" s="92"/>
      <c r="AR744" s="279"/>
      <c r="AS744" s="279"/>
      <c r="AT744" s="279"/>
      <c r="AU744" s="279"/>
      <c r="AV744" s="279"/>
      <c r="AW744" s="279"/>
      <c r="AX744" s="279"/>
      <c r="AY744" s="279"/>
      <c r="AZ744" s="279"/>
      <c r="BA744" s="279"/>
      <c r="BB744" s="279"/>
      <c r="BC744" s="279"/>
      <c r="BD744" s="279"/>
      <c r="BE744" s="279"/>
      <c r="BF744" s="279"/>
      <c r="BG744" s="279"/>
      <c r="BH744" s="279"/>
      <c r="BI744" s="279"/>
      <c r="BJ744" s="279"/>
      <c r="BK744" s="279"/>
      <c r="BL744" s="279"/>
      <c r="BM744" s="279"/>
      <c r="BN744" s="279"/>
      <c r="BO744" s="279"/>
      <c r="BP744" s="279"/>
      <c r="BQ744" s="279"/>
      <c r="BR744" s="279"/>
      <c r="BS744" s="279"/>
      <c r="BT744" s="279"/>
      <c r="BU744" s="279"/>
      <c r="BV744" s="279"/>
      <c r="BW744" s="279"/>
      <c r="BX744" s="279"/>
      <c r="BY744" s="279"/>
      <c r="BZ744" s="279"/>
      <c r="CA744" s="279"/>
      <c r="CB744" s="279"/>
      <c r="CC744" s="279"/>
      <c r="CD744" s="279"/>
      <c r="CE744" s="279"/>
      <c r="CF744" s="279"/>
      <c r="CG744" s="279"/>
      <c r="CH744" s="279"/>
      <c r="CI744" s="279"/>
      <c r="CJ744" s="279"/>
      <c r="CK744" s="279"/>
      <c r="CL744" s="279"/>
      <c r="CM744" s="279"/>
      <c r="CN744" s="279"/>
      <c r="CO744" s="279"/>
      <c r="CP744" s="289" t="str">
        <f t="shared" si="38"/>
        <v/>
      </c>
      <c r="CQ744" s="202"/>
    </row>
    <row r="745" spans="1:95" x14ac:dyDescent="0.3">
      <c r="A745" s="99"/>
      <c r="B745" s="268">
        <f t="shared" si="39"/>
        <v>736</v>
      </c>
      <c r="C745" s="280"/>
      <c r="D745" s="280"/>
      <c r="F745" s="280"/>
      <c r="G745" s="282"/>
      <c r="H745" s="101"/>
      <c r="I745" s="283"/>
      <c r="J745" s="283"/>
      <c r="K745" s="283"/>
      <c r="L745" s="283"/>
      <c r="M745" s="283"/>
      <c r="N745" s="283"/>
      <c r="O745" s="283"/>
      <c r="P745" s="101"/>
      <c r="Q745" s="283"/>
      <c r="R745" s="283"/>
      <c r="S745" s="283"/>
      <c r="T745" s="283"/>
      <c r="U745" s="283"/>
      <c r="V745" s="283"/>
      <c r="W745" s="283"/>
      <c r="X745" s="102"/>
      <c r="Y745" s="284"/>
      <c r="Z745" s="284"/>
      <c r="AA745" s="284"/>
      <c r="AB745" s="206" t="str">
        <f t="shared" si="37"/>
        <v/>
      </c>
      <c r="AC745" s="285"/>
      <c r="AD745" s="286"/>
      <c r="AE745" s="102"/>
      <c r="AF745" s="287"/>
      <c r="AG745" s="287"/>
      <c r="AH745" s="102"/>
      <c r="AI745" s="279"/>
      <c r="AJ745" s="279"/>
      <c r="AK745" s="279"/>
      <c r="AL745" s="279"/>
      <c r="AM745" s="279"/>
      <c r="AN745" s="279"/>
      <c r="AO745" s="279"/>
      <c r="AP745" s="279"/>
      <c r="AQ745" s="92"/>
      <c r="AR745" s="279"/>
      <c r="AS745" s="279"/>
      <c r="AT745" s="279"/>
      <c r="AU745" s="279"/>
      <c r="AV745" s="279"/>
      <c r="AW745" s="279"/>
      <c r="AX745" s="279"/>
      <c r="AY745" s="279"/>
      <c r="AZ745" s="279"/>
      <c r="BA745" s="279"/>
      <c r="BB745" s="279"/>
      <c r="BC745" s="279"/>
      <c r="BD745" s="279"/>
      <c r="BE745" s="279"/>
      <c r="BF745" s="279"/>
      <c r="BG745" s="279"/>
      <c r="BH745" s="279"/>
      <c r="BI745" s="279"/>
      <c r="BJ745" s="279"/>
      <c r="BK745" s="279"/>
      <c r="BL745" s="279"/>
      <c r="BM745" s="279"/>
      <c r="BN745" s="279"/>
      <c r="BO745" s="279"/>
      <c r="BP745" s="279"/>
      <c r="BQ745" s="279"/>
      <c r="BR745" s="279"/>
      <c r="BS745" s="279"/>
      <c r="BT745" s="279"/>
      <c r="BU745" s="279"/>
      <c r="BV745" s="279"/>
      <c r="BW745" s="279"/>
      <c r="BX745" s="279"/>
      <c r="BY745" s="279"/>
      <c r="BZ745" s="279"/>
      <c r="CA745" s="279"/>
      <c r="CB745" s="279"/>
      <c r="CC745" s="279"/>
      <c r="CD745" s="279"/>
      <c r="CE745" s="279"/>
      <c r="CF745" s="279"/>
      <c r="CG745" s="279"/>
      <c r="CH745" s="279"/>
      <c r="CI745" s="279"/>
      <c r="CJ745" s="279"/>
      <c r="CK745" s="279"/>
      <c r="CL745" s="279"/>
      <c r="CM745" s="279"/>
      <c r="CN745" s="279"/>
      <c r="CO745" s="279"/>
      <c r="CP745" s="289" t="str">
        <f t="shared" si="38"/>
        <v/>
      </c>
      <c r="CQ745" s="202"/>
    </row>
    <row r="746" spans="1:95" x14ac:dyDescent="0.3">
      <c r="A746" s="99"/>
      <c r="B746" s="268">
        <f t="shared" si="39"/>
        <v>737</v>
      </c>
      <c r="C746" s="280"/>
      <c r="D746" s="280"/>
      <c r="F746" s="280"/>
      <c r="G746" s="282"/>
      <c r="H746" s="101"/>
      <c r="I746" s="283"/>
      <c r="J746" s="283"/>
      <c r="K746" s="283"/>
      <c r="L746" s="283"/>
      <c r="M746" s="283"/>
      <c r="N746" s="283"/>
      <c r="O746" s="283"/>
      <c r="P746" s="101"/>
      <c r="Q746" s="283"/>
      <c r="R746" s="283"/>
      <c r="S746" s="283"/>
      <c r="T746" s="283"/>
      <c r="U746" s="283"/>
      <c r="V746" s="283"/>
      <c r="W746" s="283"/>
      <c r="X746" s="102"/>
      <c r="Y746" s="284"/>
      <c r="Z746" s="284"/>
      <c r="AA746" s="284"/>
      <c r="AB746" s="206" t="str">
        <f t="shared" si="37"/>
        <v/>
      </c>
      <c r="AC746" s="285"/>
      <c r="AD746" s="286"/>
      <c r="AE746" s="102"/>
      <c r="AF746" s="287"/>
      <c r="AG746" s="287"/>
      <c r="AH746" s="102"/>
      <c r="AI746" s="279"/>
      <c r="AJ746" s="279"/>
      <c r="AK746" s="279"/>
      <c r="AL746" s="279"/>
      <c r="AM746" s="279"/>
      <c r="AN746" s="279"/>
      <c r="AO746" s="279"/>
      <c r="AP746" s="279"/>
      <c r="AQ746" s="92"/>
      <c r="AR746" s="279"/>
      <c r="AS746" s="279"/>
      <c r="AT746" s="279"/>
      <c r="AU746" s="279"/>
      <c r="AV746" s="279"/>
      <c r="AW746" s="279"/>
      <c r="AX746" s="279"/>
      <c r="AY746" s="279"/>
      <c r="AZ746" s="279"/>
      <c r="BA746" s="279"/>
      <c r="BB746" s="279"/>
      <c r="BC746" s="279"/>
      <c r="BD746" s="279"/>
      <c r="BE746" s="279"/>
      <c r="BF746" s="279"/>
      <c r="BG746" s="279"/>
      <c r="BH746" s="279"/>
      <c r="BI746" s="279"/>
      <c r="BJ746" s="279"/>
      <c r="BK746" s="279"/>
      <c r="BL746" s="279"/>
      <c r="BM746" s="279"/>
      <c r="BN746" s="279"/>
      <c r="BO746" s="279"/>
      <c r="BP746" s="279"/>
      <c r="BQ746" s="279"/>
      <c r="BR746" s="279"/>
      <c r="BS746" s="279"/>
      <c r="BT746" s="279"/>
      <c r="BU746" s="279"/>
      <c r="BV746" s="279"/>
      <c r="BW746" s="279"/>
      <c r="BX746" s="279"/>
      <c r="BY746" s="279"/>
      <c r="BZ746" s="279"/>
      <c r="CA746" s="279"/>
      <c r="CB746" s="279"/>
      <c r="CC746" s="279"/>
      <c r="CD746" s="279"/>
      <c r="CE746" s="279"/>
      <c r="CF746" s="279"/>
      <c r="CG746" s="279"/>
      <c r="CH746" s="279"/>
      <c r="CI746" s="279"/>
      <c r="CJ746" s="279"/>
      <c r="CK746" s="279"/>
      <c r="CL746" s="279"/>
      <c r="CM746" s="279"/>
      <c r="CN746" s="279"/>
      <c r="CO746" s="279"/>
      <c r="CP746" s="289" t="str">
        <f t="shared" si="38"/>
        <v/>
      </c>
      <c r="CQ746" s="202"/>
    </row>
    <row r="747" spans="1:95" x14ac:dyDescent="0.3">
      <c r="A747" s="99"/>
      <c r="B747" s="268">
        <f t="shared" si="39"/>
        <v>738</v>
      </c>
      <c r="C747" s="280"/>
      <c r="D747" s="280"/>
      <c r="F747" s="280"/>
      <c r="G747" s="282"/>
      <c r="H747" s="101"/>
      <c r="I747" s="283"/>
      <c r="J747" s="283"/>
      <c r="K747" s="283"/>
      <c r="L747" s="283"/>
      <c r="M747" s="283"/>
      <c r="N747" s="283"/>
      <c r="O747" s="283"/>
      <c r="P747" s="101"/>
      <c r="Q747" s="283"/>
      <c r="R747" s="283"/>
      <c r="S747" s="283"/>
      <c r="T747" s="283"/>
      <c r="U747" s="283"/>
      <c r="V747" s="283"/>
      <c r="W747" s="283"/>
      <c r="X747" s="102"/>
      <c r="Y747" s="284"/>
      <c r="Z747" s="284"/>
      <c r="AA747" s="284"/>
      <c r="AB747" s="206" t="str">
        <f t="shared" si="37"/>
        <v/>
      </c>
      <c r="AC747" s="285"/>
      <c r="AD747" s="286"/>
      <c r="AE747" s="102"/>
      <c r="AF747" s="287"/>
      <c r="AG747" s="287"/>
      <c r="AH747" s="102"/>
      <c r="AI747" s="279"/>
      <c r="AJ747" s="279"/>
      <c r="AK747" s="279"/>
      <c r="AL747" s="279"/>
      <c r="AM747" s="279"/>
      <c r="AN747" s="279"/>
      <c r="AO747" s="279"/>
      <c r="AP747" s="279"/>
      <c r="AQ747" s="92"/>
      <c r="AR747" s="279"/>
      <c r="AS747" s="279"/>
      <c r="AT747" s="279"/>
      <c r="AU747" s="279"/>
      <c r="AV747" s="279"/>
      <c r="AW747" s="279"/>
      <c r="AX747" s="279"/>
      <c r="AY747" s="279"/>
      <c r="AZ747" s="279"/>
      <c r="BA747" s="279"/>
      <c r="BB747" s="279"/>
      <c r="BC747" s="279"/>
      <c r="BD747" s="279"/>
      <c r="BE747" s="279"/>
      <c r="BF747" s="279"/>
      <c r="BG747" s="279"/>
      <c r="BH747" s="279"/>
      <c r="BI747" s="279"/>
      <c r="BJ747" s="279"/>
      <c r="BK747" s="279"/>
      <c r="BL747" s="279"/>
      <c r="BM747" s="279"/>
      <c r="BN747" s="279"/>
      <c r="BO747" s="279"/>
      <c r="BP747" s="279"/>
      <c r="BQ747" s="279"/>
      <c r="BR747" s="279"/>
      <c r="BS747" s="279"/>
      <c r="BT747" s="279"/>
      <c r="BU747" s="279"/>
      <c r="BV747" s="279"/>
      <c r="BW747" s="279"/>
      <c r="BX747" s="279"/>
      <c r="BY747" s="279"/>
      <c r="BZ747" s="279"/>
      <c r="CA747" s="279"/>
      <c r="CB747" s="279"/>
      <c r="CC747" s="279"/>
      <c r="CD747" s="279"/>
      <c r="CE747" s="279"/>
      <c r="CF747" s="279"/>
      <c r="CG747" s="279"/>
      <c r="CH747" s="279"/>
      <c r="CI747" s="279"/>
      <c r="CJ747" s="279"/>
      <c r="CK747" s="279"/>
      <c r="CL747" s="279"/>
      <c r="CM747" s="279"/>
      <c r="CN747" s="279"/>
      <c r="CO747" s="279"/>
      <c r="CP747" s="289" t="str">
        <f t="shared" si="38"/>
        <v/>
      </c>
      <c r="CQ747" s="202"/>
    </row>
    <row r="748" spans="1:95" x14ac:dyDescent="0.3">
      <c r="A748" s="99"/>
      <c r="B748" s="268">
        <f t="shared" si="39"/>
        <v>739</v>
      </c>
      <c r="C748" s="280"/>
      <c r="D748" s="280"/>
      <c r="F748" s="280"/>
      <c r="G748" s="282"/>
      <c r="H748" s="101"/>
      <c r="I748" s="283"/>
      <c r="J748" s="283"/>
      <c r="K748" s="283"/>
      <c r="L748" s="283"/>
      <c r="M748" s="283"/>
      <c r="N748" s="283"/>
      <c r="O748" s="283"/>
      <c r="P748" s="101"/>
      <c r="Q748" s="283"/>
      <c r="R748" s="283"/>
      <c r="S748" s="283"/>
      <c r="T748" s="283"/>
      <c r="U748" s="283"/>
      <c r="V748" s="283"/>
      <c r="W748" s="283"/>
      <c r="X748" s="102"/>
      <c r="Y748" s="284"/>
      <c r="Z748" s="284"/>
      <c r="AA748" s="284"/>
      <c r="AB748" s="206" t="str">
        <f t="shared" si="37"/>
        <v/>
      </c>
      <c r="AC748" s="285"/>
      <c r="AD748" s="286"/>
      <c r="AE748" s="102"/>
      <c r="AF748" s="287"/>
      <c r="AG748" s="287"/>
      <c r="AH748" s="102"/>
      <c r="AI748" s="279"/>
      <c r="AJ748" s="279"/>
      <c r="AK748" s="279"/>
      <c r="AL748" s="279"/>
      <c r="AM748" s="279"/>
      <c r="AN748" s="279"/>
      <c r="AO748" s="279"/>
      <c r="AP748" s="279"/>
      <c r="AQ748" s="92"/>
      <c r="AR748" s="279"/>
      <c r="AS748" s="279"/>
      <c r="AT748" s="279"/>
      <c r="AU748" s="279"/>
      <c r="AV748" s="279"/>
      <c r="AW748" s="279"/>
      <c r="AX748" s="279"/>
      <c r="AY748" s="279"/>
      <c r="AZ748" s="279"/>
      <c r="BA748" s="279"/>
      <c r="BB748" s="279"/>
      <c r="BC748" s="279"/>
      <c r="BD748" s="279"/>
      <c r="BE748" s="279"/>
      <c r="BF748" s="279"/>
      <c r="BG748" s="279"/>
      <c r="BH748" s="279"/>
      <c r="BI748" s="279"/>
      <c r="BJ748" s="279"/>
      <c r="BK748" s="279"/>
      <c r="BL748" s="279"/>
      <c r="BM748" s="279"/>
      <c r="BN748" s="279"/>
      <c r="BO748" s="279"/>
      <c r="BP748" s="279"/>
      <c r="BQ748" s="279"/>
      <c r="BR748" s="279"/>
      <c r="BS748" s="279"/>
      <c r="BT748" s="279"/>
      <c r="BU748" s="279"/>
      <c r="BV748" s="279"/>
      <c r="BW748" s="279"/>
      <c r="BX748" s="279"/>
      <c r="BY748" s="279"/>
      <c r="BZ748" s="279"/>
      <c r="CA748" s="279"/>
      <c r="CB748" s="279"/>
      <c r="CC748" s="279"/>
      <c r="CD748" s="279"/>
      <c r="CE748" s="279"/>
      <c r="CF748" s="279"/>
      <c r="CG748" s="279"/>
      <c r="CH748" s="279"/>
      <c r="CI748" s="279"/>
      <c r="CJ748" s="279"/>
      <c r="CK748" s="279"/>
      <c r="CL748" s="279"/>
      <c r="CM748" s="279"/>
      <c r="CN748" s="279"/>
      <c r="CO748" s="279"/>
      <c r="CP748" s="289" t="str">
        <f t="shared" si="38"/>
        <v/>
      </c>
      <c r="CQ748" s="202"/>
    </row>
    <row r="749" spans="1:95" x14ac:dyDescent="0.3">
      <c r="A749" s="99"/>
      <c r="B749" s="268">
        <f t="shared" si="39"/>
        <v>740</v>
      </c>
      <c r="C749" s="280"/>
      <c r="D749" s="280"/>
      <c r="F749" s="280"/>
      <c r="G749" s="282"/>
      <c r="H749" s="101"/>
      <c r="I749" s="283"/>
      <c r="J749" s="283"/>
      <c r="K749" s="283"/>
      <c r="L749" s="283"/>
      <c r="M749" s="283"/>
      <c r="N749" s="283"/>
      <c r="O749" s="283"/>
      <c r="P749" s="101"/>
      <c r="Q749" s="283"/>
      <c r="R749" s="283"/>
      <c r="S749" s="283"/>
      <c r="T749" s="283"/>
      <c r="U749" s="283"/>
      <c r="V749" s="283"/>
      <c r="W749" s="283"/>
      <c r="X749" s="102"/>
      <c r="Y749" s="284"/>
      <c r="Z749" s="284"/>
      <c r="AA749" s="284"/>
      <c r="AB749" s="206" t="str">
        <f t="shared" si="37"/>
        <v/>
      </c>
      <c r="AC749" s="285"/>
      <c r="AD749" s="286"/>
      <c r="AE749" s="102"/>
      <c r="AF749" s="287"/>
      <c r="AG749" s="287"/>
      <c r="AH749" s="102"/>
      <c r="AI749" s="279"/>
      <c r="AJ749" s="279"/>
      <c r="AK749" s="279"/>
      <c r="AL749" s="279"/>
      <c r="AM749" s="279"/>
      <c r="AN749" s="279"/>
      <c r="AO749" s="279"/>
      <c r="AP749" s="279"/>
      <c r="AQ749" s="92"/>
      <c r="AR749" s="279"/>
      <c r="AS749" s="279"/>
      <c r="AT749" s="279"/>
      <c r="AU749" s="279"/>
      <c r="AV749" s="279"/>
      <c r="AW749" s="279"/>
      <c r="AX749" s="279"/>
      <c r="AY749" s="279"/>
      <c r="AZ749" s="279"/>
      <c r="BA749" s="279"/>
      <c r="BB749" s="279"/>
      <c r="BC749" s="279"/>
      <c r="BD749" s="279"/>
      <c r="BE749" s="279"/>
      <c r="BF749" s="279"/>
      <c r="BG749" s="279"/>
      <c r="BH749" s="279"/>
      <c r="BI749" s="279"/>
      <c r="BJ749" s="279"/>
      <c r="BK749" s="279"/>
      <c r="BL749" s="279"/>
      <c r="BM749" s="279"/>
      <c r="BN749" s="279"/>
      <c r="BO749" s="279"/>
      <c r="BP749" s="279"/>
      <c r="BQ749" s="279"/>
      <c r="BR749" s="279"/>
      <c r="BS749" s="279"/>
      <c r="BT749" s="279"/>
      <c r="BU749" s="279"/>
      <c r="BV749" s="279"/>
      <c r="BW749" s="279"/>
      <c r="BX749" s="279"/>
      <c r="BY749" s="279"/>
      <c r="BZ749" s="279"/>
      <c r="CA749" s="279"/>
      <c r="CB749" s="279"/>
      <c r="CC749" s="279"/>
      <c r="CD749" s="279"/>
      <c r="CE749" s="279"/>
      <c r="CF749" s="279"/>
      <c r="CG749" s="279"/>
      <c r="CH749" s="279"/>
      <c r="CI749" s="279"/>
      <c r="CJ749" s="279"/>
      <c r="CK749" s="279"/>
      <c r="CL749" s="279"/>
      <c r="CM749" s="279"/>
      <c r="CN749" s="279"/>
      <c r="CO749" s="279"/>
      <c r="CP749" s="289" t="str">
        <f t="shared" si="38"/>
        <v/>
      </c>
      <c r="CQ749" s="202"/>
    </row>
    <row r="750" spans="1:95" x14ac:dyDescent="0.3">
      <c r="A750" s="99"/>
      <c r="B750" s="268">
        <f t="shared" si="39"/>
        <v>741</v>
      </c>
      <c r="C750" s="280"/>
      <c r="D750" s="280"/>
      <c r="F750" s="280"/>
      <c r="G750" s="282"/>
      <c r="H750" s="101"/>
      <c r="I750" s="283"/>
      <c r="J750" s="283"/>
      <c r="K750" s="283"/>
      <c r="L750" s="283"/>
      <c r="M750" s="283"/>
      <c r="N750" s="283"/>
      <c r="O750" s="283"/>
      <c r="P750" s="101"/>
      <c r="Q750" s="283"/>
      <c r="R750" s="283"/>
      <c r="S750" s="283"/>
      <c r="T750" s="283"/>
      <c r="U750" s="283"/>
      <c r="V750" s="283"/>
      <c r="W750" s="283"/>
      <c r="X750" s="102"/>
      <c r="Y750" s="284"/>
      <c r="Z750" s="284"/>
      <c r="AA750" s="284"/>
      <c r="AB750" s="206" t="str">
        <f t="shared" si="37"/>
        <v/>
      </c>
      <c r="AC750" s="285"/>
      <c r="AD750" s="286"/>
      <c r="AE750" s="102"/>
      <c r="AF750" s="287"/>
      <c r="AG750" s="287"/>
      <c r="AH750" s="102"/>
      <c r="AI750" s="279"/>
      <c r="AJ750" s="279"/>
      <c r="AK750" s="279"/>
      <c r="AL750" s="279"/>
      <c r="AM750" s="279"/>
      <c r="AN750" s="279"/>
      <c r="AO750" s="279"/>
      <c r="AP750" s="279"/>
      <c r="AQ750" s="92"/>
      <c r="AR750" s="279"/>
      <c r="AS750" s="279"/>
      <c r="AT750" s="279"/>
      <c r="AU750" s="279"/>
      <c r="AV750" s="279"/>
      <c r="AW750" s="279"/>
      <c r="AX750" s="279"/>
      <c r="AY750" s="279"/>
      <c r="AZ750" s="279"/>
      <c r="BA750" s="279"/>
      <c r="BB750" s="279"/>
      <c r="BC750" s="279"/>
      <c r="BD750" s="279"/>
      <c r="BE750" s="279"/>
      <c r="BF750" s="279"/>
      <c r="BG750" s="279"/>
      <c r="BH750" s="279"/>
      <c r="BI750" s="279"/>
      <c r="BJ750" s="279"/>
      <c r="BK750" s="279"/>
      <c r="BL750" s="279"/>
      <c r="BM750" s="279"/>
      <c r="BN750" s="279"/>
      <c r="BO750" s="279"/>
      <c r="BP750" s="279"/>
      <c r="BQ750" s="279"/>
      <c r="BR750" s="279"/>
      <c r="BS750" s="279"/>
      <c r="BT750" s="279"/>
      <c r="BU750" s="279"/>
      <c r="BV750" s="279"/>
      <c r="BW750" s="279"/>
      <c r="BX750" s="279"/>
      <c r="BY750" s="279"/>
      <c r="BZ750" s="279"/>
      <c r="CA750" s="279"/>
      <c r="CB750" s="279"/>
      <c r="CC750" s="279"/>
      <c r="CD750" s="279"/>
      <c r="CE750" s="279"/>
      <c r="CF750" s="279"/>
      <c r="CG750" s="279"/>
      <c r="CH750" s="279"/>
      <c r="CI750" s="279"/>
      <c r="CJ750" s="279"/>
      <c r="CK750" s="279"/>
      <c r="CL750" s="279"/>
      <c r="CM750" s="279"/>
      <c r="CN750" s="279"/>
      <c r="CO750" s="279"/>
      <c r="CP750" s="289" t="str">
        <f t="shared" si="38"/>
        <v/>
      </c>
      <c r="CQ750" s="202"/>
    </row>
    <row r="751" spans="1:95" x14ac:dyDescent="0.3">
      <c r="A751" s="99"/>
      <c r="B751" s="268">
        <f t="shared" si="39"/>
        <v>742</v>
      </c>
      <c r="C751" s="280"/>
      <c r="D751" s="280"/>
      <c r="F751" s="280"/>
      <c r="G751" s="282"/>
      <c r="H751" s="101"/>
      <c r="I751" s="283"/>
      <c r="J751" s="283"/>
      <c r="K751" s="283"/>
      <c r="L751" s="283"/>
      <c r="M751" s="283"/>
      <c r="N751" s="283"/>
      <c r="O751" s="283"/>
      <c r="P751" s="101"/>
      <c r="Q751" s="283"/>
      <c r="R751" s="283"/>
      <c r="S751" s="283"/>
      <c r="T751" s="283"/>
      <c r="U751" s="283"/>
      <c r="V751" s="283"/>
      <c r="W751" s="283"/>
      <c r="X751" s="102"/>
      <c r="Y751" s="284"/>
      <c r="Z751" s="284"/>
      <c r="AA751" s="284"/>
      <c r="AB751" s="206" t="str">
        <f t="shared" si="37"/>
        <v/>
      </c>
      <c r="AC751" s="285"/>
      <c r="AD751" s="286"/>
      <c r="AE751" s="102"/>
      <c r="AF751" s="287"/>
      <c r="AG751" s="287"/>
      <c r="AH751" s="102"/>
      <c r="AI751" s="279"/>
      <c r="AJ751" s="279"/>
      <c r="AK751" s="279"/>
      <c r="AL751" s="279"/>
      <c r="AM751" s="279"/>
      <c r="AN751" s="279"/>
      <c r="AO751" s="279"/>
      <c r="AP751" s="279"/>
      <c r="AQ751" s="92"/>
      <c r="AR751" s="279"/>
      <c r="AS751" s="279"/>
      <c r="AT751" s="279"/>
      <c r="AU751" s="279"/>
      <c r="AV751" s="279"/>
      <c r="AW751" s="279"/>
      <c r="AX751" s="279"/>
      <c r="AY751" s="279"/>
      <c r="AZ751" s="279"/>
      <c r="BA751" s="279"/>
      <c r="BB751" s="279"/>
      <c r="BC751" s="279"/>
      <c r="BD751" s="279"/>
      <c r="BE751" s="279"/>
      <c r="BF751" s="279"/>
      <c r="BG751" s="279"/>
      <c r="BH751" s="279"/>
      <c r="BI751" s="279"/>
      <c r="BJ751" s="279"/>
      <c r="BK751" s="279"/>
      <c r="BL751" s="279"/>
      <c r="BM751" s="279"/>
      <c r="BN751" s="279"/>
      <c r="BO751" s="279"/>
      <c r="BP751" s="279"/>
      <c r="BQ751" s="279"/>
      <c r="BR751" s="279"/>
      <c r="BS751" s="279"/>
      <c r="BT751" s="279"/>
      <c r="BU751" s="279"/>
      <c r="BV751" s="279"/>
      <c r="BW751" s="279"/>
      <c r="BX751" s="279"/>
      <c r="BY751" s="279"/>
      <c r="BZ751" s="279"/>
      <c r="CA751" s="279"/>
      <c r="CB751" s="279"/>
      <c r="CC751" s="279"/>
      <c r="CD751" s="279"/>
      <c r="CE751" s="279"/>
      <c r="CF751" s="279"/>
      <c r="CG751" s="279"/>
      <c r="CH751" s="279"/>
      <c r="CI751" s="279"/>
      <c r="CJ751" s="279"/>
      <c r="CK751" s="279"/>
      <c r="CL751" s="279"/>
      <c r="CM751" s="279"/>
      <c r="CN751" s="279"/>
      <c r="CO751" s="279"/>
      <c r="CP751" s="289" t="str">
        <f t="shared" si="38"/>
        <v/>
      </c>
      <c r="CQ751" s="202"/>
    </row>
    <row r="752" spans="1:95" x14ac:dyDescent="0.3">
      <c r="A752" s="99"/>
      <c r="B752" s="268">
        <f t="shared" si="39"/>
        <v>743</v>
      </c>
      <c r="C752" s="280"/>
      <c r="D752" s="280"/>
      <c r="F752" s="280"/>
      <c r="G752" s="282"/>
      <c r="H752" s="101"/>
      <c r="I752" s="283"/>
      <c r="J752" s="283"/>
      <c r="K752" s="283"/>
      <c r="L752" s="283"/>
      <c r="M752" s="283"/>
      <c r="N752" s="283"/>
      <c r="O752" s="283"/>
      <c r="P752" s="101"/>
      <c r="Q752" s="283"/>
      <c r="R752" s="283"/>
      <c r="S752" s="283"/>
      <c r="T752" s="283"/>
      <c r="U752" s="283"/>
      <c r="V752" s="283"/>
      <c r="W752" s="283"/>
      <c r="X752" s="102"/>
      <c r="Y752" s="284"/>
      <c r="Z752" s="284"/>
      <c r="AA752" s="284"/>
      <c r="AB752" s="206" t="str">
        <f t="shared" si="37"/>
        <v/>
      </c>
      <c r="AC752" s="285"/>
      <c r="AD752" s="286"/>
      <c r="AE752" s="102"/>
      <c r="AF752" s="287"/>
      <c r="AG752" s="287"/>
      <c r="AH752" s="102"/>
      <c r="AI752" s="279"/>
      <c r="AJ752" s="279"/>
      <c r="AK752" s="279"/>
      <c r="AL752" s="279"/>
      <c r="AM752" s="279"/>
      <c r="AN752" s="279"/>
      <c r="AO752" s="279"/>
      <c r="AP752" s="279"/>
      <c r="AQ752" s="92"/>
      <c r="AR752" s="279"/>
      <c r="AS752" s="279"/>
      <c r="AT752" s="279"/>
      <c r="AU752" s="279"/>
      <c r="AV752" s="279"/>
      <c r="AW752" s="279"/>
      <c r="AX752" s="279"/>
      <c r="AY752" s="279"/>
      <c r="AZ752" s="279"/>
      <c r="BA752" s="279"/>
      <c r="BB752" s="279"/>
      <c r="BC752" s="279"/>
      <c r="BD752" s="279"/>
      <c r="BE752" s="279"/>
      <c r="BF752" s="279"/>
      <c r="BG752" s="279"/>
      <c r="BH752" s="279"/>
      <c r="BI752" s="279"/>
      <c r="BJ752" s="279"/>
      <c r="BK752" s="279"/>
      <c r="BL752" s="279"/>
      <c r="BM752" s="279"/>
      <c r="BN752" s="279"/>
      <c r="BO752" s="279"/>
      <c r="BP752" s="279"/>
      <c r="BQ752" s="279"/>
      <c r="BR752" s="279"/>
      <c r="BS752" s="279"/>
      <c r="BT752" s="279"/>
      <c r="BU752" s="279"/>
      <c r="BV752" s="279"/>
      <c r="BW752" s="279"/>
      <c r="BX752" s="279"/>
      <c r="BY752" s="279"/>
      <c r="BZ752" s="279"/>
      <c r="CA752" s="279"/>
      <c r="CB752" s="279"/>
      <c r="CC752" s="279"/>
      <c r="CD752" s="279"/>
      <c r="CE752" s="279"/>
      <c r="CF752" s="279"/>
      <c r="CG752" s="279"/>
      <c r="CH752" s="279"/>
      <c r="CI752" s="279"/>
      <c r="CJ752" s="279"/>
      <c r="CK752" s="279"/>
      <c r="CL752" s="279"/>
      <c r="CM752" s="279"/>
      <c r="CN752" s="279"/>
      <c r="CO752" s="279"/>
      <c r="CP752" s="289" t="str">
        <f t="shared" si="38"/>
        <v/>
      </c>
      <c r="CQ752" s="202"/>
    </row>
    <row r="753" spans="1:95" x14ac:dyDescent="0.3">
      <c r="A753" s="99"/>
      <c r="B753" s="268">
        <f t="shared" si="39"/>
        <v>744</v>
      </c>
      <c r="C753" s="280"/>
      <c r="D753" s="280"/>
      <c r="F753" s="280"/>
      <c r="G753" s="282"/>
      <c r="H753" s="101"/>
      <c r="I753" s="283"/>
      <c r="J753" s="283"/>
      <c r="K753" s="283"/>
      <c r="L753" s="283"/>
      <c r="M753" s="283"/>
      <c r="N753" s="283"/>
      <c r="O753" s="283"/>
      <c r="P753" s="101"/>
      <c r="Q753" s="283"/>
      <c r="R753" s="283"/>
      <c r="S753" s="283"/>
      <c r="T753" s="283"/>
      <c r="U753" s="283"/>
      <c r="V753" s="283"/>
      <c r="W753" s="283"/>
      <c r="X753" s="102"/>
      <c r="Y753" s="284"/>
      <c r="Z753" s="284"/>
      <c r="AA753" s="284"/>
      <c r="AB753" s="206" t="str">
        <f t="shared" si="37"/>
        <v/>
      </c>
      <c r="AC753" s="285"/>
      <c r="AD753" s="286"/>
      <c r="AE753" s="102"/>
      <c r="AF753" s="287"/>
      <c r="AG753" s="287"/>
      <c r="AH753" s="102"/>
      <c r="AI753" s="279"/>
      <c r="AJ753" s="279"/>
      <c r="AK753" s="279"/>
      <c r="AL753" s="279"/>
      <c r="AM753" s="279"/>
      <c r="AN753" s="279"/>
      <c r="AO753" s="279"/>
      <c r="AP753" s="279"/>
      <c r="AQ753" s="92"/>
      <c r="AR753" s="279"/>
      <c r="AS753" s="279"/>
      <c r="AT753" s="279"/>
      <c r="AU753" s="279"/>
      <c r="AV753" s="279"/>
      <c r="AW753" s="279"/>
      <c r="AX753" s="279"/>
      <c r="AY753" s="279"/>
      <c r="AZ753" s="279"/>
      <c r="BA753" s="279"/>
      <c r="BB753" s="279"/>
      <c r="BC753" s="279"/>
      <c r="BD753" s="279"/>
      <c r="BE753" s="279"/>
      <c r="BF753" s="279"/>
      <c r="BG753" s="279"/>
      <c r="BH753" s="279"/>
      <c r="BI753" s="279"/>
      <c r="BJ753" s="279"/>
      <c r="BK753" s="279"/>
      <c r="BL753" s="279"/>
      <c r="BM753" s="279"/>
      <c r="BN753" s="279"/>
      <c r="BO753" s="279"/>
      <c r="BP753" s="279"/>
      <c r="BQ753" s="279"/>
      <c r="BR753" s="279"/>
      <c r="BS753" s="279"/>
      <c r="BT753" s="279"/>
      <c r="BU753" s="279"/>
      <c r="BV753" s="279"/>
      <c r="BW753" s="279"/>
      <c r="BX753" s="279"/>
      <c r="BY753" s="279"/>
      <c r="BZ753" s="279"/>
      <c r="CA753" s="279"/>
      <c r="CB753" s="279"/>
      <c r="CC753" s="279"/>
      <c r="CD753" s="279"/>
      <c r="CE753" s="279"/>
      <c r="CF753" s="279"/>
      <c r="CG753" s="279"/>
      <c r="CH753" s="279"/>
      <c r="CI753" s="279"/>
      <c r="CJ753" s="279"/>
      <c r="CK753" s="279"/>
      <c r="CL753" s="279"/>
      <c r="CM753" s="279"/>
      <c r="CN753" s="279"/>
      <c r="CO753" s="279"/>
      <c r="CP753" s="289" t="str">
        <f t="shared" si="38"/>
        <v/>
      </c>
      <c r="CQ753" s="202"/>
    </row>
    <row r="754" spans="1:95" x14ac:dyDescent="0.3">
      <c r="A754" s="99"/>
      <c r="B754" s="268">
        <f t="shared" si="39"/>
        <v>745</v>
      </c>
      <c r="C754" s="280"/>
      <c r="D754" s="280"/>
      <c r="F754" s="280"/>
      <c r="G754" s="282"/>
      <c r="H754" s="101"/>
      <c r="I754" s="283"/>
      <c r="J754" s="283"/>
      <c r="K754" s="283"/>
      <c r="L754" s="283"/>
      <c r="M754" s="283"/>
      <c r="N754" s="283"/>
      <c r="O754" s="283"/>
      <c r="P754" s="101"/>
      <c r="Q754" s="283"/>
      <c r="R754" s="283"/>
      <c r="S754" s="283"/>
      <c r="T754" s="283"/>
      <c r="U754" s="283"/>
      <c r="V754" s="283"/>
      <c r="W754" s="283"/>
      <c r="X754" s="102"/>
      <c r="Y754" s="284"/>
      <c r="Z754" s="284"/>
      <c r="AA754" s="284"/>
      <c r="AB754" s="206" t="str">
        <f t="shared" si="37"/>
        <v/>
      </c>
      <c r="AC754" s="285"/>
      <c r="AD754" s="286"/>
      <c r="AE754" s="102"/>
      <c r="AF754" s="287"/>
      <c r="AG754" s="287"/>
      <c r="AH754" s="102"/>
      <c r="AI754" s="279"/>
      <c r="AJ754" s="279"/>
      <c r="AK754" s="279"/>
      <c r="AL754" s="279"/>
      <c r="AM754" s="279"/>
      <c r="AN754" s="279"/>
      <c r="AO754" s="279"/>
      <c r="AP754" s="279"/>
      <c r="AQ754" s="92"/>
      <c r="AR754" s="279"/>
      <c r="AS754" s="279"/>
      <c r="AT754" s="279"/>
      <c r="AU754" s="279"/>
      <c r="AV754" s="279"/>
      <c r="AW754" s="279"/>
      <c r="AX754" s="279"/>
      <c r="AY754" s="279"/>
      <c r="AZ754" s="279"/>
      <c r="BA754" s="279"/>
      <c r="BB754" s="279"/>
      <c r="BC754" s="279"/>
      <c r="BD754" s="279"/>
      <c r="BE754" s="279"/>
      <c r="BF754" s="279"/>
      <c r="BG754" s="279"/>
      <c r="BH754" s="279"/>
      <c r="BI754" s="279"/>
      <c r="BJ754" s="279"/>
      <c r="BK754" s="279"/>
      <c r="BL754" s="279"/>
      <c r="BM754" s="279"/>
      <c r="BN754" s="279"/>
      <c r="BO754" s="279"/>
      <c r="BP754" s="279"/>
      <c r="BQ754" s="279"/>
      <c r="BR754" s="279"/>
      <c r="BS754" s="279"/>
      <c r="BT754" s="279"/>
      <c r="BU754" s="279"/>
      <c r="BV754" s="279"/>
      <c r="BW754" s="279"/>
      <c r="BX754" s="279"/>
      <c r="BY754" s="279"/>
      <c r="BZ754" s="279"/>
      <c r="CA754" s="279"/>
      <c r="CB754" s="279"/>
      <c r="CC754" s="279"/>
      <c r="CD754" s="279"/>
      <c r="CE754" s="279"/>
      <c r="CF754" s="279"/>
      <c r="CG754" s="279"/>
      <c r="CH754" s="279"/>
      <c r="CI754" s="279"/>
      <c r="CJ754" s="279"/>
      <c r="CK754" s="279"/>
      <c r="CL754" s="279"/>
      <c r="CM754" s="279"/>
      <c r="CN754" s="279"/>
      <c r="CO754" s="279"/>
      <c r="CP754" s="289" t="str">
        <f t="shared" si="38"/>
        <v/>
      </c>
      <c r="CQ754" s="202"/>
    </row>
    <row r="755" spans="1:95" x14ac:dyDescent="0.3">
      <c r="A755" s="99"/>
      <c r="B755" s="268">
        <f t="shared" si="39"/>
        <v>746</v>
      </c>
      <c r="C755" s="280"/>
      <c r="D755" s="280"/>
      <c r="F755" s="280"/>
      <c r="G755" s="282"/>
      <c r="H755" s="101"/>
      <c r="I755" s="283"/>
      <c r="J755" s="283"/>
      <c r="K755" s="283"/>
      <c r="L755" s="283"/>
      <c r="M755" s="283"/>
      <c r="N755" s="283"/>
      <c r="O755" s="283"/>
      <c r="P755" s="101"/>
      <c r="Q755" s="283"/>
      <c r="R755" s="283"/>
      <c r="S755" s="283"/>
      <c r="T755" s="283"/>
      <c r="U755" s="283"/>
      <c r="V755" s="283"/>
      <c r="W755" s="283"/>
      <c r="X755" s="102"/>
      <c r="Y755" s="284"/>
      <c r="Z755" s="284"/>
      <c r="AA755" s="284"/>
      <c r="AB755" s="206" t="str">
        <f t="shared" si="37"/>
        <v/>
      </c>
      <c r="AC755" s="285"/>
      <c r="AD755" s="286"/>
      <c r="AE755" s="102"/>
      <c r="AF755" s="287"/>
      <c r="AG755" s="287"/>
      <c r="AH755" s="102"/>
      <c r="AI755" s="279"/>
      <c r="AJ755" s="279"/>
      <c r="AK755" s="279"/>
      <c r="AL755" s="279"/>
      <c r="AM755" s="279"/>
      <c r="AN755" s="279"/>
      <c r="AO755" s="279"/>
      <c r="AP755" s="279"/>
      <c r="AQ755" s="92"/>
      <c r="AR755" s="279"/>
      <c r="AS755" s="279"/>
      <c r="AT755" s="279"/>
      <c r="AU755" s="279"/>
      <c r="AV755" s="279"/>
      <c r="AW755" s="279"/>
      <c r="AX755" s="279"/>
      <c r="AY755" s="279"/>
      <c r="AZ755" s="279"/>
      <c r="BA755" s="279"/>
      <c r="BB755" s="279"/>
      <c r="BC755" s="279"/>
      <c r="BD755" s="279"/>
      <c r="BE755" s="279"/>
      <c r="BF755" s="279"/>
      <c r="BG755" s="279"/>
      <c r="BH755" s="279"/>
      <c r="BI755" s="279"/>
      <c r="BJ755" s="279"/>
      <c r="BK755" s="279"/>
      <c r="BL755" s="279"/>
      <c r="BM755" s="279"/>
      <c r="BN755" s="279"/>
      <c r="BO755" s="279"/>
      <c r="BP755" s="279"/>
      <c r="BQ755" s="279"/>
      <c r="BR755" s="279"/>
      <c r="BS755" s="279"/>
      <c r="BT755" s="279"/>
      <c r="BU755" s="279"/>
      <c r="BV755" s="279"/>
      <c r="BW755" s="279"/>
      <c r="BX755" s="279"/>
      <c r="BY755" s="279"/>
      <c r="BZ755" s="279"/>
      <c r="CA755" s="279"/>
      <c r="CB755" s="279"/>
      <c r="CC755" s="279"/>
      <c r="CD755" s="279"/>
      <c r="CE755" s="279"/>
      <c r="CF755" s="279"/>
      <c r="CG755" s="279"/>
      <c r="CH755" s="279"/>
      <c r="CI755" s="279"/>
      <c r="CJ755" s="279"/>
      <c r="CK755" s="279"/>
      <c r="CL755" s="279"/>
      <c r="CM755" s="279"/>
      <c r="CN755" s="279"/>
      <c r="CO755" s="279"/>
      <c r="CP755" s="289" t="str">
        <f t="shared" si="38"/>
        <v/>
      </c>
      <c r="CQ755" s="202"/>
    </row>
    <row r="756" spans="1:95" x14ac:dyDescent="0.3">
      <c r="A756" s="99"/>
      <c r="B756" s="268">
        <f t="shared" si="39"/>
        <v>747</v>
      </c>
      <c r="C756" s="280"/>
      <c r="D756" s="280"/>
      <c r="F756" s="280"/>
      <c r="G756" s="282"/>
      <c r="H756" s="101"/>
      <c r="I756" s="283"/>
      <c r="J756" s="283"/>
      <c r="K756" s="283"/>
      <c r="L756" s="283"/>
      <c r="M756" s="283"/>
      <c r="N756" s="283"/>
      <c r="O756" s="283"/>
      <c r="P756" s="101"/>
      <c r="Q756" s="283"/>
      <c r="R756" s="283"/>
      <c r="S756" s="283"/>
      <c r="T756" s="283"/>
      <c r="U756" s="283"/>
      <c r="V756" s="283"/>
      <c r="W756" s="283"/>
      <c r="X756" s="102"/>
      <c r="Y756" s="284"/>
      <c r="Z756" s="284"/>
      <c r="AA756" s="284"/>
      <c r="AB756" s="206" t="str">
        <f t="shared" si="37"/>
        <v/>
      </c>
      <c r="AC756" s="285"/>
      <c r="AD756" s="286"/>
      <c r="AE756" s="102"/>
      <c r="AF756" s="287"/>
      <c r="AG756" s="287"/>
      <c r="AH756" s="102"/>
      <c r="AI756" s="279"/>
      <c r="AJ756" s="279"/>
      <c r="AK756" s="279"/>
      <c r="AL756" s="279"/>
      <c r="AM756" s="279"/>
      <c r="AN756" s="279"/>
      <c r="AO756" s="279"/>
      <c r="AP756" s="279"/>
      <c r="AQ756" s="92"/>
      <c r="AR756" s="279"/>
      <c r="AS756" s="279"/>
      <c r="AT756" s="279"/>
      <c r="AU756" s="279"/>
      <c r="AV756" s="279"/>
      <c r="AW756" s="279"/>
      <c r="AX756" s="279"/>
      <c r="AY756" s="279"/>
      <c r="AZ756" s="279"/>
      <c r="BA756" s="279"/>
      <c r="BB756" s="279"/>
      <c r="BC756" s="279"/>
      <c r="BD756" s="279"/>
      <c r="BE756" s="279"/>
      <c r="BF756" s="279"/>
      <c r="BG756" s="279"/>
      <c r="BH756" s="279"/>
      <c r="BI756" s="279"/>
      <c r="BJ756" s="279"/>
      <c r="BK756" s="279"/>
      <c r="BL756" s="279"/>
      <c r="BM756" s="279"/>
      <c r="BN756" s="279"/>
      <c r="BO756" s="279"/>
      <c r="BP756" s="279"/>
      <c r="BQ756" s="279"/>
      <c r="BR756" s="279"/>
      <c r="BS756" s="279"/>
      <c r="BT756" s="279"/>
      <c r="BU756" s="279"/>
      <c r="BV756" s="279"/>
      <c r="BW756" s="279"/>
      <c r="BX756" s="279"/>
      <c r="BY756" s="279"/>
      <c r="BZ756" s="279"/>
      <c r="CA756" s="279"/>
      <c r="CB756" s="279"/>
      <c r="CC756" s="279"/>
      <c r="CD756" s="279"/>
      <c r="CE756" s="279"/>
      <c r="CF756" s="279"/>
      <c r="CG756" s="279"/>
      <c r="CH756" s="279"/>
      <c r="CI756" s="279"/>
      <c r="CJ756" s="279"/>
      <c r="CK756" s="279"/>
      <c r="CL756" s="279"/>
      <c r="CM756" s="279"/>
      <c r="CN756" s="279"/>
      <c r="CO756" s="279"/>
      <c r="CP756" s="289" t="str">
        <f t="shared" si="38"/>
        <v/>
      </c>
      <c r="CQ756" s="202"/>
    </row>
    <row r="757" spans="1:95" x14ac:dyDescent="0.3">
      <c r="A757" s="99"/>
      <c r="B757" s="268">
        <f t="shared" si="39"/>
        <v>748</v>
      </c>
      <c r="C757" s="280"/>
      <c r="D757" s="280"/>
      <c r="F757" s="280"/>
      <c r="G757" s="282"/>
      <c r="H757" s="101"/>
      <c r="I757" s="283"/>
      <c r="J757" s="283"/>
      <c r="K757" s="283"/>
      <c r="L757" s="283"/>
      <c r="M757" s="283"/>
      <c r="N757" s="283"/>
      <c r="O757" s="283"/>
      <c r="P757" s="101"/>
      <c r="Q757" s="283"/>
      <c r="R757" s="283"/>
      <c r="S757" s="283"/>
      <c r="T757" s="283"/>
      <c r="U757" s="283"/>
      <c r="V757" s="283"/>
      <c r="W757" s="283"/>
      <c r="X757" s="102"/>
      <c r="Y757" s="284"/>
      <c r="Z757" s="284"/>
      <c r="AA757" s="284"/>
      <c r="AB757" s="206" t="str">
        <f t="shared" si="37"/>
        <v/>
      </c>
      <c r="AC757" s="285"/>
      <c r="AD757" s="286"/>
      <c r="AE757" s="102"/>
      <c r="AF757" s="287"/>
      <c r="AG757" s="287"/>
      <c r="AH757" s="102"/>
      <c r="AI757" s="279"/>
      <c r="AJ757" s="279"/>
      <c r="AK757" s="279"/>
      <c r="AL757" s="279"/>
      <c r="AM757" s="279"/>
      <c r="AN757" s="279"/>
      <c r="AO757" s="279"/>
      <c r="AP757" s="279"/>
      <c r="AQ757" s="92"/>
      <c r="AR757" s="279"/>
      <c r="AS757" s="279"/>
      <c r="AT757" s="279"/>
      <c r="AU757" s="279"/>
      <c r="AV757" s="279"/>
      <c r="AW757" s="279"/>
      <c r="AX757" s="279"/>
      <c r="AY757" s="279"/>
      <c r="AZ757" s="279"/>
      <c r="BA757" s="279"/>
      <c r="BB757" s="279"/>
      <c r="BC757" s="279"/>
      <c r="BD757" s="279"/>
      <c r="BE757" s="279"/>
      <c r="BF757" s="279"/>
      <c r="BG757" s="279"/>
      <c r="BH757" s="279"/>
      <c r="BI757" s="279"/>
      <c r="BJ757" s="279"/>
      <c r="BK757" s="279"/>
      <c r="BL757" s="279"/>
      <c r="BM757" s="279"/>
      <c r="BN757" s="279"/>
      <c r="BO757" s="279"/>
      <c r="BP757" s="279"/>
      <c r="BQ757" s="279"/>
      <c r="BR757" s="279"/>
      <c r="BS757" s="279"/>
      <c r="BT757" s="279"/>
      <c r="BU757" s="279"/>
      <c r="BV757" s="279"/>
      <c r="BW757" s="279"/>
      <c r="BX757" s="279"/>
      <c r="BY757" s="279"/>
      <c r="BZ757" s="279"/>
      <c r="CA757" s="279"/>
      <c r="CB757" s="279"/>
      <c r="CC757" s="279"/>
      <c r="CD757" s="279"/>
      <c r="CE757" s="279"/>
      <c r="CF757" s="279"/>
      <c r="CG757" s="279"/>
      <c r="CH757" s="279"/>
      <c r="CI757" s="279"/>
      <c r="CJ757" s="279"/>
      <c r="CK757" s="279"/>
      <c r="CL757" s="279"/>
      <c r="CM757" s="279"/>
      <c r="CN757" s="279"/>
      <c r="CO757" s="279"/>
      <c r="CP757" s="289" t="str">
        <f t="shared" si="38"/>
        <v/>
      </c>
      <c r="CQ757" s="202"/>
    </row>
    <row r="758" spans="1:95" x14ac:dyDescent="0.3">
      <c r="A758" s="99"/>
      <c r="B758" s="268">
        <f t="shared" si="39"/>
        <v>749</v>
      </c>
      <c r="C758" s="280"/>
      <c r="D758" s="280"/>
      <c r="F758" s="280"/>
      <c r="G758" s="282"/>
      <c r="H758" s="101"/>
      <c r="I758" s="283"/>
      <c r="J758" s="283"/>
      <c r="K758" s="283"/>
      <c r="L758" s="283"/>
      <c r="M758" s="283"/>
      <c r="N758" s="283"/>
      <c r="O758" s="283"/>
      <c r="P758" s="101"/>
      <c r="Q758" s="283"/>
      <c r="R758" s="283"/>
      <c r="S758" s="283"/>
      <c r="T758" s="283"/>
      <c r="U758" s="283"/>
      <c r="V758" s="283"/>
      <c r="W758" s="283"/>
      <c r="X758" s="102"/>
      <c r="Y758" s="284"/>
      <c r="Z758" s="284"/>
      <c r="AA758" s="284"/>
      <c r="AB758" s="206" t="str">
        <f t="shared" si="37"/>
        <v/>
      </c>
      <c r="AC758" s="285"/>
      <c r="AD758" s="286"/>
      <c r="AE758" s="102"/>
      <c r="AF758" s="287"/>
      <c r="AG758" s="287"/>
      <c r="AH758" s="102"/>
      <c r="AI758" s="279"/>
      <c r="AJ758" s="279"/>
      <c r="AK758" s="279"/>
      <c r="AL758" s="279"/>
      <c r="AM758" s="279"/>
      <c r="AN758" s="279"/>
      <c r="AO758" s="279"/>
      <c r="AP758" s="279"/>
      <c r="AQ758" s="92"/>
      <c r="AR758" s="279"/>
      <c r="AS758" s="279"/>
      <c r="AT758" s="279"/>
      <c r="AU758" s="279"/>
      <c r="AV758" s="279"/>
      <c r="AW758" s="279"/>
      <c r="AX758" s="279"/>
      <c r="AY758" s="279"/>
      <c r="AZ758" s="279"/>
      <c r="BA758" s="279"/>
      <c r="BB758" s="279"/>
      <c r="BC758" s="279"/>
      <c r="BD758" s="279"/>
      <c r="BE758" s="279"/>
      <c r="BF758" s="279"/>
      <c r="BG758" s="279"/>
      <c r="BH758" s="279"/>
      <c r="BI758" s="279"/>
      <c r="BJ758" s="279"/>
      <c r="BK758" s="279"/>
      <c r="BL758" s="279"/>
      <c r="BM758" s="279"/>
      <c r="BN758" s="279"/>
      <c r="BO758" s="279"/>
      <c r="BP758" s="279"/>
      <c r="BQ758" s="279"/>
      <c r="BR758" s="279"/>
      <c r="BS758" s="279"/>
      <c r="BT758" s="279"/>
      <c r="BU758" s="279"/>
      <c r="BV758" s="279"/>
      <c r="BW758" s="279"/>
      <c r="BX758" s="279"/>
      <c r="BY758" s="279"/>
      <c r="BZ758" s="279"/>
      <c r="CA758" s="279"/>
      <c r="CB758" s="279"/>
      <c r="CC758" s="279"/>
      <c r="CD758" s="279"/>
      <c r="CE758" s="279"/>
      <c r="CF758" s="279"/>
      <c r="CG758" s="279"/>
      <c r="CH758" s="279"/>
      <c r="CI758" s="279"/>
      <c r="CJ758" s="279"/>
      <c r="CK758" s="279"/>
      <c r="CL758" s="279"/>
      <c r="CM758" s="279"/>
      <c r="CN758" s="279"/>
      <c r="CO758" s="279"/>
      <c r="CP758" s="289" t="str">
        <f t="shared" si="38"/>
        <v/>
      </c>
      <c r="CQ758" s="202"/>
    </row>
    <row r="759" spans="1:95" x14ac:dyDescent="0.3">
      <c r="A759" s="99"/>
      <c r="B759" s="268">
        <f t="shared" si="39"/>
        <v>750</v>
      </c>
      <c r="C759" s="280"/>
      <c r="D759" s="280"/>
      <c r="F759" s="280"/>
      <c r="G759" s="282"/>
      <c r="H759" s="101"/>
      <c r="I759" s="283"/>
      <c r="J759" s="283"/>
      <c r="K759" s="283"/>
      <c r="L759" s="283"/>
      <c r="M759" s="283"/>
      <c r="N759" s="283"/>
      <c r="O759" s="283"/>
      <c r="P759" s="101"/>
      <c r="Q759" s="283"/>
      <c r="R759" s="283"/>
      <c r="S759" s="283"/>
      <c r="T759" s="283"/>
      <c r="U759" s="283"/>
      <c r="V759" s="283"/>
      <c r="W759" s="283"/>
      <c r="X759" s="102"/>
      <c r="Y759" s="284"/>
      <c r="Z759" s="284"/>
      <c r="AA759" s="284"/>
      <c r="AB759" s="206" t="str">
        <f t="shared" si="37"/>
        <v/>
      </c>
      <c r="AC759" s="285"/>
      <c r="AD759" s="286"/>
      <c r="AE759" s="102"/>
      <c r="AF759" s="287"/>
      <c r="AG759" s="287"/>
      <c r="AH759" s="102"/>
      <c r="AI759" s="279"/>
      <c r="AJ759" s="279"/>
      <c r="AK759" s="279"/>
      <c r="AL759" s="279"/>
      <c r="AM759" s="279"/>
      <c r="AN759" s="279"/>
      <c r="AO759" s="279"/>
      <c r="AP759" s="279"/>
      <c r="AQ759" s="92"/>
      <c r="AR759" s="279"/>
      <c r="AS759" s="279"/>
      <c r="AT759" s="279"/>
      <c r="AU759" s="279"/>
      <c r="AV759" s="279"/>
      <c r="AW759" s="279"/>
      <c r="AX759" s="279"/>
      <c r="AY759" s="279"/>
      <c r="AZ759" s="279"/>
      <c r="BA759" s="279"/>
      <c r="BB759" s="279"/>
      <c r="BC759" s="279"/>
      <c r="BD759" s="279"/>
      <c r="BE759" s="279"/>
      <c r="BF759" s="279"/>
      <c r="BG759" s="279"/>
      <c r="BH759" s="279"/>
      <c r="BI759" s="279"/>
      <c r="BJ759" s="279"/>
      <c r="BK759" s="279"/>
      <c r="BL759" s="279"/>
      <c r="BM759" s="279"/>
      <c r="BN759" s="279"/>
      <c r="BO759" s="279"/>
      <c r="BP759" s="279"/>
      <c r="BQ759" s="279"/>
      <c r="BR759" s="279"/>
      <c r="BS759" s="279"/>
      <c r="BT759" s="279"/>
      <c r="BU759" s="279"/>
      <c r="BV759" s="279"/>
      <c r="BW759" s="279"/>
      <c r="BX759" s="279"/>
      <c r="BY759" s="279"/>
      <c r="BZ759" s="279"/>
      <c r="CA759" s="279"/>
      <c r="CB759" s="279"/>
      <c r="CC759" s="279"/>
      <c r="CD759" s="279"/>
      <c r="CE759" s="279"/>
      <c r="CF759" s="279"/>
      <c r="CG759" s="279"/>
      <c r="CH759" s="279"/>
      <c r="CI759" s="279"/>
      <c r="CJ759" s="279"/>
      <c r="CK759" s="279"/>
      <c r="CL759" s="279"/>
      <c r="CM759" s="279"/>
      <c r="CN759" s="279"/>
      <c r="CO759" s="279"/>
      <c r="CP759" s="289" t="str">
        <f t="shared" si="38"/>
        <v/>
      </c>
      <c r="CQ759" s="202"/>
    </row>
    <row r="760" spans="1:95" x14ac:dyDescent="0.3">
      <c r="A760" s="99"/>
      <c r="B760" s="268">
        <f t="shared" si="39"/>
        <v>751</v>
      </c>
      <c r="C760" s="280"/>
      <c r="D760" s="280"/>
      <c r="F760" s="280"/>
      <c r="G760" s="282"/>
      <c r="H760" s="101"/>
      <c r="I760" s="283"/>
      <c r="J760" s="283"/>
      <c r="K760" s="283"/>
      <c r="L760" s="283"/>
      <c r="M760" s="283"/>
      <c r="N760" s="283"/>
      <c r="O760" s="283"/>
      <c r="P760" s="101"/>
      <c r="Q760" s="283"/>
      <c r="R760" s="283"/>
      <c r="S760" s="283"/>
      <c r="T760" s="283"/>
      <c r="U760" s="283"/>
      <c r="V760" s="283"/>
      <c r="W760" s="283"/>
      <c r="X760" s="102"/>
      <c r="Y760" s="284"/>
      <c r="Z760" s="284"/>
      <c r="AA760" s="284"/>
      <c r="AB760" s="206" t="str">
        <f t="shared" si="37"/>
        <v/>
      </c>
      <c r="AC760" s="285"/>
      <c r="AD760" s="286"/>
      <c r="AE760" s="102"/>
      <c r="AF760" s="287"/>
      <c r="AG760" s="287"/>
      <c r="AH760" s="102"/>
      <c r="AI760" s="279"/>
      <c r="AJ760" s="279"/>
      <c r="AK760" s="279"/>
      <c r="AL760" s="279"/>
      <c r="AM760" s="279"/>
      <c r="AN760" s="279"/>
      <c r="AO760" s="279"/>
      <c r="AP760" s="279"/>
      <c r="AQ760" s="92"/>
      <c r="AR760" s="279"/>
      <c r="AS760" s="279"/>
      <c r="AT760" s="279"/>
      <c r="AU760" s="279"/>
      <c r="AV760" s="279"/>
      <c r="AW760" s="279"/>
      <c r="AX760" s="279"/>
      <c r="AY760" s="279"/>
      <c r="AZ760" s="279"/>
      <c r="BA760" s="279"/>
      <c r="BB760" s="279"/>
      <c r="BC760" s="279"/>
      <c r="BD760" s="279"/>
      <c r="BE760" s="279"/>
      <c r="BF760" s="279"/>
      <c r="BG760" s="279"/>
      <c r="BH760" s="279"/>
      <c r="BI760" s="279"/>
      <c r="BJ760" s="279"/>
      <c r="BK760" s="279"/>
      <c r="BL760" s="279"/>
      <c r="BM760" s="279"/>
      <c r="BN760" s="279"/>
      <c r="BO760" s="279"/>
      <c r="BP760" s="279"/>
      <c r="BQ760" s="279"/>
      <c r="BR760" s="279"/>
      <c r="BS760" s="279"/>
      <c r="BT760" s="279"/>
      <c r="BU760" s="279"/>
      <c r="BV760" s="279"/>
      <c r="BW760" s="279"/>
      <c r="BX760" s="279"/>
      <c r="BY760" s="279"/>
      <c r="BZ760" s="279"/>
      <c r="CA760" s="279"/>
      <c r="CB760" s="279"/>
      <c r="CC760" s="279"/>
      <c r="CD760" s="279"/>
      <c r="CE760" s="279"/>
      <c r="CF760" s="279"/>
      <c r="CG760" s="279"/>
      <c r="CH760" s="279"/>
      <c r="CI760" s="279"/>
      <c r="CJ760" s="279"/>
      <c r="CK760" s="279"/>
      <c r="CL760" s="279"/>
      <c r="CM760" s="279"/>
      <c r="CN760" s="279"/>
      <c r="CO760" s="279"/>
      <c r="CP760" s="289" t="str">
        <f t="shared" si="38"/>
        <v/>
      </c>
      <c r="CQ760" s="202"/>
    </row>
    <row r="761" spans="1:95" x14ac:dyDescent="0.3">
      <c r="A761" s="99"/>
      <c r="B761" s="268">
        <f t="shared" si="39"/>
        <v>752</v>
      </c>
      <c r="C761" s="280"/>
      <c r="D761" s="280"/>
      <c r="F761" s="280"/>
      <c r="G761" s="282"/>
      <c r="H761" s="101"/>
      <c r="I761" s="283"/>
      <c r="J761" s="283"/>
      <c r="K761" s="283"/>
      <c r="L761" s="283"/>
      <c r="M761" s="283"/>
      <c r="N761" s="283"/>
      <c r="O761" s="283"/>
      <c r="P761" s="101"/>
      <c r="Q761" s="283"/>
      <c r="R761" s="283"/>
      <c r="S761" s="283"/>
      <c r="T761" s="283"/>
      <c r="U761" s="283"/>
      <c r="V761" s="283"/>
      <c r="W761" s="283"/>
      <c r="X761" s="102"/>
      <c r="Y761" s="284"/>
      <c r="Z761" s="284"/>
      <c r="AA761" s="284"/>
      <c r="AB761" s="206" t="str">
        <f t="shared" si="37"/>
        <v/>
      </c>
      <c r="AC761" s="285"/>
      <c r="AD761" s="286"/>
      <c r="AE761" s="102"/>
      <c r="AF761" s="287"/>
      <c r="AG761" s="287"/>
      <c r="AH761" s="102"/>
      <c r="AI761" s="279"/>
      <c r="AJ761" s="279"/>
      <c r="AK761" s="279"/>
      <c r="AL761" s="279"/>
      <c r="AM761" s="279"/>
      <c r="AN761" s="279"/>
      <c r="AO761" s="279"/>
      <c r="AP761" s="279"/>
      <c r="AQ761" s="92"/>
      <c r="AR761" s="279"/>
      <c r="AS761" s="279"/>
      <c r="AT761" s="279"/>
      <c r="AU761" s="279"/>
      <c r="AV761" s="279"/>
      <c r="AW761" s="279"/>
      <c r="AX761" s="279"/>
      <c r="AY761" s="279"/>
      <c r="AZ761" s="279"/>
      <c r="BA761" s="279"/>
      <c r="BB761" s="279"/>
      <c r="BC761" s="279"/>
      <c r="BD761" s="279"/>
      <c r="BE761" s="279"/>
      <c r="BF761" s="279"/>
      <c r="BG761" s="279"/>
      <c r="BH761" s="279"/>
      <c r="BI761" s="279"/>
      <c r="BJ761" s="279"/>
      <c r="BK761" s="279"/>
      <c r="BL761" s="279"/>
      <c r="BM761" s="279"/>
      <c r="BN761" s="279"/>
      <c r="BO761" s="279"/>
      <c r="BP761" s="279"/>
      <c r="BQ761" s="279"/>
      <c r="BR761" s="279"/>
      <c r="BS761" s="279"/>
      <c r="BT761" s="279"/>
      <c r="BU761" s="279"/>
      <c r="BV761" s="279"/>
      <c r="BW761" s="279"/>
      <c r="BX761" s="279"/>
      <c r="BY761" s="279"/>
      <c r="BZ761" s="279"/>
      <c r="CA761" s="279"/>
      <c r="CB761" s="279"/>
      <c r="CC761" s="279"/>
      <c r="CD761" s="279"/>
      <c r="CE761" s="279"/>
      <c r="CF761" s="279"/>
      <c r="CG761" s="279"/>
      <c r="CH761" s="279"/>
      <c r="CI761" s="279"/>
      <c r="CJ761" s="279"/>
      <c r="CK761" s="279"/>
      <c r="CL761" s="279"/>
      <c r="CM761" s="279"/>
      <c r="CN761" s="279"/>
      <c r="CO761" s="279"/>
      <c r="CP761" s="289" t="str">
        <f t="shared" si="38"/>
        <v/>
      </c>
      <c r="CQ761" s="202"/>
    </row>
    <row r="762" spans="1:95" x14ac:dyDescent="0.3">
      <c r="A762" s="99"/>
      <c r="B762" s="268">
        <f t="shared" si="39"/>
        <v>753</v>
      </c>
      <c r="C762" s="280"/>
      <c r="D762" s="280"/>
      <c r="F762" s="280"/>
      <c r="G762" s="282"/>
      <c r="H762" s="101"/>
      <c r="I762" s="283"/>
      <c r="J762" s="283"/>
      <c r="K762" s="283"/>
      <c r="L762" s="283"/>
      <c r="M762" s="283"/>
      <c r="N762" s="283"/>
      <c r="O762" s="283"/>
      <c r="P762" s="101"/>
      <c r="Q762" s="283"/>
      <c r="R762" s="283"/>
      <c r="S762" s="283"/>
      <c r="T762" s="283"/>
      <c r="U762" s="283"/>
      <c r="V762" s="283"/>
      <c r="W762" s="283"/>
      <c r="X762" s="102"/>
      <c r="Y762" s="284"/>
      <c r="Z762" s="284"/>
      <c r="AA762" s="284"/>
      <c r="AB762" s="206" t="str">
        <f t="shared" si="37"/>
        <v/>
      </c>
      <c r="AC762" s="285"/>
      <c r="AD762" s="286"/>
      <c r="AE762" s="102"/>
      <c r="AF762" s="287"/>
      <c r="AG762" s="287"/>
      <c r="AH762" s="102"/>
      <c r="AI762" s="279"/>
      <c r="AJ762" s="279"/>
      <c r="AK762" s="279"/>
      <c r="AL762" s="279"/>
      <c r="AM762" s="279"/>
      <c r="AN762" s="279"/>
      <c r="AO762" s="279"/>
      <c r="AP762" s="279"/>
      <c r="AQ762" s="92"/>
      <c r="AR762" s="279"/>
      <c r="AS762" s="279"/>
      <c r="AT762" s="279"/>
      <c r="AU762" s="279"/>
      <c r="AV762" s="279"/>
      <c r="AW762" s="279"/>
      <c r="AX762" s="279"/>
      <c r="AY762" s="279"/>
      <c r="AZ762" s="279"/>
      <c r="BA762" s="279"/>
      <c r="BB762" s="279"/>
      <c r="BC762" s="279"/>
      <c r="BD762" s="279"/>
      <c r="BE762" s="279"/>
      <c r="BF762" s="279"/>
      <c r="BG762" s="279"/>
      <c r="BH762" s="279"/>
      <c r="BI762" s="279"/>
      <c r="BJ762" s="279"/>
      <c r="BK762" s="279"/>
      <c r="BL762" s="279"/>
      <c r="BM762" s="279"/>
      <c r="BN762" s="279"/>
      <c r="BO762" s="279"/>
      <c r="BP762" s="279"/>
      <c r="BQ762" s="279"/>
      <c r="BR762" s="279"/>
      <c r="BS762" s="279"/>
      <c r="BT762" s="279"/>
      <c r="BU762" s="279"/>
      <c r="BV762" s="279"/>
      <c r="BW762" s="279"/>
      <c r="BX762" s="279"/>
      <c r="BY762" s="279"/>
      <c r="BZ762" s="279"/>
      <c r="CA762" s="279"/>
      <c r="CB762" s="279"/>
      <c r="CC762" s="279"/>
      <c r="CD762" s="279"/>
      <c r="CE762" s="279"/>
      <c r="CF762" s="279"/>
      <c r="CG762" s="279"/>
      <c r="CH762" s="279"/>
      <c r="CI762" s="279"/>
      <c r="CJ762" s="279"/>
      <c r="CK762" s="279"/>
      <c r="CL762" s="279"/>
      <c r="CM762" s="279"/>
      <c r="CN762" s="279"/>
      <c r="CO762" s="279"/>
      <c r="CP762" s="289" t="str">
        <f t="shared" si="38"/>
        <v/>
      </c>
      <c r="CQ762" s="202"/>
    </row>
    <row r="763" spans="1:95" x14ac:dyDescent="0.3">
      <c r="A763" s="99"/>
      <c r="B763" s="268">
        <f t="shared" si="39"/>
        <v>754</v>
      </c>
      <c r="C763" s="280"/>
      <c r="D763" s="280"/>
      <c r="F763" s="280"/>
      <c r="G763" s="282"/>
      <c r="H763" s="101"/>
      <c r="I763" s="283"/>
      <c r="J763" s="283"/>
      <c r="K763" s="283"/>
      <c r="L763" s="283"/>
      <c r="M763" s="283"/>
      <c r="N763" s="283"/>
      <c r="O763" s="283"/>
      <c r="P763" s="101"/>
      <c r="Q763" s="283"/>
      <c r="R763" s="283"/>
      <c r="S763" s="283"/>
      <c r="T763" s="283"/>
      <c r="U763" s="283"/>
      <c r="V763" s="283"/>
      <c r="W763" s="283"/>
      <c r="X763" s="102"/>
      <c r="Y763" s="284"/>
      <c r="Z763" s="284"/>
      <c r="AA763" s="284"/>
      <c r="AB763" s="206" t="str">
        <f t="shared" si="37"/>
        <v/>
      </c>
      <c r="AC763" s="285"/>
      <c r="AD763" s="286"/>
      <c r="AE763" s="102"/>
      <c r="AF763" s="287"/>
      <c r="AG763" s="287"/>
      <c r="AH763" s="102"/>
      <c r="AI763" s="279"/>
      <c r="AJ763" s="279"/>
      <c r="AK763" s="279"/>
      <c r="AL763" s="279"/>
      <c r="AM763" s="279"/>
      <c r="AN763" s="279"/>
      <c r="AO763" s="279"/>
      <c r="AP763" s="279"/>
      <c r="AQ763" s="92"/>
      <c r="AR763" s="279"/>
      <c r="AS763" s="279"/>
      <c r="AT763" s="279"/>
      <c r="AU763" s="279"/>
      <c r="AV763" s="279"/>
      <c r="AW763" s="279"/>
      <c r="AX763" s="279"/>
      <c r="AY763" s="279"/>
      <c r="AZ763" s="279"/>
      <c r="BA763" s="279"/>
      <c r="BB763" s="279"/>
      <c r="BC763" s="279"/>
      <c r="BD763" s="279"/>
      <c r="BE763" s="279"/>
      <c r="BF763" s="279"/>
      <c r="BG763" s="279"/>
      <c r="BH763" s="279"/>
      <c r="BI763" s="279"/>
      <c r="BJ763" s="279"/>
      <c r="BK763" s="279"/>
      <c r="BL763" s="279"/>
      <c r="BM763" s="279"/>
      <c r="BN763" s="279"/>
      <c r="BO763" s="279"/>
      <c r="BP763" s="279"/>
      <c r="BQ763" s="279"/>
      <c r="BR763" s="279"/>
      <c r="BS763" s="279"/>
      <c r="BT763" s="279"/>
      <c r="BU763" s="279"/>
      <c r="BV763" s="279"/>
      <c r="BW763" s="279"/>
      <c r="BX763" s="279"/>
      <c r="BY763" s="279"/>
      <c r="BZ763" s="279"/>
      <c r="CA763" s="279"/>
      <c r="CB763" s="279"/>
      <c r="CC763" s="279"/>
      <c r="CD763" s="279"/>
      <c r="CE763" s="279"/>
      <c r="CF763" s="279"/>
      <c r="CG763" s="279"/>
      <c r="CH763" s="279"/>
      <c r="CI763" s="279"/>
      <c r="CJ763" s="279"/>
      <c r="CK763" s="279"/>
      <c r="CL763" s="279"/>
      <c r="CM763" s="279"/>
      <c r="CN763" s="279"/>
      <c r="CO763" s="279"/>
      <c r="CP763" s="289" t="str">
        <f t="shared" si="38"/>
        <v/>
      </c>
      <c r="CQ763" s="202"/>
    </row>
    <row r="764" spans="1:95" x14ac:dyDescent="0.3">
      <c r="A764" s="99"/>
      <c r="B764" s="268">
        <f t="shared" si="39"/>
        <v>755</v>
      </c>
      <c r="C764" s="280"/>
      <c r="D764" s="280"/>
      <c r="F764" s="280"/>
      <c r="G764" s="282"/>
      <c r="H764" s="101"/>
      <c r="I764" s="283"/>
      <c r="J764" s="283"/>
      <c r="K764" s="283"/>
      <c r="L764" s="283"/>
      <c r="M764" s="283"/>
      <c r="N764" s="283"/>
      <c r="O764" s="283"/>
      <c r="P764" s="101"/>
      <c r="Q764" s="283"/>
      <c r="R764" s="283"/>
      <c r="S764" s="283"/>
      <c r="T764" s="283"/>
      <c r="U764" s="283"/>
      <c r="V764" s="283"/>
      <c r="W764" s="283"/>
      <c r="X764" s="102"/>
      <c r="Y764" s="284"/>
      <c r="Z764" s="284"/>
      <c r="AA764" s="284"/>
      <c r="AB764" s="206" t="str">
        <f t="shared" si="37"/>
        <v/>
      </c>
      <c r="AC764" s="285"/>
      <c r="AD764" s="286"/>
      <c r="AE764" s="102"/>
      <c r="AF764" s="287"/>
      <c r="AG764" s="287"/>
      <c r="AH764" s="102"/>
      <c r="AI764" s="279"/>
      <c r="AJ764" s="279"/>
      <c r="AK764" s="279"/>
      <c r="AL764" s="279"/>
      <c r="AM764" s="279"/>
      <c r="AN764" s="279"/>
      <c r="AO764" s="279"/>
      <c r="AP764" s="279"/>
      <c r="AQ764" s="92"/>
      <c r="AR764" s="279"/>
      <c r="AS764" s="279"/>
      <c r="AT764" s="279"/>
      <c r="AU764" s="279"/>
      <c r="AV764" s="279"/>
      <c r="AW764" s="279"/>
      <c r="AX764" s="279"/>
      <c r="AY764" s="279"/>
      <c r="AZ764" s="279"/>
      <c r="BA764" s="279"/>
      <c r="BB764" s="279"/>
      <c r="BC764" s="279"/>
      <c r="BD764" s="279"/>
      <c r="BE764" s="279"/>
      <c r="BF764" s="279"/>
      <c r="BG764" s="279"/>
      <c r="BH764" s="279"/>
      <c r="BI764" s="279"/>
      <c r="BJ764" s="279"/>
      <c r="BK764" s="279"/>
      <c r="BL764" s="279"/>
      <c r="BM764" s="279"/>
      <c r="BN764" s="279"/>
      <c r="BO764" s="279"/>
      <c r="BP764" s="279"/>
      <c r="BQ764" s="279"/>
      <c r="BR764" s="279"/>
      <c r="BS764" s="279"/>
      <c r="BT764" s="279"/>
      <c r="BU764" s="279"/>
      <c r="BV764" s="279"/>
      <c r="BW764" s="279"/>
      <c r="BX764" s="279"/>
      <c r="BY764" s="279"/>
      <c r="BZ764" s="279"/>
      <c r="CA764" s="279"/>
      <c r="CB764" s="279"/>
      <c r="CC764" s="279"/>
      <c r="CD764" s="279"/>
      <c r="CE764" s="279"/>
      <c r="CF764" s="279"/>
      <c r="CG764" s="279"/>
      <c r="CH764" s="279"/>
      <c r="CI764" s="279"/>
      <c r="CJ764" s="279"/>
      <c r="CK764" s="279"/>
      <c r="CL764" s="279"/>
      <c r="CM764" s="279"/>
      <c r="CN764" s="279"/>
      <c r="CO764" s="279"/>
      <c r="CP764" s="289" t="str">
        <f t="shared" si="38"/>
        <v/>
      </c>
      <c r="CQ764" s="202"/>
    </row>
    <row r="765" spans="1:95" x14ac:dyDescent="0.3">
      <c r="A765" s="99"/>
      <c r="B765" s="268">
        <f t="shared" si="39"/>
        <v>756</v>
      </c>
      <c r="C765" s="280"/>
      <c r="D765" s="280"/>
      <c r="F765" s="280"/>
      <c r="G765" s="282"/>
      <c r="H765" s="101"/>
      <c r="I765" s="283"/>
      <c r="J765" s="283"/>
      <c r="K765" s="283"/>
      <c r="L765" s="283"/>
      <c r="M765" s="283"/>
      <c r="N765" s="283"/>
      <c r="O765" s="283"/>
      <c r="P765" s="101"/>
      <c r="Q765" s="283"/>
      <c r="R765" s="283"/>
      <c r="S765" s="283"/>
      <c r="T765" s="283"/>
      <c r="U765" s="283"/>
      <c r="V765" s="283"/>
      <c r="W765" s="283"/>
      <c r="X765" s="102"/>
      <c r="Y765" s="284"/>
      <c r="Z765" s="284"/>
      <c r="AA765" s="284"/>
      <c r="AB765" s="206" t="str">
        <f t="shared" si="37"/>
        <v/>
      </c>
      <c r="AC765" s="285"/>
      <c r="AD765" s="286"/>
      <c r="AE765" s="102"/>
      <c r="AF765" s="287"/>
      <c r="AG765" s="287"/>
      <c r="AH765" s="102"/>
      <c r="AI765" s="279"/>
      <c r="AJ765" s="279"/>
      <c r="AK765" s="279"/>
      <c r="AL765" s="279"/>
      <c r="AM765" s="279"/>
      <c r="AN765" s="279"/>
      <c r="AO765" s="279"/>
      <c r="AP765" s="279"/>
      <c r="AQ765" s="92"/>
      <c r="AR765" s="279"/>
      <c r="AS765" s="279"/>
      <c r="AT765" s="279"/>
      <c r="AU765" s="279"/>
      <c r="AV765" s="279"/>
      <c r="AW765" s="279"/>
      <c r="AX765" s="279"/>
      <c r="AY765" s="279"/>
      <c r="AZ765" s="279"/>
      <c r="BA765" s="279"/>
      <c r="BB765" s="279"/>
      <c r="BC765" s="279"/>
      <c r="BD765" s="279"/>
      <c r="BE765" s="279"/>
      <c r="BF765" s="279"/>
      <c r="BG765" s="279"/>
      <c r="BH765" s="279"/>
      <c r="BI765" s="279"/>
      <c r="BJ765" s="279"/>
      <c r="BK765" s="279"/>
      <c r="BL765" s="279"/>
      <c r="BM765" s="279"/>
      <c r="BN765" s="279"/>
      <c r="BO765" s="279"/>
      <c r="BP765" s="279"/>
      <c r="BQ765" s="279"/>
      <c r="BR765" s="279"/>
      <c r="BS765" s="279"/>
      <c r="BT765" s="279"/>
      <c r="BU765" s="279"/>
      <c r="BV765" s="279"/>
      <c r="BW765" s="279"/>
      <c r="BX765" s="279"/>
      <c r="BY765" s="279"/>
      <c r="BZ765" s="279"/>
      <c r="CA765" s="279"/>
      <c r="CB765" s="279"/>
      <c r="CC765" s="279"/>
      <c r="CD765" s="279"/>
      <c r="CE765" s="279"/>
      <c r="CF765" s="279"/>
      <c r="CG765" s="279"/>
      <c r="CH765" s="279"/>
      <c r="CI765" s="279"/>
      <c r="CJ765" s="279"/>
      <c r="CK765" s="279"/>
      <c r="CL765" s="279"/>
      <c r="CM765" s="279"/>
      <c r="CN765" s="279"/>
      <c r="CO765" s="279"/>
      <c r="CP765" s="289" t="str">
        <f t="shared" si="38"/>
        <v/>
      </c>
      <c r="CQ765" s="202"/>
    </row>
    <row r="766" spans="1:95" x14ac:dyDescent="0.3">
      <c r="A766" s="99"/>
      <c r="B766" s="268">
        <f t="shared" si="39"/>
        <v>757</v>
      </c>
      <c r="C766" s="280"/>
      <c r="D766" s="280"/>
      <c r="F766" s="280"/>
      <c r="G766" s="282"/>
      <c r="H766" s="101"/>
      <c r="I766" s="283"/>
      <c r="J766" s="283"/>
      <c r="K766" s="283"/>
      <c r="L766" s="283"/>
      <c r="M766" s="283"/>
      <c r="N766" s="283"/>
      <c r="O766" s="283"/>
      <c r="P766" s="101"/>
      <c r="Q766" s="283"/>
      <c r="R766" s="283"/>
      <c r="S766" s="283"/>
      <c r="T766" s="283"/>
      <c r="U766" s="283"/>
      <c r="V766" s="283"/>
      <c r="W766" s="283"/>
      <c r="X766" s="102"/>
      <c r="Y766" s="284"/>
      <c r="Z766" s="284"/>
      <c r="AA766" s="284"/>
      <c r="AB766" s="206" t="str">
        <f t="shared" si="37"/>
        <v/>
      </c>
      <c r="AC766" s="285"/>
      <c r="AD766" s="286"/>
      <c r="AE766" s="102"/>
      <c r="AF766" s="287"/>
      <c r="AG766" s="287"/>
      <c r="AH766" s="102"/>
      <c r="AI766" s="279"/>
      <c r="AJ766" s="279"/>
      <c r="AK766" s="279"/>
      <c r="AL766" s="279"/>
      <c r="AM766" s="279"/>
      <c r="AN766" s="279"/>
      <c r="AO766" s="279"/>
      <c r="AP766" s="279"/>
      <c r="AQ766" s="92"/>
      <c r="AR766" s="279"/>
      <c r="AS766" s="279"/>
      <c r="AT766" s="279"/>
      <c r="AU766" s="279"/>
      <c r="AV766" s="279"/>
      <c r="AW766" s="279"/>
      <c r="AX766" s="279"/>
      <c r="AY766" s="279"/>
      <c r="AZ766" s="279"/>
      <c r="BA766" s="279"/>
      <c r="BB766" s="279"/>
      <c r="BC766" s="279"/>
      <c r="BD766" s="279"/>
      <c r="BE766" s="279"/>
      <c r="BF766" s="279"/>
      <c r="BG766" s="279"/>
      <c r="BH766" s="279"/>
      <c r="BI766" s="279"/>
      <c r="BJ766" s="279"/>
      <c r="BK766" s="279"/>
      <c r="BL766" s="279"/>
      <c r="BM766" s="279"/>
      <c r="BN766" s="279"/>
      <c r="BO766" s="279"/>
      <c r="BP766" s="279"/>
      <c r="BQ766" s="279"/>
      <c r="BR766" s="279"/>
      <c r="BS766" s="279"/>
      <c r="BT766" s="279"/>
      <c r="BU766" s="279"/>
      <c r="BV766" s="279"/>
      <c r="BW766" s="279"/>
      <c r="BX766" s="279"/>
      <c r="BY766" s="279"/>
      <c r="BZ766" s="279"/>
      <c r="CA766" s="279"/>
      <c r="CB766" s="279"/>
      <c r="CC766" s="279"/>
      <c r="CD766" s="279"/>
      <c r="CE766" s="279"/>
      <c r="CF766" s="279"/>
      <c r="CG766" s="279"/>
      <c r="CH766" s="279"/>
      <c r="CI766" s="279"/>
      <c r="CJ766" s="279"/>
      <c r="CK766" s="279"/>
      <c r="CL766" s="279"/>
      <c r="CM766" s="279"/>
      <c r="CN766" s="279"/>
      <c r="CO766" s="279"/>
      <c r="CP766" s="289" t="str">
        <f t="shared" si="38"/>
        <v/>
      </c>
      <c r="CQ766" s="202"/>
    </row>
    <row r="767" spans="1:95" x14ac:dyDescent="0.3">
      <c r="A767" s="99"/>
      <c r="B767" s="268">
        <f t="shared" si="39"/>
        <v>758</v>
      </c>
      <c r="C767" s="280"/>
      <c r="D767" s="280"/>
      <c r="F767" s="280"/>
      <c r="G767" s="282"/>
      <c r="H767" s="101"/>
      <c r="I767" s="283"/>
      <c r="J767" s="283"/>
      <c r="K767" s="283"/>
      <c r="L767" s="283"/>
      <c r="M767" s="283"/>
      <c r="N767" s="283"/>
      <c r="O767" s="283"/>
      <c r="P767" s="101"/>
      <c r="Q767" s="283"/>
      <c r="R767" s="283"/>
      <c r="S767" s="283"/>
      <c r="T767" s="283"/>
      <c r="U767" s="283"/>
      <c r="V767" s="283"/>
      <c r="W767" s="283"/>
      <c r="X767" s="102"/>
      <c r="Y767" s="284"/>
      <c r="Z767" s="284"/>
      <c r="AA767" s="284"/>
      <c r="AB767" s="206" t="str">
        <f t="shared" si="37"/>
        <v/>
      </c>
      <c r="AC767" s="285"/>
      <c r="AD767" s="286"/>
      <c r="AE767" s="102"/>
      <c r="AF767" s="287"/>
      <c r="AG767" s="287"/>
      <c r="AH767" s="102"/>
      <c r="AI767" s="279"/>
      <c r="AJ767" s="279"/>
      <c r="AK767" s="279"/>
      <c r="AL767" s="279"/>
      <c r="AM767" s="279"/>
      <c r="AN767" s="279"/>
      <c r="AO767" s="279"/>
      <c r="AP767" s="279"/>
      <c r="AQ767" s="92"/>
      <c r="AR767" s="279"/>
      <c r="AS767" s="279"/>
      <c r="AT767" s="279"/>
      <c r="AU767" s="279"/>
      <c r="AV767" s="279"/>
      <c r="AW767" s="279"/>
      <c r="AX767" s="279"/>
      <c r="AY767" s="279"/>
      <c r="AZ767" s="279"/>
      <c r="BA767" s="279"/>
      <c r="BB767" s="279"/>
      <c r="BC767" s="279"/>
      <c r="BD767" s="279"/>
      <c r="BE767" s="279"/>
      <c r="BF767" s="279"/>
      <c r="BG767" s="279"/>
      <c r="BH767" s="279"/>
      <c r="BI767" s="279"/>
      <c r="BJ767" s="279"/>
      <c r="BK767" s="279"/>
      <c r="BL767" s="279"/>
      <c r="BM767" s="279"/>
      <c r="BN767" s="279"/>
      <c r="BO767" s="279"/>
      <c r="BP767" s="279"/>
      <c r="BQ767" s="279"/>
      <c r="BR767" s="279"/>
      <c r="BS767" s="279"/>
      <c r="BT767" s="279"/>
      <c r="BU767" s="279"/>
      <c r="BV767" s="279"/>
      <c r="BW767" s="279"/>
      <c r="BX767" s="279"/>
      <c r="BY767" s="279"/>
      <c r="BZ767" s="279"/>
      <c r="CA767" s="279"/>
      <c r="CB767" s="279"/>
      <c r="CC767" s="279"/>
      <c r="CD767" s="279"/>
      <c r="CE767" s="279"/>
      <c r="CF767" s="279"/>
      <c r="CG767" s="279"/>
      <c r="CH767" s="279"/>
      <c r="CI767" s="279"/>
      <c r="CJ767" s="279"/>
      <c r="CK767" s="279"/>
      <c r="CL767" s="279"/>
      <c r="CM767" s="279"/>
      <c r="CN767" s="279"/>
      <c r="CO767" s="279"/>
      <c r="CP767" s="289" t="str">
        <f t="shared" si="38"/>
        <v/>
      </c>
      <c r="CQ767" s="202"/>
    </row>
    <row r="768" spans="1:95" x14ac:dyDescent="0.3">
      <c r="A768" s="99"/>
      <c r="B768" s="268">
        <f t="shared" si="39"/>
        <v>759</v>
      </c>
      <c r="C768" s="280"/>
      <c r="D768" s="280"/>
      <c r="F768" s="280"/>
      <c r="G768" s="282"/>
      <c r="H768" s="101"/>
      <c r="I768" s="283"/>
      <c r="J768" s="283"/>
      <c r="K768" s="283"/>
      <c r="L768" s="283"/>
      <c r="M768" s="283"/>
      <c r="N768" s="283"/>
      <c r="O768" s="283"/>
      <c r="P768" s="101"/>
      <c r="Q768" s="283"/>
      <c r="R768" s="283"/>
      <c r="S768" s="283"/>
      <c r="T768" s="283"/>
      <c r="U768" s="283"/>
      <c r="V768" s="283"/>
      <c r="W768" s="283"/>
      <c r="X768" s="102"/>
      <c r="Y768" s="284"/>
      <c r="Z768" s="284"/>
      <c r="AA768" s="284"/>
      <c r="AB768" s="206" t="str">
        <f t="shared" si="37"/>
        <v/>
      </c>
      <c r="AC768" s="285"/>
      <c r="AD768" s="286"/>
      <c r="AE768" s="102"/>
      <c r="AF768" s="287"/>
      <c r="AG768" s="287"/>
      <c r="AH768" s="102"/>
      <c r="AI768" s="279"/>
      <c r="AJ768" s="279"/>
      <c r="AK768" s="279"/>
      <c r="AL768" s="279"/>
      <c r="AM768" s="279"/>
      <c r="AN768" s="279"/>
      <c r="AO768" s="279"/>
      <c r="AP768" s="279"/>
      <c r="AQ768" s="92"/>
      <c r="AR768" s="279"/>
      <c r="AS768" s="279"/>
      <c r="AT768" s="279"/>
      <c r="AU768" s="279"/>
      <c r="AV768" s="279"/>
      <c r="AW768" s="279"/>
      <c r="AX768" s="279"/>
      <c r="AY768" s="279"/>
      <c r="AZ768" s="279"/>
      <c r="BA768" s="279"/>
      <c r="BB768" s="279"/>
      <c r="BC768" s="279"/>
      <c r="BD768" s="279"/>
      <c r="BE768" s="279"/>
      <c r="BF768" s="279"/>
      <c r="BG768" s="279"/>
      <c r="BH768" s="279"/>
      <c r="BI768" s="279"/>
      <c r="BJ768" s="279"/>
      <c r="BK768" s="279"/>
      <c r="BL768" s="279"/>
      <c r="BM768" s="279"/>
      <c r="BN768" s="279"/>
      <c r="BO768" s="279"/>
      <c r="BP768" s="279"/>
      <c r="BQ768" s="279"/>
      <c r="BR768" s="279"/>
      <c r="BS768" s="279"/>
      <c r="BT768" s="279"/>
      <c r="BU768" s="279"/>
      <c r="BV768" s="279"/>
      <c r="BW768" s="279"/>
      <c r="BX768" s="279"/>
      <c r="BY768" s="279"/>
      <c r="BZ768" s="279"/>
      <c r="CA768" s="279"/>
      <c r="CB768" s="279"/>
      <c r="CC768" s="279"/>
      <c r="CD768" s="279"/>
      <c r="CE768" s="279"/>
      <c r="CF768" s="279"/>
      <c r="CG768" s="279"/>
      <c r="CH768" s="279"/>
      <c r="CI768" s="279"/>
      <c r="CJ768" s="279"/>
      <c r="CK768" s="279"/>
      <c r="CL768" s="279"/>
      <c r="CM768" s="279"/>
      <c r="CN768" s="279"/>
      <c r="CO768" s="279"/>
      <c r="CP768" s="289" t="str">
        <f t="shared" si="38"/>
        <v/>
      </c>
      <c r="CQ768" s="202"/>
    </row>
    <row r="769" spans="1:95" x14ac:dyDescent="0.3">
      <c r="A769" s="99"/>
      <c r="B769" s="268">
        <f t="shared" si="39"/>
        <v>760</v>
      </c>
      <c r="C769" s="280"/>
      <c r="D769" s="280"/>
      <c r="F769" s="280"/>
      <c r="G769" s="282"/>
      <c r="H769" s="101"/>
      <c r="I769" s="283"/>
      <c r="J769" s="283"/>
      <c r="K769" s="283"/>
      <c r="L769" s="283"/>
      <c r="M769" s="283"/>
      <c r="N769" s="283"/>
      <c r="O769" s="283"/>
      <c r="P769" s="101"/>
      <c r="Q769" s="283"/>
      <c r="R769" s="283"/>
      <c r="S769" s="283"/>
      <c r="T769" s="283"/>
      <c r="U769" s="283"/>
      <c r="V769" s="283"/>
      <c r="W769" s="283"/>
      <c r="X769" s="102"/>
      <c r="Y769" s="284"/>
      <c r="Z769" s="284"/>
      <c r="AA769" s="284"/>
      <c r="AB769" s="206" t="str">
        <f t="shared" si="37"/>
        <v/>
      </c>
      <c r="AC769" s="285"/>
      <c r="AD769" s="286"/>
      <c r="AE769" s="102"/>
      <c r="AF769" s="287"/>
      <c r="AG769" s="287"/>
      <c r="AH769" s="102"/>
      <c r="AI769" s="279"/>
      <c r="AJ769" s="279"/>
      <c r="AK769" s="279"/>
      <c r="AL769" s="279"/>
      <c r="AM769" s="279"/>
      <c r="AN769" s="279"/>
      <c r="AO769" s="279"/>
      <c r="AP769" s="279"/>
      <c r="AQ769" s="92"/>
      <c r="AR769" s="279"/>
      <c r="AS769" s="279"/>
      <c r="AT769" s="279"/>
      <c r="AU769" s="279"/>
      <c r="AV769" s="279"/>
      <c r="AW769" s="279"/>
      <c r="AX769" s="279"/>
      <c r="AY769" s="279"/>
      <c r="AZ769" s="279"/>
      <c r="BA769" s="279"/>
      <c r="BB769" s="279"/>
      <c r="BC769" s="279"/>
      <c r="BD769" s="279"/>
      <c r="BE769" s="279"/>
      <c r="BF769" s="279"/>
      <c r="BG769" s="279"/>
      <c r="BH769" s="279"/>
      <c r="BI769" s="279"/>
      <c r="BJ769" s="279"/>
      <c r="BK769" s="279"/>
      <c r="BL769" s="279"/>
      <c r="BM769" s="279"/>
      <c r="BN769" s="279"/>
      <c r="BO769" s="279"/>
      <c r="BP769" s="279"/>
      <c r="BQ769" s="279"/>
      <c r="BR769" s="279"/>
      <c r="BS769" s="279"/>
      <c r="BT769" s="279"/>
      <c r="BU769" s="279"/>
      <c r="BV769" s="279"/>
      <c r="BW769" s="279"/>
      <c r="BX769" s="279"/>
      <c r="BY769" s="279"/>
      <c r="BZ769" s="279"/>
      <c r="CA769" s="279"/>
      <c r="CB769" s="279"/>
      <c r="CC769" s="279"/>
      <c r="CD769" s="279"/>
      <c r="CE769" s="279"/>
      <c r="CF769" s="279"/>
      <c r="CG769" s="279"/>
      <c r="CH769" s="279"/>
      <c r="CI769" s="279"/>
      <c r="CJ769" s="279"/>
      <c r="CK769" s="279"/>
      <c r="CL769" s="279"/>
      <c r="CM769" s="279"/>
      <c r="CN769" s="279"/>
      <c r="CO769" s="279"/>
      <c r="CP769" s="289" t="str">
        <f t="shared" si="38"/>
        <v/>
      </c>
      <c r="CQ769" s="202"/>
    </row>
    <row r="770" spans="1:95" x14ac:dyDescent="0.3">
      <c r="A770" s="99"/>
      <c r="B770" s="268">
        <f t="shared" si="39"/>
        <v>761</v>
      </c>
      <c r="C770" s="280"/>
      <c r="D770" s="280"/>
      <c r="F770" s="280"/>
      <c r="G770" s="282"/>
      <c r="H770" s="101"/>
      <c r="I770" s="283"/>
      <c r="J770" s="283"/>
      <c r="K770" s="283"/>
      <c r="L770" s="283"/>
      <c r="M770" s="283"/>
      <c r="N770" s="283"/>
      <c r="O770" s="283"/>
      <c r="P770" s="101"/>
      <c r="Q770" s="283"/>
      <c r="R770" s="283"/>
      <c r="S770" s="283"/>
      <c r="T770" s="283"/>
      <c r="U770" s="283"/>
      <c r="V770" s="283"/>
      <c r="W770" s="283"/>
      <c r="X770" s="102"/>
      <c r="Y770" s="284"/>
      <c r="Z770" s="284"/>
      <c r="AA770" s="284"/>
      <c r="AB770" s="206" t="str">
        <f t="shared" si="37"/>
        <v/>
      </c>
      <c r="AC770" s="285"/>
      <c r="AD770" s="286"/>
      <c r="AE770" s="102"/>
      <c r="AF770" s="287"/>
      <c r="AG770" s="287"/>
      <c r="AH770" s="102"/>
      <c r="AI770" s="279"/>
      <c r="AJ770" s="279"/>
      <c r="AK770" s="279"/>
      <c r="AL770" s="279"/>
      <c r="AM770" s="279"/>
      <c r="AN770" s="279"/>
      <c r="AO770" s="279"/>
      <c r="AP770" s="279"/>
      <c r="AQ770" s="92"/>
      <c r="AR770" s="279"/>
      <c r="AS770" s="279"/>
      <c r="AT770" s="279"/>
      <c r="AU770" s="279"/>
      <c r="AV770" s="279"/>
      <c r="AW770" s="279"/>
      <c r="AX770" s="279"/>
      <c r="AY770" s="279"/>
      <c r="AZ770" s="279"/>
      <c r="BA770" s="279"/>
      <c r="BB770" s="279"/>
      <c r="BC770" s="279"/>
      <c r="BD770" s="279"/>
      <c r="BE770" s="279"/>
      <c r="BF770" s="279"/>
      <c r="BG770" s="279"/>
      <c r="BH770" s="279"/>
      <c r="BI770" s="279"/>
      <c r="BJ770" s="279"/>
      <c r="BK770" s="279"/>
      <c r="BL770" s="279"/>
      <c r="BM770" s="279"/>
      <c r="BN770" s="279"/>
      <c r="BO770" s="279"/>
      <c r="BP770" s="279"/>
      <c r="BQ770" s="279"/>
      <c r="BR770" s="279"/>
      <c r="BS770" s="279"/>
      <c r="BT770" s="279"/>
      <c r="BU770" s="279"/>
      <c r="BV770" s="279"/>
      <c r="BW770" s="279"/>
      <c r="BX770" s="279"/>
      <c r="BY770" s="279"/>
      <c r="BZ770" s="279"/>
      <c r="CA770" s="279"/>
      <c r="CB770" s="279"/>
      <c r="CC770" s="279"/>
      <c r="CD770" s="279"/>
      <c r="CE770" s="279"/>
      <c r="CF770" s="279"/>
      <c r="CG770" s="279"/>
      <c r="CH770" s="279"/>
      <c r="CI770" s="279"/>
      <c r="CJ770" s="279"/>
      <c r="CK770" s="279"/>
      <c r="CL770" s="279"/>
      <c r="CM770" s="279"/>
      <c r="CN770" s="279"/>
      <c r="CO770" s="279"/>
      <c r="CP770" s="289" t="str">
        <f t="shared" si="38"/>
        <v/>
      </c>
      <c r="CQ770" s="202"/>
    </row>
    <row r="771" spans="1:95" x14ac:dyDescent="0.3">
      <c r="A771" s="99"/>
      <c r="B771" s="268">
        <f t="shared" si="39"/>
        <v>762</v>
      </c>
      <c r="C771" s="280"/>
      <c r="D771" s="280"/>
      <c r="F771" s="280"/>
      <c r="G771" s="282"/>
      <c r="H771" s="101"/>
      <c r="I771" s="283"/>
      <c r="J771" s="283"/>
      <c r="K771" s="283"/>
      <c r="L771" s="283"/>
      <c r="M771" s="283"/>
      <c r="N771" s="283"/>
      <c r="O771" s="283"/>
      <c r="P771" s="101"/>
      <c r="Q771" s="283"/>
      <c r="R771" s="283"/>
      <c r="S771" s="283"/>
      <c r="T771" s="283"/>
      <c r="U771" s="283"/>
      <c r="V771" s="283"/>
      <c r="W771" s="283"/>
      <c r="X771" s="102"/>
      <c r="Y771" s="284"/>
      <c r="Z771" s="284"/>
      <c r="AA771" s="284"/>
      <c r="AB771" s="206" t="str">
        <f t="shared" si="37"/>
        <v/>
      </c>
      <c r="AC771" s="285"/>
      <c r="AD771" s="286"/>
      <c r="AE771" s="102"/>
      <c r="AF771" s="287"/>
      <c r="AG771" s="287"/>
      <c r="AH771" s="102"/>
      <c r="AI771" s="279"/>
      <c r="AJ771" s="279"/>
      <c r="AK771" s="279"/>
      <c r="AL771" s="279"/>
      <c r="AM771" s="279"/>
      <c r="AN771" s="279"/>
      <c r="AO771" s="279"/>
      <c r="AP771" s="279"/>
      <c r="AQ771" s="92"/>
      <c r="AR771" s="279"/>
      <c r="AS771" s="279"/>
      <c r="AT771" s="279"/>
      <c r="AU771" s="279"/>
      <c r="AV771" s="279"/>
      <c r="AW771" s="279"/>
      <c r="AX771" s="279"/>
      <c r="AY771" s="279"/>
      <c r="AZ771" s="279"/>
      <c r="BA771" s="279"/>
      <c r="BB771" s="279"/>
      <c r="BC771" s="279"/>
      <c r="BD771" s="279"/>
      <c r="BE771" s="279"/>
      <c r="BF771" s="279"/>
      <c r="BG771" s="279"/>
      <c r="BH771" s="279"/>
      <c r="BI771" s="279"/>
      <c r="BJ771" s="279"/>
      <c r="BK771" s="279"/>
      <c r="BL771" s="279"/>
      <c r="BM771" s="279"/>
      <c r="BN771" s="279"/>
      <c r="BO771" s="279"/>
      <c r="BP771" s="279"/>
      <c r="BQ771" s="279"/>
      <c r="BR771" s="279"/>
      <c r="BS771" s="279"/>
      <c r="BT771" s="279"/>
      <c r="BU771" s="279"/>
      <c r="BV771" s="279"/>
      <c r="BW771" s="279"/>
      <c r="BX771" s="279"/>
      <c r="BY771" s="279"/>
      <c r="BZ771" s="279"/>
      <c r="CA771" s="279"/>
      <c r="CB771" s="279"/>
      <c r="CC771" s="279"/>
      <c r="CD771" s="279"/>
      <c r="CE771" s="279"/>
      <c r="CF771" s="279"/>
      <c r="CG771" s="279"/>
      <c r="CH771" s="279"/>
      <c r="CI771" s="279"/>
      <c r="CJ771" s="279"/>
      <c r="CK771" s="279"/>
      <c r="CL771" s="279"/>
      <c r="CM771" s="279"/>
      <c r="CN771" s="279"/>
      <c r="CO771" s="279"/>
      <c r="CP771" s="289" t="str">
        <f t="shared" si="38"/>
        <v/>
      </c>
      <c r="CQ771" s="202"/>
    </row>
    <row r="772" spans="1:95" x14ac:dyDescent="0.3">
      <c r="A772" s="99"/>
      <c r="B772" s="268">
        <f t="shared" si="39"/>
        <v>763</v>
      </c>
      <c r="C772" s="280"/>
      <c r="D772" s="280"/>
      <c r="F772" s="280"/>
      <c r="G772" s="282"/>
      <c r="H772" s="101"/>
      <c r="I772" s="283"/>
      <c r="J772" s="283"/>
      <c r="K772" s="283"/>
      <c r="L772" s="283"/>
      <c r="M772" s="283"/>
      <c r="N772" s="283"/>
      <c r="O772" s="283"/>
      <c r="P772" s="101"/>
      <c r="Q772" s="283"/>
      <c r="R772" s="283"/>
      <c r="S772" s="283"/>
      <c r="T772" s="283"/>
      <c r="U772" s="283"/>
      <c r="V772" s="283"/>
      <c r="W772" s="283"/>
      <c r="X772" s="102"/>
      <c r="Y772" s="284"/>
      <c r="Z772" s="284"/>
      <c r="AA772" s="284"/>
      <c r="AB772" s="206" t="str">
        <f t="shared" si="37"/>
        <v/>
      </c>
      <c r="AC772" s="285"/>
      <c r="AD772" s="286"/>
      <c r="AE772" s="102"/>
      <c r="AF772" s="287"/>
      <c r="AG772" s="287"/>
      <c r="AH772" s="102"/>
      <c r="AI772" s="279"/>
      <c r="AJ772" s="279"/>
      <c r="AK772" s="279"/>
      <c r="AL772" s="279"/>
      <c r="AM772" s="279"/>
      <c r="AN772" s="279"/>
      <c r="AO772" s="279"/>
      <c r="AP772" s="279"/>
      <c r="AQ772" s="92"/>
      <c r="AR772" s="279"/>
      <c r="AS772" s="279"/>
      <c r="AT772" s="279"/>
      <c r="AU772" s="279"/>
      <c r="AV772" s="279"/>
      <c r="AW772" s="279"/>
      <c r="AX772" s="279"/>
      <c r="AY772" s="279"/>
      <c r="AZ772" s="279"/>
      <c r="BA772" s="279"/>
      <c r="BB772" s="279"/>
      <c r="BC772" s="279"/>
      <c r="BD772" s="279"/>
      <c r="BE772" s="279"/>
      <c r="BF772" s="279"/>
      <c r="BG772" s="279"/>
      <c r="BH772" s="279"/>
      <c r="BI772" s="279"/>
      <c r="BJ772" s="279"/>
      <c r="BK772" s="279"/>
      <c r="BL772" s="279"/>
      <c r="BM772" s="279"/>
      <c r="BN772" s="279"/>
      <c r="BO772" s="279"/>
      <c r="BP772" s="279"/>
      <c r="BQ772" s="279"/>
      <c r="BR772" s="279"/>
      <c r="BS772" s="279"/>
      <c r="BT772" s="279"/>
      <c r="BU772" s="279"/>
      <c r="BV772" s="279"/>
      <c r="BW772" s="279"/>
      <c r="BX772" s="279"/>
      <c r="BY772" s="279"/>
      <c r="BZ772" s="279"/>
      <c r="CA772" s="279"/>
      <c r="CB772" s="279"/>
      <c r="CC772" s="279"/>
      <c r="CD772" s="279"/>
      <c r="CE772" s="279"/>
      <c r="CF772" s="279"/>
      <c r="CG772" s="279"/>
      <c r="CH772" s="279"/>
      <c r="CI772" s="279"/>
      <c r="CJ772" s="279"/>
      <c r="CK772" s="279"/>
      <c r="CL772" s="279"/>
      <c r="CM772" s="279"/>
      <c r="CN772" s="279"/>
      <c r="CO772" s="279"/>
      <c r="CP772" s="289" t="str">
        <f t="shared" si="38"/>
        <v/>
      </c>
      <c r="CQ772" s="202"/>
    </row>
    <row r="773" spans="1:95" x14ac:dyDescent="0.3">
      <c r="A773" s="99"/>
      <c r="B773" s="268">
        <f t="shared" si="39"/>
        <v>764</v>
      </c>
      <c r="C773" s="280"/>
      <c r="D773" s="280"/>
      <c r="F773" s="280"/>
      <c r="G773" s="282"/>
      <c r="H773" s="101"/>
      <c r="I773" s="283"/>
      <c r="J773" s="283"/>
      <c r="K773" s="283"/>
      <c r="L773" s="283"/>
      <c r="M773" s="283"/>
      <c r="N773" s="283"/>
      <c r="O773" s="283"/>
      <c r="P773" s="101"/>
      <c r="Q773" s="283"/>
      <c r="R773" s="283"/>
      <c r="S773" s="283"/>
      <c r="T773" s="283"/>
      <c r="U773" s="283"/>
      <c r="V773" s="283"/>
      <c r="W773" s="283"/>
      <c r="X773" s="102"/>
      <c r="Y773" s="284"/>
      <c r="Z773" s="284"/>
      <c r="AA773" s="284"/>
      <c r="AB773" s="206" t="str">
        <f t="shared" si="37"/>
        <v/>
      </c>
      <c r="AC773" s="285"/>
      <c r="AD773" s="286"/>
      <c r="AE773" s="102"/>
      <c r="AF773" s="287"/>
      <c r="AG773" s="287"/>
      <c r="AH773" s="102"/>
      <c r="AI773" s="279"/>
      <c r="AJ773" s="279"/>
      <c r="AK773" s="279"/>
      <c r="AL773" s="279"/>
      <c r="AM773" s="279"/>
      <c r="AN773" s="279"/>
      <c r="AO773" s="279"/>
      <c r="AP773" s="279"/>
      <c r="AQ773" s="92"/>
      <c r="AR773" s="279"/>
      <c r="AS773" s="279"/>
      <c r="AT773" s="279"/>
      <c r="AU773" s="279"/>
      <c r="AV773" s="279"/>
      <c r="AW773" s="279"/>
      <c r="AX773" s="279"/>
      <c r="AY773" s="279"/>
      <c r="AZ773" s="279"/>
      <c r="BA773" s="279"/>
      <c r="BB773" s="279"/>
      <c r="BC773" s="279"/>
      <c r="BD773" s="279"/>
      <c r="BE773" s="279"/>
      <c r="BF773" s="279"/>
      <c r="BG773" s="279"/>
      <c r="BH773" s="279"/>
      <c r="BI773" s="279"/>
      <c r="BJ773" s="279"/>
      <c r="BK773" s="279"/>
      <c r="BL773" s="279"/>
      <c r="BM773" s="279"/>
      <c r="BN773" s="279"/>
      <c r="BO773" s="279"/>
      <c r="BP773" s="279"/>
      <c r="BQ773" s="279"/>
      <c r="BR773" s="279"/>
      <c r="BS773" s="279"/>
      <c r="BT773" s="279"/>
      <c r="BU773" s="279"/>
      <c r="BV773" s="279"/>
      <c r="BW773" s="279"/>
      <c r="BX773" s="279"/>
      <c r="BY773" s="279"/>
      <c r="BZ773" s="279"/>
      <c r="CA773" s="279"/>
      <c r="CB773" s="279"/>
      <c r="CC773" s="279"/>
      <c r="CD773" s="279"/>
      <c r="CE773" s="279"/>
      <c r="CF773" s="279"/>
      <c r="CG773" s="279"/>
      <c r="CH773" s="279"/>
      <c r="CI773" s="279"/>
      <c r="CJ773" s="279"/>
      <c r="CK773" s="279"/>
      <c r="CL773" s="279"/>
      <c r="CM773" s="279"/>
      <c r="CN773" s="279"/>
      <c r="CO773" s="279"/>
      <c r="CP773" s="289" t="str">
        <f t="shared" si="38"/>
        <v/>
      </c>
      <c r="CQ773" s="202"/>
    </row>
    <row r="774" spans="1:95" x14ac:dyDescent="0.3">
      <c r="A774" s="99"/>
      <c r="B774" s="268">
        <f t="shared" si="39"/>
        <v>765</v>
      </c>
      <c r="C774" s="280"/>
      <c r="D774" s="280"/>
      <c r="F774" s="280"/>
      <c r="G774" s="282"/>
      <c r="H774" s="101"/>
      <c r="I774" s="283"/>
      <c r="J774" s="283"/>
      <c r="K774" s="283"/>
      <c r="L774" s="283"/>
      <c r="M774" s="283"/>
      <c r="N774" s="283"/>
      <c r="O774" s="283"/>
      <c r="P774" s="101"/>
      <c r="Q774" s="283"/>
      <c r="R774" s="283"/>
      <c r="S774" s="283"/>
      <c r="T774" s="283"/>
      <c r="U774" s="283"/>
      <c r="V774" s="283"/>
      <c r="W774" s="283"/>
      <c r="X774" s="102"/>
      <c r="Y774" s="284"/>
      <c r="Z774" s="284"/>
      <c r="AA774" s="284"/>
      <c r="AB774" s="206" t="str">
        <f t="shared" si="37"/>
        <v/>
      </c>
      <c r="AC774" s="285"/>
      <c r="AD774" s="286"/>
      <c r="AE774" s="102"/>
      <c r="AF774" s="287"/>
      <c r="AG774" s="287"/>
      <c r="AH774" s="102"/>
      <c r="AI774" s="279"/>
      <c r="AJ774" s="279"/>
      <c r="AK774" s="279"/>
      <c r="AL774" s="279"/>
      <c r="AM774" s="279"/>
      <c r="AN774" s="279"/>
      <c r="AO774" s="279"/>
      <c r="AP774" s="279"/>
      <c r="AQ774" s="92"/>
      <c r="AR774" s="279"/>
      <c r="AS774" s="279"/>
      <c r="AT774" s="279"/>
      <c r="AU774" s="279"/>
      <c r="AV774" s="279"/>
      <c r="AW774" s="279"/>
      <c r="AX774" s="279"/>
      <c r="AY774" s="279"/>
      <c r="AZ774" s="279"/>
      <c r="BA774" s="279"/>
      <c r="BB774" s="279"/>
      <c r="BC774" s="279"/>
      <c r="BD774" s="279"/>
      <c r="BE774" s="279"/>
      <c r="BF774" s="279"/>
      <c r="BG774" s="279"/>
      <c r="BH774" s="279"/>
      <c r="BI774" s="279"/>
      <c r="BJ774" s="279"/>
      <c r="BK774" s="279"/>
      <c r="BL774" s="279"/>
      <c r="BM774" s="279"/>
      <c r="BN774" s="279"/>
      <c r="BO774" s="279"/>
      <c r="BP774" s="279"/>
      <c r="BQ774" s="279"/>
      <c r="BR774" s="279"/>
      <c r="BS774" s="279"/>
      <c r="BT774" s="279"/>
      <c r="BU774" s="279"/>
      <c r="BV774" s="279"/>
      <c r="BW774" s="279"/>
      <c r="BX774" s="279"/>
      <c r="BY774" s="279"/>
      <c r="BZ774" s="279"/>
      <c r="CA774" s="279"/>
      <c r="CB774" s="279"/>
      <c r="CC774" s="279"/>
      <c r="CD774" s="279"/>
      <c r="CE774" s="279"/>
      <c r="CF774" s="279"/>
      <c r="CG774" s="279"/>
      <c r="CH774" s="279"/>
      <c r="CI774" s="279"/>
      <c r="CJ774" s="279"/>
      <c r="CK774" s="279"/>
      <c r="CL774" s="279"/>
      <c r="CM774" s="279"/>
      <c r="CN774" s="279"/>
      <c r="CO774" s="279"/>
      <c r="CP774" s="289" t="str">
        <f t="shared" si="38"/>
        <v/>
      </c>
      <c r="CQ774" s="202"/>
    </row>
    <row r="775" spans="1:95" x14ac:dyDescent="0.3">
      <c r="A775" s="99"/>
      <c r="B775" s="268">
        <f t="shared" si="39"/>
        <v>766</v>
      </c>
      <c r="C775" s="280"/>
      <c r="D775" s="280"/>
      <c r="F775" s="280"/>
      <c r="G775" s="282"/>
      <c r="H775" s="101"/>
      <c r="I775" s="283"/>
      <c r="J775" s="283"/>
      <c r="K775" s="283"/>
      <c r="L775" s="283"/>
      <c r="M775" s="283"/>
      <c r="N775" s="283"/>
      <c r="O775" s="283"/>
      <c r="P775" s="101"/>
      <c r="Q775" s="283"/>
      <c r="R775" s="283"/>
      <c r="S775" s="283"/>
      <c r="T775" s="283"/>
      <c r="U775" s="283"/>
      <c r="V775" s="283"/>
      <c r="W775" s="283"/>
      <c r="X775" s="102"/>
      <c r="Y775" s="284"/>
      <c r="Z775" s="284"/>
      <c r="AA775" s="284"/>
      <c r="AB775" s="206" t="str">
        <f t="shared" si="37"/>
        <v/>
      </c>
      <c r="AC775" s="285"/>
      <c r="AD775" s="286"/>
      <c r="AE775" s="102"/>
      <c r="AF775" s="287"/>
      <c r="AG775" s="287"/>
      <c r="AH775" s="102"/>
      <c r="AI775" s="279"/>
      <c r="AJ775" s="279"/>
      <c r="AK775" s="279"/>
      <c r="AL775" s="279"/>
      <c r="AM775" s="279"/>
      <c r="AN775" s="279"/>
      <c r="AO775" s="279"/>
      <c r="AP775" s="279"/>
      <c r="AQ775" s="92"/>
      <c r="AR775" s="279"/>
      <c r="AS775" s="279"/>
      <c r="AT775" s="279"/>
      <c r="AU775" s="279"/>
      <c r="AV775" s="279"/>
      <c r="AW775" s="279"/>
      <c r="AX775" s="279"/>
      <c r="AY775" s="279"/>
      <c r="AZ775" s="279"/>
      <c r="BA775" s="279"/>
      <c r="BB775" s="279"/>
      <c r="BC775" s="279"/>
      <c r="BD775" s="279"/>
      <c r="BE775" s="279"/>
      <c r="BF775" s="279"/>
      <c r="BG775" s="279"/>
      <c r="BH775" s="279"/>
      <c r="BI775" s="279"/>
      <c r="BJ775" s="279"/>
      <c r="BK775" s="279"/>
      <c r="BL775" s="279"/>
      <c r="BM775" s="279"/>
      <c r="BN775" s="279"/>
      <c r="BO775" s="279"/>
      <c r="BP775" s="279"/>
      <c r="BQ775" s="279"/>
      <c r="BR775" s="279"/>
      <c r="BS775" s="279"/>
      <c r="BT775" s="279"/>
      <c r="BU775" s="279"/>
      <c r="BV775" s="279"/>
      <c r="BW775" s="279"/>
      <c r="BX775" s="279"/>
      <c r="BY775" s="279"/>
      <c r="BZ775" s="279"/>
      <c r="CA775" s="279"/>
      <c r="CB775" s="279"/>
      <c r="CC775" s="279"/>
      <c r="CD775" s="279"/>
      <c r="CE775" s="279"/>
      <c r="CF775" s="279"/>
      <c r="CG775" s="279"/>
      <c r="CH775" s="279"/>
      <c r="CI775" s="279"/>
      <c r="CJ775" s="279"/>
      <c r="CK775" s="279"/>
      <c r="CL775" s="279"/>
      <c r="CM775" s="279"/>
      <c r="CN775" s="279"/>
      <c r="CO775" s="279"/>
      <c r="CP775" s="289" t="str">
        <f t="shared" si="38"/>
        <v/>
      </c>
      <c r="CQ775" s="202"/>
    </row>
    <row r="776" spans="1:95" x14ac:dyDescent="0.3">
      <c r="A776" s="99"/>
      <c r="B776" s="268">
        <f t="shared" si="39"/>
        <v>767</v>
      </c>
      <c r="C776" s="280"/>
      <c r="D776" s="280"/>
      <c r="F776" s="280"/>
      <c r="G776" s="282"/>
      <c r="H776" s="101"/>
      <c r="I776" s="283"/>
      <c r="J776" s="283"/>
      <c r="K776" s="283"/>
      <c r="L776" s="283"/>
      <c r="M776" s="283"/>
      <c r="N776" s="283"/>
      <c r="O776" s="283"/>
      <c r="P776" s="101"/>
      <c r="Q776" s="283"/>
      <c r="R776" s="283"/>
      <c r="S776" s="283"/>
      <c r="T776" s="283"/>
      <c r="U776" s="283"/>
      <c r="V776" s="283"/>
      <c r="W776" s="283"/>
      <c r="X776" s="102"/>
      <c r="Y776" s="284"/>
      <c r="Z776" s="284"/>
      <c r="AA776" s="284"/>
      <c r="AB776" s="206" t="str">
        <f t="shared" si="37"/>
        <v/>
      </c>
      <c r="AC776" s="285"/>
      <c r="AD776" s="286"/>
      <c r="AE776" s="102"/>
      <c r="AF776" s="287"/>
      <c r="AG776" s="287"/>
      <c r="AH776" s="102"/>
      <c r="AI776" s="279"/>
      <c r="AJ776" s="279"/>
      <c r="AK776" s="279"/>
      <c r="AL776" s="279"/>
      <c r="AM776" s="279"/>
      <c r="AN776" s="279"/>
      <c r="AO776" s="279"/>
      <c r="AP776" s="279"/>
      <c r="AQ776" s="92"/>
      <c r="AR776" s="279"/>
      <c r="AS776" s="279"/>
      <c r="AT776" s="279"/>
      <c r="AU776" s="279"/>
      <c r="AV776" s="279"/>
      <c r="AW776" s="279"/>
      <c r="AX776" s="279"/>
      <c r="AY776" s="279"/>
      <c r="AZ776" s="279"/>
      <c r="BA776" s="279"/>
      <c r="BB776" s="279"/>
      <c r="BC776" s="279"/>
      <c r="BD776" s="279"/>
      <c r="BE776" s="279"/>
      <c r="BF776" s="279"/>
      <c r="BG776" s="279"/>
      <c r="BH776" s="279"/>
      <c r="BI776" s="279"/>
      <c r="BJ776" s="279"/>
      <c r="BK776" s="279"/>
      <c r="BL776" s="279"/>
      <c r="BM776" s="279"/>
      <c r="BN776" s="279"/>
      <c r="BO776" s="279"/>
      <c r="BP776" s="279"/>
      <c r="BQ776" s="279"/>
      <c r="BR776" s="279"/>
      <c r="BS776" s="279"/>
      <c r="BT776" s="279"/>
      <c r="BU776" s="279"/>
      <c r="BV776" s="279"/>
      <c r="BW776" s="279"/>
      <c r="BX776" s="279"/>
      <c r="BY776" s="279"/>
      <c r="BZ776" s="279"/>
      <c r="CA776" s="279"/>
      <c r="CB776" s="279"/>
      <c r="CC776" s="279"/>
      <c r="CD776" s="279"/>
      <c r="CE776" s="279"/>
      <c r="CF776" s="279"/>
      <c r="CG776" s="279"/>
      <c r="CH776" s="279"/>
      <c r="CI776" s="279"/>
      <c r="CJ776" s="279"/>
      <c r="CK776" s="279"/>
      <c r="CL776" s="279"/>
      <c r="CM776" s="279"/>
      <c r="CN776" s="279"/>
      <c r="CO776" s="279"/>
      <c r="CP776" s="289" t="str">
        <f t="shared" si="38"/>
        <v/>
      </c>
      <c r="CQ776" s="202"/>
    </row>
    <row r="777" spans="1:95" x14ac:dyDescent="0.3">
      <c r="A777" s="99"/>
      <c r="B777" s="268">
        <f t="shared" si="39"/>
        <v>768</v>
      </c>
      <c r="C777" s="280"/>
      <c r="D777" s="280"/>
      <c r="F777" s="280"/>
      <c r="G777" s="282"/>
      <c r="H777" s="101"/>
      <c r="I777" s="283"/>
      <c r="J777" s="283"/>
      <c r="K777" s="283"/>
      <c r="L777" s="283"/>
      <c r="M777" s="283"/>
      <c r="N777" s="283"/>
      <c r="O777" s="283"/>
      <c r="P777" s="101"/>
      <c r="Q777" s="283"/>
      <c r="R777" s="283"/>
      <c r="S777" s="283"/>
      <c r="T777" s="283"/>
      <c r="U777" s="283"/>
      <c r="V777" s="283"/>
      <c r="W777" s="283"/>
      <c r="X777" s="102"/>
      <c r="Y777" s="284"/>
      <c r="Z777" s="284"/>
      <c r="AA777" s="284"/>
      <c r="AB777" s="206" t="str">
        <f t="shared" si="37"/>
        <v/>
      </c>
      <c r="AC777" s="285"/>
      <c r="AD777" s="286"/>
      <c r="AE777" s="102"/>
      <c r="AF777" s="287"/>
      <c r="AG777" s="287"/>
      <c r="AH777" s="102"/>
      <c r="AI777" s="279"/>
      <c r="AJ777" s="279"/>
      <c r="AK777" s="279"/>
      <c r="AL777" s="279"/>
      <c r="AM777" s="279"/>
      <c r="AN777" s="279"/>
      <c r="AO777" s="279"/>
      <c r="AP777" s="279"/>
      <c r="AQ777" s="92"/>
      <c r="AR777" s="279"/>
      <c r="AS777" s="279"/>
      <c r="AT777" s="279"/>
      <c r="AU777" s="279"/>
      <c r="AV777" s="279"/>
      <c r="AW777" s="279"/>
      <c r="AX777" s="279"/>
      <c r="AY777" s="279"/>
      <c r="AZ777" s="279"/>
      <c r="BA777" s="279"/>
      <c r="BB777" s="279"/>
      <c r="BC777" s="279"/>
      <c r="BD777" s="279"/>
      <c r="BE777" s="279"/>
      <c r="BF777" s="279"/>
      <c r="BG777" s="279"/>
      <c r="BH777" s="279"/>
      <c r="BI777" s="279"/>
      <c r="BJ777" s="279"/>
      <c r="BK777" s="279"/>
      <c r="BL777" s="279"/>
      <c r="BM777" s="279"/>
      <c r="BN777" s="279"/>
      <c r="BO777" s="279"/>
      <c r="BP777" s="279"/>
      <c r="BQ777" s="279"/>
      <c r="BR777" s="279"/>
      <c r="BS777" s="279"/>
      <c r="BT777" s="279"/>
      <c r="BU777" s="279"/>
      <c r="BV777" s="279"/>
      <c r="BW777" s="279"/>
      <c r="BX777" s="279"/>
      <c r="BY777" s="279"/>
      <c r="BZ777" s="279"/>
      <c r="CA777" s="279"/>
      <c r="CB777" s="279"/>
      <c r="CC777" s="279"/>
      <c r="CD777" s="279"/>
      <c r="CE777" s="279"/>
      <c r="CF777" s="279"/>
      <c r="CG777" s="279"/>
      <c r="CH777" s="279"/>
      <c r="CI777" s="279"/>
      <c r="CJ777" s="279"/>
      <c r="CK777" s="279"/>
      <c r="CL777" s="279"/>
      <c r="CM777" s="279"/>
      <c r="CN777" s="279"/>
      <c r="CO777" s="279"/>
      <c r="CP777" s="289" t="str">
        <f t="shared" si="38"/>
        <v/>
      </c>
      <c r="CQ777" s="202"/>
    </row>
    <row r="778" spans="1:95" x14ac:dyDescent="0.3">
      <c r="A778" s="99"/>
      <c r="B778" s="268">
        <f t="shared" si="39"/>
        <v>769</v>
      </c>
      <c r="C778" s="280"/>
      <c r="D778" s="280"/>
      <c r="F778" s="280"/>
      <c r="G778" s="282"/>
      <c r="H778" s="101"/>
      <c r="I778" s="283"/>
      <c r="J778" s="283"/>
      <c r="K778" s="283"/>
      <c r="L778" s="283"/>
      <c r="M778" s="283"/>
      <c r="N778" s="283"/>
      <c r="O778" s="283"/>
      <c r="P778" s="101"/>
      <c r="Q778" s="283"/>
      <c r="R778" s="283"/>
      <c r="S778" s="283"/>
      <c r="T778" s="283"/>
      <c r="U778" s="283"/>
      <c r="V778" s="283"/>
      <c r="W778" s="283"/>
      <c r="X778" s="102"/>
      <c r="Y778" s="284"/>
      <c r="Z778" s="284"/>
      <c r="AA778" s="284"/>
      <c r="AB778" s="206" t="str">
        <f t="shared" si="37"/>
        <v/>
      </c>
      <c r="AC778" s="285"/>
      <c r="AD778" s="286"/>
      <c r="AE778" s="102"/>
      <c r="AF778" s="287"/>
      <c r="AG778" s="287"/>
      <c r="AH778" s="102"/>
      <c r="AI778" s="279"/>
      <c r="AJ778" s="279"/>
      <c r="AK778" s="279"/>
      <c r="AL778" s="279"/>
      <c r="AM778" s="279"/>
      <c r="AN778" s="279"/>
      <c r="AO778" s="279"/>
      <c r="AP778" s="279"/>
      <c r="AQ778" s="92"/>
      <c r="AR778" s="279"/>
      <c r="AS778" s="279"/>
      <c r="AT778" s="279"/>
      <c r="AU778" s="279"/>
      <c r="AV778" s="279"/>
      <c r="AW778" s="279"/>
      <c r="AX778" s="279"/>
      <c r="AY778" s="279"/>
      <c r="AZ778" s="279"/>
      <c r="BA778" s="279"/>
      <c r="BB778" s="279"/>
      <c r="BC778" s="279"/>
      <c r="BD778" s="279"/>
      <c r="BE778" s="279"/>
      <c r="BF778" s="279"/>
      <c r="BG778" s="279"/>
      <c r="BH778" s="279"/>
      <c r="BI778" s="279"/>
      <c r="BJ778" s="279"/>
      <c r="BK778" s="279"/>
      <c r="BL778" s="279"/>
      <c r="BM778" s="279"/>
      <c r="BN778" s="279"/>
      <c r="BO778" s="279"/>
      <c r="BP778" s="279"/>
      <c r="BQ778" s="279"/>
      <c r="BR778" s="279"/>
      <c r="BS778" s="279"/>
      <c r="BT778" s="279"/>
      <c r="BU778" s="279"/>
      <c r="BV778" s="279"/>
      <c r="BW778" s="279"/>
      <c r="BX778" s="279"/>
      <c r="BY778" s="279"/>
      <c r="BZ778" s="279"/>
      <c r="CA778" s="279"/>
      <c r="CB778" s="279"/>
      <c r="CC778" s="279"/>
      <c r="CD778" s="279"/>
      <c r="CE778" s="279"/>
      <c r="CF778" s="279"/>
      <c r="CG778" s="279"/>
      <c r="CH778" s="279"/>
      <c r="CI778" s="279"/>
      <c r="CJ778" s="279"/>
      <c r="CK778" s="279"/>
      <c r="CL778" s="279"/>
      <c r="CM778" s="279"/>
      <c r="CN778" s="279"/>
      <c r="CO778" s="279"/>
      <c r="CP778" s="289" t="str">
        <f t="shared" si="38"/>
        <v/>
      </c>
      <c r="CQ778" s="202"/>
    </row>
    <row r="779" spans="1:95" x14ac:dyDescent="0.3">
      <c r="A779" s="99"/>
      <c r="B779" s="268">
        <f t="shared" si="39"/>
        <v>770</v>
      </c>
      <c r="C779" s="280"/>
      <c r="D779" s="280"/>
      <c r="F779" s="280"/>
      <c r="G779" s="282"/>
      <c r="H779" s="101"/>
      <c r="I779" s="283"/>
      <c r="J779" s="283"/>
      <c r="K779" s="283"/>
      <c r="L779" s="283"/>
      <c r="M779" s="283"/>
      <c r="N779" s="283"/>
      <c r="O779" s="283"/>
      <c r="P779" s="101"/>
      <c r="Q779" s="283"/>
      <c r="R779" s="283"/>
      <c r="S779" s="283"/>
      <c r="T779" s="283"/>
      <c r="U779" s="283"/>
      <c r="V779" s="283"/>
      <c r="W779" s="283"/>
      <c r="X779" s="102"/>
      <c r="Y779" s="284"/>
      <c r="Z779" s="284"/>
      <c r="AA779" s="284"/>
      <c r="AB779" s="206" t="str">
        <f t="shared" ref="AB779:AB842" si="40">IF(SUM(Y779:AA779,I779:O779)=0,"",IF(SUM(Y779:AA779)=1,"",1))</f>
        <v/>
      </c>
      <c r="AC779" s="285"/>
      <c r="AD779" s="286"/>
      <c r="AE779" s="102"/>
      <c r="AF779" s="287"/>
      <c r="AG779" s="287"/>
      <c r="AH779" s="102"/>
      <c r="AI779" s="279"/>
      <c r="AJ779" s="279"/>
      <c r="AK779" s="279"/>
      <c r="AL779" s="279"/>
      <c r="AM779" s="279"/>
      <c r="AN779" s="279"/>
      <c r="AO779" s="279"/>
      <c r="AP779" s="279"/>
      <c r="AQ779" s="92"/>
      <c r="AR779" s="279"/>
      <c r="AS779" s="279"/>
      <c r="AT779" s="279"/>
      <c r="AU779" s="279"/>
      <c r="AV779" s="279"/>
      <c r="AW779" s="279"/>
      <c r="AX779" s="279"/>
      <c r="AY779" s="279"/>
      <c r="AZ779" s="279"/>
      <c r="BA779" s="279"/>
      <c r="BB779" s="279"/>
      <c r="BC779" s="279"/>
      <c r="BD779" s="279"/>
      <c r="BE779" s="279"/>
      <c r="BF779" s="279"/>
      <c r="BG779" s="279"/>
      <c r="BH779" s="279"/>
      <c r="BI779" s="279"/>
      <c r="BJ779" s="279"/>
      <c r="BK779" s="279"/>
      <c r="BL779" s="279"/>
      <c r="BM779" s="279"/>
      <c r="BN779" s="279"/>
      <c r="BO779" s="279"/>
      <c r="BP779" s="279"/>
      <c r="BQ779" s="279"/>
      <c r="BR779" s="279"/>
      <c r="BS779" s="279"/>
      <c r="BT779" s="279"/>
      <c r="BU779" s="279"/>
      <c r="BV779" s="279"/>
      <c r="BW779" s="279"/>
      <c r="BX779" s="279"/>
      <c r="BY779" s="279"/>
      <c r="BZ779" s="279"/>
      <c r="CA779" s="279"/>
      <c r="CB779" s="279"/>
      <c r="CC779" s="279"/>
      <c r="CD779" s="279"/>
      <c r="CE779" s="279"/>
      <c r="CF779" s="279"/>
      <c r="CG779" s="279"/>
      <c r="CH779" s="279"/>
      <c r="CI779" s="279"/>
      <c r="CJ779" s="279"/>
      <c r="CK779" s="279"/>
      <c r="CL779" s="279"/>
      <c r="CM779" s="279"/>
      <c r="CN779" s="279"/>
      <c r="CO779" s="279"/>
      <c r="CP779" s="289" t="str">
        <f t="shared" ref="CP779:CP842" si="41">IF(COUNT(AI779:AP779)=0,"",IF(SUM(AI779:AP779)=1,"",1))</f>
        <v/>
      </c>
      <c r="CQ779" s="202"/>
    </row>
    <row r="780" spans="1:95" x14ac:dyDescent="0.3">
      <c r="A780" s="99"/>
      <c r="B780" s="268">
        <f t="shared" ref="B780:B843" si="42">IFERROR(B779+1,"")</f>
        <v>771</v>
      </c>
      <c r="C780" s="280"/>
      <c r="D780" s="280"/>
      <c r="F780" s="280"/>
      <c r="G780" s="282"/>
      <c r="H780" s="101"/>
      <c r="I780" s="283"/>
      <c r="J780" s="283"/>
      <c r="K780" s="283"/>
      <c r="L780" s="283"/>
      <c r="M780" s="283"/>
      <c r="N780" s="283"/>
      <c r="O780" s="283"/>
      <c r="P780" s="101"/>
      <c r="Q780" s="283"/>
      <c r="R780" s="283"/>
      <c r="S780" s="283"/>
      <c r="T780" s="283"/>
      <c r="U780" s="283"/>
      <c r="V780" s="283"/>
      <c r="W780" s="283"/>
      <c r="X780" s="102"/>
      <c r="Y780" s="284"/>
      <c r="Z780" s="284"/>
      <c r="AA780" s="284"/>
      <c r="AB780" s="206" t="str">
        <f t="shared" si="40"/>
        <v/>
      </c>
      <c r="AC780" s="285"/>
      <c r="AD780" s="286"/>
      <c r="AE780" s="102"/>
      <c r="AF780" s="287"/>
      <c r="AG780" s="287"/>
      <c r="AH780" s="102"/>
      <c r="AI780" s="279"/>
      <c r="AJ780" s="279"/>
      <c r="AK780" s="279"/>
      <c r="AL780" s="279"/>
      <c r="AM780" s="279"/>
      <c r="AN780" s="279"/>
      <c r="AO780" s="279"/>
      <c r="AP780" s="279"/>
      <c r="AQ780" s="92"/>
      <c r="AR780" s="279"/>
      <c r="AS780" s="279"/>
      <c r="AT780" s="279"/>
      <c r="AU780" s="279"/>
      <c r="AV780" s="279"/>
      <c r="AW780" s="279"/>
      <c r="AX780" s="279"/>
      <c r="AY780" s="279"/>
      <c r="AZ780" s="279"/>
      <c r="BA780" s="279"/>
      <c r="BB780" s="279"/>
      <c r="BC780" s="279"/>
      <c r="BD780" s="279"/>
      <c r="BE780" s="279"/>
      <c r="BF780" s="279"/>
      <c r="BG780" s="279"/>
      <c r="BH780" s="279"/>
      <c r="BI780" s="279"/>
      <c r="BJ780" s="279"/>
      <c r="BK780" s="279"/>
      <c r="BL780" s="279"/>
      <c r="BM780" s="279"/>
      <c r="BN780" s="279"/>
      <c r="BO780" s="279"/>
      <c r="BP780" s="279"/>
      <c r="BQ780" s="279"/>
      <c r="BR780" s="279"/>
      <c r="BS780" s="279"/>
      <c r="BT780" s="279"/>
      <c r="BU780" s="279"/>
      <c r="BV780" s="279"/>
      <c r="BW780" s="279"/>
      <c r="BX780" s="279"/>
      <c r="BY780" s="279"/>
      <c r="BZ780" s="279"/>
      <c r="CA780" s="279"/>
      <c r="CB780" s="279"/>
      <c r="CC780" s="279"/>
      <c r="CD780" s="279"/>
      <c r="CE780" s="279"/>
      <c r="CF780" s="279"/>
      <c r="CG780" s="279"/>
      <c r="CH780" s="279"/>
      <c r="CI780" s="279"/>
      <c r="CJ780" s="279"/>
      <c r="CK780" s="279"/>
      <c r="CL780" s="279"/>
      <c r="CM780" s="279"/>
      <c r="CN780" s="279"/>
      <c r="CO780" s="279"/>
      <c r="CP780" s="289" t="str">
        <f t="shared" si="41"/>
        <v/>
      </c>
      <c r="CQ780" s="202"/>
    </row>
    <row r="781" spans="1:95" x14ac:dyDescent="0.3">
      <c r="A781" s="99"/>
      <c r="B781" s="268">
        <f t="shared" si="42"/>
        <v>772</v>
      </c>
      <c r="C781" s="280"/>
      <c r="D781" s="280"/>
      <c r="F781" s="280"/>
      <c r="G781" s="282"/>
      <c r="H781" s="101"/>
      <c r="I781" s="283"/>
      <c r="J781" s="283"/>
      <c r="K781" s="283"/>
      <c r="L781" s="283"/>
      <c r="M781" s="283"/>
      <c r="N781" s="283"/>
      <c r="O781" s="283"/>
      <c r="P781" s="101"/>
      <c r="Q781" s="283"/>
      <c r="R781" s="283"/>
      <c r="S781" s="283"/>
      <c r="T781" s="283"/>
      <c r="U781" s="283"/>
      <c r="V781" s="283"/>
      <c r="W781" s="283"/>
      <c r="X781" s="102"/>
      <c r="Y781" s="284"/>
      <c r="Z781" s="284"/>
      <c r="AA781" s="284"/>
      <c r="AB781" s="206" t="str">
        <f t="shared" si="40"/>
        <v/>
      </c>
      <c r="AC781" s="285"/>
      <c r="AD781" s="286"/>
      <c r="AE781" s="102"/>
      <c r="AF781" s="287"/>
      <c r="AG781" s="287"/>
      <c r="AH781" s="102"/>
      <c r="AI781" s="279"/>
      <c r="AJ781" s="279"/>
      <c r="AK781" s="279"/>
      <c r="AL781" s="279"/>
      <c r="AM781" s="279"/>
      <c r="AN781" s="279"/>
      <c r="AO781" s="279"/>
      <c r="AP781" s="279"/>
      <c r="AQ781" s="92"/>
      <c r="AR781" s="279"/>
      <c r="AS781" s="279"/>
      <c r="AT781" s="279"/>
      <c r="AU781" s="279"/>
      <c r="AV781" s="279"/>
      <c r="AW781" s="279"/>
      <c r="AX781" s="279"/>
      <c r="AY781" s="279"/>
      <c r="AZ781" s="279"/>
      <c r="BA781" s="279"/>
      <c r="BB781" s="279"/>
      <c r="BC781" s="279"/>
      <c r="BD781" s="279"/>
      <c r="BE781" s="279"/>
      <c r="BF781" s="279"/>
      <c r="BG781" s="279"/>
      <c r="BH781" s="279"/>
      <c r="BI781" s="279"/>
      <c r="BJ781" s="279"/>
      <c r="BK781" s="279"/>
      <c r="BL781" s="279"/>
      <c r="BM781" s="279"/>
      <c r="BN781" s="279"/>
      <c r="BO781" s="279"/>
      <c r="BP781" s="279"/>
      <c r="BQ781" s="279"/>
      <c r="BR781" s="279"/>
      <c r="BS781" s="279"/>
      <c r="BT781" s="279"/>
      <c r="BU781" s="279"/>
      <c r="BV781" s="279"/>
      <c r="BW781" s="279"/>
      <c r="BX781" s="279"/>
      <c r="BY781" s="279"/>
      <c r="BZ781" s="279"/>
      <c r="CA781" s="279"/>
      <c r="CB781" s="279"/>
      <c r="CC781" s="279"/>
      <c r="CD781" s="279"/>
      <c r="CE781" s="279"/>
      <c r="CF781" s="279"/>
      <c r="CG781" s="279"/>
      <c r="CH781" s="279"/>
      <c r="CI781" s="279"/>
      <c r="CJ781" s="279"/>
      <c r="CK781" s="279"/>
      <c r="CL781" s="279"/>
      <c r="CM781" s="279"/>
      <c r="CN781" s="279"/>
      <c r="CO781" s="279"/>
      <c r="CP781" s="289" t="str">
        <f t="shared" si="41"/>
        <v/>
      </c>
      <c r="CQ781" s="202"/>
    </row>
    <row r="782" spans="1:95" x14ac:dyDescent="0.3">
      <c r="A782" s="99"/>
      <c r="B782" s="268">
        <f t="shared" si="42"/>
        <v>773</v>
      </c>
      <c r="C782" s="280"/>
      <c r="D782" s="280"/>
      <c r="F782" s="280"/>
      <c r="G782" s="282"/>
      <c r="H782" s="101"/>
      <c r="I782" s="283"/>
      <c r="J782" s="283"/>
      <c r="K782" s="283"/>
      <c r="L782" s="283"/>
      <c r="M782" s="283"/>
      <c r="N782" s="283"/>
      <c r="O782" s="283"/>
      <c r="P782" s="101"/>
      <c r="Q782" s="283"/>
      <c r="R782" s="283"/>
      <c r="S782" s="283"/>
      <c r="T782" s="283"/>
      <c r="U782" s="283"/>
      <c r="V782" s="283"/>
      <c r="W782" s="283"/>
      <c r="X782" s="102"/>
      <c r="Y782" s="284"/>
      <c r="Z782" s="284"/>
      <c r="AA782" s="284"/>
      <c r="AB782" s="206" t="str">
        <f t="shared" si="40"/>
        <v/>
      </c>
      <c r="AC782" s="285"/>
      <c r="AD782" s="286"/>
      <c r="AE782" s="102"/>
      <c r="AF782" s="287"/>
      <c r="AG782" s="287"/>
      <c r="AH782" s="102"/>
      <c r="AI782" s="279"/>
      <c r="AJ782" s="279"/>
      <c r="AK782" s="279"/>
      <c r="AL782" s="279"/>
      <c r="AM782" s="279"/>
      <c r="AN782" s="279"/>
      <c r="AO782" s="279"/>
      <c r="AP782" s="279"/>
      <c r="AQ782" s="92"/>
      <c r="AR782" s="279"/>
      <c r="AS782" s="279"/>
      <c r="AT782" s="279"/>
      <c r="AU782" s="279"/>
      <c r="AV782" s="279"/>
      <c r="AW782" s="279"/>
      <c r="AX782" s="279"/>
      <c r="AY782" s="279"/>
      <c r="AZ782" s="279"/>
      <c r="BA782" s="279"/>
      <c r="BB782" s="279"/>
      <c r="BC782" s="279"/>
      <c r="BD782" s="279"/>
      <c r="BE782" s="279"/>
      <c r="BF782" s="279"/>
      <c r="BG782" s="279"/>
      <c r="BH782" s="279"/>
      <c r="BI782" s="279"/>
      <c r="BJ782" s="279"/>
      <c r="BK782" s="279"/>
      <c r="BL782" s="279"/>
      <c r="BM782" s="279"/>
      <c r="BN782" s="279"/>
      <c r="BO782" s="279"/>
      <c r="BP782" s="279"/>
      <c r="BQ782" s="279"/>
      <c r="BR782" s="279"/>
      <c r="BS782" s="279"/>
      <c r="BT782" s="279"/>
      <c r="BU782" s="279"/>
      <c r="BV782" s="279"/>
      <c r="BW782" s="279"/>
      <c r="BX782" s="279"/>
      <c r="BY782" s="279"/>
      <c r="BZ782" s="279"/>
      <c r="CA782" s="279"/>
      <c r="CB782" s="279"/>
      <c r="CC782" s="279"/>
      <c r="CD782" s="279"/>
      <c r="CE782" s="279"/>
      <c r="CF782" s="279"/>
      <c r="CG782" s="279"/>
      <c r="CH782" s="279"/>
      <c r="CI782" s="279"/>
      <c r="CJ782" s="279"/>
      <c r="CK782" s="279"/>
      <c r="CL782" s="279"/>
      <c r="CM782" s="279"/>
      <c r="CN782" s="279"/>
      <c r="CO782" s="279"/>
      <c r="CP782" s="289" t="str">
        <f t="shared" si="41"/>
        <v/>
      </c>
      <c r="CQ782" s="202"/>
    </row>
    <row r="783" spans="1:95" x14ac:dyDescent="0.3">
      <c r="A783" s="99"/>
      <c r="B783" s="268">
        <f t="shared" si="42"/>
        <v>774</v>
      </c>
      <c r="C783" s="280"/>
      <c r="D783" s="280"/>
      <c r="F783" s="280"/>
      <c r="G783" s="282"/>
      <c r="H783" s="101"/>
      <c r="I783" s="283"/>
      <c r="J783" s="283"/>
      <c r="K783" s="283"/>
      <c r="L783" s="283"/>
      <c r="M783" s="283"/>
      <c r="N783" s="283"/>
      <c r="O783" s="283"/>
      <c r="P783" s="101"/>
      <c r="Q783" s="283"/>
      <c r="R783" s="283"/>
      <c r="S783" s="283"/>
      <c r="T783" s="283"/>
      <c r="U783" s="283"/>
      <c r="V783" s="283"/>
      <c r="W783" s="283"/>
      <c r="X783" s="102"/>
      <c r="Y783" s="284"/>
      <c r="Z783" s="284"/>
      <c r="AA783" s="284"/>
      <c r="AB783" s="206" t="str">
        <f t="shared" si="40"/>
        <v/>
      </c>
      <c r="AC783" s="285"/>
      <c r="AD783" s="286"/>
      <c r="AE783" s="102"/>
      <c r="AF783" s="287"/>
      <c r="AG783" s="287"/>
      <c r="AH783" s="102"/>
      <c r="AI783" s="279"/>
      <c r="AJ783" s="279"/>
      <c r="AK783" s="279"/>
      <c r="AL783" s="279"/>
      <c r="AM783" s="279"/>
      <c r="AN783" s="279"/>
      <c r="AO783" s="279"/>
      <c r="AP783" s="279"/>
      <c r="AQ783" s="92"/>
      <c r="AR783" s="279"/>
      <c r="AS783" s="279"/>
      <c r="AT783" s="279"/>
      <c r="AU783" s="279"/>
      <c r="AV783" s="279"/>
      <c r="AW783" s="279"/>
      <c r="AX783" s="279"/>
      <c r="AY783" s="279"/>
      <c r="AZ783" s="279"/>
      <c r="BA783" s="279"/>
      <c r="BB783" s="279"/>
      <c r="BC783" s="279"/>
      <c r="BD783" s="279"/>
      <c r="BE783" s="279"/>
      <c r="BF783" s="279"/>
      <c r="BG783" s="279"/>
      <c r="BH783" s="279"/>
      <c r="BI783" s="279"/>
      <c r="BJ783" s="279"/>
      <c r="BK783" s="279"/>
      <c r="BL783" s="279"/>
      <c r="BM783" s="279"/>
      <c r="BN783" s="279"/>
      <c r="BO783" s="279"/>
      <c r="BP783" s="279"/>
      <c r="BQ783" s="279"/>
      <c r="BR783" s="279"/>
      <c r="BS783" s="279"/>
      <c r="BT783" s="279"/>
      <c r="BU783" s="279"/>
      <c r="BV783" s="279"/>
      <c r="BW783" s="279"/>
      <c r="BX783" s="279"/>
      <c r="BY783" s="279"/>
      <c r="BZ783" s="279"/>
      <c r="CA783" s="279"/>
      <c r="CB783" s="279"/>
      <c r="CC783" s="279"/>
      <c r="CD783" s="279"/>
      <c r="CE783" s="279"/>
      <c r="CF783" s="279"/>
      <c r="CG783" s="279"/>
      <c r="CH783" s="279"/>
      <c r="CI783" s="279"/>
      <c r="CJ783" s="279"/>
      <c r="CK783" s="279"/>
      <c r="CL783" s="279"/>
      <c r="CM783" s="279"/>
      <c r="CN783" s="279"/>
      <c r="CO783" s="279"/>
      <c r="CP783" s="289" t="str">
        <f t="shared" si="41"/>
        <v/>
      </c>
      <c r="CQ783" s="202"/>
    </row>
    <row r="784" spans="1:95" x14ac:dyDescent="0.3">
      <c r="A784" s="99"/>
      <c r="B784" s="268">
        <f t="shared" si="42"/>
        <v>775</v>
      </c>
      <c r="C784" s="280"/>
      <c r="D784" s="280"/>
      <c r="F784" s="280"/>
      <c r="G784" s="282"/>
      <c r="H784" s="101"/>
      <c r="I784" s="283"/>
      <c r="J784" s="283"/>
      <c r="K784" s="283"/>
      <c r="L784" s="283"/>
      <c r="M784" s="283"/>
      <c r="N784" s="283"/>
      <c r="O784" s="283"/>
      <c r="P784" s="101"/>
      <c r="Q784" s="283"/>
      <c r="R784" s="283"/>
      <c r="S784" s="283"/>
      <c r="T784" s="283"/>
      <c r="U784" s="283"/>
      <c r="V784" s="283"/>
      <c r="W784" s="283"/>
      <c r="X784" s="102"/>
      <c r="Y784" s="284"/>
      <c r="Z784" s="284"/>
      <c r="AA784" s="284"/>
      <c r="AB784" s="206" t="str">
        <f t="shared" si="40"/>
        <v/>
      </c>
      <c r="AC784" s="285"/>
      <c r="AD784" s="286"/>
      <c r="AE784" s="102"/>
      <c r="AF784" s="287"/>
      <c r="AG784" s="287"/>
      <c r="AH784" s="102"/>
      <c r="AI784" s="279"/>
      <c r="AJ784" s="279"/>
      <c r="AK784" s="279"/>
      <c r="AL784" s="279"/>
      <c r="AM784" s="279"/>
      <c r="AN784" s="279"/>
      <c r="AO784" s="279"/>
      <c r="AP784" s="279"/>
      <c r="AQ784" s="92"/>
      <c r="AR784" s="279"/>
      <c r="AS784" s="279"/>
      <c r="AT784" s="279"/>
      <c r="AU784" s="279"/>
      <c r="AV784" s="279"/>
      <c r="AW784" s="279"/>
      <c r="AX784" s="279"/>
      <c r="AY784" s="279"/>
      <c r="AZ784" s="279"/>
      <c r="BA784" s="279"/>
      <c r="BB784" s="279"/>
      <c r="BC784" s="279"/>
      <c r="BD784" s="279"/>
      <c r="BE784" s="279"/>
      <c r="BF784" s="279"/>
      <c r="BG784" s="279"/>
      <c r="BH784" s="279"/>
      <c r="BI784" s="279"/>
      <c r="BJ784" s="279"/>
      <c r="BK784" s="279"/>
      <c r="BL784" s="279"/>
      <c r="BM784" s="279"/>
      <c r="BN784" s="279"/>
      <c r="BO784" s="279"/>
      <c r="BP784" s="279"/>
      <c r="BQ784" s="279"/>
      <c r="BR784" s="279"/>
      <c r="BS784" s="279"/>
      <c r="BT784" s="279"/>
      <c r="BU784" s="279"/>
      <c r="BV784" s="279"/>
      <c r="BW784" s="279"/>
      <c r="BX784" s="279"/>
      <c r="BY784" s="279"/>
      <c r="BZ784" s="279"/>
      <c r="CA784" s="279"/>
      <c r="CB784" s="279"/>
      <c r="CC784" s="279"/>
      <c r="CD784" s="279"/>
      <c r="CE784" s="279"/>
      <c r="CF784" s="279"/>
      <c r="CG784" s="279"/>
      <c r="CH784" s="279"/>
      <c r="CI784" s="279"/>
      <c r="CJ784" s="279"/>
      <c r="CK784" s="279"/>
      <c r="CL784" s="279"/>
      <c r="CM784" s="279"/>
      <c r="CN784" s="279"/>
      <c r="CO784" s="279"/>
      <c r="CP784" s="289" t="str">
        <f t="shared" si="41"/>
        <v/>
      </c>
      <c r="CQ784" s="202"/>
    </row>
    <row r="785" spans="1:95" x14ac:dyDescent="0.3">
      <c r="A785" s="99"/>
      <c r="B785" s="268">
        <f t="shared" si="42"/>
        <v>776</v>
      </c>
      <c r="C785" s="280"/>
      <c r="D785" s="280"/>
      <c r="F785" s="280"/>
      <c r="G785" s="282"/>
      <c r="H785" s="101"/>
      <c r="I785" s="283"/>
      <c r="J785" s="283"/>
      <c r="K785" s="283"/>
      <c r="L785" s="283"/>
      <c r="M785" s="283"/>
      <c r="N785" s="283"/>
      <c r="O785" s="283"/>
      <c r="P785" s="101"/>
      <c r="Q785" s="283"/>
      <c r="R785" s="283"/>
      <c r="S785" s="283"/>
      <c r="T785" s="283"/>
      <c r="U785" s="283"/>
      <c r="V785" s="283"/>
      <c r="W785" s="283"/>
      <c r="X785" s="102"/>
      <c r="Y785" s="284"/>
      <c r="Z785" s="284"/>
      <c r="AA785" s="284"/>
      <c r="AB785" s="206" t="str">
        <f t="shared" si="40"/>
        <v/>
      </c>
      <c r="AC785" s="285"/>
      <c r="AD785" s="286"/>
      <c r="AE785" s="102"/>
      <c r="AF785" s="287"/>
      <c r="AG785" s="287"/>
      <c r="AH785" s="102"/>
      <c r="AI785" s="279"/>
      <c r="AJ785" s="279"/>
      <c r="AK785" s="279"/>
      <c r="AL785" s="279"/>
      <c r="AM785" s="279"/>
      <c r="AN785" s="279"/>
      <c r="AO785" s="279"/>
      <c r="AP785" s="279"/>
      <c r="AQ785" s="92"/>
      <c r="AR785" s="279"/>
      <c r="AS785" s="279"/>
      <c r="AT785" s="279"/>
      <c r="AU785" s="279"/>
      <c r="AV785" s="279"/>
      <c r="AW785" s="279"/>
      <c r="AX785" s="279"/>
      <c r="AY785" s="279"/>
      <c r="AZ785" s="279"/>
      <c r="BA785" s="279"/>
      <c r="BB785" s="279"/>
      <c r="BC785" s="279"/>
      <c r="BD785" s="279"/>
      <c r="BE785" s="279"/>
      <c r="BF785" s="279"/>
      <c r="BG785" s="279"/>
      <c r="BH785" s="279"/>
      <c r="BI785" s="279"/>
      <c r="BJ785" s="279"/>
      <c r="BK785" s="279"/>
      <c r="BL785" s="279"/>
      <c r="BM785" s="279"/>
      <c r="BN785" s="279"/>
      <c r="BO785" s="279"/>
      <c r="BP785" s="279"/>
      <c r="BQ785" s="279"/>
      <c r="BR785" s="279"/>
      <c r="BS785" s="279"/>
      <c r="BT785" s="279"/>
      <c r="BU785" s="279"/>
      <c r="BV785" s="279"/>
      <c r="BW785" s="279"/>
      <c r="BX785" s="279"/>
      <c r="BY785" s="279"/>
      <c r="BZ785" s="279"/>
      <c r="CA785" s="279"/>
      <c r="CB785" s="279"/>
      <c r="CC785" s="279"/>
      <c r="CD785" s="279"/>
      <c r="CE785" s="279"/>
      <c r="CF785" s="279"/>
      <c r="CG785" s="279"/>
      <c r="CH785" s="279"/>
      <c r="CI785" s="279"/>
      <c r="CJ785" s="279"/>
      <c r="CK785" s="279"/>
      <c r="CL785" s="279"/>
      <c r="CM785" s="279"/>
      <c r="CN785" s="279"/>
      <c r="CO785" s="279"/>
      <c r="CP785" s="289" t="str">
        <f t="shared" si="41"/>
        <v/>
      </c>
      <c r="CQ785" s="202"/>
    </row>
    <row r="786" spans="1:95" x14ac:dyDescent="0.3">
      <c r="A786" s="99"/>
      <c r="B786" s="268">
        <f t="shared" si="42"/>
        <v>777</v>
      </c>
      <c r="C786" s="280"/>
      <c r="D786" s="280"/>
      <c r="F786" s="280"/>
      <c r="G786" s="282"/>
      <c r="H786" s="101"/>
      <c r="I786" s="283"/>
      <c r="J786" s="283"/>
      <c r="K786" s="283"/>
      <c r="L786" s="283"/>
      <c r="M786" s="283"/>
      <c r="N786" s="283"/>
      <c r="O786" s="283"/>
      <c r="P786" s="101"/>
      <c r="Q786" s="283"/>
      <c r="R786" s="283"/>
      <c r="S786" s="283"/>
      <c r="T786" s="283"/>
      <c r="U786" s="283"/>
      <c r="V786" s="283"/>
      <c r="W786" s="283"/>
      <c r="X786" s="102"/>
      <c r="Y786" s="284"/>
      <c r="Z786" s="284"/>
      <c r="AA786" s="284"/>
      <c r="AB786" s="206" t="str">
        <f t="shared" si="40"/>
        <v/>
      </c>
      <c r="AC786" s="285"/>
      <c r="AD786" s="286"/>
      <c r="AE786" s="102"/>
      <c r="AF786" s="287"/>
      <c r="AG786" s="287"/>
      <c r="AH786" s="102"/>
      <c r="AI786" s="279"/>
      <c r="AJ786" s="279"/>
      <c r="AK786" s="279"/>
      <c r="AL786" s="279"/>
      <c r="AM786" s="279"/>
      <c r="AN786" s="279"/>
      <c r="AO786" s="279"/>
      <c r="AP786" s="279"/>
      <c r="AQ786" s="92"/>
      <c r="AR786" s="279"/>
      <c r="AS786" s="279"/>
      <c r="AT786" s="279"/>
      <c r="AU786" s="279"/>
      <c r="AV786" s="279"/>
      <c r="AW786" s="279"/>
      <c r="AX786" s="279"/>
      <c r="AY786" s="279"/>
      <c r="AZ786" s="279"/>
      <c r="BA786" s="279"/>
      <c r="BB786" s="279"/>
      <c r="BC786" s="279"/>
      <c r="BD786" s="279"/>
      <c r="BE786" s="279"/>
      <c r="BF786" s="279"/>
      <c r="BG786" s="279"/>
      <c r="BH786" s="279"/>
      <c r="BI786" s="279"/>
      <c r="BJ786" s="279"/>
      <c r="BK786" s="279"/>
      <c r="BL786" s="279"/>
      <c r="BM786" s="279"/>
      <c r="BN786" s="279"/>
      <c r="BO786" s="279"/>
      <c r="BP786" s="279"/>
      <c r="BQ786" s="279"/>
      <c r="BR786" s="279"/>
      <c r="BS786" s="279"/>
      <c r="BT786" s="279"/>
      <c r="BU786" s="279"/>
      <c r="BV786" s="279"/>
      <c r="BW786" s="279"/>
      <c r="BX786" s="279"/>
      <c r="BY786" s="279"/>
      <c r="BZ786" s="279"/>
      <c r="CA786" s="279"/>
      <c r="CB786" s="279"/>
      <c r="CC786" s="279"/>
      <c r="CD786" s="279"/>
      <c r="CE786" s="279"/>
      <c r="CF786" s="279"/>
      <c r="CG786" s="279"/>
      <c r="CH786" s="279"/>
      <c r="CI786" s="279"/>
      <c r="CJ786" s="279"/>
      <c r="CK786" s="279"/>
      <c r="CL786" s="279"/>
      <c r="CM786" s="279"/>
      <c r="CN786" s="279"/>
      <c r="CO786" s="279"/>
      <c r="CP786" s="289" t="str">
        <f t="shared" si="41"/>
        <v/>
      </c>
      <c r="CQ786" s="202"/>
    </row>
    <row r="787" spans="1:95" x14ac:dyDescent="0.3">
      <c r="A787" s="99"/>
      <c r="B787" s="268">
        <f t="shared" si="42"/>
        <v>778</v>
      </c>
      <c r="C787" s="280"/>
      <c r="D787" s="280"/>
      <c r="F787" s="280"/>
      <c r="G787" s="282"/>
      <c r="H787" s="101"/>
      <c r="I787" s="283"/>
      <c r="J787" s="283"/>
      <c r="K787" s="283"/>
      <c r="L787" s="283"/>
      <c r="M787" s="283"/>
      <c r="N787" s="283"/>
      <c r="O787" s="283"/>
      <c r="P787" s="101"/>
      <c r="Q787" s="283"/>
      <c r="R787" s="283"/>
      <c r="S787" s="283"/>
      <c r="T787" s="283"/>
      <c r="U787" s="283"/>
      <c r="V787" s="283"/>
      <c r="W787" s="283"/>
      <c r="X787" s="102"/>
      <c r="Y787" s="284"/>
      <c r="Z787" s="284"/>
      <c r="AA787" s="284"/>
      <c r="AB787" s="206" t="str">
        <f t="shared" si="40"/>
        <v/>
      </c>
      <c r="AC787" s="285"/>
      <c r="AD787" s="286"/>
      <c r="AE787" s="102"/>
      <c r="AF787" s="287"/>
      <c r="AG787" s="287"/>
      <c r="AH787" s="102"/>
      <c r="AI787" s="279"/>
      <c r="AJ787" s="279"/>
      <c r="AK787" s="279"/>
      <c r="AL787" s="279"/>
      <c r="AM787" s="279"/>
      <c r="AN787" s="279"/>
      <c r="AO787" s="279"/>
      <c r="AP787" s="279"/>
      <c r="AQ787" s="92"/>
      <c r="AR787" s="279"/>
      <c r="AS787" s="279"/>
      <c r="AT787" s="279"/>
      <c r="AU787" s="279"/>
      <c r="AV787" s="279"/>
      <c r="AW787" s="279"/>
      <c r="AX787" s="279"/>
      <c r="AY787" s="279"/>
      <c r="AZ787" s="279"/>
      <c r="BA787" s="279"/>
      <c r="BB787" s="279"/>
      <c r="BC787" s="279"/>
      <c r="BD787" s="279"/>
      <c r="BE787" s="279"/>
      <c r="BF787" s="279"/>
      <c r="BG787" s="279"/>
      <c r="BH787" s="279"/>
      <c r="BI787" s="279"/>
      <c r="BJ787" s="279"/>
      <c r="BK787" s="279"/>
      <c r="BL787" s="279"/>
      <c r="BM787" s="279"/>
      <c r="BN787" s="279"/>
      <c r="BO787" s="279"/>
      <c r="BP787" s="279"/>
      <c r="BQ787" s="279"/>
      <c r="BR787" s="279"/>
      <c r="BS787" s="279"/>
      <c r="BT787" s="279"/>
      <c r="BU787" s="279"/>
      <c r="BV787" s="279"/>
      <c r="BW787" s="279"/>
      <c r="BX787" s="279"/>
      <c r="BY787" s="279"/>
      <c r="BZ787" s="279"/>
      <c r="CA787" s="279"/>
      <c r="CB787" s="279"/>
      <c r="CC787" s="279"/>
      <c r="CD787" s="279"/>
      <c r="CE787" s="279"/>
      <c r="CF787" s="279"/>
      <c r="CG787" s="279"/>
      <c r="CH787" s="279"/>
      <c r="CI787" s="279"/>
      <c r="CJ787" s="279"/>
      <c r="CK787" s="279"/>
      <c r="CL787" s="279"/>
      <c r="CM787" s="279"/>
      <c r="CN787" s="279"/>
      <c r="CO787" s="279"/>
      <c r="CP787" s="289" t="str">
        <f t="shared" si="41"/>
        <v/>
      </c>
      <c r="CQ787" s="202"/>
    </row>
    <row r="788" spans="1:95" x14ac:dyDescent="0.3">
      <c r="A788" s="99"/>
      <c r="B788" s="268">
        <f t="shared" si="42"/>
        <v>779</v>
      </c>
      <c r="C788" s="280"/>
      <c r="D788" s="280"/>
      <c r="F788" s="280"/>
      <c r="G788" s="282"/>
      <c r="H788" s="101"/>
      <c r="I788" s="283"/>
      <c r="J788" s="283"/>
      <c r="K788" s="283"/>
      <c r="L788" s="283"/>
      <c r="M788" s="283"/>
      <c r="N788" s="283"/>
      <c r="O788" s="283"/>
      <c r="P788" s="101"/>
      <c r="Q788" s="283"/>
      <c r="R788" s="283"/>
      <c r="S788" s="283"/>
      <c r="T788" s="283"/>
      <c r="U788" s="283"/>
      <c r="V788" s="283"/>
      <c r="W788" s="283"/>
      <c r="X788" s="102"/>
      <c r="Y788" s="284"/>
      <c r="Z788" s="284"/>
      <c r="AA788" s="284"/>
      <c r="AB788" s="206" t="str">
        <f t="shared" si="40"/>
        <v/>
      </c>
      <c r="AC788" s="285"/>
      <c r="AD788" s="286"/>
      <c r="AE788" s="102"/>
      <c r="AF788" s="287"/>
      <c r="AG788" s="287"/>
      <c r="AH788" s="102"/>
      <c r="AI788" s="279"/>
      <c r="AJ788" s="279"/>
      <c r="AK788" s="279"/>
      <c r="AL788" s="279"/>
      <c r="AM788" s="279"/>
      <c r="AN788" s="279"/>
      <c r="AO788" s="279"/>
      <c r="AP788" s="279"/>
      <c r="AQ788" s="92"/>
      <c r="AR788" s="279"/>
      <c r="AS788" s="279"/>
      <c r="AT788" s="279"/>
      <c r="AU788" s="279"/>
      <c r="AV788" s="279"/>
      <c r="AW788" s="279"/>
      <c r="AX788" s="279"/>
      <c r="AY788" s="279"/>
      <c r="AZ788" s="279"/>
      <c r="BA788" s="279"/>
      <c r="BB788" s="279"/>
      <c r="BC788" s="279"/>
      <c r="BD788" s="279"/>
      <c r="BE788" s="279"/>
      <c r="BF788" s="279"/>
      <c r="BG788" s="279"/>
      <c r="BH788" s="279"/>
      <c r="BI788" s="279"/>
      <c r="BJ788" s="279"/>
      <c r="BK788" s="279"/>
      <c r="BL788" s="279"/>
      <c r="BM788" s="279"/>
      <c r="BN788" s="279"/>
      <c r="BO788" s="279"/>
      <c r="BP788" s="279"/>
      <c r="BQ788" s="279"/>
      <c r="BR788" s="279"/>
      <c r="BS788" s="279"/>
      <c r="BT788" s="279"/>
      <c r="BU788" s="279"/>
      <c r="BV788" s="279"/>
      <c r="BW788" s="279"/>
      <c r="BX788" s="279"/>
      <c r="BY788" s="279"/>
      <c r="BZ788" s="279"/>
      <c r="CA788" s="279"/>
      <c r="CB788" s="279"/>
      <c r="CC788" s="279"/>
      <c r="CD788" s="279"/>
      <c r="CE788" s="279"/>
      <c r="CF788" s="279"/>
      <c r="CG788" s="279"/>
      <c r="CH788" s="279"/>
      <c r="CI788" s="279"/>
      <c r="CJ788" s="279"/>
      <c r="CK788" s="279"/>
      <c r="CL788" s="279"/>
      <c r="CM788" s="279"/>
      <c r="CN788" s="279"/>
      <c r="CO788" s="279"/>
      <c r="CP788" s="289" t="str">
        <f t="shared" si="41"/>
        <v/>
      </c>
      <c r="CQ788" s="202"/>
    </row>
    <row r="789" spans="1:95" x14ac:dyDescent="0.3">
      <c r="A789" s="99"/>
      <c r="B789" s="268">
        <f t="shared" si="42"/>
        <v>780</v>
      </c>
      <c r="C789" s="280"/>
      <c r="D789" s="280"/>
      <c r="F789" s="280"/>
      <c r="G789" s="282"/>
      <c r="H789" s="101"/>
      <c r="I789" s="283"/>
      <c r="J789" s="283"/>
      <c r="K789" s="283"/>
      <c r="L789" s="283"/>
      <c r="M789" s="283"/>
      <c r="N789" s="283"/>
      <c r="O789" s="283"/>
      <c r="P789" s="101"/>
      <c r="Q789" s="283"/>
      <c r="R789" s="283"/>
      <c r="S789" s="283"/>
      <c r="T789" s="283"/>
      <c r="U789" s="283"/>
      <c r="V789" s="283"/>
      <c r="W789" s="283"/>
      <c r="X789" s="102"/>
      <c r="Y789" s="284"/>
      <c r="Z789" s="284"/>
      <c r="AA789" s="284"/>
      <c r="AB789" s="206" t="str">
        <f t="shared" si="40"/>
        <v/>
      </c>
      <c r="AC789" s="285"/>
      <c r="AD789" s="286"/>
      <c r="AE789" s="102"/>
      <c r="AF789" s="287"/>
      <c r="AG789" s="287"/>
      <c r="AH789" s="102"/>
      <c r="AI789" s="279"/>
      <c r="AJ789" s="279"/>
      <c r="AK789" s="279"/>
      <c r="AL789" s="279"/>
      <c r="AM789" s="279"/>
      <c r="AN789" s="279"/>
      <c r="AO789" s="279"/>
      <c r="AP789" s="279"/>
      <c r="AQ789" s="92"/>
      <c r="AR789" s="279"/>
      <c r="AS789" s="279"/>
      <c r="AT789" s="279"/>
      <c r="AU789" s="279"/>
      <c r="AV789" s="279"/>
      <c r="AW789" s="279"/>
      <c r="AX789" s="279"/>
      <c r="AY789" s="279"/>
      <c r="AZ789" s="279"/>
      <c r="BA789" s="279"/>
      <c r="BB789" s="279"/>
      <c r="BC789" s="279"/>
      <c r="BD789" s="279"/>
      <c r="BE789" s="279"/>
      <c r="BF789" s="279"/>
      <c r="BG789" s="279"/>
      <c r="BH789" s="279"/>
      <c r="BI789" s="279"/>
      <c r="BJ789" s="279"/>
      <c r="BK789" s="279"/>
      <c r="BL789" s="279"/>
      <c r="BM789" s="279"/>
      <c r="BN789" s="279"/>
      <c r="BO789" s="279"/>
      <c r="BP789" s="279"/>
      <c r="BQ789" s="279"/>
      <c r="BR789" s="279"/>
      <c r="BS789" s="279"/>
      <c r="BT789" s="279"/>
      <c r="BU789" s="279"/>
      <c r="BV789" s="279"/>
      <c r="BW789" s="279"/>
      <c r="BX789" s="279"/>
      <c r="BY789" s="279"/>
      <c r="BZ789" s="279"/>
      <c r="CA789" s="279"/>
      <c r="CB789" s="279"/>
      <c r="CC789" s="279"/>
      <c r="CD789" s="279"/>
      <c r="CE789" s="279"/>
      <c r="CF789" s="279"/>
      <c r="CG789" s="279"/>
      <c r="CH789" s="279"/>
      <c r="CI789" s="279"/>
      <c r="CJ789" s="279"/>
      <c r="CK789" s="279"/>
      <c r="CL789" s="279"/>
      <c r="CM789" s="279"/>
      <c r="CN789" s="279"/>
      <c r="CO789" s="279"/>
      <c r="CP789" s="289" t="str">
        <f t="shared" si="41"/>
        <v/>
      </c>
      <c r="CQ789" s="202"/>
    </row>
    <row r="790" spans="1:95" x14ac:dyDescent="0.3">
      <c r="A790" s="99"/>
      <c r="B790" s="268">
        <f t="shared" si="42"/>
        <v>781</v>
      </c>
      <c r="C790" s="280"/>
      <c r="D790" s="280"/>
      <c r="F790" s="280"/>
      <c r="G790" s="282"/>
      <c r="H790" s="101"/>
      <c r="I790" s="283"/>
      <c r="J790" s="283"/>
      <c r="K790" s="283"/>
      <c r="L790" s="283"/>
      <c r="M790" s="283"/>
      <c r="N790" s="283"/>
      <c r="O790" s="283"/>
      <c r="P790" s="101"/>
      <c r="Q790" s="283"/>
      <c r="R790" s="283"/>
      <c r="S790" s="283"/>
      <c r="T790" s="283"/>
      <c r="U790" s="283"/>
      <c r="V790" s="283"/>
      <c r="W790" s="283"/>
      <c r="X790" s="102"/>
      <c r="Y790" s="284"/>
      <c r="Z790" s="284"/>
      <c r="AA790" s="284"/>
      <c r="AB790" s="206" t="str">
        <f t="shared" si="40"/>
        <v/>
      </c>
      <c r="AC790" s="285"/>
      <c r="AD790" s="286"/>
      <c r="AE790" s="102"/>
      <c r="AF790" s="287"/>
      <c r="AG790" s="287"/>
      <c r="AH790" s="102"/>
      <c r="AI790" s="279"/>
      <c r="AJ790" s="279"/>
      <c r="AK790" s="279"/>
      <c r="AL790" s="279"/>
      <c r="AM790" s="279"/>
      <c r="AN790" s="279"/>
      <c r="AO790" s="279"/>
      <c r="AP790" s="279"/>
      <c r="AQ790" s="92"/>
      <c r="AR790" s="279"/>
      <c r="AS790" s="279"/>
      <c r="AT790" s="279"/>
      <c r="AU790" s="279"/>
      <c r="AV790" s="279"/>
      <c r="AW790" s="279"/>
      <c r="AX790" s="279"/>
      <c r="AY790" s="279"/>
      <c r="AZ790" s="279"/>
      <c r="BA790" s="279"/>
      <c r="BB790" s="279"/>
      <c r="BC790" s="279"/>
      <c r="BD790" s="279"/>
      <c r="BE790" s="279"/>
      <c r="BF790" s="279"/>
      <c r="BG790" s="279"/>
      <c r="BH790" s="279"/>
      <c r="BI790" s="279"/>
      <c r="BJ790" s="279"/>
      <c r="BK790" s="279"/>
      <c r="BL790" s="279"/>
      <c r="BM790" s="279"/>
      <c r="BN790" s="279"/>
      <c r="BO790" s="279"/>
      <c r="BP790" s="279"/>
      <c r="BQ790" s="279"/>
      <c r="BR790" s="279"/>
      <c r="BS790" s="279"/>
      <c r="BT790" s="279"/>
      <c r="BU790" s="279"/>
      <c r="BV790" s="279"/>
      <c r="BW790" s="279"/>
      <c r="BX790" s="279"/>
      <c r="BY790" s="279"/>
      <c r="BZ790" s="279"/>
      <c r="CA790" s="279"/>
      <c r="CB790" s="279"/>
      <c r="CC790" s="279"/>
      <c r="CD790" s="279"/>
      <c r="CE790" s="279"/>
      <c r="CF790" s="279"/>
      <c r="CG790" s="279"/>
      <c r="CH790" s="279"/>
      <c r="CI790" s="279"/>
      <c r="CJ790" s="279"/>
      <c r="CK790" s="279"/>
      <c r="CL790" s="279"/>
      <c r="CM790" s="279"/>
      <c r="CN790" s="279"/>
      <c r="CO790" s="279"/>
      <c r="CP790" s="289" t="str">
        <f t="shared" si="41"/>
        <v/>
      </c>
      <c r="CQ790" s="202"/>
    </row>
    <row r="791" spans="1:95" x14ac:dyDescent="0.3">
      <c r="A791" s="99"/>
      <c r="B791" s="268">
        <f t="shared" si="42"/>
        <v>782</v>
      </c>
      <c r="C791" s="280"/>
      <c r="D791" s="280"/>
      <c r="F791" s="280"/>
      <c r="G791" s="282"/>
      <c r="H791" s="101"/>
      <c r="I791" s="283"/>
      <c r="J791" s="283"/>
      <c r="K791" s="283"/>
      <c r="L791" s="283"/>
      <c r="M791" s="283"/>
      <c r="N791" s="283"/>
      <c r="O791" s="283"/>
      <c r="P791" s="101"/>
      <c r="Q791" s="283"/>
      <c r="R791" s="283"/>
      <c r="S791" s="283"/>
      <c r="T791" s="283"/>
      <c r="U791" s="283"/>
      <c r="V791" s="283"/>
      <c r="W791" s="283"/>
      <c r="X791" s="102"/>
      <c r="Y791" s="284"/>
      <c r="Z791" s="284"/>
      <c r="AA791" s="284"/>
      <c r="AB791" s="206" t="str">
        <f t="shared" si="40"/>
        <v/>
      </c>
      <c r="AC791" s="285"/>
      <c r="AD791" s="286"/>
      <c r="AE791" s="102"/>
      <c r="AF791" s="287"/>
      <c r="AG791" s="287"/>
      <c r="AH791" s="102"/>
      <c r="AI791" s="279"/>
      <c r="AJ791" s="279"/>
      <c r="AK791" s="279"/>
      <c r="AL791" s="279"/>
      <c r="AM791" s="279"/>
      <c r="AN791" s="279"/>
      <c r="AO791" s="279"/>
      <c r="AP791" s="279"/>
      <c r="AQ791" s="92"/>
      <c r="AR791" s="279"/>
      <c r="AS791" s="279"/>
      <c r="AT791" s="279"/>
      <c r="AU791" s="279"/>
      <c r="AV791" s="279"/>
      <c r="AW791" s="279"/>
      <c r="AX791" s="279"/>
      <c r="AY791" s="279"/>
      <c r="AZ791" s="279"/>
      <c r="BA791" s="279"/>
      <c r="BB791" s="279"/>
      <c r="BC791" s="279"/>
      <c r="BD791" s="279"/>
      <c r="BE791" s="279"/>
      <c r="BF791" s="279"/>
      <c r="BG791" s="279"/>
      <c r="BH791" s="279"/>
      <c r="BI791" s="279"/>
      <c r="BJ791" s="279"/>
      <c r="BK791" s="279"/>
      <c r="BL791" s="279"/>
      <c r="BM791" s="279"/>
      <c r="BN791" s="279"/>
      <c r="BO791" s="279"/>
      <c r="BP791" s="279"/>
      <c r="BQ791" s="279"/>
      <c r="BR791" s="279"/>
      <c r="BS791" s="279"/>
      <c r="BT791" s="279"/>
      <c r="BU791" s="279"/>
      <c r="BV791" s="279"/>
      <c r="BW791" s="279"/>
      <c r="BX791" s="279"/>
      <c r="BY791" s="279"/>
      <c r="BZ791" s="279"/>
      <c r="CA791" s="279"/>
      <c r="CB791" s="279"/>
      <c r="CC791" s="279"/>
      <c r="CD791" s="279"/>
      <c r="CE791" s="279"/>
      <c r="CF791" s="279"/>
      <c r="CG791" s="279"/>
      <c r="CH791" s="279"/>
      <c r="CI791" s="279"/>
      <c r="CJ791" s="279"/>
      <c r="CK791" s="279"/>
      <c r="CL791" s="279"/>
      <c r="CM791" s="279"/>
      <c r="CN791" s="279"/>
      <c r="CO791" s="279"/>
      <c r="CP791" s="289" t="str">
        <f t="shared" si="41"/>
        <v/>
      </c>
      <c r="CQ791" s="202"/>
    </row>
    <row r="792" spans="1:95" x14ac:dyDescent="0.3">
      <c r="A792" s="99"/>
      <c r="B792" s="268">
        <f t="shared" si="42"/>
        <v>783</v>
      </c>
      <c r="C792" s="280"/>
      <c r="D792" s="280"/>
      <c r="F792" s="280"/>
      <c r="G792" s="282"/>
      <c r="H792" s="101"/>
      <c r="I792" s="283"/>
      <c r="J792" s="283"/>
      <c r="K792" s="283"/>
      <c r="L792" s="283"/>
      <c r="M792" s="283"/>
      <c r="N792" s="283"/>
      <c r="O792" s="283"/>
      <c r="P792" s="101"/>
      <c r="Q792" s="283"/>
      <c r="R792" s="283"/>
      <c r="S792" s="283"/>
      <c r="T792" s="283"/>
      <c r="U792" s="283"/>
      <c r="V792" s="283"/>
      <c r="W792" s="283"/>
      <c r="X792" s="102"/>
      <c r="Y792" s="284"/>
      <c r="Z792" s="284"/>
      <c r="AA792" s="284"/>
      <c r="AB792" s="206" t="str">
        <f t="shared" si="40"/>
        <v/>
      </c>
      <c r="AC792" s="285"/>
      <c r="AD792" s="286"/>
      <c r="AE792" s="102"/>
      <c r="AF792" s="287"/>
      <c r="AG792" s="287"/>
      <c r="AH792" s="102"/>
      <c r="AI792" s="279"/>
      <c r="AJ792" s="279"/>
      <c r="AK792" s="279"/>
      <c r="AL792" s="279"/>
      <c r="AM792" s="279"/>
      <c r="AN792" s="279"/>
      <c r="AO792" s="279"/>
      <c r="AP792" s="279"/>
      <c r="AQ792" s="92"/>
      <c r="AR792" s="279"/>
      <c r="AS792" s="279"/>
      <c r="AT792" s="279"/>
      <c r="AU792" s="279"/>
      <c r="AV792" s="279"/>
      <c r="AW792" s="279"/>
      <c r="AX792" s="279"/>
      <c r="AY792" s="279"/>
      <c r="AZ792" s="279"/>
      <c r="BA792" s="279"/>
      <c r="BB792" s="279"/>
      <c r="BC792" s="279"/>
      <c r="BD792" s="279"/>
      <c r="BE792" s="279"/>
      <c r="BF792" s="279"/>
      <c r="BG792" s="279"/>
      <c r="BH792" s="279"/>
      <c r="BI792" s="279"/>
      <c r="BJ792" s="279"/>
      <c r="BK792" s="279"/>
      <c r="BL792" s="279"/>
      <c r="BM792" s="279"/>
      <c r="BN792" s="279"/>
      <c r="BO792" s="279"/>
      <c r="BP792" s="279"/>
      <c r="BQ792" s="279"/>
      <c r="BR792" s="279"/>
      <c r="BS792" s="279"/>
      <c r="BT792" s="279"/>
      <c r="BU792" s="279"/>
      <c r="BV792" s="279"/>
      <c r="BW792" s="279"/>
      <c r="BX792" s="279"/>
      <c r="BY792" s="279"/>
      <c r="BZ792" s="279"/>
      <c r="CA792" s="279"/>
      <c r="CB792" s="279"/>
      <c r="CC792" s="279"/>
      <c r="CD792" s="279"/>
      <c r="CE792" s="279"/>
      <c r="CF792" s="279"/>
      <c r="CG792" s="279"/>
      <c r="CH792" s="279"/>
      <c r="CI792" s="279"/>
      <c r="CJ792" s="279"/>
      <c r="CK792" s="279"/>
      <c r="CL792" s="279"/>
      <c r="CM792" s="279"/>
      <c r="CN792" s="279"/>
      <c r="CO792" s="279"/>
      <c r="CP792" s="289" t="str">
        <f t="shared" si="41"/>
        <v/>
      </c>
      <c r="CQ792" s="202"/>
    </row>
    <row r="793" spans="1:95" x14ac:dyDescent="0.3">
      <c r="A793" s="99"/>
      <c r="B793" s="268">
        <f t="shared" si="42"/>
        <v>784</v>
      </c>
      <c r="C793" s="280"/>
      <c r="D793" s="280"/>
      <c r="F793" s="280"/>
      <c r="G793" s="282"/>
      <c r="H793" s="101"/>
      <c r="I793" s="283"/>
      <c r="J793" s="283"/>
      <c r="K793" s="283"/>
      <c r="L793" s="283"/>
      <c r="M793" s="283"/>
      <c r="N793" s="283"/>
      <c r="O793" s="283"/>
      <c r="P793" s="101"/>
      <c r="Q793" s="283"/>
      <c r="R793" s="283"/>
      <c r="S793" s="283"/>
      <c r="T793" s="283"/>
      <c r="U793" s="283"/>
      <c r="V793" s="283"/>
      <c r="W793" s="283"/>
      <c r="X793" s="102"/>
      <c r="Y793" s="284"/>
      <c r="Z793" s="284"/>
      <c r="AA793" s="284"/>
      <c r="AB793" s="206" t="str">
        <f t="shared" si="40"/>
        <v/>
      </c>
      <c r="AC793" s="285"/>
      <c r="AD793" s="286"/>
      <c r="AE793" s="102"/>
      <c r="AF793" s="287"/>
      <c r="AG793" s="287"/>
      <c r="AH793" s="102"/>
      <c r="AI793" s="279"/>
      <c r="AJ793" s="279"/>
      <c r="AK793" s="279"/>
      <c r="AL793" s="279"/>
      <c r="AM793" s="279"/>
      <c r="AN793" s="279"/>
      <c r="AO793" s="279"/>
      <c r="AP793" s="279"/>
      <c r="AQ793" s="92"/>
      <c r="AR793" s="279"/>
      <c r="AS793" s="279"/>
      <c r="AT793" s="279"/>
      <c r="AU793" s="279"/>
      <c r="AV793" s="279"/>
      <c r="AW793" s="279"/>
      <c r="AX793" s="279"/>
      <c r="AY793" s="279"/>
      <c r="AZ793" s="279"/>
      <c r="BA793" s="279"/>
      <c r="BB793" s="279"/>
      <c r="BC793" s="279"/>
      <c r="BD793" s="279"/>
      <c r="BE793" s="279"/>
      <c r="BF793" s="279"/>
      <c r="BG793" s="279"/>
      <c r="BH793" s="279"/>
      <c r="BI793" s="279"/>
      <c r="BJ793" s="279"/>
      <c r="BK793" s="279"/>
      <c r="BL793" s="279"/>
      <c r="BM793" s="279"/>
      <c r="BN793" s="279"/>
      <c r="BO793" s="279"/>
      <c r="BP793" s="279"/>
      <c r="BQ793" s="279"/>
      <c r="BR793" s="279"/>
      <c r="BS793" s="279"/>
      <c r="BT793" s="279"/>
      <c r="BU793" s="279"/>
      <c r="BV793" s="279"/>
      <c r="BW793" s="279"/>
      <c r="BX793" s="279"/>
      <c r="BY793" s="279"/>
      <c r="BZ793" s="279"/>
      <c r="CA793" s="279"/>
      <c r="CB793" s="279"/>
      <c r="CC793" s="279"/>
      <c r="CD793" s="279"/>
      <c r="CE793" s="279"/>
      <c r="CF793" s="279"/>
      <c r="CG793" s="279"/>
      <c r="CH793" s="279"/>
      <c r="CI793" s="279"/>
      <c r="CJ793" s="279"/>
      <c r="CK793" s="279"/>
      <c r="CL793" s="279"/>
      <c r="CM793" s="279"/>
      <c r="CN793" s="279"/>
      <c r="CO793" s="279"/>
      <c r="CP793" s="289" t="str">
        <f t="shared" si="41"/>
        <v/>
      </c>
      <c r="CQ793" s="202"/>
    </row>
    <row r="794" spans="1:95" x14ac:dyDescent="0.3">
      <c r="A794" s="99"/>
      <c r="B794" s="268">
        <f t="shared" si="42"/>
        <v>785</v>
      </c>
      <c r="C794" s="280"/>
      <c r="D794" s="280"/>
      <c r="F794" s="280"/>
      <c r="G794" s="282"/>
      <c r="H794" s="101"/>
      <c r="I794" s="283"/>
      <c r="J794" s="283"/>
      <c r="K794" s="283"/>
      <c r="L794" s="283"/>
      <c r="M794" s="283"/>
      <c r="N794" s="283"/>
      <c r="O794" s="283"/>
      <c r="P794" s="101"/>
      <c r="Q794" s="283"/>
      <c r="R794" s="283"/>
      <c r="S794" s="283"/>
      <c r="T794" s="283"/>
      <c r="U794" s="283"/>
      <c r="V794" s="283"/>
      <c r="W794" s="283"/>
      <c r="X794" s="102"/>
      <c r="Y794" s="284"/>
      <c r="Z794" s="284"/>
      <c r="AA794" s="284"/>
      <c r="AB794" s="206" t="str">
        <f t="shared" si="40"/>
        <v/>
      </c>
      <c r="AC794" s="285"/>
      <c r="AD794" s="286"/>
      <c r="AE794" s="102"/>
      <c r="AF794" s="287"/>
      <c r="AG794" s="287"/>
      <c r="AH794" s="102"/>
      <c r="AI794" s="279"/>
      <c r="AJ794" s="279"/>
      <c r="AK794" s="279"/>
      <c r="AL794" s="279"/>
      <c r="AM794" s="279"/>
      <c r="AN794" s="279"/>
      <c r="AO794" s="279"/>
      <c r="AP794" s="279"/>
      <c r="AQ794" s="92"/>
      <c r="AR794" s="279"/>
      <c r="AS794" s="279"/>
      <c r="AT794" s="279"/>
      <c r="AU794" s="279"/>
      <c r="AV794" s="279"/>
      <c r="AW794" s="279"/>
      <c r="AX794" s="279"/>
      <c r="AY794" s="279"/>
      <c r="AZ794" s="279"/>
      <c r="BA794" s="279"/>
      <c r="BB794" s="279"/>
      <c r="BC794" s="279"/>
      <c r="BD794" s="279"/>
      <c r="BE794" s="279"/>
      <c r="BF794" s="279"/>
      <c r="BG794" s="279"/>
      <c r="BH794" s="279"/>
      <c r="BI794" s="279"/>
      <c r="BJ794" s="279"/>
      <c r="BK794" s="279"/>
      <c r="BL794" s="279"/>
      <c r="BM794" s="279"/>
      <c r="BN794" s="279"/>
      <c r="BO794" s="279"/>
      <c r="BP794" s="279"/>
      <c r="BQ794" s="279"/>
      <c r="BR794" s="279"/>
      <c r="BS794" s="279"/>
      <c r="BT794" s="279"/>
      <c r="BU794" s="279"/>
      <c r="BV794" s="279"/>
      <c r="BW794" s="279"/>
      <c r="BX794" s="279"/>
      <c r="BY794" s="279"/>
      <c r="BZ794" s="279"/>
      <c r="CA794" s="279"/>
      <c r="CB794" s="279"/>
      <c r="CC794" s="279"/>
      <c r="CD794" s="279"/>
      <c r="CE794" s="279"/>
      <c r="CF794" s="279"/>
      <c r="CG794" s="279"/>
      <c r="CH794" s="279"/>
      <c r="CI794" s="279"/>
      <c r="CJ794" s="279"/>
      <c r="CK794" s="279"/>
      <c r="CL794" s="279"/>
      <c r="CM794" s="279"/>
      <c r="CN794" s="279"/>
      <c r="CO794" s="279"/>
      <c r="CP794" s="289" t="str">
        <f t="shared" si="41"/>
        <v/>
      </c>
      <c r="CQ794" s="202"/>
    </row>
    <row r="795" spans="1:95" x14ac:dyDescent="0.3">
      <c r="A795" s="99"/>
      <c r="B795" s="268">
        <f t="shared" si="42"/>
        <v>786</v>
      </c>
      <c r="C795" s="280"/>
      <c r="D795" s="280"/>
      <c r="F795" s="280"/>
      <c r="G795" s="282"/>
      <c r="H795" s="101"/>
      <c r="I795" s="283"/>
      <c r="J795" s="283"/>
      <c r="K795" s="283"/>
      <c r="L795" s="283"/>
      <c r="M795" s="283"/>
      <c r="N795" s="283"/>
      <c r="O795" s="283"/>
      <c r="P795" s="101"/>
      <c r="Q795" s="283"/>
      <c r="R795" s="283"/>
      <c r="S795" s="283"/>
      <c r="T795" s="283"/>
      <c r="U795" s="283"/>
      <c r="V795" s="283"/>
      <c r="W795" s="283"/>
      <c r="X795" s="102"/>
      <c r="Y795" s="284"/>
      <c r="Z795" s="284"/>
      <c r="AA795" s="284"/>
      <c r="AB795" s="206" t="str">
        <f t="shared" si="40"/>
        <v/>
      </c>
      <c r="AC795" s="285"/>
      <c r="AD795" s="286"/>
      <c r="AE795" s="102"/>
      <c r="AF795" s="287"/>
      <c r="AG795" s="287"/>
      <c r="AH795" s="102"/>
      <c r="AI795" s="279"/>
      <c r="AJ795" s="279"/>
      <c r="AK795" s="279"/>
      <c r="AL795" s="279"/>
      <c r="AM795" s="279"/>
      <c r="AN795" s="279"/>
      <c r="AO795" s="279"/>
      <c r="AP795" s="279"/>
      <c r="AQ795" s="92"/>
      <c r="AR795" s="279"/>
      <c r="AS795" s="279"/>
      <c r="AT795" s="279"/>
      <c r="AU795" s="279"/>
      <c r="AV795" s="279"/>
      <c r="AW795" s="279"/>
      <c r="AX795" s="279"/>
      <c r="AY795" s="279"/>
      <c r="AZ795" s="279"/>
      <c r="BA795" s="279"/>
      <c r="BB795" s="279"/>
      <c r="BC795" s="279"/>
      <c r="BD795" s="279"/>
      <c r="BE795" s="279"/>
      <c r="BF795" s="279"/>
      <c r="BG795" s="279"/>
      <c r="BH795" s="279"/>
      <c r="BI795" s="279"/>
      <c r="BJ795" s="279"/>
      <c r="BK795" s="279"/>
      <c r="BL795" s="279"/>
      <c r="BM795" s="279"/>
      <c r="BN795" s="279"/>
      <c r="BO795" s="279"/>
      <c r="BP795" s="279"/>
      <c r="BQ795" s="279"/>
      <c r="BR795" s="279"/>
      <c r="BS795" s="279"/>
      <c r="BT795" s="279"/>
      <c r="BU795" s="279"/>
      <c r="BV795" s="279"/>
      <c r="BW795" s="279"/>
      <c r="BX795" s="279"/>
      <c r="BY795" s="279"/>
      <c r="BZ795" s="279"/>
      <c r="CA795" s="279"/>
      <c r="CB795" s="279"/>
      <c r="CC795" s="279"/>
      <c r="CD795" s="279"/>
      <c r="CE795" s="279"/>
      <c r="CF795" s="279"/>
      <c r="CG795" s="279"/>
      <c r="CH795" s="279"/>
      <c r="CI795" s="279"/>
      <c r="CJ795" s="279"/>
      <c r="CK795" s="279"/>
      <c r="CL795" s="279"/>
      <c r="CM795" s="279"/>
      <c r="CN795" s="279"/>
      <c r="CO795" s="279"/>
      <c r="CP795" s="289" t="str">
        <f t="shared" si="41"/>
        <v/>
      </c>
      <c r="CQ795" s="202"/>
    </row>
    <row r="796" spans="1:95" x14ac:dyDescent="0.3">
      <c r="A796" s="99"/>
      <c r="B796" s="268">
        <f t="shared" si="42"/>
        <v>787</v>
      </c>
      <c r="C796" s="280"/>
      <c r="D796" s="280"/>
      <c r="F796" s="280"/>
      <c r="G796" s="282"/>
      <c r="H796" s="101"/>
      <c r="I796" s="283"/>
      <c r="J796" s="283"/>
      <c r="K796" s="283"/>
      <c r="L796" s="283"/>
      <c r="M796" s="283"/>
      <c r="N796" s="283"/>
      <c r="O796" s="283"/>
      <c r="P796" s="101"/>
      <c r="Q796" s="283"/>
      <c r="R796" s="283"/>
      <c r="S796" s="283"/>
      <c r="T796" s="283"/>
      <c r="U796" s="283"/>
      <c r="V796" s="283"/>
      <c r="W796" s="283"/>
      <c r="X796" s="102"/>
      <c r="Y796" s="284"/>
      <c r="Z796" s="284"/>
      <c r="AA796" s="284"/>
      <c r="AB796" s="206" t="str">
        <f t="shared" si="40"/>
        <v/>
      </c>
      <c r="AC796" s="285"/>
      <c r="AD796" s="286"/>
      <c r="AE796" s="102"/>
      <c r="AF796" s="287"/>
      <c r="AG796" s="287"/>
      <c r="AH796" s="102"/>
      <c r="AI796" s="279"/>
      <c r="AJ796" s="279"/>
      <c r="AK796" s="279"/>
      <c r="AL796" s="279"/>
      <c r="AM796" s="279"/>
      <c r="AN796" s="279"/>
      <c r="AO796" s="279"/>
      <c r="AP796" s="279"/>
      <c r="AQ796" s="92"/>
      <c r="AR796" s="279"/>
      <c r="AS796" s="279"/>
      <c r="AT796" s="279"/>
      <c r="AU796" s="279"/>
      <c r="AV796" s="279"/>
      <c r="AW796" s="279"/>
      <c r="AX796" s="279"/>
      <c r="AY796" s="279"/>
      <c r="AZ796" s="279"/>
      <c r="BA796" s="279"/>
      <c r="BB796" s="279"/>
      <c r="BC796" s="279"/>
      <c r="BD796" s="279"/>
      <c r="BE796" s="279"/>
      <c r="BF796" s="279"/>
      <c r="BG796" s="279"/>
      <c r="BH796" s="279"/>
      <c r="BI796" s="279"/>
      <c r="BJ796" s="279"/>
      <c r="BK796" s="279"/>
      <c r="BL796" s="279"/>
      <c r="BM796" s="279"/>
      <c r="BN796" s="279"/>
      <c r="BO796" s="279"/>
      <c r="BP796" s="279"/>
      <c r="BQ796" s="279"/>
      <c r="BR796" s="279"/>
      <c r="BS796" s="279"/>
      <c r="BT796" s="279"/>
      <c r="BU796" s="279"/>
      <c r="BV796" s="279"/>
      <c r="BW796" s="279"/>
      <c r="BX796" s="279"/>
      <c r="BY796" s="279"/>
      <c r="BZ796" s="279"/>
      <c r="CA796" s="279"/>
      <c r="CB796" s="279"/>
      <c r="CC796" s="279"/>
      <c r="CD796" s="279"/>
      <c r="CE796" s="279"/>
      <c r="CF796" s="279"/>
      <c r="CG796" s="279"/>
      <c r="CH796" s="279"/>
      <c r="CI796" s="279"/>
      <c r="CJ796" s="279"/>
      <c r="CK796" s="279"/>
      <c r="CL796" s="279"/>
      <c r="CM796" s="279"/>
      <c r="CN796" s="279"/>
      <c r="CO796" s="279"/>
      <c r="CP796" s="289" t="str">
        <f t="shared" si="41"/>
        <v/>
      </c>
      <c r="CQ796" s="202"/>
    </row>
    <row r="797" spans="1:95" x14ac:dyDescent="0.3">
      <c r="A797" s="99"/>
      <c r="B797" s="268">
        <f t="shared" si="42"/>
        <v>788</v>
      </c>
      <c r="C797" s="280"/>
      <c r="D797" s="280"/>
      <c r="F797" s="280"/>
      <c r="G797" s="282"/>
      <c r="H797" s="101"/>
      <c r="I797" s="283"/>
      <c r="J797" s="283"/>
      <c r="K797" s="283"/>
      <c r="L797" s="283"/>
      <c r="M797" s="283"/>
      <c r="N797" s="283"/>
      <c r="O797" s="283"/>
      <c r="P797" s="101"/>
      <c r="Q797" s="283"/>
      <c r="R797" s="283"/>
      <c r="S797" s="283"/>
      <c r="T797" s="283"/>
      <c r="U797" s="283"/>
      <c r="V797" s="283"/>
      <c r="W797" s="283"/>
      <c r="X797" s="102"/>
      <c r="Y797" s="284"/>
      <c r="Z797" s="284"/>
      <c r="AA797" s="284"/>
      <c r="AB797" s="206" t="str">
        <f t="shared" si="40"/>
        <v/>
      </c>
      <c r="AC797" s="285"/>
      <c r="AD797" s="286"/>
      <c r="AE797" s="102"/>
      <c r="AF797" s="287"/>
      <c r="AG797" s="287"/>
      <c r="AH797" s="102"/>
      <c r="AI797" s="279"/>
      <c r="AJ797" s="279"/>
      <c r="AK797" s="279"/>
      <c r="AL797" s="279"/>
      <c r="AM797" s="279"/>
      <c r="AN797" s="279"/>
      <c r="AO797" s="279"/>
      <c r="AP797" s="279"/>
      <c r="AQ797" s="92"/>
      <c r="AR797" s="279"/>
      <c r="AS797" s="279"/>
      <c r="AT797" s="279"/>
      <c r="AU797" s="279"/>
      <c r="AV797" s="279"/>
      <c r="AW797" s="279"/>
      <c r="AX797" s="279"/>
      <c r="AY797" s="279"/>
      <c r="AZ797" s="279"/>
      <c r="BA797" s="279"/>
      <c r="BB797" s="279"/>
      <c r="BC797" s="279"/>
      <c r="BD797" s="279"/>
      <c r="BE797" s="279"/>
      <c r="BF797" s="279"/>
      <c r="BG797" s="279"/>
      <c r="BH797" s="279"/>
      <c r="BI797" s="279"/>
      <c r="BJ797" s="279"/>
      <c r="BK797" s="279"/>
      <c r="BL797" s="279"/>
      <c r="BM797" s="279"/>
      <c r="BN797" s="279"/>
      <c r="BO797" s="279"/>
      <c r="BP797" s="279"/>
      <c r="BQ797" s="279"/>
      <c r="BR797" s="279"/>
      <c r="BS797" s="279"/>
      <c r="BT797" s="279"/>
      <c r="BU797" s="279"/>
      <c r="BV797" s="279"/>
      <c r="BW797" s="279"/>
      <c r="BX797" s="279"/>
      <c r="BY797" s="279"/>
      <c r="BZ797" s="279"/>
      <c r="CA797" s="279"/>
      <c r="CB797" s="279"/>
      <c r="CC797" s="279"/>
      <c r="CD797" s="279"/>
      <c r="CE797" s="279"/>
      <c r="CF797" s="279"/>
      <c r="CG797" s="279"/>
      <c r="CH797" s="279"/>
      <c r="CI797" s="279"/>
      <c r="CJ797" s="279"/>
      <c r="CK797" s="279"/>
      <c r="CL797" s="279"/>
      <c r="CM797" s="279"/>
      <c r="CN797" s="279"/>
      <c r="CO797" s="279"/>
      <c r="CP797" s="289" t="str">
        <f t="shared" si="41"/>
        <v/>
      </c>
      <c r="CQ797" s="202"/>
    </row>
    <row r="798" spans="1:95" x14ac:dyDescent="0.3">
      <c r="A798" s="99"/>
      <c r="B798" s="268">
        <f t="shared" si="42"/>
        <v>789</v>
      </c>
      <c r="C798" s="280"/>
      <c r="D798" s="280"/>
      <c r="F798" s="280"/>
      <c r="G798" s="282"/>
      <c r="H798" s="101"/>
      <c r="I798" s="283"/>
      <c r="J798" s="283"/>
      <c r="K798" s="283"/>
      <c r="L798" s="283"/>
      <c r="M798" s="283"/>
      <c r="N798" s="283"/>
      <c r="O798" s="283"/>
      <c r="P798" s="101"/>
      <c r="Q798" s="283"/>
      <c r="R798" s="283"/>
      <c r="S798" s="283"/>
      <c r="T798" s="283"/>
      <c r="U798" s="283"/>
      <c r="V798" s="283"/>
      <c r="W798" s="283"/>
      <c r="X798" s="102"/>
      <c r="Y798" s="284"/>
      <c r="Z798" s="284"/>
      <c r="AA798" s="284"/>
      <c r="AB798" s="206" t="str">
        <f t="shared" si="40"/>
        <v/>
      </c>
      <c r="AC798" s="285"/>
      <c r="AD798" s="286"/>
      <c r="AE798" s="102"/>
      <c r="AF798" s="287"/>
      <c r="AG798" s="287"/>
      <c r="AH798" s="102"/>
      <c r="AI798" s="279"/>
      <c r="AJ798" s="279"/>
      <c r="AK798" s="279"/>
      <c r="AL798" s="279"/>
      <c r="AM798" s="279"/>
      <c r="AN798" s="279"/>
      <c r="AO798" s="279"/>
      <c r="AP798" s="279"/>
      <c r="AQ798" s="92"/>
      <c r="AR798" s="279"/>
      <c r="AS798" s="279"/>
      <c r="AT798" s="279"/>
      <c r="AU798" s="279"/>
      <c r="AV798" s="279"/>
      <c r="AW798" s="279"/>
      <c r="AX798" s="279"/>
      <c r="AY798" s="279"/>
      <c r="AZ798" s="279"/>
      <c r="BA798" s="279"/>
      <c r="BB798" s="279"/>
      <c r="BC798" s="279"/>
      <c r="BD798" s="279"/>
      <c r="BE798" s="279"/>
      <c r="BF798" s="279"/>
      <c r="BG798" s="279"/>
      <c r="BH798" s="279"/>
      <c r="BI798" s="279"/>
      <c r="BJ798" s="279"/>
      <c r="BK798" s="279"/>
      <c r="BL798" s="279"/>
      <c r="BM798" s="279"/>
      <c r="BN798" s="279"/>
      <c r="BO798" s="279"/>
      <c r="BP798" s="279"/>
      <c r="BQ798" s="279"/>
      <c r="BR798" s="279"/>
      <c r="BS798" s="279"/>
      <c r="BT798" s="279"/>
      <c r="BU798" s="279"/>
      <c r="BV798" s="279"/>
      <c r="BW798" s="279"/>
      <c r="BX798" s="279"/>
      <c r="BY798" s="279"/>
      <c r="BZ798" s="279"/>
      <c r="CA798" s="279"/>
      <c r="CB798" s="279"/>
      <c r="CC798" s="279"/>
      <c r="CD798" s="279"/>
      <c r="CE798" s="279"/>
      <c r="CF798" s="279"/>
      <c r="CG798" s="279"/>
      <c r="CH798" s="279"/>
      <c r="CI798" s="279"/>
      <c r="CJ798" s="279"/>
      <c r="CK798" s="279"/>
      <c r="CL798" s="279"/>
      <c r="CM798" s="279"/>
      <c r="CN798" s="279"/>
      <c r="CO798" s="279"/>
      <c r="CP798" s="289" t="str">
        <f t="shared" si="41"/>
        <v/>
      </c>
      <c r="CQ798" s="202"/>
    </row>
    <row r="799" spans="1:95" x14ac:dyDescent="0.3">
      <c r="A799" s="99"/>
      <c r="B799" s="268">
        <f t="shared" si="42"/>
        <v>790</v>
      </c>
      <c r="C799" s="280"/>
      <c r="D799" s="280"/>
      <c r="F799" s="280"/>
      <c r="G799" s="282"/>
      <c r="H799" s="101"/>
      <c r="I799" s="283"/>
      <c r="J799" s="283"/>
      <c r="K799" s="283"/>
      <c r="L799" s="283"/>
      <c r="M799" s="283"/>
      <c r="N799" s="283"/>
      <c r="O799" s="283"/>
      <c r="P799" s="101"/>
      <c r="Q799" s="283"/>
      <c r="R799" s="283"/>
      <c r="S799" s="283"/>
      <c r="T799" s="283"/>
      <c r="U799" s="283"/>
      <c r="V799" s="283"/>
      <c r="W799" s="283"/>
      <c r="X799" s="102"/>
      <c r="Y799" s="284"/>
      <c r="Z799" s="284"/>
      <c r="AA799" s="284"/>
      <c r="AB799" s="206" t="str">
        <f t="shared" si="40"/>
        <v/>
      </c>
      <c r="AC799" s="285"/>
      <c r="AD799" s="286"/>
      <c r="AE799" s="102"/>
      <c r="AF799" s="287"/>
      <c r="AG799" s="287"/>
      <c r="AH799" s="102"/>
      <c r="AI799" s="279"/>
      <c r="AJ799" s="279"/>
      <c r="AK799" s="279"/>
      <c r="AL799" s="279"/>
      <c r="AM799" s="279"/>
      <c r="AN799" s="279"/>
      <c r="AO799" s="279"/>
      <c r="AP799" s="279"/>
      <c r="AQ799" s="92"/>
      <c r="AR799" s="279"/>
      <c r="AS799" s="279"/>
      <c r="AT799" s="279"/>
      <c r="AU799" s="279"/>
      <c r="AV799" s="279"/>
      <c r="AW799" s="279"/>
      <c r="AX799" s="279"/>
      <c r="AY799" s="279"/>
      <c r="AZ799" s="279"/>
      <c r="BA799" s="279"/>
      <c r="BB799" s="279"/>
      <c r="BC799" s="279"/>
      <c r="BD799" s="279"/>
      <c r="BE799" s="279"/>
      <c r="BF799" s="279"/>
      <c r="BG799" s="279"/>
      <c r="BH799" s="279"/>
      <c r="BI799" s="279"/>
      <c r="BJ799" s="279"/>
      <c r="BK799" s="279"/>
      <c r="BL799" s="279"/>
      <c r="BM799" s="279"/>
      <c r="BN799" s="279"/>
      <c r="BO799" s="279"/>
      <c r="BP799" s="279"/>
      <c r="BQ799" s="279"/>
      <c r="BR799" s="279"/>
      <c r="BS799" s="279"/>
      <c r="BT799" s="279"/>
      <c r="BU799" s="279"/>
      <c r="BV799" s="279"/>
      <c r="BW799" s="279"/>
      <c r="BX799" s="279"/>
      <c r="BY799" s="279"/>
      <c r="BZ799" s="279"/>
      <c r="CA799" s="279"/>
      <c r="CB799" s="279"/>
      <c r="CC799" s="279"/>
      <c r="CD799" s="279"/>
      <c r="CE799" s="279"/>
      <c r="CF799" s="279"/>
      <c r="CG799" s="279"/>
      <c r="CH799" s="279"/>
      <c r="CI799" s="279"/>
      <c r="CJ799" s="279"/>
      <c r="CK799" s="279"/>
      <c r="CL799" s="279"/>
      <c r="CM799" s="279"/>
      <c r="CN799" s="279"/>
      <c r="CO799" s="279"/>
      <c r="CP799" s="289" t="str">
        <f t="shared" si="41"/>
        <v/>
      </c>
      <c r="CQ799" s="202"/>
    </row>
    <row r="800" spans="1:95" x14ac:dyDescent="0.3">
      <c r="A800" s="99"/>
      <c r="B800" s="268">
        <f t="shared" si="42"/>
        <v>791</v>
      </c>
      <c r="C800" s="280"/>
      <c r="D800" s="280"/>
      <c r="F800" s="280"/>
      <c r="G800" s="282"/>
      <c r="H800" s="101"/>
      <c r="I800" s="283"/>
      <c r="J800" s="283"/>
      <c r="K800" s="283"/>
      <c r="L800" s="283"/>
      <c r="M800" s="283"/>
      <c r="N800" s="283"/>
      <c r="O800" s="283"/>
      <c r="P800" s="101"/>
      <c r="Q800" s="283"/>
      <c r="R800" s="283"/>
      <c r="S800" s="283"/>
      <c r="T800" s="283"/>
      <c r="U800" s="283"/>
      <c r="V800" s="283"/>
      <c r="W800" s="283"/>
      <c r="X800" s="102"/>
      <c r="Y800" s="284"/>
      <c r="Z800" s="284"/>
      <c r="AA800" s="284"/>
      <c r="AB800" s="206" t="str">
        <f t="shared" si="40"/>
        <v/>
      </c>
      <c r="AC800" s="285"/>
      <c r="AD800" s="286"/>
      <c r="AE800" s="102"/>
      <c r="AF800" s="287"/>
      <c r="AG800" s="287"/>
      <c r="AH800" s="102"/>
      <c r="AI800" s="279"/>
      <c r="AJ800" s="279"/>
      <c r="AK800" s="279"/>
      <c r="AL800" s="279"/>
      <c r="AM800" s="279"/>
      <c r="AN800" s="279"/>
      <c r="AO800" s="279"/>
      <c r="AP800" s="279"/>
      <c r="AQ800" s="92"/>
      <c r="AR800" s="279"/>
      <c r="AS800" s="279"/>
      <c r="AT800" s="279"/>
      <c r="AU800" s="279"/>
      <c r="AV800" s="279"/>
      <c r="AW800" s="279"/>
      <c r="AX800" s="279"/>
      <c r="AY800" s="279"/>
      <c r="AZ800" s="279"/>
      <c r="BA800" s="279"/>
      <c r="BB800" s="279"/>
      <c r="BC800" s="279"/>
      <c r="BD800" s="279"/>
      <c r="BE800" s="279"/>
      <c r="BF800" s="279"/>
      <c r="BG800" s="279"/>
      <c r="BH800" s="279"/>
      <c r="BI800" s="279"/>
      <c r="BJ800" s="279"/>
      <c r="BK800" s="279"/>
      <c r="BL800" s="279"/>
      <c r="BM800" s="279"/>
      <c r="BN800" s="279"/>
      <c r="BO800" s="279"/>
      <c r="BP800" s="279"/>
      <c r="BQ800" s="279"/>
      <c r="BR800" s="279"/>
      <c r="BS800" s="279"/>
      <c r="BT800" s="279"/>
      <c r="BU800" s="279"/>
      <c r="BV800" s="279"/>
      <c r="BW800" s="279"/>
      <c r="BX800" s="279"/>
      <c r="BY800" s="279"/>
      <c r="BZ800" s="279"/>
      <c r="CA800" s="279"/>
      <c r="CB800" s="279"/>
      <c r="CC800" s="279"/>
      <c r="CD800" s="279"/>
      <c r="CE800" s="279"/>
      <c r="CF800" s="279"/>
      <c r="CG800" s="279"/>
      <c r="CH800" s="279"/>
      <c r="CI800" s="279"/>
      <c r="CJ800" s="279"/>
      <c r="CK800" s="279"/>
      <c r="CL800" s="279"/>
      <c r="CM800" s="279"/>
      <c r="CN800" s="279"/>
      <c r="CO800" s="279"/>
      <c r="CP800" s="289" t="str">
        <f t="shared" si="41"/>
        <v/>
      </c>
      <c r="CQ800" s="202"/>
    </row>
    <row r="801" spans="1:95" x14ac:dyDescent="0.3">
      <c r="A801" s="99"/>
      <c r="B801" s="268">
        <f t="shared" si="42"/>
        <v>792</v>
      </c>
      <c r="C801" s="280"/>
      <c r="D801" s="280"/>
      <c r="F801" s="280"/>
      <c r="G801" s="282"/>
      <c r="H801" s="101"/>
      <c r="I801" s="283"/>
      <c r="J801" s="283"/>
      <c r="K801" s="283"/>
      <c r="L801" s="283"/>
      <c r="M801" s="283"/>
      <c r="N801" s="283"/>
      <c r="O801" s="283"/>
      <c r="P801" s="101"/>
      <c r="Q801" s="283"/>
      <c r="R801" s="283"/>
      <c r="S801" s="283"/>
      <c r="T801" s="283"/>
      <c r="U801" s="283"/>
      <c r="V801" s="283"/>
      <c r="W801" s="283"/>
      <c r="X801" s="102"/>
      <c r="Y801" s="284"/>
      <c r="Z801" s="284"/>
      <c r="AA801" s="284"/>
      <c r="AB801" s="206" t="str">
        <f t="shared" si="40"/>
        <v/>
      </c>
      <c r="AC801" s="285"/>
      <c r="AD801" s="286"/>
      <c r="AE801" s="102"/>
      <c r="AF801" s="287"/>
      <c r="AG801" s="287"/>
      <c r="AH801" s="102"/>
      <c r="AI801" s="279"/>
      <c r="AJ801" s="279"/>
      <c r="AK801" s="279"/>
      <c r="AL801" s="279"/>
      <c r="AM801" s="279"/>
      <c r="AN801" s="279"/>
      <c r="AO801" s="279"/>
      <c r="AP801" s="279"/>
      <c r="AQ801" s="92"/>
      <c r="AR801" s="279"/>
      <c r="AS801" s="279"/>
      <c r="AT801" s="279"/>
      <c r="AU801" s="279"/>
      <c r="AV801" s="279"/>
      <c r="AW801" s="279"/>
      <c r="AX801" s="279"/>
      <c r="AY801" s="279"/>
      <c r="AZ801" s="279"/>
      <c r="BA801" s="279"/>
      <c r="BB801" s="279"/>
      <c r="BC801" s="279"/>
      <c r="BD801" s="279"/>
      <c r="BE801" s="279"/>
      <c r="BF801" s="279"/>
      <c r="BG801" s="279"/>
      <c r="BH801" s="279"/>
      <c r="BI801" s="279"/>
      <c r="BJ801" s="279"/>
      <c r="BK801" s="279"/>
      <c r="BL801" s="279"/>
      <c r="BM801" s="279"/>
      <c r="BN801" s="279"/>
      <c r="BO801" s="279"/>
      <c r="BP801" s="279"/>
      <c r="BQ801" s="279"/>
      <c r="BR801" s="279"/>
      <c r="BS801" s="279"/>
      <c r="BT801" s="279"/>
      <c r="BU801" s="279"/>
      <c r="BV801" s="279"/>
      <c r="BW801" s="279"/>
      <c r="BX801" s="279"/>
      <c r="BY801" s="279"/>
      <c r="BZ801" s="279"/>
      <c r="CA801" s="279"/>
      <c r="CB801" s="279"/>
      <c r="CC801" s="279"/>
      <c r="CD801" s="279"/>
      <c r="CE801" s="279"/>
      <c r="CF801" s="279"/>
      <c r="CG801" s="279"/>
      <c r="CH801" s="279"/>
      <c r="CI801" s="279"/>
      <c r="CJ801" s="279"/>
      <c r="CK801" s="279"/>
      <c r="CL801" s="279"/>
      <c r="CM801" s="279"/>
      <c r="CN801" s="279"/>
      <c r="CO801" s="279"/>
      <c r="CP801" s="289" t="str">
        <f t="shared" si="41"/>
        <v/>
      </c>
      <c r="CQ801" s="202"/>
    </row>
    <row r="802" spans="1:95" x14ac:dyDescent="0.3">
      <c r="A802" s="99"/>
      <c r="B802" s="268">
        <f t="shared" si="42"/>
        <v>793</v>
      </c>
      <c r="C802" s="280"/>
      <c r="D802" s="280"/>
      <c r="F802" s="280"/>
      <c r="G802" s="282"/>
      <c r="H802" s="101"/>
      <c r="I802" s="283"/>
      <c r="J802" s="283"/>
      <c r="K802" s="283"/>
      <c r="L802" s="283"/>
      <c r="M802" s="283"/>
      <c r="N802" s="283"/>
      <c r="O802" s="283"/>
      <c r="P802" s="101"/>
      <c r="Q802" s="283"/>
      <c r="R802" s="283"/>
      <c r="S802" s="283"/>
      <c r="T802" s="283"/>
      <c r="U802" s="283"/>
      <c r="V802" s="283"/>
      <c r="W802" s="283"/>
      <c r="X802" s="102"/>
      <c r="Y802" s="284"/>
      <c r="Z802" s="284"/>
      <c r="AA802" s="284"/>
      <c r="AB802" s="206" t="str">
        <f t="shared" si="40"/>
        <v/>
      </c>
      <c r="AC802" s="285"/>
      <c r="AD802" s="286"/>
      <c r="AE802" s="102"/>
      <c r="AF802" s="287"/>
      <c r="AG802" s="287"/>
      <c r="AH802" s="102"/>
      <c r="AI802" s="279"/>
      <c r="AJ802" s="279"/>
      <c r="AK802" s="279"/>
      <c r="AL802" s="279"/>
      <c r="AM802" s="279"/>
      <c r="AN802" s="279"/>
      <c r="AO802" s="279"/>
      <c r="AP802" s="279"/>
      <c r="AQ802" s="92"/>
      <c r="AR802" s="279"/>
      <c r="AS802" s="279"/>
      <c r="AT802" s="279"/>
      <c r="AU802" s="279"/>
      <c r="AV802" s="279"/>
      <c r="AW802" s="279"/>
      <c r="AX802" s="279"/>
      <c r="AY802" s="279"/>
      <c r="AZ802" s="279"/>
      <c r="BA802" s="279"/>
      <c r="BB802" s="279"/>
      <c r="BC802" s="279"/>
      <c r="BD802" s="279"/>
      <c r="BE802" s="279"/>
      <c r="BF802" s="279"/>
      <c r="BG802" s="279"/>
      <c r="BH802" s="279"/>
      <c r="BI802" s="279"/>
      <c r="BJ802" s="279"/>
      <c r="BK802" s="279"/>
      <c r="BL802" s="279"/>
      <c r="BM802" s="279"/>
      <c r="BN802" s="279"/>
      <c r="BO802" s="279"/>
      <c r="BP802" s="279"/>
      <c r="BQ802" s="279"/>
      <c r="BR802" s="279"/>
      <c r="BS802" s="279"/>
      <c r="BT802" s="279"/>
      <c r="BU802" s="279"/>
      <c r="BV802" s="279"/>
      <c r="BW802" s="279"/>
      <c r="BX802" s="279"/>
      <c r="BY802" s="279"/>
      <c r="BZ802" s="279"/>
      <c r="CA802" s="279"/>
      <c r="CB802" s="279"/>
      <c r="CC802" s="279"/>
      <c r="CD802" s="279"/>
      <c r="CE802" s="279"/>
      <c r="CF802" s="279"/>
      <c r="CG802" s="279"/>
      <c r="CH802" s="279"/>
      <c r="CI802" s="279"/>
      <c r="CJ802" s="279"/>
      <c r="CK802" s="279"/>
      <c r="CL802" s="279"/>
      <c r="CM802" s="279"/>
      <c r="CN802" s="279"/>
      <c r="CO802" s="279"/>
      <c r="CP802" s="289" t="str">
        <f t="shared" si="41"/>
        <v/>
      </c>
      <c r="CQ802" s="202"/>
    </row>
    <row r="803" spans="1:95" x14ac:dyDescent="0.3">
      <c r="A803" s="99"/>
      <c r="B803" s="268">
        <f t="shared" si="42"/>
        <v>794</v>
      </c>
      <c r="C803" s="280"/>
      <c r="D803" s="280"/>
      <c r="F803" s="280"/>
      <c r="G803" s="282"/>
      <c r="H803" s="101"/>
      <c r="I803" s="283"/>
      <c r="J803" s="283"/>
      <c r="K803" s="283"/>
      <c r="L803" s="283"/>
      <c r="M803" s="283"/>
      <c r="N803" s="283"/>
      <c r="O803" s="283"/>
      <c r="P803" s="101"/>
      <c r="Q803" s="283"/>
      <c r="R803" s="283"/>
      <c r="S803" s="283"/>
      <c r="T803" s="283"/>
      <c r="U803" s="283"/>
      <c r="V803" s="283"/>
      <c r="W803" s="283"/>
      <c r="X803" s="102"/>
      <c r="Y803" s="284"/>
      <c r="Z803" s="284"/>
      <c r="AA803" s="284"/>
      <c r="AB803" s="206" t="str">
        <f t="shared" si="40"/>
        <v/>
      </c>
      <c r="AC803" s="285"/>
      <c r="AD803" s="286"/>
      <c r="AE803" s="102"/>
      <c r="AF803" s="287"/>
      <c r="AG803" s="287"/>
      <c r="AH803" s="102"/>
      <c r="AI803" s="279"/>
      <c r="AJ803" s="279"/>
      <c r="AK803" s="279"/>
      <c r="AL803" s="279"/>
      <c r="AM803" s="279"/>
      <c r="AN803" s="279"/>
      <c r="AO803" s="279"/>
      <c r="AP803" s="279"/>
      <c r="AQ803" s="92"/>
      <c r="AR803" s="279"/>
      <c r="AS803" s="279"/>
      <c r="AT803" s="279"/>
      <c r="AU803" s="279"/>
      <c r="AV803" s="279"/>
      <c r="AW803" s="279"/>
      <c r="AX803" s="279"/>
      <c r="AY803" s="279"/>
      <c r="AZ803" s="279"/>
      <c r="BA803" s="279"/>
      <c r="BB803" s="279"/>
      <c r="BC803" s="279"/>
      <c r="BD803" s="279"/>
      <c r="BE803" s="279"/>
      <c r="BF803" s="279"/>
      <c r="BG803" s="279"/>
      <c r="BH803" s="279"/>
      <c r="BI803" s="279"/>
      <c r="BJ803" s="279"/>
      <c r="BK803" s="279"/>
      <c r="BL803" s="279"/>
      <c r="BM803" s="279"/>
      <c r="BN803" s="279"/>
      <c r="BO803" s="279"/>
      <c r="BP803" s="279"/>
      <c r="BQ803" s="279"/>
      <c r="BR803" s="279"/>
      <c r="BS803" s="279"/>
      <c r="BT803" s="279"/>
      <c r="BU803" s="279"/>
      <c r="BV803" s="279"/>
      <c r="BW803" s="279"/>
      <c r="BX803" s="279"/>
      <c r="BY803" s="279"/>
      <c r="BZ803" s="279"/>
      <c r="CA803" s="279"/>
      <c r="CB803" s="279"/>
      <c r="CC803" s="279"/>
      <c r="CD803" s="279"/>
      <c r="CE803" s="279"/>
      <c r="CF803" s="279"/>
      <c r="CG803" s="279"/>
      <c r="CH803" s="279"/>
      <c r="CI803" s="279"/>
      <c r="CJ803" s="279"/>
      <c r="CK803" s="279"/>
      <c r="CL803" s="279"/>
      <c r="CM803" s="279"/>
      <c r="CN803" s="279"/>
      <c r="CO803" s="279"/>
      <c r="CP803" s="289" t="str">
        <f t="shared" si="41"/>
        <v/>
      </c>
      <c r="CQ803" s="202"/>
    </row>
    <row r="804" spans="1:95" x14ac:dyDescent="0.3">
      <c r="A804" s="99"/>
      <c r="B804" s="268">
        <f t="shared" si="42"/>
        <v>795</v>
      </c>
      <c r="C804" s="280"/>
      <c r="D804" s="280"/>
      <c r="F804" s="280"/>
      <c r="G804" s="282"/>
      <c r="H804" s="101"/>
      <c r="I804" s="283"/>
      <c r="J804" s="283"/>
      <c r="K804" s="283"/>
      <c r="L804" s="283"/>
      <c r="M804" s="283"/>
      <c r="N804" s="283"/>
      <c r="O804" s="283"/>
      <c r="P804" s="101"/>
      <c r="Q804" s="283"/>
      <c r="R804" s="283"/>
      <c r="S804" s="283"/>
      <c r="T804" s="283"/>
      <c r="U804" s="283"/>
      <c r="V804" s="283"/>
      <c r="W804" s="283"/>
      <c r="X804" s="102"/>
      <c r="Y804" s="284"/>
      <c r="Z804" s="284"/>
      <c r="AA804" s="284"/>
      <c r="AB804" s="206" t="str">
        <f t="shared" si="40"/>
        <v/>
      </c>
      <c r="AC804" s="285"/>
      <c r="AD804" s="286"/>
      <c r="AE804" s="102"/>
      <c r="AF804" s="287"/>
      <c r="AG804" s="287"/>
      <c r="AH804" s="102"/>
      <c r="AI804" s="279"/>
      <c r="AJ804" s="279"/>
      <c r="AK804" s="279"/>
      <c r="AL804" s="279"/>
      <c r="AM804" s="279"/>
      <c r="AN804" s="279"/>
      <c r="AO804" s="279"/>
      <c r="AP804" s="279"/>
      <c r="AQ804" s="92"/>
      <c r="AR804" s="279"/>
      <c r="AS804" s="279"/>
      <c r="AT804" s="279"/>
      <c r="AU804" s="279"/>
      <c r="AV804" s="279"/>
      <c r="AW804" s="279"/>
      <c r="AX804" s="279"/>
      <c r="AY804" s="279"/>
      <c r="AZ804" s="279"/>
      <c r="BA804" s="279"/>
      <c r="BB804" s="279"/>
      <c r="BC804" s="279"/>
      <c r="BD804" s="279"/>
      <c r="BE804" s="279"/>
      <c r="BF804" s="279"/>
      <c r="BG804" s="279"/>
      <c r="BH804" s="279"/>
      <c r="BI804" s="279"/>
      <c r="BJ804" s="279"/>
      <c r="BK804" s="279"/>
      <c r="BL804" s="279"/>
      <c r="BM804" s="279"/>
      <c r="BN804" s="279"/>
      <c r="BO804" s="279"/>
      <c r="BP804" s="279"/>
      <c r="BQ804" s="279"/>
      <c r="BR804" s="279"/>
      <c r="BS804" s="279"/>
      <c r="BT804" s="279"/>
      <c r="BU804" s="279"/>
      <c r="BV804" s="279"/>
      <c r="BW804" s="279"/>
      <c r="BX804" s="279"/>
      <c r="BY804" s="279"/>
      <c r="BZ804" s="279"/>
      <c r="CA804" s="279"/>
      <c r="CB804" s="279"/>
      <c r="CC804" s="279"/>
      <c r="CD804" s="279"/>
      <c r="CE804" s="279"/>
      <c r="CF804" s="279"/>
      <c r="CG804" s="279"/>
      <c r="CH804" s="279"/>
      <c r="CI804" s="279"/>
      <c r="CJ804" s="279"/>
      <c r="CK804" s="279"/>
      <c r="CL804" s="279"/>
      <c r="CM804" s="279"/>
      <c r="CN804" s="279"/>
      <c r="CO804" s="279"/>
      <c r="CP804" s="289" t="str">
        <f t="shared" si="41"/>
        <v/>
      </c>
      <c r="CQ804" s="202"/>
    </row>
    <row r="805" spans="1:95" x14ac:dyDescent="0.3">
      <c r="A805" s="99"/>
      <c r="B805" s="268">
        <f t="shared" si="42"/>
        <v>796</v>
      </c>
      <c r="C805" s="280"/>
      <c r="D805" s="280"/>
      <c r="F805" s="280"/>
      <c r="G805" s="282"/>
      <c r="H805" s="101"/>
      <c r="I805" s="283"/>
      <c r="J805" s="283"/>
      <c r="K805" s="283"/>
      <c r="L805" s="283"/>
      <c r="M805" s="283"/>
      <c r="N805" s="283"/>
      <c r="O805" s="283"/>
      <c r="P805" s="101"/>
      <c r="Q805" s="283"/>
      <c r="R805" s="283"/>
      <c r="S805" s="283"/>
      <c r="T805" s="283"/>
      <c r="U805" s="283"/>
      <c r="V805" s="283"/>
      <c r="W805" s="283"/>
      <c r="X805" s="102"/>
      <c r="Y805" s="284"/>
      <c r="Z805" s="284"/>
      <c r="AA805" s="284"/>
      <c r="AB805" s="206" t="str">
        <f t="shared" si="40"/>
        <v/>
      </c>
      <c r="AC805" s="285"/>
      <c r="AD805" s="286"/>
      <c r="AE805" s="102"/>
      <c r="AF805" s="287"/>
      <c r="AG805" s="287"/>
      <c r="AH805" s="102"/>
      <c r="AI805" s="279"/>
      <c r="AJ805" s="279"/>
      <c r="AK805" s="279"/>
      <c r="AL805" s="279"/>
      <c r="AM805" s="279"/>
      <c r="AN805" s="279"/>
      <c r="AO805" s="279"/>
      <c r="AP805" s="279"/>
      <c r="AQ805" s="92"/>
      <c r="AR805" s="279"/>
      <c r="AS805" s="279"/>
      <c r="AT805" s="279"/>
      <c r="AU805" s="279"/>
      <c r="AV805" s="279"/>
      <c r="AW805" s="279"/>
      <c r="AX805" s="279"/>
      <c r="AY805" s="279"/>
      <c r="AZ805" s="279"/>
      <c r="BA805" s="279"/>
      <c r="BB805" s="279"/>
      <c r="BC805" s="279"/>
      <c r="BD805" s="279"/>
      <c r="BE805" s="279"/>
      <c r="BF805" s="279"/>
      <c r="BG805" s="279"/>
      <c r="BH805" s="279"/>
      <c r="BI805" s="279"/>
      <c r="BJ805" s="279"/>
      <c r="BK805" s="279"/>
      <c r="BL805" s="279"/>
      <c r="BM805" s="279"/>
      <c r="BN805" s="279"/>
      <c r="BO805" s="279"/>
      <c r="BP805" s="279"/>
      <c r="BQ805" s="279"/>
      <c r="BR805" s="279"/>
      <c r="BS805" s="279"/>
      <c r="BT805" s="279"/>
      <c r="BU805" s="279"/>
      <c r="BV805" s="279"/>
      <c r="BW805" s="279"/>
      <c r="BX805" s="279"/>
      <c r="BY805" s="279"/>
      <c r="BZ805" s="279"/>
      <c r="CA805" s="279"/>
      <c r="CB805" s="279"/>
      <c r="CC805" s="279"/>
      <c r="CD805" s="279"/>
      <c r="CE805" s="279"/>
      <c r="CF805" s="279"/>
      <c r="CG805" s="279"/>
      <c r="CH805" s="279"/>
      <c r="CI805" s="279"/>
      <c r="CJ805" s="279"/>
      <c r="CK805" s="279"/>
      <c r="CL805" s="279"/>
      <c r="CM805" s="279"/>
      <c r="CN805" s="279"/>
      <c r="CO805" s="279"/>
      <c r="CP805" s="289" t="str">
        <f t="shared" si="41"/>
        <v/>
      </c>
      <c r="CQ805" s="202"/>
    </row>
    <row r="806" spans="1:95" x14ac:dyDescent="0.3">
      <c r="A806" s="99"/>
      <c r="B806" s="268">
        <f t="shared" si="42"/>
        <v>797</v>
      </c>
      <c r="C806" s="280"/>
      <c r="D806" s="280"/>
      <c r="F806" s="280"/>
      <c r="G806" s="282"/>
      <c r="H806" s="101"/>
      <c r="I806" s="283"/>
      <c r="J806" s="283"/>
      <c r="K806" s="283"/>
      <c r="L806" s="283"/>
      <c r="M806" s="283"/>
      <c r="N806" s="283"/>
      <c r="O806" s="283"/>
      <c r="P806" s="101"/>
      <c r="Q806" s="283"/>
      <c r="R806" s="283"/>
      <c r="S806" s="283"/>
      <c r="T806" s="283"/>
      <c r="U806" s="283"/>
      <c r="V806" s="283"/>
      <c r="W806" s="283"/>
      <c r="X806" s="102"/>
      <c r="Y806" s="284"/>
      <c r="Z806" s="284"/>
      <c r="AA806" s="284"/>
      <c r="AB806" s="206" t="str">
        <f t="shared" si="40"/>
        <v/>
      </c>
      <c r="AC806" s="285"/>
      <c r="AD806" s="286"/>
      <c r="AE806" s="102"/>
      <c r="AF806" s="287"/>
      <c r="AG806" s="287"/>
      <c r="AH806" s="102"/>
      <c r="AI806" s="279"/>
      <c r="AJ806" s="279"/>
      <c r="AK806" s="279"/>
      <c r="AL806" s="279"/>
      <c r="AM806" s="279"/>
      <c r="AN806" s="279"/>
      <c r="AO806" s="279"/>
      <c r="AP806" s="279"/>
      <c r="AQ806" s="92"/>
      <c r="AR806" s="279"/>
      <c r="AS806" s="279"/>
      <c r="AT806" s="279"/>
      <c r="AU806" s="279"/>
      <c r="AV806" s="279"/>
      <c r="AW806" s="279"/>
      <c r="AX806" s="279"/>
      <c r="AY806" s="279"/>
      <c r="AZ806" s="279"/>
      <c r="BA806" s="279"/>
      <c r="BB806" s="279"/>
      <c r="BC806" s="279"/>
      <c r="BD806" s="279"/>
      <c r="BE806" s="279"/>
      <c r="BF806" s="279"/>
      <c r="BG806" s="279"/>
      <c r="BH806" s="279"/>
      <c r="BI806" s="279"/>
      <c r="BJ806" s="279"/>
      <c r="BK806" s="279"/>
      <c r="BL806" s="279"/>
      <c r="BM806" s="279"/>
      <c r="BN806" s="279"/>
      <c r="BO806" s="279"/>
      <c r="BP806" s="279"/>
      <c r="BQ806" s="279"/>
      <c r="BR806" s="279"/>
      <c r="BS806" s="279"/>
      <c r="BT806" s="279"/>
      <c r="BU806" s="279"/>
      <c r="BV806" s="279"/>
      <c r="BW806" s="279"/>
      <c r="BX806" s="279"/>
      <c r="BY806" s="279"/>
      <c r="BZ806" s="279"/>
      <c r="CA806" s="279"/>
      <c r="CB806" s="279"/>
      <c r="CC806" s="279"/>
      <c r="CD806" s="279"/>
      <c r="CE806" s="279"/>
      <c r="CF806" s="279"/>
      <c r="CG806" s="279"/>
      <c r="CH806" s="279"/>
      <c r="CI806" s="279"/>
      <c r="CJ806" s="279"/>
      <c r="CK806" s="279"/>
      <c r="CL806" s="279"/>
      <c r="CM806" s="279"/>
      <c r="CN806" s="279"/>
      <c r="CO806" s="279"/>
      <c r="CP806" s="289" t="str">
        <f t="shared" si="41"/>
        <v/>
      </c>
      <c r="CQ806" s="202"/>
    </row>
    <row r="807" spans="1:95" x14ac:dyDescent="0.3">
      <c r="A807" s="99"/>
      <c r="B807" s="268">
        <f t="shared" si="42"/>
        <v>798</v>
      </c>
      <c r="C807" s="280"/>
      <c r="D807" s="280"/>
      <c r="F807" s="280"/>
      <c r="G807" s="282"/>
      <c r="H807" s="101"/>
      <c r="I807" s="283"/>
      <c r="J807" s="283"/>
      <c r="K807" s="283"/>
      <c r="L807" s="283"/>
      <c r="M807" s="283"/>
      <c r="N807" s="283"/>
      <c r="O807" s="283"/>
      <c r="P807" s="101"/>
      <c r="Q807" s="283"/>
      <c r="R807" s="283"/>
      <c r="S807" s="283"/>
      <c r="T807" s="283"/>
      <c r="U807" s="283"/>
      <c r="V807" s="283"/>
      <c r="W807" s="283"/>
      <c r="X807" s="102"/>
      <c r="Y807" s="284"/>
      <c r="Z807" s="284"/>
      <c r="AA807" s="284"/>
      <c r="AB807" s="206" t="str">
        <f t="shared" si="40"/>
        <v/>
      </c>
      <c r="AC807" s="285"/>
      <c r="AD807" s="286"/>
      <c r="AE807" s="102"/>
      <c r="AF807" s="287"/>
      <c r="AG807" s="287"/>
      <c r="AH807" s="102"/>
      <c r="AI807" s="279"/>
      <c r="AJ807" s="279"/>
      <c r="AK807" s="279"/>
      <c r="AL807" s="279"/>
      <c r="AM807" s="279"/>
      <c r="AN807" s="279"/>
      <c r="AO807" s="279"/>
      <c r="AP807" s="279"/>
      <c r="AQ807" s="92"/>
      <c r="AR807" s="279"/>
      <c r="AS807" s="279"/>
      <c r="AT807" s="279"/>
      <c r="AU807" s="279"/>
      <c r="AV807" s="279"/>
      <c r="AW807" s="279"/>
      <c r="AX807" s="279"/>
      <c r="AY807" s="279"/>
      <c r="AZ807" s="279"/>
      <c r="BA807" s="279"/>
      <c r="BB807" s="279"/>
      <c r="BC807" s="279"/>
      <c r="BD807" s="279"/>
      <c r="BE807" s="279"/>
      <c r="BF807" s="279"/>
      <c r="BG807" s="279"/>
      <c r="BH807" s="279"/>
      <c r="BI807" s="279"/>
      <c r="BJ807" s="279"/>
      <c r="BK807" s="279"/>
      <c r="BL807" s="279"/>
      <c r="BM807" s="279"/>
      <c r="BN807" s="279"/>
      <c r="BO807" s="279"/>
      <c r="BP807" s="279"/>
      <c r="BQ807" s="279"/>
      <c r="BR807" s="279"/>
      <c r="BS807" s="279"/>
      <c r="BT807" s="279"/>
      <c r="BU807" s="279"/>
      <c r="BV807" s="279"/>
      <c r="BW807" s="279"/>
      <c r="BX807" s="279"/>
      <c r="BY807" s="279"/>
      <c r="BZ807" s="279"/>
      <c r="CA807" s="279"/>
      <c r="CB807" s="279"/>
      <c r="CC807" s="279"/>
      <c r="CD807" s="279"/>
      <c r="CE807" s="279"/>
      <c r="CF807" s="279"/>
      <c r="CG807" s="279"/>
      <c r="CH807" s="279"/>
      <c r="CI807" s="279"/>
      <c r="CJ807" s="279"/>
      <c r="CK807" s="279"/>
      <c r="CL807" s="279"/>
      <c r="CM807" s="279"/>
      <c r="CN807" s="279"/>
      <c r="CO807" s="279"/>
      <c r="CP807" s="289" t="str">
        <f t="shared" si="41"/>
        <v/>
      </c>
      <c r="CQ807" s="202"/>
    </row>
    <row r="808" spans="1:95" x14ac:dyDescent="0.3">
      <c r="A808" s="99"/>
      <c r="B808" s="268">
        <f t="shared" si="42"/>
        <v>799</v>
      </c>
      <c r="C808" s="280"/>
      <c r="D808" s="280"/>
      <c r="F808" s="280"/>
      <c r="G808" s="282"/>
      <c r="H808" s="101"/>
      <c r="I808" s="283"/>
      <c r="J808" s="283"/>
      <c r="K808" s="283"/>
      <c r="L808" s="283"/>
      <c r="M808" s="283"/>
      <c r="N808" s="283"/>
      <c r="O808" s="283"/>
      <c r="P808" s="101"/>
      <c r="Q808" s="283"/>
      <c r="R808" s="283"/>
      <c r="S808" s="283"/>
      <c r="T808" s="283"/>
      <c r="U808" s="283"/>
      <c r="V808" s="283"/>
      <c r="W808" s="283"/>
      <c r="X808" s="102"/>
      <c r="Y808" s="284"/>
      <c r="Z808" s="284"/>
      <c r="AA808" s="284"/>
      <c r="AB808" s="206" t="str">
        <f t="shared" si="40"/>
        <v/>
      </c>
      <c r="AC808" s="285"/>
      <c r="AD808" s="286"/>
      <c r="AE808" s="102"/>
      <c r="AF808" s="287"/>
      <c r="AG808" s="287"/>
      <c r="AH808" s="102"/>
      <c r="AI808" s="279"/>
      <c r="AJ808" s="279"/>
      <c r="AK808" s="279"/>
      <c r="AL808" s="279"/>
      <c r="AM808" s="279"/>
      <c r="AN808" s="279"/>
      <c r="AO808" s="279"/>
      <c r="AP808" s="279"/>
      <c r="AQ808" s="92"/>
      <c r="AR808" s="279"/>
      <c r="AS808" s="279"/>
      <c r="AT808" s="279"/>
      <c r="AU808" s="279"/>
      <c r="AV808" s="279"/>
      <c r="AW808" s="279"/>
      <c r="AX808" s="279"/>
      <c r="AY808" s="279"/>
      <c r="AZ808" s="279"/>
      <c r="BA808" s="279"/>
      <c r="BB808" s="279"/>
      <c r="BC808" s="279"/>
      <c r="BD808" s="279"/>
      <c r="BE808" s="279"/>
      <c r="BF808" s="279"/>
      <c r="BG808" s="279"/>
      <c r="BH808" s="279"/>
      <c r="BI808" s="279"/>
      <c r="BJ808" s="279"/>
      <c r="BK808" s="279"/>
      <c r="BL808" s="279"/>
      <c r="BM808" s="279"/>
      <c r="BN808" s="279"/>
      <c r="BO808" s="279"/>
      <c r="BP808" s="279"/>
      <c r="BQ808" s="279"/>
      <c r="BR808" s="279"/>
      <c r="BS808" s="279"/>
      <c r="BT808" s="279"/>
      <c r="BU808" s="279"/>
      <c r="BV808" s="279"/>
      <c r="BW808" s="279"/>
      <c r="BX808" s="279"/>
      <c r="BY808" s="279"/>
      <c r="BZ808" s="279"/>
      <c r="CA808" s="279"/>
      <c r="CB808" s="279"/>
      <c r="CC808" s="279"/>
      <c r="CD808" s="279"/>
      <c r="CE808" s="279"/>
      <c r="CF808" s="279"/>
      <c r="CG808" s="279"/>
      <c r="CH808" s="279"/>
      <c r="CI808" s="279"/>
      <c r="CJ808" s="279"/>
      <c r="CK808" s="279"/>
      <c r="CL808" s="279"/>
      <c r="CM808" s="279"/>
      <c r="CN808" s="279"/>
      <c r="CO808" s="279"/>
      <c r="CP808" s="289" t="str">
        <f t="shared" si="41"/>
        <v/>
      </c>
      <c r="CQ808" s="202"/>
    </row>
    <row r="809" spans="1:95" x14ac:dyDescent="0.3">
      <c r="A809" s="99"/>
      <c r="B809" s="268">
        <f t="shared" si="42"/>
        <v>800</v>
      </c>
      <c r="C809" s="280"/>
      <c r="D809" s="280"/>
      <c r="F809" s="280"/>
      <c r="G809" s="282"/>
      <c r="H809" s="101"/>
      <c r="I809" s="283"/>
      <c r="J809" s="283"/>
      <c r="K809" s="283"/>
      <c r="L809" s="283"/>
      <c r="M809" s="283"/>
      <c r="N809" s="283"/>
      <c r="O809" s="283"/>
      <c r="P809" s="101"/>
      <c r="Q809" s="283"/>
      <c r="R809" s="283"/>
      <c r="S809" s="283"/>
      <c r="T809" s="283"/>
      <c r="U809" s="283"/>
      <c r="V809" s="283"/>
      <c r="W809" s="283"/>
      <c r="X809" s="102"/>
      <c r="Y809" s="284"/>
      <c r="Z809" s="284"/>
      <c r="AA809" s="284"/>
      <c r="AB809" s="206" t="str">
        <f t="shared" si="40"/>
        <v/>
      </c>
      <c r="AC809" s="285"/>
      <c r="AD809" s="286"/>
      <c r="AE809" s="102"/>
      <c r="AF809" s="287"/>
      <c r="AG809" s="287"/>
      <c r="AH809" s="102"/>
      <c r="AI809" s="279"/>
      <c r="AJ809" s="279"/>
      <c r="AK809" s="279"/>
      <c r="AL809" s="279"/>
      <c r="AM809" s="279"/>
      <c r="AN809" s="279"/>
      <c r="AO809" s="279"/>
      <c r="AP809" s="279"/>
      <c r="AQ809" s="92"/>
      <c r="AR809" s="279"/>
      <c r="AS809" s="279"/>
      <c r="AT809" s="279"/>
      <c r="AU809" s="279"/>
      <c r="AV809" s="279"/>
      <c r="AW809" s="279"/>
      <c r="AX809" s="279"/>
      <c r="AY809" s="279"/>
      <c r="AZ809" s="279"/>
      <c r="BA809" s="279"/>
      <c r="BB809" s="279"/>
      <c r="BC809" s="279"/>
      <c r="BD809" s="279"/>
      <c r="BE809" s="279"/>
      <c r="BF809" s="279"/>
      <c r="BG809" s="279"/>
      <c r="BH809" s="279"/>
      <c r="BI809" s="279"/>
      <c r="BJ809" s="279"/>
      <c r="BK809" s="279"/>
      <c r="BL809" s="279"/>
      <c r="BM809" s="279"/>
      <c r="BN809" s="279"/>
      <c r="BO809" s="279"/>
      <c r="BP809" s="279"/>
      <c r="BQ809" s="279"/>
      <c r="BR809" s="279"/>
      <c r="BS809" s="279"/>
      <c r="BT809" s="279"/>
      <c r="BU809" s="279"/>
      <c r="BV809" s="279"/>
      <c r="BW809" s="279"/>
      <c r="BX809" s="279"/>
      <c r="BY809" s="279"/>
      <c r="BZ809" s="279"/>
      <c r="CA809" s="279"/>
      <c r="CB809" s="279"/>
      <c r="CC809" s="279"/>
      <c r="CD809" s="279"/>
      <c r="CE809" s="279"/>
      <c r="CF809" s="279"/>
      <c r="CG809" s="279"/>
      <c r="CH809" s="279"/>
      <c r="CI809" s="279"/>
      <c r="CJ809" s="279"/>
      <c r="CK809" s="279"/>
      <c r="CL809" s="279"/>
      <c r="CM809" s="279"/>
      <c r="CN809" s="279"/>
      <c r="CO809" s="279"/>
      <c r="CP809" s="289" t="str">
        <f t="shared" si="41"/>
        <v/>
      </c>
      <c r="CQ809" s="202"/>
    </row>
    <row r="810" spans="1:95" x14ac:dyDescent="0.3">
      <c r="A810" s="99"/>
      <c r="B810" s="268">
        <f t="shared" si="42"/>
        <v>801</v>
      </c>
      <c r="C810" s="280"/>
      <c r="D810" s="280"/>
      <c r="F810" s="280"/>
      <c r="G810" s="282"/>
      <c r="H810" s="101"/>
      <c r="I810" s="283"/>
      <c r="J810" s="283"/>
      <c r="K810" s="283"/>
      <c r="L810" s="283"/>
      <c r="M810" s="283"/>
      <c r="N810" s="283"/>
      <c r="O810" s="283"/>
      <c r="P810" s="101"/>
      <c r="Q810" s="283"/>
      <c r="R810" s="283"/>
      <c r="S810" s="283"/>
      <c r="T810" s="283"/>
      <c r="U810" s="283"/>
      <c r="V810" s="283"/>
      <c r="W810" s="283"/>
      <c r="X810" s="102"/>
      <c r="Y810" s="284"/>
      <c r="Z810" s="284"/>
      <c r="AA810" s="284"/>
      <c r="AB810" s="206" t="str">
        <f t="shared" si="40"/>
        <v/>
      </c>
      <c r="AC810" s="285"/>
      <c r="AD810" s="286"/>
      <c r="AE810" s="102"/>
      <c r="AF810" s="287"/>
      <c r="AG810" s="287"/>
      <c r="AH810" s="102"/>
      <c r="AI810" s="279"/>
      <c r="AJ810" s="279"/>
      <c r="AK810" s="279"/>
      <c r="AL810" s="279"/>
      <c r="AM810" s="279"/>
      <c r="AN810" s="279"/>
      <c r="AO810" s="279"/>
      <c r="AP810" s="279"/>
      <c r="AQ810" s="92"/>
      <c r="AR810" s="279"/>
      <c r="AS810" s="279"/>
      <c r="AT810" s="279"/>
      <c r="AU810" s="279"/>
      <c r="AV810" s="279"/>
      <c r="AW810" s="279"/>
      <c r="AX810" s="279"/>
      <c r="AY810" s="279"/>
      <c r="AZ810" s="279"/>
      <c r="BA810" s="279"/>
      <c r="BB810" s="279"/>
      <c r="BC810" s="279"/>
      <c r="BD810" s="279"/>
      <c r="BE810" s="279"/>
      <c r="BF810" s="279"/>
      <c r="BG810" s="279"/>
      <c r="BH810" s="279"/>
      <c r="BI810" s="279"/>
      <c r="BJ810" s="279"/>
      <c r="BK810" s="279"/>
      <c r="BL810" s="279"/>
      <c r="BM810" s="279"/>
      <c r="BN810" s="279"/>
      <c r="BO810" s="279"/>
      <c r="BP810" s="279"/>
      <c r="BQ810" s="279"/>
      <c r="BR810" s="279"/>
      <c r="BS810" s="279"/>
      <c r="BT810" s="279"/>
      <c r="BU810" s="279"/>
      <c r="BV810" s="279"/>
      <c r="BW810" s="279"/>
      <c r="BX810" s="279"/>
      <c r="BY810" s="279"/>
      <c r="BZ810" s="279"/>
      <c r="CA810" s="279"/>
      <c r="CB810" s="279"/>
      <c r="CC810" s="279"/>
      <c r="CD810" s="279"/>
      <c r="CE810" s="279"/>
      <c r="CF810" s="279"/>
      <c r="CG810" s="279"/>
      <c r="CH810" s="279"/>
      <c r="CI810" s="279"/>
      <c r="CJ810" s="279"/>
      <c r="CK810" s="279"/>
      <c r="CL810" s="279"/>
      <c r="CM810" s="279"/>
      <c r="CN810" s="279"/>
      <c r="CO810" s="279"/>
      <c r="CP810" s="289" t="str">
        <f t="shared" si="41"/>
        <v/>
      </c>
      <c r="CQ810" s="202"/>
    </row>
    <row r="811" spans="1:95" x14ac:dyDescent="0.3">
      <c r="A811" s="99"/>
      <c r="B811" s="268">
        <f t="shared" si="42"/>
        <v>802</v>
      </c>
      <c r="C811" s="280"/>
      <c r="D811" s="280"/>
      <c r="F811" s="280"/>
      <c r="G811" s="282"/>
      <c r="H811" s="101"/>
      <c r="I811" s="283"/>
      <c r="J811" s="283"/>
      <c r="K811" s="283"/>
      <c r="L811" s="283"/>
      <c r="M811" s="283"/>
      <c r="N811" s="283"/>
      <c r="O811" s="283"/>
      <c r="P811" s="101"/>
      <c r="Q811" s="283"/>
      <c r="R811" s="283"/>
      <c r="S811" s="283"/>
      <c r="T811" s="283"/>
      <c r="U811" s="283"/>
      <c r="V811" s="283"/>
      <c r="W811" s="283"/>
      <c r="X811" s="102"/>
      <c r="Y811" s="284"/>
      <c r="Z811" s="284"/>
      <c r="AA811" s="284"/>
      <c r="AB811" s="206" t="str">
        <f t="shared" si="40"/>
        <v/>
      </c>
      <c r="AC811" s="285"/>
      <c r="AD811" s="286"/>
      <c r="AE811" s="102"/>
      <c r="AF811" s="287"/>
      <c r="AG811" s="287"/>
      <c r="AH811" s="102"/>
      <c r="AI811" s="279"/>
      <c r="AJ811" s="279"/>
      <c r="AK811" s="279"/>
      <c r="AL811" s="279"/>
      <c r="AM811" s="279"/>
      <c r="AN811" s="279"/>
      <c r="AO811" s="279"/>
      <c r="AP811" s="279"/>
      <c r="AQ811" s="92"/>
      <c r="AR811" s="279"/>
      <c r="AS811" s="279"/>
      <c r="AT811" s="279"/>
      <c r="AU811" s="279"/>
      <c r="AV811" s="279"/>
      <c r="AW811" s="279"/>
      <c r="AX811" s="279"/>
      <c r="AY811" s="279"/>
      <c r="AZ811" s="279"/>
      <c r="BA811" s="279"/>
      <c r="BB811" s="279"/>
      <c r="BC811" s="279"/>
      <c r="BD811" s="279"/>
      <c r="BE811" s="279"/>
      <c r="BF811" s="279"/>
      <c r="BG811" s="279"/>
      <c r="BH811" s="279"/>
      <c r="BI811" s="279"/>
      <c r="BJ811" s="279"/>
      <c r="BK811" s="279"/>
      <c r="BL811" s="279"/>
      <c r="BM811" s="279"/>
      <c r="BN811" s="279"/>
      <c r="BO811" s="279"/>
      <c r="BP811" s="279"/>
      <c r="BQ811" s="279"/>
      <c r="BR811" s="279"/>
      <c r="BS811" s="279"/>
      <c r="BT811" s="279"/>
      <c r="BU811" s="279"/>
      <c r="BV811" s="279"/>
      <c r="BW811" s="279"/>
      <c r="BX811" s="279"/>
      <c r="BY811" s="279"/>
      <c r="BZ811" s="279"/>
      <c r="CA811" s="279"/>
      <c r="CB811" s="279"/>
      <c r="CC811" s="279"/>
      <c r="CD811" s="279"/>
      <c r="CE811" s="279"/>
      <c r="CF811" s="279"/>
      <c r="CG811" s="279"/>
      <c r="CH811" s="279"/>
      <c r="CI811" s="279"/>
      <c r="CJ811" s="279"/>
      <c r="CK811" s="279"/>
      <c r="CL811" s="279"/>
      <c r="CM811" s="279"/>
      <c r="CN811" s="279"/>
      <c r="CO811" s="279"/>
      <c r="CP811" s="289" t="str">
        <f t="shared" si="41"/>
        <v/>
      </c>
      <c r="CQ811" s="202"/>
    </row>
    <row r="812" spans="1:95" x14ac:dyDescent="0.3">
      <c r="A812" s="99"/>
      <c r="B812" s="268">
        <f t="shared" si="42"/>
        <v>803</v>
      </c>
      <c r="C812" s="280"/>
      <c r="D812" s="280"/>
      <c r="F812" s="280"/>
      <c r="G812" s="282"/>
      <c r="H812" s="101"/>
      <c r="I812" s="283"/>
      <c r="J812" s="283"/>
      <c r="K812" s="283"/>
      <c r="L812" s="283"/>
      <c r="M812" s="283"/>
      <c r="N812" s="283"/>
      <c r="O812" s="283"/>
      <c r="P812" s="101"/>
      <c r="Q812" s="283"/>
      <c r="R812" s="283"/>
      <c r="S812" s="283"/>
      <c r="T812" s="283"/>
      <c r="U812" s="283"/>
      <c r="V812" s="283"/>
      <c r="W812" s="283"/>
      <c r="X812" s="102"/>
      <c r="Y812" s="284"/>
      <c r="Z812" s="284"/>
      <c r="AA812" s="284"/>
      <c r="AB812" s="206" t="str">
        <f t="shared" si="40"/>
        <v/>
      </c>
      <c r="AC812" s="285"/>
      <c r="AD812" s="286"/>
      <c r="AE812" s="102"/>
      <c r="AF812" s="287"/>
      <c r="AG812" s="287"/>
      <c r="AH812" s="102"/>
      <c r="AI812" s="279"/>
      <c r="AJ812" s="279"/>
      <c r="AK812" s="279"/>
      <c r="AL812" s="279"/>
      <c r="AM812" s="279"/>
      <c r="AN812" s="279"/>
      <c r="AO812" s="279"/>
      <c r="AP812" s="279"/>
      <c r="AQ812" s="92"/>
      <c r="AR812" s="279"/>
      <c r="AS812" s="279"/>
      <c r="AT812" s="279"/>
      <c r="AU812" s="279"/>
      <c r="AV812" s="279"/>
      <c r="AW812" s="279"/>
      <c r="AX812" s="279"/>
      <c r="AY812" s="279"/>
      <c r="AZ812" s="279"/>
      <c r="BA812" s="279"/>
      <c r="BB812" s="279"/>
      <c r="BC812" s="279"/>
      <c r="BD812" s="279"/>
      <c r="BE812" s="279"/>
      <c r="BF812" s="279"/>
      <c r="BG812" s="279"/>
      <c r="BH812" s="279"/>
      <c r="BI812" s="279"/>
      <c r="BJ812" s="279"/>
      <c r="BK812" s="279"/>
      <c r="BL812" s="279"/>
      <c r="BM812" s="279"/>
      <c r="BN812" s="279"/>
      <c r="BO812" s="279"/>
      <c r="BP812" s="279"/>
      <c r="BQ812" s="279"/>
      <c r="BR812" s="279"/>
      <c r="BS812" s="279"/>
      <c r="BT812" s="279"/>
      <c r="BU812" s="279"/>
      <c r="BV812" s="279"/>
      <c r="BW812" s="279"/>
      <c r="BX812" s="279"/>
      <c r="BY812" s="279"/>
      <c r="BZ812" s="279"/>
      <c r="CA812" s="279"/>
      <c r="CB812" s="279"/>
      <c r="CC812" s="279"/>
      <c r="CD812" s="279"/>
      <c r="CE812" s="279"/>
      <c r="CF812" s="279"/>
      <c r="CG812" s="279"/>
      <c r="CH812" s="279"/>
      <c r="CI812" s="279"/>
      <c r="CJ812" s="279"/>
      <c r="CK812" s="279"/>
      <c r="CL812" s="279"/>
      <c r="CM812" s="279"/>
      <c r="CN812" s="279"/>
      <c r="CO812" s="279"/>
      <c r="CP812" s="289" t="str">
        <f t="shared" si="41"/>
        <v/>
      </c>
      <c r="CQ812" s="202"/>
    </row>
    <row r="813" spans="1:95" x14ac:dyDescent="0.3">
      <c r="A813" s="99"/>
      <c r="B813" s="268">
        <f t="shared" si="42"/>
        <v>804</v>
      </c>
      <c r="C813" s="280"/>
      <c r="D813" s="280"/>
      <c r="F813" s="280"/>
      <c r="G813" s="282"/>
      <c r="H813" s="101"/>
      <c r="I813" s="283"/>
      <c r="J813" s="283"/>
      <c r="K813" s="283"/>
      <c r="L813" s="283"/>
      <c r="M813" s="283"/>
      <c r="N813" s="283"/>
      <c r="O813" s="283"/>
      <c r="P813" s="101"/>
      <c r="Q813" s="283"/>
      <c r="R813" s="283"/>
      <c r="S813" s="283"/>
      <c r="T813" s="283"/>
      <c r="U813" s="283"/>
      <c r="V813" s="283"/>
      <c r="W813" s="283"/>
      <c r="X813" s="102"/>
      <c r="Y813" s="284"/>
      <c r="Z813" s="284"/>
      <c r="AA813" s="284"/>
      <c r="AB813" s="206" t="str">
        <f t="shared" si="40"/>
        <v/>
      </c>
      <c r="AC813" s="285"/>
      <c r="AD813" s="286"/>
      <c r="AE813" s="102"/>
      <c r="AF813" s="287"/>
      <c r="AG813" s="287"/>
      <c r="AH813" s="102"/>
      <c r="AI813" s="279"/>
      <c r="AJ813" s="279"/>
      <c r="AK813" s="279"/>
      <c r="AL813" s="279"/>
      <c r="AM813" s="279"/>
      <c r="AN813" s="279"/>
      <c r="AO813" s="279"/>
      <c r="AP813" s="279"/>
      <c r="AQ813" s="92"/>
      <c r="AR813" s="279"/>
      <c r="AS813" s="279"/>
      <c r="AT813" s="279"/>
      <c r="AU813" s="279"/>
      <c r="AV813" s="279"/>
      <c r="AW813" s="279"/>
      <c r="AX813" s="279"/>
      <c r="AY813" s="279"/>
      <c r="AZ813" s="279"/>
      <c r="BA813" s="279"/>
      <c r="BB813" s="279"/>
      <c r="BC813" s="279"/>
      <c r="BD813" s="279"/>
      <c r="BE813" s="279"/>
      <c r="BF813" s="279"/>
      <c r="BG813" s="279"/>
      <c r="BH813" s="279"/>
      <c r="BI813" s="279"/>
      <c r="BJ813" s="279"/>
      <c r="BK813" s="279"/>
      <c r="BL813" s="279"/>
      <c r="BM813" s="279"/>
      <c r="BN813" s="279"/>
      <c r="BO813" s="279"/>
      <c r="BP813" s="279"/>
      <c r="BQ813" s="279"/>
      <c r="BR813" s="279"/>
      <c r="BS813" s="279"/>
      <c r="BT813" s="279"/>
      <c r="BU813" s="279"/>
      <c r="BV813" s="279"/>
      <c r="BW813" s="279"/>
      <c r="BX813" s="279"/>
      <c r="BY813" s="279"/>
      <c r="BZ813" s="279"/>
      <c r="CA813" s="279"/>
      <c r="CB813" s="279"/>
      <c r="CC813" s="279"/>
      <c r="CD813" s="279"/>
      <c r="CE813" s="279"/>
      <c r="CF813" s="279"/>
      <c r="CG813" s="279"/>
      <c r="CH813" s="279"/>
      <c r="CI813" s="279"/>
      <c r="CJ813" s="279"/>
      <c r="CK813" s="279"/>
      <c r="CL813" s="279"/>
      <c r="CM813" s="279"/>
      <c r="CN813" s="279"/>
      <c r="CO813" s="279"/>
      <c r="CP813" s="289" t="str">
        <f t="shared" si="41"/>
        <v/>
      </c>
      <c r="CQ813" s="202"/>
    </row>
    <row r="814" spans="1:95" x14ac:dyDescent="0.3">
      <c r="A814" s="99"/>
      <c r="B814" s="268">
        <f t="shared" si="42"/>
        <v>805</v>
      </c>
      <c r="C814" s="280"/>
      <c r="D814" s="280"/>
      <c r="F814" s="280"/>
      <c r="G814" s="282"/>
      <c r="H814" s="101"/>
      <c r="I814" s="283"/>
      <c r="J814" s="283"/>
      <c r="K814" s="283"/>
      <c r="L814" s="283"/>
      <c r="M814" s="283"/>
      <c r="N814" s="283"/>
      <c r="O814" s="283"/>
      <c r="P814" s="101"/>
      <c r="Q814" s="283"/>
      <c r="R814" s="283"/>
      <c r="S814" s="283"/>
      <c r="T814" s="283"/>
      <c r="U814" s="283"/>
      <c r="V814" s="283"/>
      <c r="W814" s="283"/>
      <c r="X814" s="102"/>
      <c r="Y814" s="284"/>
      <c r="Z814" s="284"/>
      <c r="AA814" s="284"/>
      <c r="AB814" s="206" t="str">
        <f t="shared" si="40"/>
        <v/>
      </c>
      <c r="AC814" s="285"/>
      <c r="AD814" s="286"/>
      <c r="AE814" s="102"/>
      <c r="AF814" s="287"/>
      <c r="AG814" s="287"/>
      <c r="AH814" s="102"/>
      <c r="AI814" s="279"/>
      <c r="AJ814" s="279"/>
      <c r="AK814" s="279"/>
      <c r="AL814" s="279"/>
      <c r="AM814" s="279"/>
      <c r="AN814" s="279"/>
      <c r="AO814" s="279"/>
      <c r="AP814" s="279"/>
      <c r="AQ814" s="92"/>
      <c r="AR814" s="279"/>
      <c r="AS814" s="279"/>
      <c r="AT814" s="279"/>
      <c r="AU814" s="279"/>
      <c r="AV814" s="279"/>
      <c r="AW814" s="279"/>
      <c r="AX814" s="279"/>
      <c r="AY814" s="279"/>
      <c r="AZ814" s="279"/>
      <c r="BA814" s="279"/>
      <c r="BB814" s="279"/>
      <c r="BC814" s="279"/>
      <c r="BD814" s="279"/>
      <c r="BE814" s="279"/>
      <c r="BF814" s="279"/>
      <c r="BG814" s="279"/>
      <c r="BH814" s="279"/>
      <c r="BI814" s="279"/>
      <c r="BJ814" s="279"/>
      <c r="BK814" s="279"/>
      <c r="BL814" s="279"/>
      <c r="BM814" s="279"/>
      <c r="BN814" s="279"/>
      <c r="BO814" s="279"/>
      <c r="BP814" s="279"/>
      <c r="BQ814" s="279"/>
      <c r="BR814" s="279"/>
      <c r="BS814" s="279"/>
      <c r="BT814" s="279"/>
      <c r="BU814" s="279"/>
      <c r="BV814" s="279"/>
      <c r="BW814" s="279"/>
      <c r="BX814" s="279"/>
      <c r="BY814" s="279"/>
      <c r="BZ814" s="279"/>
      <c r="CA814" s="279"/>
      <c r="CB814" s="279"/>
      <c r="CC814" s="279"/>
      <c r="CD814" s="279"/>
      <c r="CE814" s="279"/>
      <c r="CF814" s="279"/>
      <c r="CG814" s="279"/>
      <c r="CH814" s="279"/>
      <c r="CI814" s="279"/>
      <c r="CJ814" s="279"/>
      <c r="CK814" s="279"/>
      <c r="CL814" s="279"/>
      <c r="CM814" s="279"/>
      <c r="CN814" s="279"/>
      <c r="CO814" s="279"/>
      <c r="CP814" s="289" t="str">
        <f t="shared" si="41"/>
        <v/>
      </c>
      <c r="CQ814" s="202"/>
    </row>
    <row r="815" spans="1:95" x14ac:dyDescent="0.3">
      <c r="A815" s="99"/>
      <c r="B815" s="268">
        <f t="shared" si="42"/>
        <v>806</v>
      </c>
      <c r="C815" s="280"/>
      <c r="D815" s="280"/>
      <c r="F815" s="280"/>
      <c r="G815" s="282"/>
      <c r="H815" s="101"/>
      <c r="I815" s="283"/>
      <c r="J815" s="283"/>
      <c r="K815" s="283"/>
      <c r="L815" s="283"/>
      <c r="M815" s="283"/>
      <c r="N815" s="283"/>
      <c r="O815" s="283"/>
      <c r="P815" s="101"/>
      <c r="Q815" s="283"/>
      <c r="R815" s="283"/>
      <c r="S815" s="283"/>
      <c r="T815" s="283"/>
      <c r="U815" s="283"/>
      <c r="V815" s="283"/>
      <c r="W815" s="283"/>
      <c r="X815" s="102"/>
      <c r="Y815" s="284"/>
      <c r="Z815" s="284"/>
      <c r="AA815" s="284"/>
      <c r="AB815" s="206" t="str">
        <f t="shared" si="40"/>
        <v/>
      </c>
      <c r="AC815" s="285"/>
      <c r="AD815" s="286"/>
      <c r="AE815" s="102"/>
      <c r="AF815" s="287"/>
      <c r="AG815" s="287"/>
      <c r="AH815" s="102"/>
      <c r="AI815" s="279"/>
      <c r="AJ815" s="279"/>
      <c r="AK815" s="279"/>
      <c r="AL815" s="279"/>
      <c r="AM815" s="279"/>
      <c r="AN815" s="279"/>
      <c r="AO815" s="279"/>
      <c r="AP815" s="279"/>
      <c r="AQ815" s="92"/>
      <c r="AR815" s="279"/>
      <c r="AS815" s="279"/>
      <c r="AT815" s="279"/>
      <c r="AU815" s="279"/>
      <c r="AV815" s="279"/>
      <c r="AW815" s="279"/>
      <c r="AX815" s="279"/>
      <c r="AY815" s="279"/>
      <c r="AZ815" s="279"/>
      <c r="BA815" s="279"/>
      <c r="BB815" s="279"/>
      <c r="BC815" s="279"/>
      <c r="BD815" s="279"/>
      <c r="BE815" s="279"/>
      <c r="BF815" s="279"/>
      <c r="BG815" s="279"/>
      <c r="BH815" s="279"/>
      <c r="BI815" s="279"/>
      <c r="BJ815" s="279"/>
      <c r="BK815" s="279"/>
      <c r="BL815" s="279"/>
      <c r="BM815" s="279"/>
      <c r="BN815" s="279"/>
      <c r="BO815" s="279"/>
      <c r="BP815" s="279"/>
      <c r="BQ815" s="279"/>
      <c r="BR815" s="279"/>
      <c r="BS815" s="279"/>
      <c r="BT815" s="279"/>
      <c r="BU815" s="279"/>
      <c r="BV815" s="279"/>
      <c r="BW815" s="279"/>
      <c r="BX815" s="279"/>
      <c r="BY815" s="279"/>
      <c r="BZ815" s="279"/>
      <c r="CA815" s="279"/>
      <c r="CB815" s="279"/>
      <c r="CC815" s="279"/>
      <c r="CD815" s="279"/>
      <c r="CE815" s="279"/>
      <c r="CF815" s="279"/>
      <c r="CG815" s="279"/>
      <c r="CH815" s="279"/>
      <c r="CI815" s="279"/>
      <c r="CJ815" s="279"/>
      <c r="CK815" s="279"/>
      <c r="CL815" s="279"/>
      <c r="CM815" s="279"/>
      <c r="CN815" s="279"/>
      <c r="CO815" s="279"/>
      <c r="CP815" s="289" t="str">
        <f t="shared" si="41"/>
        <v/>
      </c>
      <c r="CQ815" s="202"/>
    </row>
    <row r="816" spans="1:95" x14ac:dyDescent="0.3">
      <c r="A816" s="99"/>
      <c r="B816" s="268">
        <f t="shared" si="42"/>
        <v>807</v>
      </c>
      <c r="C816" s="280"/>
      <c r="D816" s="280"/>
      <c r="F816" s="280"/>
      <c r="G816" s="282"/>
      <c r="H816" s="101"/>
      <c r="I816" s="283"/>
      <c r="J816" s="283"/>
      <c r="K816" s="283"/>
      <c r="L816" s="283"/>
      <c r="M816" s="283"/>
      <c r="N816" s="283"/>
      <c r="O816" s="283"/>
      <c r="P816" s="101"/>
      <c r="Q816" s="283"/>
      <c r="R816" s="283"/>
      <c r="S816" s="283"/>
      <c r="T816" s="283"/>
      <c r="U816" s="283"/>
      <c r="V816" s="283"/>
      <c r="W816" s="283"/>
      <c r="X816" s="102"/>
      <c r="Y816" s="284"/>
      <c r="Z816" s="284"/>
      <c r="AA816" s="284"/>
      <c r="AB816" s="206" t="str">
        <f t="shared" si="40"/>
        <v/>
      </c>
      <c r="AC816" s="285"/>
      <c r="AD816" s="286"/>
      <c r="AE816" s="102"/>
      <c r="AF816" s="287"/>
      <c r="AG816" s="287"/>
      <c r="AH816" s="102"/>
      <c r="AI816" s="279"/>
      <c r="AJ816" s="279"/>
      <c r="AK816" s="279"/>
      <c r="AL816" s="279"/>
      <c r="AM816" s="279"/>
      <c r="AN816" s="279"/>
      <c r="AO816" s="279"/>
      <c r="AP816" s="279"/>
      <c r="AQ816" s="92"/>
      <c r="AR816" s="279"/>
      <c r="AS816" s="279"/>
      <c r="AT816" s="279"/>
      <c r="AU816" s="279"/>
      <c r="AV816" s="279"/>
      <c r="AW816" s="279"/>
      <c r="AX816" s="279"/>
      <c r="AY816" s="279"/>
      <c r="AZ816" s="279"/>
      <c r="BA816" s="279"/>
      <c r="BB816" s="279"/>
      <c r="BC816" s="279"/>
      <c r="BD816" s="279"/>
      <c r="BE816" s="279"/>
      <c r="BF816" s="279"/>
      <c r="BG816" s="279"/>
      <c r="BH816" s="279"/>
      <c r="BI816" s="279"/>
      <c r="BJ816" s="279"/>
      <c r="BK816" s="279"/>
      <c r="BL816" s="279"/>
      <c r="BM816" s="279"/>
      <c r="BN816" s="279"/>
      <c r="BO816" s="279"/>
      <c r="BP816" s="279"/>
      <c r="BQ816" s="279"/>
      <c r="BR816" s="279"/>
      <c r="BS816" s="279"/>
      <c r="BT816" s="279"/>
      <c r="BU816" s="279"/>
      <c r="BV816" s="279"/>
      <c r="BW816" s="279"/>
      <c r="BX816" s="279"/>
      <c r="BY816" s="279"/>
      <c r="BZ816" s="279"/>
      <c r="CA816" s="279"/>
      <c r="CB816" s="279"/>
      <c r="CC816" s="279"/>
      <c r="CD816" s="279"/>
      <c r="CE816" s="279"/>
      <c r="CF816" s="279"/>
      <c r="CG816" s="279"/>
      <c r="CH816" s="279"/>
      <c r="CI816" s="279"/>
      <c r="CJ816" s="279"/>
      <c r="CK816" s="279"/>
      <c r="CL816" s="279"/>
      <c r="CM816" s="279"/>
      <c r="CN816" s="279"/>
      <c r="CO816" s="279"/>
      <c r="CP816" s="289" t="str">
        <f t="shared" si="41"/>
        <v/>
      </c>
      <c r="CQ816" s="202"/>
    </row>
    <row r="817" spans="1:95" x14ac:dyDescent="0.3">
      <c r="A817" s="99"/>
      <c r="B817" s="268">
        <f t="shared" si="42"/>
        <v>808</v>
      </c>
      <c r="C817" s="280"/>
      <c r="D817" s="280"/>
      <c r="F817" s="280"/>
      <c r="G817" s="282"/>
      <c r="H817" s="101"/>
      <c r="I817" s="283"/>
      <c r="J817" s="283"/>
      <c r="K817" s="283"/>
      <c r="L817" s="283"/>
      <c r="M817" s="283"/>
      <c r="N817" s="283"/>
      <c r="O817" s="283"/>
      <c r="P817" s="101"/>
      <c r="Q817" s="283"/>
      <c r="R817" s="283"/>
      <c r="S817" s="283"/>
      <c r="T817" s="283"/>
      <c r="U817" s="283"/>
      <c r="V817" s="283"/>
      <c r="W817" s="283"/>
      <c r="X817" s="102"/>
      <c r="Y817" s="284"/>
      <c r="Z817" s="284"/>
      <c r="AA817" s="284"/>
      <c r="AB817" s="206" t="str">
        <f t="shared" si="40"/>
        <v/>
      </c>
      <c r="AC817" s="285"/>
      <c r="AD817" s="286"/>
      <c r="AE817" s="102"/>
      <c r="AF817" s="287"/>
      <c r="AG817" s="287"/>
      <c r="AH817" s="102"/>
      <c r="AI817" s="279"/>
      <c r="AJ817" s="279"/>
      <c r="AK817" s="279"/>
      <c r="AL817" s="279"/>
      <c r="AM817" s="279"/>
      <c r="AN817" s="279"/>
      <c r="AO817" s="279"/>
      <c r="AP817" s="279"/>
      <c r="AQ817" s="92"/>
      <c r="AR817" s="279"/>
      <c r="AS817" s="279"/>
      <c r="AT817" s="279"/>
      <c r="AU817" s="279"/>
      <c r="AV817" s="279"/>
      <c r="AW817" s="279"/>
      <c r="AX817" s="279"/>
      <c r="AY817" s="279"/>
      <c r="AZ817" s="279"/>
      <c r="BA817" s="279"/>
      <c r="BB817" s="279"/>
      <c r="BC817" s="279"/>
      <c r="BD817" s="279"/>
      <c r="BE817" s="279"/>
      <c r="BF817" s="279"/>
      <c r="BG817" s="279"/>
      <c r="BH817" s="279"/>
      <c r="BI817" s="279"/>
      <c r="BJ817" s="279"/>
      <c r="BK817" s="279"/>
      <c r="BL817" s="279"/>
      <c r="BM817" s="279"/>
      <c r="BN817" s="279"/>
      <c r="BO817" s="279"/>
      <c r="BP817" s="279"/>
      <c r="BQ817" s="279"/>
      <c r="BR817" s="279"/>
      <c r="BS817" s="279"/>
      <c r="BT817" s="279"/>
      <c r="BU817" s="279"/>
      <c r="BV817" s="279"/>
      <c r="BW817" s="279"/>
      <c r="BX817" s="279"/>
      <c r="BY817" s="279"/>
      <c r="BZ817" s="279"/>
      <c r="CA817" s="279"/>
      <c r="CB817" s="279"/>
      <c r="CC817" s="279"/>
      <c r="CD817" s="279"/>
      <c r="CE817" s="279"/>
      <c r="CF817" s="279"/>
      <c r="CG817" s="279"/>
      <c r="CH817" s="279"/>
      <c r="CI817" s="279"/>
      <c r="CJ817" s="279"/>
      <c r="CK817" s="279"/>
      <c r="CL817" s="279"/>
      <c r="CM817" s="279"/>
      <c r="CN817" s="279"/>
      <c r="CO817" s="279"/>
      <c r="CP817" s="289" t="str">
        <f t="shared" si="41"/>
        <v/>
      </c>
      <c r="CQ817" s="202"/>
    </row>
    <row r="818" spans="1:95" x14ac:dyDescent="0.3">
      <c r="A818" s="99"/>
      <c r="B818" s="268">
        <f t="shared" si="42"/>
        <v>809</v>
      </c>
      <c r="C818" s="280"/>
      <c r="D818" s="280"/>
      <c r="F818" s="280"/>
      <c r="G818" s="282"/>
      <c r="H818" s="101"/>
      <c r="I818" s="283"/>
      <c r="J818" s="283"/>
      <c r="K818" s="283"/>
      <c r="L818" s="283"/>
      <c r="M818" s="283"/>
      <c r="N818" s="283"/>
      <c r="O818" s="283"/>
      <c r="P818" s="101"/>
      <c r="Q818" s="283"/>
      <c r="R818" s="283"/>
      <c r="S818" s="283"/>
      <c r="T818" s="283"/>
      <c r="U818" s="283"/>
      <c r="V818" s="283"/>
      <c r="W818" s="283"/>
      <c r="X818" s="102"/>
      <c r="Y818" s="284"/>
      <c r="Z818" s="284"/>
      <c r="AA818" s="284"/>
      <c r="AB818" s="206" t="str">
        <f t="shared" si="40"/>
        <v/>
      </c>
      <c r="AC818" s="285"/>
      <c r="AD818" s="286"/>
      <c r="AE818" s="102"/>
      <c r="AF818" s="287"/>
      <c r="AG818" s="287"/>
      <c r="AH818" s="102"/>
      <c r="AI818" s="279"/>
      <c r="AJ818" s="279"/>
      <c r="AK818" s="279"/>
      <c r="AL818" s="279"/>
      <c r="AM818" s="279"/>
      <c r="AN818" s="279"/>
      <c r="AO818" s="279"/>
      <c r="AP818" s="279"/>
      <c r="AQ818" s="92"/>
      <c r="AR818" s="279"/>
      <c r="AS818" s="279"/>
      <c r="AT818" s="279"/>
      <c r="AU818" s="279"/>
      <c r="AV818" s="279"/>
      <c r="AW818" s="279"/>
      <c r="AX818" s="279"/>
      <c r="AY818" s="279"/>
      <c r="AZ818" s="279"/>
      <c r="BA818" s="279"/>
      <c r="BB818" s="279"/>
      <c r="BC818" s="279"/>
      <c r="BD818" s="279"/>
      <c r="BE818" s="279"/>
      <c r="BF818" s="279"/>
      <c r="BG818" s="279"/>
      <c r="BH818" s="279"/>
      <c r="BI818" s="279"/>
      <c r="BJ818" s="279"/>
      <c r="BK818" s="279"/>
      <c r="BL818" s="279"/>
      <c r="BM818" s="279"/>
      <c r="BN818" s="279"/>
      <c r="BO818" s="279"/>
      <c r="BP818" s="279"/>
      <c r="BQ818" s="279"/>
      <c r="BR818" s="279"/>
      <c r="BS818" s="279"/>
      <c r="BT818" s="279"/>
      <c r="BU818" s="279"/>
      <c r="BV818" s="279"/>
      <c r="BW818" s="279"/>
      <c r="BX818" s="279"/>
      <c r="BY818" s="279"/>
      <c r="BZ818" s="279"/>
      <c r="CA818" s="279"/>
      <c r="CB818" s="279"/>
      <c r="CC818" s="279"/>
      <c r="CD818" s="279"/>
      <c r="CE818" s="279"/>
      <c r="CF818" s="279"/>
      <c r="CG818" s="279"/>
      <c r="CH818" s="279"/>
      <c r="CI818" s="279"/>
      <c r="CJ818" s="279"/>
      <c r="CK818" s="279"/>
      <c r="CL818" s="279"/>
      <c r="CM818" s="279"/>
      <c r="CN818" s="279"/>
      <c r="CO818" s="279"/>
      <c r="CP818" s="289" t="str">
        <f t="shared" si="41"/>
        <v/>
      </c>
      <c r="CQ818" s="202"/>
    </row>
    <row r="819" spans="1:95" x14ac:dyDescent="0.3">
      <c r="A819" s="99"/>
      <c r="B819" s="268">
        <f t="shared" si="42"/>
        <v>810</v>
      </c>
      <c r="C819" s="280"/>
      <c r="D819" s="280"/>
      <c r="F819" s="280"/>
      <c r="G819" s="282"/>
      <c r="H819" s="101"/>
      <c r="I819" s="283"/>
      <c r="J819" s="283"/>
      <c r="K819" s="283"/>
      <c r="L819" s="283"/>
      <c r="M819" s="283"/>
      <c r="N819" s="283"/>
      <c r="O819" s="283"/>
      <c r="P819" s="101"/>
      <c r="Q819" s="283"/>
      <c r="R819" s="283"/>
      <c r="S819" s="283"/>
      <c r="T819" s="283"/>
      <c r="U819" s="283"/>
      <c r="V819" s="283"/>
      <c r="W819" s="283"/>
      <c r="X819" s="102"/>
      <c r="Y819" s="284"/>
      <c r="Z819" s="284"/>
      <c r="AA819" s="284"/>
      <c r="AB819" s="206" t="str">
        <f t="shared" si="40"/>
        <v/>
      </c>
      <c r="AC819" s="285"/>
      <c r="AD819" s="286"/>
      <c r="AE819" s="102"/>
      <c r="AF819" s="287"/>
      <c r="AG819" s="287"/>
      <c r="AH819" s="102"/>
      <c r="AI819" s="279"/>
      <c r="AJ819" s="279"/>
      <c r="AK819" s="279"/>
      <c r="AL819" s="279"/>
      <c r="AM819" s="279"/>
      <c r="AN819" s="279"/>
      <c r="AO819" s="279"/>
      <c r="AP819" s="279"/>
      <c r="AQ819" s="92"/>
      <c r="AR819" s="279"/>
      <c r="AS819" s="279"/>
      <c r="AT819" s="279"/>
      <c r="AU819" s="279"/>
      <c r="AV819" s="279"/>
      <c r="AW819" s="279"/>
      <c r="AX819" s="279"/>
      <c r="AY819" s="279"/>
      <c r="AZ819" s="279"/>
      <c r="BA819" s="279"/>
      <c r="BB819" s="279"/>
      <c r="BC819" s="279"/>
      <c r="BD819" s="279"/>
      <c r="BE819" s="279"/>
      <c r="BF819" s="279"/>
      <c r="BG819" s="279"/>
      <c r="BH819" s="279"/>
      <c r="BI819" s="279"/>
      <c r="BJ819" s="279"/>
      <c r="BK819" s="279"/>
      <c r="BL819" s="279"/>
      <c r="BM819" s="279"/>
      <c r="BN819" s="279"/>
      <c r="BO819" s="279"/>
      <c r="BP819" s="279"/>
      <c r="BQ819" s="279"/>
      <c r="BR819" s="279"/>
      <c r="BS819" s="279"/>
      <c r="BT819" s="279"/>
      <c r="BU819" s="279"/>
      <c r="BV819" s="279"/>
      <c r="BW819" s="279"/>
      <c r="BX819" s="279"/>
      <c r="BY819" s="279"/>
      <c r="BZ819" s="279"/>
      <c r="CA819" s="279"/>
      <c r="CB819" s="279"/>
      <c r="CC819" s="279"/>
      <c r="CD819" s="279"/>
      <c r="CE819" s="279"/>
      <c r="CF819" s="279"/>
      <c r="CG819" s="279"/>
      <c r="CH819" s="279"/>
      <c r="CI819" s="279"/>
      <c r="CJ819" s="279"/>
      <c r="CK819" s="279"/>
      <c r="CL819" s="279"/>
      <c r="CM819" s="279"/>
      <c r="CN819" s="279"/>
      <c r="CO819" s="279"/>
      <c r="CP819" s="289" t="str">
        <f t="shared" si="41"/>
        <v/>
      </c>
      <c r="CQ819" s="202"/>
    </row>
    <row r="820" spans="1:95" x14ac:dyDescent="0.3">
      <c r="A820" s="99"/>
      <c r="B820" s="268">
        <f t="shared" si="42"/>
        <v>811</v>
      </c>
      <c r="C820" s="280"/>
      <c r="D820" s="280"/>
      <c r="F820" s="280"/>
      <c r="G820" s="282"/>
      <c r="H820" s="101"/>
      <c r="I820" s="283"/>
      <c r="J820" s="283"/>
      <c r="K820" s="283"/>
      <c r="L820" s="283"/>
      <c r="M820" s="283"/>
      <c r="N820" s="283"/>
      <c r="O820" s="283"/>
      <c r="P820" s="101"/>
      <c r="Q820" s="283"/>
      <c r="R820" s="283"/>
      <c r="S820" s="283"/>
      <c r="T820" s="283"/>
      <c r="U820" s="283"/>
      <c r="V820" s="283"/>
      <c r="W820" s="283"/>
      <c r="X820" s="102"/>
      <c r="Y820" s="284"/>
      <c r="Z820" s="284"/>
      <c r="AA820" s="284"/>
      <c r="AB820" s="206" t="str">
        <f t="shared" si="40"/>
        <v/>
      </c>
      <c r="AC820" s="285"/>
      <c r="AD820" s="286"/>
      <c r="AE820" s="102"/>
      <c r="AF820" s="287"/>
      <c r="AG820" s="287"/>
      <c r="AH820" s="102"/>
      <c r="AI820" s="279"/>
      <c r="AJ820" s="279"/>
      <c r="AK820" s="279"/>
      <c r="AL820" s="279"/>
      <c r="AM820" s="279"/>
      <c r="AN820" s="279"/>
      <c r="AO820" s="279"/>
      <c r="AP820" s="279"/>
      <c r="AQ820" s="92"/>
      <c r="AR820" s="279"/>
      <c r="AS820" s="279"/>
      <c r="AT820" s="279"/>
      <c r="AU820" s="279"/>
      <c r="AV820" s="279"/>
      <c r="AW820" s="279"/>
      <c r="AX820" s="279"/>
      <c r="AY820" s="279"/>
      <c r="AZ820" s="279"/>
      <c r="BA820" s="279"/>
      <c r="BB820" s="279"/>
      <c r="BC820" s="279"/>
      <c r="BD820" s="279"/>
      <c r="BE820" s="279"/>
      <c r="BF820" s="279"/>
      <c r="BG820" s="279"/>
      <c r="BH820" s="279"/>
      <c r="BI820" s="279"/>
      <c r="BJ820" s="279"/>
      <c r="BK820" s="279"/>
      <c r="BL820" s="279"/>
      <c r="BM820" s="279"/>
      <c r="BN820" s="279"/>
      <c r="BO820" s="279"/>
      <c r="BP820" s="279"/>
      <c r="BQ820" s="279"/>
      <c r="BR820" s="279"/>
      <c r="BS820" s="279"/>
      <c r="BT820" s="279"/>
      <c r="BU820" s="279"/>
      <c r="BV820" s="279"/>
      <c r="BW820" s="279"/>
      <c r="BX820" s="279"/>
      <c r="BY820" s="279"/>
      <c r="BZ820" s="279"/>
      <c r="CA820" s="279"/>
      <c r="CB820" s="279"/>
      <c r="CC820" s="279"/>
      <c r="CD820" s="279"/>
      <c r="CE820" s="279"/>
      <c r="CF820" s="279"/>
      <c r="CG820" s="279"/>
      <c r="CH820" s="279"/>
      <c r="CI820" s="279"/>
      <c r="CJ820" s="279"/>
      <c r="CK820" s="279"/>
      <c r="CL820" s="279"/>
      <c r="CM820" s="279"/>
      <c r="CN820" s="279"/>
      <c r="CO820" s="279"/>
      <c r="CP820" s="289" t="str">
        <f t="shared" si="41"/>
        <v/>
      </c>
      <c r="CQ820" s="202"/>
    </row>
    <row r="821" spans="1:95" x14ac:dyDescent="0.3">
      <c r="A821" s="99"/>
      <c r="B821" s="268">
        <f t="shared" si="42"/>
        <v>812</v>
      </c>
      <c r="C821" s="280"/>
      <c r="D821" s="280"/>
      <c r="F821" s="280"/>
      <c r="G821" s="282"/>
      <c r="H821" s="101"/>
      <c r="I821" s="283"/>
      <c r="J821" s="283"/>
      <c r="K821" s="283"/>
      <c r="L821" s="283"/>
      <c r="M821" s="283"/>
      <c r="N821" s="283"/>
      <c r="O821" s="283"/>
      <c r="P821" s="101"/>
      <c r="Q821" s="283"/>
      <c r="R821" s="283"/>
      <c r="S821" s="283"/>
      <c r="T821" s="283"/>
      <c r="U821" s="283"/>
      <c r="V821" s="283"/>
      <c r="W821" s="283"/>
      <c r="X821" s="102"/>
      <c r="Y821" s="284"/>
      <c r="Z821" s="284"/>
      <c r="AA821" s="284"/>
      <c r="AB821" s="206" t="str">
        <f t="shared" si="40"/>
        <v/>
      </c>
      <c r="AC821" s="285"/>
      <c r="AD821" s="286"/>
      <c r="AE821" s="102"/>
      <c r="AF821" s="287"/>
      <c r="AG821" s="287"/>
      <c r="AH821" s="102"/>
      <c r="AI821" s="279"/>
      <c r="AJ821" s="279"/>
      <c r="AK821" s="279"/>
      <c r="AL821" s="279"/>
      <c r="AM821" s="279"/>
      <c r="AN821" s="279"/>
      <c r="AO821" s="279"/>
      <c r="AP821" s="279"/>
      <c r="AQ821" s="92"/>
      <c r="AR821" s="279"/>
      <c r="AS821" s="279"/>
      <c r="AT821" s="279"/>
      <c r="AU821" s="279"/>
      <c r="AV821" s="279"/>
      <c r="AW821" s="279"/>
      <c r="AX821" s="279"/>
      <c r="AY821" s="279"/>
      <c r="AZ821" s="279"/>
      <c r="BA821" s="279"/>
      <c r="BB821" s="279"/>
      <c r="BC821" s="279"/>
      <c r="BD821" s="279"/>
      <c r="BE821" s="279"/>
      <c r="BF821" s="279"/>
      <c r="BG821" s="279"/>
      <c r="BH821" s="279"/>
      <c r="BI821" s="279"/>
      <c r="BJ821" s="279"/>
      <c r="BK821" s="279"/>
      <c r="BL821" s="279"/>
      <c r="BM821" s="279"/>
      <c r="BN821" s="279"/>
      <c r="BO821" s="279"/>
      <c r="BP821" s="279"/>
      <c r="BQ821" s="279"/>
      <c r="BR821" s="279"/>
      <c r="BS821" s="279"/>
      <c r="BT821" s="279"/>
      <c r="BU821" s="279"/>
      <c r="BV821" s="279"/>
      <c r="BW821" s="279"/>
      <c r="BX821" s="279"/>
      <c r="BY821" s="279"/>
      <c r="BZ821" s="279"/>
      <c r="CA821" s="279"/>
      <c r="CB821" s="279"/>
      <c r="CC821" s="279"/>
      <c r="CD821" s="279"/>
      <c r="CE821" s="279"/>
      <c r="CF821" s="279"/>
      <c r="CG821" s="279"/>
      <c r="CH821" s="279"/>
      <c r="CI821" s="279"/>
      <c r="CJ821" s="279"/>
      <c r="CK821" s="279"/>
      <c r="CL821" s="279"/>
      <c r="CM821" s="279"/>
      <c r="CN821" s="279"/>
      <c r="CO821" s="279"/>
      <c r="CP821" s="289" t="str">
        <f t="shared" si="41"/>
        <v/>
      </c>
      <c r="CQ821" s="202"/>
    </row>
    <row r="822" spans="1:95" x14ac:dyDescent="0.3">
      <c r="A822" s="99"/>
      <c r="B822" s="268">
        <f t="shared" si="42"/>
        <v>813</v>
      </c>
      <c r="C822" s="280"/>
      <c r="D822" s="280"/>
      <c r="F822" s="280"/>
      <c r="G822" s="282"/>
      <c r="H822" s="101"/>
      <c r="I822" s="283"/>
      <c r="J822" s="283"/>
      <c r="K822" s="283"/>
      <c r="L822" s="283"/>
      <c r="M822" s="283"/>
      <c r="N822" s="283"/>
      <c r="O822" s="283"/>
      <c r="P822" s="101"/>
      <c r="Q822" s="283"/>
      <c r="R822" s="283"/>
      <c r="S822" s="283"/>
      <c r="T822" s="283"/>
      <c r="U822" s="283"/>
      <c r="V822" s="283"/>
      <c r="W822" s="283"/>
      <c r="X822" s="102"/>
      <c r="Y822" s="284"/>
      <c r="Z822" s="284"/>
      <c r="AA822" s="284"/>
      <c r="AB822" s="206" t="str">
        <f t="shared" si="40"/>
        <v/>
      </c>
      <c r="AC822" s="285"/>
      <c r="AD822" s="286"/>
      <c r="AE822" s="102"/>
      <c r="AF822" s="287"/>
      <c r="AG822" s="287"/>
      <c r="AH822" s="102"/>
      <c r="AI822" s="279"/>
      <c r="AJ822" s="279"/>
      <c r="AK822" s="279"/>
      <c r="AL822" s="279"/>
      <c r="AM822" s="279"/>
      <c r="AN822" s="279"/>
      <c r="AO822" s="279"/>
      <c r="AP822" s="279"/>
      <c r="AQ822" s="92"/>
      <c r="AR822" s="279"/>
      <c r="AS822" s="279"/>
      <c r="AT822" s="279"/>
      <c r="AU822" s="279"/>
      <c r="AV822" s="279"/>
      <c r="AW822" s="279"/>
      <c r="AX822" s="279"/>
      <c r="AY822" s="279"/>
      <c r="AZ822" s="279"/>
      <c r="BA822" s="279"/>
      <c r="BB822" s="279"/>
      <c r="BC822" s="279"/>
      <c r="BD822" s="279"/>
      <c r="BE822" s="279"/>
      <c r="BF822" s="279"/>
      <c r="BG822" s="279"/>
      <c r="BH822" s="279"/>
      <c r="BI822" s="279"/>
      <c r="BJ822" s="279"/>
      <c r="BK822" s="279"/>
      <c r="BL822" s="279"/>
      <c r="BM822" s="279"/>
      <c r="BN822" s="279"/>
      <c r="BO822" s="279"/>
      <c r="BP822" s="279"/>
      <c r="BQ822" s="279"/>
      <c r="BR822" s="279"/>
      <c r="BS822" s="279"/>
      <c r="BT822" s="279"/>
      <c r="BU822" s="279"/>
      <c r="BV822" s="279"/>
      <c r="BW822" s="279"/>
      <c r="BX822" s="279"/>
      <c r="BY822" s="279"/>
      <c r="BZ822" s="279"/>
      <c r="CA822" s="279"/>
      <c r="CB822" s="279"/>
      <c r="CC822" s="279"/>
      <c r="CD822" s="279"/>
      <c r="CE822" s="279"/>
      <c r="CF822" s="279"/>
      <c r="CG822" s="279"/>
      <c r="CH822" s="279"/>
      <c r="CI822" s="279"/>
      <c r="CJ822" s="279"/>
      <c r="CK822" s="279"/>
      <c r="CL822" s="279"/>
      <c r="CM822" s="279"/>
      <c r="CN822" s="279"/>
      <c r="CO822" s="279"/>
      <c r="CP822" s="289" t="str">
        <f t="shared" si="41"/>
        <v/>
      </c>
      <c r="CQ822" s="202"/>
    </row>
    <row r="823" spans="1:95" x14ac:dyDescent="0.3">
      <c r="A823" s="99"/>
      <c r="B823" s="268">
        <f t="shared" si="42"/>
        <v>814</v>
      </c>
      <c r="C823" s="280"/>
      <c r="D823" s="280"/>
      <c r="F823" s="280"/>
      <c r="G823" s="282"/>
      <c r="H823" s="101"/>
      <c r="I823" s="283"/>
      <c r="J823" s="283"/>
      <c r="K823" s="283"/>
      <c r="L823" s="283"/>
      <c r="M823" s="283"/>
      <c r="N823" s="283"/>
      <c r="O823" s="283"/>
      <c r="P823" s="101"/>
      <c r="Q823" s="283"/>
      <c r="R823" s="283"/>
      <c r="S823" s="283"/>
      <c r="T823" s="283"/>
      <c r="U823" s="283"/>
      <c r="V823" s="283"/>
      <c r="W823" s="283"/>
      <c r="X823" s="102"/>
      <c r="Y823" s="284"/>
      <c r="Z823" s="284"/>
      <c r="AA823" s="284"/>
      <c r="AB823" s="206" t="str">
        <f t="shared" si="40"/>
        <v/>
      </c>
      <c r="AC823" s="285"/>
      <c r="AD823" s="286"/>
      <c r="AE823" s="102"/>
      <c r="AF823" s="287"/>
      <c r="AG823" s="287"/>
      <c r="AH823" s="102"/>
      <c r="AI823" s="279"/>
      <c r="AJ823" s="279"/>
      <c r="AK823" s="279"/>
      <c r="AL823" s="279"/>
      <c r="AM823" s="279"/>
      <c r="AN823" s="279"/>
      <c r="AO823" s="279"/>
      <c r="AP823" s="279"/>
      <c r="AQ823" s="92"/>
      <c r="AR823" s="279"/>
      <c r="AS823" s="279"/>
      <c r="AT823" s="279"/>
      <c r="AU823" s="279"/>
      <c r="AV823" s="279"/>
      <c r="AW823" s="279"/>
      <c r="AX823" s="279"/>
      <c r="AY823" s="279"/>
      <c r="AZ823" s="279"/>
      <c r="BA823" s="279"/>
      <c r="BB823" s="279"/>
      <c r="BC823" s="279"/>
      <c r="BD823" s="279"/>
      <c r="BE823" s="279"/>
      <c r="BF823" s="279"/>
      <c r="BG823" s="279"/>
      <c r="BH823" s="279"/>
      <c r="BI823" s="279"/>
      <c r="BJ823" s="279"/>
      <c r="BK823" s="279"/>
      <c r="BL823" s="279"/>
      <c r="BM823" s="279"/>
      <c r="BN823" s="279"/>
      <c r="BO823" s="279"/>
      <c r="BP823" s="279"/>
      <c r="BQ823" s="279"/>
      <c r="BR823" s="279"/>
      <c r="BS823" s="279"/>
      <c r="BT823" s="279"/>
      <c r="BU823" s="279"/>
      <c r="BV823" s="279"/>
      <c r="BW823" s="279"/>
      <c r="BX823" s="279"/>
      <c r="BY823" s="279"/>
      <c r="BZ823" s="279"/>
      <c r="CA823" s="279"/>
      <c r="CB823" s="279"/>
      <c r="CC823" s="279"/>
      <c r="CD823" s="279"/>
      <c r="CE823" s="279"/>
      <c r="CF823" s="279"/>
      <c r="CG823" s="279"/>
      <c r="CH823" s="279"/>
      <c r="CI823" s="279"/>
      <c r="CJ823" s="279"/>
      <c r="CK823" s="279"/>
      <c r="CL823" s="279"/>
      <c r="CM823" s="279"/>
      <c r="CN823" s="279"/>
      <c r="CO823" s="279"/>
      <c r="CP823" s="289" t="str">
        <f t="shared" si="41"/>
        <v/>
      </c>
      <c r="CQ823" s="202"/>
    </row>
    <row r="824" spans="1:95" x14ac:dyDescent="0.3">
      <c r="A824" s="99"/>
      <c r="B824" s="268">
        <f t="shared" si="42"/>
        <v>815</v>
      </c>
      <c r="C824" s="280"/>
      <c r="D824" s="280"/>
      <c r="F824" s="280"/>
      <c r="G824" s="282"/>
      <c r="H824" s="101"/>
      <c r="I824" s="283"/>
      <c r="J824" s="283"/>
      <c r="K824" s="283"/>
      <c r="L824" s="283"/>
      <c r="M824" s="283"/>
      <c r="N824" s="283"/>
      <c r="O824" s="283"/>
      <c r="P824" s="101"/>
      <c r="Q824" s="283"/>
      <c r="R824" s="283"/>
      <c r="S824" s="283"/>
      <c r="T824" s="283"/>
      <c r="U824" s="283"/>
      <c r="V824" s="283"/>
      <c r="W824" s="283"/>
      <c r="X824" s="102"/>
      <c r="Y824" s="284"/>
      <c r="Z824" s="284"/>
      <c r="AA824" s="284"/>
      <c r="AB824" s="206" t="str">
        <f t="shared" si="40"/>
        <v/>
      </c>
      <c r="AC824" s="285"/>
      <c r="AD824" s="286"/>
      <c r="AE824" s="102"/>
      <c r="AF824" s="287"/>
      <c r="AG824" s="287"/>
      <c r="AH824" s="102"/>
      <c r="AI824" s="279"/>
      <c r="AJ824" s="279"/>
      <c r="AK824" s="279"/>
      <c r="AL824" s="279"/>
      <c r="AM824" s="279"/>
      <c r="AN824" s="279"/>
      <c r="AO824" s="279"/>
      <c r="AP824" s="279"/>
      <c r="AQ824" s="92"/>
      <c r="AR824" s="279"/>
      <c r="AS824" s="279"/>
      <c r="AT824" s="279"/>
      <c r="AU824" s="279"/>
      <c r="AV824" s="279"/>
      <c r="AW824" s="279"/>
      <c r="AX824" s="279"/>
      <c r="AY824" s="279"/>
      <c r="AZ824" s="279"/>
      <c r="BA824" s="279"/>
      <c r="BB824" s="279"/>
      <c r="BC824" s="279"/>
      <c r="BD824" s="279"/>
      <c r="BE824" s="279"/>
      <c r="BF824" s="279"/>
      <c r="BG824" s="279"/>
      <c r="BH824" s="279"/>
      <c r="BI824" s="279"/>
      <c r="BJ824" s="279"/>
      <c r="BK824" s="279"/>
      <c r="BL824" s="279"/>
      <c r="BM824" s="279"/>
      <c r="BN824" s="279"/>
      <c r="BO824" s="279"/>
      <c r="BP824" s="279"/>
      <c r="BQ824" s="279"/>
      <c r="BR824" s="279"/>
      <c r="BS824" s="279"/>
      <c r="BT824" s="279"/>
      <c r="BU824" s="279"/>
      <c r="BV824" s="279"/>
      <c r="BW824" s="279"/>
      <c r="BX824" s="279"/>
      <c r="BY824" s="279"/>
      <c r="BZ824" s="279"/>
      <c r="CA824" s="279"/>
      <c r="CB824" s="279"/>
      <c r="CC824" s="279"/>
      <c r="CD824" s="279"/>
      <c r="CE824" s="279"/>
      <c r="CF824" s="279"/>
      <c r="CG824" s="279"/>
      <c r="CH824" s="279"/>
      <c r="CI824" s="279"/>
      <c r="CJ824" s="279"/>
      <c r="CK824" s="279"/>
      <c r="CL824" s="279"/>
      <c r="CM824" s="279"/>
      <c r="CN824" s="279"/>
      <c r="CO824" s="279"/>
      <c r="CP824" s="289" t="str">
        <f t="shared" si="41"/>
        <v/>
      </c>
      <c r="CQ824" s="202"/>
    </row>
    <row r="825" spans="1:95" x14ac:dyDescent="0.3">
      <c r="A825" s="99"/>
      <c r="B825" s="268">
        <f t="shared" si="42"/>
        <v>816</v>
      </c>
      <c r="C825" s="280"/>
      <c r="D825" s="280"/>
      <c r="F825" s="280"/>
      <c r="G825" s="282"/>
      <c r="H825" s="101"/>
      <c r="I825" s="283"/>
      <c r="J825" s="283"/>
      <c r="K825" s="283"/>
      <c r="L825" s="283"/>
      <c r="M825" s="283"/>
      <c r="N825" s="283"/>
      <c r="O825" s="283"/>
      <c r="P825" s="101"/>
      <c r="Q825" s="283"/>
      <c r="R825" s="283"/>
      <c r="S825" s="283"/>
      <c r="T825" s="283"/>
      <c r="U825" s="283"/>
      <c r="V825" s="283"/>
      <c r="W825" s="283"/>
      <c r="X825" s="102"/>
      <c r="Y825" s="284"/>
      <c r="Z825" s="284"/>
      <c r="AA825" s="284"/>
      <c r="AB825" s="206" t="str">
        <f t="shared" si="40"/>
        <v/>
      </c>
      <c r="AC825" s="285"/>
      <c r="AD825" s="286"/>
      <c r="AE825" s="102"/>
      <c r="AF825" s="287"/>
      <c r="AG825" s="287"/>
      <c r="AH825" s="102"/>
      <c r="AI825" s="279"/>
      <c r="AJ825" s="279"/>
      <c r="AK825" s="279"/>
      <c r="AL825" s="279"/>
      <c r="AM825" s="279"/>
      <c r="AN825" s="279"/>
      <c r="AO825" s="279"/>
      <c r="AP825" s="279"/>
      <c r="AQ825" s="92"/>
      <c r="AR825" s="279"/>
      <c r="AS825" s="279"/>
      <c r="AT825" s="279"/>
      <c r="AU825" s="279"/>
      <c r="AV825" s="279"/>
      <c r="AW825" s="279"/>
      <c r="AX825" s="279"/>
      <c r="AY825" s="279"/>
      <c r="AZ825" s="279"/>
      <c r="BA825" s="279"/>
      <c r="BB825" s="279"/>
      <c r="BC825" s="279"/>
      <c r="BD825" s="279"/>
      <c r="BE825" s="279"/>
      <c r="BF825" s="279"/>
      <c r="BG825" s="279"/>
      <c r="BH825" s="279"/>
      <c r="BI825" s="279"/>
      <c r="BJ825" s="279"/>
      <c r="BK825" s="279"/>
      <c r="BL825" s="279"/>
      <c r="BM825" s="279"/>
      <c r="BN825" s="279"/>
      <c r="BO825" s="279"/>
      <c r="BP825" s="279"/>
      <c r="BQ825" s="279"/>
      <c r="BR825" s="279"/>
      <c r="BS825" s="279"/>
      <c r="BT825" s="279"/>
      <c r="BU825" s="279"/>
      <c r="BV825" s="279"/>
      <c r="BW825" s="279"/>
      <c r="BX825" s="279"/>
      <c r="BY825" s="279"/>
      <c r="BZ825" s="279"/>
      <c r="CA825" s="279"/>
      <c r="CB825" s="279"/>
      <c r="CC825" s="279"/>
      <c r="CD825" s="279"/>
      <c r="CE825" s="279"/>
      <c r="CF825" s="279"/>
      <c r="CG825" s="279"/>
      <c r="CH825" s="279"/>
      <c r="CI825" s="279"/>
      <c r="CJ825" s="279"/>
      <c r="CK825" s="279"/>
      <c r="CL825" s="279"/>
      <c r="CM825" s="279"/>
      <c r="CN825" s="279"/>
      <c r="CO825" s="279"/>
      <c r="CP825" s="289" t="str">
        <f t="shared" si="41"/>
        <v/>
      </c>
      <c r="CQ825" s="202"/>
    </row>
    <row r="826" spans="1:95" x14ac:dyDescent="0.3">
      <c r="A826" s="99"/>
      <c r="B826" s="268">
        <f t="shared" si="42"/>
        <v>817</v>
      </c>
      <c r="C826" s="280"/>
      <c r="D826" s="280"/>
      <c r="F826" s="280"/>
      <c r="G826" s="282"/>
      <c r="H826" s="101"/>
      <c r="I826" s="283"/>
      <c r="J826" s="283"/>
      <c r="K826" s="283"/>
      <c r="L826" s="283"/>
      <c r="M826" s="283"/>
      <c r="N826" s="283"/>
      <c r="O826" s="283"/>
      <c r="P826" s="101"/>
      <c r="Q826" s="283"/>
      <c r="R826" s="283"/>
      <c r="S826" s="283"/>
      <c r="T826" s="283"/>
      <c r="U826" s="283"/>
      <c r="V826" s="283"/>
      <c r="W826" s="283"/>
      <c r="X826" s="102"/>
      <c r="Y826" s="284"/>
      <c r="Z826" s="284"/>
      <c r="AA826" s="284"/>
      <c r="AB826" s="206" t="str">
        <f t="shared" si="40"/>
        <v/>
      </c>
      <c r="AC826" s="285"/>
      <c r="AD826" s="286"/>
      <c r="AE826" s="102"/>
      <c r="AF826" s="287"/>
      <c r="AG826" s="287"/>
      <c r="AH826" s="102"/>
      <c r="AI826" s="279"/>
      <c r="AJ826" s="279"/>
      <c r="AK826" s="279"/>
      <c r="AL826" s="279"/>
      <c r="AM826" s="279"/>
      <c r="AN826" s="279"/>
      <c r="AO826" s="279"/>
      <c r="AP826" s="279"/>
      <c r="AQ826" s="92"/>
      <c r="AR826" s="279"/>
      <c r="AS826" s="279"/>
      <c r="AT826" s="279"/>
      <c r="AU826" s="279"/>
      <c r="AV826" s="279"/>
      <c r="AW826" s="279"/>
      <c r="AX826" s="279"/>
      <c r="AY826" s="279"/>
      <c r="AZ826" s="279"/>
      <c r="BA826" s="279"/>
      <c r="BB826" s="279"/>
      <c r="BC826" s="279"/>
      <c r="BD826" s="279"/>
      <c r="BE826" s="279"/>
      <c r="BF826" s="279"/>
      <c r="BG826" s="279"/>
      <c r="BH826" s="279"/>
      <c r="BI826" s="279"/>
      <c r="BJ826" s="279"/>
      <c r="BK826" s="279"/>
      <c r="BL826" s="279"/>
      <c r="BM826" s="279"/>
      <c r="BN826" s="279"/>
      <c r="BO826" s="279"/>
      <c r="BP826" s="279"/>
      <c r="BQ826" s="279"/>
      <c r="BR826" s="279"/>
      <c r="BS826" s="279"/>
      <c r="BT826" s="279"/>
      <c r="BU826" s="279"/>
      <c r="BV826" s="279"/>
      <c r="BW826" s="279"/>
      <c r="BX826" s="279"/>
      <c r="BY826" s="279"/>
      <c r="BZ826" s="279"/>
      <c r="CA826" s="279"/>
      <c r="CB826" s="279"/>
      <c r="CC826" s="279"/>
      <c r="CD826" s="279"/>
      <c r="CE826" s="279"/>
      <c r="CF826" s="279"/>
      <c r="CG826" s="279"/>
      <c r="CH826" s="279"/>
      <c r="CI826" s="279"/>
      <c r="CJ826" s="279"/>
      <c r="CK826" s="279"/>
      <c r="CL826" s="279"/>
      <c r="CM826" s="279"/>
      <c r="CN826" s="279"/>
      <c r="CO826" s="279"/>
      <c r="CP826" s="289" t="str">
        <f t="shared" si="41"/>
        <v/>
      </c>
      <c r="CQ826" s="202"/>
    </row>
    <row r="827" spans="1:95" x14ac:dyDescent="0.3">
      <c r="A827" s="99"/>
      <c r="B827" s="268">
        <f t="shared" si="42"/>
        <v>818</v>
      </c>
      <c r="C827" s="280"/>
      <c r="D827" s="280"/>
      <c r="F827" s="280"/>
      <c r="G827" s="282"/>
      <c r="H827" s="101"/>
      <c r="I827" s="283"/>
      <c r="J827" s="283"/>
      <c r="K827" s="283"/>
      <c r="L827" s="283"/>
      <c r="M827" s="283"/>
      <c r="N827" s="283"/>
      <c r="O827" s="283"/>
      <c r="P827" s="101"/>
      <c r="Q827" s="283"/>
      <c r="R827" s="283"/>
      <c r="S827" s="283"/>
      <c r="T827" s="283"/>
      <c r="U827" s="283"/>
      <c r="V827" s="283"/>
      <c r="W827" s="283"/>
      <c r="X827" s="102"/>
      <c r="Y827" s="284"/>
      <c r="Z827" s="284"/>
      <c r="AA827" s="284"/>
      <c r="AB827" s="206" t="str">
        <f t="shared" si="40"/>
        <v/>
      </c>
      <c r="AC827" s="285"/>
      <c r="AD827" s="286"/>
      <c r="AE827" s="102"/>
      <c r="AF827" s="287"/>
      <c r="AG827" s="287"/>
      <c r="AH827" s="102"/>
      <c r="AI827" s="279"/>
      <c r="AJ827" s="279"/>
      <c r="AK827" s="279"/>
      <c r="AL827" s="279"/>
      <c r="AM827" s="279"/>
      <c r="AN827" s="279"/>
      <c r="AO827" s="279"/>
      <c r="AP827" s="279"/>
      <c r="AQ827" s="92"/>
      <c r="AR827" s="279"/>
      <c r="AS827" s="279"/>
      <c r="AT827" s="279"/>
      <c r="AU827" s="279"/>
      <c r="AV827" s="279"/>
      <c r="AW827" s="279"/>
      <c r="AX827" s="279"/>
      <c r="AY827" s="279"/>
      <c r="AZ827" s="279"/>
      <c r="BA827" s="279"/>
      <c r="BB827" s="279"/>
      <c r="BC827" s="279"/>
      <c r="BD827" s="279"/>
      <c r="BE827" s="279"/>
      <c r="BF827" s="279"/>
      <c r="BG827" s="279"/>
      <c r="BH827" s="279"/>
      <c r="BI827" s="279"/>
      <c r="BJ827" s="279"/>
      <c r="BK827" s="279"/>
      <c r="BL827" s="279"/>
      <c r="BM827" s="279"/>
      <c r="BN827" s="279"/>
      <c r="BO827" s="279"/>
      <c r="BP827" s="279"/>
      <c r="BQ827" s="279"/>
      <c r="BR827" s="279"/>
      <c r="BS827" s="279"/>
      <c r="BT827" s="279"/>
      <c r="BU827" s="279"/>
      <c r="BV827" s="279"/>
      <c r="BW827" s="279"/>
      <c r="BX827" s="279"/>
      <c r="BY827" s="279"/>
      <c r="BZ827" s="279"/>
      <c r="CA827" s="279"/>
      <c r="CB827" s="279"/>
      <c r="CC827" s="279"/>
      <c r="CD827" s="279"/>
      <c r="CE827" s="279"/>
      <c r="CF827" s="279"/>
      <c r="CG827" s="279"/>
      <c r="CH827" s="279"/>
      <c r="CI827" s="279"/>
      <c r="CJ827" s="279"/>
      <c r="CK827" s="279"/>
      <c r="CL827" s="279"/>
      <c r="CM827" s="279"/>
      <c r="CN827" s="279"/>
      <c r="CO827" s="279"/>
      <c r="CP827" s="289" t="str">
        <f t="shared" si="41"/>
        <v/>
      </c>
      <c r="CQ827" s="202"/>
    </row>
    <row r="828" spans="1:95" x14ac:dyDescent="0.3">
      <c r="A828" s="99"/>
      <c r="B828" s="268">
        <f t="shared" si="42"/>
        <v>819</v>
      </c>
      <c r="C828" s="280"/>
      <c r="D828" s="280"/>
      <c r="F828" s="280"/>
      <c r="G828" s="282"/>
      <c r="H828" s="101"/>
      <c r="I828" s="283"/>
      <c r="J828" s="283"/>
      <c r="K828" s="283"/>
      <c r="L828" s="283"/>
      <c r="M828" s="283"/>
      <c r="N828" s="283"/>
      <c r="O828" s="283"/>
      <c r="P828" s="101"/>
      <c r="Q828" s="283"/>
      <c r="R828" s="283"/>
      <c r="S828" s="283"/>
      <c r="T828" s="283"/>
      <c r="U828" s="283"/>
      <c r="V828" s="283"/>
      <c r="W828" s="283"/>
      <c r="X828" s="102"/>
      <c r="Y828" s="284"/>
      <c r="Z828" s="284"/>
      <c r="AA828" s="284"/>
      <c r="AB828" s="206" t="str">
        <f t="shared" si="40"/>
        <v/>
      </c>
      <c r="AC828" s="285"/>
      <c r="AD828" s="286"/>
      <c r="AE828" s="102"/>
      <c r="AF828" s="287"/>
      <c r="AG828" s="287"/>
      <c r="AH828" s="102"/>
      <c r="AI828" s="279"/>
      <c r="AJ828" s="279"/>
      <c r="AK828" s="279"/>
      <c r="AL828" s="279"/>
      <c r="AM828" s="279"/>
      <c r="AN828" s="279"/>
      <c r="AO828" s="279"/>
      <c r="AP828" s="279"/>
      <c r="AQ828" s="92"/>
      <c r="AR828" s="279"/>
      <c r="AS828" s="279"/>
      <c r="AT828" s="279"/>
      <c r="AU828" s="279"/>
      <c r="AV828" s="279"/>
      <c r="AW828" s="279"/>
      <c r="AX828" s="279"/>
      <c r="AY828" s="279"/>
      <c r="AZ828" s="279"/>
      <c r="BA828" s="279"/>
      <c r="BB828" s="279"/>
      <c r="BC828" s="279"/>
      <c r="BD828" s="279"/>
      <c r="BE828" s="279"/>
      <c r="BF828" s="279"/>
      <c r="BG828" s="279"/>
      <c r="BH828" s="279"/>
      <c r="BI828" s="279"/>
      <c r="BJ828" s="279"/>
      <c r="BK828" s="279"/>
      <c r="BL828" s="279"/>
      <c r="BM828" s="279"/>
      <c r="BN828" s="279"/>
      <c r="BO828" s="279"/>
      <c r="BP828" s="279"/>
      <c r="BQ828" s="279"/>
      <c r="BR828" s="279"/>
      <c r="BS828" s="279"/>
      <c r="BT828" s="279"/>
      <c r="BU828" s="279"/>
      <c r="BV828" s="279"/>
      <c r="BW828" s="279"/>
      <c r="BX828" s="279"/>
      <c r="BY828" s="279"/>
      <c r="BZ828" s="279"/>
      <c r="CA828" s="279"/>
      <c r="CB828" s="279"/>
      <c r="CC828" s="279"/>
      <c r="CD828" s="279"/>
      <c r="CE828" s="279"/>
      <c r="CF828" s="279"/>
      <c r="CG828" s="279"/>
      <c r="CH828" s="279"/>
      <c r="CI828" s="279"/>
      <c r="CJ828" s="279"/>
      <c r="CK828" s="279"/>
      <c r="CL828" s="279"/>
      <c r="CM828" s="279"/>
      <c r="CN828" s="279"/>
      <c r="CO828" s="279"/>
      <c r="CP828" s="289" t="str">
        <f t="shared" si="41"/>
        <v/>
      </c>
      <c r="CQ828" s="202"/>
    </row>
    <row r="829" spans="1:95" x14ac:dyDescent="0.3">
      <c r="A829" s="99"/>
      <c r="B829" s="268">
        <f t="shared" si="42"/>
        <v>820</v>
      </c>
      <c r="C829" s="280"/>
      <c r="D829" s="280"/>
      <c r="F829" s="280"/>
      <c r="G829" s="282"/>
      <c r="H829" s="101"/>
      <c r="I829" s="283"/>
      <c r="J829" s="283"/>
      <c r="K829" s="283"/>
      <c r="L829" s="283"/>
      <c r="M829" s="283"/>
      <c r="N829" s="283"/>
      <c r="O829" s="283"/>
      <c r="P829" s="101"/>
      <c r="Q829" s="283"/>
      <c r="R829" s="283"/>
      <c r="S829" s="283"/>
      <c r="T829" s="283"/>
      <c r="U829" s="283"/>
      <c r="V829" s="283"/>
      <c r="W829" s="283"/>
      <c r="X829" s="102"/>
      <c r="Y829" s="284"/>
      <c r="Z829" s="284"/>
      <c r="AA829" s="284"/>
      <c r="AB829" s="206" t="str">
        <f t="shared" si="40"/>
        <v/>
      </c>
      <c r="AC829" s="285"/>
      <c r="AD829" s="286"/>
      <c r="AE829" s="102"/>
      <c r="AF829" s="287"/>
      <c r="AG829" s="287"/>
      <c r="AH829" s="102"/>
      <c r="AI829" s="279"/>
      <c r="AJ829" s="279"/>
      <c r="AK829" s="279"/>
      <c r="AL829" s="279"/>
      <c r="AM829" s="279"/>
      <c r="AN829" s="279"/>
      <c r="AO829" s="279"/>
      <c r="AP829" s="279"/>
      <c r="AQ829" s="92"/>
      <c r="AR829" s="279"/>
      <c r="AS829" s="279"/>
      <c r="AT829" s="279"/>
      <c r="AU829" s="279"/>
      <c r="AV829" s="279"/>
      <c r="AW829" s="279"/>
      <c r="AX829" s="279"/>
      <c r="AY829" s="279"/>
      <c r="AZ829" s="279"/>
      <c r="BA829" s="279"/>
      <c r="BB829" s="279"/>
      <c r="BC829" s="279"/>
      <c r="BD829" s="279"/>
      <c r="BE829" s="279"/>
      <c r="BF829" s="279"/>
      <c r="BG829" s="279"/>
      <c r="BH829" s="279"/>
      <c r="BI829" s="279"/>
      <c r="BJ829" s="279"/>
      <c r="BK829" s="279"/>
      <c r="BL829" s="279"/>
      <c r="BM829" s="279"/>
      <c r="BN829" s="279"/>
      <c r="BO829" s="279"/>
      <c r="BP829" s="279"/>
      <c r="BQ829" s="279"/>
      <c r="BR829" s="279"/>
      <c r="BS829" s="279"/>
      <c r="BT829" s="279"/>
      <c r="BU829" s="279"/>
      <c r="BV829" s="279"/>
      <c r="BW829" s="279"/>
      <c r="BX829" s="279"/>
      <c r="BY829" s="279"/>
      <c r="BZ829" s="279"/>
      <c r="CA829" s="279"/>
      <c r="CB829" s="279"/>
      <c r="CC829" s="279"/>
      <c r="CD829" s="279"/>
      <c r="CE829" s="279"/>
      <c r="CF829" s="279"/>
      <c r="CG829" s="279"/>
      <c r="CH829" s="279"/>
      <c r="CI829" s="279"/>
      <c r="CJ829" s="279"/>
      <c r="CK829" s="279"/>
      <c r="CL829" s="279"/>
      <c r="CM829" s="279"/>
      <c r="CN829" s="279"/>
      <c r="CO829" s="279"/>
      <c r="CP829" s="289" t="str">
        <f t="shared" si="41"/>
        <v/>
      </c>
      <c r="CQ829" s="202"/>
    </row>
    <row r="830" spans="1:95" x14ac:dyDescent="0.3">
      <c r="A830" s="99"/>
      <c r="B830" s="268">
        <f t="shared" si="42"/>
        <v>821</v>
      </c>
      <c r="C830" s="280"/>
      <c r="D830" s="280"/>
      <c r="F830" s="280"/>
      <c r="G830" s="282"/>
      <c r="H830" s="101"/>
      <c r="I830" s="283"/>
      <c r="J830" s="283"/>
      <c r="K830" s="283"/>
      <c r="L830" s="283"/>
      <c r="M830" s="283"/>
      <c r="N830" s="283"/>
      <c r="O830" s="283"/>
      <c r="P830" s="101"/>
      <c r="Q830" s="283"/>
      <c r="R830" s="283"/>
      <c r="S830" s="283"/>
      <c r="T830" s="283"/>
      <c r="U830" s="283"/>
      <c r="V830" s="283"/>
      <c r="W830" s="283"/>
      <c r="X830" s="102"/>
      <c r="Y830" s="284"/>
      <c r="Z830" s="284"/>
      <c r="AA830" s="284"/>
      <c r="AB830" s="206" t="str">
        <f t="shared" si="40"/>
        <v/>
      </c>
      <c r="AC830" s="285"/>
      <c r="AD830" s="286"/>
      <c r="AE830" s="102"/>
      <c r="AF830" s="287"/>
      <c r="AG830" s="287"/>
      <c r="AH830" s="102"/>
      <c r="AI830" s="279"/>
      <c r="AJ830" s="279"/>
      <c r="AK830" s="279"/>
      <c r="AL830" s="279"/>
      <c r="AM830" s="279"/>
      <c r="AN830" s="279"/>
      <c r="AO830" s="279"/>
      <c r="AP830" s="279"/>
      <c r="AQ830" s="92"/>
      <c r="AR830" s="279"/>
      <c r="AS830" s="279"/>
      <c r="AT830" s="279"/>
      <c r="AU830" s="279"/>
      <c r="AV830" s="279"/>
      <c r="AW830" s="279"/>
      <c r="AX830" s="279"/>
      <c r="AY830" s="279"/>
      <c r="AZ830" s="279"/>
      <c r="BA830" s="279"/>
      <c r="BB830" s="279"/>
      <c r="BC830" s="279"/>
      <c r="BD830" s="279"/>
      <c r="BE830" s="279"/>
      <c r="BF830" s="279"/>
      <c r="BG830" s="279"/>
      <c r="BH830" s="279"/>
      <c r="BI830" s="279"/>
      <c r="BJ830" s="279"/>
      <c r="BK830" s="279"/>
      <c r="BL830" s="279"/>
      <c r="BM830" s="279"/>
      <c r="BN830" s="279"/>
      <c r="BO830" s="279"/>
      <c r="BP830" s="279"/>
      <c r="BQ830" s="279"/>
      <c r="BR830" s="279"/>
      <c r="BS830" s="279"/>
      <c r="BT830" s="279"/>
      <c r="BU830" s="279"/>
      <c r="BV830" s="279"/>
      <c r="BW830" s="279"/>
      <c r="BX830" s="279"/>
      <c r="BY830" s="279"/>
      <c r="BZ830" s="279"/>
      <c r="CA830" s="279"/>
      <c r="CB830" s="279"/>
      <c r="CC830" s="279"/>
      <c r="CD830" s="279"/>
      <c r="CE830" s="279"/>
      <c r="CF830" s="279"/>
      <c r="CG830" s="279"/>
      <c r="CH830" s="279"/>
      <c r="CI830" s="279"/>
      <c r="CJ830" s="279"/>
      <c r="CK830" s="279"/>
      <c r="CL830" s="279"/>
      <c r="CM830" s="279"/>
      <c r="CN830" s="279"/>
      <c r="CO830" s="279"/>
      <c r="CP830" s="289" t="str">
        <f t="shared" si="41"/>
        <v/>
      </c>
      <c r="CQ830" s="202"/>
    </row>
    <row r="831" spans="1:95" x14ac:dyDescent="0.3">
      <c r="A831" s="99"/>
      <c r="B831" s="268">
        <f t="shared" si="42"/>
        <v>822</v>
      </c>
      <c r="C831" s="280"/>
      <c r="D831" s="280"/>
      <c r="F831" s="280"/>
      <c r="G831" s="282"/>
      <c r="H831" s="101"/>
      <c r="I831" s="283"/>
      <c r="J831" s="283"/>
      <c r="K831" s="283"/>
      <c r="L831" s="283"/>
      <c r="M831" s="283"/>
      <c r="N831" s="283"/>
      <c r="O831" s="283"/>
      <c r="P831" s="101"/>
      <c r="Q831" s="283"/>
      <c r="R831" s="283"/>
      <c r="S831" s="283"/>
      <c r="T831" s="283"/>
      <c r="U831" s="283"/>
      <c r="V831" s="283"/>
      <c r="W831" s="283"/>
      <c r="X831" s="102"/>
      <c r="Y831" s="284"/>
      <c r="Z831" s="284"/>
      <c r="AA831" s="284"/>
      <c r="AB831" s="206" t="str">
        <f t="shared" si="40"/>
        <v/>
      </c>
      <c r="AC831" s="285"/>
      <c r="AD831" s="286"/>
      <c r="AE831" s="102"/>
      <c r="AF831" s="287"/>
      <c r="AG831" s="287"/>
      <c r="AH831" s="102"/>
      <c r="AI831" s="279"/>
      <c r="AJ831" s="279"/>
      <c r="AK831" s="279"/>
      <c r="AL831" s="279"/>
      <c r="AM831" s="279"/>
      <c r="AN831" s="279"/>
      <c r="AO831" s="279"/>
      <c r="AP831" s="279"/>
      <c r="AQ831" s="92"/>
      <c r="AR831" s="279"/>
      <c r="AS831" s="279"/>
      <c r="AT831" s="279"/>
      <c r="AU831" s="279"/>
      <c r="AV831" s="279"/>
      <c r="AW831" s="279"/>
      <c r="AX831" s="279"/>
      <c r="AY831" s="279"/>
      <c r="AZ831" s="279"/>
      <c r="BA831" s="279"/>
      <c r="BB831" s="279"/>
      <c r="BC831" s="279"/>
      <c r="BD831" s="279"/>
      <c r="BE831" s="279"/>
      <c r="BF831" s="279"/>
      <c r="BG831" s="279"/>
      <c r="BH831" s="279"/>
      <c r="BI831" s="279"/>
      <c r="BJ831" s="279"/>
      <c r="BK831" s="279"/>
      <c r="BL831" s="279"/>
      <c r="BM831" s="279"/>
      <c r="BN831" s="279"/>
      <c r="BO831" s="279"/>
      <c r="BP831" s="279"/>
      <c r="BQ831" s="279"/>
      <c r="BR831" s="279"/>
      <c r="BS831" s="279"/>
      <c r="BT831" s="279"/>
      <c r="BU831" s="279"/>
      <c r="BV831" s="279"/>
      <c r="BW831" s="279"/>
      <c r="BX831" s="279"/>
      <c r="BY831" s="279"/>
      <c r="BZ831" s="279"/>
      <c r="CA831" s="279"/>
      <c r="CB831" s="279"/>
      <c r="CC831" s="279"/>
      <c r="CD831" s="279"/>
      <c r="CE831" s="279"/>
      <c r="CF831" s="279"/>
      <c r="CG831" s="279"/>
      <c r="CH831" s="279"/>
      <c r="CI831" s="279"/>
      <c r="CJ831" s="279"/>
      <c r="CK831" s="279"/>
      <c r="CL831" s="279"/>
      <c r="CM831" s="279"/>
      <c r="CN831" s="279"/>
      <c r="CO831" s="279"/>
      <c r="CP831" s="289" t="str">
        <f t="shared" si="41"/>
        <v/>
      </c>
      <c r="CQ831" s="202"/>
    </row>
    <row r="832" spans="1:95" x14ac:dyDescent="0.3">
      <c r="A832" s="99"/>
      <c r="B832" s="268">
        <f t="shared" si="42"/>
        <v>823</v>
      </c>
      <c r="C832" s="280"/>
      <c r="D832" s="280"/>
      <c r="F832" s="280"/>
      <c r="G832" s="282"/>
      <c r="H832" s="101"/>
      <c r="I832" s="283"/>
      <c r="J832" s="283"/>
      <c r="K832" s="283"/>
      <c r="L832" s="283"/>
      <c r="M832" s="283"/>
      <c r="N832" s="283"/>
      <c r="O832" s="283"/>
      <c r="P832" s="101"/>
      <c r="Q832" s="283"/>
      <c r="R832" s="283"/>
      <c r="S832" s="283"/>
      <c r="T832" s="283"/>
      <c r="U832" s="283"/>
      <c r="V832" s="283"/>
      <c r="W832" s="283"/>
      <c r="X832" s="102"/>
      <c r="Y832" s="284"/>
      <c r="Z832" s="284"/>
      <c r="AA832" s="284"/>
      <c r="AB832" s="206" t="str">
        <f t="shared" si="40"/>
        <v/>
      </c>
      <c r="AC832" s="285"/>
      <c r="AD832" s="286"/>
      <c r="AE832" s="102"/>
      <c r="AF832" s="287"/>
      <c r="AG832" s="287"/>
      <c r="AH832" s="102"/>
      <c r="AI832" s="279"/>
      <c r="AJ832" s="279"/>
      <c r="AK832" s="279"/>
      <c r="AL832" s="279"/>
      <c r="AM832" s="279"/>
      <c r="AN832" s="279"/>
      <c r="AO832" s="279"/>
      <c r="AP832" s="279"/>
      <c r="AQ832" s="92"/>
      <c r="AR832" s="279"/>
      <c r="AS832" s="279"/>
      <c r="AT832" s="279"/>
      <c r="AU832" s="279"/>
      <c r="AV832" s="279"/>
      <c r="AW832" s="279"/>
      <c r="AX832" s="279"/>
      <c r="AY832" s="279"/>
      <c r="AZ832" s="279"/>
      <c r="BA832" s="279"/>
      <c r="BB832" s="279"/>
      <c r="BC832" s="279"/>
      <c r="BD832" s="279"/>
      <c r="BE832" s="279"/>
      <c r="BF832" s="279"/>
      <c r="BG832" s="279"/>
      <c r="BH832" s="279"/>
      <c r="BI832" s="279"/>
      <c r="BJ832" s="279"/>
      <c r="BK832" s="279"/>
      <c r="BL832" s="279"/>
      <c r="BM832" s="279"/>
      <c r="BN832" s="279"/>
      <c r="BO832" s="279"/>
      <c r="BP832" s="279"/>
      <c r="BQ832" s="279"/>
      <c r="BR832" s="279"/>
      <c r="BS832" s="279"/>
      <c r="BT832" s="279"/>
      <c r="BU832" s="279"/>
      <c r="BV832" s="279"/>
      <c r="BW832" s="279"/>
      <c r="BX832" s="279"/>
      <c r="BY832" s="279"/>
      <c r="BZ832" s="279"/>
      <c r="CA832" s="279"/>
      <c r="CB832" s="279"/>
      <c r="CC832" s="279"/>
      <c r="CD832" s="279"/>
      <c r="CE832" s="279"/>
      <c r="CF832" s="279"/>
      <c r="CG832" s="279"/>
      <c r="CH832" s="279"/>
      <c r="CI832" s="279"/>
      <c r="CJ832" s="279"/>
      <c r="CK832" s="279"/>
      <c r="CL832" s="279"/>
      <c r="CM832" s="279"/>
      <c r="CN832" s="279"/>
      <c r="CO832" s="279"/>
      <c r="CP832" s="289" t="str">
        <f t="shared" si="41"/>
        <v/>
      </c>
      <c r="CQ832" s="202"/>
    </row>
    <row r="833" spans="1:95" x14ac:dyDescent="0.3">
      <c r="A833" s="99"/>
      <c r="B833" s="268">
        <f t="shared" si="42"/>
        <v>824</v>
      </c>
      <c r="C833" s="280"/>
      <c r="D833" s="280"/>
      <c r="F833" s="280"/>
      <c r="G833" s="282"/>
      <c r="H833" s="101"/>
      <c r="I833" s="283"/>
      <c r="J833" s="283"/>
      <c r="K833" s="283"/>
      <c r="L833" s="283"/>
      <c r="M833" s="283"/>
      <c r="N833" s="283"/>
      <c r="O833" s="283"/>
      <c r="P833" s="101"/>
      <c r="Q833" s="283"/>
      <c r="R833" s="283"/>
      <c r="S833" s="283"/>
      <c r="T833" s="283"/>
      <c r="U833" s="283"/>
      <c r="V833" s="283"/>
      <c r="W833" s="283"/>
      <c r="X833" s="102"/>
      <c r="Y833" s="284"/>
      <c r="Z833" s="284"/>
      <c r="AA833" s="284"/>
      <c r="AB833" s="206" t="str">
        <f t="shared" si="40"/>
        <v/>
      </c>
      <c r="AC833" s="285"/>
      <c r="AD833" s="286"/>
      <c r="AE833" s="102"/>
      <c r="AF833" s="287"/>
      <c r="AG833" s="287"/>
      <c r="AH833" s="102"/>
      <c r="AI833" s="279"/>
      <c r="AJ833" s="279"/>
      <c r="AK833" s="279"/>
      <c r="AL833" s="279"/>
      <c r="AM833" s="279"/>
      <c r="AN833" s="279"/>
      <c r="AO833" s="279"/>
      <c r="AP833" s="279"/>
      <c r="AQ833" s="92"/>
      <c r="AR833" s="279"/>
      <c r="AS833" s="279"/>
      <c r="AT833" s="279"/>
      <c r="AU833" s="279"/>
      <c r="AV833" s="279"/>
      <c r="AW833" s="279"/>
      <c r="AX833" s="279"/>
      <c r="AY833" s="279"/>
      <c r="AZ833" s="279"/>
      <c r="BA833" s="279"/>
      <c r="BB833" s="279"/>
      <c r="BC833" s="279"/>
      <c r="BD833" s="279"/>
      <c r="BE833" s="279"/>
      <c r="BF833" s="279"/>
      <c r="BG833" s="279"/>
      <c r="BH833" s="279"/>
      <c r="BI833" s="279"/>
      <c r="BJ833" s="279"/>
      <c r="BK833" s="279"/>
      <c r="BL833" s="279"/>
      <c r="BM833" s="279"/>
      <c r="BN833" s="279"/>
      <c r="BO833" s="279"/>
      <c r="BP833" s="279"/>
      <c r="BQ833" s="279"/>
      <c r="BR833" s="279"/>
      <c r="BS833" s="279"/>
      <c r="BT833" s="279"/>
      <c r="BU833" s="279"/>
      <c r="BV833" s="279"/>
      <c r="BW833" s="279"/>
      <c r="BX833" s="279"/>
      <c r="BY833" s="279"/>
      <c r="BZ833" s="279"/>
      <c r="CA833" s="279"/>
      <c r="CB833" s="279"/>
      <c r="CC833" s="279"/>
      <c r="CD833" s="279"/>
      <c r="CE833" s="279"/>
      <c r="CF833" s="279"/>
      <c r="CG833" s="279"/>
      <c r="CH833" s="279"/>
      <c r="CI833" s="279"/>
      <c r="CJ833" s="279"/>
      <c r="CK833" s="279"/>
      <c r="CL833" s="279"/>
      <c r="CM833" s="279"/>
      <c r="CN833" s="279"/>
      <c r="CO833" s="279"/>
      <c r="CP833" s="289" t="str">
        <f t="shared" si="41"/>
        <v/>
      </c>
      <c r="CQ833" s="202"/>
    </row>
    <row r="834" spans="1:95" x14ac:dyDescent="0.3">
      <c r="A834" s="99"/>
      <c r="B834" s="268">
        <f t="shared" si="42"/>
        <v>825</v>
      </c>
      <c r="C834" s="280"/>
      <c r="D834" s="280"/>
      <c r="F834" s="280"/>
      <c r="G834" s="282"/>
      <c r="H834" s="101"/>
      <c r="I834" s="283"/>
      <c r="J834" s="283"/>
      <c r="K834" s="283"/>
      <c r="L834" s="283"/>
      <c r="M834" s="283"/>
      <c r="N834" s="283"/>
      <c r="O834" s="283"/>
      <c r="P834" s="101"/>
      <c r="Q834" s="283"/>
      <c r="R834" s="283"/>
      <c r="S834" s="283"/>
      <c r="T834" s="283"/>
      <c r="U834" s="283"/>
      <c r="V834" s="283"/>
      <c r="W834" s="283"/>
      <c r="X834" s="102"/>
      <c r="Y834" s="284"/>
      <c r="Z834" s="284"/>
      <c r="AA834" s="284"/>
      <c r="AB834" s="206" t="str">
        <f t="shared" si="40"/>
        <v/>
      </c>
      <c r="AC834" s="285"/>
      <c r="AD834" s="286"/>
      <c r="AE834" s="102"/>
      <c r="AF834" s="287"/>
      <c r="AG834" s="287"/>
      <c r="AH834" s="102"/>
      <c r="AI834" s="279"/>
      <c r="AJ834" s="279"/>
      <c r="AK834" s="279"/>
      <c r="AL834" s="279"/>
      <c r="AM834" s="279"/>
      <c r="AN834" s="279"/>
      <c r="AO834" s="279"/>
      <c r="AP834" s="279"/>
      <c r="AQ834" s="92"/>
      <c r="AR834" s="279"/>
      <c r="AS834" s="279"/>
      <c r="AT834" s="279"/>
      <c r="AU834" s="279"/>
      <c r="AV834" s="279"/>
      <c r="AW834" s="279"/>
      <c r="AX834" s="279"/>
      <c r="AY834" s="279"/>
      <c r="AZ834" s="279"/>
      <c r="BA834" s="279"/>
      <c r="BB834" s="279"/>
      <c r="BC834" s="279"/>
      <c r="BD834" s="279"/>
      <c r="BE834" s="279"/>
      <c r="BF834" s="279"/>
      <c r="BG834" s="279"/>
      <c r="BH834" s="279"/>
      <c r="BI834" s="279"/>
      <c r="BJ834" s="279"/>
      <c r="BK834" s="279"/>
      <c r="BL834" s="279"/>
      <c r="BM834" s="279"/>
      <c r="BN834" s="279"/>
      <c r="BO834" s="279"/>
      <c r="BP834" s="279"/>
      <c r="BQ834" s="279"/>
      <c r="BR834" s="279"/>
      <c r="BS834" s="279"/>
      <c r="BT834" s="279"/>
      <c r="BU834" s="279"/>
      <c r="BV834" s="279"/>
      <c r="BW834" s="279"/>
      <c r="BX834" s="279"/>
      <c r="BY834" s="279"/>
      <c r="BZ834" s="279"/>
      <c r="CA834" s="279"/>
      <c r="CB834" s="279"/>
      <c r="CC834" s="279"/>
      <c r="CD834" s="279"/>
      <c r="CE834" s="279"/>
      <c r="CF834" s="279"/>
      <c r="CG834" s="279"/>
      <c r="CH834" s="279"/>
      <c r="CI834" s="279"/>
      <c r="CJ834" s="279"/>
      <c r="CK834" s="279"/>
      <c r="CL834" s="279"/>
      <c r="CM834" s="279"/>
      <c r="CN834" s="279"/>
      <c r="CO834" s="279"/>
      <c r="CP834" s="289" t="str">
        <f t="shared" si="41"/>
        <v/>
      </c>
      <c r="CQ834" s="202"/>
    </row>
    <row r="835" spans="1:95" x14ac:dyDescent="0.3">
      <c r="A835" s="99"/>
      <c r="B835" s="268">
        <f t="shared" si="42"/>
        <v>826</v>
      </c>
      <c r="C835" s="280"/>
      <c r="D835" s="280"/>
      <c r="F835" s="280"/>
      <c r="G835" s="282"/>
      <c r="H835" s="101"/>
      <c r="I835" s="283"/>
      <c r="J835" s="283"/>
      <c r="K835" s="283"/>
      <c r="L835" s="283"/>
      <c r="M835" s="283"/>
      <c r="N835" s="283"/>
      <c r="O835" s="283"/>
      <c r="P835" s="101"/>
      <c r="Q835" s="283"/>
      <c r="R835" s="283"/>
      <c r="S835" s="283"/>
      <c r="T835" s="283"/>
      <c r="U835" s="283"/>
      <c r="V835" s="283"/>
      <c r="W835" s="283"/>
      <c r="X835" s="102"/>
      <c r="Y835" s="284"/>
      <c r="Z835" s="284"/>
      <c r="AA835" s="284"/>
      <c r="AB835" s="206" t="str">
        <f t="shared" si="40"/>
        <v/>
      </c>
      <c r="AC835" s="285"/>
      <c r="AD835" s="286"/>
      <c r="AE835" s="102"/>
      <c r="AF835" s="287"/>
      <c r="AG835" s="287"/>
      <c r="AH835" s="102"/>
      <c r="AI835" s="279"/>
      <c r="AJ835" s="279"/>
      <c r="AK835" s="279"/>
      <c r="AL835" s="279"/>
      <c r="AM835" s="279"/>
      <c r="AN835" s="279"/>
      <c r="AO835" s="279"/>
      <c r="AP835" s="279"/>
      <c r="AQ835" s="92"/>
      <c r="AR835" s="279"/>
      <c r="AS835" s="279"/>
      <c r="AT835" s="279"/>
      <c r="AU835" s="279"/>
      <c r="AV835" s="279"/>
      <c r="AW835" s="279"/>
      <c r="AX835" s="279"/>
      <c r="AY835" s="279"/>
      <c r="AZ835" s="279"/>
      <c r="BA835" s="279"/>
      <c r="BB835" s="279"/>
      <c r="BC835" s="279"/>
      <c r="BD835" s="279"/>
      <c r="BE835" s="279"/>
      <c r="BF835" s="279"/>
      <c r="BG835" s="279"/>
      <c r="BH835" s="279"/>
      <c r="BI835" s="279"/>
      <c r="BJ835" s="279"/>
      <c r="BK835" s="279"/>
      <c r="BL835" s="279"/>
      <c r="BM835" s="279"/>
      <c r="BN835" s="279"/>
      <c r="BO835" s="279"/>
      <c r="BP835" s="279"/>
      <c r="BQ835" s="279"/>
      <c r="BR835" s="279"/>
      <c r="BS835" s="279"/>
      <c r="BT835" s="279"/>
      <c r="BU835" s="279"/>
      <c r="BV835" s="279"/>
      <c r="BW835" s="279"/>
      <c r="BX835" s="279"/>
      <c r="BY835" s="279"/>
      <c r="BZ835" s="279"/>
      <c r="CA835" s="279"/>
      <c r="CB835" s="279"/>
      <c r="CC835" s="279"/>
      <c r="CD835" s="279"/>
      <c r="CE835" s="279"/>
      <c r="CF835" s="279"/>
      <c r="CG835" s="279"/>
      <c r="CH835" s="279"/>
      <c r="CI835" s="279"/>
      <c r="CJ835" s="279"/>
      <c r="CK835" s="279"/>
      <c r="CL835" s="279"/>
      <c r="CM835" s="279"/>
      <c r="CN835" s="279"/>
      <c r="CO835" s="279"/>
      <c r="CP835" s="289" t="str">
        <f t="shared" si="41"/>
        <v/>
      </c>
      <c r="CQ835" s="202"/>
    </row>
    <row r="836" spans="1:95" x14ac:dyDescent="0.3">
      <c r="A836" s="99"/>
      <c r="B836" s="268">
        <f t="shared" si="42"/>
        <v>827</v>
      </c>
      <c r="C836" s="280"/>
      <c r="D836" s="280"/>
      <c r="F836" s="280"/>
      <c r="G836" s="282"/>
      <c r="H836" s="101"/>
      <c r="I836" s="283"/>
      <c r="J836" s="283"/>
      <c r="K836" s="283"/>
      <c r="L836" s="283"/>
      <c r="M836" s="283"/>
      <c r="N836" s="283"/>
      <c r="O836" s="283"/>
      <c r="P836" s="101"/>
      <c r="Q836" s="283"/>
      <c r="R836" s="283"/>
      <c r="S836" s="283"/>
      <c r="T836" s="283"/>
      <c r="U836" s="283"/>
      <c r="V836" s="283"/>
      <c r="W836" s="283"/>
      <c r="X836" s="102"/>
      <c r="Y836" s="284"/>
      <c r="Z836" s="284"/>
      <c r="AA836" s="284"/>
      <c r="AB836" s="206" t="str">
        <f t="shared" si="40"/>
        <v/>
      </c>
      <c r="AC836" s="285"/>
      <c r="AD836" s="286"/>
      <c r="AE836" s="102"/>
      <c r="AF836" s="287"/>
      <c r="AG836" s="287"/>
      <c r="AH836" s="102"/>
      <c r="AI836" s="279"/>
      <c r="AJ836" s="279"/>
      <c r="AK836" s="279"/>
      <c r="AL836" s="279"/>
      <c r="AM836" s="279"/>
      <c r="AN836" s="279"/>
      <c r="AO836" s="279"/>
      <c r="AP836" s="279"/>
      <c r="AQ836" s="92"/>
      <c r="AR836" s="279"/>
      <c r="AS836" s="279"/>
      <c r="AT836" s="279"/>
      <c r="AU836" s="279"/>
      <c r="AV836" s="279"/>
      <c r="AW836" s="279"/>
      <c r="AX836" s="279"/>
      <c r="AY836" s="279"/>
      <c r="AZ836" s="279"/>
      <c r="BA836" s="279"/>
      <c r="BB836" s="279"/>
      <c r="BC836" s="279"/>
      <c r="BD836" s="279"/>
      <c r="BE836" s="279"/>
      <c r="BF836" s="279"/>
      <c r="BG836" s="279"/>
      <c r="BH836" s="279"/>
      <c r="BI836" s="279"/>
      <c r="BJ836" s="279"/>
      <c r="BK836" s="279"/>
      <c r="BL836" s="279"/>
      <c r="BM836" s="279"/>
      <c r="BN836" s="279"/>
      <c r="BO836" s="279"/>
      <c r="BP836" s="279"/>
      <c r="BQ836" s="279"/>
      <c r="BR836" s="279"/>
      <c r="BS836" s="279"/>
      <c r="BT836" s="279"/>
      <c r="BU836" s="279"/>
      <c r="BV836" s="279"/>
      <c r="BW836" s="279"/>
      <c r="BX836" s="279"/>
      <c r="BY836" s="279"/>
      <c r="BZ836" s="279"/>
      <c r="CA836" s="279"/>
      <c r="CB836" s="279"/>
      <c r="CC836" s="279"/>
      <c r="CD836" s="279"/>
      <c r="CE836" s="279"/>
      <c r="CF836" s="279"/>
      <c r="CG836" s="279"/>
      <c r="CH836" s="279"/>
      <c r="CI836" s="279"/>
      <c r="CJ836" s="279"/>
      <c r="CK836" s="279"/>
      <c r="CL836" s="279"/>
      <c r="CM836" s="279"/>
      <c r="CN836" s="279"/>
      <c r="CO836" s="279"/>
      <c r="CP836" s="289" t="str">
        <f t="shared" si="41"/>
        <v/>
      </c>
      <c r="CQ836" s="202"/>
    </row>
    <row r="837" spans="1:95" x14ac:dyDescent="0.3">
      <c r="A837" s="99"/>
      <c r="B837" s="268">
        <f t="shared" si="42"/>
        <v>828</v>
      </c>
      <c r="C837" s="280"/>
      <c r="D837" s="280"/>
      <c r="F837" s="280"/>
      <c r="G837" s="282"/>
      <c r="H837" s="101"/>
      <c r="I837" s="283"/>
      <c r="J837" s="283"/>
      <c r="K837" s="283"/>
      <c r="L837" s="283"/>
      <c r="M837" s="283"/>
      <c r="N837" s="283"/>
      <c r="O837" s="283"/>
      <c r="P837" s="101"/>
      <c r="Q837" s="283"/>
      <c r="R837" s="283"/>
      <c r="S837" s="283"/>
      <c r="T837" s="283"/>
      <c r="U837" s="283"/>
      <c r="V837" s="283"/>
      <c r="W837" s="283"/>
      <c r="X837" s="102"/>
      <c r="Y837" s="284"/>
      <c r="Z837" s="284"/>
      <c r="AA837" s="284"/>
      <c r="AB837" s="206" t="str">
        <f t="shared" si="40"/>
        <v/>
      </c>
      <c r="AC837" s="285"/>
      <c r="AD837" s="286"/>
      <c r="AE837" s="102"/>
      <c r="AF837" s="287"/>
      <c r="AG837" s="287"/>
      <c r="AH837" s="102"/>
      <c r="AI837" s="279"/>
      <c r="AJ837" s="279"/>
      <c r="AK837" s="279"/>
      <c r="AL837" s="279"/>
      <c r="AM837" s="279"/>
      <c r="AN837" s="279"/>
      <c r="AO837" s="279"/>
      <c r="AP837" s="279"/>
      <c r="AQ837" s="92"/>
      <c r="AR837" s="279"/>
      <c r="AS837" s="279"/>
      <c r="AT837" s="279"/>
      <c r="AU837" s="279"/>
      <c r="AV837" s="279"/>
      <c r="AW837" s="279"/>
      <c r="AX837" s="279"/>
      <c r="AY837" s="279"/>
      <c r="AZ837" s="279"/>
      <c r="BA837" s="279"/>
      <c r="BB837" s="279"/>
      <c r="BC837" s="279"/>
      <c r="BD837" s="279"/>
      <c r="BE837" s="279"/>
      <c r="BF837" s="279"/>
      <c r="BG837" s="279"/>
      <c r="BH837" s="279"/>
      <c r="BI837" s="279"/>
      <c r="BJ837" s="279"/>
      <c r="BK837" s="279"/>
      <c r="BL837" s="279"/>
      <c r="BM837" s="279"/>
      <c r="BN837" s="279"/>
      <c r="BO837" s="279"/>
      <c r="BP837" s="279"/>
      <c r="BQ837" s="279"/>
      <c r="BR837" s="279"/>
      <c r="BS837" s="279"/>
      <c r="BT837" s="279"/>
      <c r="BU837" s="279"/>
      <c r="BV837" s="279"/>
      <c r="BW837" s="279"/>
      <c r="BX837" s="279"/>
      <c r="BY837" s="279"/>
      <c r="BZ837" s="279"/>
      <c r="CA837" s="279"/>
      <c r="CB837" s="279"/>
      <c r="CC837" s="279"/>
      <c r="CD837" s="279"/>
      <c r="CE837" s="279"/>
      <c r="CF837" s="279"/>
      <c r="CG837" s="279"/>
      <c r="CH837" s="279"/>
      <c r="CI837" s="279"/>
      <c r="CJ837" s="279"/>
      <c r="CK837" s="279"/>
      <c r="CL837" s="279"/>
      <c r="CM837" s="279"/>
      <c r="CN837" s="279"/>
      <c r="CO837" s="279"/>
      <c r="CP837" s="289" t="str">
        <f t="shared" si="41"/>
        <v/>
      </c>
      <c r="CQ837" s="202"/>
    </row>
    <row r="838" spans="1:95" x14ac:dyDescent="0.3">
      <c r="A838" s="99"/>
      <c r="B838" s="268">
        <f t="shared" si="42"/>
        <v>829</v>
      </c>
      <c r="C838" s="280"/>
      <c r="D838" s="280"/>
      <c r="F838" s="280"/>
      <c r="G838" s="282"/>
      <c r="H838" s="101"/>
      <c r="I838" s="283"/>
      <c r="J838" s="283"/>
      <c r="K838" s="283"/>
      <c r="L838" s="283"/>
      <c r="M838" s="283"/>
      <c r="N838" s="283"/>
      <c r="O838" s="283"/>
      <c r="P838" s="101"/>
      <c r="Q838" s="283"/>
      <c r="R838" s="283"/>
      <c r="S838" s="283"/>
      <c r="T838" s="283"/>
      <c r="U838" s="283"/>
      <c r="V838" s="283"/>
      <c r="W838" s="283"/>
      <c r="X838" s="102"/>
      <c r="Y838" s="284"/>
      <c r="Z838" s="284"/>
      <c r="AA838" s="284"/>
      <c r="AB838" s="206" t="str">
        <f t="shared" si="40"/>
        <v/>
      </c>
      <c r="AC838" s="285"/>
      <c r="AD838" s="286"/>
      <c r="AE838" s="102"/>
      <c r="AF838" s="287"/>
      <c r="AG838" s="287"/>
      <c r="AH838" s="102"/>
      <c r="AI838" s="279"/>
      <c r="AJ838" s="279"/>
      <c r="AK838" s="279"/>
      <c r="AL838" s="279"/>
      <c r="AM838" s="279"/>
      <c r="AN838" s="279"/>
      <c r="AO838" s="279"/>
      <c r="AP838" s="279"/>
      <c r="AQ838" s="92"/>
      <c r="AR838" s="279"/>
      <c r="AS838" s="279"/>
      <c r="AT838" s="279"/>
      <c r="AU838" s="279"/>
      <c r="AV838" s="279"/>
      <c r="AW838" s="279"/>
      <c r="AX838" s="279"/>
      <c r="AY838" s="279"/>
      <c r="AZ838" s="279"/>
      <c r="BA838" s="279"/>
      <c r="BB838" s="279"/>
      <c r="BC838" s="279"/>
      <c r="BD838" s="279"/>
      <c r="BE838" s="279"/>
      <c r="BF838" s="279"/>
      <c r="BG838" s="279"/>
      <c r="BH838" s="279"/>
      <c r="BI838" s="279"/>
      <c r="BJ838" s="279"/>
      <c r="BK838" s="279"/>
      <c r="BL838" s="279"/>
      <c r="BM838" s="279"/>
      <c r="BN838" s="279"/>
      <c r="BO838" s="279"/>
      <c r="BP838" s="279"/>
      <c r="BQ838" s="279"/>
      <c r="BR838" s="279"/>
      <c r="BS838" s="279"/>
      <c r="BT838" s="279"/>
      <c r="BU838" s="279"/>
      <c r="BV838" s="279"/>
      <c r="BW838" s="279"/>
      <c r="BX838" s="279"/>
      <c r="BY838" s="279"/>
      <c r="BZ838" s="279"/>
      <c r="CA838" s="279"/>
      <c r="CB838" s="279"/>
      <c r="CC838" s="279"/>
      <c r="CD838" s="279"/>
      <c r="CE838" s="279"/>
      <c r="CF838" s="279"/>
      <c r="CG838" s="279"/>
      <c r="CH838" s="279"/>
      <c r="CI838" s="279"/>
      <c r="CJ838" s="279"/>
      <c r="CK838" s="279"/>
      <c r="CL838" s="279"/>
      <c r="CM838" s="279"/>
      <c r="CN838" s="279"/>
      <c r="CO838" s="279"/>
      <c r="CP838" s="289" t="str">
        <f t="shared" si="41"/>
        <v/>
      </c>
      <c r="CQ838" s="202"/>
    </row>
    <row r="839" spans="1:95" x14ac:dyDescent="0.3">
      <c r="A839" s="99"/>
      <c r="B839" s="268">
        <f t="shared" si="42"/>
        <v>830</v>
      </c>
      <c r="C839" s="280"/>
      <c r="D839" s="280"/>
      <c r="F839" s="280"/>
      <c r="G839" s="282"/>
      <c r="H839" s="101"/>
      <c r="I839" s="283"/>
      <c r="J839" s="283"/>
      <c r="K839" s="283"/>
      <c r="L839" s="283"/>
      <c r="M839" s="283"/>
      <c r="N839" s="283"/>
      <c r="O839" s="283"/>
      <c r="P839" s="101"/>
      <c r="Q839" s="283"/>
      <c r="R839" s="283"/>
      <c r="S839" s="283"/>
      <c r="T839" s="283"/>
      <c r="U839" s="283"/>
      <c r="V839" s="283"/>
      <c r="W839" s="283"/>
      <c r="X839" s="102"/>
      <c r="Y839" s="284"/>
      <c r="Z839" s="284"/>
      <c r="AA839" s="284"/>
      <c r="AB839" s="206" t="str">
        <f t="shared" si="40"/>
        <v/>
      </c>
      <c r="AC839" s="285"/>
      <c r="AD839" s="286"/>
      <c r="AE839" s="102"/>
      <c r="AF839" s="287"/>
      <c r="AG839" s="287"/>
      <c r="AH839" s="102"/>
      <c r="AI839" s="279"/>
      <c r="AJ839" s="279"/>
      <c r="AK839" s="279"/>
      <c r="AL839" s="279"/>
      <c r="AM839" s="279"/>
      <c r="AN839" s="279"/>
      <c r="AO839" s="279"/>
      <c r="AP839" s="279"/>
      <c r="AQ839" s="92"/>
      <c r="AR839" s="279"/>
      <c r="AS839" s="279"/>
      <c r="AT839" s="279"/>
      <c r="AU839" s="279"/>
      <c r="AV839" s="279"/>
      <c r="AW839" s="279"/>
      <c r="AX839" s="279"/>
      <c r="AY839" s="279"/>
      <c r="AZ839" s="279"/>
      <c r="BA839" s="279"/>
      <c r="BB839" s="279"/>
      <c r="BC839" s="279"/>
      <c r="BD839" s="279"/>
      <c r="BE839" s="279"/>
      <c r="BF839" s="279"/>
      <c r="BG839" s="279"/>
      <c r="BH839" s="279"/>
      <c r="BI839" s="279"/>
      <c r="BJ839" s="279"/>
      <c r="BK839" s="279"/>
      <c r="BL839" s="279"/>
      <c r="BM839" s="279"/>
      <c r="BN839" s="279"/>
      <c r="BO839" s="279"/>
      <c r="BP839" s="279"/>
      <c r="BQ839" s="279"/>
      <c r="BR839" s="279"/>
      <c r="BS839" s="279"/>
      <c r="BT839" s="279"/>
      <c r="BU839" s="279"/>
      <c r="BV839" s="279"/>
      <c r="BW839" s="279"/>
      <c r="BX839" s="279"/>
      <c r="BY839" s="279"/>
      <c r="BZ839" s="279"/>
      <c r="CA839" s="279"/>
      <c r="CB839" s="279"/>
      <c r="CC839" s="279"/>
      <c r="CD839" s="279"/>
      <c r="CE839" s="279"/>
      <c r="CF839" s="279"/>
      <c r="CG839" s="279"/>
      <c r="CH839" s="279"/>
      <c r="CI839" s="279"/>
      <c r="CJ839" s="279"/>
      <c r="CK839" s="279"/>
      <c r="CL839" s="279"/>
      <c r="CM839" s="279"/>
      <c r="CN839" s="279"/>
      <c r="CO839" s="279"/>
      <c r="CP839" s="289" t="str">
        <f t="shared" si="41"/>
        <v/>
      </c>
      <c r="CQ839" s="202"/>
    </row>
    <row r="840" spans="1:95" x14ac:dyDescent="0.3">
      <c r="A840" s="99"/>
      <c r="B840" s="268">
        <f t="shared" si="42"/>
        <v>831</v>
      </c>
      <c r="C840" s="280"/>
      <c r="D840" s="280"/>
      <c r="F840" s="280"/>
      <c r="G840" s="282"/>
      <c r="H840" s="101"/>
      <c r="I840" s="283"/>
      <c r="J840" s="283"/>
      <c r="K840" s="283"/>
      <c r="L840" s="283"/>
      <c r="M840" s="283"/>
      <c r="N840" s="283"/>
      <c r="O840" s="283"/>
      <c r="P840" s="101"/>
      <c r="Q840" s="283"/>
      <c r="R840" s="283"/>
      <c r="S840" s="283"/>
      <c r="T840" s="283"/>
      <c r="U840" s="283"/>
      <c r="V840" s="283"/>
      <c r="W840" s="283"/>
      <c r="X840" s="102"/>
      <c r="Y840" s="284"/>
      <c r="Z840" s="284"/>
      <c r="AA840" s="284"/>
      <c r="AB840" s="206" t="str">
        <f t="shared" si="40"/>
        <v/>
      </c>
      <c r="AC840" s="285"/>
      <c r="AD840" s="286"/>
      <c r="AE840" s="102"/>
      <c r="AF840" s="287"/>
      <c r="AG840" s="287"/>
      <c r="AH840" s="102"/>
      <c r="AI840" s="279"/>
      <c r="AJ840" s="279"/>
      <c r="AK840" s="279"/>
      <c r="AL840" s="279"/>
      <c r="AM840" s="279"/>
      <c r="AN840" s="279"/>
      <c r="AO840" s="279"/>
      <c r="AP840" s="279"/>
      <c r="AQ840" s="92"/>
      <c r="AR840" s="279"/>
      <c r="AS840" s="279"/>
      <c r="AT840" s="279"/>
      <c r="AU840" s="279"/>
      <c r="AV840" s="279"/>
      <c r="AW840" s="279"/>
      <c r="AX840" s="279"/>
      <c r="AY840" s="279"/>
      <c r="AZ840" s="279"/>
      <c r="BA840" s="279"/>
      <c r="BB840" s="279"/>
      <c r="BC840" s="279"/>
      <c r="BD840" s="279"/>
      <c r="BE840" s="279"/>
      <c r="BF840" s="279"/>
      <c r="BG840" s="279"/>
      <c r="BH840" s="279"/>
      <c r="BI840" s="279"/>
      <c r="BJ840" s="279"/>
      <c r="BK840" s="279"/>
      <c r="BL840" s="279"/>
      <c r="BM840" s="279"/>
      <c r="BN840" s="279"/>
      <c r="BO840" s="279"/>
      <c r="BP840" s="279"/>
      <c r="BQ840" s="279"/>
      <c r="BR840" s="279"/>
      <c r="BS840" s="279"/>
      <c r="BT840" s="279"/>
      <c r="BU840" s="279"/>
      <c r="BV840" s="279"/>
      <c r="BW840" s="279"/>
      <c r="BX840" s="279"/>
      <c r="BY840" s="279"/>
      <c r="BZ840" s="279"/>
      <c r="CA840" s="279"/>
      <c r="CB840" s="279"/>
      <c r="CC840" s="279"/>
      <c r="CD840" s="279"/>
      <c r="CE840" s="279"/>
      <c r="CF840" s="279"/>
      <c r="CG840" s="279"/>
      <c r="CH840" s="279"/>
      <c r="CI840" s="279"/>
      <c r="CJ840" s="279"/>
      <c r="CK840" s="279"/>
      <c r="CL840" s="279"/>
      <c r="CM840" s="279"/>
      <c r="CN840" s="279"/>
      <c r="CO840" s="279"/>
      <c r="CP840" s="289" t="str">
        <f t="shared" si="41"/>
        <v/>
      </c>
      <c r="CQ840" s="202"/>
    </row>
    <row r="841" spans="1:95" x14ac:dyDescent="0.3">
      <c r="A841" s="99"/>
      <c r="B841" s="268">
        <f t="shared" si="42"/>
        <v>832</v>
      </c>
      <c r="C841" s="280"/>
      <c r="D841" s="280"/>
      <c r="F841" s="280"/>
      <c r="G841" s="282"/>
      <c r="H841" s="101"/>
      <c r="I841" s="283"/>
      <c r="J841" s="283"/>
      <c r="K841" s="283"/>
      <c r="L841" s="283"/>
      <c r="M841" s="283"/>
      <c r="N841" s="283"/>
      <c r="O841" s="283"/>
      <c r="P841" s="101"/>
      <c r="Q841" s="283"/>
      <c r="R841" s="283"/>
      <c r="S841" s="283"/>
      <c r="T841" s="283"/>
      <c r="U841" s="283"/>
      <c r="V841" s="283"/>
      <c r="W841" s="283"/>
      <c r="X841" s="102"/>
      <c r="Y841" s="284"/>
      <c r="Z841" s="284"/>
      <c r="AA841" s="284"/>
      <c r="AB841" s="206" t="str">
        <f t="shared" si="40"/>
        <v/>
      </c>
      <c r="AC841" s="285"/>
      <c r="AD841" s="286"/>
      <c r="AE841" s="102"/>
      <c r="AF841" s="287"/>
      <c r="AG841" s="287"/>
      <c r="AH841" s="102"/>
      <c r="AI841" s="279"/>
      <c r="AJ841" s="279"/>
      <c r="AK841" s="279"/>
      <c r="AL841" s="279"/>
      <c r="AM841" s="279"/>
      <c r="AN841" s="279"/>
      <c r="AO841" s="279"/>
      <c r="AP841" s="279"/>
      <c r="AQ841" s="92"/>
      <c r="AR841" s="279"/>
      <c r="AS841" s="279"/>
      <c r="AT841" s="279"/>
      <c r="AU841" s="279"/>
      <c r="AV841" s="279"/>
      <c r="AW841" s="279"/>
      <c r="AX841" s="279"/>
      <c r="AY841" s="279"/>
      <c r="AZ841" s="279"/>
      <c r="BA841" s="279"/>
      <c r="BB841" s="279"/>
      <c r="BC841" s="279"/>
      <c r="BD841" s="279"/>
      <c r="BE841" s="279"/>
      <c r="BF841" s="279"/>
      <c r="BG841" s="279"/>
      <c r="BH841" s="279"/>
      <c r="BI841" s="279"/>
      <c r="BJ841" s="279"/>
      <c r="BK841" s="279"/>
      <c r="BL841" s="279"/>
      <c r="BM841" s="279"/>
      <c r="BN841" s="279"/>
      <c r="BO841" s="279"/>
      <c r="BP841" s="279"/>
      <c r="BQ841" s="279"/>
      <c r="BR841" s="279"/>
      <c r="BS841" s="279"/>
      <c r="BT841" s="279"/>
      <c r="BU841" s="279"/>
      <c r="BV841" s="279"/>
      <c r="BW841" s="279"/>
      <c r="BX841" s="279"/>
      <c r="BY841" s="279"/>
      <c r="BZ841" s="279"/>
      <c r="CA841" s="279"/>
      <c r="CB841" s="279"/>
      <c r="CC841" s="279"/>
      <c r="CD841" s="279"/>
      <c r="CE841" s="279"/>
      <c r="CF841" s="279"/>
      <c r="CG841" s="279"/>
      <c r="CH841" s="279"/>
      <c r="CI841" s="279"/>
      <c r="CJ841" s="279"/>
      <c r="CK841" s="279"/>
      <c r="CL841" s="279"/>
      <c r="CM841" s="279"/>
      <c r="CN841" s="279"/>
      <c r="CO841" s="279"/>
      <c r="CP841" s="289" t="str">
        <f t="shared" si="41"/>
        <v/>
      </c>
      <c r="CQ841" s="202"/>
    </row>
    <row r="842" spans="1:95" x14ac:dyDescent="0.3">
      <c r="A842" s="99"/>
      <c r="B842" s="268">
        <f t="shared" si="42"/>
        <v>833</v>
      </c>
      <c r="C842" s="280"/>
      <c r="D842" s="280"/>
      <c r="F842" s="280"/>
      <c r="G842" s="282"/>
      <c r="H842" s="101"/>
      <c r="I842" s="283"/>
      <c r="J842" s="283"/>
      <c r="K842" s="283"/>
      <c r="L842" s="283"/>
      <c r="M842" s="283"/>
      <c r="N842" s="283"/>
      <c r="O842" s="283"/>
      <c r="P842" s="101"/>
      <c r="Q842" s="283"/>
      <c r="R842" s="283"/>
      <c r="S842" s="283"/>
      <c r="T842" s="283"/>
      <c r="U842" s="283"/>
      <c r="V842" s="283"/>
      <c r="W842" s="283"/>
      <c r="X842" s="102"/>
      <c r="Y842" s="284"/>
      <c r="Z842" s="284"/>
      <c r="AA842" s="284"/>
      <c r="AB842" s="206" t="str">
        <f t="shared" si="40"/>
        <v/>
      </c>
      <c r="AC842" s="285"/>
      <c r="AD842" s="286"/>
      <c r="AE842" s="102"/>
      <c r="AF842" s="287"/>
      <c r="AG842" s="287"/>
      <c r="AH842" s="102"/>
      <c r="AI842" s="279"/>
      <c r="AJ842" s="279"/>
      <c r="AK842" s="279"/>
      <c r="AL842" s="279"/>
      <c r="AM842" s="279"/>
      <c r="AN842" s="279"/>
      <c r="AO842" s="279"/>
      <c r="AP842" s="279"/>
      <c r="AQ842" s="92"/>
      <c r="AR842" s="279"/>
      <c r="AS842" s="279"/>
      <c r="AT842" s="279"/>
      <c r="AU842" s="279"/>
      <c r="AV842" s="279"/>
      <c r="AW842" s="279"/>
      <c r="AX842" s="279"/>
      <c r="AY842" s="279"/>
      <c r="AZ842" s="279"/>
      <c r="BA842" s="279"/>
      <c r="BB842" s="279"/>
      <c r="BC842" s="279"/>
      <c r="BD842" s="279"/>
      <c r="BE842" s="279"/>
      <c r="BF842" s="279"/>
      <c r="BG842" s="279"/>
      <c r="BH842" s="279"/>
      <c r="BI842" s="279"/>
      <c r="BJ842" s="279"/>
      <c r="BK842" s="279"/>
      <c r="BL842" s="279"/>
      <c r="BM842" s="279"/>
      <c r="BN842" s="279"/>
      <c r="BO842" s="279"/>
      <c r="BP842" s="279"/>
      <c r="BQ842" s="279"/>
      <c r="BR842" s="279"/>
      <c r="BS842" s="279"/>
      <c r="BT842" s="279"/>
      <c r="BU842" s="279"/>
      <c r="BV842" s="279"/>
      <c r="BW842" s="279"/>
      <c r="BX842" s="279"/>
      <c r="BY842" s="279"/>
      <c r="BZ842" s="279"/>
      <c r="CA842" s="279"/>
      <c r="CB842" s="279"/>
      <c r="CC842" s="279"/>
      <c r="CD842" s="279"/>
      <c r="CE842" s="279"/>
      <c r="CF842" s="279"/>
      <c r="CG842" s="279"/>
      <c r="CH842" s="279"/>
      <c r="CI842" s="279"/>
      <c r="CJ842" s="279"/>
      <c r="CK842" s="279"/>
      <c r="CL842" s="279"/>
      <c r="CM842" s="279"/>
      <c r="CN842" s="279"/>
      <c r="CO842" s="279"/>
      <c r="CP842" s="289" t="str">
        <f t="shared" si="41"/>
        <v/>
      </c>
      <c r="CQ842" s="202"/>
    </row>
    <row r="843" spans="1:95" x14ac:dyDescent="0.3">
      <c r="A843" s="99"/>
      <c r="B843" s="268">
        <f t="shared" si="42"/>
        <v>834</v>
      </c>
      <c r="C843" s="280"/>
      <c r="D843" s="280"/>
      <c r="F843" s="280"/>
      <c r="G843" s="282"/>
      <c r="H843" s="101"/>
      <c r="I843" s="283"/>
      <c r="J843" s="283"/>
      <c r="K843" s="283"/>
      <c r="L843" s="283"/>
      <c r="M843" s="283"/>
      <c r="N843" s="283"/>
      <c r="O843" s="283"/>
      <c r="P843" s="101"/>
      <c r="Q843" s="283"/>
      <c r="R843" s="283"/>
      <c r="S843" s="283"/>
      <c r="T843" s="283"/>
      <c r="U843" s="283"/>
      <c r="V843" s="283"/>
      <c r="W843" s="283"/>
      <c r="X843" s="102"/>
      <c r="Y843" s="284"/>
      <c r="Z843" s="284"/>
      <c r="AA843" s="284"/>
      <c r="AB843" s="206" t="str">
        <f t="shared" ref="AB843:AB906" si="43">IF(SUM(Y843:AA843,I843:O843)=0,"",IF(SUM(Y843:AA843)=1,"",1))</f>
        <v/>
      </c>
      <c r="AC843" s="285"/>
      <c r="AD843" s="286"/>
      <c r="AE843" s="102"/>
      <c r="AF843" s="287"/>
      <c r="AG843" s="287"/>
      <c r="AH843" s="102"/>
      <c r="AI843" s="279"/>
      <c r="AJ843" s="279"/>
      <c r="AK843" s="279"/>
      <c r="AL843" s="279"/>
      <c r="AM843" s="279"/>
      <c r="AN843" s="279"/>
      <c r="AO843" s="279"/>
      <c r="AP843" s="279"/>
      <c r="AQ843" s="92"/>
      <c r="AR843" s="279"/>
      <c r="AS843" s="279"/>
      <c r="AT843" s="279"/>
      <c r="AU843" s="279"/>
      <c r="AV843" s="279"/>
      <c r="AW843" s="279"/>
      <c r="AX843" s="279"/>
      <c r="AY843" s="279"/>
      <c r="AZ843" s="279"/>
      <c r="BA843" s="279"/>
      <c r="BB843" s="279"/>
      <c r="BC843" s="279"/>
      <c r="BD843" s="279"/>
      <c r="BE843" s="279"/>
      <c r="BF843" s="279"/>
      <c r="BG843" s="279"/>
      <c r="BH843" s="279"/>
      <c r="BI843" s="279"/>
      <c r="BJ843" s="279"/>
      <c r="BK843" s="279"/>
      <c r="BL843" s="279"/>
      <c r="BM843" s="279"/>
      <c r="BN843" s="279"/>
      <c r="BO843" s="279"/>
      <c r="BP843" s="279"/>
      <c r="BQ843" s="279"/>
      <c r="BR843" s="279"/>
      <c r="BS843" s="279"/>
      <c r="BT843" s="279"/>
      <c r="BU843" s="279"/>
      <c r="BV843" s="279"/>
      <c r="BW843" s="279"/>
      <c r="BX843" s="279"/>
      <c r="BY843" s="279"/>
      <c r="BZ843" s="279"/>
      <c r="CA843" s="279"/>
      <c r="CB843" s="279"/>
      <c r="CC843" s="279"/>
      <c r="CD843" s="279"/>
      <c r="CE843" s="279"/>
      <c r="CF843" s="279"/>
      <c r="CG843" s="279"/>
      <c r="CH843" s="279"/>
      <c r="CI843" s="279"/>
      <c r="CJ843" s="279"/>
      <c r="CK843" s="279"/>
      <c r="CL843" s="279"/>
      <c r="CM843" s="279"/>
      <c r="CN843" s="279"/>
      <c r="CO843" s="279"/>
      <c r="CP843" s="289" t="str">
        <f t="shared" ref="CP843:CP906" si="44">IF(COUNT(AI843:AP843)=0,"",IF(SUM(AI843:AP843)=1,"",1))</f>
        <v/>
      </c>
      <c r="CQ843" s="202"/>
    </row>
    <row r="844" spans="1:95" x14ac:dyDescent="0.3">
      <c r="A844" s="99"/>
      <c r="B844" s="268">
        <f t="shared" ref="B844:B907" si="45">IFERROR(B843+1,"")</f>
        <v>835</v>
      </c>
      <c r="C844" s="280"/>
      <c r="D844" s="280"/>
      <c r="F844" s="280"/>
      <c r="G844" s="282"/>
      <c r="H844" s="101"/>
      <c r="I844" s="283"/>
      <c r="J844" s="283"/>
      <c r="K844" s="283"/>
      <c r="L844" s="283"/>
      <c r="M844" s="283"/>
      <c r="N844" s="283"/>
      <c r="O844" s="283"/>
      <c r="P844" s="101"/>
      <c r="Q844" s="283"/>
      <c r="R844" s="283"/>
      <c r="S844" s="283"/>
      <c r="T844" s="283"/>
      <c r="U844" s="283"/>
      <c r="V844" s="283"/>
      <c r="W844" s="283"/>
      <c r="X844" s="102"/>
      <c r="Y844" s="284"/>
      <c r="Z844" s="284"/>
      <c r="AA844" s="284"/>
      <c r="AB844" s="206" t="str">
        <f t="shared" si="43"/>
        <v/>
      </c>
      <c r="AC844" s="285"/>
      <c r="AD844" s="286"/>
      <c r="AE844" s="102"/>
      <c r="AF844" s="287"/>
      <c r="AG844" s="287"/>
      <c r="AH844" s="102"/>
      <c r="AI844" s="279"/>
      <c r="AJ844" s="279"/>
      <c r="AK844" s="279"/>
      <c r="AL844" s="279"/>
      <c r="AM844" s="279"/>
      <c r="AN844" s="279"/>
      <c r="AO844" s="279"/>
      <c r="AP844" s="279"/>
      <c r="AQ844" s="92"/>
      <c r="AR844" s="279"/>
      <c r="AS844" s="279"/>
      <c r="AT844" s="279"/>
      <c r="AU844" s="279"/>
      <c r="AV844" s="279"/>
      <c r="AW844" s="279"/>
      <c r="AX844" s="279"/>
      <c r="AY844" s="279"/>
      <c r="AZ844" s="279"/>
      <c r="BA844" s="279"/>
      <c r="BB844" s="279"/>
      <c r="BC844" s="279"/>
      <c r="BD844" s="279"/>
      <c r="BE844" s="279"/>
      <c r="BF844" s="279"/>
      <c r="BG844" s="279"/>
      <c r="BH844" s="279"/>
      <c r="BI844" s="279"/>
      <c r="BJ844" s="279"/>
      <c r="BK844" s="279"/>
      <c r="BL844" s="279"/>
      <c r="BM844" s="279"/>
      <c r="BN844" s="279"/>
      <c r="BO844" s="279"/>
      <c r="BP844" s="279"/>
      <c r="BQ844" s="279"/>
      <c r="BR844" s="279"/>
      <c r="BS844" s="279"/>
      <c r="BT844" s="279"/>
      <c r="BU844" s="279"/>
      <c r="BV844" s="279"/>
      <c r="BW844" s="279"/>
      <c r="BX844" s="279"/>
      <c r="BY844" s="279"/>
      <c r="BZ844" s="279"/>
      <c r="CA844" s="279"/>
      <c r="CB844" s="279"/>
      <c r="CC844" s="279"/>
      <c r="CD844" s="279"/>
      <c r="CE844" s="279"/>
      <c r="CF844" s="279"/>
      <c r="CG844" s="279"/>
      <c r="CH844" s="279"/>
      <c r="CI844" s="279"/>
      <c r="CJ844" s="279"/>
      <c r="CK844" s="279"/>
      <c r="CL844" s="279"/>
      <c r="CM844" s="279"/>
      <c r="CN844" s="279"/>
      <c r="CO844" s="279"/>
      <c r="CP844" s="289" t="str">
        <f t="shared" si="44"/>
        <v/>
      </c>
      <c r="CQ844" s="202"/>
    </row>
    <row r="845" spans="1:95" x14ac:dyDescent="0.3">
      <c r="A845" s="99"/>
      <c r="B845" s="268">
        <f t="shared" si="45"/>
        <v>836</v>
      </c>
      <c r="C845" s="280"/>
      <c r="D845" s="280"/>
      <c r="F845" s="280"/>
      <c r="G845" s="282"/>
      <c r="H845" s="101"/>
      <c r="I845" s="283"/>
      <c r="J845" s="283"/>
      <c r="K845" s="283"/>
      <c r="L845" s="283"/>
      <c r="M845" s="283"/>
      <c r="N845" s="283"/>
      <c r="O845" s="283"/>
      <c r="P845" s="101"/>
      <c r="Q845" s="283"/>
      <c r="R845" s="283"/>
      <c r="S845" s="283"/>
      <c r="T845" s="283"/>
      <c r="U845" s="283"/>
      <c r="V845" s="283"/>
      <c r="W845" s="283"/>
      <c r="X845" s="102"/>
      <c r="Y845" s="284"/>
      <c r="Z845" s="284"/>
      <c r="AA845" s="284"/>
      <c r="AB845" s="206" t="str">
        <f t="shared" si="43"/>
        <v/>
      </c>
      <c r="AC845" s="285"/>
      <c r="AD845" s="286"/>
      <c r="AE845" s="102"/>
      <c r="AF845" s="287"/>
      <c r="AG845" s="287"/>
      <c r="AH845" s="102"/>
      <c r="AI845" s="279"/>
      <c r="AJ845" s="279"/>
      <c r="AK845" s="279"/>
      <c r="AL845" s="279"/>
      <c r="AM845" s="279"/>
      <c r="AN845" s="279"/>
      <c r="AO845" s="279"/>
      <c r="AP845" s="279"/>
      <c r="AQ845" s="92"/>
      <c r="AR845" s="279"/>
      <c r="AS845" s="279"/>
      <c r="AT845" s="279"/>
      <c r="AU845" s="279"/>
      <c r="AV845" s="279"/>
      <c r="AW845" s="279"/>
      <c r="AX845" s="279"/>
      <c r="AY845" s="279"/>
      <c r="AZ845" s="279"/>
      <c r="BA845" s="279"/>
      <c r="BB845" s="279"/>
      <c r="BC845" s="279"/>
      <c r="BD845" s="279"/>
      <c r="BE845" s="279"/>
      <c r="BF845" s="279"/>
      <c r="BG845" s="279"/>
      <c r="BH845" s="279"/>
      <c r="BI845" s="279"/>
      <c r="BJ845" s="279"/>
      <c r="BK845" s="279"/>
      <c r="BL845" s="279"/>
      <c r="BM845" s="279"/>
      <c r="BN845" s="279"/>
      <c r="BO845" s="279"/>
      <c r="BP845" s="279"/>
      <c r="BQ845" s="279"/>
      <c r="BR845" s="279"/>
      <c r="BS845" s="279"/>
      <c r="BT845" s="279"/>
      <c r="BU845" s="279"/>
      <c r="BV845" s="279"/>
      <c r="BW845" s="279"/>
      <c r="BX845" s="279"/>
      <c r="BY845" s="279"/>
      <c r="BZ845" s="279"/>
      <c r="CA845" s="279"/>
      <c r="CB845" s="279"/>
      <c r="CC845" s="279"/>
      <c r="CD845" s="279"/>
      <c r="CE845" s="279"/>
      <c r="CF845" s="279"/>
      <c r="CG845" s="279"/>
      <c r="CH845" s="279"/>
      <c r="CI845" s="279"/>
      <c r="CJ845" s="279"/>
      <c r="CK845" s="279"/>
      <c r="CL845" s="279"/>
      <c r="CM845" s="279"/>
      <c r="CN845" s="279"/>
      <c r="CO845" s="279"/>
      <c r="CP845" s="289" t="str">
        <f t="shared" si="44"/>
        <v/>
      </c>
      <c r="CQ845" s="202"/>
    </row>
    <row r="846" spans="1:95" x14ac:dyDescent="0.3">
      <c r="A846" s="99"/>
      <c r="B846" s="268">
        <f t="shared" si="45"/>
        <v>837</v>
      </c>
      <c r="C846" s="280"/>
      <c r="D846" s="280"/>
      <c r="F846" s="280"/>
      <c r="G846" s="282"/>
      <c r="H846" s="101"/>
      <c r="I846" s="283"/>
      <c r="J846" s="283"/>
      <c r="K846" s="283"/>
      <c r="L846" s="283"/>
      <c r="M846" s="283"/>
      <c r="N846" s="283"/>
      <c r="O846" s="283"/>
      <c r="P846" s="101"/>
      <c r="Q846" s="283"/>
      <c r="R846" s="283"/>
      <c r="S846" s="283"/>
      <c r="T846" s="283"/>
      <c r="U846" s="283"/>
      <c r="V846" s="283"/>
      <c r="W846" s="283"/>
      <c r="X846" s="102"/>
      <c r="Y846" s="284"/>
      <c r="Z846" s="284"/>
      <c r="AA846" s="284"/>
      <c r="AB846" s="206" t="str">
        <f t="shared" si="43"/>
        <v/>
      </c>
      <c r="AC846" s="285"/>
      <c r="AD846" s="286"/>
      <c r="AE846" s="102"/>
      <c r="AF846" s="287"/>
      <c r="AG846" s="287"/>
      <c r="AH846" s="102"/>
      <c r="AI846" s="279"/>
      <c r="AJ846" s="279"/>
      <c r="AK846" s="279"/>
      <c r="AL846" s="279"/>
      <c r="AM846" s="279"/>
      <c r="AN846" s="279"/>
      <c r="AO846" s="279"/>
      <c r="AP846" s="279"/>
      <c r="AQ846" s="92"/>
      <c r="AR846" s="279"/>
      <c r="AS846" s="279"/>
      <c r="AT846" s="279"/>
      <c r="AU846" s="279"/>
      <c r="AV846" s="279"/>
      <c r="AW846" s="279"/>
      <c r="AX846" s="279"/>
      <c r="AY846" s="279"/>
      <c r="AZ846" s="279"/>
      <c r="BA846" s="279"/>
      <c r="BB846" s="279"/>
      <c r="BC846" s="279"/>
      <c r="BD846" s="279"/>
      <c r="BE846" s="279"/>
      <c r="BF846" s="279"/>
      <c r="BG846" s="279"/>
      <c r="BH846" s="279"/>
      <c r="BI846" s="279"/>
      <c r="BJ846" s="279"/>
      <c r="BK846" s="279"/>
      <c r="BL846" s="279"/>
      <c r="BM846" s="279"/>
      <c r="BN846" s="279"/>
      <c r="BO846" s="279"/>
      <c r="BP846" s="279"/>
      <c r="BQ846" s="279"/>
      <c r="BR846" s="279"/>
      <c r="BS846" s="279"/>
      <c r="BT846" s="279"/>
      <c r="BU846" s="279"/>
      <c r="BV846" s="279"/>
      <c r="BW846" s="279"/>
      <c r="BX846" s="279"/>
      <c r="BY846" s="279"/>
      <c r="BZ846" s="279"/>
      <c r="CA846" s="279"/>
      <c r="CB846" s="279"/>
      <c r="CC846" s="279"/>
      <c r="CD846" s="279"/>
      <c r="CE846" s="279"/>
      <c r="CF846" s="279"/>
      <c r="CG846" s="279"/>
      <c r="CH846" s="279"/>
      <c r="CI846" s="279"/>
      <c r="CJ846" s="279"/>
      <c r="CK846" s="279"/>
      <c r="CL846" s="279"/>
      <c r="CM846" s="279"/>
      <c r="CN846" s="279"/>
      <c r="CO846" s="279"/>
      <c r="CP846" s="289" t="str">
        <f t="shared" si="44"/>
        <v/>
      </c>
      <c r="CQ846" s="202"/>
    </row>
    <row r="847" spans="1:95" x14ac:dyDescent="0.3">
      <c r="A847" s="99"/>
      <c r="B847" s="268">
        <f t="shared" si="45"/>
        <v>838</v>
      </c>
      <c r="C847" s="280"/>
      <c r="D847" s="280"/>
      <c r="F847" s="280"/>
      <c r="G847" s="282"/>
      <c r="H847" s="101"/>
      <c r="I847" s="283"/>
      <c r="J847" s="283"/>
      <c r="K847" s="283"/>
      <c r="L847" s="283"/>
      <c r="M847" s="283"/>
      <c r="N847" s="283"/>
      <c r="O847" s="283"/>
      <c r="P847" s="101"/>
      <c r="Q847" s="283"/>
      <c r="R847" s="283"/>
      <c r="S847" s="283"/>
      <c r="T847" s="283"/>
      <c r="U847" s="283"/>
      <c r="V847" s="283"/>
      <c r="W847" s="283"/>
      <c r="X847" s="102"/>
      <c r="Y847" s="284"/>
      <c r="Z847" s="284"/>
      <c r="AA847" s="284"/>
      <c r="AB847" s="206" t="str">
        <f t="shared" si="43"/>
        <v/>
      </c>
      <c r="AC847" s="285"/>
      <c r="AD847" s="286"/>
      <c r="AE847" s="102"/>
      <c r="AF847" s="287"/>
      <c r="AG847" s="287"/>
      <c r="AH847" s="102"/>
      <c r="AI847" s="279"/>
      <c r="AJ847" s="279"/>
      <c r="AK847" s="279"/>
      <c r="AL847" s="279"/>
      <c r="AM847" s="279"/>
      <c r="AN847" s="279"/>
      <c r="AO847" s="279"/>
      <c r="AP847" s="279"/>
      <c r="AQ847" s="92"/>
      <c r="AR847" s="279"/>
      <c r="AS847" s="279"/>
      <c r="AT847" s="279"/>
      <c r="AU847" s="279"/>
      <c r="AV847" s="279"/>
      <c r="AW847" s="279"/>
      <c r="AX847" s="279"/>
      <c r="AY847" s="279"/>
      <c r="AZ847" s="279"/>
      <c r="BA847" s="279"/>
      <c r="BB847" s="279"/>
      <c r="BC847" s="279"/>
      <c r="BD847" s="279"/>
      <c r="BE847" s="279"/>
      <c r="BF847" s="279"/>
      <c r="BG847" s="279"/>
      <c r="BH847" s="279"/>
      <c r="BI847" s="279"/>
      <c r="BJ847" s="279"/>
      <c r="BK847" s="279"/>
      <c r="BL847" s="279"/>
      <c r="BM847" s="279"/>
      <c r="BN847" s="279"/>
      <c r="BO847" s="279"/>
      <c r="BP847" s="279"/>
      <c r="BQ847" s="279"/>
      <c r="BR847" s="279"/>
      <c r="BS847" s="279"/>
      <c r="BT847" s="279"/>
      <c r="BU847" s="279"/>
      <c r="BV847" s="279"/>
      <c r="BW847" s="279"/>
      <c r="BX847" s="279"/>
      <c r="BY847" s="279"/>
      <c r="BZ847" s="279"/>
      <c r="CA847" s="279"/>
      <c r="CB847" s="279"/>
      <c r="CC847" s="279"/>
      <c r="CD847" s="279"/>
      <c r="CE847" s="279"/>
      <c r="CF847" s="279"/>
      <c r="CG847" s="279"/>
      <c r="CH847" s="279"/>
      <c r="CI847" s="279"/>
      <c r="CJ847" s="279"/>
      <c r="CK847" s="279"/>
      <c r="CL847" s="279"/>
      <c r="CM847" s="279"/>
      <c r="CN847" s="279"/>
      <c r="CO847" s="279"/>
      <c r="CP847" s="289" t="str">
        <f t="shared" si="44"/>
        <v/>
      </c>
      <c r="CQ847" s="202"/>
    </row>
    <row r="848" spans="1:95" x14ac:dyDescent="0.3">
      <c r="A848" s="99"/>
      <c r="B848" s="268">
        <f t="shared" si="45"/>
        <v>839</v>
      </c>
      <c r="C848" s="280"/>
      <c r="D848" s="280"/>
      <c r="F848" s="280"/>
      <c r="G848" s="282"/>
      <c r="H848" s="101"/>
      <c r="I848" s="283"/>
      <c r="J848" s="283"/>
      <c r="K848" s="283"/>
      <c r="L848" s="283"/>
      <c r="M848" s="283"/>
      <c r="N848" s="283"/>
      <c r="O848" s="283"/>
      <c r="P848" s="101"/>
      <c r="Q848" s="283"/>
      <c r="R848" s="283"/>
      <c r="S848" s="283"/>
      <c r="T848" s="283"/>
      <c r="U848" s="283"/>
      <c r="V848" s="283"/>
      <c r="W848" s="283"/>
      <c r="X848" s="102"/>
      <c r="Y848" s="284"/>
      <c r="Z848" s="284"/>
      <c r="AA848" s="284"/>
      <c r="AB848" s="206" t="str">
        <f t="shared" si="43"/>
        <v/>
      </c>
      <c r="AC848" s="285"/>
      <c r="AD848" s="286"/>
      <c r="AE848" s="102"/>
      <c r="AF848" s="287"/>
      <c r="AG848" s="287"/>
      <c r="AH848" s="102"/>
      <c r="AI848" s="279"/>
      <c r="AJ848" s="279"/>
      <c r="AK848" s="279"/>
      <c r="AL848" s="279"/>
      <c r="AM848" s="279"/>
      <c r="AN848" s="279"/>
      <c r="AO848" s="279"/>
      <c r="AP848" s="279"/>
      <c r="AQ848" s="92"/>
      <c r="AR848" s="279"/>
      <c r="AS848" s="279"/>
      <c r="AT848" s="279"/>
      <c r="AU848" s="279"/>
      <c r="AV848" s="279"/>
      <c r="AW848" s="279"/>
      <c r="AX848" s="279"/>
      <c r="AY848" s="279"/>
      <c r="AZ848" s="279"/>
      <c r="BA848" s="279"/>
      <c r="BB848" s="279"/>
      <c r="BC848" s="279"/>
      <c r="BD848" s="279"/>
      <c r="BE848" s="279"/>
      <c r="BF848" s="279"/>
      <c r="BG848" s="279"/>
      <c r="BH848" s="279"/>
      <c r="BI848" s="279"/>
      <c r="BJ848" s="279"/>
      <c r="BK848" s="279"/>
      <c r="BL848" s="279"/>
      <c r="BM848" s="279"/>
      <c r="BN848" s="279"/>
      <c r="BO848" s="279"/>
      <c r="BP848" s="279"/>
      <c r="BQ848" s="279"/>
      <c r="BR848" s="279"/>
      <c r="BS848" s="279"/>
      <c r="BT848" s="279"/>
      <c r="BU848" s="279"/>
      <c r="BV848" s="279"/>
      <c r="BW848" s="279"/>
      <c r="BX848" s="279"/>
      <c r="BY848" s="279"/>
      <c r="BZ848" s="279"/>
      <c r="CA848" s="279"/>
      <c r="CB848" s="279"/>
      <c r="CC848" s="279"/>
      <c r="CD848" s="279"/>
      <c r="CE848" s="279"/>
      <c r="CF848" s="279"/>
      <c r="CG848" s="279"/>
      <c r="CH848" s="279"/>
      <c r="CI848" s="279"/>
      <c r="CJ848" s="279"/>
      <c r="CK848" s="279"/>
      <c r="CL848" s="279"/>
      <c r="CM848" s="279"/>
      <c r="CN848" s="279"/>
      <c r="CO848" s="279"/>
      <c r="CP848" s="289" t="str">
        <f t="shared" si="44"/>
        <v/>
      </c>
      <c r="CQ848" s="202"/>
    </row>
    <row r="849" spans="1:95" x14ac:dyDescent="0.3">
      <c r="A849" s="99"/>
      <c r="B849" s="268">
        <f t="shared" si="45"/>
        <v>840</v>
      </c>
      <c r="C849" s="280"/>
      <c r="D849" s="280"/>
      <c r="F849" s="280"/>
      <c r="G849" s="282"/>
      <c r="H849" s="101"/>
      <c r="I849" s="283"/>
      <c r="J849" s="283"/>
      <c r="K849" s="283"/>
      <c r="L849" s="283"/>
      <c r="M849" s="283"/>
      <c r="N849" s="283"/>
      <c r="O849" s="283"/>
      <c r="P849" s="101"/>
      <c r="Q849" s="283"/>
      <c r="R849" s="283"/>
      <c r="S849" s="283"/>
      <c r="T849" s="283"/>
      <c r="U849" s="283"/>
      <c r="V849" s="283"/>
      <c r="W849" s="283"/>
      <c r="X849" s="102"/>
      <c r="Y849" s="284"/>
      <c r="Z849" s="284"/>
      <c r="AA849" s="284"/>
      <c r="AB849" s="206" t="str">
        <f t="shared" si="43"/>
        <v/>
      </c>
      <c r="AC849" s="285"/>
      <c r="AD849" s="286"/>
      <c r="AE849" s="102"/>
      <c r="AF849" s="287"/>
      <c r="AG849" s="287"/>
      <c r="AH849" s="102"/>
      <c r="AI849" s="279"/>
      <c r="AJ849" s="279"/>
      <c r="AK849" s="279"/>
      <c r="AL849" s="279"/>
      <c r="AM849" s="279"/>
      <c r="AN849" s="279"/>
      <c r="AO849" s="279"/>
      <c r="AP849" s="279"/>
      <c r="AQ849" s="92"/>
      <c r="AR849" s="279"/>
      <c r="AS849" s="279"/>
      <c r="AT849" s="279"/>
      <c r="AU849" s="279"/>
      <c r="AV849" s="279"/>
      <c r="AW849" s="279"/>
      <c r="AX849" s="279"/>
      <c r="AY849" s="279"/>
      <c r="AZ849" s="279"/>
      <c r="BA849" s="279"/>
      <c r="BB849" s="279"/>
      <c r="BC849" s="279"/>
      <c r="BD849" s="279"/>
      <c r="BE849" s="279"/>
      <c r="BF849" s="279"/>
      <c r="BG849" s="279"/>
      <c r="BH849" s="279"/>
      <c r="BI849" s="279"/>
      <c r="BJ849" s="279"/>
      <c r="BK849" s="279"/>
      <c r="BL849" s="279"/>
      <c r="BM849" s="279"/>
      <c r="BN849" s="279"/>
      <c r="BO849" s="279"/>
      <c r="BP849" s="279"/>
      <c r="BQ849" s="279"/>
      <c r="BR849" s="279"/>
      <c r="BS849" s="279"/>
      <c r="BT849" s="279"/>
      <c r="BU849" s="279"/>
      <c r="BV849" s="279"/>
      <c r="BW849" s="279"/>
      <c r="BX849" s="279"/>
      <c r="BY849" s="279"/>
      <c r="BZ849" s="279"/>
      <c r="CA849" s="279"/>
      <c r="CB849" s="279"/>
      <c r="CC849" s="279"/>
      <c r="CD849" s="279"/>
      <c r="CE849" s="279"/>
      <c r="CF849" s="279"/>
      <c r="CG849" s="279"/>
      <c r="CH849" s="279"/>
      <c r="CI849" s="279"/>
      <c r="CJ849" s="279"/>
      <c r="CK849" s="279"/>
      <c r="CL849" s="279"/>
      <c r="CM849" s="279"/>
      <c r="CN849" s="279"/>
      <c r="CO849" s="279"/>
      <c r="CP849" s="289" t="str">
        <f t="shared" si="44"/>
        <v/>
      </c>
      <c r="CQ849" s="202"/>
    </row>
    <row r="850" spans="1:95" x14ac:dyDescent="0.3">
      <c r="A850" s="99"/>
      <c r="B850" s="268">
        <f t="shared" si="45"/>
        <v>841</v>
      </c>
      <c r="C850" s="280"/>
      <c r="D850" s="280"/>
      <c r="F850" s="280"/>
      <c r="G850" s="282"/>
      <c r="H850" s="101"/>
      <c r="I850" s="283"/>
      <c r="J850" s="283"/>
      <c r="K850" s="283"/>
      <c r="L850" s="283"/>
      <c r="M850" s="283"/>
      <c r="N850" s="283"/>
      <c r="O850" s="283"/>
      <c r="P850" s="101"/>
      <c r="Q850" s="283"/>
      <c r="R850" s="283"/>
      <c r="S850" s="283"/>
      <c r="T850" s="283"/>
      <c r="U850" s="283"/>
      <c r="V850" s="283"/>
      <c r="W850" s="283"/>
      <c r="X850" s="102"/>
      <c r="Y850" s="284"/>
      <c r="Z850" s="284"/>
      <c r="AA850" s="284"/>
      <c r="AB850" s="206" t="str">
        <f t="shared" si="43"/>
        <v/>
      </c>
      <c r="AC850" s="285"/>
      <c r="AD850" s="286"/>
      <c r="AE850" s="102"/>
      <c r="AF850" s="287"/>
      <c r="AG850" s="287"/>
      <c r="AH850" s="102"/>
      <c r="AI850" s="279"/>
      <c r="AJ850" s="279"/>
      <c r="AK850" s="279"/>
      <c r="AL850" s="279"/>
      <c r="AM850" s="279"/>
      <c r="AN850" s="279"/>
      <c r="AO850" s="279"/>
      <c r="AP850" s="279"/>
      <c r="AQ850" s="92"/>
      <c r="AR850" s="279"/>
      <c r="AS850" s="279"/>
      <c r="AT850" s="279"/>
      <c r="AU850" s="279"/>
      <c r="AV850" s="279"/>
      <c r="AW850" s="279"/>
      <c r="AX850" s="279"/>
      <c r="AY850" s="279"/>
      <c r="AZ850" s="279"/>
      <c r="BA850" s="279"/>
      <c r="BB850" s="279"/>
      <c r="BC850" s="279"/>
      <c r="BD850" s="279"/>
      <c r="BE850" s="279"/>
      <c r="BF850" s="279"/>
      <c r="BG850" s="279"/>
      <c r="BH850" s="279"/>
      <c r="BI850" s="279"/>
      <c r="BJ850" s="279"/>
      <c r="BK850" s="279"/>
      <c r="BL850" s="279"/>
      <c r="BM850" s="279"/>
      <c r="BN850" s="279"/>
      <c r="BO850" s="279"/>
      <c r="BP850" s="279"/>
      <c r="BQ850" s="279"/>
      <c r="BR850" s="279"/>
      <c r="BS850" s="279"/>
      <c r="BT850" s="279"/>
      <c r="BU850" s="279"/>
      <c r="BV850" s="279"/>
      <c r="BW850" s="279"/>
      <c r="BX850" s="279"/>
      <c r="BY850" s="279"/>
      <c r="BZ850" s="279"/>
      <c r="CA850" s="279"/>
      <c r="CB850" s="279"/>
      <c r="CC850" s="279"/>
      <c r="CD850" s="279"/>
      <c r="CE850" s="279"/>
      <c r="CF850" s="279"/>
      <c r="CG850" s="279"/>
      <c r="CH850" s="279"/>
      <c r="CI850" s="279"/>
      <c r="CJ850" s="279"/>
      <c r="CK850" s="279"/>
      <c r="CL850" s="279"/>
      <c r="CM850" s="279"/>
      <c r="CN850" s="279"/>
      <c r="CO850" s="279"/>
      <c r="CP850" s="289" t="str">
        <f t="shared" si="44"/>
        <v/>
      </c>
      <c r="CQ850" s="202"/>
    </row>
    <row r="851" spans="1:95" x14ac:dyDescent="0.3">
      <c r="A851" s="99"/>
      <c r="B851" s="268">
        <f t="shared" si="45"/>
        <v>842</v>
      </c>
      <c r="C851" s="280"/>
      <c r="D851" s="280"/>
      <c r="F851" s="280"/>
      <c r="G851" s="282"/>
      <c r="H851" s="101"/>
      <c r="I851" s="283"/>
      <c r="J851" s="283"/>
      <c r="K851" s="283"/>
      <c r="L851" s="283"/>
      <c r="M851" s="283"/>
      <c r="N851" s="283"/>
      <c r="O851" s="283"/>
      <c r="P851" s="101"/>
      <c r="Q851" s="283"/>
      <c r="R851" s="283"/>
      <c r="S851" s="283"/>
      <c r="T851" s="283"/>
      <c r="U851" s="283"/>
      <c r="V851" s="283"/>
      <c r="W851" s="283"/>
      <c r="X851" s="102"/>
      <c r="Y851" s="284"/>
      <c r="Z851" s="284"/>
      <c r="AA851" s="284"/>
      <c r="AB851" s="206" t="str">
        <f t="shared" si="43"/>
        <v/>
      </c>
      <c r="AC851" s="285"/>
      <c r="AD851" s="286"/>
      <c r="AE851" s="102"/>
      <c r="AF851" s="287"/>
      <c r="AG851" s="287"/>
      <c r="AH851" s="102"/>
      <c r="AI851" s="279"/>
      <c r="AJ851" s="279"/>
      <c r="AK851" s="279"/>
      <c r="AL851" s="279"/>
      <c r="AM851" s="279"/>
      <c r="AN851" s="279"/>
      <c r="AO851" s="279"/>
      <c r="AP851" s="279"/>
      <c r="AQ851" s="92"/>
      <c r="AR851" s="279"/>
      <c r="AS851" s="279"/>
      <c r="AT851" s="279"/>
      <c r="AU851" s="279"/>
      <c r="AV851" s="279"/>
      <c r="AW851" s="279"/>
      <c r="AX851" s="279"/>
      <c r="AY851" s="279"/>
      <c r="AZ851" s="279"/>
      <c r="BA851" s="279"/>
      <c r="BB851" s="279"/>
      <c r="BC851" s="279"/>
      <c r="BD851" s="279"/>
      <c r="BE851" s="279"/>
      <c r="BF851" s="279"/>
      <c r="BG851" s="279"/>
      <c r="BH851" s="279"/>
      <c r="BI851" s="279"/>
      <c r="BJ851" s="279"/>
      <c r="BK851" s="279"/>
      <c r="BL851" s="279"/>
      <c r="BM851" s="279"/>
      <c r="BN851" s="279"/>
      <c r="BO851" s="279"/>
      <c r="BP851" s="279"/>
      <c r="BQ851" s="279"/>
      <c r="BR851" s="279"/>
      <c r="BS851" s="279"/>
      <c r="BT851" s="279"/>
      <c r="BU851" s="279"/>
      <c r="BV851" s="279"/>
      <c r="BW851" s="279"/>
      <c r="BX851" s="279"/>
      <c r="BY851" s="279"/>
      <c r="BZ851" s="279"/>
      <c r="CA851" s="279"/>
      <c r="CB851" s="279"/>
      <c r="CC851" s="279"/>
      <c r="CD851" s="279"/>
      <c r="CE851" s="279"/>
      <c r="CF851" s="279"/>
      <c r="CG851" s="279"/>
      <c r="CH851" s="279"/>
      <c r="CI851" s="279"/>
      <c r="CJ851" s="279"/>
      <c r="CK851" s="279"/>
      <c r="CL851" s="279"/>
      <c r="CM851" s="279"/>
      <c r="CN851" s="279"/>
      <c r="CO851" s="279"/>
      <c r="CP851" s="289" t="str">
        <f t="shared" si="44"/>
        <v/>
      </c>
      <c r="CQ851" s="202"/>
    </row>
    <row r="852" spans="1:95" x14ac:dyDescent="0.3">
      <c r="A852" s="99"/>
      <c r="B852" s="268">
        <f t="shared" si="45"/>
        <v>843</v>
      </c>
      <c r="C852" s="280"/>
      <c r="D852" s="280"/>
      <c r="F852" s="280"/>
      <c r="G852" s="282"/>
      <c r="H852" s="101"/>
      <c r="I852" s="283"/>
      <c r="J852" s="283"/>
      <c r="K852" s="283"/>
      <c r="L852" s="283"/>
      <c r="M852" s="283"/>
      <c r="N852" s="283"/>
      <c r="O852" s="283"/>
      <c r="P852" s="101"/>
      <c r="Q852" s="283"/>
      <c r="R852" s="283"/>
      <c r="S852" s="283"/>
      <c r="T852" s="283"/>
      <c r="U852" s="283"/>
      <c r="V852" s="283"/>
      <c r="W852" s="283"/>
      <c r="X852" s="102"/>
      <c r="Y852" s="284"/>
      <c r="Z852" s="284"/>
      <c r="AA852" s="284"/>
      <c r="AB852" s="206" t="str">
        <f t="shared" si="43"/>
        <v/>
      </c>
      <c r="AC852" s="285"/>
      <c r="AD852" s="286"/>
      <c r="AE852" s="102"/>
      <c r="AF852" s="287"/>
      <c r="AG852" s="287"/>
      <c r="AH852" s="102"/>
      <c r="AI852" s="279"/>
      <c r="AJ852" s="279"/>
      <c r="AK852" s="279"/>
      <c r="AL852" s="279"/>
      <c r="AM852" s="279"/>
      <c r="AN852" s="279"/>
      <c r="AO852" s="279"/>
      <c r="AP852" s="279"/>
      <c r="AQ852" s="92"/>
      <c r="AR852" s="279"/>
      <c r="AS852" s="279"/>
      <c r="AT852" s="279"/>
      <c r="AU852" s="279"/>
      <c r="AV852" s="279"/>
      <c r="AW852" s="279"/>
      <c r="AX852" s="279"/>
      <c r="AY852" s="279"/>
      <c r="AZ852" s="279"/>
      <c r="BA852" s="279"/>
      <c r="BB852" s="279"/>
      <c r="BC852" s="279"/>
      <c r="BD852" s="279"/>
      <c r="BE852" s="279"/>
      <c r="BF852" s="279"/>
      <c r="BG852" s="279"/>
      <c r="BH852" s="279"/>
      <c r="BI852" s="279"/>
      <c r="BJ852" s="279"/>
      <c r="BK852" s="279"/>
      <c r="BL852" s="279"/>
      <c r="BM852" s="279"/>
      <c r="BN852" s="279"/>
      <c r="BO852" s="279"/>
      <c r="BP852" s="279"/>
      <c r="BQ852" s="279"/>
      <c r="BR852" s="279"/>
      <c r="BS852" s="279"/>
      <c r="BT852" s="279"/>
      <c r="BU852" s="279"/>
      <c r="BV852" s="279"/>
      <c r="BW852" s="279"/>
      <c r="BX852" s="279"/>
      <c r="BY852" s="279"/>
      <c r="BZ852" s="279"/>
      <c r="CA852" s="279"/>
      <c r="CB852" s="279"/>
      <c r="CC852" s="279"/>
      <c r="CD852" s="279"/>
      <c r="CE852" s="279"/>
      <c r="CF852" s="279"/>
      <c r="CG852" s="279"/>
      <c r="CH852" s="279"/>
      <c r="CI852" s="279"/>
      <c r="CJ852" s="279"/>
      <c r="CK852" s="279"/>
      <c r="CL852" s="279"/>
      <c r="CM852" s="279"/>
      <c r="CN852" s="279"/>
      <c r="CO852" s="279"/>
      <c r="CP852" s="289" t="str">
        <f t="shared" si="44"/>
        <v/>
      </c>
      <c r="CQ852" s="202"/>
    </row>
    <row r="853" spans="1:95" x14ac:dyDescent="0.3">
      <c r="A853" s="99"/>
      <c r="B853" s="268">
        <f t="shared" si="45"/>
        <v>844</v>
      </c>
      <c r="C853" s="280"/>
      <c r="D853" s="280"/>
      <c r="F853" s="280"/>
      <c r="G853" s="282"/>
      <c r="H853" s="101"/>
      <c r="I853" s="283"/>
      <c r="J853" s="283"/>
      <c r="K853" s="283"/>
      <c r="L853" s="283"/>
      <c r="M853" s="283"/>
      <c r="N853" s="283"/>
      <c r="O853" s="283"/>
      <c r="P853" s="101"/>
      <c r="Q853" s="283"/>
      <c r="R853" s="283"/>
      <c r="S853" s="283"/>
      <c r="T853" s="283"/>
      <c r="U853" s="283"/>
      <c r="V853" s="283"/>
      <c r="W853" s="283"/>
      <c r="X853" s="102"/>
      <c r="Y853" s="284"/>
      <c r="Z853" s="284"/>
      <c r="AA853" s="284"/>
      <c r="AB853" s="206" t="str">
        <f t="shared" si="43"/>
        <v/>
      </c>
      <c r="AC853" s="285"/>
      <c r="AD853" s="286"/>
      <c r="AE853" s="102"/>
      <c r="AF853" s="287"/>
      <c r="AG853" s="287"/>
      <c r="AH853" s="102"/>
      <c r="AI853" s="279"/>
      <c r="AJ853" s="279"/>
      <c r="AK853" s="279"/>
      <c r="AL853" s="279"/>
      <c r="AM853" s="279"/>
      <c r="AN853" s="279"/>
      <c r="AO853" s="279"/>
      <c r="AP853" s="279"/>
      <c r="AQ853" s="92"/>
      <c r="AR853" s="279"/>
      <c r="AS853" s="279"/>
      <c r="AT853" s="279"/>
      <c r="AU853" s="279"/>
      <c r="AV853" s="279"/>
      <c r="AW853" s="279"/>
      <c r="AX853" s="279"/>
      <c r="AY853" s="279"/>
      <c r="AZ853" s="279"/>
      <c r="BA853" s="279"/>
      <c r="BB853" s="279"/>
      <c r="BC853" s="279"/>
      <c r="BD853" s="279"/>
      <c r="BE853" s="279"/>
      <c r="BF853" s="279"/>
      <c r="BG853" s="279"/>
      <c r="BH853" s="279"/>
      <c r="BI853" s="279"/>
      <c r="BJ853" s="279"/>
      <c r="BK853" s="279"/>
      <c r="BL853" s="279"/>
      <c r="BM853" s="279"/>
      <c r="BN853" s="279"/>
      <c r="BO853" s="279"/>
      <c r="BP853" s="279"/>
      <c r="BQ853" s="279"/>
      <c r="BR853" s="279"/>
      <c r="BS853" s="279"/>
      <c r="BT853" s="279"/>
      <c r="BU853" s="279"/>
      <c r="BV853" s="279"/>
      <c r="BW853" s="279"/>
      <c r="BX853" s="279"/>
      <c r="BY853" s="279"/>
      <c r="BZ853" s="279"/>
      <c r="CA853" s="279"/>
      <c r="CB853" s="279"/>
      <c r="CC853" s="279"/>
      <c r="CD853" s="279"/>
      <c r="CE853" s="279"/>
      <c r="CF853" s="279"/>
      <c r="CG853" s="279"/>
      <c r="CH853" s="279"/>
      <c r="CI853" s="279"/>
      <c r="CJ853" s="279"/>
      <c r="CK853" s="279"/>
      <c r="CL853" s="279"/>
      <c r="CM853" s="279"/>
      <c r="CN853" s="279"/>
      <c r="CO853" s="279"/>
      <c r="CP853" s="289" t="str">
        <f t="shared" si="44"/>
        <v/>
      </c>
      <c r="CQ853" s="202"/>
    </row>
    <row r="854" spans="1:95" x14ac:dyDescent="0.3">
      <c r="A854" s="99"/>
      <c r="B854" s="268">
        <f t="shared" si="45"/>
        <v>845</v>
      </c>
      <c r="C854" s="280"/>
      <c r="D854" s="280"/>
      <c r="F854" s="280"/>
      <c r="G854" s="282"/>
      <c r="H854" s="101"/>
      <c r="I854" s="283"/>
      <c r="J854" s="283"/>
      <c r="K854" s="283"/>
      <c r="L854" s="283"/>
      <c r="M854" s="283"/>
      <c r="N854" s="283"/>
      <c r="O854" s="283"/>
      <c r="P854" s="101"/>
      <c r="Q854" s="283"/>
      <c r="R854" s="283"/>
      <c r="S854" s="283"/>
      <c r="T854" s="283"/>
      <c r="U854" s="283"/>
      <c r="V854" s="283"/>
      <c r="W854" s="283"/>
      <c r="X854" s="102"/>
      <c r="Y854" s="284"/>
      <c r="Z854" s="284"/>
      <c r="AA854" s="284"/>
      <c r="AB854" s="206" t="str">
        <f t="shared" si="43"/>
        <v/>
      </c>
      <c r="AC854" s="285"/>
      <c r="AD854" s="286"/>
      <c r="AE854" s="102"/>
      <c r="AF854" s="287"/>
      <c r="AG854" s="287"/>
      <c r="AH854" s="102"/>
      <c r="AI854" s="279"/>
      <c r="AJ854" s="279"/>
      <c r="AK854" s="279"/>
      <c r="AL854" s="279"/>
      <c r="AM854" s="279"/>
      <c r="AN854" s="279"/>
      <c r="AO854" s="279"/>
      <c r="AP854" s="279"/>
      <c r="AQ854" s="92"/>
      <c r="AR854" s="279"/>
      <c r="AS854" s="279"/>
      <c r="AT854" s="279"/>
      <c r="AU854" s="279"/>
      <c r="AV854" s="279"/>
      <c r="AW854" s="279"/>
      <c r="AX854" s="279"/>
      <c r="AY854" s="279"/>
      <c r="AZ854" s="279"/>
      <c r="BA854" s="279"/>
      <c r="BB854" s="279"/>
      <c r="BC854" s="279"/>
      <c r="BD854" s="279"/>
      <c r="BE854" s="279"/>
      <c r="BF854" s="279"/>
      <c r="BG854" s="279"/>
      <c r="BH854" s="279"/>
      <c r="BI854" s="279"/>
      <c r="BJ854" s="279"/>
      <c r="BK854" s="279"/>
      <c r="BL854" s="279"/>
      <c r="BM854" s="279"/>
      <c r="BN854" s="279"/>
      <c r="BO854" s="279"/>
      <c r="BP854" s="279"/>
      <c r="BQ854" s="279"/>
      <c r="BR854" s="279"/>
      <c r="BS854" s="279"/>
      <c r="BT854" s="279"/>
      <c r="BU854" s="279"/>
      <c r="BV854" s="279"/>
      <c r="BW854" s="279"/>
      <c r="BX854" s="279"/>
      <c r="BY854" s="279"/>
      <c r="BZ854" s="279"/>
      <c r="CA854" s="279"/>
      <c r="CB854" s="279"/>
      <c r="CC854" s="279"/>
      <c r="CD854" s="279"/>
      <c r="CE854" s="279"/>
      <c r="CF854" s="279"/>
      <c r="CG854" s="279"/>
      <c r="CH854" s="279"/>
      <c r="CI854" s="279"/>
      <c r="CJ854" s="279"/>
      <c r="CK854" s="279"/>
      <c r="CL854" s="279"/>
      <c r="CM854" s="279"/>
      <c r="CN854" s="279"/>
      <c r="CO854" s="279"/>
      <c r="CP854" s="289" t="str">
        <f t="shared" si="44"/>
        <v/>
      </c>
      <c r="CQ854" s="202"/>
    </row>
    <row r="855" spans="1:95" x14ac:dyDescent="0.3">
      <c r="A855" s="99"/>
      <c r="B855" s="268">
        <f t="shared" si="45"/>
        <v>846</v>
      </c>
      <c r="C855" s="280"/>
      <c r="D855" s="280"/>
      <c r="F855" s="280"/>
      <c r="G855" s="282"/>
      <c r="H855" s="101"/>
      <c r="I855" s="283"/>
      <c r="J855" s="283"/>
      <c r="K855" s="283"/>
      <c r="L855" s="283"/>
      <c r="M855" s="283"/>
      <c r="N855" s="283"/>
      <c r="O855" s="283"/>
      <c r="P855" s="101"/>
      <c r="Q855" s="283"/>
      <c r="R855" s="283"/>
      <c r="S855" s="283"/>
      <c r="T855" s="283"/>
      <c r="U855" s="283"/>
      <c r="V855" s="283"/>
      <c r="W855" s="283"/>
      <c r="X855" s="102"/>
      <c r="Y855" s="284"/>
      <c r="Z855" s="284"/>
      <c r="AA855" s="284"/>
      <c r="AB855" s="206" t="str">
        <f t="shared" si="43"/>
        <v/>
      </c>
      <c r="AC855" s="285"/>
      <c r="AD855" s="286"/>
      <c r="AE855" s="102"/>
      <c r="AF855" s="287"/>
      <c r="AG855" s="287"/>
      <c r="AH855" s="102"/>
      <c r="AI855" s="279"/>
      <c r="AJ855" s="279"/>
      <c r="AK855" s="279"/>
      <c r="AL855" s="279"/>
      <c r="AM855" s="279"/>
      <c r="AN855" s="279"/>
      <c r="AO855" s="279"/>
      <c r="AP855" s="279"/>
      <c r="AQ855" s="92"/>
      <c r="AR855" s="279"/>
      <c r="AS855" s="279"/>
      <c r="AT855" s="279"/>
      <c r="AU855" s="279"/>
      <c r="AV855" s="279"/>
      <c r="AW855" s="279"/>
      <c r="AX855" s="279"/>
      <c r="AY855" s="279"/>
      <c r="AZ855" s="279"/>
      <c r="BA855" s="279"/>
      <c r="BB855" s="279"/>
      <c r="BC855" s="279"/>
      <c r="BD855" s="279"/>
      <c r="BE855" s="279"/>
      <c r="BF855" s="279"/>
      <c r="BG855" s="279"/>
      <c r="BH855" s="279"/>
      <c r="BI855" s="279"/>
      <c r="BJ855" s="279"/>
      <c r="BK855" s="279"/>
      <c r="BL855" s="279"/>
      <c r="BM855" s="279"/>
      <c r="BN855" s="279"/>
      <c r="BO855" s="279"/>
      <c r="BP855" s="279"/>
      <c r="BQ855" s="279"/>
      <c r="BR855" s="279"/>
      <c r="BS855" s="279"/>
      <c r="BT855" s="279"/>
      <c r="BU855" s="279"/>
      <c r="BV855" s="279"/>
      <c r="BW855" s="279"/>
      <c r="BX855" s="279"/>
      <c r="BY855" s="279"/>
      <c r="BZ855" s="279"/>
      <c r="CA855" s="279"/>
      <c r="CB855" s="279"/>
      <c r="CC855" s="279"/>
      <c r="CD855" s="279"/>
      <c r="CE855" s="279"/>
      <c r="CF855" s="279"/>
      <c r="CG855" s="279"/>
      <c r="CH855" s="279"/>
      <c r="CI855" s="279"/>
      <c r="CJ855" s="279"/>
      <c r="CK855" s="279"/>
      <c r="CL855" s="279"/>
      <c r="CM855" s="279"/>
      <c r="CN855" s="279"/>
      <c r="CO855" s="279"/>
      <c r="CP855" s="289" t="str">
        <f t="shared" si="44"/>
        <v/>
      </c>
      <c r="CQ855" s="202"/>
    </row>
    <row r="856" spans="1:95" x14ac:dyDescent="0.3">
      <c r="A856" s="99"/>
      <c r="B856" s="268">
        <f t="shared" si="45"/>
        <v>847</v>
      </c>
      <c r="C856" s="280"/>
      <c r="D856" s="280"/>
      <c r="F856" s="280"/>
      <c r="G856" s="282"/>
      <c r="H856" s="101"/>
      <c r="I856" s="283"/>
      <c r="J856" s="283"/>
      <c r="K856" s="283"/>
      <c r="L856" s="283"/>
      <c r="M856" s="283"/>
      <c r="N856" s="283"/>
      <c r="O856" s="283"/>
      <c r="P856" s="101"/>
      <c r="Q856" s="283"/>
      <c r="R856" s="283"/>
      <c r="S856" s="283"/>
      <c r="T856" s="283"/>
      <c r="U856" s="283"/>
      <c r="V856" s="283"/>
      <c r="W856" s="283"/>
      <c r="X856" s="102"/>
      <c r="Y856" s="284"/>
      <c r="Z856" s="284"/>
      <c r="AA856" s="284"/>
      <c r="AB856" s="206" t="str">
        <f t="shared" si="43"/>
        <v/>
      </c>
      <c r="AC856" s="285"/>
      <c r="AD856" s="286"/>
      <c r="AE856" s="102"/>
      <c r="AF856" s="287"/>
      <c r="AG856" s="287"/>
      <c r="AH856" s="102"/>
      <c r="AI856" s="279"/>
      <c r="AJ856" s="279"/>
      <c r="AK856" s="279"/>
      <c r="AL856" s="279"/>
      <c r="AM856" s="279"/>
      <c r="AN856" s="279"/>
      <c r="AO856" s="279"/>
      <c r="AP856" s="279"/>
      <c r="AQ856" s="92"/>
      <c r="AR856" s="279"/>
      <c r="AS856" s="279"/>
      <c r="AT856" s="279"/>
      <c r="AU856" s="279"/>
      <c r="AV856" s="279"/>
      <c r="AW856" s="279"/>
      <c r="AX856" s="279"/>
      <c r="AY856" s="279"/>
      <c r="AZ856" s="279"/>
      <c r="BA856" s="279"/>
      <c r="BB856" s="279"/>
      <c r="BC856" s="279"/>
      <c r="BD856" s="279"/>
      <c r="BE856" s="279"/>
      <c r="BF856" s="279"/>
      <c r="BG856" s="279"/>
      <c r="BH856" s="279"/>
      <c r="BI856" s="279"/>
      <c r="BJ856" s="279"/>
      <c r="BK856" s="279"/>
      <c r="BL856" s="279"/>
      <c r="BM856" s="279"/>
      <c r="BN856" s="279"/>
      <c r="BO856" s="279"/>
      <c r="BP856" s="279"/>
      <c r="BQ856" s="279"/>
      <c r="BR856" s="279"/>
      <c r="BS856" s="279"/>
      <c r="BT856" s="279"/>
      <c r="BU856" s="279"/>
      <c r="BV856" s="279"/>
      <c r="BW856" s="279"/>
      <c r="BX856" s="279"/>
      <c r="BY856" s="279"/>
      <c r="BZ856" s="279"/>
      <c r="CA856" s="279"/>
      <c r="CB856" s="279"/>
      <c r="CC856" s="279"/>
      <c r="CD856" s="279"/>
      <c r="CE856" s="279"/>
      <c r="CF856" s="279"/>
      <c r="CG856" s="279"/>
      <c r="CH856" s="279"/>
      <c r="CI856" s="279"/>
      <c r="CJ856" s="279"/>
      <c r="CK856" s="279"/>
      <c r="CL856" s="279"/>
      <c r="CM856" s="279"/>
      <c r="CN856" s="279"/>
      <c r="CO856" s="279"/>
      <c r="CP856" s="289" t="str">
        <f t="shared" si="44"/>
        <v/>
      </c>
      <c r="CQ856" s="202"/>
    </row>
    <row r="857" spans="1:95" x14ac:dyDescent="0.3">
      <c r="A857" s="99"/>
      <c r="B857" s="268">
        <f t="shared" si="45"/>
        <v>848</v>
      </c>
      <c r="C857" s="280"/>
      <c r="D857" s="280"/>
      <c r="F857" s="280"/>
      <c r="G857" s="282"/>
      <c r="H857" s="101"/>
      <c r="I857" s="283"/>
      <c r="J857" s="283"/>
      <c r="K857" s="283"/>
      <c r="L857" s="283"/>
      <c r="M857" s="283"/>
      <c r="N857" s="283"/>
      <c r="O857" s="283"/>
      <c r="P857" s="101"/>
      <c r="Q857" s="283"/>
      <c r="R857" s="283"/>
      <c r="S857" s="283"/>
      <c r="T857" s="283"/>
      <c r="U857" s="283"/>
      <c r="V857" s="283"/>
      <c r="W857" s="283"/>
      <c r="X857" s="102"/>
      <c r="Y857" s="284"/>
      <c r="Z857" s="284"/>
      <c r="AA857" s="284"/>
      <c r="AB857" s="206" t="str">
        <f t="shared" si="43"/>
        <v/>
      </c>
      <c r="AC857" s="285"/>
      <c r="AD857" s="286"/>
      <c r="AE857" s="102"/>
      <c r="AF857" s="287"/>
      <c r="AG857" s="287"/>
      <c r="AH857" s="102"/>
      <c r="AI857" s="279"/>
      <c r="AJ857" s="279"/>
      <c r="AK857" s="279"/>
      <c r="AL857" s="279"/>
      <c r="AM857" s="279"/>
      <c r="AN857" s="279"/>
      <c r="AO857" s="279"/>
      <c r="AP857" s="279"/>
      <c r="AQ857" s="92"/>
      <c r="AR857" s="279"/>
      <c r="AS857" s="279"/>
      <c r="AT857" s="279"/>
      <c r="AU857" s="279"/>
      <c r="AV857" s="279"/>
      <c r="AW857" s="279"/>
      <c r="AX857" s="279"/>
      <c r="AY857" s="279"/>
      <c r="AZ857" s="279"/>
      <c r="BA857" s="279"/>
      <c r="BB857" s="279"/>
      <c r="BC857" s="279"/>
      <c r="BD857" s="279"/>
      <c r="BE857" s="279"/>
      <c r="BF857" s="279"/>
      <c r="BG857" s="279"/>
      <c r="BH857" s="279"/>
      <c r="BI857" s="279"/>
      <c r="BJ857" s="279"/>
      <c r="BK857" s="279"/>
      <c r="BL857" s="279"/>
      <c r="BM857" s="279"/>
      <c r="BN857" s="279"/>
      <c r="BO857" s="279"/>
      <c r="BP857" s="279"/>
      <c r="BQ857" s="279"/>
      <c r="BR857" s="279"/>
      <c r="BS857" s="279"/>
      <c r="BT857" s="279"/>
      <c r="BU857" s="279"/>
      <c r="BV857" s="279"/>
      <c r="BW857" s="279"/>
      <c r="BX857" s="279"/>
      <c r="BY857" s="279"/>
      <c r="BZ857" s="279"/>
      <c r="CA857" s="279"/>
      <c r="CB857" s="279"/>
      <c r="CC857" s="279"/>
      <c r="CD857" s="279"/>
      <c r="CE857" s="279"/>
      <c r="CF857" s="279"/>
      <c r="CG857" s="279"/>
      <c r="CH857" s="279"/>
      <c r="CI857" s="279"/>
      <c r="CJ857" s="279"/>
      <c r="CK857" s="279"/>
      <c r="CL857" s="279"/>
      <c r="CM857" s="279"/>
      <c r="CN857" s="279"/>
      <c r="CO857" s="279"/>
      <c r="CP857" s="289" t="str">
        <f t="shared" si="44"/>
        <v/>
      </c>
      <c r="CQ857" s="202"/>
    </row>
    <row r="858" spans="1:95" x14ac:dyDescent="0.3">
      <c r="A858" s="99"/>
      <c r="B858" s="268">
        <f t="shared" si="45"/>
        <v>849</v>
      </c>
      <c r="C858" s="280"/>
      <c r="D858" s="280"/>
      <c r="F858" s="280"/>
      <c r="G858" s="282"/>
      <c r="H858" s="101"/>
      <c r="I858" s="283"/>
      <c r="J858" s="283"/>
      <c r="K858" s="283"/>
      <c r="L858" s="283"/>
      <c r="M858" s="283"/>
      <c r="N858" s="283"/>
      <c r="O858" s="283"/>
      <c r="P858" s="101"/>
      <c r="Q858" s="283"/>
      <c r="R858" s="283"/>
      <c r="S858" s="283"/>
      <c r="T858" s="283"/>
      <c r="U858" s="283"/>
      <c r="V858" s="283"/>
      <c r="W858" s="283"/>
      <c r="X858" s="102"/>
      <c r="Y858" s="284"/>
      <c r="Z858" s="284"/>
      <c r="AA858" s="284"/>
      <c r="AB858" s="206" t="str">
        <f t="shared" si="43"/>
        <v/>
      </c>
      <c r="AC858" s="285"/>
      <c r="AD858" s="286"/>
      <c r="AE858" s="102"/>
      <c r="AF858" s="287"/>
      <c r="AG858" s="287"/>
      <c r="AH858" s="102"/>
      <c r="AI858" s="279"/>
      <c r="AJ858" s="279"/>
      <c r="AK858" s="279"/>
      <c r="AL858" s="279"/>
      <c r="AM858" s="279"/>
      <c r="AN858" s="279"/>
      <c r="AO858" s="279"/>
      <c r="AP858" s="279"/>
      <c r="AQ858" s="92"/>
      <c r="AR858" s="279"/>
      <c r="AS858" s="279"/>
      <c r="AT858" s="279"/>
      <c r="AU858" s="279"/>
      <c r="AV858" s="279"/>
      <c r="AW858" s="279"/>
      <c r="AX858" s="279"/>
      <c r="AY858" s="279"/>
      <c r="AZ858" s="279"/>
      <c r="BA858" s="279"/>
      <c r="BB858" s="279"/>
      <c r="BC858" s="279"/>
      <c r="BD858" s="279"/>
      <c r="BE858" s="279"/>
      <c r="BF858" s="279"/>
      <c r="BG858" s="279"/>
      <c r="BH858" s="279"/>
      <c r="BI858" s="279"/>
      <c r="BJ858" s="279"/>
      <c r="BK858" s="279"/>
      <c r="BL858" s="279"/>
      <c r="BM858" s="279"/>
      <c r="BN858" s="279"/>
      <c r="BO858" s="279"/>
      <c r="BP858" s="279"/>
      <c r="BQ858" s="279"/>
      <c r="BR858" s="279"/>
      <c r="BS858" s="279"/>
      <c r="BT858" s="279"/>
      <c r="BU858" s="279"/>
      <c r="BV858" s="279"/>
      <c r="BW858" s="279"/>
      <c r="BX858" s="279"/>
      <c r="BY858" s="279"/>
      <c r="BZ858" s="279"/>
      <c r="CA858" s="279"/>
      <c r="CB858" s="279"/>
      <c r="CC858" s="279"/>
      <c r="CD858" s="279"/>
      <c r="CE858" s="279"/>
      <c r="CF858" s="279"/>
      <c r="CG858" s="279"/>
      <c r="CH858" s="279"/>
      <c r="CI858" s="279"/>
      <c r="CJ858" s="279"/>
      <c r="CK858" s="279"/>
      <c r="CL858" s="279"/>
      <c r="CM858" s="279"/>
      <c r="CN858" s="279"/>
      <c r="CO858" s="279"/>
      <c r="CP858" s="289" t="str">
        <f t="shared" si="44"/>
        <v/>
      </c>
      <c r="CQ858" s="202"/>
    </row>
    <row r="859" spans="1:95" x14ac:dyDescent="0.3">
      <c r="A859" s="99"/>
      <c r="B859" s="268">
        <f t="shared" si="45"/>
        <v>850</v>
      </c>
      <c r="C859" s="280"/>
      <c r="D859" s="280"/>
      <c r="F859" s="280"/>
      <c r="G859" s="282"/>
      <c r="H859" s="101"/>
      <c r="I859" s="283"/>
      <c r="J859" s="283"/>
      <c r="K859" s="283"/>
      <c r="L859" s="283"/>
      <c r="M859" s="283"/>
      <c r="N859" s="283"/>
      <c r="O859" s="283"/>
      <c r="P859" s="101"/>
      <c r="Q859" s="283"/>
      <c r="R859" s="283"/>
      <c r="S859" s="283"/>
      <c r="T859" s="283"/>
      <c r="U859" s="283"/>
      <c r="V859" s="283"/>
      <c r="W859" s="283"/>
      <c r="X859" s="102"/>
      <c r="Y859" s="284"/>
      <c r="Z859" s="284"/>
      <c r="AA859" s="284"/>
      <c r="AB859" s="206" t="str">
        <f t="shared" si="43"/>
        <v/>
      </c>
      <c r="AC859" s="285"/>
      <c r="AD859" s="286"/>
      <c r="AE859" s="102"/>
      <c r="AF859" s="287"/>
      <c r="AG859" s="287"/>
      <c r="AH859" s="102"/>
      <c r="AI859" s="279"/>
      <c r="AJ859" s="279"/>
      <c r="AK859" s="279"/>
      <c r="AL859" s="279"/>
      <c r="AM859" s="279"/>
      <c r="AN859" s="279"/>
      <c r="AO859" s="279"/>
      <c r="AP859" s="279"/>
      <c r="AQ859" s="92"/>
      <c r="AR859" s="279"/>
      <c r="AS859" s="279"/>
      <c r="AT859" s="279"/>
      <c r="AU859" s="279"/>
      <c r="AV859" s="279"/>
      <c r="AW859" s="279"/>
      <c r="AX859" s="279"/>
      <c r="AY859" s="279"/>
      <c r="AZ859" s="279"/>
      <c r="BA859" s="279"/>
      <c r="BB859" s="279"/>
      <c r="BC859" s="279"/>
      <c r="BD859" s="279"/>
      <c r="BE859" s="279"/>
      <c r="BF859" s="279"/>
      <c r="BG859" s="279"/>
      <c r="BH859" s="279"/>
      <c r="BI859" s="279"/>
      <c r="BJ859" s="279"/>
      <c r="BK859" s="279"/>
      <c r="BL859" s="279"/>
      <c r="BM859" s="279"/>
      <c r="BN859" s="279"/>
      <c r="BO859" s="279"/>
      <c r="BP859" s="279"/>
      <c r="BQ859" s="279"/>
      <c r="BR859" s="279"/>
      <c r="BS859" s="279"/>
      <c r="BT859" s="279"/>
      <c r="BU859" s="279"/>
      <c r="BV859" s="279"/>
      <c r="BW859" s="279"/>
      <c r="BX859" s="279"/>
      <c r="BY859" s="279"/>
      <c r="BZ859" s="279"/>
      <c r="CA859" s="279"/>
      <c r="CB859" s="279"/>
      <c r="CC859" s="279"/>
      <c r="CD859" s="279"/>
      <c r="CE859" s="279"/>
      <c r="CF859" s="279"/>
      <c r="CG859" s="279"/>
      <c r="CH859" s="279"/>
      <c r="CI859" s="279"/>
      <c r="CJ859" s="279"/>
      <c r="CK859" s="279"/>
      <c r="CL859" s="279"/>
      <c r="CM859" s="279"/>
      <c r="CN859" s="279"/>
      <c r="CO859" s="279"/>
      <c r="CP859" s="289" t="str">
        <f t="shared" si="44"/>
        <v/>
      </c>
      <c r="CQ859" s="202"/>
    </row>
    <row r="860" spans="1:95" x14ac:dyDescent="0.3">
      <c r="A860" s="99"/>
      <c r="B860" s="268">
        <f t="shared" si="45"/>
        <v>851</v>
      </c>
      <c r="C860" s="280"/>
      <c r="D860" s="280"/>
      <c r="F860" s="280"/>
      <c r="G860" s="282"/>
      <c r="H860" s="101"/>
      <c r="I860" s="283"/>
      <c r="J860" s="283"/>
      <c r="K860" s="283"/>
      <c r="L860" s="283"/>
      <c r="M860" s="283"/>
      <c r="N860" s="283"/>
      <c r="O860" s="283"/>
      <c r="P860" s="101"/>
      <c r="Q860" s="283"/>
      <c r="R860" s="283"/>
      <c r="S860" s="283"/>
      <c r="T860" s="283"/>
      <c r="U860" s="283"/>
      <c r="V860" s="283"/>
      <c r="W860" s="283"/>
      <c r="X860" s="102"/>
      <c r="Y860" s="284"/>
      <c r="Z860" s="284"/>
      <c r="AA860" s="284"/>
      <c r="AB860" s="206" t="str">
        <f t="shared" si="43"/>
        <v/>
      </c>
      <c r="AC860" s="285"/>
      <c r="AD860" s="286"/>
      <c r="AE860" s="102"/>
      <c r="AF860" s="287"/>
      <c r="AG860" s="287"/>
      <c r="AH860" s="102"/>
      <c r="AI860" s="279"/>
      <c r="AJ860" s="279"/>
      <c r="AK860" s="279"/>
      <c r="AL860" s="279"/>
      <c r="AM860" s="279"/>
      <c r="AN860" s="279"/>
      <c r="AO860" s="279"/>
      <c r="AP860" s="279"/>
      <c r="AQ860" s="92"/>
      <c r="AR860" s="279"/>
      <c r="AS860" s="279"/>
      <c r="AT860" s="279"/>
      <c r="AU860" s="279"/>
      <c r="AV860" s="279"/>
      <c r="AW860" s="279"/>
      <c r="AX860" s="279"/>
      <c r="AY860" s="279"/>
      <c r="AZ860" s="279"/>
      <c r="BA860" s="279"/>
      <c r="BB860" s="279"/>
      <c r="BC860" s="279"/>
      <c r="BD860" s="279"/>
      <c r="BE860" s="279"/>
      <c r="BF860" s="279"/>
      <c r="BG860" s="279"/>
      <c r="BH860" s="279"/>
      <c r="BI860" s="279"/>
      <c r="BJ860" s="279"/>
      <c r="BK860" s="279"/>
      <c r="BL860" s="279"/>
      <c r="BM860" s="279"/>
      <c r="BN860" s="279"/>
      <c r="BO860" s="279"/>
      <c r="BP860" s="279"/>
      <c r="BQ860" s="279"/>
      <c r="BR860" s="279"/>
      <c r="BS860" s="279"/>
      <c r="BT860" s="279"/>
      <c r="BU860" s="279"/>
      <c r="BV860" s="279"/>
      <c r="BW860" s="279"/>
      <c r="BX860" s="279"/>
      <c r="BY860" s="279"/>
      <c r="BZ860" s="279"/>
      <c r="CA860" s="279"/>
      <c r="CB860" s="279"/>
      <c r="CC860" s="279"/>
      <c r="CD860" s="279"/>
      <c r="CE860" s="279"/>
      <c r="CF860" s="279"/>
      <c r="CG860" s="279"/>
      <c r="CH860" s="279"/>
      <c r="CI860" s="279"/>
      <c r="CJ860" s="279"/>
      <c r="CK860" s="279"/>
      <c r="CL860" s="279"/>
      <c r="CM860" s="279"/>
      <c r="CN860" s="279"/>
      <c r="CO860" s="279"/>
      <c r="CP860" s="289" t="str">
        <f t="shared" si="44"/>
        <v/>
      </c>
      <c r="CQ860" s="202"/>
    </row>
    <row r="861" spans="1:95" x14ac:dyDescent="0.3">
      <c r="A861" s="99"/>
      <c r="B861" s="268">
        <f t="shared" si="45"/>
        <v>852</v>
      </c>
      <c r="C861" s="280"/>
      <c r="D861" s="280"/>
      <c r="F861" s="280"/>
      <c r="G861" s="282"/>
      <c r="H861" s="101"/>
      <c r="I861" s="283"/>
      <c r="J861" s="283"/>
      <c r="K861" s="283"/>
      <c r="L861" s="283"/>
      <c r="M861" s="283"/>
      <c r="N861" s="283"/>
      <c r="O861" s="283"/>
      <c r="P861" s="101"/>
      <c r="Q861" s="283"/>
      <c r="R861" s="283"/>
      <c r="S861" s="283"/>
      <c r="T861" s="283"/>
      <c r="U861" s="283"/>
      <c r="V861" s="283"/>
      <c r="W861" s="283"/>
      <c r="X861" s="102"/>
      <c r="Y861" s="284"/>
      <c r="Z861" s="284"/>
      <c r="AA861" s="284"/>
      <c r="AB861" s="206" t="str">
        <f t="shared" si="43"/>
        <v/>
      </c>
      <c r="AC861" s="285"/>
      <c r="AD861" s="286"/>
      <c r="AE861" s="102"/>
      <c r="AF861" s="287"/>
      <c r="AG861" s="287"/>
      <c r="AH861" s="102"/>
      <c r="AI861" s="279"/>
      <c r="AJ861" s="279"/>
      <c r="AK861" s="279"/>
      <c r="AL861" s="279"/>
      <c r="AM861" s="279"/>
      <c r="AN861" s="279"/>
      <c r="AO861" s="279"/>
      <c r="AP861" s="279"/>
      <c r="AQ861" s="92"/>
      <c r="AR861" s="279"/>
      <c r="AS861" s="279"/>
      <c r="AT861" s="279"/>
      <c r="AU861" s="279"/>
      <c r="AV861" s="279"/>
      <c r="AW861" s="279"/>
      <c r="AX861" s="279"/>
      <c r="AY861" s="279"/>
      <c r="AZ861" s="279"/>
      <c r="BA861" s="279"/>
      <c r="BB861" s="279"/>
      <c r="BC861" s="279"/>
      <c r="BD861" s="279"/>
      <c r="BE861" s="279"/>
      <c r="BF861" s="279"/>
      <c r="BG861" s="279"/>
      <c r="BH861" s="279"/>
      <c r="BI861" s="279"/>
      <c r="BJ861" s="279"/>
      <c r="BK861" s="279"/>
      <c r="BL861" s="279"/>
      <c r="BM861" s="279"/>
      <c r="BN861" s="279"/>
      <c r="BO861" s="279"/>
      <c r="BP861" s="279"/>
      <c r="BQ861" s="279"/>
      <c r="BR861" s="279"/>
      <c r="BS861" s="279"/>
      <c r="BT861" s="279"/>
      <c r="BU861" s="279"/>
      <c r="BV861" s="279"/>
      <c r="BW861" s="279"/>
      <c r="BX861" s="279"/>
      <c r="BY861" s="279"/>
      <c r="BZ861" s="279"/>
      <c r="CA861" s="279"/>
      <c r="CB861" s="279"/>
      <c r="CC861" s="279"/>
      <c r="CD861" s="279"/>
      <c r="CE861" s="279"/>
      <c r="CF861" s="279"/>
      <c r="CG861" s="279"/>
      <c r="CH861" s="279"/>
      <c r="CI861" s="279"/>
      <c r="CJ861" s="279"/>
      <c r="CK861" s="279"/>
      <c r="CL861" s="279"/>
      <c r="CM861" s="279"/>
      <c r="CN861" s="279"/>
      <c r="CO861" s="279"/>
      <c r="CP861" s="289" t="str">
        <f t="shared" si="44"/>
        <v/>
      </c>
      <c r="CQ861" s="202"/>
    </row>
    <row r="862" spans="1:95" x14ac:dyDescent="0.3">
      <c r="A862" s="99"/>
      <c r="B862" s="268">
        <f t="shared" si="45"/>
        <v>853</v>
      </c>
      <c r="C862" s="280"/>
      <c r="D862" s="280"/>
      <c r="F862" s="280"/>
      <c r="G862" s="282"/>
      <c r="H862" s="101"/>
      <c r="I862" s="283"/>
      <c r="J862" s="283"/>
      <c r="K862" s="283"/>
      <c r="L862" s="283"/>
      <c r="M862" s="283"/>
      <c r="N862" s="283"/>
      <c r="O862" s="283"/>
      <c r="P862" s="101"/>
      <c r="Q862" s="283"/>
      <c r="R862" s="283"/>
      <c r="S862" s="283"/>
      <c r="T862" s="283"/>
      <c r="U862" s="283"/>
      <c r="V862" s="283"/>
      <c r="W862" s="283"/>
      <c r="X862" s="102"/>
      <c r="Y862" s="284"/>
      <c r="Z862" s="284"/>
      <c r="AA862" s="284"/>
      <c r="AB862" s="206" t="str">
        <f t="shared" si="43"/>
        <v/>
      </c>
      <c r="AC862" s="285"/>
      <c r="AD862" s="286"/>
      <c r="AE862" s="102"/>
      <c r="AF862" s="287"/>
      <c r="AG862" s="287"/>
      <c r="AH862" s="102"/>
      <c r="AI862" s="279"/>
      <c r="AJ862" s="279"/>
      <c r="AK862" s="279"/>
      <c r="AL862" s="279"/>
      <c r="AM862" s="279"/>
      <c r="AN862" s="279"/>
      <c r="AO862" s="279"/>
      <c r="AP862" s="279"/>
      <c r="AQ862" s="92"/>
      <c r="AR862" s="279"/>
      <c r="AS862" s="279"/>
      <c r="AT862" s="279"/>
      <c r="AU862" s="279"/>
      <c r="AV862" s="279"/>
      <c r="AW862" s="279"/>
      <c r="AX862" s="279"/>
      <c r="AY862" s="279"/>
      <c r="AZ862" s="279"/>
      <c r="BA862" s="279"/>
      <c r="BB862" s="279"/>
      <c r="BC862" s="279"/>
      <c r="BD862" s="279"/>
      <c r="BE862" s="279"/>
      <c r="BF862" s="279"/>
      <c r="BG862" s="279"/>
      <c r="BH862" s="279"/>
      <c r="BI862" s="279"/>
      <c r="BJ862" s="279"/>
      <c r="BK862" s="279"/>
      <c r="BL862" s="279"/>
      <c r="BM862" s="279"/>
      <c r="BN862" s="279"/>
      <c r="BO862" s="279"/>
      <c r="BP862" s="279"/>
      <c r="BQ862" s="279"/>
      <c r="BR862" s="279"/>
      <c r="BS862" s="279"/>
      <c r="BT862" s="279"/>
      <c r="BU862" s="279"/>
      <c r="BV862" s="279"/>
      <c r="BW862" s="279"/>
      <c r="BX862" s="279"/>
      <c r="BY862" s="279"/>
      <c r="BZ862" s="279"/>
      <c r="CA862" s="279"/>
      <c r="CB862" s="279"/>
      <c r="CC862" s="279"/>
      <c r="CD862" s="279"/>
      <c r="CE862" s="279"/>
      <c r="CF862" s="279"/>
      <c r="CG862" s="279"/>
      <c r="CH862" s="279"/>
      <c r="CI862" s="279"/>
      <c r="CJ862" s="279"/>
      <c r="CK862" s="279"/>
      <c r="CL862" s="279"/>
      <c r="CM862" s="279"/>
      <c r="CN862" s="279"/>
      <c r="CO862" s="279"/>
      <c r="CP862" s="289" t="str">
        <f t="shared" si="44"/>
        <v/>
      </c>
      <c r="CQ862" s="202"/>
    </row>
    <row r="863" spans="1:95" x14ac:dyDescent="0.3">
      <c r="A863" s="99"/>
      <c r="B863" s="268">
        <f t="shared" si="45"/>
        <v>854</v>
      </c>
      <c r="C863" s="280"/>
      <c r="D863" s="280"/>
      <c r="F863" s="280"/>
      <c r="G863" s="282"/>
      <c r="H863" s="101"/>
      <c r="I863" s="283"/>
      <c r="J863" s="283"/>
      <c r="K863" s="283"/>
      <c r="L863" s="283"/>
      <c r="M863" s="283"/>
      <c r="N863" s="283"/>
      <c r="O863" s="283"/>
      <c r="P863" s="101"/>
      <c r="Q863" s="283"/>
      <c r="R863" s="283"/>
      <c r="S863" s="283"/>
      <c r="T863" s="283"/>
      <c r="U863" s="283"/>
      <c r="V863" s="283"/>
      <c r="W863" s="283"/>
      <c r="X863" s="102"/>
      <c r="Y863" s="284"/>
      <c r="Z863" s="284"/>
      <c r="AA863" s="284"/>
      <c r="AB863" s="206" t="str">
        <f t="shared" si="43"/>
        <v/>
      </c>
      <c r="AC863" s="285"/>
      <c r="AD863" s="286"/>
      <c r="AE863" s="102"/>
      <c r="AF863" s="287"/>
      <c r="AG863" s="287"/>
      <c r="AH863" s="102"/>
      <c r="AI863" s="279"/>
      <c r="AJ863" s="279"/>
      <c r="AK863" s="279"/>
      <c r="AL863" s="279"/>
      <c r="AM863" s="279"/>
      <c r="AN863" s="279"/>
      <c r="AO863" s="279"/>
      <c r="AP863" s="279"/>
      <c r="AQ863" s="92"/>
      <c r="AR863" s="279"/>
      <c r="AS863" s="279"/>
      <c r="AT863" s="279"/>
      <c r="AU863" s="279"/>
      <c r="AV863" s="279"/>
      <c r="AW863" s="279"/>
      <c r="AX863" s="279"/>
      <c r="AY863" s="279"/>
      <c r="AZ863" s="279"/>
      <c r="BA863" s="279"/>
      <c r="BB863" s="279"/>
      <c r="BC863" s="279"/>
      <c r="BD863" s="279"/>
      <c r="BE863" s="279"/>
      <c r="BF863" s="279"/>
      <c r="BG863" s="279"/>
      <c r="BH863" s="279"/>
      <c r="BI863" s="279"/>
      <c r="BJ863" s="279"/>
      <c r="BK863" s="279"/>
      <c r="BL863" s="279"/>
      <c r="BM863" s="279"/>
      <c r="BN863" s="279"/>
      <c r="BO863" s="279"/>
      <c r="BP863" s="279"/>
      <c r="BQ863" s="279"/>
      <c r="BR863" s="279"/>
      <c r="BS863" s="279"/>
      <c r="BT863" s="279"/>
      <c r="BU863" s="279"/>
      <c r="BV863" s="279"/>
      <c r="BW863" s="279"/>
      <c r="BX863" s="279"/>
      <c r="BY863" s="279"/>
      <c r="BZ863" s="279"/>
      <c r="CA863" s="279"/>
      <c r="CB863" s="279"/>
      <c r="CC863" s="279"/>
      <c r="CD863" s="279"/>
      <c r="CE863" s="279"/>
      <c r="CF863" s="279"/>
      <c r="CG863" s="279"/>
      <c r="CH863" s="279"/>
      <c r="CI863" s="279"/>
      <c r="CJ863" s="279"/>
      <c r="CK863" s="279"/>
      <c r="CL863" s="279"/>
      <c r="CM863" s="279"/>
      <c r="CN863" s="279"/>
      <c r="CO863" s="279"/>
      <c r="CP863" s="289" t="str">
        <f t="shared" si="44"/>
        <v/>
      </c>
      <c r="CQ863" s="202"/>
    </row>
    <row r="864" spans="1:95" x14ac:dyDescent="0.3">
      <c r="A864" s="99"/>
      <c r="B864" s="268">
        <f t="shared" si="45"/>
        <v>855</v>
      </c>
      <c r="C864" s="280"/>
      <c r="D864" s="280"/>
      <c r="F864" s="280"/>
      <c r="G864" s="282"/>
      <c r="H864" s="101"/>
      <c r="I864" s="283"/>
      <c r="J864" s="283"/>
      <c r="K864" s="283"/>
      <c r="L864" s="283"/>
      <c r="M864" s="283"/>
      <c r="N864" s="283"/>
      <c r="O864" s="283"/>
      <c r="P864" s="101"/>
      <c r="Q864" s="283"/>
      <c r="R864" s="283"/>
      <c r="S864" s="283"/>
      <c r="T864" s="283"/>
      <c r="U864" s="283"/>
      <c r="V864" s="283"/>
      <c r="W864" s="283"/>
      <c r="X864" s="102"/>
      <c r="Y864" s="284"/>
      <c r="Z864" s="284"/>
      <c r="AA864" s="284"/>
      <c r="AB864" s="206" t="str">
        <f t="shared" si="43"/>
        <v/>
      </c>
      <c r="AC864" s="285"/>
      <c r="AD864" s="286"/>
      <c r="AE864" s="102"/>
      <c r="AF864" s="287"/>
      <c r="AG864" s="287"/>
      <c r="AH864" s="102"/>
      <c r="AI864" s="279"/>
      <c r="AJ864" s="279"/>
      <c r="AK864" s="279"/>
      <c r="AL864" s="279"/>
      <c r="AM864" s="279"/>
      <c r="AN864" s="279"/>
      <c r="AO864" s="279"/>
      <c r="AP864" s="279"/>
      <c r="AQ864" s="92"/>
      <c r="AR864" s="279"/>
      <c r="AS864" s="279"/>
      <c r="AT864" s="279"/>
      <c r="AU864" s="279"/>
      <c r="AV864" s="279"/>
      <c r="AW864" s="279"/>
      <c r="AX864" s="279"/>
      <c r="AY864" s="279"/>
      <c r="AZ864" s="279"/>
      <c r="BA864" s="279"/>
      <c r="BB864" s="279"/>
      <c r="BC864" s="279"/>
      <c r="BD864" s="279"/>
      <c r="BE864" s="279"/>
      <c r="BF864" s="279"/>
      <c r="BG864" s="279"/>
      <c r="BH864" s="279"/>
      <c r="BI864" s="279"/>
      <c r="BJ864" s="279"/>
      <c r="BK864" s="279"/>
      <c r="BL864" s="279"/>
      <c r="BM864" s="279"/>
      <c r="BN864" s="279"/>
      <c r="BO864" s="279"/>
      <c r="BP864" s="279"/>
      <c r="BQ864" s="279"/>
      <c r="BR864" s="279"/>
      <c r="BS864" s="279"/>
      <c r="BT864" s="279"/>
      <c r="BU864" s="279"/>
      <c r="BV864" s="279"/>
      <c r="BW864" s="279"/>
      <c r="BX864" s="279"/>
      <c r="BY864" s="279"/>
      <c r="BZ864" s="279"/>
      <c r="CA864" s="279"/>
      <c r="CB864" s="279"/>
      <c r="CC864" s="279"/>
      <c r="CD864" s="279"/>
      <c r="CE864" s="279"/>
      <c r="CF864" s="279"/>
      <c r="CG864" s="279"/>
      <c r="CH864" s="279"/>
      <c r="CI864" s="279"/>
      <c r="CJ864" s="279"/>
      <c r="CK864" s="279"/>
      <c r="CL864" s="279"/>
      <c r="CM864" s="279"/>
      <c r="CN864" s="279"/>
      <c r="CO864" s="279"/>
      <c r="CP864" s="289" t="str">
        <f t="shared" si="44"/>
        <v/>
      </c>
      <c r="CQ864" s="202"/>
    </row>
    <row r="865" spans="1:95" x14ac:dyDescent="0.3">
      <c r="A865" s="99"/>
      <c r="B865" s="268">
        <f t="shared" si="45"/>
        <v>856</v>
      </c>
      <c r="C865" s="280"/>
      <c r="D865" s="280"/>
      <c r="F865" s="280"/>
      <c r="G865" s="282"/>
      <c r="H865" s="101"/>
      <c r="I865" s="283"/>
      <c r="J865" s="283"/>
      <c r="K865" s="283"/>
      <c r="L865" s="283"/>
      <c r="M865" s="283"/>
      <c r="N865" s="283"/>
      <c r="O865" s="283"/>
      <c r="P865" s="101"/>
      <c r="Q865" s="283"/>
      <c r="R865" s="283"/>
      <c r="S865" s="283"/>
      <c r="T865" s="283"/>
      <c r="U865" s="283"/>
      <c r="V865" s="283"/>
      <c r="W865" s="283"/>
      <c r="X865" s="102"/>
      <c r="Y865" s="284"/>
      <c r="Z865" s="284"/>
      <c r="AA865" s="284"/>
      <c r="AB865" s="206" t="str">
        <f t="shared" si="43"/>
        <v/>
      </c>
      <c r="AC865" s="285"/>
      <c r="AD865" s="286"/>
      <c r="AE865" s="102"/>
      <c r="AF865" s="287"/>
      <c r="AG865" s="287"/>
      <c r="AH865" s="102"/>
      <c r="AI865" s="279"/>
      <c r="AJ865" s="279"/>
      <c r="AK865" s="279"/>
      <c r="AL865" s="279"/>
      <c r="AM865" s="279"/>
      <c r="AN865" s="279"/>
      <c r="AO865" s="279"/>
      <c r="AP865" s="279"/>
      <c r="AQ865" s="92"/>
      <c r="AR865" s="279"/>
      <c r="AS865" s="279"/>
      <c r="AT865" s="279"/>
      <c r="AU865" s="279"/>
      <c r="AV865" s="279"/>
      <c r="AW865" s="279"/>
      <c r="AX865" s="279"/>
      <c r="AY865" s="279"/>
      <c r="AZ865" s="279"/>
      <c r="BA865" s="279"/>
      <c r="BB865" s="279"/>
      <c r="BC865" s="279"/>
      <c r="BD865" s="279"/>
      <c r="BE865" s="279"/>
      <c r="BF865" s="279"/>
      <c r="BG865" s="279"/>
      <c r="BH865" s="279"/>
      <c r="BI865" s="279"/>
      <c r="BJ865" s="279"/>
      <c r="BK865" s="279"/>
      <c r="BL865" s="279"/>
      <c r="BM865" s="279"/>
      <c r="BN865" s="279"/>
      <c r="BO865" s="279"/>
      <c r="BP865" s="279"/>
      <c r="BQ865" s="279"/>
      <c r="BR865" s="279"/>
      <c r="BS865" s="279"/>
      <c r="BT865" s="279"/>
      <c r="BU865" s="279"/>
      <c r="BV865" s="279"/>
      <c r="BW865" s="279"/>
      <c r="BX865" s="279"/>
      <c r="BY865" s="279"/>
      <c r="BZ865" s="279"/>
      <c r="CA865" s="279"/>
      <c r="CB865" s="279"/>
      <c r="CC865" s="279"/>
      <c r="CD865" s="279"/>
      <c r="CE865" s="279"/>
      <c r="CF865" s="279"/>
      <c r="CG865" s="279"/>
      <c r="CH865" s="279"/>
      <c r="CI865" s="279"/>
      <c r="CJ865" s="279"/>
      <c r="CK865" s="279"/>
      <c r="CL865" s="279"/>
      <c r="CM865" s="279"/>
      <c r="CN865" s="279"/>
      <c r="CO865" s="279"/>
      <c r="CP865" s="289" t="str">
        <f t="shared" si="44"/>
        <v/>
      </c>
      <c r="CQ865" s="202"/>
    </row>
    <row r="866" spans="1:95" x14ac:dyDescent="0.3">
      <c r="A866" s="99"/>
      <c r="B866" s="268">
        <f t="shared" si="45"/>
        <v>857</v>
      </c>
      <c r="C866" s="280"/>
      <c r="D866" s="280"/>
      <c r="F866" s="280"/>
      <c r="G866" s="282"/>
      <c r="H866" s="101"/>
      <c r="I866" s="283"/>
      <c r="J866" s="283"/>
      <c r="K866" s="283"/>
      <c r="L866" s="283"/>
      <c r="M866" s="283"/>
      <c r="N866" s="283"/>
      <c r="O866" s="283"/>
      <c r="P866" s="101"/>
      <c r="Q866" s="283"/>
      <c r="R866" s="283"/>
      <c r="S866" s="283"/>
      <c r="T866" s="283"/>
      <c r="U866" s="283"/>
      <c r="V866" s="283"/>
      <c r="W866" s="283"/>
      <c r="X866" s="102"/>
      <c r="Y866" s="284"/>
      <c r="Z866" s="284"/>
      <c r="AA866" s="284"/>
      <c r="AB866" s="206" t="str">
        <f t="shared" si="43"/>
        <v/>
      </c>
      <c r="AC866" s="285"/>
      <c r="AD866" s="286"/>
      <c r="AE866" s="102"/>
      <c r="AF866" s="287"/>
      <c r="AG866" s="287"/>
      <c r="AH866" s="102"/>
      <c r="AI866" s="279"/>
      <c r="AJ866" s="279"/>
      <c r="AK866" s="279"/>
      <c r="AL866" s="279"/>
      <c r="AM866" s="279"/>
      <c r="AN866" s="279"/>
      <c r="AO866" s="279"/>
      <c r="AP866" s="279"/>
      <c r="AQ866" s="92"/>
      <c r="AR866" s="279"/>
      <c r="AS866" s="279"/>
      <c r="AT866" s="279"/>
      <c r="AU866" s="279"/>
      <c r="AV866" s="279"/>
      <c r="AW866" s="279"/>
      <c r="AX866" s="279"/>
      <c r="AY866" s="279"/>
      <c r="AZ866" s="279"/>
      <c r="BA866" s="279"/>
      <c r="BB866" s="279"/>
      <c r="BC866" s="279"/>
      <c r="BD866" s="279"/>
      <c r="BE866" s="279"/>
      <c r="BF866" s="279"/>
      <c r="BG866" s="279"/>
      <c r="BH866" s="279"/>
      <c r="BI866" s="279"/>
      <c r="BJ866" s="279"/>
      <c r="BK866" s="279"/>
      <c r="BL866" s="279"/>
      <c r="BM866" s="279"/>
      <c r="BN866" s="279"/>
      <c r="BO866" s="279"/>
      <c r="BP866" s="279"/>
      <c r="BQ866" s="279"/>
      <c r="BR866" s="279"/>
      <c r="BS866" s="279"/>
      <c r="BT866" s="279"/>
      <c r="BU866" s="279"/>
      <c r="BV866" s="279"/>
      <c r="BW866" s="279"/>
      <c r="BX866" s="279"/>
      <c r="BY866" s="279"/>
      <c r="BZ866" s="279"/>
      <c r="CA866" s="279"/>
      <c r="CB866" s="279"/>
      <c r="CC866" s="279"/>
      <c r="CD866" s="279"/>
      <c r="CE866" s="279"/>
      <c r="CF866" s="279"/>
      <c r="CG866" s="279"/>
      <c r="CH866" s="279"/>
      <c r="CI866" s="279"/>
      <c r="CJ866" s="279"/>
      <c r="CK866" s="279"/>
      <c r="CL866" s="279"/>
      <c r="CM866" s="279"/>
      <c r="CN866" s="279"/>
      <c r="CO866" s="279"/>
      <c r="CP866" s="289" t="str">
        <f t="shared" si="44"/>
        <v/>
      </c>
      <c r="CQ866" s="202"/>
    </row>
    <row r="867" spans="1:95" x14ac:dyDescent="0.3">
      <c r="A867" s="99"/>
      <c r="B867" s="268">
        <f t="shared" si="45"/>
        <v>858</v>
      </c>
      <c r="C867" s="280"/>
      <c r="D867" s="280"/>
      <c r="F867" s="280"/>
      <c r="G867" s="282"/>
      <c r="H867" s="101"/>
      <c r="I867" s="283"/>
      <c r="J867" s="283"/>
      <c r="K867" s="283"/>
      <c r="L867" s="283"/>
      <c r="M867" s="283"/>
      <c r="N867" s="283"/>
      <c r="O867" s="283"/>
      <c r="P867" s="101"/>
      <c r="Q867" s="283"/>
      <c r="R867" s="283"/>
      <c r="S867" s="283"/>
      <c r="T867" s="283"/>
      <c r="U867" s="283"/>
      <c r="V867" s="283"/>
      <c r="W867" s="283"/>
      <c r="X867" s="102"/>
      <c r="Y867" s="284"/>
      <c r="Z867" s="284"/>
      <c r="AA867" s="284"/>
      <c r="AB867" s="206" t="str">
        <f t="shared" si="43"/>
        <v/>
      </c>
      <c r="AC867" s="285"/>
      <c r="AD867" s="286"/>
      <c r="AE867" s="102"/>
      <c r="AF867" s="287"/>
      <c r="AG867" s="287"/>
      <c r="AH867" s="102"/>
      <c r="AI867" s="279"/>
      <c r="AJ867" s="279"/>
      <c r="AK867" s="279"/>
      <c r="AL867" s="279"/>
      <c r="AM867" s="279"/>
      <c r="AN867" s="279"/>
      <c r="AO867" s="279"/>
      <c r="AP867" s="279"/>
      <c r="AQ867" s="92"/>
      <c r="AR867" s="279"/>
      <c r="AS867" s="279"/>
      <c r="AT867" s="279"/>
      <c r="AU867" s="279"/>
      <c r="AV867" s="279"/>
      <c r="AW867" s="279"/>
      <c r="AX867" s="279"/>
      <c r="AY867" s="279"/>
      <c r="AZ867" s="279"/>
      <c r="BA867" s="279"/>
      <c r="BB867" s="279"/>
      <c r="BC867" s="279"/>
      <c r="BD867" s="279"/>
      <c r="BE867" s="279"/>
      <c r="BF867" s="279"/>
      <c r="BG867" s="279"/>
      <c r="BH867" s="279"/>
      <c r="BI867" s="279"/>
      <c r="BJ867" s="279"/>
      <c r="BK867" s="279"/>
      <c r="BL867" s="279"/>
      <c r="BM867" s="279"/>
      <c r="BN867" s="279"/>
      <c r="BO867" s="279"/>
      <c r="BP867" s="279"/>
      <c r="BQ867" s="279"/>
      <c r="BR867" s="279"/>
      <c r="BS867" s="279"/>
      <c r="BT867" s="279"/>
      <c r="BU867" s="279"/>
      <c r="BV867" s="279"/>
      <c r="BW867" s="279"/>
      <c r="BX867" s="279"/>
      <c r="BY867" s="279"/>
      <c r="BZ867" s="279"/>
      <c r="CA867" s="279"/>
      <c r="CB867" s="279"/>
      <c r="CC867" s="279"/>
      <c r="CD867" s="279"/>
      <c r="CE867" s="279"/>
      <c r="CF867" s="279"/>
      <c r="CG867" s="279"/>
      <c r="CH867" s="279"/>
      <c r="CI867" s="279"/>
      <c r="CJ867" s="279"/>
      <c r="CK867" s="279"/>
      <c r="CL867" s="279"/>
      <c r="CM867" s="279"/>
      <c r="CN867" s="279"/>
      <c r="CO867" s="279"/>
      <c r="CP867" s="289" t="str">
        <f t="shared" si="44"/>
        <v/>
      </c>
      <c r="CQ867" s="202"/>
    </row>
    <row r="868" spans="1:95" x14ac:dyDescent="0.3">
      <c r="A868" s="99"/>
      <c r="B868" s="268">
        <f t="shared" si="45"/>
        <v>859</v>
      </c>
      <c r="C868" s="280"/>
      <c r="D868" s="280"/>
      <c r="F868" s="280"/>
      <c r="G868" s="282"/>
      <c r="H868" s="101"/>
      <c r="I868" s="283"/>
      <c r="J868" s="283"/>
      <c r="K868" s="283"/>
      <c r="L868" s="283"/>
      <c r="M868" s="283"/>
      <c r="N868" s="283"/>
      <c r="O868" s="283"/>
      <c r="P868" s="101"/>
      <c r="Q868" s="283"/>
      <c r="R868" s="283"/>
      <c r="S868" s="283"/>
      <c r="T868" s="283"/>
      <c r="U868" s="283"/>
      <c r="V868" s="283"/>
      <c r="W868" s="283"/>
      <c r="X868" s="102"/>
      <c r="Y868" s="284"/>
      <c r="Z868" s="284"/>
      <c r="AA868" s="284"/>
      <c r="AB868" s="206" t="str">
        <f t="shared" si="43"/>
        <v/>
      </c>
      <c r="AC868" s="285"/>
      <c r="AD868" s="286"/>
      <c r="AE868" s="102"/>
      <c r="AF868" s="287"/>
      <c r="AG868" s="287"/>
      <c r="AH868" s="102"/>
      <c r="AI868" s="279"/>
      <c r="AJ868" s="279"/>
      <c r="AK868" s="279"/>
      <c r="AL868" s="279"/>
      <c r="AM868" s="279"/>
      <c r="AN868" s="279"/>
      <c r="AO868" s="279"/>
      <c r="AP868" s="279"/>
      <c r="AQ868" s="92"/>
      <c r="AR868" s="279"/>
      <c r="AS868" s="279"/>
      <c r="AT868" s="279"/>
      <c r="AU868" s="279"/>
      <c r="AV868" s="279"/>
      <c r="AW868" s="279"/>
      <c r="AX868" s="279"/>
      <c r="AY868" s="279"/>
      <c r="AZ868" s="279"/>
      <c r="BA868" s="279"/>
      <c r="BB868" s="279"/>
      <c r="BC868" s="279"/>
      <c r="BD868" s="279"/>
      <c r="BE868" s="279"/>
      <c r="BF868" s="279"/>
      <c r="BG868" s="279"/>
      <c r="BH868" s="279"/>
      <c r="BI868" s="279"/>
      <c r="BJ868" s="279"/>
      <c r="BK868" s="279"/>
      <c r="BL868" s="279"/>
      <c r="BM868" s="279"/>
      <c r="BN868" s="279"/>
      <c r="BO868" s="279"/>
      <c r="BP868" s="279"/>
      <c r="BQ868" s="279"/>
      <c r="BR868" s="279"/>
      <c r="BS868" s="279"/>
      <c r="BT868" s="279"/>
      <c r="BU868" s="279"/>
      <c r="BV868" s="279"/>
      <c r="BW868" s="279"/>
      <c r="BX868" s="279"/>
      <c r="BY868" s="279"/>
      <c r="BZ868" s="279"/>
      <c r="CA868" s="279"/>
      <c r="CB868" s="279"/>
      <c r="CC868" s="279"/>
      <c r="CD868" s="279"/>
      <c r="CE868" s="279"/>
      <c r="CF868" s="279"/>
      <c r="CG868" s="279"/>
      <c r="CH868" s="279"/>
      <c r="CI868" s="279"/>
      <c r="CJ868" s="279"/>
      <c r="CK868" s="279"/>
      <c r="CL868" s="279"/>
      <c r="CM868" s="279"/>
      <c r="CN868" s="279"/>
      <c r="CO868" s="279"/>
      <c r="CP868" s="289" t="str">
        <f t="shared" si="44"/>
        <v/>
      </c>
      <c r="CQ868" s="202"/>
    </row>
    <row r="869" spans="1:95" x14ac:dyDescent="0.3">
      <c r="A869" s="99"/>
      <c r="B869" s="268">
        <f t="shared" si="45"/>
        <v>860</v>
      </c>
      <c r="C869" s="280"/>
      <c r="D869" s="280"/>
      <c r="F869" s="280"/>
      <c r="G869" s="282"/>
      <c r="H869" s="101"/>
      <c r="I869" s="283"/>
      <c r="J869" s="283"/>
      <c r="K869" s="283"/>
      <c r="L869" s="283"/>
      <c r="M869" s="283"/>
      <c r="N869" s="283"/>
      <c r="O869" s="283"/>
      <c r="P869" s="101"/>
      <c r="Q869" s="283"/>
      <c r="R869" s="283"/>
      <c r="S869" s="283"/>
      <c r="T869" s="283"/>
      <c r="U869" s="283"/>
      <c r="V869" s="283"/>
      <c r="W869" s="283"/>
      <c r="X869" s="102"/>
      <c r="Y869" s="284"/>
      <c r="Z869" s="284"/>
      <c r="AA869" s="284"/>
      <c r="AB869" s="206" t="str">
        <f t="shared" si="43"/>
        <v/>
      </c>
      <c r="AC869" s="285"/>
      <c r="AD869" s="286"/>
      <c r="AE869" s="102"/>
      <c r="AF869" s="287"/>
      <c r="AG869" s="287"/>
      <c r="AH869" s="102"/>
      <c r="AI869" s="279"/>
      <c r="AJ869" s="279"/>
      <c r="AK869" s="279"/>
      <c r="AL869" s="279"/>
      <c r="AM869" s="279"/>
      <c r="AN869" s="279"/>
      <c r="AO869" s="279"/>
      <c r="AP869" s="279"/>
      <c r="AQ869" s="92"/>
      <c r="AR869" s="279"/>
      <c r="AS869" s="279"/>
      <c r="AT869" s="279"/>
      <c r="AU869" s="279"/>
      <c r="AV869" s="279"/>
      <c r="AW869" s="279"/>
      <c r="AX869" s="279"/>
      <c r="AY869" s="279"/>
      <c r="AZ869" s="279"/>
      <c r="BA869" s="279"/>
      <c r="BB869" s="279"/>
      <c r="BC869" s="279"/>
      <c r="BD869" s="279"/>
      <c r="BE869" s="279"/>
      <c r="BF869" s="279"/>
      <c r="BG869" s="279"/>
      <c r="BH869" s="279"/>
      <c r="BI869" s="279"/>
      <c r="BJ869" s="279"/>
      <c r="BK869" s="279"/>
      <c r="BL869" s="279"/>
      <c r="BM869" s="279"/>
      <c r="BN869" s="279"/>
      <c r="BO869" s="279"/>
      <c r="BP869" s="279"/>
      <c r="BQ869" s="279"/>
      <c r="BR869" s="279"/>
      <c r="BS869" s="279"/>
      <c r="BT869" s="279"/>
      <c r="BU869" s="279"/>
      <c r="BV869" s="279"/>
      <c r="BW869" s="279"/>
      <c r="BX869" s="279"/>
      <c r="BY869" s="279"/>
      <c r="BZ869" s="279"/>
      <c r="CA869" s="279"/>
      <c r="CB869" s="279"/>
      <c r="CC869" s="279"/>
      <c r="CD869" s="279"/>
      <c r="CE869" s="279"/>
      <c r="CF869" s="279"/>
      <c r="CG869" s="279"/>
      <c r="CH869" s="279"/>
      <c r="CI869" s="279"/>
      <c r="CJ869" s="279"/>
      <c r="CK869" s="279"/>
      <c r="CL869" s="279"/>
      <c r="CM869" s="279"/>
      <c r="CN869" s="279"/>
      <c r="CO869" s="279"/>
      <c r="CP869" s="289" t="str">
        <f t="shared" si="44"/>
        <v/>
      </c>
      <c r="CQ869" s="202"/>
    </row>
    <row r="870" spans="1:95" x14ac:dyDescent="0.3">
      <c r="A870" s="99"/>
      <c r="B870" s="268">
        <f t="shared" si="45"/>
        <v>861</v>
      </c>
      <c r="C870" s="280"/>
      <c r="D870" s="280"/>
      <c r="F870" s="280"/>
      <c r="G870" s="282"/>
      <c r="H870" s="101"/>
      <c r="I870" s="283"/>
      <c r="J870" s="283"/>
      <c r="K870" s="283"/>
      <c r="L870" s="283"/>
      <c r="M870" s="283"/>
      <c r="N870" s="283"/>
      <c r="O870" s="283"/>
      <c r="P870" s="101"/>
      <c r="Q870" s="283"/>
      <c r="R870" s="283"/>
      <c r="S870" s="283"/>
      <c r="T870" s="283"/>
      <c r="U870" s="283"/>
      <c r="V870" s="283"/>
      <c r="W870" s="283"/>
      <c r="X870" s="102"/>
      <c r="Y870" s="284"/>
      <c r="Z870" s="284"/>
      <c r="AA870" s="284"/>
      <c r="AB870" s="206" t="str">
        <f t="shared" si="43"/>
        <v/>
      </c>
      <c r="AC870" s="285"/>
      <c r="AD870" s="286"/>
      <c r="AE870" s="102"/>
      <c r="AF870" s="287"/>
      <c r="AG870" s="287"/>
      <c r="AH870" s="102"/>
      <c r="AI870" s="279"/>
      <c r="AJ870" s="279"/>
      <c r="AK870" s="279"/>
      <c r="AL870" s="279"/>
      <c r="AM870" s="279"/>
      <c r="AN870" s="279"/>
      <c r="AO870" s="279"/>
      <c r="AP870" s="279"/>
      <c r="AQ870" s="92"/>
      <c r="AR870" s="279"/>
      <c r="AS870" s="279"/>
      <c r="AT870" s="279"/>
      <c r="AU870" s="279"/>
      <c r="AV870" s="279"/>
      <c r="AW870" s="279"/>
      <c r="AX870" s="279"/>
      <c r="AY870" s="279"/>
      <c r="AZ870" s="279"/>
      <c r="BA870" s="279"/>
      <c r="BB870" s="279"/>
      <c r="BC870" s="279"/>
      <c r="BD870" s="279"/>
      <c r="BE870" s="279"/>
      <c r="BF870" s="279"/>
      <c r="BG870" s="279"/>
      <c r="BH870" s="279"/>
      <c r="BI870" s="279"/>
      <c r="BJ870" s="279"/>
      <c r="BK870" s="279"/>
      <c r="BL870" s="279"/>
      <c r="BM870" s="279"/>
      <c r="BN870" s="279"/>
      <c r="BO870" s="279"/>
      <c r="BP870" s="279"/>
      <c r="BQ870" s="279"/>
      <c r="BR870" s="279"/>
      <c r="BS870" s="279"/>
      <c r="BT870" s="279"/>
      <c r="BU870" s="279"/>
      <c r="BV870" s="279"/>
      <c r="BW870" s="279"/>
      <c r="BX870" s="279"/>
      <c r="BY870" s="279"/>
      <c r="BZ870" s="279"/>
      <c r="CA870" s="279"/>
      <c r="CB870" s="279"/>
      <c r="CC870" s="279"/>
      <c r="CD870" s="279"/>
      <c r="CE870" s="279"/>
      <c r="CF870" s="279"/>
      <c r="CG870" s="279"/>
      <c r="CH870" s="279"/>
      <c r="CI870" s="279"/>
      <c r="CJ870" s="279"/>
      <c r="CK870" s="279"/>
      <c r="CL870" s="279"/>
      <c r="CM870" s="279"/>
      <c r="CN870" s="279"/>
      <c r="CO870" s="279"/>
      <c r="CP870" s="289" t="str">
        <f t="shared" si="44"/>
        <v/>
      </c>
      <c r="CQ870" s="202"/>
    </row>
    <row r="871" spans="1:95" x14ac:dyDescent="0.3">
      <c r="A871" s="99"/>
      <c r="B871" s="268">
        <f t="shared" si="45"/>
        <v>862</v>
      </c>
      <c r="C871" s="280"/>
      <c r="D871" s="280"/>
      <c r="F871" s="280"/>
      <c r="G871" s="282"/>
      <c r="H871" s="101"/>
      <c r="I871" s="283"/>
      <c r="J871" s="283"/>
      <c r="K871" s="283"/>
      <c r="L871" s="283"/>
      <c r="M871" s="283"/>
      <c r="N871" s="283"/>
      <c r="O871" s="283"/>
      <c r="P871" s="101"/>
      <c r="Q871" s="283"/>
      <c r="R871" s="283"/>
      <c r="S871" s="283"/>
      <c r="T871" s="283"/>
      <c r="U871" s="283"/>
      <c r="V871" s="283"/>
      <c r="W871" s="283"/>
      <c r="X871" s="102"/>
      <c r="Y871" s="284"/>
      <c r="Z871" s="284"/>
      <c r="AA871" s="284"/>
      <c r="AB871" s="206" t="str">
        <f t="shared" si="43"/>
        <v/>
      </c>
      <c r="AC871" s="285"/>
      <c r="AD871" s="286"/>
      <c r="AE871" s="102"/>
      <c r="AF871" s="287"/>
      <c r="AG871" s="287"/>
      <c r="AH871" s="102"/>
      <c r="AI871" s="279"/>
      <c r="AJ871" s="279"/>
      <c r="AK871" s="279"/>
      <c r="AL871" s="279"/>
      <c r="AM871" s="279"/>
      <c r="AN871" s="279"/>
      <c r="AO871" s="279"/>
      <c r="AP871" s="279"/>
      <c r="AQ871" s="92"/>
      <c r="AR871" s="279"/>
      <c r="AS871" s="279"/>
      <c r="AT871" s="279"/>
      <c r="AU871" s="279"/>
      <c r="AV871" s="279"/>
      <c r="AW871" s="279"/>
      <c r="AX871" s="279"/>
      <c r="AY871" s="279"/>
      <c r="AZ871" s="279"/>
      <c r="BA871" s="279"/>
      <c r="BB871" s="279"/>
      <c r="BC871" s="279"/>
      <c r="BD871" s="279"/>
      <c r="BE871" s="279"/>
      <c r="BF871" s="279"/>
      <c r="BG871" s="279"/>
      <c r="BH871" s="279"/>
      <c r="BI871" s="279"/>
      <c r="BJ871" s="279"/>
      <c r="BK871" s="279"/>
      <c r="BL871" s="279"/>
      <c r="BM871" s="279"/>
      <c r="BN871" s="279"/>
      <c r="BO871" s="279"/>
      <c r="BP871" s="279"/>
      <c r="BQ871" s="279"/>
      <c r="BR871" s="279"/>
      <c r="BS871" s="279"/>
      <c r="BT871" s="279"/>
      <c r="BU871" s="279"/>
      <c r="BV871" s="279"/>
      <c r="BW871" s="279"/>
      <c r="BX871" s="279"/>
      <c r="BY871" s="279"/>
      <c r="BZ871" s="279"/>
      <c r="CA871" s="279"/>
      <c r="CB871" s="279"/>
      <c r="CC871" s="279"/>
      <c r="CD871" s="279"/>
      <c r="CE871" s="279"/>
      <c r="CF871" s="279"/>
      <c r="CG871" s="279"/>
      <c r="CH871" s="279"/>
      <c r="CI871" s="279"/>
      <c r="CJ871" s="279"/>
      <c r="CK871" s="279"/>
      <c r="CL871" s="279"/>
      <c r="CM871" s="279"/>
      <c r="CN871" s="279"/>
      <c r="CO871" s="279"/>
      <c r="CP871" s="289" t="str">
        <f t="shared" si="44"/>
        <v/>
      </c>
      <c r="CQ871" s="202"/>
    </row>
    <row r="872" spans="1:95" x14ac:dyDescent="0.3">
      <c r="A872" s="99"/>
      <c r="B872" s="268">
        <f t="shared" si="45"/>
        <v>863</v>
      </c>
      <c r="C872" s="280"/>
      <c r="D872" s="280"/>
      <c r="F872" s="280"/>
      <c r="G872" s="282"/>
      <c r="H872" s="101"/>
      <c r="I872" s="283"/>
      <c r="J872" s="283"/>
      <c r="K872" s="283"/>
      <c r="L872" s="283"/>
      <c r="M872" s="283"/>
      <c r="N872" s="283"/>
      <c r="O872" s="283"/>
      <c r="P872" s="101"/>
      <c r="Q872" s="283"/>
      <c r="R872" s="283"/>
      <c r="S872" s="283"/>
      <c r="T872" s="283"/>
      <c r="U872" s="283"/>
      <c r="V872" s="283"/>
      <c r="W872" s="283"/>
      <c r="X872" s="102"/>
      <c r="Y872" s="284"/>
      <c r="Z872" s="284"/>
      <c r="AA872" s="284"/>
      <c r="AB872" s="206" t="str">
        <f t="shared" si="43"/>
        <v/>
      </c>
      <c r="AC872" s="285"/>
      <c r="AD872" s="286"/>
      <c r="AE872" s="102"/>
      <c r="AF872" s="287"/>
      <c r="AG872" s="287"/>
      <c r="AH872" s="102"/>
      <c r="AI872" s="279"/>
      <c r="AJ872" s="279"/>
      <c r="AK872" s="279"/>
      <c r="AL872" s="279"/>
      <c r="AM872" s="279"/>
      <c r="AN872" s="279"/>
      <c r="AO872" s="279"/>
      <c r="AP872" s="279"/>
      <c r="AQ872" s="92"/>
      <c r="AR872" s="279"/>
      <c r="AS872" s="279"/>
      <c r="AT872" s="279"/>
      <c r="AU872" s="279"/>
      <c r="AV872" s="279"/>
      <c r="AW872" s="279"/>
      <c r="AX872" s="279"/>
      <c r="AY872" s="279"/>
      <c r="AZ872" s="279"/>
      <c r="BA872" s="279"/>
      <c r="BB872" s="279"/>
      <c r="BC872" s="279"/>
      <c r="BD872" s="279"/>
      <c r="BE872" s="279"/>
      <c r="BF872" s="279"/>
      <c r="BG872" s="279"/>
      <c r="BH872" s="279"/>
      <c r="BI872" s="279"/>
      <c r="BJ872" s="279"/>
      <c r="BK872" s="279"/>
      <c r="BL872" s="279"/>
      <c r="BM872" s="279"/>
      <c r="BN872" s="279"/>
      <c r="BO872" s="279"/>
      <c r="BP872" s="279"/>
      <c r="BQ872" s="279"/>
      <c r="BR872" s="279"/>
      <c r="BS872" s="279"/>
      <c r="BT872" s="279"/>
      <c r="BU872" s="279"/>
      <c r="BV872" s="279"/>
      <c r="BW872" s="279"/>
      <c r="BX872" s="279"/>
      <c r="BY872" s="279"/>
      <c r="BZ872" s="279"/>
      <c r="CA872" s="279"/>
      <c r="CB872" s="279"/>
      <c r="CC872" s="279"/>
      <c r="CD872" s="279"/>
      <c r="CE872" s="279"/>
      <c r="CF872" s="279"/>
      <c r="CG872" s="279"/>
      <c r="CH872" s="279"/>
      <c r="CI872" s="279"/>
      <c r="CJ872" s="279"/>
      <c r="CK872" s="279"/>
      <c r="CL872" s="279"/>
      <c r="CM872" s="279"/>
      <c r="CN872" s="279"/>
      <c r="CO872" s="279"/>
      <c r="CP872" s="289" t="str">
        <f t="shared" si="44"/>
        <v/>
      </c>
      <c r="CQ872" s="202"/>
    </row>
    <row r="873" spans="1:95" x14ac:dyDescent="0.3">
      <c r="A873" s="99"/>
      <c r="B873" s="268">
        <f t="shared" si="45"/>
        <v>864</v>
      </c>
      <c r="C873" s="280"/>
      <c r="D873" s="280"/>
      <c r="F873" s="280"/>
      <c r="G873" s="282"/>
      <c r="H873" s="101"/>
      <c r="I873" s="283"/>
      <c r="J873" s="283"/>
      <c r="K873" s="283"/>
      <c r="L873" s="283"/>
      <c r="M873" s="283"/>
      <c r="N873" s="283"/>
      <c r="O873" s="283"/>
      <c r="P873" s="101"/>
      <c r="Q873" s="283"/>
      <c r="R873" s="283"/>
      <c r="S873" s="283"/>
      <c r="T873" s="283"/>
      <c r="U873" s="283"/>
      <c r="V873" s="283"/>
      <c r="W873" s="283"/>
      <c r="X873" s="102"/>
      <c r="Y873" s="284"/>
      <c r="Z873" s="284"/>
      <c r="AA873" s="284"/>
      <c r="AB873" s="206" t="str">
        <f t="shared" si="43"/>
        <v/>
      </c>
      <c r="AC873" s="285"/>
      <c r="AD873" s="286"/>
      <c r="AE873" s="102"/>
      <c r="AF873" s="287"/>
      <c r="AG873" s="287"/>
      <c r="AH873" s="102"/>
      <c r="AI873" s="279"/>
      <c r="AJ873" s="279"/>
      <c r="AK873" s="279"/>
      <c r="AL873" s="279"/>
      <c r="AM873" s="279"/>
      <c r="AN873" s="279"/>
      <c r="AO873" s="279"/>
      <c r="AP873" s="279"/>
      <c r="AQ873" s="92"/>
      <c r="AR873" s="279"/>
      <c r="AS873" s="279"/>
      <c r="AT873" s="279"/>
      <c r="AU873" s="279"/>
      <c r="AV873" s="279"/>
      <c r="AW873" s="279"/>
      <c r="AX873" s="279"/>
      <c r="AY873" s="279"/>
      <c r="AZ873" s="279"/>
      <c r="BA873" s="279"/>
      <c r="BB873" s="279"/>
      <c r="BC873" s="279"/>
      <c r="BD873" s="279"/>
      <c r="BE873" s="279"/>
      <c r="BF873" s="279"/>
      <c r="BG873" s="279"/>
      <c r="BH873" s="279"/>
      <c r="BI873" s="279"/>
      <c r="BJ873" s="279"/>
      <c r="BK873" s="279"/>
      <c r="BL873" s="279"/>
      <c r="BM873" s="279"/>
      <c r="BN873" s="279"/>
      <c r="BO873" s="279"/>
      <c r="BP873" s="279"/>
      <c r="BQ873" s="279"/>
      <c r="BR873" s="279"/>
      <c r="BS873" s="279"/>
      <c r="BT873" s="279"/>
      <c r="BU873" s="279"/>
      <c r="BV873" s="279"/>
      <c r="BW873" s="279"/>
      <c r="BX873" s="279"/>
      <c r="BY873" s="279"/>
      <c r="BZ873" s="279"/>
      <c r="CA873" s="279"/>
      <c r="CB873" s="279"/>
      <c r="CC873" s="279"/>
      <c r="CD873" s="279"/>
      <c r="CE873" s="279"/>
      <c r="CF873" s="279"/>
      <c r="CG873" s="279"/>
      <c r="CH873" s="279"/>
      <c r="CI873" s="279"/>
      <c r="CJ873" s="279"/>
      <c r="CK873" s="279"/>
      <c r="CL873" s="279"/>
      <c r="CM873" s="279"/>
      <c r="CN873" s="279"/>
      <c r="CO873" s="279"/>
      <c r="CP873" s="289" t="str">
        <f t="shared" si="44"/>
        <v/>
      </c>
      <c r="CQ873" s="202"/>
    </row>
    <row r="874" spans="1:95" x14ac:dyDescent="0.3">
      <c r="A874" s="99"/>
      <c r="B874" s="268">
        <f t="shared" si="45"/>
        <v>865</v>
      </c>
      <c r="C874" s="280"/>
      <c r="D874" s="280"/>
      <c r="F874" s="280"/>
      <c r="G874" s="282"/>
      <c r="H874" s="101"/>
      <c r="I874" s="283"/>
      <c r="J874" s="283"/>
      <c r="K874" s="283"/>
      <c r="L874" s="283"/>
      <c r="M874" s="283"/>
      <c r="N874" s="283"/>
      <c r="O874" s="283"/>
      <c r="P874" s="101"/>
      <c r="Q874" s="283"/>
      <c r="R874" s="283"/>
      <c r="S874" s="283"/>
      <c r="T874" s="283"/>
      <c r="U874" s="283"/>
      <c r="V874" s="283"/>
      <c r="W874" s="283"/>
      <c r="X874" s="102"/>
      <c r="Y874" s="284"/>
      <c r="Z874" s="284"/>
      <c r="AA874" s="284"/>
      <c r="AB874" s="206" t="str">
        <f t="shared" si="43"/>
        <v/>
      </c>
      <c r="AC874" s="285"/>
      <c r="AD874" s="286"/>
      <c r="AE874" s="102"/>
      <c r="AF874" s="287"/>
      <c r="AG874" s="287"/>
      <c r="AH874" s="102"/>
      <c r="AI874" s="279"/>
      <c r="AJ874" s="279"/>
      <c r="AK874" s="279"/>
      <c r="AL874" s="279"/>
      <c r="AM874" s="279"/>
      <c r="AN874" s="279"/>
      <c r="AO874" s="279"/>
      <c r="AP874" s="279"/>
      <c r="AQ874" s="92"/>
      <c r="AR874" s="279"/>
      <c r="AS874" s="279"/>
      <c r="AT874" s="279"/>
      <c r="AU874" s="279"/>
      <c r="AV874" s="279"/>
      <c r="AW874" s="279"/>
      <c r="AX874" s="279"/>
      <c r="AY874" s="279"/>
      <c r="AZ874" s="279"/>
      <c r="BA874" s="279"/>
      <c r="BB874" s="279"/>
      <c r="BC874" s="279"/>
      <c r="BD874" s="279"/>
      <c r="BE874" s="279"/>
      <c r="BF874" s="279"/>
      <c r="BG874" s="279"/>
      <c r="BH874" s="279"/>
      <c r="BI874" s="279"/>
      <c r="BJ874" s="279"/>
      <c r="BK874" s="279"/>
      <c r="BL874" s="279"/>
      <c r="BM874" s="279"/>
      <c r="BN874" s="279"/>
      <c r="BO874" s="279"/>
      <c r="BP874" s="279"/>
      <c r="BQ874" s="279"/>
      <c r="BR874" s="279"/>
      <c r="BS874" s="279"/>
      <c r="BT874" s="279"/>
      <c r="BU874" s="279"/>
      <c r="BV874" s="279"/>
      <c r="BW874" s="279"/>
      <c r="BX874" s="279"/>
      <c r="BY874" s="279"/>
      <c r="BZ874" s="279"/>
      <c r="CA874" s="279"/>
      <c r="CB874" s="279"/>
      <c r="CC874" s="279"/>
      <c r="CD874" s="279"/>
      <c r="CE874" s="279"/>
      <c r="CF874" s="279"/>
      <c r="CG874" s="279"/>
      <c r="CH874" s="279"/>
      <c r="CI874" s="279"/>
      <c r="CJ874" s="279"/>
      <c r="CK874" s="279"/>
      <c r="CL874" s="279"/>
      <c r="CM874" s="279"/>
      <c r="CN874" s="279"/>
      <c r="CO874" s="279"/>
      <c r="CP874" s="289" t="str">
        <f t="shared" si="44"/>
        <v/>
      </c>
      <c r="CQ874" s="202"/>
    </row>
    <row r="875" spans="1:95" x14ac:dyDescent="0.3">
      <c r="A875" s="99"/>
      <c r="B875" s="268">
        <f t="shared" si="45"/>
        <v>866</v>
      </c>
      <c r="C875" s="280"/>
      <c r="D875" s="280"/>
      <c r="F875" s="280"/>
      <c r="G875" s="282"/>
      <c r="H875" s="101"/>
      <c r="I875" s="283"/>
      <c r="J875" s="283"/>
      <c r="K875" s="283"/>
      <c r="L875" s="283"/>
      <c r="M875" s="283"/>
      <c r="N875" s="283"/>
      <c r="O875" s="283"/>
      <c r="P875" s="101"/>
      <c r="Q875" s="283"/>
      <c r="R875" s="283"/>
      <c r="S875" s="283"/>
      <c r="T875" s="283"/>
      <c r="U875" s="283"/>
      <c r="V875" s="283"/>
      <c r="W875" s="283"/>
      <c r="X875" s="102"/>
      <c r="Y875" s="284"/>
      <c r="Z875" s="284"/>
      <c r="AA875" s="284"/>
      <c r="AB875" s="206" t="str">
        <f t="shared" si="43"/>
        <v/>
      </c>
      <c r="AC875" s="285"/>
      <c r="AD875" s="286"/>
      <c r="AE875" s="102"/>
      <c r="AF875" s="287"/>
      <c r="AG875" s="287"/>
      <c r="AH875" s="102"/>
      <c r="AI875" s="279"/>
      <c r="AJ875" s="279"/>
      <c r="AK875" s="279"/>
      <c r="AL875" s="279"/>
      <c r="AM875" s="279"/>
      <c r="AN875" s="279"/>
      <c r="AO875" s="279"/>
      <c r="AP875" s="279"/>
      <c r="AQ875" s="92"/>
      <c r="AR875" s="279"/>
      <c r="AS875" s="279"/>
      <c r="AT875" s="279"/>
      <c r="AU875" s="279"/>
      <c r="AV875" s="279"/>
      <c r="AW875" s="279"/>
      <c r="AX875" s="279"/>
      <c r="AY875" s="279"/>
      <c r="AZ875" s="279"/>
      <c r="BA875" s="279"/>
      <c r="BB875" s="279"/>
      <c r="BC875" s="279"/>
      <c r="BD875" s="279"/>
      <c r="BE875" s="279"/>
      <c r="BF875" s="279"/>
      <c r="BG875" s="279"/>
      <c r="BH875" s="279"/>
      <c r="BI875" s="279"/>
      <c r="BJ875" s="279"/>
      <c r="BK875" s="279"/>
      <c r="BL875" s="279"/>
      <c r="BM875" s="279"/>
      <c r="BN875" s="279"/>
      <c r="BO875" s="279"/>
      <c r="BP875" s="279"/>
      <c r="BQ875" s="279"/>
      <c r="BR875" s="279"/>
      <c r="BS875" s="279"/>
      <c r="BT875" s="279"/>
      <c r="BU875" s="279"/>
      <c r="BV875" s="279"/>
      <c r="BW875" s="279"/>
      <c r="BX875" s="279"/>
      <c r="BY875" s="279"/>
      <c r="BZ875" s="279"/>
      <c r="CA875" s="279"/>
      <c r="CB875" s="279"/>
      <c r="CC875" s="279"/>
      <c r="CD875" s="279"/>
      <c r="CE875" s="279"/>
      <c r="CF875" s="279"/>
      <c r="CG875" s="279"/>
      <c r="CH875" s="279"/>
      <c r="CI875" s="279"/>
      <c r="CJ875" s="279"/>
      <c r="CK875" s="279"/>
      <c r="CL875" s="279"/>
      <c r="CM875" s="279"/>
      <c r="CN875" s="279"/>
      <c r="CO875" s="279"/>
      <c r="CP875" s="289" t="str">
        <f t="shared" si="44"/>
        <v/>
      </c>
      <c r="CQ875" s="202"/>
    </row>
    <row r="876" spans="1:95" x14ac:dyDescent="0.3">
      <c r="A876" s="99"/>
      <c r="B876" s="268">
        <f t="shared" si="45"/>
        <v>867</v>
      </c>
      <c r="C876" s="280"/>
      <c r="D876" s="280"/>
      <c r="F876" s="280"/>
      <c r="G876" s="282"/>
      <c r="H876" s="101"/>
      <c r="I876" s="283"/>
      <c r="J876" s="283"/>
      <c r="K876" s="283"/>
      <c r="L876" s="283"/>
      <c r="M876" s="283"/>
      <c r="N876" s="283"/>
      <c r="O876" s="283"/>
      <c r="P876" s="101"/>
      <c r="Q876" s="283"/>
      <c r="R876" s="283"/>
      <c r="S876" s="283"/>
      <c r="T876" s="283"/>
      <c r="U876" s="283"/>
      <c r="V876" s="283"/>
      <c r="W876" s="283"/>
      <c r="X876" s="102"/>
      <c r="Y876" s="284"/>
      <c r="Z876" s="284"/>
      <c r="AA876" s="284"/>
      <c r="AB876" s="206" t="str">
        <f t="shared" si="43"/>
        <v/>
      </c>
      <c r="AC876" s="285"/>
      <c r="AD876" s="286"/>
      <c r="AE876" s="102"/>
      <c r="AF876" s="287"/>
      <c r="AG876" s="287"/>
      <c r="AH876" s="102"/>
      <c r="AI876" s="279"/>
      <c r="AJ876" s="279"/>
      <c r="AK876" s="279"/>
      <c r="AL876" s="279"/>
      <c r="AM876" s="279"/>
      <c r="AN876" s="279"/>
      <c r="AO876" s="279"/>
      <c r="AP876" s="279"/>
      <c r="AQ876" s="92"/>
      <c r="AR876" s="279"/>
      <c r="AS876" s="279"/>
      <c r="AT876" s="279"/>
      <c r="AU876" s="279"/>
      <c r="AV876" s="279"/>
      <c r="AW876" s="279"/>
      <c r="AX876" s="279"/>
      <c r="AY876" s="279"/>
      <c r="AZ876" s="279"/>
      <c r="BA876" s="279"/>
      <c r="BB876" s="279"/>
      <c r="BC876" s="279"/>
      <c r="BD876" s="279"/>
      <c r="BE876" s="279"/>
      <c r="BF876" s="279"/>
      <c r="BG876" s="279"/>
      <c r="BH876" s="279"/>
      <c r="BI876" s="279"/>
      <c r="BJ876" s="279"/>
      <c r="BK876" s="279"/>
      <c r="BL876" s="279"/>
      <c r="BM876" s="279"/>
      <c r="BN876" s="279"/>
      <c r="BO876" s="279"/>
      <c r="BP876" s="279"/>
      <c r="BQ876" s="279"/>
      <c r="BR876" s="279"/>
      <c r="BS876" s="279"/>
      <c r="BT876" s="279"/>
      <c r="BU876" s="279"/>
      <c r="BV876" s="279"/>
      <c r="BW876" s="279"/>
      <c r="BX876" s="279"/>
      <c r="BY876" s="279"/>
      <c r="BZ876" s="279"/>
      <c r="CA876" s="279"/>
      <c r="CB876" s="279"/>
      <c r="CC876" s="279"/>
      <c r="CD876" s="279"/>
      <c r="CE876" s="279"/>
      <c r="CF876" s="279"/>
      <c r="CG876" s="279"/>
      <c r="CH876" s="279"/>
      <c r="CI876" s="279"/>
      <c r="CJ876" s="279"/>
      <c r="CK876" s="279"/>
      <c r="CL876" s="279"/>
      <c r="CM876" s="279"/>
      <c r="CN876" s="279"/>
      <c r="CO876" s="279"/>
      <c r="CP876" s="289" t="str">
        <f t="shared" si="44"/>
        <v/>
      </c>
      <c r="CQ876" s="202"/>
    </row>
    <row r="877" spans="1:95" x14ac:dyDescent="0.3">
      <c r="A877" s="99"/>
      <c r="B877" s="268">
        <f t="shared" si="45"/>
        <v>868</v>
      </c>
      <c r="C877" s="280"/>
      <c r="D877" s="280"/>
      <c r="F877" s="280"/>
      <c r="G877" s="282"/>
      <c r="H877" s="101"/>
      <c r="I877" s="283"/>
      <c r="J877" s="283"/>
      <c r="K877" s="283"/>
      <c r="L877" s="283"/>
      <c r="M877" s="283"/>
      <c r="N877" s="283"/>
      <c r="O877" s="283"/>
      <c r="P877" s="101"/>
      <c r="Q877" s="283"/>
      <c r="R877" s="283"/>
      <c r="S877" s="283"/>
      <c r="T877" s="283"/>
      <c r="U877" s="283"/>
      <c r="V877" s="283"/>
      <c r="W877" s="283"/>
      <c r="X877" s="102"/>
      <c r="Y877" s="284"/>
      <c r="Z877" s="284"/>
      <c r="AA877" s="284"/>
      <c r="AB877" s="206" t="str">
        <f t="shared" si="43"/>
        <v/>
      </c>
      <c r="AC877" s="285"/>
      <c r="AD877" s="286"/>
      <c r="AE877" s="102"/>
      <c r="AF877" s="287"/>
      <c r="AG877" s="287"/>
      <c r="AH877" s="102"/>
      <c r="AI877" s="279"/>
      <c r="AJ877" s="279"/>
      <c r="AK877" s="279"/>
      <c r="AL877" s="279"/>
      <c r="AM877" s="279"/>
      <c r="AN877" s="279"/>
      <c r="AO877" s="279"/>
      <c r="AP877" s="279"/>
      <c r="AQ877" s="92"/>
      <c r="AR877" s="279"/>
      <c r="AS877" s="279"/>
      <c r="AT877" s="279"/>
      <c r="AU877" s="279"/>
      <c r="AV877" s="279"/>
      <c r="AW877" s="279"/>
      <c r="AX877" s="279"/>
      <c r="AY877" s="279"/>
      <c r="AZ877" s="279"/>
      <c r="BA877" s="279"/>
      <c r="BB877" s="279"/>
      <c r="BC877" s="279"/>
      <c r="BD877" s="279"/>
      <c r="BE877" s="279"/>
      <c r="BF877" s="279"/>
      <c r="BG877" s="279"/>
      <c r="BH877" s="279"/>
      <c r="BI877" s="279"/>
      <c r="BJ877" s="279"/>
      <c r="BK877" s="279"/>
      <c r="BL877" s="279"/>
      <c r="BM877" s="279"/>
      <c r="BN877" s="279"/>
      <c r="BO877" s="279"/>
      <c r="BP877" s="279"/>
      <c r="BQ877" s="279"/>
      <c r="BR877" s="279"/>
      <c r="BS877" s="279"/>
      <c r="BT877" s="279"/>
      <c r="BU877" s="279"/>
      <c r="BV877" s="279"/>
      <c r="BW877" s="279"/>
      <c r="BX877" s="279"/>
      <c r="BY877" s="279"/>
      <c r="BZ877" s="279"/>
      <c r="CA877" s="279"/>
      <c r="CB877" s="279"/>
      <c r="CC877" s="279"/>
      <c r="CD877" s="279"/>
      <c r="CE877" s="279"/>
      <c r="CF877" s="279"/>
      <c r="CG877" s="279"/>
      <c r="CH877" s="279"/>
      <c r="CI877" s="279"/>
      <c r="CJ877" s="279"/>
      <c r="CK877" s="279"/>
      <c r="CL877" s="279"/>
      <c r="CM877" s="279"/>
      <c r="CN877" s="279"/>
      <c r="CO877" s="279"/>
      <c r="CP877" s="289" t="str">
        <f t="shared" si="44"/>
        <v/>
      </c>
      <c r="CQ877" s="202"/>
    </row>
    <row r="878" spans="1:95" x14ac:dyDescent="0.3">
      <c r="A878" s="99"/>
      <c r="B878" s="268">
        <f t="shared" si="45"/>
        <v>869</v>
      </c>
      <c r="C878" s="280"/>
      <c r="D878" s="280"/>
      <c r="F878" s="280"/>
      <c r="G878" s="282"/>
      <c r="H878" s="101"/>
      <c r="I878" s="283"/>
      <c r="J878" s="283"/>
      <c r="K878" s="283"/>
      <c r="L878" s="283"/>
      <c r="M878" s="283"/>
      <c r="N878" s="283"/>
      <c r="O878" s="283"/>
      <c r="P878" s="101"/>
      <c r="Q878" s="283"/>
      <c r="R878" s="283"/>
      <c r="S878" s="283"/>
      <c r="T878" s="283"/>
      <c r="U878" s="283"/>
      <c r="V878" s="283"/>
      <c r="W878" s="283"/>
      <c r="X878" s="102"/>
      <c r="Y878" s="284"/>
      <c r="Z878" s="284"/>
      <c r="AA878" s="284"/>
      <c r="AB878" s="206" t="str">
        <f t="shared" si="43"/>
        <v/>
      </c>
      <c r="AC878" s="285"/>
      <c r="AD878" s="286"/>
      <c r="AE878" s="102"/>
      <c r="AF878" s="287"/>
      <c r="AG878" s="287"/>
      <c r="AH878" s="102"/>
      <c r="AI878" s="279"/>
      <c r="AJ878" s="279"/>
      <c r="AK878" s="279"/>
      <c r="AL878" s="279"/>
      <c r="AM878" s="279"/>
      <c r="AN878" s="279"/>
      <c r="AO878" s="279"/>
      <c r="AP878" s="279"/>
      <c r="AQ878" s="92"/>
      <c r="AR878" s="279"/>
      <c r="AS878" s="279"/>
      <c r="AT878" s="279"/>
      <c r="AU878" s="279"/>
      <c r="AV878" s="279"/>
      <c r="AW878" s="279"/>
      <c r="AX878" s="279"/>
      <c r="AY878" s="279"/>
      <c r="AZ878" s="279"/>
      <c r="BA878" s="279"/>
      <c r="BB878" s="279"/>
      <c r="BC878" s="279"/>
      <c r="BD878" s="279"/>
      <c r="BE878" s="279"/>
      <c r="BF878" s="279"/>
      <c r="BG878" s="279"/>
      <c r="BH878" s="279"/>
      <c r="BI878" s="279"/>
      <c r="BJ878" s="279"/>
      <c r="BK878" s="279"/>
      <c r="BL878" s="279"/>
      <c r="BM878" s="279"/>
      <c r="BN878" s="279"/>
      <c r="BO878" s="279"/>
      <c r="BP878" s="279"/>
      <c r="BQ878" s="279"/>
      <c r="BR878" s="279"/>
      <c r="BS878" s="279"/>
      <c r="BT878" s="279"/>
      <c r="BU878" s="279"/>
      <c r="BV878" s="279"/>
      <c r="BW878" s="279"/>
      <c r="BX878" s="279"/>
      <c r="BY878" s="279"/>
      <c r="BZ878" s="279"/>
      <c r="CA878" s="279"/>
      <c r="CB878" s="279"/>
      <c r="CC878" s="279"/>
      <c r="CD878" s="279"/>
      <c r="CE878" s="279"/>
      <c r="CF878" s="279"/>
      <c r="CG878" s="279"/>
      <c r="CH878" s="279"/>
      <c r="CI878" s="279"/>
      <c r="CJ878" s="279"/>
      <c r="CK878" s="279"/>
      <c r="CL878" s="279"/>
      <c r="CM878" s="279"/>
      <c r="CN878" s="279"/>
      <c r="CO878" s="279"/>
      <c r="CP878" s="289" t="str">
        <f t="shared" si="44"/>
        <v/>
      </c>
      <c r="CQ878" s="202"/>
    </row>
    <row r="879" spans="1:95" x14ac:dyDescent="0.3">
      <c r="A879" s="99"/>
      <c r="B879" s="268">
        <f t="shared" si="45"/>
        <v>870</v>
      </c>
      <c r="C879" s="280"/>
      <c r="D879" s="280"/>
      <c r="F879" s="280"/>
      <c r="G879" s="282"/>
      <c r="H879" s="101"/>
      <c r="I879" s="283"/>
      <c r="J879" s="283"/>
      <c r="K879" s="283"/>
      <c r="L879" s="283"/>
      <c r="M879" s="283"/>
      <c r="N879" s="283"/>
      <c r="O879" s="283"/>
      <c r="P879" s="101"/>
      <c r="Q879" s="283"/>
      <c r="R879" s="283"/>
      <c r="S879" s="283"/>
      <c r="T879" s="283"/>
      <c r="U879" s="283"/>
      <c r="V879" s="283"/>
      <c r="W879" s="283"/>
      <c r="X879" s="102"/>
      <c r="Y879" s="284"/>
      <c r="Z879" s="284"/>
      <c r="AA879" s="284"/>
      <c r="AB879" s="206" t="str">
        <f t="shared" si="43"/>
        <v/>
      </c>
      <c r="AC879" s="285"/>
      <c r="AD879" s="286"/>
      <c r="AE879" s="102"/>
      <c r="AF879" s="287"/>
      <c r="AG879" s="287"/>
      <c r="AH879" s="102"/>
      <c r="AI879" s="279"/>
      <c r="AJ879" s="279"/>
      <c r="AK879" s="279"/>
      <c r="AL879" s="279"/>
      <c r="AM879" s="279"/>
      <c r="AN879" s="279"/>
      <c r="AO879" s="279"/>
      <c r="AP879" s="279"/>
      <c r="AQ879" s="92"/>
      <c r="AR879" s="279"/>
      <c r="AS879" s="279"/>
      <c r="AT879" s="279"/>
      <c r="AU879" s="279"/>
      <c r="AV879" s="279"/>
      <c r="AW879" s="279"/>
      <c r="AX879" s="279"/>
      <c r="AY879" s="279"/>
      <c r="AZ879" s="279"/>
      <c r="BA879" s="279"/>
      <c r="BB879" s="279"/>
      <c r="BC879" s="279"/>
      <c r="BD879" s="279"/>
      <c r="BE879" s="279"/>
      <c r="BF879" s="279"/>
      <c r="BG879" s="279"/>
      <c r="BH879" s="279"/>
      <c r="BI879" s="279"/>
      <c r="BJ879" s="279"/>
      <c r="BK879" s="279"/>
      <c r="BL879" s="279"/>
      <c r="BM879" s="279"/>
      <c r="BN879" s="279"/>
      <c r="BO879" s="279"/>
      <c r="BP879" s="279"/>
      <c r="BQ879" s="279"/>
      <c r="BR879" s="279"/>
      <c r="BS879" s="279"/>
      <c r="BT879" s="279"/>
      <c r="BU879" s="279"/>
      <c r="BV879" s="279"/>
      <c r="BW879" s="279"/>
      <c r="BX879" s="279"/>
      <c r="BY879" s="279"/>
      <c r="BZ879" s="279"/>
      <c r="CA879" s="279"/>
      <c r="CB879" s="279"/>
      <c r="CC879" s="279"/>
      <c r="CD879" s="279"/>
      <c r="CE879" s="279"/>
      <c r="CF879" s="279"/>
      <c r="CG879" s="279"/>
      <c r="CH879" s="279"/>
      <c r="CI879" s="279"/>
      <c r="CJ879" s="279"/>
      <c r="CK879" s="279"/>
      <c r="CL879" s="279"/>
      <c r="CM879" s="279"/>
      <c r="CN879" s="279"/>
      <c r="CO879" s="279"/>
      <c r="CP879" s="289" t="str">
        <f t="shared" si="44"/>
        <v/>
      </c>
      <c r="CQ879" s="202"/>
    </row>
    <row r="880" spans="1:95" x14ac:dyDescent="0.3">
      <c r="A880" s="99"/>
      <c r="B880" s="268">
        <f t="shared" si="45"/>
        <v>871</v>
      </c>
      <c r="C880" s="280"/>
      <c r="D880" s="280"/>
      <c r="F880" s="280"/>
      <c r="G880" s="282"/>
      <c r="H880" s="101"/>
      <c r="I880" s="283"/>
      <c r="J880" s="283"/>
      <c r="K880" s="283"/>
      <c r="L880" s="283"/>
      <c r="M880" s="283"/>
      <c r="N880" s="283"/>
      <c r="O880" s="283"/>
      <c r="P880" s="101"/>
      <c r="Q880" s="283"/>
      <c r="R880" s="283"/>
      <c r="S880" s="283"/>
      <c r="T880" s="283"/>
      <c r="U880" s="283"/>
      <c r="V880" s="283"/>
      <c r="W880" s="283"/>
      <c r="X880" s="102"/>
      <c r="Y880" s="284"/>
      <c r="Z880" s="284"/>
      <c r="AA880" s="284"/>
      <c r="AB880" s="206" t="str">
        <f t="shared" si="43"/>
        <v/>
      </c>
      <c r="AC880" s="285"/>
      <c r="AD880" s="286"/>
      <c r="AE880" s="102"/>
      <c r="AF880" s="287"/>
      <c r="AG880" s="287"/>
      <c r="AH880" s="102"/>
      <c r="AI880" s="279"/>
      <c r="AJ880" s="279"/>
      <c r="AK880" s="279"/>
      <c r="AL880" s="279"/>
      <c r="AM880" s="279"/>
      <c r="AN880" s="279"/>
      <c r="AO880" s="279"/>
      <c r="AP880" s="279"/>
      <c r="AQ880" s="92"/>
      <c r="AR880" s="279"/>
      <c r="AS880" s="279"/>
      <c r="AT880" s="279"/>
      <c r="AU880" s="279"/>
      <c r="AV880" s="279"/>
      <c r="AW880" s="279"/>
      <c r="AX880" s="279"/>
      <c r="AY880" s="279"/>
      <c r="AZ880" s="279"/>
      <c r="BA880" s="279"/>
      <c r="BB880" s="279"/>
      <c r="BC880" s="279"/>
      <c r="BD880" s="279"/>
      <c r="BE880" s="279"/>
      <c r="BF880" s="279"/>
      <c r="BG880" s="279"/>
      <c r="BH880" s="279"/>
      <c r="BI880" s="279"/>
      <c r="BJ880" s="279"/>
      <c r="BK880" s="279"/>
      <c r="BL880" s="279"/>
      <c r="BM880" s="279"/>
      <c r="BN880" s="279"/>
      <c r="BO880" s="279"/>
      <c r="BP880" s="279"/>
      <c r="BQ880" s="279"/>
      <c r="BR880" s="279"/>
      <c r="BS880" s="279"/>
      <c r="BT880" s="279"/>
      <c r="BU880" s="279"/>
      <c r="BV880" s="279"/>
      <c r="BW880" s="279"/>
      <c r="BX880" s="279"/>
      <c r="BY880" s="279"/>
      <c r="BZ880" s="279"/>
      <c r="CA880" s="279"/>
      <c r="CB880" s="279"/>
      <c r="CC880" s="279"/>
      <c r="CD880" s="279"/>
      <c r="CE880" s="279"/>
      <c r="CF880" s="279"/>
      <c r="CG880" s="279"/>
      <c r="CH880" s="279"/>
      <c r="CI880" s="279"/>
      <c r="CJ880" s="279"/>
      <c r="CK880" s="279"/>
      <c r="CL880" s="279"/>
      <c r="CM880" s="279"/>
      <c r="CN880" s="279"/>
      <c r="CO880" s="279"/>
      <c r="CP880" s="289" t="str">
        <f t="shared" si="44"/>
        <v/>
      </c>
      <c r="CQ880" s="202"/>
    </row>
    <row r="881" spans="1:95" x14ac:dyDescent="0.3">
      <c r="A881" s="99"/>
      <c r="B881" s="268">
        <f t="shared" si="45"/>
        <v>872</v>
      </c>
      <c r="C881" s="280"/>
      <c r="D881" s="280"/>
      <c r="F881" s="280"/>
      <c r="G881" s="282"/>
      <c r="H881" s="101"/>
      <c r="I881" s="283"/>
      <c r="J881" s="283"/>
      <c r="K881" s="283"/>
      <c r="L881" s="283"/>
      <c r="M881" s="283"/>
      <c r="N881" s="283"/>
      <c r="O881" s="283"/>
      <c r="P881" s="101"/>
      <c r="Q881" s="283"/>
      <c r="R881" s="283"/>
      <c r="S881" s="283"/>
      <c r="T881" s="283"/>
      <c r="U881" s="283"/>
      <c r="V881" s="283"/>
      <c r="W881" s="283"/>
      <c r="X881" s="102"/>
      <c r="Y881" s="284"/>
      <c r="Z881" s="284"/>
      <c r="AA881" s="284"/>
      <c r="AB881" s="206" t="str">
        <f t="shared" si="43"/>
        <v/>
      </c>
      <c r="AC881" s="285"/>
      <c r="AD881" s="286"/>
      <c r="AE881" s="102"/>
      <c r="AF881" s="287"/>
      <c r="AG881" s="287"/>
      <c r="AH881" s="102"/>
      <c r="AI881" s="279"/>
      <c r="AJ881" s="279"/>
      <c r="AK881" s="279"/>
      <c r="AL881" s="279"/>
      <c r="AM881" s="279"/>
      <c r="AN881" s="279"/>
      <c r="AO881" s="279"/>
      <c r="AP881" s="279"/>
      <c r="AQ881" s="92"/>
      <c r="AR881" s="279"/>
      <c r="AS881" s="279"/>
      <c r="AT881" s="279"/>
      <c r="AU881" s="279"/>
      <c r="AV881" s="279"/>
      <c r="AW881" s="279"/>
      <c r="AX881" s="279"/>
      <c r="AY881" s="279"/>
      <c r="AZ881" s="279"/>
      <c r="BA881" s="279"/>
      <c r="BB881" s="279"/>
      <c r="BC881" s="279"/>
      <c r="BD881" s="279"/>
      <c r="BE881" s="279"/>
      <c r="BF881" s="279"/>
      <c r="BG881" s="279"/>
      <c r="BH881" s="279"/>
      <c r="BI881" s="279"/>
      <c r="BJ881" s="279"/>
      <c r="BK881" s="279"/>
      <c r="BL881" s="279"/>
      <c r="BM881" s="279"/>
      <c r="BN881" s="279"/>
      <c r="BO881" s="279"/>
      <c r="BP881" s="279"/>
      <c r="BQ881" s="279"/>
      <c r="BR881" s="279"/>
      <c r="BS881" s="279"/>
      <c r="BT881" s="279"/>
      <c r="BU881" s="279"/>
      <c r="BV881" s="279"/>
      <c r="BW881" s="279"/>
      <c r="BX881" s="279"/>
      <c r="BY881" s="279"/>
      <c r="BZ881" s="279"/>
      <c r="CA881" s="279"/>
      <c r="CB881" s="279"/>
      <c r="CC881" s="279"/>
      <c r="CD881" s="279"/>
      <c r="CE881" s="279"/>
      <c r="CF881" s="279"/>
      <c r="CG881" s="279"/>
      <c r="CH881" s="279"/>
      <c r="CI881" s="279"/>
      <c r="CJ881" s="279"/>
      <c r="CK881" s="279"/>
      <c r="CL881" s="279"/>
      <c r="CM881" s="279"/>
      <c r="CN881" s="279"/>
      <c r="CO881" s="279"/>
      <c r="CP881" s="289" t="str">
        <f t="shared" si="44"/>
        <v/>
      </c>
      <c r="CQ881" s="202"/>
    </row>
    <row r="882" spans="1:95" x14ac:dyDescent="0.3">
      <c r="A882" s="99"/>
      <c r="B882" s="268">
        <f t="shared" si="45"/>
        <v>873</v>
      </c>
      <c r="C882" s="280"/>
      <c r="D882" s="280"/>
      <c r="F882" s="280"/>
      <c r="G882" s="282"/>
      <c r="H882" s="101"/>
      <c r="I882" s="283"/>
      <c r="J882" s="283"/>
      <c r="K882" s="283"/>
      <c r="L882" s="283"/>
      <c r="M882" s="283"/>
      <c r="N882" s="283"/>
      <c r="O882" s="283"/>
      <c r="P882" s="101"/>
      <c r="Q882" s="283"/>
      <c r="R882" s="283"/>
      <c r="S882" s="283"/>
      <c r="T882" s="283"/>
      <c r="U882" s="283"/>
      <c r="V882" s="283"/>
      <c r="W882" s="283"/>
      <c r="X882" s="102"/>
      <c r="Y882" s="284"/>
      <c r="Z882" s="284"/>
      <c r="AA882" s="284"/>
      <c r="AB882" s="206" t="str">
        <f t="shared" si="43"/>
        <v/>
      </c>
      <c r="AC882" s="285"/>
      <c r="AD882" s="286"/>
      <c r="AE882" s="102"/>
      <c r="AF882" s="287"/>
      <c r="AG882" s="287"/>
      <c r="AH882" s="102"/>
      <c r="AI882" s="279"/>
      <c r="AJ882" s="279"/>
      <c r="AK882" s="279"/>
      <c r="AL882" s="279"/>
      <c r="AM882" s="279"/>
      <c r="AN882" s="279"/>
      <c r="AO882" s="279"/>
      <c r="AP882" s="279"/>
      <c r="AQ882" s="92"/>
      <c r="AR882" s="279"/>
      <c r="AS882" s="279"/>
      <c r="AT882" s="279"/>
      <c r="AU882" s="279"/>
      <c r="AV882" s="279"/>
      <c r="AW882" s="279"/>
      <c r="AX882" s="279"/>
      <c r="AY882" s="279"/>
      <c r="AZ882" s="279"/>
      <c r="BA882" s="279"/>
      <c r="BB882" s="279"/>
      <c r="BC882" s="279"/>
      <c r="BD882" s="279"/>
      <c r="BE882" s="279"/>
      <c r="BF882" s="279"/>
      <c r="BG882" s="279"/>
      <c r="BH882" s="279"/>
      <c r="BI882" s="279"/>
      <c r="BJ882" s="279"/>
      <c r="BK882" s="279"/>
      <c r="BL882" s="279"/>
      <c r="BM882" s="279"/>
      <c r="BN882" s="279"/>
      <c r="BO882" s="279"/>
      <c r="BP882" s="279"/>
      <c r="BQ882" s="279"/>
      <c r="BR882" s="279"/>
      <c r="BS882" s="279"/>
      <c r="BT882" s="279"/>
      <c r="BU882" s="279"/>
      <c r="BV882" s="279"/>
      <c r="BW882" s="279"/>
      <c r="BX882" s="279"/>
      <c r="BY882" s="279"/>
      <c r="BZ882" s="279"/>
      <c r="CA882" s="279"/>
      <c r="CB882" s="279"/>
      <c r="CC882" s="279"/>
      <c r="CD882" s="279"/>
      <c r="CE882" s="279"/>
      <c r="CF882" s="279"/>
      <c r="CG882" s="279"/>
      <c r="CH882" s="279"/>
      <c r="CI882" s="279"/>
      <c r="CJ882" s="279"/>
      <c r="CK882" s="279"/>
      <c r="CL882" s="279"/>
      <c r="CM882" s="279"/>
      <c r="CN882" s="279"/>
      <c r="CO882" s="279"/>
      <c r="CP882" s="289" t="str">
        <f t="shared" si="44"/>
        <v/>
      </c>
      <c r="CQ882" s="202"/>
    </row>
    <row r="883" spans="1:95" x14ac:dyDescent="0.3">
      <c r="A883" s="99"/>
      <c r="B883" s="268">
        <f t="shared" si="45"/>
        <v>874</v>
      </c>
      <c r="C883" s="280"/>
      <c r="D883" s="280"/>
      <c r="F883" s="280"/>
      <c r="G883" s="282"/>
      <c r="H883" s="101"/>
      <c r="I883" s="283"/>
      <c r="J883" s="283"/>
      <c r="K883" s="283"/>
      <c r="L883" s="283"/>
      <c r="M883" s="283"/>
      <c r="N883" s="283"/>
      <c r="O883" s="283"/>
      <c r="P883" s="101"/>
      <c r="Q883" s="283"/>
      <c r="R883" s="283"/>
      <c r="S883" s="283"/>
      <c r="T883" s="283"/>
      <c r="U883" s="283"/>
      <c r="V883" s="283"/>
      <c r="W883" s="283"/>
      <c r="X883" s="102"/>
      <c r="Y883" s="284"/>
      <c r="Z883" s="284"/>
      <c r="AA883" s="284"/>
      <c r="AB883" s="206" t="str">
        <f t="shared" si="43"/>
        <v/>
      </c>
      <c r="AC883" s="285"/>
      <c r="AD883" s="286"/>
      <c r="AE883" s="102"/>
      <c r="AF883" s="287"/>
      <c r="AG883" s="287"/>
      <c r="AH883" s="102"/>
      <c r="AI883" s="279"/>
      <c r="AJ883" s="279"/>
      <c r="AK883" s="279"/>
      <c r="AL883" s="279"/>
      <c r="AM883" s="279"/>
      <c r="AN883" s="279"/>
      <c r="AO883" s="279"/>
      <c r="AP883" s="279"/>
      <c r="AQ883" s="92"/>
      <c r="AR883" s="279"/>
      <c r="AS883" s="279"/>
      <c r="AT883" s="279"/>
      <c r="AU883" s="279"/>
      <c r="AV883" s="279"/>
      <c r="AW883" s="279"/>
      <c r="AX883" s="279"/>
      <c r="AY883" s="279"/>
      <c r="AZ883" s="279"/>
      <c r="BA883" s="279"/>
      <c r="BB883" s="279"/>
      <c r="BC883" s="279"/>
      <c r="BD883" s="279"/>
      <c r="BE883" s="279"/>
      <c r="BF883" s="279"/>
      <c r="BG883" s="279"/>
      <c r="BH883" s="279"/>
      <c r="BI883" s="279"/>
      <c r="BJ883" s="279"/>
      <c r="BK883" s="279"/>
      <c r="BL883" s="279"/>
      <c r="BM883" s="279"/>
      <c r="BN883" s="279"/>
      <c r="BO883" s="279"/>
      <c r="BP883" s="279"/>
      <c r="BQ883" s="279"/>
      <c r="BR883" s="279"/>
      <c r="BS883" s="279"/>
      <c r="BT883" s="279"/>
      <c r="BU883" s="279"/>
      <c r="BV883" s="279"/>
      <c r="BW883" s="279"/>
      <c r="BX883" s="279"/>
      <c r="BY883" s="279"/>
      <c r="BZ883" s="279"/>
      <c r="CA883" s="279"/>
      <c r="CB883" s="279"/>
      <c r="CC883" s="279"/>
      <c r="CD883" s="279"/>
      <c r="CE883" s="279"/>
      <c r="CF883" s="279"/>
      <c r="CG883" s="279"/>
      <c r="CH883" s="279"/>
      <c r="CI883" s="279"/>
      <c r="CJ883" s="279"/>
      <c r="CK883" s="279"/>
      <c r="CL883" s="279"/>
      <c r="CM883" s="279"/>
      <c r="CN883" s="279"/>
      <c r="CO883" s="279"/>
      <c r="CP883" s="289" t="str">
        <f t="shared" si="44"/>
        <v/>
      </c>
      <c r="CQ883" s="202"/>
    </row>
    <row r="884" spans="1:95" x14ac:dyDescent="0.3">
      <c r="A884" s="99"/>
      <c r="B884" s="268">
        <f t="shared" si="45"/>
        <v>875</v>
      </c>
      <c r="C884" s="280"/>
      <c r="D884" s="280"/>
      <c r="F884" s="280"/>
      <c r="G884" s="282"/>
      <c r="H884" s="101"/>
      <c r="I884" s="283"/>
      <c r="J884" s="283"/>
      <c r="K884" s="283"/>
      <c r="L884" s="283"/>
      <c r="M884" s="283"/>
      <c r="N884" s="283"/>
      <c r="O884" s="283"/>
      <c r="P884" s="101"/>
      <c r="Q884" s="283"/>
      <c r="R884" s="283"/>
      <c r="S884" s="283"/>
      <c r="T884" s="283"/>
      <c r="U884" s="283"/>
      <c r="V884" s="283"/>
      <c r="W884" s="283"/>
      <c r="X884" s="102"/>
      <c r="Y884" s="284"/>
      <c r="Z884" s="284"/>
      <c r="AA884" s="284"/>
      <c r="AB884" s="206" t="str">
        <f t="shared" si="43"/>
        <v/>
      </c>
      <c r="AC884" s="285"/>
      <c r="AD884" s="286"/>
      <c r="AE884" s="102"/>
      <c r="AF884" s="287"/>
      <c r="AG884" s="287"/>
      <c r="AH884" s="102"/>
      <c r="AI884" s="279"/>
      <c r="AJ884" s="279"/>
      <c r="AK884" s="279"/>
      <c r="AL884" s="279"/>
      <c r="AM884" s="279"/>
      <c r="AN884" s="279"/>
      <c r="AO884" s="279"/>
      <c r="AP884" s="279"/>
      <c r="AQ884" s="92"/>
      <c r="AR884" s="279"/>
      <c r="AS884" s="279"/>
      <c r="AT884" s="279"/>
      <c r="AU884" s="279"/>
      <c r="AV884" s="279"/>
      <c r="AW884" s="279"/>
      <c r="AX884" s="279"/>
      <c r="AY884" s="279"/>
      <c r="AZ884" s="279"/>
      <c r="BA884" s="279"/>
      <c r="BB884" s="279"/>
      <c r="BC884" s="279"/>
      <c r="BD884" s="279"/>
      <c r="BE884" s="279"/>
      <c r="BF884" s="279"/>
      <c r="BG884" s="279"/>
      <c r="BH884" s="279"/>
      <c r="BI884" s="279"/>
      <c r="BJ884" s="279"/>
      <c r="BK884" s="279"/>
      <c r="BL884" s="279"/>
      <c r="BM884" s="279"/>
      <c r="BN884" s="279"/>
      <c r="BO884" s="279"/>
      <c r="BP884" s="279"/>
      <c r="BQ884" s="279"/>
      <c r="BR884" s="279"/>
      <c r="BS884" s="279"/>
      <c r="BT884" s="279"/>
      <c r="BU884" s="279"/>
      <c r="BV884" s="279"/>
      <c r="BW884" s="279"/>
      <c r="BX884" s="279"/>
      <c r="BY884" s="279"/>
      <c r="BZ884" s="279"/>
      <c r="CA884" s="279"/>
      <c r="CB884" s="279"/>
      <c r="CC884" s="279"/>
      <c r="CD884" s="279"/>
      <c r="CE884" s="279"/>
      <c r="CF884" s="279"/>
      <c r="CG884" s="279"/>
      <c r="CH884" s="279"/>
      <c r="CI884" s="279"/>
      <c r="CJ884" s="279"/>
      <c r="CK884" s="279"/>
      <c r="CL884" s="279"/>
      <c r="CM884" s="279"/>
      <c r="CN884" s="279"/>
      <c r="CO884" s="279"/>
      <c r="CP884" s="289" t="str">
        <f t="shared" si="44"/>
        <v/>
      </c>
      <c r="CQ884" s="202"/>
    </row>
    <row r="885" spans="1:95" x14ac:dyDescent="0.3">
      <c r="A885" s="99"/>
      <c r="B885" s="268">
        <f t="shared" si="45"/>
        <v>876</v>
      </c>
      <c r="C885" s="280"/>
      <c r="D885" s="280"/>
      <c r="F885" s="280"/>
      <c r="G885" s="282"/>
      <c r="H885" s="101"/>
      <c r="I885" s="283"/>
      <c r="J885" s="283"/>
      <c r="K885" s="283"/>
      <c r="L885" s="283"/>
      <c r="M885" s="283"/>
      <c r="N885" s="283"/>
      <c r="O885" s="283"/>
      <c r="P885" s="101"/>
      <c r="Q885" s="283"/>
      <c r="R885" s="283"/>
      <c r="S885" s="283"/>
      <c r="T885" s="283"/>
      <c r="U885" s="283"/>
      <c r="V885" s="283"/>
      <c r="W885" s="283"/>
      <c r="X885" s="102"/>
      <c r="Y885" s="284"/>
      <c r="Z885" s="284"/>
      <c r="AA885" s="284"/>
      <c r="AB885" s="206" t="str">
        <f t="shared" si="43"/>
        <v/>
      </c>
      <c r="AC885" s="285"/>
      <c r="AD885" s="286"/>
      <c r="AE885" s="102"/>
      <c r="AF885" s="287"/>
      <c r="AG885" s="287"/>
      <c r="AH885" s="102"/>
      <c r="AI885" s="279"/>
      <c r="AJ885" s="279"/>
      <c r="AK885" s="279"/>
      <c r="AL885" s="279"/>
      <c r="AM885" s="279"/>
      <c r="AN885" s="279"/>
      <c r="AO885" s="279"/>
      <c r="AP885" s="279"/>
      <c r="AQ885" s="92"/>
      <c r="AR885" s="279"/>
      <c r="AS885" s="279"/>
      <c r="AT885" s="279"/>
      <c r="AU885" s="279"/>
      <c r="AV885" s="279"/>
      <c r="AW885" s="279"/>
      <c r="AX885" s="279"/>
      <c r="AY885" s="279"/>
      <c r="AZ885" s="279"/>
      <c r="BA885" s="279"/>
      <c r="BB885" s="279"/>
      <c r="BC885" s="279"/>
      <c r="BD885" s="279"/>
      <c r="BE885" s="279"/>
      <c r="BF885" s="279"/>
      <c r="BG885" s="279"/>
      <c r="BH885" s="279"/>
      <c r="BI885" s="279"/>
      <c r="BJ885" s="279"/>
      <c r="BK885" s="279"/>
      <c r="BL885" s="279"/>
      <c r="BM885" s="279"/>
      <c r="BN885" s="279"/>
      <c r="BO885" s="279"/>
      <c r="BP885" s="279"/>
      <c r="BQ885" s="279"/>
      <c r="BR885" s="279"/>
      <c r="BS885" s="279"/>
      <c r="BT885" s="279"/>
      <c r="BU885" s="279"/>
      <c r="BV885" s="279"/>
      <c r="BW885" s="279"/>
      <c r="BX885" s="279"/>
      <c r="BY885" s="279"/>
      <c r="BZ885" s="279"/>
      <c r="CA885" s="279"/>
      <c r="CB885" s="279"/>
      <c r="CC885" s="279"/>
      <c r="CD885" s="279"/>
      <c r="CE885" s="279"/>
      <c r="CF885" s="279"/>
      <c r="CG885" s="279"/>
      <c r="CH885" s="279"/>
      <c r="CI885" s="279"/>
      <c r="CJ885" s="279"/>
      <c r="CK885" s="279"/>
      <c r="CL885" s="279"/>
      <c r="CM885" s="279"/>
      <c r="CN885" s="279"/>
      <c r="CO885" s="279"/>
      <c r="CP885" s="289" t="str">
        <f t="shared" si="44"/>
        <v/>
      </c>
      <c r="CQ885" s="202"/>
    </row>
    <row r="886" spans="1:95" x14ac:dyDescent="0.3">
      <c r="A886" s="99"/>
      <c r="B886" s="268">
        <f t="shared" si="45"/>
        <v>877</v>
      </c>
      <c r="C886" s="280"/>
      <c r="D886" s="280"/>
      <c r="F886" s="280"/>
      <c r="G886" s="282"/>
      <c r="H886" s="101"/>
      <c r="I886" s="283"/>
      <c r="J886" s="283"/>
      <c r="K886" s="283"/>
      <c r="L886" s="283"/>
      <c r="M886" s="283"/>
      <c r="N886" s="283"/>
      <c r="O886" s="283"/>
      <c r="P886" s="101"/>
      <c r="Q886" s="283"/>
      <c r="R886" s="283"/>
      <c r="S886" s="283"/>
      <c r="T886" s="283"/>
      <c r="U886" s="283"/>
      <c r="V886" s="283"/>
      <c r="W886" s="283"/>
      <c r="X886" s="102"/>
      <c r="Y886" s="284"/>
      <c r="Z886" s="284"/>
      <c r="AA886" s="284"/>
      <c r="AB886" s="206" t="str">
        <f t="shared" si="43"/>
        <v/>
      </c>
      <c r="AC886" s="285"/>
      <c r="AD886" s="286"/>
      <c r="AE886" s="102"/>
      <c r="AF886" s="287"/>
      <c r="AG886" s="287"/>
      <c r="AH886" s="102"/>
      <c r="AI886" s="279"/>
      <c r="AJ886" s="279"/>
      <c r="AK886" s="279"/>
      <c r="AL886" s="279"/>
      <c r="AM886" s="279"/>
      <c r="AN886" s="279"/>
      <c r="AO886" s="279"/>
      <c r="AP886" s="279"/>
      <c r="AQ886" s="92"/>
      <c r="AR886" s="279"/>
      <c r="AS886" s="279"/>
      <c r="AT886" s="279"/>
      <c r="AU886" s="279"/>
      <c r="AV886" s="279"/>
      <c r="AW886" s="279"/>
      <c r="AX886" s="279"/>
      <c r="AY886" s="279"/>
      <c r="AZ886" s="279"/>
      <c r="BA886" s="279"/>
      <c r="BB886" s="279"/>
      <c r="BC886" s="279"/>
      <c r="BD886" s="279"/>
      <c r="BE886" s="279"/>
      <c r="BF886" s="279"/>
      <c r="BG886" s="279"/>
      <c r="BH886" s="279"/>
      <c r="BI886" s="279"/>
      <c r="BJ886" s="279"/>
      <c r="BK886" s="279"/>
      <c r="BL886" s="279"/>
      <c r="BM886" s="279"/>
      <c r="BN886" s="279"/>
      <c r="BO886" s="279"/>
      <c r="BP886" s="279"/>
      <c r="BQ886" s="279"/>
      <c r="BR886" s="279"/>
      <c r="BS886" s="279"/>
      <c r="BT886" s="279"/>
      <c r="BU886" s="279"/>
      <c r="BV886" s="279"/>
      <c r="BW886" s="279"/>
      <c r="BX886" s="279"/>
      <c r="BY886" s="279"/>
      <c r="BZ886" s="279"/>
      <c r="CA886" s="279"/>
      <c r="CB886" s="279"/>
      <c r="CC886" s="279"/>
      <c r="CD886" s="279"/>
      <c r="CE886" s="279"/>
      <c r="CF886" s="279"/>
      <c r="CG886" s="279"/>
      <c r="CH886" s="279"/>
      <c r="CI886" s="279"/>
      <c r="CJ886" s="279"/>
      <c r="CK886" s="279"/>
      <c r="CL886" s="279"/>
      <c r="CM886" s="279"/>
      <c r="CN886" s="279"/>
      <c r="CO886" s="279"/>
      <c r="CP886" s="289" t="str">
        <f t="shared" si="44"/>
        <v/>
      </c>
      <c r="CQ886" s="202"/>
    </row>
    <row r="887" spans="1:95" x14ac:dyDescent="0.3">
      <c r="A887" s="99"/>
      <c r="B887" s="268">
        <f t="shared" si="45"/>
        <v>878</v>
      </c>
      <c r="C887" s="280"/>
      <c r="D887" s="280"/>
      <c r="F887" s="280"/>
      <c r="G887" s="282"/>
      <c r="H887" s="101"/>
      <c r="I887" s="283"/>
      <c r="J887" s="283"/>
      <c r="K887" s="283"/>
      <c r="L887" s="283"/>
      <c r="M887" s="283"/>
      <c r="N887" s="283"/>
      <c r="O887" s="283"/>
      <c r="P887" s="101"/>
      <c r="Q887" s="283"/>
      <c r="R887" s="283"/>
      <c r="S887" s="283"/>
      <c r="T887" s="283"/>
      <c r="U887" s="283"/>
      <c r="V887" s="283"/>
      <c r="W887" s="283"/>
      <c r="X887" s="102"/>
      <c r="Y887" s="284"/>
      <c r="Z887" s="284"/>
      <c r="AA887" s="284"/>
      <c r="AB887" s="206" t="str">
        <f t="shared" si="43"/>
        <v/>
      </c>
      <c r="AC887" s="285"/>
      <c r="AD887" s="286"/>
      <c r="AE887" s="102"/>
      <c r="AF887" s="287"/>
      <c r="AG887" s="287"/>
      <c r="AH887" s="102"/>
      <c r="AI887" s="279"/>
      <c r="AJ887" s="279"/>
      <c r="AK887" s="279"/>
      <c r="AL887" s="279"/>
      <c r="AM887" s="279"/>
      <c r="AN887" s="279"/>
      <c r="AO887" s="279"/>
      <c r="AP887" s="279"/>
      <c r="AQ887" s="92"/>
      <c r="AR887" s="279"/>
      <c r="AS887" s="279"/>
      <c r="AT887" s="279"/>
      <c r="AU887" s="279"/>
      <c r="AV887" s="279"/>
      <c r="AW887" s="279"/>
      <c r="AX887" s="279"/>
      <c r="AY887" s="279"/>
      <c r="AZ887" s="279"/>
      <c r="BA887" s="279"/>
      <c r="BB887" s="279"/>
      <c r="BC887" s="279"/>
      <c r="BD887" s="279"/>
      <c r="BE887" s="279"/>
      <c r="BF887" s="279"/>
      <c r="BG887" s="279"/>
      <c r="BH887" s="279"/>
      <c r="BI887" s="279"/>
      <c r="BJ887" s="279"/>
      <c r="BK887" s="279"/>
      <c r="BL887" s="279"/>
      <c r="BM887" s="279"/>
      <c r="BN887" s="279"/>
      <c r="BO887" s="279"/>
      <c r="BP887" s="279"/>
      <c r="BQ887" s="279"/>
      <c r="BR887" s="279"/>
      <c r="BS887" s="279"/>
      <c r="BT887" s="279"/>
      <c r="BU887" s="279"/>
      <c r="BV887" s="279"/>
      <c r="BW887" s="279"/>
      <c r="BX887" s="279"/>
      <c r="BY887" s="279"/>
      <c r="BZ887" s="279"/>
      <c r="CA887" s="279"/>
      <c r="CB887" s="279"/>
      <c r="CC887" s="279"/>
      <c r="CD887" s="279"/>
      <c r="CE887" s="279"/>
      <c r="CF887" s="279"/>
      <c r="CG887" s="279"/>
      <c r="CH887" s="279"/>
      <c r="CI887" s="279"/>
      <c r="CJ887" s="279"/>
      <c r="CK887" s="279"/>
      <c r="CL887" s="279"/>
      <c r="CM887" s="279"/>
      <c r="CN887" s="279"/>
      <c r="CO887" s="279"/>
      <c r="CP887" s="289" t="str">
        <f t="shared" si="44"/>
        <v/>
      </c>
      <c r="CQ887" s="202"/>
    </row>
    <row r="888" spans="1:95" x14ac:dyDescent="0.3">
      <c r="A888" s="99"/>
      <c r="B888" s="268">
        <f t="shared" si="45"/>
        <v>879</v>
      </c>
      <c r="C888" s="280"/>
      <c r="D888" s="280"/>
      <c r="F888" s="280"/>
      <c r="G888" s="282"/>
      <c r="H888" s="101"/>
      <c r="I888" s="283"/>
      <c r="J888" s="283"/>
      <c r="K888" s="283"/>
      <c r="L888" s="283"/>
      <c r="M888" s="283"/>
      <c r="N888" s="283"/>
      <c r="O888" s="283"/>
      <c r="P888" s="101"/>
      <c r="Q888" s="283"/>
      <c r="R888" s="283"/>
      <c r="S888" s="283"/>
      <c r="T888" s="283"/>
      <c r="U888" s="283"/>
      <c r="V888" s="283"/>
      <c r="W888" s="283"/>
      <c r="X888" s="102"/>
      <c r="Y888" s="284"/>
      <c r="Z888" s="284"/>
      <c r="AA888" s="284"/>
      <c r="AB888" s="206" t="str">
        <f t="shared" si="43"/>
        <v/>
      </c>
      <c r="AC888" s="285"/>
      <c r="AD888" s="286"/>
      <c r="AE888" s="102"/>
      <c r="AF888" s="287"/>
      <c r="AG888" s="287"/>
      <c r="AH888" s="102"/>
      <c r="AI888" s="279"/>
      <c r="AJ888" s="279"/>
      <c r="AK888" s="279"/>
      <c r="AL888" s="279"/>
      <c r="AM888" s="279"/>
      <c r="AN888" s="279"/>
      <c r="AO888" s="279"/>
      <c r="AP888" s="279"/>
      <c r="AQ888" s="92"/>
      <c r="AR888" s="279"/>
      <c r="AS888" s="279"/>
      <c r="AT888" s="279"/>
      <c r="AU888" s="279"/>
      <c r="AV888" s="279"/>
      <c r="AW888" s="279"/>
      <c r="AX888" s="279"/>
      <c r="AY888" s="279"/>
      <c r="AZ888" s="279"/>
      <c r="BA888" s="279"/>
      <c r="BB888" s="279"/>
      <c r="BC888" s="279"/>
      <c r="BD888" s="279"/>
      <c r="BE888" s="279"/>
      <c r="BF888" s="279"/>
      <c r="BG888" s="279"/>
      <c r="BH888" s="279"/>
      <c r="BI888" s="279"/>
      <c r="BJ888" s="279"/>
      <c r="BK888" s="279"/>
      <c r="BL888" s="279"/>
      <c r="BM888" s="279"/>
      <c r="BN888" s="279"/>
      <c r="BO888" s="279"/>
      <c r="BP888" s="279"/>
      <c r="BQ888" s="279"/>
      <c r="BR888" s="279"/>
      <c r="BS888" s="279"/>
      <c r="BT888" s="279"/>
      <c r="BU888" s="279"/>
      <c r="BV888" s="279"/>
      <c r="BW888" s="279"/>
      <c r="BX888" s="279"/>
      <c r="BY888" s="279"/>
      <c r="BZ888" s="279"/>
      <c r="CA888" s="279"/>
      <c r="CB888" s="279"/>
      <c r="CC888" s="279"/>
      <c r="CD888" s="279"/>
      <c r="CE888" s="279"/>
      <c r="CF888" s="279"/>
      <c r="CG888" s="279"/>
      <c r="CH888" s="279"/>
      <c r="CI888" s="279"/>
      <c r="CJ888" s="279"/>
      <c r="CK888" s="279"/>
      <c r="CL888" s="279"/>
      <c r="CM888" s="279"/>
      <c r="CN888" s="279"/>
      <c r="CO888" s="279"/>
      <c r="CP888" s="289" t="str">
        <f t="shared" si="44"/>
        <v/>
      </c>
      <c r="CQ888" s="202"/>
    </row>
    <row r="889" spans="1:95" x14ac:dyDescent="0.3">
      <c r="A889" s="99"/>
      <c r="B889" s="268">
        <f t="shared" si="45"/>
        <v>880</v>
      </c>
      <c r="C889" s="280"/>
      <c r="D889" s="280"/>
      <c r="F889" s="280"/>
      <c r="G889" s="282"/>
      <c r="H889" s="101"/>
      <c r="I889" s="283"/>
      <c r="J889" s="283"/>
      <c r="K889" s="283"/>
      <c r="L889" s="283"/>
      <c r="M889" s="283"/>
      <c r="N889" s="283"/>
      <c r="O889" s="283"/>
      <c r="P889" s="101"/>
      <c r="Q889" s="283"/>
      <c r="R889" s="283"/>
      <c r="S889" s="283"/>
      <c r="T889" s="283"/>
      <c r="U889" s="283"/>
      <c r="V889" s="283"/>
      <c r="W889" s="283"/>
      <c r="X889" s="102"/>
      <c r="Y889" s="284"/>
      <c r="Z889" s="284"/>
      <c r="AA889" s="284"/>
      <c r="AB889" s="206" t="str">
        <f t="shared" si="43"/>
        <v/>
      </c>
      <c r="AC889" s="285"/>
      <c r="AD889" s="286"/>
      <c r="AE889" s="102"/>
      <c r="AF889" s="287"/>
      <c r="AG889" s="287"/>
      <c r="AH889" s="102"/>
      <c r="AI889" s="279"/>
      <c r="AJ889" s="279"/>
      <c r="AK889" s="279"/>
      <c r="AL889" s="279"/>
      <c r="AM889" s="279"/>
      <c r="AN889" s="279"/>
      <c r="AO889" s="279"/>
      <c r="AP889" s="279"/>
      <c r="AQ889" s="92"/>
      <c r="AR889" s="279"/>
      <c r="AS889" s="279"/>
      <c r="AT889" s="279"/>
      <c r="AU889" s="279"/>
      <c r="AV889" s="279"/>
      <c r="AW889" s="279"/>
      <c r="AX889" s="279"/>
      <c r="AY889" s="279"/>
      <c r="AZ889" s="279"/>
      <c r="BA889" s="279"/>
      <c r="BB889" s="279"/>
      <c r="BC889" s="279"/>
      <c r="BD889" s="279"/>
      <c r="BE889" s="279"/>
      <c r="BF889" s="279"/>
      <c r="BG889" s="279"/>
      <c r="BH889" s="279"/>
      <c r="BI889" s="279"/>
      <c r="BJ889" s="279"/>
      <c r="BK889" s="279"/>
      <c r="BL889" s="279"/>
      <c r="BM889" s="279"/>
      <c r="BN889" s="279"/>
      <c r="BO889" s="279"/>
      <c r="BP889" s="279"/>
      <c r="BQ889" s="279"/>
      <c r="BR889" s="279"/>
      <c r="BS889" s="279"/>
      <c r="BT889" s="279"/>
      <c r="BU889" s="279"/>
      <c r="BV889" s="279"/>
      <c r="BW889" s="279"/>
      <c r="BX889" s="279"/>
      <c r="BY889" s="279"/>
      <c r="BZ889" s="279"/>
      <c r="CA889" s="279"/>
      <c r="CB889" s="279"/>
      <c r="CC889" s="279"/>
      <c r="CD889" s="279"/>
      <c r="CE889" s="279"/>
      <c r="CF889" s="279"/>
      <c r="CG889" s="279"/>
      <c r="CH889" s="279"/>
      <c r="CI889" s="279"/>
      <c r="CJ889" s="279"/>
      <c r="CK889" s="279"/>
      <c r="CL889" s="279"/>
      <c r="CM889" s="279"/>
      <c r="CN889" s="279"/>
      <c r="CO889" s="279"/>
      <c r="CP889" s="289" t="str">
        <f t="shared" si="44"/>
        <v/>
      </c>
      <c r="CQ889" s="202"/>
    </row>
    <row r="890" spans="1:95" x14ac:dyDescent="0.3">
      <c r="A890" s="99"/>
      <c r="B890" s="268">
        <f t="shared" si="45"/>
        <v>881</v>
      </c>
      <c r="C890" s="280"/>
      <c r="D890" s="280"/>
      <c r="F890" s="280"/>
      <c r="G890" s="282"/>
      <c r="H890" s="101"/>
      <c r="I890" s="283"/>
      <c r="J890" s="283"/>
      <c r="K890" s="283"/>
      <c r="L890" s="283"/>
      <c r="M890" s="283"/>
      <c r="N890" s="283"/>
      <c r="O890" s="283"/>
      <c r="P890" s="101"/>
      <c r="Q890" s="283"/>
      <c r="R890" s="283"/>
      <c r="S890" s="283"/>
      <c r="T890" s="283"/>
      <c r="U890" s="283"/>
      <c r="V890" s="283"/>
      <c r="W890" s="283"/>
      <c r="X890" s="102"/>
      <c r="Y890" s="284"/>
      <c r="Z890" s="284"/>
      <c r="AA890" s="284"/>
      <c r="AB890" s="206" t="str">
        <f t="shared" si="43"/>
        <v/>
      </c>
      <c r="AC890" s="285"/>
      <c r="AD890" s="286"/>
      <c r="AE890" s="102"/>
      <c r="AF890" s="287"/>
      <c r="AG890" s="287"/>
      <c r="AH890" s="102"/>
      <c r="AI890" s="279"/>
      <c r="AJ890" s="279"/>
      <c r="AK890" s="279"/>
      <c r="AL890" s="279"/>
      <c r="AM890" s="279"/>
      <c r="AN890" s="279"/>
      <c r="AO890" s="279"/>
      <c r="AP890" s="279"/>
      <c r="AQ890" s="92"/>
      <c r="AR890" s="279"/>
      <c r="AS890" s="279"/>
      <c r="AT890" s="279"/>
      <c r="AU890" s="279"/>
      <c r="AV890" s="279"/>
      <c r="AW890" s="279"/>
      <c r="AX890" s="279"/>
      <c r="AY890" s="279"/>
      <c r="AZ890" s="279"/>
      <c r="BA890" s="279"/>
      <c r="BB890" s="279"/>
      <c r="BC890" s="279"/>
      <c r="BD890" s="279"/>
      <c r="BE890" s="279"/>
      <c r="BF890" s="279"/>
      <c r="BG890" s="279"/>
      <c r="BH890" s="279"/>
      <c r="BI890" s="279"/>
      <c r="BJ890" s="279"/>
      <c r="BK890" s="279"/>
      <c r="BL890" s="279"/>
      <c r="BM890" s="279"/>
      <c r="BN890" s="279"/>
      <c r="BO890" s="279"/>
      <c r="BP890" s="279"/>
      <c r="BQ890" s="279"/>
      <c r="BR890" s="279"/>
      <c r="BS890" s="279"/>
      <c r="BT890" s="279"/>
      <c r="BU890" s="279"/>
      <c r="BV890" s="279"/>
      <c r="BW890" s="279"/>
      <c r="BX890" s="279"/>
      <c r="BY890" s="279"/>
      <c r="BZ890" s="279"/>
      <c r="CA890" s="279"/>
      <c r="CB890" s="279"/>
      <c r="CC890" s="279"/>
      <c r="CD890" s="279"/>
      <c r="CE890" s="279"/>
      <c r="CF890" s="279"/>
      <c r="CG890" s="279"/>
      <c r="CH890" s="279"/>
      <c r="CI890" s="279"/>
      <c r="CJ890" s="279"/>
      <c r="CK890" s="279"/>
      <c r="CL890" s="279"/>
      <c r="CM890" s="279"/>
      <c r="CN890" s="279"/>
      <c r="CO890" s="279"/>
      <c r="CP890" s="289" t="str">
        <f t="shared" si="44"/>
        <v/>
      </c>
      <c r="CQ890" s="202"/>
    </row>
    <row r="891" spans="1:95" x14ac:dyDescent="0.3">
      <c r="A891" s="99"/>
      <c r="B891" s="268">
        <f t="shared" si="45"/>
        <v>882</v>
      </c>
      <c r="C891" s="280"/>
      <c r="D891" s="280"/>
      <c r="F891" s="280"/>
      <c r="G891" s="282"/>
      <c r="H891" s="101"/>
      <c r="I891" s="283"/>
      <c r="J891" s="283"/>
      <c r="K891" s="283"/>
      <c r="L891" s="283"/>
      <c r="M891" s="283"/>
      <c r="N891" s="283"/>
      <c r="O891" s="283"/>
      <c r="P891" s="101"/>
      <c r="Q891" s="283"/>
      <c r="R891" s="283"/>
      <c r="S891" s="283"/>
      <c r="T891" s="283"/>
      <c r="U891" s="283"/>
      <c r="V891" s="283"/>
      <c r="W891" s="283"/>
      <c r="X891" s="102"/>
      <c r="Y891" s="284"/>
      <c r="Z891" s="284"/>
      <c r="AA891" s="284"/>
      <c r="AB891" s="206" t="str">
        <f t="shared" si="43"/>
        <v/>
      </c>
      <c r="AC891" s="285"/>
      <c r="AD891" s="286"/>
      <c r="AE891" s="102"/>
      <c r="AF891" s="287"/>
      <c r="AG891" s="287"/>
      <c r="AH891" s="102"/>
      <c r="AI891" s="279"/>
      <c r="AJ891" s="279"/>
      <c r="AK891" s="279"/>
      <c r="AL891" s="279"/>
      <c r="AM891" s="279"/>
      <c r="AN891" s="279"/>
      <c r="AO891" s="279"/>
      <c r="AP891" s="279"/>
      <c r="AQ891" s="92"/>
      <c r="AR891" s="279"/>
      <c r="AS891" s="279"/>
      <c r="AT891" s="279"/>
      <c r="AU891" s="279"/>
      <c r="AV891" s="279"/>
      <c r="AW891" s="279"/>
      <c r="AX891" s="279"/>
      <c r="AY891" s="279"/>
      <c r="AZ891" s="279"/>
      <c r="BA891" s="279"/>
      <c r="BB891" s="279"/>
      <c r="BC891" s="279"/>
      <c r="BD891" s="279"/>
      <c r="BE891" s="279"/>
      <c r="BF891" s="279"/>
      <c r="BG891" s="279"/>
      <c r="BH891" s="279"/>
      <c r="BI891" s="279"/>
      <c r="BJ891" s="279"/>
      <c r="BK891" s="279"/>
      <c r="BL891" s="279"/>
      <c r="BM891" s="279"/>
      <c r="BN891" s="279"/>
      <c r="BO891" s="279"/>
      <c r="BP891" s="279"/>
      <c r="BQ891" s="279"/>
      <c r="BR891" s="279"/>
      <c r="BS891" s="279"/>
      <c r="BT891" s="279"/>
      <c r="BU891" s="279"/>
      <c r="BV891" s="279"/>
      <c r="BW891" s="279"/>
      <c r="BX891" s="279"/>
      <c r="BY891" s="279"/>
      <c r="BZ891" s="279"/>
      <c r="CA891" s="279"/>
      <c r="CB891" s="279"/>
      <c r="CC891" s="279"/>
      <c r="CD891" s="279"/>
      <c r="CE891" s="279"/>
      <c r="CF891" s="279"/>
      <c r="CG891" s="279"/>
      <c r="CH891" s="279"/>
      <c r="CI891" s="279"/>
      <c r="CJ891" s="279"/>
      <c r="CK891" s="279"/>
      <c r="CL891" s="279"/>
      <c r="CM891" s="279"/>
      <c r="CN891" s="279"/>
      <c r="CO891" s="279"/>
      <c r="CP891" s="289" t="str">
        <f t="shared" si="44"/>
        <v/>
      </c>
      <c r="CQ891" s="202"/>
    </row>
    <row r="892" spans="1:95" x14ac:dyDescent="0.3">
      <c r="A892" s="99"/>
      <c r="B892" s="268">
        <f t="shared" si="45"/>
        <v>883</v>
      </c>
      <c r="C892" s="280"/>
      <c r="D892" s="280"/>
      <c r="F892" s="280"/>
      <c r="G892" s="282"/>
      <c r="H892" s="101"/>
      <c r="I892" s="283"/>
      <c r="J892" s="283"/>
      <c r="K892" s="283"/>
      <c r="L892" s="283"/>
      <c r="M892" s="283"/>
      <c r="N892" s="283"/>
      <c r="O892" s="283"/>
      <c r="P892" s="101"/>
      <c r="Q892" s="283"/>
      <c r="R892" s="283"/>
      <c r="S892" s="283"/>
      <c r="T892" s="283"/>
      <c r="U892" s="283"/>
      <c r="V892" s="283"/>
      <c r="W892" s="283"/>
      <c r="X892" s="102"/>
      <c r="Y892" s="284"/>
      <c r="Z892" s="284"/>
      <c r="AA892" s="284"/>
      <c r="AB892" s="206" t="str">
        <f t="shared" si="43"/>
        <v/>
      </c>
      <c r="AC892" s="285"/>
      <c r="AD892" s="286"/>
      <c r="AE892" s="102"/>
      <c r="AF892" s="287"/>
      <c r="AG892" s="287"/>
      <c r="AH892" s="102"/>
      <c r="AI892" s="279"/>
      <c r="AJ892" s="279"/>
      <c r="AK892" s="279"/>
      <c r="AL892" s="279"/>
      <c r="AM892" s="279"/>
      <c r="AN892" s="279"/>
      <c r="AO892" s="279"/>
      <c r="AP892" s="279"/>
      <c r="AQ892" s="92"/>
      <c r="AR892" s="279"/>
      <c r="AS892" s="279"/>
      <c r="AT892" s="279"/>
      <c r="AU892" s="279"/>
      <c r="AV892" s="279"/>
      <c r="AW892" s="279"/>
      <c r="AX892" s="279"/>
      <c r="AY892" s="279"/>
      <c r="AZ892" s="279"/>
      <c r="BA892" s="279"/>
      <c r="BB892" s="279"/>
      <c r="BC892" s="279"/>
      <c r="BD892" s="279"/>
      <c r="BE892" s="279"/>
      <c r="BF892" s="279"/>
      <c r="BG892" s="279"/>
      <c r="BH892" s="279"/>
      <c r="BI892" s="279"/>
      <c r="BJ892" s="279"/>
      <c r="BK892" s="279"/>
      <c r="BL892" s="279"/>
      <c r="BM892" s="279"/>
      <c r="BN892" s="279"/>
      <c r="BO892" s="279"/>
      <c r="BP892" s="279"/>
      <c r="BQ892" s="279"/>
      <c r="BR892" s="279"/>
      <c r="BS892" s="279"/>
      <c r="BT892" s="279"/>
      <c r="BU892" s="279"/>
      <c r="BV892" s="279"/>
      <c r="BW892" s="279"/>
      <c r="BX892" s="279"/>
      <c r="BY892" s="279"/>
      <c r="BZ892" s="279"/>
      <c r="CA892" s="279"/>
      <c r="CB892" s="279"/>
      <c r="CC892" s="279"/>
      <c r="CD892" s="279"/>
      <c r="CE892" s="279"/>
      <c r="CF892" s="279"/>
      <c r="CG892" s="279"/>
      <c r="CH892" s="279"/>
      <c r="CI892" s="279"/>
      <c r="CJ892" s="279"/>
      <c r="CK892" s="279"/>
      <c r="CL892" s="279"/>
      <c r="CM892" s="279"/>
      <c r="CN892" s="279"/>
      <c r="CO892" s="279"/>
      <c r="CP892" s="289" t="str">
        <f t="shared" si="44"/>
        <v/>
      </c>
      <c r="CQ892" s="202"/>
    </row>
    <row r="893" spans="1:95" x14ac:dyDescent="0.3">
      <c r="A893" s="99"/>
      <c r="B893" s="268">
        <f t="shared" si="45"/>
        <v>884</v>
      </c>
      <c r="C893" s="280"/>
      <c r="D893" s="280"/>
      <c r="F893" s="280"/>
      <c r="G893" s="282"/>
      <c r="H893" s="101"/>
      <c r="I893" s="283"/>
      <c r="J893" s="283"/>
      <c r="K893" s="283"/>
      <c r="L893" s="283"/>
      <c r="M893" s="283"/>
      <c r="N893" s="283"/>
      <c r="O893" s="283"/>
      <c r="P893" s="101"/>
      <c r="Q893" s="283"/>
      <c r="R893" s="283"/>
      <c r="S893" s="283"/>
      <c r="T893" s="283"/>
      <c r="U893" s="283"/>
      <c r="V893" s="283"/>
      <c r="W893" s="283"/>
      <c r="X893" s="102"/>
      <c r="Y893" s="284"/>
      <c r="Z893" s="284"/>
      <c r="AA893" s="284"/>
      <c r="AB893" s="206" t="str">
        <f t="shared" si="43"/>
        <v/>
      </c>
      <c r="AC893" s="285"/>
      <c r="AD893" s="286"/>
      <c r="AE893" s="102"/>
      <c r="AF893" s="287"/>
      <c r="AG893" s="287"/>
      <c r="AH893" s="102"/>
      <c r="AI893" s="279"/>
      <c r="AJ893" s="279"/>
      <c r="AK893" s="279"/>
      <c r="AL893" s="279"/>
      <c r="AM893" s="279"/>
      <c r="AN893" s="279"/>
      <c r="AO893" s="279"/>
      <c r="AP893" s="279"/>
      <c r="AQ893" s="92"/>
      <c r="AR893" s="279"/>
      <c r="AS893" s="279"/>
      <c r="AT893" s="279"/>
      <c r="AU893" s="279"/>
      <c r="AV893" s="279"/>
      <c r="AW893" s="279"/>
      <c r="AX893" s="279"/>
      <c r="AY893" s="279"/>
      <c r="AZ893" s="279"/>
      <c r="BA893" s="279"/>
      <c r="BB893" s="279"/>
      <c r="BC893" s="279"/>
      <c r="BD893" s="279"/>
      <c r="BE893" s="279"/>
      <c r="BF893" s="279"/>
      <c r="BG893" s="279"/>
      <c r="BH893" s="279"/>
      <c r="BI893" s="279"/>
      <c r="BJ893" s="279"/>
      <c r="BK893" s="279"/>
      <c r="BL893" s="279"/>
      <c r="BM893" s="279"/>
      <c r="BN893" s="279"/>
      <c r="BO893" s="279"/>
      <c r="BP893" s="279"/>
      <c r="BQ893" s="279"/>
      <c r="BR893" s="279"/>
      <c r="BS893" s="279"/>
      <c r="BT893" s="279"/>
      <c r="BU893" s="279"/>
      <c r="BV893" s="279"/>
      <c r="BW893" s="279"/>
      <c r="BX893" s="279"/>
      <c r="BY893" s="279"/>
      <c r="BZ893" s="279"/>
      <c r="CA893" s="279"/>
      <c r="CB893" s="279"/>
      <c r="CC893" s="279"/>
      <c r="CD893" s="279"/>
      <c r="CE893" s="279"/>
      <c r="CF893" s="279"/>
      <c r="CG893" s="279"/>
      <c r="CH893" s="279"/>
      <c r="CI893" s="279"/>
      <c r="CJ893" s="279"/>
      <c r="CK893" s="279"/>
      <c r="CL893" s="279"/>
      <c r="CM893" s="279"/>
      <c r="CN893" s="279"/>
      <c r="CO893" s="279"/>
      <c r="CP893" s="289" t="str">
        <f t="shared" si="44"/>
        <v/>
      </c>
      <c r="CQ893" s="202"/>
    </row>
    <row r="894" spans="1:95" x14ac:dyDescent="0.3">
      <c r="A894" s="99"/>
      <c r="B894" s="268">
        <f t="shared" si="45"/>
        <v>885</v>
      </c>
      <c r="C894" s="280"/>
      <c r="D894" s="280"/>
      <c r="F894" s="280"/>
      <c r="G894" s="282"/>
      <c r="H894" s="101"/>
      <c r="I894" s="283"/>
      <c r="J894" s="283"/>
      <c r="K894" s="283"/>
      <c r="L894" s="283"/>
      <c r="M894" s="283"/>
      <c r="N894" s="283"/>
      <c r="O894" s="283"/>
      <c r="P894" s="101"/>
      <c r="Q894" s="283"/>
      <c r="R894" s="283"/>
      <c r="S894" s="283"/>
      <c r="T894" s="283"/>
      <c r="U894" s="283"/>
      <c r="V894" s="283"/>
      <c r="W894" s="283"/>
      <c r="X894" s="102"/>
      <c r="Y894" s="284"/>
      <c r="Z894" s="284"/>
      <c r="AA894" s="284"/>
      <c r="AB894" s="206" t="str">
        <f t="shared" si="43"/>
        <v/>
      </c>
      <c r="AC894" s="285"/>
      <c r="AD894" s="286"/>
      <c r="AE894" s="102"/>
      <c r="AF894" s="287"/>
      <c r="AG894" s="287"/>
      <c r="AH894" s="102"/>
      <c r="AI894" s="279"/>
      <c r="AJ894" s="279"/>
      <c r="AK894" s="279"/>
      <c r="AL894" s="279"/>
      <c r="AM894" s="279"/>
      <c r="AN894" s="279"/>
      <c r="AO894" s="279"/>
      <c r="AP894" s="279"/>
      <c r="AQ894" s="92"/>
      <c r="AR894" s="279"/>
      <c r="AS894" s="279"/>
      <c r="AT894" s="279"/>
      <c r="AU894" s="279"/>
      <c r="AV894" s="279"/>
      <c r="AW894" s="279"/>
      <c r="AX894" s="279"/>
      <c r="AY894" s="279"/>
      <c r="AZ894" s="279"/>
      <c r="BA894" s="279"/>
      <c r="BB894" s="279"/>
      <c r="BC894" s="279"/>
      <c r="BD894" s="279"/>
      <c r="BE894" s="279"/>
      <c r="BF894" s="279"/>
      <c r="BG894" s="279"/>
      <c r="BH894" s="279"/>
      <c r="BI894" s="279"/>
      <c r="BJ894" s="279"/>
      <c r="BK894" s="279"/>
      <c r="BL894" s="279"/>
      <c r="BM894" s="279"/>
      <c r="BN894" s="279"/>
      <c r="BO894" s="279"/>
      <c r="BP894" s="279"/>
      <c r="BQ894" s="279"/>
      <c r="BR894" s="279"/>
      <c r="BS894" s="279"/>
      <c r="BT894" s="279"/>
      <c r="BU894" s="279"/>
      <c r="BV894" s="279"/>
      <c r="BW894" s="279"/>
      <c r="BX894" s="279"/>
      <c r="BY894" s="279"/>
      <c r="BZ894" s="279"/>
      <c r="CA894" s="279"/>
      <c r="CB894" s="279"/>
      <c r="CC894" s="279"/>
      <c r="CD894" s="279"/>
      <c r="CE894" s="279"/>
      <c r="CF894" s="279"/>
      <c r="CG894" s="279"/>
      <c r="CH894" s="279"/>
      <c r="CI894" s="279"/>
      <c r="CJ894" s="279"/>
      <c r="CK894" s="279"/>
      <c r="CL894" s="279"/>
      <c r="CM894" s="279"/>
      <c r="CN894" s="279"/>
      <c r="CO894" s="279"/>
      <c r="CP894" s="289" t="str">
        <f t="shared" si="44"/>
        <v/>
      </c>
      <c r="CQ894" s="202"/>
    </row>
    <row r="895" spans="1:95" x14ac:dyDescent="0.3">
      <c r="A895" s="99"/>
      <c r="B895" s="268">
        <f t="shared" si="45"/>
        <v>886</v>
      </c>
      <c r="C895" s="280"/>
      <c r="D895" s="280"/>
      <c r="F895" s="280"/>
      <c r="G895" s="282"/>
      <c r="H895" s="101"/>
      <c r="I895" s="283"/>
      <c r="J895" s="283"/>
      <c r="K895" s="283"/>
      <c r="L895" s="283"/>
      <c r="M895" s="283"/>
      <c r="N895" s="283"/>
      <c r="O895" s="283"/>
      <c r="P895" s="101"/>
      <c r="Q895" s="283"/>
      <c r="R895" s="283"/>
      <c r="S895" s="283"/>
      <c r="T895" s="283"/>
      <c r="U895" s="283"/>
      <c r="V895" s="283"/>
      <c r="W895" s="283"/>
      <c r="X895" s="102"/>
      <c r="Y895" s="284"/>
      <c r="Z895" s="284"/>
      <c r="AA895" s="284"/>
      <c r="AB895" s="206" t="str">
        <f t="shared" si="43"/>
        <v/>
      </c>
      <c r="AC895" s="285"/>
      <c r="AD895" s="286"/>
      <c r="AE895" s="102"/>
      <c r="AF895" s="287"/>
      <c r="AG895" s="287"/>
      <c r="AH895" s="102"/>
      <c r="AI895" s="279"/>
      <c r="AJ895" s="279"/>
      <c r="AK895" s="279"/>
      <c r="AL895" s="279"/>
      <c r="AM895" s="279"/>
      <c r="AN895" s="279"/>
      <c r="AO895" s="279"/>
      <c r="AP895" s="279"/>
      <c r="AQ895" s="92"/>
      <c r="AR895" s="279"/>
      <c r="AS895" s="279"/>
      <c r="AT895" s="279"/>
      <c r="AU895" s="279"/>
      <c r="AV895" s="279"/>
      <c r="AW895" s="279"/>
      <c r="AX895" s="279"/>
      <c r="AY895" s="279"/>
      <c r="AZ895" s="279"/>
      <c r="BA895" s="279"/>
      <c r="BB895" s="279"/>
      <c r="BC895" s="279"/>
      <c r="BD895" s="279"/>
      <c r="BE895" s="279"/>
      <c r="BF895" s="279"/>
      <c r="BG895" s="279"/>
      <c r="BH895" s="279"/>
      <c r="BI895" s="279"/>
      <c r="BJ895" s="279"/>
      <c r="BK895" s="279"/>
      <c r="BL895" s="279"/>
      <c r="BM895" s="279"/>
      <c r="BN895" s="279"/>
      <c r="BO895" s="279"/>
      <c r="BP895" s="279"/>
      <c r="BQ895" s="279"/>
      <c r="BR895" s="279"/>
      <c r="BS895" s="279"/>
      <c r="BT895" s="279"/>
      <c r="BU895" s="279"/>
      <c r="BV895" s="279"/>
      <c r="BW895" s="279"/>
      <c r="BX895" s="279"/>
      <c r="BY895" s="279"/>
      <c r="BZ895" s="279"/>
      <c r="CA895" s="279"/>
      <c r="CB895" s="279"/>
      <c r="CC895" s="279"/>
      <c r="CD895" s="279"/>
      <c r="CE895" s="279"/>
      <c r="CF895" s="279"/>
      <c r="CG895" s="279"/>
      <c r="CH895" s="279"/>
      <c r="CI895" s="279"/>
      <c r="CJ895" s="279"/>
      <c r="CK895" s="279"/>
      <c r="CL895" s="279"/>
      <c r="CM895" s="279"/>
      <c r="CN895" s="279"/>
      <c r="CO895" s="279"/>
      <c r="CP895" s="289" t="str">
        <f t="shared" si="44"/>
        <v/>
      </c>
      <c r="CQ895" s="202"/>
    </row>
    <row r="896" spans="1:95" x14ac:dyDescent="0.3">
      <c r="A896" s="99"/>
      <c r="B896" s="268">
        <f t="shared" si="45"/>
        <v>887</v>
      </c>
      <c r="C896" s="280"/>
      <c r="D896" s="280"/>
      <c r="F896" s="280"/>
      <c r="G896" s="282"/>
      <c r="H896" s="101"/>
      <c r="I896" s="283"/>
      <c r="J896" s="283"/>
      <c r="K896" s="283"/>
      <c r="L896" s="283"/>
      <c r="M896" s="283"/>
      <c r="N896" s="283"/>
      <c r="O896" s="283"/>
      <c r="P896" s="101"/>
      <c r="Q896" s="283"/>
      <c r="R896" s="283"/>
      <c r="S896" s="283"/>
      <c r="T896" s="283"/>
      <c r="U896" s="283"/>
      <c r="V896" s="283"/>
      <c r="W896" s="283"/>
      <c r="X896" s="102"/>
      <c r="Y896" s="284"/>
      <c r="Z896" s="284"/>
      <c r="AA896" s="284"/>
      <c r="AB896" s="206" t="str">
        <f t="shared" si="43"/>
        <v/>
      </c>
      <c r="AC896" s="285"/>
      <c r="AD896" s="286"/>
      <c r="AE896" s="102"/>
      <c r="AF896" s="287"/>
      <c r="AG896" s="287"/>
      <c r="AH896" s="102"/>
      <c r="AI896" s="279"/>
      <c r="AJ896" s="279"/>
      <c r="AK896" s="279"/>
      <c r="AL896" s="279"/>
      <c r="AM896" s="279"/>
      <c r="AN896" s="279"/>
      <c r="AO896" s="279"/>
      <c r="AP896" s="279"/>
      <c r="AQ896" s="92"/>
      <c r="AR896" s="279"/>
      <c r="AS896" s="279"/>
      <c r="AT896" s="279"/>
      <c r="AU896" s="279"/>
      <c r="AV896" s="279"/>
      <c r="AW896" s="279"/>
      <c r="AX896" s="279"/>
      <c r="AY896" s="279"/>
      <c r="AZ896" s="279"/>
      <c r="BA896" s="279"/>
      <c r="BB896" s="279"/>
      <c r="BC896" s="279"/>
      <c r="BD896" s="279"/>
      <c r="BE896" s="279"/>
      <c r="BF896" s="279"/>
      <c r="BG896" s="279"/>
      <c r="BH896" s="279"/>
      <c r="BI896" s="279"/>
      <c r="BJ896" s="279"/>
      <c r="BK896" s="279"/>
      <c r="BL896" s="279"/>
      <c r="BM896" s="279"/>
      <c r="BN896" s="279"/>
      <c r="BO896" s="279"/>
      <c r="BP896" s="279"/>
      <c r="BQ896" s="279"/>
      <c r="BR896" s="279"/>
      <c r="BS896" s="279"/>
      <c r="BT896" s="279"/>
      <c r="BU896" s="279"/>
      <c r="BV896" s="279"/>
      <c r="BW896" s="279"/>
      <c r="BX896" s="279"/>
      <c r="BY896" s="279"/>
      <c r="BZ896" s="279"/>
      <c r="CA896" s="279"/>
      <c r="CB896" s="279"/>
      <c r="CC896" s="279"/>
      <c r="CD896" s="279"/>
      <c r="CE896" s="279"/>
      <c r="CF896" s="279"/>
      <c r="CG896" s="279"/>
      <c r="CH896" s="279"/>
      <c r="CI896" s="279"/>
      <c r="CJ896" s="279"/>
      <c r="CK896" s="279"/>
      <c r="CL896" s="279"/>
      <c r="CM896" s="279"/>
      <c r="CN896" s="279"/>
      <c r="CO896" s="279"/>
      <c r="CP896" s="289" t="str">
        <f t="shared" si="44"/>
        <v/>
      </c>
      <c r="CQ896" s="202"/>
    </row>
    <row r="897" spans="1:95" x14ac:dyDescent="0.3">
      <c r="A897" s="99"/>
      <c r="B897" s="268">
        <f t="shared" si="45"/>
        <v>888</v>
      </c>
      <c r="C897" s="280"/>
      <c r="D897" s="280"/>
      <c r="F897" s="280"/>
      <c r="G897" s="282"/>
      <c r="H897" s="101"/>
      <c r="I897" s="283"/>
      <c r="J897" s="283"/>
      <c r="K897" s="283"/>
      <c r="L897" s="283"/>
      <c r="M897" s="283"/>
      <c r="N897" s="283"/>
      <c r="O897" s="283"/>
      <c r="P897" s="101"/>
      <c r="Q897" s="283"/>
      <c r="R897" s="283"/>
      <c r="S897" s="283"/>
      <c r="T897" s="283"/>
      <c r="U897" s="283"/>
      <c r="V897" s="283"/>
      <c r="W897" s="283"/>
      <c r="X897" s="102"/>
      <c r="Y897" s="284"/>
      <c r="Z897" s="284"/>
      <c r="AA897" s="284"/>
      <c r="AB897" s="206" t="str">
        <f t="shared" si="43"/>
        <v/>
      </c>
      <c r="AC897" s="285"/>
      <c r="AD897" s="286"/>
      <c r="AE897" s="102"/>
      <c r="AF897" s="287"/>
      <c r="AG897" s="287"/>
      <c r="AH897" s="102"/>
      <c r="AI897" s="279"/>
      <c r="AJ897" s="279"/>
      <c r="AK897" s="279"/>
      <c r="AL897" s="279"/>
      <c r="AM897" s="279"/>
      <c r="AN897" s="279"/>
      <c r="AO897" s="279"/>
      <c r="AP897" s="279"/>
      <c r="AQ897" s="92"/>
      <c r="AR897" s="279"/>
      <c r="AS897" s="279"/>
      <c r="AT897" s="279"/>
      <c r="AU897" s="279"/>
      <c r="AV897" s="279"/>
      <c r="AW897" s="279"/>
      <c r="AX897" s="279"/>
      <c r="AY897" s="279"/>
      <c r="AZ897" s="279"/>
      <c r="BA897" s="279"/>
      <c r="BB897" s="279"/>
      <c r="BC897" s="279"/>
      <c r="BD897" s="279"/>
      <c r="BE897" s="279"/>
      <c r="BF897" s="279"/>
      <c r="BG897" s="279"/>
      <c r="BH897" s="279"/>
      <c r="BI897" s="279"/>
      <c r="BJ897" s="279"/>
      <c r="BK897" s="279"/>
      <c r="BL897" s="279"/>
      <c r="BM897" s="279"/>
      <c r="BN897" s="279"/>
      <c r="BO897" s="279"/>
      <c r="BP897" s="279"/>
      <c r="BQ897" s="279"/>
      <c r="BR897" s="279"/>
      <c r="BS897" s="279"/>
      <c r="BT897" s="279"/>
      <c r="BU897" s="279"/>
      <c r="BV897" s="279"/>
      <c r="BW897" s="279"/>
      <c r="BX897" s="279"/>
      <c r="BY897" s="279"/>
      <c r="BZ897" s="279"/>
      <c r="CA897" s="279"/>
      <c r="CB897" s="279"/>
      <c r="CC897" s="279"/>
      <c r="CD897" s="279"/>
      <c r="CE897" s="279"/>
      <c r="CF897" s="279"/>
      <c r="CG897" s="279"/>
      <c r="CH897" s="279"/>
      <c r="CI897" s="279"/>
      <c r="CJ897" s="279"/>
      <c r="CK897" s="279"/>
      <c r="CL897" s="279"/>
      <c r="CM897" s="279"/>
      <c r="CN897" s="279"/>
      <c r="CO897" s="279"/>
      <c r="CP897" s="289" t="str">
        <f t="shared" si="44"/>
        <v/>
      </c>
      <c r="CQ897" s="202"/>
    </row>
    <row r="898" spans="1:95" x14ac:dyDescent="0.3">
      <c r="A898" s="99"/>
      <c r="B898" s="268">
        <f t="shared" si="45"/>
        <v>889</v>
      </c>
      <c r="C898" s="280"/>
      <c r="D898" s="280"/>
      <c r="F898" s="280"/>
      <c r="G898" s="282"/>
      <c r="H898" s="101"/>
      <c r="I898" s="283"/>
      <c r="J898" s="283"/>
      <c r="K898" s="283"/>
      <c r="L898" s="283"/>
      <c r="M898" s="283"/>
      <c r="N898" s="283"/>
      <c r="O898" s="283"/>
      <c r="P898" s="101"/>
      <c r="Q898" s="283"/>
      <c r="R898" s="283"/>
      <c r="S898" s="283"/>
      <c r="T898" s="283"/>
      <c r="U898" s="283"/>
      <c r="V898" s="283"/>
      <c r="W898" s="283"/>
      <c r="X898" s="102"/>
      <c r="Y898" s="284"/>
      <c r="Z898" s="284"/>
      <c r="AA898" s="284"/>
      <c r="AB898" s="206" t="str">
        <f t="shared" si="43"/>
        <v/>
      </c>
      <c r="AC898" s="285"/>
      <c r="AD898" s="286"/>
      <c r="AE898" s="102"/>
      <c r="AF898" s="287"/>
      <c r="AG898" s="287"/>
      <c r="AH898" s="102"/>
      <c r="AI898" s="279"/>
      <c r="AJ898" s="279"/>
      <c r="AK898" s="279"/>
      <c r="AL898" s="279"/>
      <c r="AM898" s="279"/>
      <c r="AN898" s="279"/>
      <c r="AO898" s="279"/>
      <c r="AP898" s="279"/>
      <c r="AQ898" s="92"/>
      <c r="AR898" s="279"/>
      <c r="AS898" s="279"/>
      <c r="AT898" s="279"/>
      <c r="AU898" s="279"/>
      <c r="AV898" s="279"/>
      <c r="AW898" s="279"/>
      <c r="AX898" s="279"/>
      <c r="AY898" s="279"/>
      <c r="AZ898" s="279"/>
      <c r="BA898" s="279"/>
      <c r="BB898" s="279"/>
      <c r="BC898" s="279"/>
      <c r="BD898" s="279"/>
      <c r="BE898" s="279"/>
      <c r="BF898" s="279"/>
      <c r="BG898" s="279"/>
      <c r="BH898" s="279"/>
      <c r="BI898" s="279"/>
      <c r="BJ898" s="279"/>
      <c r="BK898" s="279"/>
      <c r="BL898" s="279"/>
      <c r="BM898" s="279"/>
      <c r="BN898" s="279"/>
      <c r="BO898" s="279"/>
      <c r="BP898" s="279"/>
      <c r="BQ898" s="279"/>
      <c r="BR898" s="279"/>
      <c r="BS898" s="279"/>
      <c r="BT898" s="279"/>
      <c r="BU898" s="279"/>
      <c r="BV898" s="279"/>
      <c r="BW898" s="279"/>
      <c r="BX898" s="279"/>
      <c r="BY898" s="279"/>
      <c r="BZ898" s="279"/>
      <c r="CA898" s="279"/>
      <c r="CB898" s="279"/>
      <c r="CC898" s="279"/>
      <c r="CD898" s="279"/>
      <c r="CE898" s="279"/>
      <c r="CF898" s="279"/>
      <c r="CG898" s="279"/>
      <c r="CH898" s="279"/>
      <c r="CI898" s="279"/>
      <c r="CJ898" s="279"/>
      <c r="CK898" s="279"/>
      <c r="CL898" s="279"/>
      <c r="CM898" s="279"/>
      <c r="CN898" s="279"/>
      <c r="CO898" s="279"/>
      <c r="CP898" s="289" t="str">
        <f t="shared" si="44"/>
        <v/>
      </c>
      <c r="CQ898" s="202"/>
    </row>
    <row r="899" spans="1:95" x14ac:dyDescent="0.3">
      <c r="A899" s="99"/>
      <c r="B899" s="268">
        <f t="shared" si="45"/>
        <v>890</v>
      </c>
      <c r="C899" s="280"/>
      <c r="D899" s="280"/>
      <c r="F899" s="280"/>
      <c r="G899" s="282"/>
      <c r="H899" s="101"/>
      <c r="I899" s="283"/>
      <c r="J899" s="283"/>
      <c r="K899" s="283"/>
      <c r="L899" s="283"/>
      <c r="M899" s="283"/>
      <c r="N899" s="283"/>
      <c r="O899" s="283"/>
      <c r="P899" s="101"/>
      <c r="Q899" s="283"/>
      <c r="R899" s="283"/>
      <c r="S899" s="283"/>
      <c r="T899" s="283"/>
      <c r="U899" s="283"/>
      <c r="V899" s="283"/>
      <c r="W899" s="283"/>
      <c r="X899" s="102"/>
      <c r="Y899" s="284"/>
      <c r="Z899" s="284"/>
      <c r="AA899" s="284"/>
      <c r="AB899" s="206" t="str">
        <f t="shared" si="43"/>
        <v/>
      </c>
      <c r="AC899" s="285"/>
      <c r="AD899" s="286"/>
      <c r="AE899" s="102"/>
      <c r="AF899" s="287"/>
      <c r="AG899" s="287"/>
      <c r="AH899" s="102"/>
      <c r="AI899" s="279"/>
      <c r="AJ899" s="279"/>
      <c r="AK899" s="279"/>
      <c r="AL899" s="279"/>
      <c r="AM899" s="279"/>
      <c r="AN899" s="279"/>
      <c r="AO899" s="279"/>
      <c r="AP899" s="279"/>
      <c r="AQ899" s="92"/>
      <c r="AR899" s="279"/>
      <c r="AS899" s="279"/>
      <c r="AT899" s="279"/>
      <c r="AU899" s="279"/>
      <c r="AV899" s="279"/>
      <c r="AW899" s="279"/>
      <c r="AX899" s="279"/>
      <c r="AY899" s="279"/>
      <c r="AZ899" s="279"/>
      <c r="BA899" s="279"/>
      <c r="BB899" s="279"/>
      <c r="BC899" s="279"/>
      <c r="BD899" s="279"/>
      <c r="BE899" s="279"/>
      <c r="BF899" s="279"/>
      <c r="BG899" s="279"/>
      <c r="BH899" s="279"/>
      <c r="BI899" s="279"/>
      <c r="BJ899" s="279"/>
      <c r="BK899" s="279"/>
      <c r="BL899" s="279"/>
      <c r="BM899" s="279"/>
      <c r="BN899" s="279"/>
      <c r="BO899" s="279"/>
      <c r="BP899" s="279"/>
      <c r="BQ899" s="279"/>
      <c r="BR899" s="279"/>
      <c r="BS899" s="279"/>
      <c r="BT899" s="279"/>
      <c r="BU899" s="279"/>
      <c r="BV899" s="279"/>
      <c r="BW899" s="279"/>
      <c r="BX899" s="279"/>
      <c r="BY899" s="279"/>
      <c r="BZ899" s="279"/>
      <c r="CA899" s="279"/>
      <c r="CB899" s="279"/>
      <c r="CC899" s="279"/>
      <c r="CD899" s="279"/>
      <c r="CE899" s="279"/>
      <c r="CF899" s="279"/>
      <c r="CG899" s="279"/>
      <c r="CH899" s="279"/>
      <c r="CI899" s="279"/>
      <c r="CJ899" s="279"/>
      <c r="CK899" s="279"/>
      <c r="CL899" s="279"/>
      <c r="CM899" s="279"/>
      <c r="CN899" s="279"/>
      <c r="CO899" s="279"/>
      <c r="CP899" s="289" t="str">
        <f t="shared" si="44"/>
        <v/>
      </c>
      <c r="CQ899" s="202"/>
    </row>
    <row r="900" spans="1:95" x14ac:dyDescent="0.3">
      <c r="A900" s="99"/>
      <c r="B900" s="268">
        <f t="shared" si="45"/>
        <v>891</v>
      </c>
      <c r="C900" s="280"/>
      <c r="D900" s="280"/>
      <c r="F900" s="280"/>
      <c r="G900" s="282"/>
      <c r="H900" s="101"/>
      <c r="I900" s="283"/>
      <c r="J900" s="283"/>
      <c r="K900" s="283"/>
      <c r="L900" s="283"/>
      <c r="M900" s="283"/>
      <c r="N900" s="283"/>
      <c r="O900" s="283"/>
      <c r="P900" s="101"/>
      <c r="Q900" s="283"/>
      <c r="R900" s="283"/>
      <c r="S900" s="283"/>
      <c r="T900" s="283"/>
      <c r="U900" s="283"/>
      <c r="V900" s="283"/>
      <c r="W900" s="283"/>
      <c r="X900" s="102"/>
      <c r="Y900" s="284"/>
      <c r="Z900" s="284"/>
      <c r="AA900" s="284"/>
      <c r="AB900" s="206" t="str">
        <f t="shared" si="43"/>
        <v/>
      </c>
      <c r="AC900" s="285"/>
      <c r="AD900" s="286"/>
      <c r="AE900" s="102"/>
      <c r="AF900" s="287"/>
      <c r="AG900" s="287"/>
      <c r="AH900" s="102"/>
      <c r="AI900" s="279"/>
      <c r="AJ900" s="279"/>
      <c r="AK900" s="279"/>
      <c r="AL900" s="279"/>
      <c r="AM900" s="279"/>
      <c r="AN900" s="279"/>
      <c r="AO900" s="279"/>
      <c r="AP900" s="279"/>
      <c r="AQ900" s="92"/>
      <c r="AR900" s="279"/>
      <c r="AS900" s="279"/>
      <c r="AT900" s="279"/>
      <c r="AU900" s="279"/>
      <c r="AV900" s="279"/>
      <c r="AW900" s="279"/>
      <c r="AX900" s="279"/>
      <c r="AY900" s="279"/>
      <c r="AZ900" s="279"/>
      <c r="BA900" s="279"/>
      <c r="BB900" s="279"/>
      <c r="BC900" s="279"/>
      <c r="BD900" s="279"/>
      <c r="BE900" s="279"/>
      <c r="BF900" s="279"/>
      <c r="BG900" s="279"/>
      <c r="BH900" s="279"/>
      <c r="BI900" s="279"/>
      <c r="BJ900" s="279"/>
      <c r="BK900" s="279"/>
      <c r="BL900" s="279"/>
      <c r="BM900" s="279"/>
      <c r="BN900" s="279"/>
      <c r="BO900" s="279"/>
      <c r="BP900" s="279"/>
      <c r="BQ900" s="279"/>
      <c r="BR900" s="279"/>
      <c r="BS900" s="279"/>
      <c r="BT900" s="279"/>
      <c r="BU900" s="279"/>
      <c r="BV900" s="279"/>
      <c r="BW900" s="279"/>
      <c r="BX900" s="279"/>
      <c r="BY900" s="279"/>
      <c r="BZ900" s="279"/>
      <c r="CA900" s="279"/>
      <c r="CB900" s="279"/>
      <c r="CC900" s="279"/>
      <c r="CD900" s="279"/>
      <c r="CE900" s="279"/>
      <c r="CF900" s="279"/>
      <c r="CG900" s="279"/>
      <c r="CH900" s="279"/>
      <c r="CI900" s="279"/>
      <c r="CJ900" s="279"/>
      <c r="CK900" s="279"/>
      <c r="CL900" s="279"/>
      <c r="CM900" s="279"/>
      <c r="CN900" s="279"/>
      <c r="CO900" s="279"/>
      <c r="CP900" s="289" t="str">
        <f t="shared" si="44"/>
        <v/>
      </c>
      <c r="CQ900" s="202"/>
    </row>
    <row r="901" spans="1:95" x14ac:dyDescent="0.3">
      <c r="A901" s="99"/>
      <c r="B901" s="268">
        <f t="shared" si="45"/>
        <v>892</v>
      </c>
      <c r="C901" s="280"/>
      <c r="D901" s="280"/>
      <c r="F901" s="280"/>
      <c r="G901" s="282"/>
      <c r="H901" s="101"/>
      <c r="I901" s="283"/>
      <c r="J901" s="283"/>
      <c r="K901" s="283"/>
      <c r="L901" s="283"/>
      <c r="M901" s="283"/>
      <c r="N901" s="283"/>
      <c r="O901" s="283"/>
      <c r="P901" s="101"/>
      <c r="Q901" s="283"/>
      <c r="R901" s="283"/>
      <c r="S901" s="283"/>
      <c r="T901" s="283"/>
      <c r="U901" s="283"/>
      <c r="V901" s="283"/>
      <c r="W901" s="283"/>
      <c r="X901" s="102"/>
      <c r="Y901" s="284"/>
      <c r="Z901" s="284"/>
      <c r="AA901" s="284"/>
      <c r="AB901" s="206" t="str">
        <f t="shared" si="43"/>
        <v/>
      </c>
      <c r="AC901" s="285"/>
      <c r="AD901" s="286"/>
      <c r="AE901" s="102"/>
      <c r="AF901" s="287"/>
      <c r="AG901" s="287"/>
      <c r="AH901" s="102"/>
      <c r="AI901" s="279"/>
      <c r="AJ901" s="279"/>
      <c r="AK901" s="279"/>
      <c r="AL901" s="279"/>
      <c r="AM901" s="279"/>
      <c r="AN901" s="279"/>
      <c r="AO901" s="279"/>
      <c r="AP901" s="279"/>
      <c r="AQ901" s="92"/>
      <c r="AR901" s="279"/>
      <c r="AS901" s="279"/>
      <c r="AT901" s="279"/>
      <c r="AU901" s="279"/>
      <c r="AV901" s="279"/>
      <c r="AW901" s="279"/>
      <c r="AX901" s="279"/>
      <c r="AY901" s="279"/>
      <c r="AZ901" s="279"/>
      <c r="BA901" s="279"/>
      <c r="BB901" s="279"/>
      <c r="BC901" s="279"/>
      <c r="BD901" s="279"/>
      <c r="BE901" s="279"/>
      <c r="BF901" s="279"/>
      <c r="BG901" s="279"/>
      <c r="BH901" s="279"/>
      <c r="BI901" s="279"/>
      <c r="BJ901" s="279"/>
      <c r="BK901" s="279"/>
      <c r="BL901" s="279"/>
      <c r="BM901" s="279"/>
      <c r="BN901" s="279"/>
      <c r="BO901" s="279"/>
      <c r="BP901" s="279"/>
      <c r="BQ901" s="279"/>
      <c r="BR901" s="279"/>
      <c r="BS901" s="279"/>
      <c r="BT901" s="279"/>
      <c r="BU901" s="279"/>
      <c r="BV901" s="279"/>
      <c r="BW901" s="279"/>
      <c r="BX901" s="279"/>
      <c r="BY901" s="279"/>
      <c r="BZ901" s="279"/>
      <c r="CA901" s="279"/>
      <c r="CB901" s="279"/>
      <c r="CC901" s="279"/>
      <c r="CD901" s="279"/>
      <c r="CE901" s="279"/>
      <c r="CF901" s="279"/>
      <c r="CG901" s="279"/>
      <c r="CH901" s="279"/>
      <c r="CI901" s="279"/>
      <c r="CJ901" s="279"/>
      <c r="CK901" s="279"/>
      <c r="CL901" s="279"/>
      <c r="CM901" s="279"/>
      <c r="CN901" s="279"/>
      <c r="CO901" s="279"/>
      <c r="CP901" s="289" t="str">
        <f t="shared" si="44"/>
        <v/>
      </c>
      <c r="CQ901" s="202"/>
    </row>
    <row r="902" spans="1:95" x14ac:dyDescent="0.3">
      <c r="A902" s="99"/>
      <c r="B902" s="268">
        <f t="shared" si="45"/>
        <v>893</v>
      </c>
      <c r="C902" s="280"/>
      <c r="D902" s="280"/>
      <c r="F902" s="280"/>
      <c r="G902" s="282"/>
      <c r="H902" s="101"/>
      <c r="I902" s="283"/>
      <c r="J902" s="283"/>
      <c r="K902" s="283"/>
      <c r="L902" s="283"/>
      <c r="M902" s="283"/>
      <c r="N902" s="283"/>
      <c r="O902" s="283"/>
      <c r="P902" s="101"/>
      <c r="Q902" s="283"/>
      <c r="R902" s="283"/>
      <c r="S902" s="283"/>
      <c r="T902" s="283"/>
      <c r="U902" s="283"/>
      <c r="V902" s="283"/>
      <c r="W902" s="283"/>
      <c r="X902" s="102"/>
      <c r="Y902" s="284"/>
      <c r="Z902" s="284"/>
      <c r="AA902" s="284"/>
      <c r="AB902" s="206" t="str">
        <f t="shared" si="43"/>
        <v/>
      </c>
      <c r="AC902" s="285"/>
      <c r="AD902" s="286"/>
      <c r="AE902" s="102"/>
      <c r="AF902" s="287"/>
      <c r="AG902" s="287"/>
      <c r="AH902" s="102"/>
      <c r="AI902" s="279"/>
      <c r="AJ902" s="279"/>
      <c r="AK902" s="279"/>
      <c r="AL902" s="279"/>
      <c r="AM902" s="279"/>
      <c r="AN902" s="279"/>
      <c r="AO902" s="279"/>
      <c r="AP902" s="279"/>
      <c r="AQ902" s="92"/>
      <c r="AR902" s="279"/>
      <c r="AS902" s="279"/>
      <c r="AT902" s="279"/>
      <c r="AU902" s="279"/>
      <c r="AV902" s="279"/>
      <c r="AW902" s="279"/>
      <c r="AX902" s="279"/>
      <c r="AY902" s="279"/>
      <c r="AZ902" s="279"/>
      <c r="BA902" s="279"/>
      <c r="BB902" s="279"/>
      <c r="BC902" s="279"/>
      <c r="BD902" s="279"/>
      <c r="BE902" s="279"/>
      <c r="BF902" s="279"/>
      <c r="BG902" s="279"/>
      <c r="BH902" s="279"/>
      <c r="BI902" s="279"/>
      <c r="BJ902" s="279"/>
      <c r="BK902" s="279"/>
      <c r="BL902" s="279"/>
      <c r="BM902" s="279"/>
      <c r="BN902" s="279"/>
      <c r="BO902" s="279"/>
      <c r="BP902" s="279"/>
      <c r="BQ902" s="279"/>
      <c r="BR902" s="279"/>
      <c r="BS902" s="279"/>
      <c r="BT902" s="279"/>
      <c r="BU902" s="279"/>
      <c r="BV902" s="279"/>
      <c r="BW902" s="279"/>
      <c r="BX902" s="279"/>
      <c r="BY902" s="279"/>
      <c r="BZ902" s="279"/>
      <c r="CA902" s="279"/>
      <c r="CB902" s="279"/>
      <c r="CC902" s="279"/>
      <c r="CD902" s="279"/>
      <c r="CE902" s="279"/>
      <c r="CF902" s="279"/>
      <c r="CG902" s="279"/>
      <c r="CH902" s="279"/>
      <c r="CI902" s="279"/>
      <c r="CJ902" s="279"/>
      <c r="CK902" s="279"/>
      <c r="CL902" s="279"/>
      <c r="CM902" s="279"/>
      <c r="CN902" s="279"/>
      <c r="CO902" s="279"/>
      <c r="CP902" s="289" t="str">
        <f t="shared" si="44"/>
        <v/>
      </c>
      <c r="CQ902" s="202"/>
    </row>
    <row r="903" spans="1:95" x14ac:dyDescent="0.3">
      <c r="A903" s="99"/>
      <c r="B903" s="268">
        <f t="shared" si="45"/>
        <v>894</v>
      </c>
      <c r="C903" s="280"/>
      <c r="D903" s="280"/>
      <c r="F903" s="280"/>
      <c r="G903" s="282"/>
      <c r="H903" s="101"/>
      <c r="I903" s="283"/>
      <c r="J903" s="283"/>
      <c r="K903" s="283"/>
      <c r="L903" s="283"/>
      <c r="M903" s="283"/>
      <c r="N903" s="283"/>
      <c r="O903" s="283"/>
      <c r="P903" s="101"/>
      <c r="Q903" s="283"/>
      <c r="R903" s="283"/>
      <c r="S903" s="283"/>
      <c r="T903" s="283"/>
      <c r="U903" s="283"/>
      <c r="V903" s="283"/>
      <c r="W903" s="283"/>
      <c r="X903" s="102"/>
      <c r="Y903" s="284"/>
      <c r="Z903" s="284"/>
      <c r="AA903" s="284"/>
      <c r="AB903" s="206" t="str">
        <f t="shared" si="43"/>
        <v/>
      </c>
      <c r="AC903" s="285"/>
      <c r="AD903" s="286"/>
      <c r="AE903" s="102"/>
      <c r="AF903" s="287"/>
      <c r="AG903" s="287"/>
      <c r="AH903" s="102"/>
      <c r="AI903" s="279"/>
      <c r="AJ903" s="279"/>
      <c r="AK903" s="279"/>
      <c r="AL903" s="279"/>
      <c r="AM903" s="279"/>
      <c r="AN903" s="279"/>
      <c r="AO903" s="279"/>
      <c r="AP903" s="279"/>
      <c r="AQ903" s="92"/>
      <c r="AR903" s="279"/>
      <c r="AS903" s="279"/>
      <c r="AT903" s="279"/>
      <c r="AU903" s="279"/>
      <c r="AV903" s="279"/>
      <c r="AW903" s="279"/>
      <c r="AX903" s="279"/>
      <c r="AY903" s="279"/>
      <c r="AZ903" s="279"/>
      <c r="BA903" s="279"/>
      <c r="BB903" s="279"/>
      <c r="BC903" s="279"/>
      <c r="BD903" s="279"/>
      <c r="BE903" s="279"/>
      <c r="BF903" s="279"/>
      <c r="BG903" s="279"/>
      <c r="BH903" s="279"/>
      <c r="BI903" s="279"/>
      <c r="BJ903" s="279"/>
      <c r="BK903" s="279"/>
      <c r="BL903" s="279"/>
      <c r="BM903" s="279"/>
      <c r="BN903" s="279"/>
      <c r="BO903" s="279"/>
      <c r="BP903" s="279"/>
      <c r="BQ903" s="279"/>
      <c r="BR903" s="279"/>
      <c r="BS903" s="279"/>
      <c r="BT903" s="279"/>
      <c r="BU903" s="279"/>
      <c r="BV903" s="279"/>
      <c r="BW903" s="279"/>
      <c r="BX903" s="279"/>
      <c r="BY903" s="279"/>
      <c r="BZ903" s="279"/>
      <c r="CA903" s="279"/>
      <c r="CB903" s="279"/>
      <c r="CC903" s="279"/>
      <c r="CD903" s="279"/>
      <c r="CE903" s="279"/>
      <c r="CF903" s="279"/>
      <c r="CG903" s="279"/>
      <c r="CH903" s="279"/>
      <c r="CI903" s="279"/>
      <c r="CJ903" s="279"/>
      <c r="CK903" s="279"/>
      <c r="CL903" s="279"/>
      <c r="CM903" s="279"/>
      <c r="CN903" s="279"/>
      <c r="CO903" s="279"/>
      <c r="CP903" s="289" t="str">
        <f t="shared" si="44"/>
        <v/>
      </c>
      <c r="CQ903" s="202"/>
    </row>
    <row r="904" spans="1:95" x14ac:dyDescent="0.3">
      <c r="A904" s="99"/>
      <c r="B904" s="268">
        <f t="shared" si="45"/>
        <v>895</v>
      </c>
      <c r="C904" s="280"/>
      <c r="D904" s="280"/>
      <c r="F904" s="280"/>
      <c r="G904" s="282"/>
      <c r="H904" s="101"/>
      <c r="I904" s="283"/>
      <c r="J904" s="283"/>
      <c r="K904" s="283"/>
      <c r="L904" s="283"/>
      <c r="M904" s="283"/>
      <c r="N904" s="283"/>
      <c r="O904" s="283"/>
      <c r="P904" s="101"/>
      <c r="Q904" s="283"/>
      <c r="R904" s="283"/>
      <c r="S904" s="283"/>
      <c r="T904" s="283"/>
      <c r="U904" s="283"/>
      <c r="V904" s="283"/>
      <c r="W904" s="283"/>
      <c r="X904" s="102"/>
      <c r="Y904" s="284"/>
      <c r="Z904" s="284"/>
      <c r="AA904" s="284"/>
      <c r="AB904" s="206" t="str">
        <f t="shared" si="43"/>
        <v/>
      </c>
      <c r="AC904" s="285"/>
      <c r="AD904" s="286"/>
      <c r="AE904" s="102"/>
      <c r="AF904" s="287"/>
      <c r="AG904" s="287"/>
      <c r="AH904" s="102"/>
      <c r="AI904" s="279"/>
      <c r="AJ904" s="279"/>
      <c r="AK904" s="279"/>
      <c r="AL904" s="279"/>
      <c r="AM904" s="279"/>
      <c r="AN904" s="279"/>
      <c r="AO904" s="279"/>
      <c r="AP904" s="279"/>
      <c r="AQ904" s="92"/>
      <c r="AR904" s="279"/>
      <c r="AS904" s="279"/>
      <c r="AT904" s="279"/>
      <c r="AU904" s="279"/>
      <c r="AV904" s="279"/>
      <c r="AW904" s="279"/>
      <c r="AX904" s="279"/>
      <c r="AY904" s="279"/>
      <c r="AZ904" s="279"/>
      <c r="BA904" s="279"/>
      <c r="BB904" s="279"/>
      <c r="BC904" s="279"/>
      <c r="BD904" s="279"/>
      <c r="BE904" s="279"/>
      <c r="BF904" s="279"/>
      <c r="BG904" s="279"/>
      <c r="BH904" s="279"/>
      <c r="BI904" s="279"/>
      <c r="BJ904" s="279"/>
      <c r="BK904" s="279"/>
      <c r="BL904" s="279"/>
      <c r="BM904" s="279"/>
      <c r="BN904" s="279"/>
      <c r="BO904" s="279"/>
      <c r="BP904" s="279"/>
      <c r="BQ904" s="279"/>
      <c r="BR904" s="279"/>
      <c r="BS904" s="279"/>
      <c r="BT904" s="279"/>
      <c r="BU904" s="279"/>
      <c r="BV904" s="279"/>
      <c r="BW904" s="279"/>
      <c r="BX904" s="279"/>
      <c r="BY904" s="279"/>
      <c r="BZ904" s="279"/>
      <c r="CA904" s="279"/>
      <c r="CB904" s="279"/>
      <c r="CC904" s="279"/>
      <c r="CD904" s="279"/>
      <c r="CE904" s="279"/>
      <c r="CF904" s="279"/>
      <c r="CG904" s="279"/>
      <c r="CH904" s="279"/>
      <c r="CI904" s="279"/>
      <c r="CJ904" s="279"/>
      <c r="CK904" s="279"/>
      <c r="CL904" s="279"/>
      <c r="CM904" s="279"/>
      <c r="CN904" s="279"/>
      <c r="CO904" s="279"/>
      <c r="CP904" s="289" t="str">
        <f t="shared" si="44"/>
        <v/>
      </c>
      <c r="CQ904" s="202"/>
    </row>
    <row r="905" spans="1:95" x14ac:dyDescent="0.3">
      <c r="A905" s="99"/>
      <c r="B905" s="268">
        <f t="shared" si="45"/>
        <v>896</v>
      </c>
      <c r="C905" s="280"/>
      <c r="D905" s="280"/>
      <c r="F905" s="280"/>
      <c r="G905" s="282"/>
      <c r="H905" s="101"/>
      <c r="I905" s="283"/>
      <c r="J905" s="283"/>
      <c r="K905" s="283"/>
      <c r="L905" s="283"/>
      <c r="M905" s="283"/>
      <c r="N905" s="283"/>
      <c r="O905" s="283"/>
      <c r="P905" s="101"/>
      <c r="Q905" s="283"/>
      <c r="R905" s="283"/>
      <c r="S905" s="283"/>
      <c r="T905" s="283"/>
      <c r="U905" s="283"/>
      <c r="V905" s="283"/>
      <c r="W905" s="283"/>
      <c r="X905" s="102"/>
      <c r="Y905" s="284"/>
      <c r="Z905" s="284"/>
      <c r="AA905" s="284"/>
      <c r="AB905" s="206" t="str">
        <f t="shared" si="43"/>
        <v/>
      </c>
      <c r="AC905" s="285"/>
      <c r="AD905" s="286"/>
      <c r="AE905" s="102"/>
      <c r="AF905" s="287"/>
      <c r="AG905" s="287"/>
      <c r="AH905" s="102"/>
      <c r="AI905" s="279"/>
      <c r="AJ905" s="279"/>
      <c r="AK905" s="279"/>
      <c r="AL905" s="279"/>
      <c r="AM905" s="279"/>
      <c r="AN905" s="279"/>
      <c r="AO905" s="279"/>
      <c r="AP905" s="279"/>
      <c r="AQ905" s="92"/>
      <c r="AR905" s="279"/>
      <c r="AS905" s="279"/>
      <c r="AT905" s="279"/>
      <c r="AU905" s="279"/>
      <c r="AV905" s="279"/>
      <c r="AW905" s="279"/>
      <c r="AX905" s="279"/>
      <c r="AY905" s="279"/>
      <c r="AZ905" s="279"/>
      <c r="BA905" s="279"/>
      <c r="BB905" s="279"/>
      <c r="BC905" s="279"/>
      <c r="BD905" s="279"/>
      <c r="BE905" s="279"/>
      <c r="BF905" s="279"/>
      <c r="BG905" s="279"/>
      <c r="BH905" s="279"/>
      <c r="BI905" s="279"/>
      <c r="BJ905" s="279"/>
      <c r="BK905" s="279"/>
      <c r="BL905" s="279"/>
      <c r="BM905" s="279"/>
      <c r="BN905" s="279"/>
      <c r="BO905" s="279"/>
      <c r="BP905" s="279"/>
      <c r="BQ905" s="279"/>
      <c r="BR905" s="279"/>
      <c r="BS905" s="279"/>
      <c r="BT905" s="279"/>
      <c r="BU905" s="279"/>
      <c r="BV905" s="279"/>
      <c r="BW905" s="279"/>
      <c r="BX905" s="279"/>
      <c r="BY905" s="279"/>
      <c r="BZ905" s="279"/>
      <c r="CA905" s="279"/>
      <c r="CB905" s="279"/>
      <c r="CC905" s="279"/>
      <c r="CD905" s="279"/>
      <c r="CE905" s="279"/>
      <c r="CF905" s="279"/>
      <c r="CG905" s="279"/>
      <c r="CH905" s="279"/>
      <c r="CI905" s="279"/>
      <c r="CJ905" s="279"/>
      <c r="CK905" s="279"/>
      <c r="CL905" s="279"/>
      <c r="CM905" s="279"/>
      <c r="CN905" s="279"/>
      <c r="CO905" s="279"/>
      <c r="CP905" s="289" t="str">
        <f t="shared" si="44"/>
        <v/>
      </c>
      <c r="CQ905" s="202"/>
    </row>
    <row r="906" spans="1:95" x14ac:dyDescent="0.3">
      <c r="A906" s="99"/>
      <c r="B906" s="268">
        <f t="shared" si="45"/>
        <v>897</v>
      </c>
      <c r="C906" s="280"/>
      <c r="D906" s="280"/>
      <c r="F906" s="280"/>
      <c r="G906" s="282"/>
      <c r="H906" s="101"/>
      <c r="I906" s="283"/>
      <c r="J906" s="283"/>
      <c r="K906" s="283"/>
      <c r="L906" s="283"/>
      <c r="M906" s="283"/>
      <c r="N906" s="283"/>
      <c r="O906" s="283"/>
      <c r="P906" s="101"/>
      <c r="Q906" s="283"/>
      <c r="R906" s="283"/>
      <c r="S906" s="283"/>
      <c r="T906" s="283"/>
      <c r="U906" s="283"/>
      <c r="V906" s="283"/>
      <c r="W906" s="283"/>
      <c r="X906" s="102"/>
      <c r="Y906" s="284"/>
      <c r="Z906" s="284"/>
      <c r="AA906" s="284"/>
      <c r="AB906" s="206" t="str">
        <f t="shared" si="43"/>
        <v/>
      </c>
      <c r="AC906" s="285"/>
      <c r="AD906" s="286"/>
      <c r="AE906" s="102"/>
      <c r="AF906" s="287"/>
      <c r="AG906" s="287"/>
      <c r="AH906" s="102"/>
      <c r="AI906" s="279"/>
      <c r="AJ906" s="279"/>
      <c r="AK906" s="279"/>
      <c r="AL906" s="279"/>
      <c r="AM906" s="279"/>
      <c r="AN906" s="279"/>
      <c r="AO906" s="279"/>
      <c r="AP906" s="279"/>
      <c r="AQ906" s="92"/>
      <c r="AR906" s="279"/>
      <c r="AS906" s="279"/>
      <c r="AT906" s="279"/>
      <c r="AU906" s="279"/>
      <c r="AV906" s="279"/>
      <c r="AW906" s="279"/>
      <c r="AX906" s="279"/>
      <c r="AY906" s="279"/>
      <c r="AZ906" s="279"/>
      <c r="BA906" s="279"/>
      <c r="BB906" s="279"/>
      <c r="BC906" s="279"/>
      <c r="BD906" s="279"/>
      <c r="BE906" s="279"/>
      <c r="BF906" s="279"/>
      <c r="BG906" s="279"/>
      <c r="BH906" s="279"/>
      <c r="BI906" s="279"/>
      <c r="BJ906" s="279"/>
      <c r="BK906" s="279"/>
      <c r="BL906" s="279"/>
      <c r="BM906" s="279"/>
      <c r="BN906" s="279"/>
      <c r="BO906" s="279"/>
      <c r="BP906" s="279"/>
      <c r="BQ906" s="279"/>
      <c r="BR906" s="279"/>
      <c r="BS906" s="279"/>
      <c r="BT906" s="279"/>
      <c r="BU906" s="279"/>
      <c r="BV906" s="279"/>
      <c r="BW906" s="279"/>
      <c r="BX906" s="279"/>
      <c r="BY906" s="279"/>
      <c r="BZ906" s="279"/>
      <c r="CA906" s="279"/>
      <c r="CB906" s="279"/>
      <c r="CC906" s="279"/>
      <c r="CD906" s="279"/>
      <c r="CE906" s="279"/>
      <c r="CF906" s="279"/>
      <c r="CG906" s="279"/>
      <c r="CH906" s="279"/>
      <c r="CI906" s="279"/>
      <c r="CJ906" s="279"/>
      <c r="CK906" s="279"/>
      <c r="CL906" s="279"/>
      <c r="CM906" s="279"/>
      <c r="CN906" s="279"/>
      <c r="CO906" s="279"/>
      <c r="CP906" s="289" t="str">
        <f t="shared" si="44"/>
        <v/>
      </c>
      <c r="CQ906" s="202"/>
    </row>
    <row r="907" spans="1:95" x14ac:dyDescent="0.3">
      <c r="A907" s="99"/>
      <c r="B907" s="268">
        <f t="shared" si="45"/>
        <v>898</v>
      </c>
      <c r="C907" s="280"/>
      <c r="D907" s="280"/>
      <c r="F907" s="280"/>
      <c r="G907" s="282"/>
      <c r="H907" s="101"/>
      <c r="I907" s="283"/>
      <c r="J907" s="283"/>
      <c r="K907" s="283"/>
      <c r="L907" s="283"/>
      <c r="M907" s="283"/>
      <c r="N907" s="283"/>
      <c r="O907" s="283"/>
      <c r="P907" s="101"/>
      <c r="Q907" s="283"/>
      <c r="R907" s="283"/>
      <c r="S907" s="283"/>
      <c r="T907" s="283"/>
      <c r="U907" s="283"/>
      <c r="V907" s="283"/>
      <c r="W907" s="283"/>
      <c r="X907" s="102"/>
      <c r="Y907" s="284"/>
      <c r="Z907" s="284"/>
      <c r="AA907" s="284"/>
      <c r="AB907" s="206" t="str">
        <f t="shared" ref="AB907:AB970" si="46">IF(SUM(Y907:AA907,I907:O907)=0,"",IF(SUM(Y907:AA907)=1,"",1))</f>
        <v/>
      </c>
      <c r="AC907" s="285"/>
      <c r="AD907" s="286"/>
      <c r="AE907" s="102"/>
      <c r="AF907" s="287"/>
      <c r="AG907" s="287"/>
      <c r="AH907" s="102"/>
      <c r="AI907" s="279"/>
      <c r="AJ907" s="279"/>
      <c r="AK907" s="279"/>
      <c r="AL907" s="279"/>
      <c r="AM907" s="279"/>
      <c r="AN907" s="279"/>
      <c r="AO907" s="279"/>
      <c r="AP907" s="279"/>
      <c r="AQ907" s="92"/>
      <c r="AR907" s="279"/>
      <c r="AS907" s="279"/>
      <c r="AT907" s="279"/>
      <c r="AU907" s="279"/>
      <c r="AV907" s="279"/>
      <c r="AW907" s="279"/>
      <c r="AX907" s="279"/>
      <c r="AY907" s="279"/>
      <c r="AZ907" s="279"/>
      <c r="BA907" s="279"/>
      <c r="BB907" s="279"/>
      <c r="BC907" s="279"/>
      <c r="BD907" s="279"/>
      <c r="BE907" s="279"/>
      <c r="BF907" s="279"/>
      <c r="BG907" s="279"/>
      <c r="BH907" s="279"/>
      <c r="BI907" s="279"/>
      <c r="BJ907" s="279"/>
      <c r="BK907" s="279"/>
      <c r="BL907" s="279"/>
      <c r="BM907" s="279"/>
      <c r="BN907" s="279"/>
      <c r="BO907" s="279"/>
      <c r="BP907" s="279"/>
      <c r="BQ907" s="279"/>
      <c r="BR907" s="279"/>
      <c r="BS907" s="279"/>
      <c r="BT907" s="279"/>
      <c r="BU907" s="279"/>
      <c r="BV907" s="279"/>
      <c r="BW907" s="279"/>
      <c r="BX907" s="279"/>
      <c r="BY907" s="279"/>
      <c r="BZ907" s="279"/>
      <c r="CA907" s="279"/>
      <c r="CB907" s="279"/>
      <c r="CC907" s="279"/>
      <c r="CD907" s="279"/>
      <c r="CE907" s="279"/>
      <c r="CF907" s="279"/>
      <c r="CG907" s="279"/>
      <c r="CH907" s="279"/>
      <c r="CI907" s="279"/>
      <c r="CJ907" s="279"/>
      <c r="CK907" s="279"/>
      <c r="CL907" s="279"/>
      <c r="CM907" s="279"/>
      <c r="CN907" s="279"/>
      <c r="CO907" s="279"/>
      <c r="CP907" s="289" t="str">
        <f t="shared" ref="CP907:CP970" si="47">IF(COUNT(AI907:AP907)=0,"",IF(SUM(AI907:AP907)=1,"",1))</f>
        <v/>
      </c>
      <c r="CQ907" s="202"/>
    </row>
    <row r="908" spans="1:95" x14ac:dyDescent="0.3">
      <c r="A908" s="99"/>
      <c r="B908" s="268">
        <f t="shared" ref="B908:B971" si="48">IFERROR(B907+1,"")</f>
        <v>899</v>
      </c>
      <c r="C908" s="280"/>
      <c r="D908" s="280"/>
      <c r="F908" s="280"/>
      <c r="G908" s="282"/>
      <c r="H908" s="101"/>
      <c r="I908" s="283"/>
      <c r="J908" s="283"/>
      <c r="K908" s="283"/>
      <c r="L908" s="283"/>
      <c r="M908" s="283"/>
      <c r="N908" s="283"/>
      <c r="O908" s="283"/>
      <c r="P908" s="101"/>
      <c r="Q908" s="283"/>
      <c r="R908" s="283"/>
      <c r="S908" s="283"/>
      <c r="T908" s="283"/>
      <c r="U908" s="283"/>
      <c r="V908" s="283"/>
      <c r="W908" s="283"/>
      <c r="X908" s="102"/>
      <c r="Y908" s="284"/>
      <c r="Z908" s="284"/>
      <c r="AA908" s="284"/>
      <c r="AB908" s="206" t="str">
        <f t="shared" si="46"/>
        <v/>
      </c>
      <c r="AC908" s="285"/>
      <c r="AD908" s="286"/>
      <c r="AE908" s="102"/>
      <c r="AF908" s="287"/>
      <c r="AG908" s="287"/>
      <c r="AH908" s="102"/>
      <c r="AI908" s="279"/>
      <c r="AJ908" s="279"/>
      <c r="AK908" s="279"/>
      <c r="AL908" s="279"/>
      <c r="AM908" s="279"/>
      <c r="AN908" s="279"/>
      <c r="AO908" s="279"/>
      <c r="AP908" s="279"/>
      <c r="AQ908" s="92"/>
      <c r="AR908" s="279"/>
      <c r="AS908" s="279"/>
      <c r="AT908" s="279"/>
      <c r="AU908" s="279"/>
      <c r="AV908" s="279"/>
      <c r="AW908" s="279"/>
      <c r="AX908" s="279"/>
      <c r="AY908" s="279"/>
      <c r="AZ908" s="279"/>
      <c r="BA908" s="279"/>
      <c r="BB908" s="279"/>
      <c r="BC908" s="279"/>
      <c r="BD908" s="279"/>
      <c r="BE908" s="279"/>
      <c r="BF908" s="279"/>
      <c r="BG908" s="279"/>
      <c r="BH908" s="279"/>
      <c r="BI908" s="279"/>
      <c r="BJ908" s="279"/>
      <c r="BK908" s="279"/>
      <c r="BL908" s="279"/>
      <c r="BM908" s="279"/>
      <c r="BN908" s="279"/>
      <c r="BO908" s="279"/>
      <c r="BP908" s="279"/>
      <c r="BQ908" s="279"/>
      <c r="BR908" s="279"/>
      <c r="BS908" s="279"/>
      <c r="BT908" s="279"/>
      <c r="BU908" s="279"/>
      <c r="BV908" s="279"/>
      <c r="BW908" s="279"/>
      <c r="BX908" s="279"/>
      <c r="BY908" s="279"/>
      <c r="BZ908" s="279"/>
      <c r="CA908" s="279"/>
      <c r="CB908" s="279"/>
      <c r="CC908" s="279"/>
      <c r="CD908" s="279"/>
      <c r="CE908" s="279"/>
      <c r="CF908" s="279"/>
      <c r="CG908" s="279"/>
      <c r="CH908" s="279"/>
      <c r="CI908" s="279"/>
      <c r="CJ908" s="279"/>
      <c r="CK908" s="279"/>
      <c r="CL908" s="279"/>
      <c r="CM908" s="279"/>
      <c r="CN908" s="279"/>
      <c r="CO908" s="279"/>
      <c r="CP908" s="289" t="str">
        <f t="shared" si="47"/>
        <v/>
      </c>
      <c r="CQ908" s="202"/>
    </row>
    <row r="909" spans="1:95" x14ac:dyDescent="0.3">
      <c r="A909" s="99"/>
      <c r="B909" s="268">
        <f t="shared" si="48"/>
        <v>900</v>
      </c>
      <c r="C909" s="280"/>
      <c r="D909" s="280"/>
      <c r="F909" s="280"/>
      <c r="G909" s="282"/>
      <c r="H909" s="101"/>
      <c r="I909" s="283"/>
      <c r="J909" s="283"/>
      <c r="K909" s="283"/>
      <c r="L909" s="283"/>
      <c r="M909" s="283"/>
      <c r="N909" s="283"/>
      <c r="O909" s="283"/>
      <c r="P909" s="101"/>
      <c r="Q909" s="283"/>
      <c r="R909" s="283"/>
      <c r="S909" s="283"/>
      <c r="T909" s="283"/>
      <c r="U909" s="283"/>
      <c r="V909" s="283"/>
      <c r="W909" s="283"/>
      <c r="X909" s="102"/>
      <c r="Y909" s="284"/>
      <c r="Z909" s="284"/>
      <c r="AA909" s="284"/>
      <c r="AB909" s="206" t="str">
        <f t="shared" si="46"/>
        <v/>
      </c>
      <c r="AC909" s="285"/>
      <c r="AD909" s="286"/>
      <c r="AE909" s="102"/>
      <c r="AF909" s="287"/>
      <c r="AG909" s="287"/>
      <c r="AH909" s="102"/>
      <c r="AI909" s="279"/>
      <c r="AJ909" s="279"/>
      <c r="AK909" s="279"/>
      <c r="AL909" s="279"/>
      <c r="AM909" s="279"/>
      <c r="AN909" s="279"/>
      <c r="AO909" s="279"/>
      <c r="AP909" s="279"/>
      <c r="AQ909" s="92"/>
      <c r="AR909" s="279"/>
      <c r="AS909" s="279"/>
      <c r="AT909" s="279"/>
      <c r="AU909" s="279"/>
      <c r="AV909" s="279"/>
      <c r="AW909" s="279"/>
      <c r="AX909" s="279"/>
      <c r="AY909" s="279"/>
      <c r="AZ909" s="279"/>
      <c r="BA909" s="279"/>
      <c r="BB909" s="279"/>
      <c r="BC909" s="279"/>
      <c r="BD909" s="279"/>
      <c r="BE909" s="279"/>
      <c r="BF909" s="279"/>
      <c r="BG909" s="279"/>
      <c r="BH909" s="279"/>
      <c r="BI909" s="279"/>
      <c r="BJ909" s="279"/>
      <c r="BK909" s="279"/>
      <c r="BL909" s="279"/>
      <c r="BM909" s="279"/>
      <c r="BN909" s="279"/>
      <c r="BO909" s="279"/>
      <c r="BP909" s="279"/>
      <c r="BQ909" s="279"/>
      <c r="BR909" s="279"/>
      <c r="BS909" s="279"/>
      <c r="BT909" s="279"/>
      <c r="BU909" s="279"/>
      <c r="BV909" s="279"/>
      <c r="BW909" s="279"/>
      <c r="BX909" s="279"/>
      <c r="BY909" s="279"/>
      <c r="BZ909" s="279"/>
      <c r="CA909" s="279"/>
      <c r="CB909" s="279"/>
      <c r="CC909" s="279"/>
      <c r="CD909" s="279"/>
      <c r="CE909" s="279"/>
      <c r="CF909" s="279"/>
      <c r="CG909" s="279"/>
      <c r="CH909" s="279"/>
      <c r="CI909" s="279"/>
      <c r="CJ909" s="279"/>
      <c r="CK909" s="279"/>
      <c r="CL909" s="279"/>
      <c r="CM909" s="279"/>
      <c r="CN909" s="279"/>
      <c r="CO909" s="279"/>
      <c r="CP909" s="289" t="str">
        <f t="shared" si="47"/>
        <v/>
      </c>
      <c r="CQ909" s="202"/>
    </row>
    <row r="910" spans="1:95" x14ac:dyDescent="0.3">
      <c r="A910" s="99"/>
      <c r="B910" s="268">
        <f t="shared" si="48"/>
        <v>901</v>
      </c>
      <c r="C910" s="280"/>
      <c r="D910" s="280"/>
      <c r="F910" s="280"/>
      <c r="G910" s="282"/>
      <c r="H910" s="101"/>
      <c r="I910" s="283"/>
      <c r="J910" s="283"/>
      <c r="K910" s="283"/>
      <c r="L910" s="283"/>
      <c r="M910" s="283"/>
      <c r="N910" s="283"/>
      <c r="O910" s="283"/>
      <c r="P910" s="101"/>
      <c r="Q910" s="283"/>
      <c r="R910" s="283"/>
      <c r="S910" s="283"/>
      <c r="T910" s="283"/>
      <c r="U910" s="283"/>
      <c r="V910" s="283"/>
      <c r="W910" s="283"/>
      <c r="X910" s="102"/>
      <c r="Y910" s="284"/>
      <c r="Z910" s="284"/>
      <c r="AA910" s="284"/>
      <c r="AB910" s="206" t="str">
        <f t="shared" si="46"/>
        <v/>
      </c>
      <c r="AC910" s="285"/>
      <c r="AD910" s="286"/>
      <c r="AE910" s="102"/>
      <c r="AF910" s="287"/>
      <c r="AG910" s="287"/>
      <c r="AH910" s="102"/>
      <c r="AI910" s="279"/>
      <c r="AJ910" s="279"/>
      <c r="AK910" s="279"/>
      <c r="AL910" s="279"/>
      <c r="AM910" s="279"/>
      <c r="AN910" s="279"/>
      <c r="AO910" s="279"/>
      <c r="AP910" s="279"/>
      <c r="AQ910" s="92"/>
      <c r="AR910" s="279"/>
      <c r="AS910" s="279"/>
      <c r="AT910" s="279"/>
      <c r="AU910" s="279"/>
      <c r="AV910" s="279"/>
      <c r="AW910" s="279"/>
      <c r="AX910" s="279"/>
      <c r="AY910" s="279"/>
      <c r="AZ910" s="279"/>
      <c r="BA910" s="279"/>
      <c r="BB910" s="279"/>
      <c r="BC910" s="279"/>
      <c r="BD910" s="279"/>
      <c r="BE910" s="279"/>
      <c r="BF910" s="279"/>
      <c r="BG910" s="279"/>
      <c r="BH910" s="279"/>
      <c r="BI910" s="279"/>
      <c r="BJ910" s="279"/>
      <c r="BK910" s="279"/>
      <c r="BL910" s="279"/>
      <c r="BM910" s="279"/>
      <c r="BN910" s="279"/>
      <c r="BO910" s="279"/>
      <c r="BP910" s="279"/>
      <c r="BQ910" s="279"/>
      <c r="BR910" s="279"/>
      <c r="BS910" s="279"/>
      <c r="BT910" s="279"/>
      <c r="BU910" s="279"/>
      <c r="BV910" s="279"/>
      <c r="BW910" s="279"/>
      <c r="BX910" s="279"/>
      <c r="BY910" s="279"/>
      <c r="BZ910" s="279"/>
      <c r="CA910" s="279"/>
      <c r="CB910" s="279"/>
      <c r="CC910" s="279"/>
      <c r="CD910" s="279"/>
      <c r="CE910" s="279"/>
      <c r="CF910" s="279"/>
      <c r="CG910" s="279"/>
      <c r="CH910" s="279"/>
      <c r="CI910" s="279"/>
      <c r="CJ910" s="279"/>
      <c r="CK910" s="279"/>
      <c r="CL910" s="279"/>
      <c r="CM910" s="279"/>
      <c r="CN910" s="279"/>
      <c r="CO910" s="279"/>
      <c r="CP910" s="289" t="str">
        <f t="shared" si="47"/>
        <v/>
      </c>
      <c r="CQ910" s="202"/>
    </row>
    <row r="911" spans="1:95" x14ac:dyDescent="0.3">
      <c r="A911" s="99"/>
      <c r="B911" s="268">
        <f t="shared" si="48"/>
        <v>902</v>
      </c>
      <c r="C911" s="280"/>
      <c r="D911" s="280"/>
      <c r="F911" s="280"/>
      <c r="G911" s="282"/>
      <c r="H911" s="101"/>
      <c r="I911" s="283"/>
      <c r="J911" s="283"/>
      <c r="K911" s="283"/>
      <c r="L911" s="283"/>
      <c r="M911" s="283"/>
      <c r="N911" s="283"/>
      <c r="O911" s="283"/>
      <c r="P911" s="101"/>
      <c r="Q911" s="283"/>
      <c r="R911" s="283"/>
      <c r="S911" s="283"/>
      <c r="T911" s="283"/>
      <c r="U911" s="283"/>
      <c r="V911" s="283"/>
      <c r="W911" s="283"/>
      <c r="X911" s="102"/>
      <c r="Y911" s="284"/>
      <c r="Z911" s="284"/>
      <c r="AA911" s="284"/>
      <c r="AB911" s="206" t="str">
        <f t="shared" si="46"/>
        <v/>
      </c>
      <c r="AC911" s="285"/>
      <c r="AD911" s="286"/>
      <c r="AE911" s="102"/>
      <c r="AF911" s="287"/>
      <c r="AG911" s="287"/>
      <c r="AH911" s="102"/>
      <c r="AI911" s="279"/>
      <c r="AJ911" s="279"/>
      <c r="AK911" s="279"/>
      <c r="AL911" s="279"/>
      <c r="AM911" s="279"/>
      <c r="AN911" s="279"/>
      <c r="AO911" s="279"/>
      <c r="AP911" s="279"/>
      <c r="AQ911" s="92"/>
      <c r="AR911" s="279"/>
      <c r="AS911" s="279"/>
      <c r="AT911" s="279"/>
      <c r="AU911" s="279"/>
      <c r="AV911" s="279"/>
      <c r="AW911" s="279"/>
      <c r="AX911" s="279"/>
      <c r="AY911" s="279"/>
      <c r="AZ911" s="279"/>
      <c r="BA911" s="279"/>
      <c r="BB911" s="279"/>
      <c r="BC911" s="279"/>
      <c r="BD911" s="279"/>
      <c r="BE911" s="279"/>
      <c r="BF911" s="279"/>
      <c r="BG911" s="279"/>
      <c r="BH911" s="279"/>
      <c r="BI911" s="279"/>
      <c r="BJ911" s="279"/>
      <c r="BK911" s="279"/>
      <c r="BL911" s="279"/>
      <c r="BM911" s="279"/>
      <c r="BN911" s="279"/>
      <c r="BO911" s="279"/>
      <c r="BP911" s="279"/>
      <c r="BQ911" s="279"/>
      <c r="BR911" s="279"/>
      <c r="BS911" s="279"/>
      <c r="BT911" s="279"/>
      <c r="BU911" s="279"/>
      <c r="BV911" s="279"/>
      <c r="BW911" s="279"/>
      <c r="BX911" s="279"/>
      <c r="BY911" s="279"/>
      <c r="BZ911" s="279"/>
      <c r="CA911" s="279"/>
      <c r="CB911" s="279"/>
      <c r="CC911" s="279"/>
      <c r="CD911" s="279"/>
      <c r="CE911" s="279"/>
      <c r="CF911" s="279"/>
      <c r="CG911" s="279"/>
      <c r="CH911" s="279"/>
      <c r="CI911" s="279"/>
      <c r="CJ911" s="279"/>
      <c r="CK911" s="279"/>
      <c r="CL911" s="279"/>
      <c r="CM911" s="279"/>
      <c r="CN911" s="279"/>
      <c r="CO911" s="279"/>
      <c r="CP911" s="289" t="str">
        <f t="shared" si="47"/>
        <v/>
      </c>
      <c r="CQ911" s="202"/>
    </row>
    <row r="912" spans="1:95" x14ac:dyDescent="0.3">
      <c r="A912" s="99"/>
      <c r="B912" s="268">
        <f t="shared" si="48"/>
        <v>903</v>
      </c>
      <c r="C912" s="280"/>
      <c r="D912" s="280"/>
      <c r="F912" s="280"/>
      <c r="G912" s="282"/>
      <c r="H912" s="101"/>
      <c r="I912" s="283"/>
      <c r="J912" s="283"/>
      <c r="K912" s="283"/>
      <c r="L912" s="283"/>
      <c r="M912" s="283"/>
      <c r="N912" s="283"/>
      <c r="O912" s="283"/>
      <c r="P912" s="101"/>
      <c r="Q912" s="283"/>
      <c r="R912" s="283"/>
      <c r="S912" s="283"/>
      <c r="T912" s="283"/>
      <c r="U912" s="283"/>
      <c r="V912" s="283"/>
      <c r="W912" s="283"/>
      <c r="X912" s="102"/>
      <c r="Y912" s="284"/>
      <c r="Z912" s="284"/>
      <c r="AA912" s="284"/>
      <c r="AB912" s="206" t="str">
        <f t="shared" si="46"/>
        <v/>
      </c>
      <c r="AC912" s="285"/>
      <c r="AD912" s="286"/>
      <c r="AE912" s="102"/>
      <c r="AF912" s="287"/>
      <c r="AG912" s="287"/>
      <c r="AH912" s="102"/>
      <c r="AI912" s="279"/>
      <c r="AJ912" s="279"/>
      <c r="AK912" s="279"/>
      <c r="AL912" s="279"/>
      <c r="AM912" s="279"/>
      <c r="AN912" s="279"/>
      <c r="AO912" s="279"/>
      <c r="AP912" s="279"/>
      <c r="AQ912" s="92"/>
      <c r="AR912" s="279"/>
      <c r="AS912" s="279"/>
      <c r="AT912" s="279"/>
      <c r="AU912" s="279"/>
      <c r="AV912" s="279"/>
      <c r="AW912" s="279"/>
      <c r="AX912" s="279"/>
      <c r="AY912" s="279"/>
      <c r="AZ912" s="279"/>
      <c r="BA912" s="279"/>
      <c r="BB912" s="279"/>
      <c r="BC912" s="279"/>
      <c r="BD912" s="279"/>
      <c r="BE912" s="279"/>
      <c r="BF912" s="279"/>
      <c r="BG912" s="279"/>
      <c r="BH912" s="279"/>
      <c r="BI912" s="279"/>
      <c r="BJ912" s="279"/>
      <c r="BK912" s="279"/>
      <c r="BL912" s="279"/>
      <c r="BM912" s="279"/>
      <c r="BN912" s="279"/>
      <c r="BO912" s="279"/>
      <c r="BP912" s="279"/>
      <c r="BQ912" s="279"/>
      <c r="BR912" s="279"/>
      <c r="BS912" s="279"/>
      <c r="BT912" s="279"/>
      <c r="BU912" s="279"/>
      <c r="BV912" s="279"/>
      <c r="BW912" s="279"/>
      <c r="BX912" s="279"/>
      <c r="BY912" s="279"/>
      <c r="BZ912" s="279"/>
      <c r="CA912" s="279"/>
      <c r="CB912" s="279"/>
      <c r="CC912" s="279"/>
      <c r="CD912" s="279"/>
      <c r="CE912" s="279"/>
      <c r="CF912" s="279"/>
      <c r="CG912" s="279"/>
      <c r="CH912" s="279"/>
      <c r="CI912" s="279"/>
      <c r="CJ912" s="279"/>
      <c r="CK912" s="279"/>
      <c r="CL912" s="279"/>
      <c r="CM912" s="279"/>
      <c r="CN912" s="279"/>
      <c r="CO912" s="279"/>
      <c r="CP912" s="289" t="str">
        <f t="shared" si="47"/>
        <v/>
      </c>
      <c r="CQ912" s="202"/>
    </row>
    <row r="913" spans="1:95" x14ac:dyDescent="0.3">
      <c r="A913" s="99"/>
      <c r="B913" s="268">
        <f t="shared" si="48"/>
        <v>904</v>
      </c>
      <c r="C913" s="280"/>
      <c r="D913" s="280"/>
      <c r="F913" s="280"/>
      <c r="G913" s="282"/>
      <c r="H913" s="101"/>
      <c r="I913" s="283"/>
      <c r="J913" s="283"/>
      <c r="K913" s="283"/>
      <c r="L913" s="283"/>
      <c r="M913" s="283"/>
      <c r="N913" s="283"/>
      <c r="O913" s="283"/>
      <c r="P913" s="101"/>
      <c r="Q913" s="283"/>
      <c r="R913" s="283"/>
      <c r="S913" s="283"/>
      <c r="T913" s="283"/>
      <c r="U913" s="283"/>
      <c r="V913" s="283"/>
      <c r="W913" s="283"/>
      <c r="X913" s="102"/>
      <c r="Y913" s="284"/>
      <c r="Z913" s="284"/>
      <c r="AA913" s="284"/>
      <c r="AB913" s="206" t="str">
        <f t="shared" si="46"/>
        <v/>
      </c>
      <c r="AC913" s="285"/>
      <c r="AD913" s="286"/>
      <c r="AE913" s="102"/>
      <c r="AF913" s="287"/>
      <c r="AG913" s="287"/>
      <c r="AH913" s="102"/>
      <c r="AI913" s="279"/>
      <c r="AJ913" s="279"/>
      <c r="AK913" s="279"/>
      <c r="AL913" s="279"/>
      <c r="AM913" s="279"/>
      <c r="AN913" s="279"/>
      <c r="AO913" s="279"/>
      <c r="AP913" s="279"/>
      <c r="AQ913" s="92"/>
      <c r="AR913" s="279"/>
      <c r="AS913" s="279"/>
      <c r="AT913" s="279"/>
      <c r="AU913" s="279"/>
      <c r="AV913" s="279"/>
      <c r="AW913" s="279"/>
      <c r="AX913" s="279"/>
      <c r="AY913" s="279"/>
      <c r="AZ913" s="279"/>
      <c r="BA913" s="279"/>
      <c r="BB913" s="279"/>
      <c r="BC913" s="279"/>
      <c r="BD913" s="279"/>
      <c r="BE913" s="279"/>
      <c r="BF913" s="279"/>
      <c r="BG913" s="279"/>
      <c r="BH913" s="279"/>
      <c r="BI913" s="279"/>
      <c r="BJ913" s="279"/>
      <c r="BK913" s="279"/>
      <c r="BL913" s="279"/>
      <c r="BM913" s="279"/>
      <c r="BN913" s="279"/>
      <c r="BO913" s="279"/>
      <c r="BP913" s="279"/>
      <c r="BQ913" s="279"/>
      <c r="BR913" s="279"/>
      <c r="BS913" s="279"/>
      <c r="BT913" s="279"/>
      <c r="BU913" s="279"/>
      <c r="BV913" s="279"/>
      <c r="BW913" s="279"/>
      <c r="BX913" s="279"/>
      <c r="BY913" s="279"/>
      <c r="BZ913" s="279"/>
      <c r="CA913" s="279"/>
      <c r="CB913" s="279"/>
      <c r="CC913" s="279"/>
      <c r="CD913" s="279"/>
      <c r="CE913" s="279"/>
      <c r="CF913" s="279"/>
      <c r="CG913" s="279"/>
      <c r="CH913" s="279"/>
      <c r="CI913" s="279"/>
      <c r="CJ913" s="279"/>
      <c r="CK913" s="279"/>
      <c r="CL913" s="279"/>
      <c r="CM913" s="279"/>
      <c r="CN913" s="279"/>
      <c r="CO913" s="279"/>
      <c r="CP913" s="289" t="str">
        <f t="shared" si="47"/>
        <v/>
      </c>
      <c r="CQ913" s="202"/>
    </row>
    <row r="914" spans="1:95" x14ac:dyDescent="0.3">
      <c r="A914" s="99"/>
      <c r="B914" s="268">
        <f t="shared" si="48"/>
        <v>905</v>
      </c>
      <c r="C914" s="280"/>
      <c r="D914" s="280"/>
      <c r="F914" s="280"/>
      <c r="G914" s="282"/>
      <c r="H914" s="101"/>
      <c r="I914" s="283"/>
      <c r="J914" s="283"/>
      <c r="K914" s="283"/>
      <c r="L914" s="283"/>
      <c r="M914" s="283"/>
      <c r="N914" s="283"/>
      <c r="O914" s="283"/>
      <c r="P914" s="101"/>
      <c r="Q914" s="283"/>
      <c r="R914" s="283"/>
      <c r="S914" s="283"/>
      <c r="T914" s="283"/>
      <c r="U914" s="283"/>
      <c r="V914" s="283"/>
      <c r="W914" s="283"/>
      <c r="X914" s="102"/>
      <c r="Y914" s="284"/>
      <c r="Z914" s="284"/>
      <c r="AA914" s="284"/>
      <c r="AB914" s="206" t="str">
        <f t="shared" si="46"/>
        <v/>
      </c>
      <c r="AC914" s="285"/>
      <c r="AD914" s="286"/>
      <c r="AE914" s="102"/>
      <c r="AF914" s="287"/>
      <c r="AG914" s="287"/>
      <c r="AH914" s="102"/>
      <c r="AI914" s="279"/>
      <c r="AJ914" s="279"/>
      <c r="AK914" s="279"/>
      <c r="AL914" s="279"/>
      <c r="AM914" s="279"/>
      <c r="AN914" s="279"/>
      <c r="AO914" s="279"/>
      <c r="AP914" s="279"/>
      <c r="AQ914" s="92"/>
      <c r="AR914" s="279"/>
      <c r="AS914" s="279"/>
      <c r="AT914" s="279"/>
      <c r="AU914" s="279"/>
      <c r="AV914" s="279"/>
      <c r="AW914" s="279"/>
      <c r="AX914" s="279"/>
      <c r="AY914" s="279"/>
      <c r="AZ914" s="279"/>
      <c r="BA914" s="279"/>
      <c r="BB914" s="279"/>
      <c r="BC914" s="279"/>
      <c r="BD914" s="279"/>
      <c r="BE914" s="279"/>
      <c r="BF914" s="279"/>
      <c r="BG914" s="279"/>
      <c r="BH914" s="279"/>
      <c r="BI914" s="279"/>
      <c r="BJ914" s="279"/>
      <c r="BK914" s="279"/>
      <c r="BL914" s="279"/>
      <c r="BM914" s="279"/>
      <c r="BN914" s="279"/>
      <c r="BO914" s="279"/>
      <c r="BP914" s="279"/>
      <c r="BQ914" s="279"/>
      <c r="BR914" s="279"/>
      <c r="BS914" s="279"/>
      <c r="BT914" s="279"/>
      <c r="BU914" s="279"/>
      <c r="BV914" s="279"/>
      <c r="BW914" s="279"/>
      <c r="BX914" s="279"/>
      <c r="BY914" s="279"/>
      <c r="BZ914" s="279"/>
      <c r="CA914" s="279"/>
      <c r="CB914" s="279"/>
      <c r="CC914" s="279"/>
      <c r="CD914" s="279"/>
      <c r="CE914" s="279"/>
      <c r="CF914" s="279"/>
      <c r="CG914" s="279"/>
      <c r="CH914" s="279"/>
      <c r="CI914" s="279"/>
      <c r="CJ914" s="279"/>
      <c r="CK914" s="279"/>
      <c r="CL914" s="279"/>
      <c r="CM914" s="279"/>
      <c r="CN914" s="279"/>
      <c r="CO914" s="279"/>
      <c r="CP914" s="289" t="str">
        <f t="shared" si="47"/>
        <v/>
      </c>
      <c r="CQ914" s="202"/>
    </row>
    <row r="915" spans="1:95" x14ac:dyDescent="0.3">
      <c r="A915" s="99"/>
      <c r="B915" s="268">
        <f t="shared" si="48"/>
        <v>906</v>
      </c>
      <c r="C915" s="280"/>
      <c r="D915" s="280"/>
      <c r="F915" s="280"/>
      <c r="G915" s="282"/>
      <c r="H915" s="101"/>
      <c r="I915" s="283"/>
      <c r="J915" s="283"/>
      <c r="K915" s="283"/>
      <c r="L915" s="283"/>
      <c r="M915" s="283"/>
      <c r="N915" s="283"/>
      <c r="O915" s="283"/>
      <c r="P915" s="101"/>
      <c r="Q915" s="283"/>
      <c r="R915" s="283"/>
      <c r="S915" s="283"/>
      <c r="T915" s="283"/>
      <c r="U915" s="283"/>
      <c r="V915" s="283"/>
      <c r="W915" s="283"/>
      <c r="X915" s="102"/>
      <c r="Y915" s="284"/>
      <c r="Z915" s="284"/>
      <c r="AA915" s="284"/>
      <c r="AB915" s="206" t="str">
        <f t="shared" si="46"/>
        <v/>
      </c>
      <c r="AC915" s="285"/>
      <c r="AD915" s="286"/>
      <c r="AE915" s="102"/>
      <c r="AF915" s="287"/>
      <c r="AG915" s="287"/>
      <c r="AH915" s="102"/>
      <c r="AI915" s="279"/>
      <c r="AJ915" s="279"/>
      <c r="AK915" s="279"/>
      <c r="AL915" s="279"/>
      <c r="AM915" s="279"/>
      <c r="AN915" s="279"/>
      <c r="AO915" s="279"/>
      <c r="AP915" s="279"/>
      <c r="AQ915" s="92"/>
      <c r="AR915" s="279"/>
      <c r="AS915" s="279"/>
      <c r="AT915" s="279"/>
      <c r="AU915" s="279"/>
      <c r="AV915" s="279"/>
      <c r="AW915" s="279"/>
      <c r="AX915" s="279"/>
      <c r="AY915" s="279"/>
      <c r="AZ915" s="279"/>
      <c r="BA915" s="279"/>
      <c r="BB915" s="279"/>
      <c r="BC915" s="279"/>
      <c r="BD915" s="279"/>
      <c r="BE915" s="279"/>
      <c r="BF915" s="279"/>
      <c r="BG915" s="279"/>
      <c r="BH915" s="279"/>
      <c r="BI915" s="279"/>
      <c r="BJ915" s="279"/>
      <c r="BK915" s="279"/>
      <c r="BL915" s="279"/>
      <c r="BM915" s="279"/>
      <c r="BN915" s="279"/>
      <c r="BO915" s="279"/>
      <c r="BP915" s="279"/>
      <c r="BQ915" s="279"/>
      <c r="BR915" s="279"/>
      <c r="BS915" s="279"/>
      <c r="BT915" s="279"/>
      <c r="BU915" s="279"/>
      <c r="BV915" s="279"/>
      <c r="BW915" s="279"/>
      <c r="BX915" s="279"/>
      <c r="BY915" s="279"/>
      <c r="BZ915" s="279"/>
      <c r="CA915" s="279"/>
      <c r="CB915" s="279"/>
      <c r="CC915" s="279"/>
      <c r="CD915" s="279"/>
      <c r="CE915" s="279"/>
      <c r="CF915" s="279"/>
      <c r="CG915" s="279"/>
      <c r="CH915" s="279"/>
      <c r="CI915" s="279"/>
      <c r="CJ915" s="279"/>
      <c r="CK915" s="279"/>
      <c r="CL915" s="279"/>
      <c r="CM915" s="279"/>
      <c r="CN915" s="279"/>
      <c r="CO915" s="279"/>
      <c r="CP915" s="289" t="str">
        <f t="shared" si="47"/>
        <v/>
      </c>
      <c r="CQ915" s="202"/>
    </row>
    <row r="916" spans="1:95" x14ac:dyDescent="0.3">
      <c r="A916" s="99"/>
      <c r="B916" s="268">
        <f t="shared" si="48"/>
        <v>907</v>
      </c>
      <c r="C916" s="280"/>
      <c r="D916" s="280"/>
      <c r="F916" s="280"/>
      <c r="G916" s="282"/>
      <c r="H916" s="101"/>
      <c r="I916" s="283"/>
      <c r="J916" s="283"/>
      <c r="K916" s="283"/>
      <c r="L916" s="283"/>
      <c r="M916" s="283"/>
      <c r="N916" s="283"/>
      <c r="O916" s="283"/>
      <c r="P916" s="101"/>
      <c r="Q916" s="283"/>
      <c r="R916" s="283"/>
      <c r="S916" s="283"/>
      <c r="T916" s="283"/>
      <c r="U916" s="283"/>
      <c r="V916" s="283"/>
      <c r="W916" s="283"/>
      <c r="X916" s="102"/>
      <c r="Y916" s="284"/>
      <c r="Z916" s="284"/>
      <c r="AA916" s="284"/>
      <c r="AB916" s="206" t="str">
        <f t="shared" si="46"/>
        <v/>
      </c>
      <c r="AC916" s="285"/>
      <c r="AD916" s="286"/>
      <c r="AE916" s="102"/>
      <c r="AF916" s="287"/>
      <c r="AG916" s="287"/>
      <c r="AH916" s="102"/>
      <c r="AI916" s="279"/>
      <c r="AJ916" s="279"/>
      <c r="AK916" s="279"/>
      <c r="AL916" s="279"/>
      <c r="AM916" s="279"/>
      <c r="AN916" s="279"/>
      <c r="AO916" s="279"/>
      <c r="AP916" s="279"/>
      <c r="AQ916" s="92"/>
      <c r="AR916" s="279"/>
      <c r="AS916" s="279"/>
      <c r="AT916" s="279"/>
      <c r="AU916" s="279"/>
      <c r="AV916" s="279"/>
      <c r="AW916" s="279"/>
      <c r="AX916" s="279"/>
      <c r="AY916" s="279"/>
      <c r="AZ916" s="279"/>
      <c r="BA916" s="279"/>
      <c r="BB916" s="279"/>
      <c r="BC916" s="279"/>
      <c r="BD916" s="279"/>
      <c r="BE916" s="279"/>
      <c r="BF916" s="279"/>
      <c r="BG916" s="279"/>
      <c r="BH916" s="279"/>
      <c r="BI916" s="279"/>
      <c r="BJ916" s="279"/>
      <c r="BK916" s="279"/>
      <c r="BL916" s="279"/>
      <c r="BM916" s="279"/>
      <c r="BN916" s="279"/>
      <c r="BO916" s="279"/>
      <c r="BP916" s="279"/>
      <c r="BQ916" s="279"/>
      <c r="BR916" s="279"/>
      <c r="BS916" s="279"/>
      <c r="BT916" s="279"/>
      <c r="BU916" s="279"/>
      <c r="BV916" s="279"/>
      <c r="BW916" s="279"/>
      <c r="BX916" s="279"/>
      <c r="BY916" s="279"/>
      <c r="BZ916" s="279"/>
      <c r="CA916" s="279"/>
      <c r="CB916" s="279"/>
      <c r="CC916" s="279"/>
      <c r="CD916" s="279"/>
      <c r="CE916" s="279"/>
      <c r="CF916" s="279"/>
      <c r="CG916" s="279"/>
      <c r="CH916" s="279"/>
      <c r="CI916" s="279"/>
      <c r="CJ916" s="279"/>
      <c r="CK916" s="279"/>
      <c r="CL916" s="279"/>
      <c r="CM916" s="279"/>
      <c r="CN916" s="279"/>
      <c r="CO916" s="279"/>
      <c r="CP916" s="289" t="str">
        <f t="shared" si="47"/>
        <v/>
      </c>
      <c r="CQ916" s="202"/>
    </row>
    <row r="917" spans="1:95" x14ac:dyDescent="0.3">
      <c r="A917" s="99"/>
      <c r="B917" s="268">
        <f t="shared" si="48"/>
        <v>908</v>
      </c>
      <c r="C917" s="280"/>
      <c r="D917" s="280"/>
      <c r="F917" s="280"/>
      <c r="G917" s="282"/>
      <c r="H917" s="101"/>
      <c r="I917" s="283"/>
      <c r="J917" s="283"/>
      <c r="K917" s="283"/>
      <c r="L917" s="283"/>
      <c r="M917" s="283"/>
      <c r="N917" s="283"/>
      <c r="O917" s="283"/>
      <c r="P917" s="101"/>
      <c r="Q917" s="283"/>
      <c r="R917" s="283"/>
      <c r="S917" s="283"/>
      <c r="T917" s="283"/>
      <c r="U917" s="283"/>
      <c r="V917" s="283"/>
      <c r="W917" s="283"/>
      <c r="X917" s="102"/>
      <c r="Y917" s="284"/>
      <c r="Z917" s="284"/>
      <c r="AA917" s="284"/>
      <c r="AB917" s="206" t="str">
        <f t="shared" si="46"/>
        <v/>
      </c>
      <c r="AC917" s="285"/>
      <c r="AD917" s="286"/>
      <c r="AE917" s="102"/>
      <c r="AF917" s="287"/>
      <c r="AG917" s="287"/>
      <c r="AH917" s="102"/>
      <c r="AI917" s="279"/>
      <c r="AJ917" s="279"/>
      <c r="AK917" s="279"/>
      <c r="AL917" s="279"/>
      <c r="AM917" s="279"/>
      <c r="AN917" s="279"/>
      <c r="AO917" s="279"/>
      <c r="AP917" s="279"/>
      <c r="AQ917" s="92"/>
      <c r="AR917" s="279"/>
      <c r="AS917" s="279"/>
      <c r="AT917" s="279"/>
      <c r="AU917" s="279"/>
      <c r="AV917" s="279"/>
      <c r="AW917" s="279"/>
      <c r="AX917" s="279"/>
      <c r="AY917" s="279"/>
      <c r="AZ917" s="279"/>
      <c r="BA917" s="279"/>
      <c r="BB917" s="279"/>
      <c r="BC917" s="279"/>
      <c r="BD917" s="279"/>
      <c r="BE917" s="279"/>
      <c r="BF917" s="279"/>
      <c r="BG917" s="279"/>
      <c r="BH917" s="279"/>
      <c r="BI917" s="279"/>
      <c r="BJ917" s="279"/>
      <c r="BK917" s="279"/>
      <c r="BL917" s="279"/>
      <c r="BM917" s="279"/>
      <c r="BN917" s="279"/>
      <c r="BO917" s="279"/>
      <c r="BP917" s="279"/>
      <c r="BQ917" s="279"/>
      <c r="BR917" s="279"/>
      <c r="BS917" s="279"/>
      <c r="BT917" s="279"/>
      <c r="BU917" s="279"/>
      <c r="BV917" s="279"/>
      <c r="BW917" s="279"/>
      <c r="BX917" s="279"/>
      <c r="BY917" s="279"/>
      <c r="BZ917" s="279"/>
      <c r="CA917" s="279"/>
      <c r="CB917" s="279"/>
      <c r="CC917" s="279"/>
      <c r="CD917" s="279"/>
      <c r="CE917" s="279"/>
      <c r="CF917" s="279"/>
      <c r="CG917" s="279"/>
      <c r="CH917" s="279"/>
      <c r="CI917" s="279"/>
      <c r="CJ917" s="279"/>
      <c r="CK917" s="279"/>
      <c r="CL917" s="279"/>
      <c r="CM917" s="279"/>
      <c r="CN917" s="279"/>
      <c r="CO917" s="279"/>
      <c r="CP917" s="289" t="str">
        <f t="shared" si="47"/>
        <v/>
      </c>
      <c r="CQ917" s="202"/>
    </row>
    <row r="918" spans="1:95" x14ac:dyDescent="0.3">
      <c r="A918" s="99"/>
      <c r="B918" s="268">
        <f t="shared" si="48"/>
        <v>909</v>
      </c>
      <c r="C918" s="280"/>
      <c r="D918" s="280"/>
      <c r="F918" s="280"/>
      <c r="G918" s="282"/>
      <c r="H918" s="101"/>
      <c r="I918" s="283"/>
      <c r="J918" s="283"/>
      <c r="K918" s="283"/>
      <c r="L918" s="283"/>
      <c r="M918" s="283"/>
      <c r="N918" s="283"/>
      <c r="O918" s="283"/>
      <c r="P918" s="101"/>
      <c r="Q918" s="283"/>
      <c r="R918" s="283"/>
      <c r="S918" s="283"/>
      <c r="T918" s="283"/>
      <c r="U918" s="283"/>
      <c r="V918" s="283"/>
      <c r="W918" s="283"/>
      <c r="X918" s="102"/>
      <c r="Y918" s="284"/>
      <c r="Z918" s="284"/>
      <c r="AA918" s="284"/>
      <c r="AB918" s="206" t="str">
        <f t="shared" si="46"/>
        <v/>
      </c>
      <c r="AC918" s="285"/>
      <c r="AD918" s="286"/>
      <c r="AE918" s="102"/>
      <c r="AF918" s="287"/>
      <c r="AG918" s="287"/>
      <c r="AH918" s="102"/>
      <c r="AI918" s="279"/>
      <c r="AJ918" s="279"/>
      <c r="AK918" s="279"/>
      <c r="AL918" s="279"/>
      <c r="AM918" s="279"/>
      <c r="AN918" s="279"/>
      <c r="AO918" s="279"/>
      <c r="AP918" s="279"/>
      <c r="AQ918" s="92"/>
      <c r="AR918" s="279"/>
      <c r="AS918" s="279"/>
      <c r="AT918" s="279"/>
      <c r="AU918" s="279"/>
      <c r="AV918" s="279"/>
      <c r="AW918" s="279"/>
      <c r="AX918" s="279"/>
      <c r="AY918" s="279"/>
      <c r="AZ918" s="279"/>
      <c r="BA918" s="279"/>
      <c r="BB918" s="279"/>
      <c r="BC918" s="279"/>
      <c r="BD918" s="279"/>
      <c r="BE918" s="279"/>
      <c r="BF918" s="279"/>
      <c r="BG918" s="279"/>
      <c r="BH918" s="279"/>
      <c r="BI918" s="279"/>
      <c r="BJ918" s="279"/>
      <c r="BK918" s="279"/>
      <c r="BL918" s="279"/>
      <c r="BM918" s="279"/>
      <c r="BN918" s="279"/>
      <c r="BO918" s="279"/>
      <c r="BP918" s="279"/>
      <c r="BQ918" s="279"/>
      <c r="BR918" s="279"/>
      <c r="BS918" s="279"/>
      <c r="BT918" s="279"/>
      <c r="BU918" s="279"/>
      <c r="BV918" s="279"/>
      <c r="BW918" s="279"/>
      <c r="BX918" s="279"/>
      <c r="BY918" s="279"/>
      <c r="BZ918" s="279"/>
      <c r="CA918" s="279"/>
      <c r="CB918" s="279"/>
      <c r="CC918" s="279"/>
      <c r="CD918" s="279"/>
      <c r="CE918" s="279"/>
      <c r="CF918" s="279"/>
      <c r="CG918" s="279"/>
      <c r="CH918" s="279"/>
      <c r="CI918" s="279"/>
      <c r="CJ918" s="279"/>
      <c r="CK918" s="279"/>
      <c r="CL918" s="279"/>
      <c r="CM918" s="279"/>
      <c r="CN918" s="279"/>
      <c r="CO918" s="279"/>
      <c r="CP918" s="289" t="str">
        <f t="shared" si="47"/>
        <v/>
      </c>
      <c r="CQ918" s="202"/>
    </row>
    <row r="919" spans="1:95" x14ac:dyDescent="0.3">
      <c r="A919" s="99"/>
      <c r="B919" s="268">
        <f t="shared" si="48"/>
        <v>910</v>
      </c>
      <c r="C919" s="280"/>
      <c r="D919" s="280"/>
      <c r="F919" s="280"/>
      <c r="G919" s="282"/>
      <c r="H919" s="101"/>
      <c r="I919" s="283"/>
      <c r="J919" s="283"/>
      <c r="K919" s="283"/>
      <c r="L919" s="283"/>
      <c r="M919" s="283"/>
      <c r="N919" s="283"/>
      <c r="O919" s="283"/>
      <c r="P919" s="101"/>
      <c r="Q919" s="283"/>
      <c r="R919" s="283"/>
      <c r="S919" s="283"/>
      <c r="T919" s="283"/>
      <c r="U919" s="283"/>
      <c r="V919" s="283"/>
      <c r="W919" s="283"/>
      <c r="X919" s="102"/>
      <c r="Y919" s="284"/>
      <c r="Z919" s="284"/>
      <c r="AA919" s="284"/>
      <c r="AB919" s="206" t="str">
        <f t="shared" si="46"/>
        <v/>
      </c>
      <c r="AC919" s="285"/>
      <c r="AD919" s="286"/>
      <c r="AE919" s="102"/>
      <c r="AF919" s="287"/>
      <c r="AG919" s="287"/>
      <c r="AH919" s="102"/>
      <c r="AI919" s="279"/>
      <c r="AJ919" s="279"/>
      <c r="AK919" s="279"/>
      <c r="AL919" s="279"/>
      <c r="AM919" s="279"/>
      <c r="AN919" s="279"/>
      <c r="AO919" s="279"/>
      <c r="AP919" s="279"/>
      <c r="AQ919" s="92"/>
      <c r="AR919" s="279"/>
      <c r="AS919" s="279"/>
      <c r="AT919" s="279"/>
      <c r="AU919" s="279"/>
      <c r="AV919" s="279"/>
      <c r="AW919" s="279"/>
      <c r="AX919" s="279"/>
      <c r="AY919" s="279"/>
      <c r="AZ919" s="279"/>
      <c r="BA919" s="279"/>
      <c r="BB919" s="279"/>
      <c r="BC919" s="279"/>
      <c r="BD919" s="279"/>
      <c r="BE919" s="279"/>
      <c r="BF919" s="279"/>
      <c r="BG919" s="279"/>
      <c r="BH919" s="279"/>
      <c r="BI919" s="279"/>
      <c r="BJ919" s="279"/>
      <c r="BK919" s="279"/>
      <c r="BL919" s="279"/>
      <c r="BM919" s="279"/>
      <c r="BN919" s="279"/>
      <c r="BO919" s="279"/>
      <c r="BP919" s="279"/>
      <c r="BQ919" s="279"/>
      <c r="BR919" s="279"/>
      <c r="BS919" s="279"/>
      <c r="BT919" s="279"/>
      <c r="BU919" s="279"/>
      <c r="BV919" s="279"/>
      <c r="BW919" s="279"/>
      <c r="BX919" s="279"/>
      <c r="BY919" s="279"/>
      <c r="BZ919" s="279"/>
      <c r="CA919" s="279"/>
      <c r="CB919" s="279"/>
      <c r="CC919" s="279"/>
      <c r="CD919" s="279"/>
      <c r="CE919" s="279"/>
      <c r="CF919" s="279"/>
      <c r="CG919" s="279"/>
      <c r="CH919" s="279"/>
      <c r="CI919" s="279"/>
      <c r="CJ919" s="279"/>
      <c r="CK919" s="279"/>
      <c r="CL919" s="279"/>
      <c r="CM919" s="279"/>
      <c r="CN919" s="279"/>
      <c r="CO919" s="279"/>
      <c r="CP919" s="289" t="str">
        <f t="shared" si="47"/>
        <v/>
      </c>
      <c r="CQ919" s="202"/>
    </row>
    <row r="920" spans="1:95" x14ac:dyDescent="0.3">
      <c r="A920" s="99"/>
      <c r="B920" s="268">
        <f t="shared" si="48"/>
        <v>911</v>
      </c>
      <c r="C920" s="280"/>
      <c r="D920" s="280"/>
      <c r="F920" s="280"/>
      <c r="G920" s="282"/>
      <c r="H920" s="101"/>
      <c r="I920" s="283"/>
      <c r="J920" s="283"/>
      <c r="K920" s="283"/>
      <c r="L920" s="283"/>
      <c r="M920" s="283"/>
      <c r="N920" s="283"/>
      <c r="O920" s="283"/>
      <c r="P920" s="101"/>
      <c r="Q920" s="283"/>
      <c r="R920" s="283"/>
      <c r="S920" s="283"/>
      <c r="T920" s="283"/>
      <c r="U920" s="283"/>
      <c r="V920" s="283"/>
      <c r="W920" s="283"/>
      <c r="X920" s="102"/>
      <c r="Y920" s="284"/>
      <c r="Z920" s="284"/>
      <c r="AA920" s="284"/>
      <c r="AB920" s="206" t="str">
        <f t="shared" si="46"/>
        <v/>
      </c>
      <c r="AC920" s="285"/>
      <c r="AD920" s="286"/>
      <c r="AE920" s="102"/>
      <c r="AF920" s="287"/>
      <c r="AG920" s="287"/>
      <c r="AH920" s="102"/>
      <c r="AI920" s="279"/>
      <c r="AJ920" s="279"/>
      <c r="AK920" s="279"/>
      <c r="AL920" s="279"/>
      <c r="AM920" s="279"/>
      <c r="AN920" s="279"/>
      <c r="AO920" s="279"/>
      <c r="AP920" s="279"/>
      <c r="AQ920" s="92"/>
      <c r="AR920" s="279"/>
      <c r="AS920" s="279"/>
      <c r="AT920" s="279"/>
      <c r="AU920" s="279"/>
      <c r="AV920" s="279"/>
      <c r="AW920" s="279"/>
      <c r="AX920" s="279"/>
      <c r="AY920" s="279"/>
      <c r="AZ920" s="279"/>
      <c r="BA920" s="279"/>
      <c r="BB920" s="279"/>
      <c r="BC920" s="279"/>
      <c r="BD920" s="279"/>
      <c r="BE920" s="279"/>
      <c r="BF920" s="279"/>
      <c r="BG920" s="279"/>
      <c r="BH920" s="279"/>
      <c r="BI920" s="279"/>
      <c r="BJ920" s="279"/>
      <c r="BK920" s="279"/>
      <c r="BL920" s="279"/>
      <c r="BM920" s="279"/>
      <c r="BN920" s="279"/>
      <c r="BO920" s="279"/>
      <c r="BP920" s="279"/>
      <c r="BQ920" s="279"/>
      <c r="BR920" s="279"/>
      <c r="BS920" s="279"/>
      <c r="BT920" s="279"/>
      <c r="BU920" s="279"/>
      <c r="BV920" s="279"/>
      <c r="BW920" s="279"/>
      <c r="BX920" s="279"/>
      <c r="BY920" s="279"/>
      <c r="BZ920" s="279"/>
      <c r="CA920" s="279"/>
      <c r="CB920" s="279"/>
      <c r="CC920" s="279"/>
      <c r="CD920" s="279"/>
      <c r="CE920" s="279"/>
      <c r="CF920" s="279"/>
      <c r="CG920" s="279"/>
      <c r="CH920" s="279"/>
      <c r="CI920" s="279"/>
      <c r="CJ920" s="279"/>
      <c r="CK920" s="279"/>
      <c r="CL920" s="279"/>
      <c r="CM920" s="279"/>
      <c r="CN920" s="279"/>
      <c r="CO920" s="279"/>
      <c r="CP920" s="289" t="str">
        <f t="shared" si="47"/>
        <v/>
      </c>
      <c r="CQ920" s="202"/>
    </row>
    <row r="921" spans="1:95" x14ac:dyDescent="0.3">
      <c r="A921" s="99"/>
      <c r="B921" s="268">
        <f t="shared" si="48"/>
        <v>912</v>
      </c>
      <c r="C921" s="280"/>
      <c r="D921" s="280"/>
      <c r="F921" s="280"/>
      <c r="G921" s="282"/>
      <c r="H921" s="101"/>
      <c r="I921" s="283"/>
      <c r="J921" s="283"/>
      <c r="K921" s="283"/>
      <c r="L921" s="283"/>
      <c r="M921" s="283"/>
      <c r="N921" s="283"/>
      <c r="O921" s="283"/>
      <c r="P921" s="101"/>
      <c r="Q921" s="283"/>
      <c r="R921" s="283"/>
      <c r="S921" s="283"/>
      <c r="T921" s="283"/>
      <c r="U921" s="283"/>
      <c r="V921" s="283"/>
      <c r="W921" s="283"/>
      <c r="X921" s="102"/>
      <c r="Y921" s="284"/>
      <c r="Z921" s="284"/>
      <c r="AA921" s="284"/>
      <c r="AB921" s="206" t="str">
        <f t="shared" si="46"/>
        <v/>
      </c>
      <c r="AC921" s="285"/>
      <c r="AD921" s="286"/>
      <c r="AE921" s="102"/>
      <c r="AF921" s="287"/>
      <c r="AG921" s="287"/>
      <c r="AH921" s="102"/>
      <c r="AI921" s="279"/>
      <c r="AJ921" s="279"/>
      <c r="AK921" s="279"/>
      <c r="AL921" s="279"/>
      <c r="AM921" s="279"/>
      <c r="AN921" s="279"/>
      <c r="AO921" s="279"/>
      <c r="AP921" s="279"/>
      <c r="AQ921" s="92"/>
      <c r="AR921" s="279"/>
      <c r="AS921" s="279"/>
      <c r="AT921" s="279"/>
      <c r="AU921" s="279"/>
      <c r="AV921" s="279"/>
      <c r="AW921" s="279"/>
      <c r="AX921" s="279"/>
      <c r="AY921" s="279"/>
      <c r="AZ921" s="279"/>
      <c r="BA921" s="279"/>
      <c r="BB921" s="279"/>
      <c r="BC921" s="279"/>
      <c r="BD921" s="279"/>
      <c r="BE921" s="279"/>
      <c r="BF921" s="279"/>
      <c r="BG921" s="279"/>
      <c r="BH921" s="279"/>
      <c r="BI921" s="279"/>
      <c r="BJ921" s="279"/>
      <c r="BK921" s="279"/>
      <c r="BL921" s="279"/>
      <c r="BM921" s="279"/>
      <c r="BN921" s="279"/>
      <c r="BO921" s="279"/>
      <c r="BP921" s="279"/>
      <c r="BQ921" s="279"/>
      <c r="BR921" s="279"/>
      <c r="BS921" s="279"/>
      <c r="BT921" s="279"/>
      <c r="BU921" s="279"/>
      <c r="BV921" s="279"/>
      <c r="BW921" s="279"/>
      <c r="BX921" s="279"/>
      <c r="BY921" s="279"/>
      <c r="BZ921" s="279"/>
      <c r="CA921" s="279"/>
      <c r="CB921" s="279"/>
      <c r="CC921" s="279"/>
      <c r="CD921" s="279"/>
      <c r="CE921" s="279"/>
      <c r="CF921" s="279"/>
      <c r="CG921" s="279"/>
      <c r="CH921" s="279"/>
      <c r="CI921" s="279"/>
      <c r="CJ921" s="279"/>
      <c r="CK921" s="279"/>
      <c r="CL921" s="279"/>
      <c r="CM921" s="279"/>
      <c r="CN921" s="279"/>
      <c r="CO921" s="279"/>
      <c r="CP921" s="289" t="str">
        <f t="shared" si="47"/>
        <v/>
      </c>
      <c r="CQ921" s="202"/>
    </row>
    <row r="922" spans="1:95" x14ac:dyDescent="0.3">
      <c r="A922" s="99"/>
      <c r="B922" s="268">
        <f t="shared" si="48"/>
        <v>913</v>
      </c>
      <c r="C922" s="280"/>
      <c r="D922" s="280"/>
      <c r="F922" s="280"/>
      <c r="G922" s="282"/>
      <c r="H922" s="101"/>
      <c r="I922" s="283"/>
      <c r="J922" s="283"/>
      <c r="K922" s="283"/>
      <c r="L922" s="283"/>
      <c r="M922" s="283"/>
      <c r="N922" s="283"/>
      <c r="O922" s="283"/>
      <c r="P922" s="101"/>
      <c r="Q922" s="283"/>
      <c r="R922" s="283"/>
      <c r="S922" s="283"/>
      <c r="T922" s="283"/>
      <c r="U922" s="283"/>
      <c r="V922" s="283"/>
      <c r="W922" s="283"/>
      <c r="X922" s="102"/>
      <c r="Y922" s="284"/>
      <c r="Z922" s="284"/>
      <c r="AA922" s="284"/>
      <c r="AB922" s="206" t="str">
        <f t="shared" si="46"/>
        <v/>
      </c>
      <c r="AC922" s="285"/>
      <c r="AD922" s="286"/>
      <c r="AE922" s="102"/>
      <c r="AF922" s="287"/>
      <c r="AG922" s="287"/>
      <c r="AH922" s="102"/>
      <c r="AI922" s="279"/>
      <c r="AJ922" s="279"/>
      <c r="AK922" s="279"/>
      <c r="AL922" s="279"/>
      <c r="AM922" s="279"/>
      <c r="AN922" s="279"/>
      <c r="AO922" s="279"/>
      <c r="AP922" s="279"/>
      <c r="AQ922" s="92"/>
      <c r="AR922" s="279"/>
      <c r="AS922" s="279"/>
      <c r="AT922" s="279"/>
      <c r="AU922" s="279"/>
      <c r="AV922" s="279"/>
      <c r="AW922" s="279"/>
      <c r="AX922" s="279"/>
      <c r="AY922" s="279"/>
      <c r="AZ922" s="279"/>
      <c r="BA922" s="279"/>
      <c r="BB922" s="279"/>
      <c r="BC922" s="279"/>
      <c r="BD922" s="279"/>
      <c r="BE922" s="279"/>
      <c r="BF922" s="279"/>
      <c r="BG922" s="279"/>
      <c r="BH922" s="279"/>
      <c r="BI922" s="279"/>
      <c r="BJ922" s="279"/>
      <c r="BK922" s="279"/>
      <c r="BL922" s="279"/>
      <c r="BM922" s="279"/>
      <c r="BN922" s="279"/>
      <c r="BO922" s="279"/>
      <c r="BP922" s="279"/>
      <c r="BQ922" s="279"/>
      <c r="BR922" s="279"/>
      <c r="BS922" s="279"/>
      <c r="BT922" s="279"/>
      <c r="BU922" s="279"/>
      <c r="BV922" s="279"/>
      <c r="BW922" s="279"/>
      <c r="BX922" s="279"/>
      <c r="BY922" s="279"/>
      <c r="BZ922" s="279"/>
      <c r="CA922" s="279"/>
      <c r="CB922" s="279"/>
      <c r="CC922" s="279"/>
      <c r="CD922" s="279"/>
      <c r="CE922" s="279"/>
      <c r="CF922" s="279"/>
      <c r="CG922" s="279"/>
      <c r="CH922" s="279"/>
      <c r="CI922" s="279"/>
      <c r="CJ922" s="279"/>
      <c r="CK922" s="279"/>
      <c r="CL922" s="279"/>
      <c r="CM922" s="279"/>
      <c r="CN922" s="279"/>
      <c r="CO922" s="279"/>
      <c r="CP922" s="289" t="str">
        <f t="shared" si="47"/>
        <v/>
      </c>
      <c r="CQ922" s="202"/>
    </row>
    <row r="923" spans="1:95" x14ac:dyDescent="0.3">
      <c r="A923" s="99"/>
      <c r="B923" s="268">
        <f t="shared" si="48"/>
        <v>914</v>
      </c>
      <c r="C923" s="280"/>
      <c r="D923" s="280"/>
      <c r="F923" s="280"/>
      <c r="G923" s="282"/>
      <c r="H923" s="101"/>
      <c r="I923" s="283"/>
      <c r="J923" s="283"/>
      <c r="K923" s="283"/>
      <c r="L923" s="283"/>
      <c r="M923" s="283"/>
      <c r="N923" s="283"/>
      <c r="O923" s="283"/>
      <c r="P923" s="101"/>
      <c r="Q923" s="283"/>
      <c r="R923" s="283"/>
      <c r="S923" s="283"/>
      <c r="T923" s="283"/>
      <c r="U923" s="283"/>
      <c r="V923" s="283"/>
      <c r="W923" s="283"/>
      <c r="X923" s="102"/>
      <c r="Y923" s="284"/>
      <c r="Z923" s="284"/>
      <c r="AA923" s="284"/>
      <c r="AB923" s="206" t="str">
        <f t="shared" si="46"/>
        <v/>
      </c>
      <c r="AC923" s="285"/>
      <c r="AD923" s="286"/>
      <c r="AE923" s="102"/>
      <c r="AF923" s="287"/>
      <c r="AG923" s="287"/>
      <c r="AH923" s="102"/>
      <c r="AI923" s="279"/>
      <c r="AJ923" s="279"/>
      <c r="AK923" s="279"/>
      <c r="AL923" s="279"/>
      <c r="AM923" s="279"/>
      <c r="AN923" s="279"/>
      <c r="AO923" s="279"/>
      <c r="AP923" s="279"/>
      <c r="AQ923" s="92"/>
      <c r="AR923" s="279"/>
      <c r="AS923" s="279"/>
      <c r="AT923" s="279"/>
      <c r="AU923" s="279"/>
      <c r="AV923" s="279"/>
      <c r="AW923" s="279"/>
      <c r="AX923" s="279"/>
      <c r="AY923" s="279"/>
      <c r="AZ923" s="279"/>
      <c r="BA923" s="279"/>
      <c r="BB923" s="279"/>
      <c r="BC923" s="279"/>
      <c r="BD923" s="279"/>
      <c r="BE923" s="279"/>
      <c r="BF923" s="279"/>
      <c r="BG923" s="279"/>
      <c r="BH923" s="279"/>
      <c r="BI923" s="279"/>
      <c r="BJ923" s="279"/>
      <c r="BK923" s="279"/>
      <c r="BL923" s="279"/>
      <c r="BM923" s="279"/>
      <c r="BN923" s="279"/>
      <c r="BO923" s="279"/>
      <c r="BP923" s="279"/>
      <c r="BQ923" s="279"/>
      <c r="BR923" s="279"/>
      <c r="BS923" s="279"/>
      <c r="BT923" s="279"/>
      <c r="BU923" s="279"/>
      <c r="BV923" s="279"/>
      <c r="BW923" s="279"/>
      <c r="BX923" s="279"/>
      <c r="BY923" s="279"/>
      <c r="BZ923" s="279"/>
      <c r="CA923" s="279"/>
      <c r="CB923" s="279"/>
      <c r="CC923" s="279"/>
      <c r="CD923" s="279"/>
      <c r="CE923" s="279"/>
      <c r="CF923" s="279"/>
      <c r="CG923" s="279"/>
      <c r="CH923" s="279"/>
      <c r="CI923" s="279"/>
      <c r="CJ923" s="279"/>
      <c r="CK923" s="279"/>
      <c r="CL923" s="279"/>
      <c r="CM923" s="279"/>
      <c r="CN923" s="279"/>
      <c r="CO923" s="279"/>
      <c r="CP923" s="289" t="str">
        <f t="shared" si="47"/>
        <v/>
      </c>
      <c r="CQ923" s="202"/>
    </row>
    <row r="924" spans="1:95" x14ac:dyDescent="0.3">
      <c r="A924" s="99"/>
      <c r="B924" s="268">
        <f t="shared" si="48"/>
        <v>915</v>
      </c>
      <c r="C924" s="280"/>
      <c r="D924" s="280"/>
      <c r="F924" s="280"/>
      <c r="G924" s="282"/>
      <c r="H924" s="101"/>
      <c r="I924" s="283"/>
      <c r="J924" s="283"/>
      <c r="K924" s="283"/>
      <c r="L924" s="283"/>
      <c r="M924" s="283"/>
      <c r="N924" s="283"/>
      <c r="O924" s="283"/>
      <c r="P924" s="101"/>
      <c r="Q924" s="283"/>
      <c r="R924" s="283"/>
      <c r="S924" s="283"/>
      <c r="T924" s="283"/>
      <c r="U924" s="283"/>
      <c r="V924" s="283"/>
      <c r="W924" s="283"/>
      <c r="X924" s="102"/>
      <c r="Y924" s="284"/>
      <c r="Z924" s="284"/>
      <c r="AA924" s="284"/>
      <c r="AB924" s="206" t="str">
        <f t="shared" si="46"/>
        <v/>
      </c>
      <c r="AC924" s="285"/>
      <c r="AD924" s="286"/>
      <c r="AE924" s="102"/>
      <c r="AF924" s="287"/>
      <c r="AG924" s="287"/>
      <c r="AH924" s="102"/>
      <c r="AI924" s="279"/>
      <c r="AJ924" s="279"/>
      <c r="AK924" s="279"/>
      <c r="AL924" s="279"/>
      <c r="AM924" s="279"/>
      <c r="AN924" s="279"/>
      <c r="AO924" s="279"/>
      <c r="AP924" s="279"/>
      <c r="AQ924" s="92"/>
      <c r="AR924" s="279"/>
      <c r="AS924" s="279"/>
      <c r="AT924" s="279"/>
      <c r="AU924" s="279"/>
      <c r="AV924" s="279"/>
      <c r="AW924" s="279"/>
      <c r="AX924" s="279"/>
      <c r="AY924" s="279"/>
      <c r="AZ924" s="279"/>
      <c r="BA924" s="279"/>
      <c r="BB924" s="279"/>
      <c r="BC924" s="279"/>
      <c r="BD924" s="279"/>
      <c r="BE924" s="279"/>
      <c r="BF924" s="279"/>
      <c r="BG924" s="279"/>
      <c r="BH924" s="279"/>
      <c r="BI924" s="279"/>
      <c r="BJ924" s="279"/>
      <c r="BK924" s="279"/>
      <c r="BL924" s="279"/>
      <c r="BM924" s="279"/>
      <c r="BN924" s="279"/>
      <c r="BO924" s="279"/>
      <c r="BP924" s="279"/>
      <c r="BQ924" s="279"/>
      <c r="BR924" s="279"/>
      <c r="BS924" s="279"/>
      <c r="BT924" s="279"/>
      <c r="BU924" s="279"/>
      <c r="BV924" s="279"/>
      <c r="BW924" s="279"/>
      <c r="BX924" s="279"/>
      <c r="BY924" s="279"/>
      <c r="BZ924" s="279"/>
      <c r="CA924" s="279"/>
      <c r="CB924" s="279"/>
      <c r="CC924" s="279"/>
      <c r="CD924" s="279"/>
      <c r="CE924" s="279"/>
      <c r="CF924" s="279"/>
      <c r="CG924" s="279"/>
      <c r="CH924" s="279"/>
      <c r="CI924" s="279"/>
      <c r="CJ924" s="279"/>
      <c r="CK924" s="279"/>
      <c r="CL924" s="279"/>
      <c r="CM924" s="279"/>
      <c r="CN924" s="279"/>
      <c r="CO924" s="279"/>
      <c r="CP924" s="289" t="str">
        <f t="shared" si="47"/>
        <v/>
      </c>
      <c r="CQ924" s="202"/>
    </row>
    <row r="925" spans="1:95" x14ac:dyDescent="0.3">
      <c r="A925" s="99"/>
      <c r="B925" s="268">
        <f t="shared" si="48"/>
        <v>916</v>
      </c>
      <c r="C925" s="280"/>
      <c r="D925" s="280"/>
      <c r="F925" s="280"/>
      <c r="G925" s="282"/>
      <c r="H925" s="101"/>
      <c r="I925" s="283"/>
      <c r="J925" s="283"/>
      <c r="K925" s="283"/>
      <c r="L925" s="283"/>
      <c r="M925" s="283"/>
      <c r="N925" s="283"/>
      <c r="O925" s="283"/>
      <c r="P925" s="101"/>
      <c r="Q925" s="283"/>
      <c r="R925" s="283"/>
      <c r="S925" s="283"/>
      <c r="T925" s="283"/>
      <c r="U925" s="283"/>
      <c r="V925" s="283"/>
      <c r="W925" s="283"/>
      <c r="X925" s="102"/>
      <c r="Y925" s="284"/>
      <c r="Z925" s="284"/>
      <c r="AA925" s="284"/>
      <c r="AB925" s="206" t="str">
        <f t="shared" si="46"/>
        <v/>
      </c>
      <c r="AC925" s="285"/>
      <c r="AD925" s="286"/>
      <c r="AE925" s="102"/>
      <c r="AF925" s="287"/>
      <c r="AG925" s="287"/>
      <c r="AH925" s="102"/>
      <c r="AI925" s="279"/>
      <c r="AJ925" s="279"/>
      <c r="AK925" s="279"/>
      <c r="AL925" s="279"/>
      <c r="AM925" s="279"/>
      <c r="AN925" s="279"/>
      <c r="AO925" s="279"/>
      <c r="AP925" s="279"/>
      <c r="AQ925" s="92"/>
      <c r="AR925" s="279"/>
      <c r="AS925" s="279"/>
      <c r="AT925" s="279"/>
      <c r="AU925" s="279"/>
      <c r="AV925" s="279"/>
      <c r="AW925" s="279"/>
      <c r="AX925" s="279"/>
      <c r="AY925" s="279"/>
      <c r="AZ925" s="279"/>
      <c r="BA925" s="279"/>
      <c r="BB925" s="279"/>
      <c r="BC925" s="279"/>
      <c r="BD925" s="279"/>
      <c r="BE925" s="279"/>
      <c r="BF925" s="279"/>
      <c r="BG925" s="279"/>
      <c r="BH925" s="279"/>
      <c r="BI925" s="279"/>
      <c r="BJ925" s="279"/>
      <c r="BK925" s="279"/>
      <c r="BL925" s="279"/>
      <c r="BM925" s="279"/>
      <c r="BN925" s="279"/>
      <c r="BO925" s="279"/>
      <c r="BP925" s="279"/>
      <c r="BQ925" s="279"/>
      <c r="BR925" s="279"/>
      <c r="BS925" s="279"/>
      <c r="BT925" s="279"/>
      <c r="BU925" s="279"/>
      <c r="BV925" s="279"/>
      <c r="BW925" s="279"/>
      <c r="BX925" s="279"/>
      <c r="BY925" s="279"/>
      <c r="BZ925" s="279"/>
      <c r="CA925" s="279"/>
      <c r="CB925" s="279"/>
      <c r="CC925" s="279"/>
      <c r="CD925" s="279"/>
      <c r="CE925" s="279"/>
      <c r="CF925" s="279"/>
      <c r="CG925" s="279"/>
      <c r="CH925" s="279"/>
      <c r="CI925" s="279"/>
      <c r="CJ925" s="279"/>
      <c r="CK925" s="279"/>
      <c r="CL925" s="279"/>
      <c r="CM925" s="279"/>
      <c r="CN925" s="279"/>
      <c r="CO925" s="279"/>
      <c r="CP925" s="289" t="str">
        <f t="shared" si="47"/>
        <v/>
      </c>
      <c r="CQ925" s="202"/>
    </row>
    <row r="926" spans="1:95" x14ac:dyDescent="0.3">
      <c r="A926" s="99"/>
      <c r="B926" s="268">
        <f t="shared" si="48"/>
        <v>917</v>
      </c>
      <c r="C926" s="280"/>
      <c r="D926" s="280"/>
      <c r="F926" s="280"/>
      <c r="G926" s="282"/>
      <c r="H926" s="101"/>
      <c r="I926" s="283"/>
      <c r="J926" s="283"/>
      <c r="K926" s="283"/>
      <c r="L926" s="283"/>
      <c r="M926" s="283"/>
      <c r="N926" s="283"/>
      <c r="O926" s="283"/>
      <c r="P926" s="101"/>
      <c r="Q926" s="283"/>
      <c r="R926" s="283"/>
      <c r="S926" s="283"/>
      <c r="T926" s="283"/>
      <c r="U926" s="283"/>
      <c r="V926" s="283"/>
      <c r="W926" s="283"/>
      <c r="X926" s="102"/>
      <c r="Y926" s="284"/>
      <c r="Z926" s="284"/>
      <c r="AA926" s="284"/>
      <c r="AB926" s="206" t="str">
        <f t="shared" si="46"/>
        <v/>
      </c>
      <c r="AC926" s="285"/>
      <c r="AD926" s="286"/>
      <c r="AE926" s="102"/>
      <c r="AF926" s="287"/>
      <c r="AG926" s="287"/>
      <c r="AH926" s="102"/>
      <c r="AI926" s="279"/>
      <c r="AJ926" s="279"/>
      <c r="AK926" s="279"/>
      <c r="AL926" s="279"/>
      <c r="AM926" s="279"/>
      <c r="AN926" s="279"/>
      <c r="AO926" s="279"/>
      <c r="AP926" s="279"/>
      <c r="AQ926" s="92"/>
      <c r="AR926" s="279"/>
      <c r="AS926" s="279"/>
      <c r="AT926" s="279"/>
      <c r="AU926" s="279"/>
      <c r="AV926" s="279"/>
      <c r="AW926" s="279"/>
      <c r="AX926" s="279"/>
      <c r="AY926" s="279"/>
      <c r="AZ926" s="279"/>
      <c r="BA926" s="279"/>
      <c r="BB926" s="279"/>
      <c r="BC926" s="279"/>
      <c r="BD926" s="279"/>
      <c r="BE926" s="279"/>
      <c r="BF926" s="279"/>
      <c r="BG926" s="279"/>
      <c r="BH926" s="279"/>
      <c r="BI926" s="279"/>
      <c r="BJ926" s="279"/>
      <c r="BK926" s="279"/>
      <c r="BL926" s="279"/>
      <c r="BM926" s="279"/>
      <c r="BN926" s="279"/>
      <c r="BO926" s="279"/>
      <c r="BP926" s="279"/>
      <c r="BQ926" s="279"/>
      <c r="BR926" s="279"/>
      <c r="BS926" s="279"/>
      <c r="BT926" s="279"/>
      <c r="BU926" s="279"/>
      <c r="BV926" s="279"/>
      <c r="BW926" s="279"/>
      <c r="BX926" s="279"/>
      <c r="BY926" s="279"/>
      <c r="BZ926" s="279"/>
      <c r="CA926" s="279"/>
      <c r="CB926" s="279"/>
      <c r="CC926" s="279"/>
      <c r="CD926" s="279"/>
      <c r="CE926" s="279"/>
      <c r="CF926" s="279"/>
      <c r="CG926" s="279"/>
      <c r="CH926" s="279"/>
      <c r="CI926" s="279"/>
      <c r="CJ926" s="279"/>
      <c r="CK926" s="279"/>
      <c r="CL926" s="279"/>
      <c r="CM926" s="279"/>
      <c r="CN926" s="279"/>
      <c r="CO926" s="279"/>
      <c r="CP926" s="289" t="str">
        <f t="shared" si="47"/>
        <v/>
      </c>
      <c r="CQ926" s="202"/>
    </row>
    <row r="927" spans="1:95" x14ac:dyDescent="0.3">
      <c r="A927" s="99"/>
      <c r="B927" s="268">
        <f t="shared" si="48"/>
        <v>918</v>
      </c>
      <c r="C927" s="280"/>
      <c r="D927" s="280"/>
      <c r="F927" s="280"/>
      <c r="G927" s="282"/>
      <c r="H927" s="101"/>
      <c r="I927" s="283"/>
      <c r="J927" s="283"/>
      <c r="K927" s="283"/>
      <c r="L927" s="283"/>
      <c r="M927" s="283"/>
      <c r="N927" s="283"/>
      <c r="O927" s="283"/>
      <c r="P927" s="101"/>
      <c r="Q927" s="283"/>
      <c r="R927" s="283"/>
      <c r="S927" s="283"/>
      <c r="T927" s="283"/>
      <c r="U927" s="283"/>
      <c r="V927" s="283"/>
      <c r="W927" s="283"/>
      <c r="X927" s="102"/>
      <c r="Y927" s="284"/>
      <c r="Z927" s="284"/>
      <c r="AA927" s="284"/>
      <c r="AB927" s="206" t="str">
        <f t="shared" si="46"/>
        <v/>
      </c>
      <c r="AC927" s="285"/>
      <c r="AD927" s="286"/>
      <c r="AE927" s="102"/>
      <c r="AF927" s="287"/>
      <c r="AG927" s="287"/>
      <c r="AH927" s="102"/>
      <c r="AI927" s="279"/>
      <c r="AJ927" s="279"/>
      <c r="AK927" s="279"/>
      <c r="AL927" s="279"/>
      <c r="AM927" s="279"/>
      <c r="AN927" s="279"/>
      <c r="AO927" s="279"/>
      <c r="AP927" s="279"/>
      <c r="AQ927" s="92"/>
      <c r="AR927" s="279"/>
      <c r="AS927" s="279"/>
      <c r="AT927" s="279"/>
      <c r="AU927" s="279"/>
      <c r="AV927" s="279"/>
      <c r="AW927" s="279"/>
      <c r="AX927" s="279"/>
      <c r="AY927" s="279"/>
      <c r="AZ927" s="279"/>
      <c r="BA927" s="279"/>
      <c r="BB927" s="279"/>
      <c r="BC927" s="279"/>
      <c r="BD927" s="279"/>
      <c r="BE927" s="279"/>
      <c r="BF927" s="279"/>
      <c r="BG927" s="279"/>
      <c r="BH927" s="279"/>
      <c r="BI927" s="279"/>
      <c r="BJ927" s="279"/>
      <c r="BK927" s="279"/>
      <c r="BL927" s="279"/>
      <c r="BM927" s="279"/>
      <c r="BN927" s="279"/>
      <c r="BO927" s="279"/>
      <c r="BP927" s="279"/>
      <c r="BQ927" s="279"/>
      <c r="BR927" s="279"/>
      <c r="BS927" s="279"/>
      <c r="BT927" s="279"/>
      <c r="BU927" s="279"/>
      <c r="BV927" s="279"/>
      <c r="BW927" s="279"/>
      <c r="BX927" s="279"/>
      <c r="BY927" s="279"/>
      <c r="BZ927" s="279"/>
      <c r="CA927" s="279"/>
      <c r="CB927" s="279"/>
      <c r="CC927" s="279"/>
      <c r="CD927" s="279"/>
      <c r="CE927" s="279"/>
      <c r="CF927" s="279"/>
      <c r="CG927" s="279"/>
      <c r="CH927" s="279"/>
      <c r="CI927" s="279"/>
      <c r="CJ927" s="279"/>
      <c r="CK927" s="279"/>
      <c r="CL927" s="279"/>
      <c r="CM927" s="279"/>
      <c r="CN927" s="279"/>
      <c r="CO927" s="279"/>
      <c r="CP927" s="289" t="str">
        <f t="shared" si="47"/>
        <v/>
      </c>
      <c r="CQ927" s="202"/>
    </row>
    <row r="928" spans="1:95" x14ac:dyDescent="0.3">
      <c r="A928" s="99"/>
      <c r="B928" s="268">
        <f t="shared" si="48"/>
        <v>919</v>
      </c>
      <c r="C928" s="280"/>
      <c r="D928" s="280"/>
      <c r="F928" s="280"/>
      <c r="G928" s="282"/>
      <c r="H928" s="101"/>
      <c r="I928" s="283"/>
      <c r="J928" s="283"/>
      <c r="K928" s="283"/>
      <c r="L928" s="283"/>
      <c r="M928" s="283"/>
      <c r="N928" s="283"/>
      <c r="O928" s="283"/>
      <c r="P928" s="101"/>
      <c r="Q928" s="283"/>
      <c r="R928" s="283"/>
      <c r="S928" s="283"/>
      <c r="T928" s="283"/>
      <c r="U928" s="283"/>
      <c r="V928" s="283"/>
      <c r="W928" s="283"/>
      <c r="X928" s="102"/>
      <c r="Y928" s="284"/>
      <c r="Z928" s="284"/>
      <c r="AA928" s="284"/>
      <c r="AB928" s="206" t="str">
        <f t="shared" si="46"/>
        <v/>
      </c>
      <c r="AC928" s="285"/>
      <c r="AD928" s="286"/>
      <c r="AE928" s="102"/>
      <c r="AF928" s="287"/>
      <c r="AG928" s="287"/>
      <c r="AH928" s="102"/>
      <c r="AI928" s="279"/>
      <c r="AJ928" s="279"/>
      <c r="AK928" s="279"/>
      <c r="AL928" s="279"/>
      <c r="AM928" s="279"/>
      <c r="AN928" s="279"/>
      <c r="AO928" s="279"/>
      <c r="AP928" s="279"/>
      <c r="AQ928" s="92"/>
      <c r="AR928" s="279"/>
      <c r="AS928" s="279"/>
      <c r="AT928" s="279"/>
      <c r="AU928" s="279"/>
      <c r="AV928" s="279"/>
      <c r="AW928" s="279"/>
      <c r="AX928" s="279"/>
      <c r="AY928" s="279"/>
      <c r="AZ928" s="279"/>
      <c r="BA928" s="279"/>
      <c r="BB928" s="279"/>
      <c r="BC928" s="279"/>
      <c r="BD928" s="279"/>
      <c r="BE928" s="279"/>
      <c r="BF928" s="279"/>
      <c r="BG928" s="279"/>
      <c r="BH928" s="279"/>
      <c r="BI928" s="279"/>
      <c r="BJ928" s="279"/>
      <c r="BK928" s="279"/>
      <c r="BL928" s="279"/>
      <c r="BM928" s="279"/>
      <c r="BN928" s="279"/>
      <c r="BO928" s="279"/>
      <c r="BP928" s="279"/>
      <c r="BQ928" s="279"/>
      <c r="BR928" s="279"/>
      <c r="BS928" s="279"/>
      <c r="BT928" s="279"/>
      <c r="BU928" s="279"/>
      <c r="BV928" s="279"/>
      <c r="BW928" s="279"/>
      <c r="BX928" s="279"/>
      <c r="BY928" s="279"/>
      <c r="BZ928" s="279"/>
      <c r="CA928" s="279"/>
      <c r="CB928" s="279"/>
      <c r="CC928" s="279"/>
      <c r="CD928" s="279"/>
      <c r="CE928" s="279"/>
      <c r="CF928" s="279"/>
      <c r="CG928" s="279"/>
      <c r="CH928" s="279"/>
      <c r="CI928" s="279"/>
      <c r="CJ928" s="279"/>
      <c r="CK928" s="279"/>
      <c r="CL928" s="279"/>
      <c r="CM928" s="279"/>
      <c r="CN928" s="279"/>
      <c r="CO928" s="279"/>
      <c r="CP928" s="289" t="str">
        <f t="shared" si="47"/>
        <v/>
      </c>
      <c r="CQ928" s="202"/>
    </row>
    <row r="929" spans="1:95" x14ac:dyDescent="0.3">
      <c r="A929" s="99"/>
      <c r="B929" s="268">
        <f t="shared" si="48"/>
        <v>920</v>
      </c>
      <c r="C929" s="280"/>
      <c r="D929" s="280"/>
      <c r="F929" s="280"/>
      <c r="G929" s="282"/>
      <c r="H929" s="101"/>
      <c r="I929" s="283"/>
      <c r="J929" s="283"/>
      <c r="K929" s="283"/>
      <c r="L929" s="283"/>
      <c r="M929" s="283"/>
      <c r="N929" s="283"/>
      <c r="O929" s="283"/>
      <c r="P929" s="101"/>
      <c r="Q929" s="283"/>
      <c r="R929" s="283"/>
      <c r="S929" s="283"/>
      <c r="T929" s="283"/>
      <c r="U929" s="283"/>
      <c r="V929" s="283"/>
      <c r="W929" s="283"/>
      <c r="X929" s="102"/>
      <c r="Y929" s="284"/>
      <c r="Z929" s="284"/>
      <c r="AA929" s="284"/>
      <c r="AB929" s="206" t="str">
        <f t="shared" si="46"/>
        <v/>
      </c>
      <c r="AC929" s="285"/>
      <c r="AD929" s="286"/>
      <c r="AE929" s="102"/>
      <c r="AF929" s="287"/>
      <c r="AG929" s="287"/>
      <c r="AH929" s="102"/>
      <c r="AI929" s="279"/>
      <c r="AJ929" s="279"/>
      <c r="AK929" s="279"/>
      <c r="AL929" s="279"/>
      <c r="AM929" s="279"/>
      <c r="AN929" s="279"/>
      <c r="AO929" s="279"/>
      <c r="AP929" s="279"/>
      <c r="AQ929" s="92"/>
      <c r="AR929" s="279"/>
      <c r="AS929" s="279"/>
      <c r="AT929" s="279"/>
      <c r="AU929" s="279"/>
      <c r="AV929" s="279"/>
      <c r="AW929" s="279"/>
      <c r="AX929" s="279"/>
      <c r="AY929" s="279"/>
      <c r="AZ929" s="279"/>
      <c r="BA929" s="279"/>
      <c r="BB929" s="279"/>
      <c r="BC929" s="279"/>
      <c r="BD929" s="279"/>
      <c r="BE929" s="279"/>
      <c r="BF929" s="279"/>
      <c r="BG929" s="279"/>
      <c r="BH929" s="279"/>
      <c r="BI929" s="279"/>
      <c r="BJ929" s="279"/>
      <c r="BK929" s="279"/>
      <c r="BL929" s="279"/>
      <c r="BM929" s="279"/>
      <c r="BN929" s="279"/>
      <c r="BO929" s="279"/>
      <c r="BP929" s="279"/>
      <c r="BQ929" s="279"/>
      <c r="BR929" s="279"/>
      <c r="BS929" s="279"/>
      <c r="BT929" s="279"/>
      <c r="BU929" s="279"/>
      <c r="BV929" s="279"/>
      <c r="BW929" s="279"/>
      <c r="BX929" s="279"/>
      <c r="BY929" s="279"/>
      <c r="BZ929" s="279"/>
      <c r="CA929" s="279"/>
      <c r="CB929" s="279"/>
      <c r="CC929" s="279"/>
      <c r="CD929" s="279"/>
      <c r="CE929" s="279"/>
      <c r="CF929" s="279"/>
      <c r="CG929" s="279"/>
      <c r="CH929" s="279"/>
      <c r="CI929" s="279"/>
      <c r="CJ929" s="279"/>
      <c r="CK929" s="279"/>
      <c r="CL929" s="279"/>
      <c r="CM929" s="279"/>
      <c r="CN929" s="279"/>
      <c r="CO929" s="279"/>
      <c r="CP929" s="289" t="str">
        <f t="shared" si="47"/>
        <v/>
      </c>
      <c r="CQ929" s="202"/>
    </row>
    <row r="930" spans="1:95" x14ac:dyDescent="0.3">
      <c r="A930" s="99"/>
      <c r="B930" s="268">
        <f t="shared" si="48"/>
        <v>921</v>
      </c>
      <c r="C930" s="280"/>
      <c r="D930" s="280"/>
      <c r="F930" s="280"/>
      <c r="G930" s="282"/>
      <c r="H930" s="101"/>
      <c r="I930" s="283"/>
      <c r="J930" s="283"/>
      <c r="K930" s="283"/>
      <c r="L930" s="283"/>
      <c r="M930" s="283"/>
      <c r="N930" s="283"/>
      <c r="O930" s="283"/>
      <c r="P930" s="101"/>
      <c r="Q930" s="283"/>
      <c r="R930" s="283"/>
      <c r="S930" s="283"/>
      <c r="T930" s="283"/>
      <c r="U930" s="283"/>
      <c r="V930" s="283"/>
      <c r="W930" s="283"/>
      <c r="X930" s="102"/>
      <c r="Y930" s="284"/>
      <c r="Z930" s="284"/>
      <c r="AA930" s="284"/>
      <c r="AB930" s="206" t="str">
        <f t="shared" si="46"/>
        <v/>
      </c>
      <c r="AC930" s="285"/>
      <c r="AD930" s="286"/>
      <c r="AE930" s="102"/>
      <c r="AF930" s="287"/>
      <c r="AG930" s="287"/>
      <c r="AH930" s="102"/>
      <c r="AI930" s="279"/>
      <c r="AJ930" s="279"/>
      <c r="AK930" s="279"/>
      <c r="AL930" s="279"/>
      <c r="AM930" s="279"/>
      <c r="AN930" s="279"/>
      <c r="AO930" s="279"/>
      <c r="AP930" s="279"/>
      <c r="AQ930" s="92"/>
      <c r="AR930" s="279"/>
      <c r="AS930" s="279"/>
      <c r="AT930" s="279"/>
      <c r="AU930" s="279"/>
      <c r="AV930" s="279"/>
      <c r="AW930" s="279"/>
      <c r="AX930" s="279"/>
      <c r="AY930" s="279"/>
      <c r="AZ930" s="279"/>
      <c r="BA930" s="279"/>
      <c r="BB930" s="279"/>
      <c r="BC930" s="279"/>
      <c r="BD930" s="279"/>
      <c r="BE930" s="279"/>
      <c r="BF930" s="279"/>
      <c r="BG930" s="279"/>
      <c r="BH930" s="279"/>
      <c r="BI930" s="279"/>
      <c r="BJ930" s="279"/>
      <c r="BK930" s="279"/>
      <c r="BL930" s="279"/>
      <c r="BM930" s="279"/>
      <c r="BN930" s="279"/>
      <c r="BO930" s="279"/>
      <c r="BP930" s="279"/>
      <c r="BQ930" s="279"/>
      <c r="BR930" s="279"/>
      <c r="BS930" s="279"/>
      <c r="BT930" s="279"/>
      <c r="BU930" s="279"/>
      <c r="BV930" s="279"/>
      <c r="BW930" s="279"/>
      <c r="BX930" s="279"/>
      <c r="BY930" s="279"/>
      <c r="BZ930" s="279"/>
      <c r="CA930" s="279"/>
      <c r="CB930" s="279"/>
      <c r="CC930" s="279"/>
      <c r="CD930" s="279"/>
      <c r="CE930" s="279"/>
      <c r="CF930" s="279"/>
      <c r="CG930" s="279"/>
      <c r="CH930" s="279"/>
      <c r="CI930" s="279"/>
      <c r="CJ930" s="279"/>
      <c r="CK930" s="279"/>
      <c r="CL930" s="279"/>
      <c r="CM930" s="279"/>
      <c r="CN930" s="279"/>
      <c r="CO930" s="279"/>
      <c r="CP930" s="289" t="str">
        <f t="shared" si="47"/>
        <v/>
      </c>
      <c r="CQ930" s="202"/>
    </row>
    <row r="931" spans="1:95" x14ac:dyDescent="0.3">
      <c r="A931" s="99"/>
      <c r="B931" s="268">
        <f t="shared" si="48"/>
        <v>922</v>
      </c>
      <c r="C931" s="280"/>
      <c r="D931" s="280"/>
      <c r="F931" s="280"/>
      <c r="G931" s="282"/>
      <c r="H931" s="101"/>
      <c r="I931" s="283"/>
      <c r="J931" s="283"/>
      <c r="K931" s="283"/>
      <c r="L931" s="283"/>
      <c r="M931" s="283"/>
      <c r="N931" s="283"/>
      <c r="O931" s="283"/>
      <c r="P931" s="101"/>
      <c r="Q931" s="283"/>
      <c r="R931" s="283"/>
      <c r="S931" s="283"/>
      <c r="T931" s="283"/>
      <c r="U931" s="283"/>
      <c r="V931" s="283"/>
      <c r="W931" s="283"/>
      <c r="X931" s="102"/>
      <c r="Y931" s="284"/>
      <c r="Z931" s="284"/>
      <c r="AA931" s="284"/>
      <c r="AB931" s="206" t="str">
        <f t="shared" si="46"/>
        <v/>
      </c>
      <c r="AC931" s="285"/>
      <c r="AD931" s="286"/>
      <c r="AE931" s="102"/>
      <c r="AF931" s="287"/>
      <c r="AG931" s="287"/>
      <c r="AH931" s="102"/>
      <c r="AI931" s="279"/>
      <c r="AJ931" s="279"/>
      <c r="AK931" s="279"/>
      <c r="AL931" s="279"/>
      <c r="AM931" s="279"/>
      <c r="AN931" s="279"/>
      <c r="AO931" s="279"/>
      <c r="AP931" s="279"/>
      <c r="AQ931" s="92"/>
      <c r="AR931" s="279"/>
      <c r="AS931" s="279"/>
      <c r="AT931" s="279"/>
      <c r="AU931" s="279"/>
      <c r="AV931" s="279"/>
      <c r="AW931" s="279"/>
      <c r="AX931" s="279"/>
      <c r="AY931" s="279"/>
      <c r="AZ931" s="279"/>
      <c r="BA931" s="279"/>
      <c r="BB931" s="279"/>
      <c r="BC931" s="279"/>
      <c r="BD931" s="279"/>
      <c r="BE931" s="279"/>
      <c r="BF931" s="279"/>
      <c r="BG931" s="279"/>
      <c r="BH931" s="279"/>
      <c r="BI931" s="279"/>
      <c r="BJ931" s="279"/>
      <c r="BK931" s="279"/>
      <c r="BL931" s="279"/>
      <c r="BM931" s="279"/>
      <c r="BN931" s="279"/>
      <c r="BO931" s="279"/>
      <c r="BP931" s="279"/>
      <c r="BQ931" s="279"/>
      <c r="BR931" s="279"/>
      <c r="BS931" s="279"/>
      <c r="BT931" s="279"/>
      <c r="BU931" s="279"/>
      <c r="BV931" s="279"/>
      <c r="BW931" s="279"/>
      <c r="BX931" s="279"/>
      <c r="BY931" s="279"/>
      <c r="BZ931" s="279"/>
      <c r="CA931" s="279"/>
      <c r="CB931" s="279"/>
      <c r="CC931" s="279"/>
      <c r="CD931" s="279"/>
      <c r="CE931" s="279"/>
      <c r="CF931" s="279"/>
      <c r="CG931" s="279"/>
      <c r="CH931" s="279"/>
      <c r="CI931" s="279"/>
      <c r="CJ931" s="279"/>
      <c r="CK931" s="279"/>
      <c r="CL931" s="279"/>
      <c r="CM931" s="279"/>
      <c r="CN931" s="279"/>
      <c r="CO931" s="279"/>
      <c r="CP931" s="289" t="str">
        <f t="shared" si="47"/>
        <v/>
      </c>
      <c r="CQ931" s="202"/>
    </row>
    <row r="932" spans="1:95" x14ac:dyDescent="0.3">
      <c r="A932" s="99"/>
      <c r="B932" s="268">
        <f t="shared" si="48"/>
        <v>923</v>
      </c>
      <c r="C932" s="280"/>
      <c r="D932" s="280"/>
      <c r="F932" s="280"/>
      <c r="G932" s="282"/>
      <c r="H932" s="101"/>
      <c r="I932" s="283"/>
      <c r="J932" s="283"/>
      <c r="K932" s="283"/>
      <c r="L932" s="283"/>
      <c r="M932" s="283"/>
      <c r="N932" s="283"/>
      <c r="O932" s="283"/>
      <c r="P932" s="101"/>
      <c r="Q932" s="283"/>
      <c r="R932" s="283"/>
      <c r="S932" s="283"/>
      <c r="T932" s="283"/>
      <c r="U932" s="283"/>
      <c r="V932" s="283"/>
      <c r="W932" s="283"/>
      <c r="X932" s="102"/>
      <c r="Y932" s="284"/>
      <c r="Z932" s="284"/>
      <c r="AA932" s="284"/>
      <c r="AB932" s="206" t="str">
        <f t="shared" si="46"/>
        <v/>
      </c>
      <c r="AC932" s="285"/>
      <c r="AD932" s="286"/>
      <c r="AE932" s="102"/>
      <c r="AF932" s="287"/>
      <c r="AG932" s="287"/>
      <c r="AH932" s="102"/>
      <c r="AI932" s="279"/>
      <c r="AJ932" s="279"/>
      <c r="AK932" s="279"/>
      <c r="AL932" s="279"/>
      <c r="AM932" s="279"/>
      <c r="AN932" s="279"/>
      <c r="AO932" s="279"/>
      <c r="AP932" s="279"/>
      <c r="AQ932" s="92"/>
      <c r="AR932" s="279"/>
      <c r="AS932" s="279"/>
      <c r="AT932" s="279"/>
      <c r="AU932" s="279"/>
      <c r="AV932" s="279"/>
      <c r="AW932" s="279"/>
      <c r="AX932" s="279"/>
      <c r="AY932" s="279"/>
      <c r="AZ932" s="279"/>
      <c r="BA932" s="279"/>
      <c r="BB932" s="279"/>
      <c r="BC932" s="279"/>
      <c r="BD932" s="279"/>
      <c r="BE932" s="279"/>
      <c r="BF932" s="279"/>
      <c r="BG932" s="279"/>
      <c r="BH932" s="279"/>
      <c r="BI932" s="279"/>
      <c r="BJ932" s="279"/>
      <c r="BK932" s="279"/>
      <c r="BL932" s="279"/>
      <c r="BM932" s="279"/>
      <c r="BN932" s="279"/>
      <c r="BO932" s="279"/>
      <c r="BP932" s="279"/>
      <c r="BQ932" s="279"/>
      <c r="BR932" s="279"/>
      <c r="BS932" s="279"/>
      <c r="BT932" s="279"/>
      <c r="BU932" s="279"/>
      <c r="BV932" s="279"/>
      <c r="BW932" s="279"/>
      <c r="BX932" s="279"/>
      <c r="BY932" s="279"/>
      <c r="BZ932" s="279"/>
      <c r="CA932" s="279"/>
      <c r="CB932" s="279"/>
      <c r="CC932" s="279"/>
      <c r="CD932" s="279"/>
      <c r="CE932" s="279"/>
      <c r="CF932" s="279"/>
      <c r="CG932" s="279"/>
      <c r="CH932" s="279"/>
      <c r="CI932" s="279"/>
      <c r="CJ932" s="279"/>
      <c r="CK932" s="279"/>
      <c r="CL932" s="279"/>
      <c r="CM932" s="279"/>
      <c r="CN932" s="279"/>
      <c r="CO932" s="279"/>
      <c r="CP932" s="289" t="str">
        <f t="shared" si="47"/>
        <v/>
      </c>
      <c r="CQ932" s="202"/>
    </row>
    <row r="933" spans="1:95" x14ac:dyDescent="0.3">
      <c r="A933" s="99"/>
      <c r="B933" s="268">
        <f t="shared" si="48"/>
        <v>924</v>
      </c>
      <c r="C933" s="280"/>
      <c r="D933" s="280"/>
      <c r="F933" s="280"/>
      <c r="G933" s="282"/>
      <c r="H933" s="101"/>
      <c r="I933" s="283"/>
      <c r="J933" s="283"/>
      <c r="K933" s="283"/>
      <c r="L933" s="283"/>
      <c r="M933" s="283"/>
      <c r="N933" s="283"/>
      <c r="O933" s="283"/>
      <c r="P933" s="101"/>
      <c r="Q933" s="283"/>
      <c r="R933" s="283"/>
      <c r="S933" s="283"/>
      <c r="T933" s="283"/>
      <c r="U933" s="283"/>
      <c r="V933" s="283"/>
      <c r="W933" s="283"/>
      <c r="X933" s="102"/>
      <c r="Y933" s="284"/>
      <c r="Z933" s="284"/>
      <c r="AA933" s="284"/>
      <c r="AB933" s="206" t="str">
        <f t="shared" si="46"/>
        <v/>
      </c>
      <c r="AC933" s="285"/>
      <c r="AD933" s="286"/>
      <c r="AE933" s="102"/>
      <c r="AF933" s="287"/>
      <c r="AG933" s="287"/>
      <c r="AH933" s="102"/>
      <c r="AI933" s="279"/>
      <c r="AJ933" s="279"/>
      <c r="AK933" s="279"/>
      <c r="AL933" s="279"/>
      <c r="AM933" s="279"/>
      <c r="AN933" s="279"/>
      <c r="AO933" s="279"/>
      <c r="AP933" s="279"/>
      <c r="AQ933" s="92"/>
      <c r="AR933" s="279"/>
      <c r="AS933" s="279"/>
      <c r="AT933" s="279"/>
      <c r="AU933" s="279"/>
      <c r="AV933" s="279"/>
      <c r="AW933" s="279"/>
      <c r="AX933" s="279"/>
      <c r="AY933" s="279"/>
      <c r="AZ933" s="279"/>
      <c r="BA933" s="279"/>
      <c r="BB933" s="279"/>
      <c r="BC933" s="279"/>
      <c r="BD933" s="279"/>
      <c r="BE933" s="279"/>
      <c r="BF933" s="279"/>
      <c r="BG933" s="279"/>
      <c r="BH933" s="279"/>
      <c r="BI933" s="279"/>
      <c r="BJ933" s="279"/>
      <c r="BK933" s="279"/>
      <c r="BL933" s="279"/>
      <c r="BM933" s="279"/>
      <c r="BN933" s="279"/>
      <c r="BO933" s="279"/>
      <c r="BP933" s="279"/>
      <c r="BQ933" s="279"/>
      <c r="BR933" s="279"/>
      <c r="BS933" s="279"/>
      <c r="BT933" s="279"/>
      <c r="BU933" s="279"/>
      <c r="BV933" s="279"/>
      <c r="BW933" s="279"/>
      <c r="BX933" s="279"/>
      <c r="BY933" s="279"/>
      <c r="BZ933" s="279"/>
      <c r="CA933" s="279"/>
      <c r="CB933" s="279"/>
      <c r="CC933" s="279"/>
      <c r="CD933" s="279"/>
      <c r="CE933" s="279"/>
      <c r="CF933" s="279"/>
      <c r="CG933" s="279"/>
      <c r="CH933" s="279"/>
      <c r="CI933" s="279"/>
      <c r="CJ933" s="279"/>
      <c r="CK933" s="279"/>
      <c r="CL933" s="279"/>
      <c r="CM933" s="279"/>
      <c r="CN933" s="279"/>
      <c r="CO933" s="279"/>
      <c r="CP933" s="289" t="str">
        <f t="shared" si="47"/>
        <v/>
      </c>
      <c r="CQ933" s="202"/>
    </row>
    <row r="934" spans="1:95" x14ac:dyDescent="0.3">
      <c r="A934" s="99"/>
      <c r="B934" s="268">
        <f t="shared" si="48"/>
        <v>925</v>
      </c>
      <c r="C934" s="280"/>
      <c r="D934" s="280"/>
      <c r="F934" s="280"/>
      <c r="G934" s="282"/>
      <c r="H934" s="101"/>
      <c r="I934" s="283"/>
      <c r="J934" s="283"/>
      <c r="K934" s="283"/>
      <c r="L934" s="283"/>
      <c r="M934" s="283"/>
      <c r="N934" s="283"/>
      <c r="O934" s="283"/>
      <c r="P934" s="101"/>
      <c r="Q934" s="283"/>
      <c r="R934" s="283"/>
      <c r="S934" s="283"/>
      <c r="T934" s="283"/>
      <c r="U934" s="283"/>
      <c r="V934" s="283"/>
      <c r="W934" s="283"/>
      <c r="X934" s="102"/>
      <c r="Y934" s="284"/>
      <c r="Z934" s="284"/>
      <c r="AA934" s="284"/>
      <c r="AB934" s="206" t="str">
        <f t="shared" si="46"/>
        <v/>
      </c>
      <c r="AC934" s="285"/>
      <c r="AD934" s="286"/>
      <c r="AE934" s="102"/>
      <c r="AF934" s="287"/>
      <c r="AG934" s="287"/>
      <c r="AH934" s="102"/>
      <c r="AI934" s="279"/>
      <c r="AJ934" s="279"/>
      <c r="AK934" s="279"/>
      <c r="AL934" s="279"/>
      <c r="AM934" s="279"/>
      <c r="AN934" s="279"/>
      <c r="AO934" s="279"/>
      <c r="AP934" s="279"/>
      <c r="AQ934" s="92"/>
      <c r="AR934" s="279"/>
      <c r="AS934" s="279"/>
      <c r="AT934" s="279"/>
      <c r="AU934" s="279"/>
      <c r="AV934" s="279"/>
      <c r="AW934" s="279"/>
      <c r="AX934" s="279"/>
      <c r="AY934" s="279"/>
      <c r="AZ934" s="279"/>
      <c r="BA934" s="279"/>
      <c r="BB934" s="279"/>
      <c r="BC934" s="279"/>
      <c r="BD934" s="279"/>
      <c r="BE934" s="279"/>
      <c r="BF934" s="279"/>
      <c r="BG934" s="279"/>
      <c r="BH934" s="279"/>
      <c r="BI934" s="279"/>
      <c r="BJ934" s="279"/>
      <c r="BK934" s="279"/>
      <c r="BL934" s="279"/>
      <c r="BM934" s="279"/>
      <c r="BN934" s="279"/>
      <c r="BO934" s="279"/>
      <c r="BP934" s="279"/>
      <c r="BQ934" s="279"/>
      <c r="BR934" s="279"/>
      <c r="BS934" s="279"/>
      <c r="BT934" s="279"/>
      <c r="BU934" s="279"/>
      <c r="BV934" s="279"/>
      <c r="BW934" s="279"/>
      <c r="BX934" s="279"/>
      <c r="BY934" s="279"/>
      <c r="BZ934" s="279"/>
      <c r="CA934" s="279"/>
      <c r="CB934" s="279"/>
      <c r="CC934" s="279"/>
      <c r="CD934" s="279"/>
      <c r="CE934" s="279"/>
      <c r="CF934" s="279"/>
      <c r="CG934" s="279"/>
      <c r="CH934" s="279"/>
      <c r="CI934" s="279"/>
      <c r="CJ934" s="279"/>
      <c r="CK934" s="279"/>
      <c r="CL934" s="279"/>
      <c r="CM934" s="279"/>
      <c r="CN934" s="279"/>
      <c r="CO934" s="279"/>
      <c r="CP934" s="289" t="str">
        <f t="shared" si="47"/>
        <v/>
      </c>
      <c r="CQ934" s="202"/>
    </row>
    <row r="935" spans="1:95" x14ac:dyDescent="0.3">
      <c r="A935" s="99"/>
      <c r="B935" s="268">
        <f t="shared" si="48"/>
        <v>926</v>
      </c>
      <c r="C935" s="280"/>
      <c r="D935" s="280"/>
      <c r="F935" s="280"/>
      <c r="G935" s="282"/>
      <c r="H935" s="101"/>
      <c r="I935" s="283"/>
      <c r="J935" s="283"/>
      <c r="K935" s="283"/>
      <c r="L935" s="283"/>
      <c r="M935" s="283"/>
      <c r="N935" s="283"/>
      <c r="O935" s="283"/>
      <c r="P935" s="101"/>
      <c r="Q935" s="283"/>
      <c r="R935" s="283"/>
      <c r="S935" s="283"/>
      <c r="T935" s="283"/>
      <c r="U935" s="283"/>
      <c r="V935" s="283"/>
      <c r="W935" s="283"/>
      <c r="X935" s="102"/>
      <c r="Y935" s="284"/>
      <c r="Z935" s="284"/>
      <c r="AA935" s="284"/>
      <c r="AB935" s="206" t="str">
        <f t="shared" si="46"/>
        <v/>
      </c>
      <c r="AC935" s="285"/>
      <c r="AD935" s="286"/>
      <c r="AE935" s="102"/>
      <c r="AF935" s="287"/>
      <c r="AG935" s="287"/>
      <c r="AH935" s="102"/>
      <c r="AI935" s="279"/>
      <c r="AJ935" s="279"/>
      <c r="AK935" s="279"/>
      <c r="AL935" s="279"/>
      <c r="AM935" s="279"/>
      <c r="AN935" s="279"/>
      <c r="AO935" s="279"/>
      <c r="AP935" s="279"/>
      <c r="AQ935" s="92"/>
      <c r="AR935" s="279"/>
      <c r="AS935" s="279"/>
      <c r="AT935" s="279"/>
      <c r="AU935" s="279"/>
      <c r="AV935" s="279"/>
      <c r="AW935" s="279"/>
      <c r="AX935" s="279"/>
      <c r="AY935" s="279"/>
      <c r="AZ935" s="279"/>
      <c r="BA935" s="279"/>
      <c r="BB935" s="279"/>
      <c r="BC935" s="279"/>
      <c r="BD935" s="279"/>
      <c r="BE935" s="279"/>
      <c r="BF935" s="279"/>
      <c r="BG935" s="279"/>
      <c r="BH935" s="279"/>
      <c r="BI935" s="279"/>
      <c r="BJ935" s="279"/>
      <c r="BK935" s="279"/>
      <c r="BL935" s="279"/>
      <c r="BM935" s="279"/>
      <c r="BN935" s="279"/>
      <c r="BO935" s="279"/>
      <c r="BP935" s="279"/>
      <c r="BQ935" s="279"/>
      <c r="BR935" s="279"/>
      <c r="BS935" s="279"/>
      <c r="BT935" s="279"/>
      <c r="BU935" s="279"/>
      <c r="BV935" s="279"/>
      <c r="BW935" s="279"/>
      <c r="BX935" s="279"/>
      <c r="BY935" s="279"/>
      <c r="BZ935" s="279"/>
      <c r="CA935" s="279"/>
      <c r="CB935" s="279"/>
      <c r="CC935" s="279"/>
      <c r="CD935" s="279"/>
      <c r="CE935" s="279"/>
      <c r="CF935" s="279"/>
      <c r="CG935" s="279"/>
      <c r="CH935" s="279"/>
      <c r="CI935" s="279"/>
      <c r="CJ935" s="279"/>
      <c r="CK935" s="279"/>
      <c r="CL935" s="279"/>
      <c r="CM935" s="279"/>
      <c r="CN935" s="279"/>
      <c r="CO935" s="279"/>
      <c r="CP935" s="289" t="str">
        <f t="shared" si="47"/>
        <v/>
      </c>
      <c r="CQ935" s="202"/>
    </row>
    <row r="936" spans="1:95" x14ac:dyDescent="0.3">
      <c r="A936" s="99"/>
      <c r="B936" s="268">
        <f t="shared" si="48"/>
        <v>927</v>
      </c>
      <c r="C936" s="280"/>
      <c r="D936" s="280"/>
      <c r="F936" s="280"/>
      <c r="G936" s="282"/>
      <c r="H936" s="101"/>
      <c r="I936" s="283"/>
      <c r="J936" s="283"/>
      <c r="K936" s="283"/>
      <c r="L936" s="283"/>
      <c r="M936" s="283"/>
      <c r="N936" s="283"/>
      <c r="O936" s="283"/>
      <c r="P936" s="101"/>
      <c r="Q936" s="283"/>
      <c r="R936" s="283"/>
      <c r="S936" s="283"/>
      <c r="T936" s="283"/>
      <c r="U936" s="283"/>
      <c r="V936" s="283"/>
      <c r="W936" s="283"/>
      <c r="X936" s="102"/>
      <c r="Y936" s="284"/>
      <c r="Z936" s="284"/>
      <c r="AA936" s="284"/>
      <c r="AB936" s="206" t="str">
        <f t="shared" si="46"/>
        <v/>
      </c>
      <c r="AC936" s="285"/>
      <c r="AD936" s="286"/>
      <c r="AE936" s="102"/>
      <c r="AF936" s="287"/>
      <c r="AG936" s="287"/>
      <c r="AH936" s="102"/>
      <c r="AI936" s="279"/>
      <c r="AJ936" s="279"/>
      <c r="AK936" s="279"/>
      <c r="AL936" s="279"/>
      <c r="AM936" s="279"/>
      <c r="AN936" s="279"/>
      <c r="AO936" s="279"/>
      <c r="AP936" s="279"/>
      <c r="AQ936" s="92"/>
      <c r="AR936" s="279"/>
      <c r="AS936" s="279"/>
      <c r="AT936" s="279"/>
      <c r="AU936" s="279"/>
      <c r="AV936" s="279"/>
      <c r="AW936" s="279"/>
      <c r="AX936" s="279"/>
      <c r="AY936" s="279"/>
      <c r="AZ936" s="279"/>
      <c r="BA936" s="279"/>
      <c r="BB936" s="279"/>
      <c r="BC936" s="279"/>
      <c r="BD936" s="279"/>
      <c r="BE936" s="279"/>
      <c r="BF936" s="279"/>
      <c r="BG936" s="279"/>
      <c r="BH936" s="279"/>
      <c r="BI936" s="279"/>
      <c r="BJ936" s="279"/>
      <c r="BK936" s="279"/>
      <c r="BL936" s="279"/>
      <c r="BM936" s="279"/>
      <c r="BN936" s="279"/>
      <c r="BO936" s="279"/>
      <c r="BP936" s="279"/>
      <c r="BQ936" s="279"/>
      <c r="BR936" s="279"/>
      <c r="BS936" s="279"/>
      <c r="BT936" s="279"/>
      <c r="BU936" s="279"/>
      <c r="BV936" s="279"/>
      <c r="BW936" s="279"/>
      <c r="BX936" s="279"/>
      <c r="BY936" s="279"/>
      <c r="BZ936" s="279"/>
      <c r="CA936" s="279"/>
      <c r="CB936" s="279"/>
      <c r="CC936" s="279"/>
      <c r="CD936" s="279"/>
      <c r="CE936" s="279"/>
      <c r="CF936" s="279"/>
      <c r="CG936" s="279"/>
      <c r="CH936" s="279"/>
      <c r="CI936" s="279"/>
      <c r="CJ936" s="279"/>
      <c r="CK936" s="279"/>
      <c r="CL936" s="279"/>
      <c r="CM936" s="279"/>
      <c r="CN936" s="279"/>
      <c r="CO936" s="279"/>
      <c r="CP936" s="289" t="str">
        <f t="shared" si="47"/>
        <v/>
      </c>
      <c r="CQ936" s="202"/>
    </row>
    <row r="937" spans="1:95" x14ac:dyDescent="0.3">
      <c r="A937" s="99"/>
      <c r="B937" s="268">
        <f t="shared" si="48"/>
        <v>928</v>
      </c>
      <c r="C937" s="280"/>
      <c r="D937" s="280"/>
      <c r="F937" s="280"/>
      <c r="G937" s="282"/>
      <c r="H937" s="101"/>
      <c r="I937" s="283"/>
      <c r="J937" s="283"/>
      <c r="K937" s="283"/>
      <c r="L937" s="283"/>
      <c r="M937" s="283"/>
      <c r="N937" s="283"/>
      <c r="O937" s="283"/>
      <c r="P937" s="101"/>
      <c r="Q937" s="283"/>
      <c r="R937" s="283"/>
      <c r="S937" s="283"/>
      <c r="T937" s="283"/>
      <c r="U937" s="283"/>
      <c r="V937" s="283"/>
      <c r="W937" s="283"/>
      <c r="X937" s="102"/>
      <c r="Y937" s="284"/>
      <c r="Z937" s="284"/>
      <c r="AA937" s="284"/>
      <c r="AB937" s="206" t="str">
        <f t="shared" si="46"/>
        <v/>
      </c>
      <c r="AC937" s="285"/>
      <c r="AD937" s="286"/>
      <c r="AE937" s="102"/>
      <c r="AF937" s="287"/>
      <c r="AG937" s="287"/>
      <c r="AH937" s="102"/>
      <c r="AI937" s="279"/>
      <c r="AJ937" s="279"/>
      <c r="AK937" s="279"/>
      <c r="AL937" s="279"/>
      <c r="AM937" s="279"/>
      <c r="AN937" s="279"/>
      <c r="AO937" s="279"/>
      <c r="AP937" s="279"/>
      <c r="AQ937" s="92"/>
      <c r="AR937" s="279"/>
      <c r="AS937" s="279"/>
      <c r="AT937" s="279"/>
      <c r="AU937" s="279"/>
      <c r="AV937" s="279"/>
      <c r="AW937" s="279"/>
      <c r="AX937" s="279"/>
      <c r="AY937" s="279"/>
      <c r="AZ937" s="279"/>
      <c r="BA937" s="279"/>
      <c r="BB937" s="279"/>
      <c r="BC937" s="279"/>
      <c r="BD937" s="279"/>
      <c r="BE937" s="279"/>
      <c r="BF937" s="279"/>
      <c r="BG937" s="279"/>
      <c r="BH937" s="279"/>
      <c r="BI937" s="279"/>
      <c r="BJ937" s="279"/>
      <c r="BK937" s="279"/>
      <c r="BL937" s="279"/>
      <c r="BM937" s="279"/>
      <c r="BN937" s="279"/>
      <c r="BO937" s="279"/>
      <c r="BP937" s="279"/>
      <c r="BQ937" s="279"/>
      <c r="BR937" s="279"/>
      <c r="BS937" s="279"/>
      <c r="BT937" s="279"/>
      <c r="BU937" s="279"/>
      <c r="BV937" s="279"/>
      <c r="BW937" s="279"/>
      <c r="BX937" s="279"/>
      <c r="BY937" s="279"/>
      <c r="BZ937" s="279"/>
      <c r="CA937" s="279"/>
      <c r="CB937" s="279"/>
      <c r="CC937" s="279"/>
      <c r="CD937" s="279"/>
      <c r="CE937" s="279"/>
      <c r="CF937" s="279"/>
      <c r="CG937" s="279"/>
      <c r="CH937" s="279"/>
      <c r="CI937" s="279"/>
      <c r="CJ937" s="279"/>
      <c r="CK937" s="279"/>
      <c r="CL937" s="279"/>
      <c r="CM937" s="279"/>
      <c r="CN937" s="279"/>
      <c r="CO937" s="279"/>
      <c r="CP937" s="289" t="str">
        <f t="shared" si="47"/>
        <v/>
      </c>
      <c r="CQ937" s="202"/>
    </row>
    <row r="938" spans="1:95" x14ac:dyDescent="0.3">
      <c r="A938" s="99"/>
      <c r="B938" s="268">
        <f t="shared" si="48"/>
        <v>929</v>
      </c>
      <c r="C938" s="280"/>
      <c r="D938" s="280"/>
      <c r="F938" s="280"/>
      <c r="G938" s="282"/>
      <c r="H938" s="101"/>
      <c r="I938" s="283"/>
      <c r="J938" s="283"/>
      <c r="K938" s="283"/>
      <c r="L938" s="283"/>
      <c r="M938" s="283"/>
      <c r="N938" s="283"/>
      <c r="O938" s="283"/>
      <c r="P938" s="101"/>
      <c r="Q938" s="283"/>
      <c r="R938" s="283"/>
      <c r="S938" s="283"/>
      <c r="T938" s="283"/>
      <c r="U938" s="283"/>
      <c r="V938" s="283"/>
      <c r="W938" s="283"/>
      <c r="X938" s="102"/>
      <c r="Y938" s="284"/>
      <c r="Z938" s="284"/>
      <c r="AA938" s="284"/>
      <c r="AB938" s="206" t="str">
        <f t="shared" si="46"/>
        <v/>
      </c>
      <c r="AC938" s="285"/>
      <c r="AD938" s="286"/>
      <c r="AE938" s="102"/>
      <c r="AF938" s="287"/>
      <c r="AG938" s="287"/>
      <c r="AH938" s="102"/>
      <c r="AI938" s="279"/>
      <c r="AJ938" s="279"/>
      <c r="AK938" s="279"/>
      <c r="AL938" s="279"/>
      <c r="AM938" s="279"/>
      <c r="AN938" s="279"/>
      <c r="AO938" s="279"/>
      <c r="AP938" s="279"/>
      <c r="AQ938" s="92"/>
      <c r="AR938" s="279"/>
      <c r="AS938" s="279"/>
      <c r="AT938" s="279"/>
      <c r="AU938" s="279"/>
      <c r="AV938" s="279"/>
      <c r="AW938" s="279"/>
      <c r="AX938" s="279"/>
      <c r="AY938" s="279"/>
      <c r="AZ938" s="279"/>
      <c r="BA938" s="279"/>
      <c r="BB938" s="279"/>
      <c r="BC938" s="279"/>
      <c r="BD938" s="279"/>
      <c r="BE938" s="279"/>
      <c r="BF938" s="279"/>
      <c r="BG938" s="279"/>
      <c r="BH938" s="279"/>
      <c r="BI938" s="279"/>
      <c r="BJ938" s="279"/>
      <c r="BK938" s="279"/>
      <c r="BL938" s="279"/>
      <c r="BM938" s="279"/>
      <c r="BN938" s="279"/>
      <c r="BO938" s="279"/>
      <c r="BP938" s="279"/>
      <c r="BQ938" s="279"/>
      <c r="BR938" s="279"/>
      <c r="BS938" s="279"/>
      <c r="BT938" s="279"/>
      <c r="BU938" s="279"/>
      <c r="BV938" s="279"/>
      <c r="BW938" s="279"/>
      <c r="BX938" s="279"/>
      <c r="BY938" s="279"/>
      <c r="BZ938" s="279"/>
      <c r="CA938" s="279"/>
      <c r="CB938" s="279"/>
      <c r="CC938" s="279"/>
      <c r="CD938" s="279"/>
      <c r="CE938" s="279"/>
      <c r="CF938" s="279"/>
      <c r="CG938" s="279"/>
      <c r="CH938" s="279"/>
      <c r="CI938" s="279"/>
      <c r="CJ938" s="279"/>
      <c r="CK938" s="279"/>
      <c r="CL938" s="279"/>
      <c r="CM938" s="279"/>
      <c r="CN938" s="279"/>
      <c r="CO938" s="279"/>
      <c r="CP938" s="289" t="str">
        <f t="shared" si="47"/>
        <v/>
      </c>
      <c r="CQ938" s="202"/>
    </row>
    <row r="939" spans="1:95" x14ac:dyDescent="0.3">
      <c r="A939" s="99"/>
      <c r="B939" s="268">
        <f t="shared" si="48"/>
        <v>930</v>
      </c>
      <c r="C939" s="280"/>
      <c r="D939" s="280"/>
      <c r="F939" s="280"/>
      <c r="G939" s="282"/>
      <c r="H939" s="101"/>
      <c r="I939" s="283"/>
      <c r="J939" s="283"/>
      <c r="K939" s="283"/>
      <c r="L939" s="283"/>
      <c r="M939" s="283"/>
      <c r="N939" s="283"/>
      <c r="O939" s="283"/>
      <c r="P939" s="101"/>
      <c r="Q939" s="283"/>
      <c r="R939" s="283"/>
      <c r="S939" s="283"/>
      <c r="T939" s="283"/>
      <c r="U939" s="283"/>
      <c r="V939" s="283"/>
      <c r="W939" s="283"/>
      <c r="X939" s="102"/>
      <c r="Y939" s="284"/>
      <c r="Z939" s="284"/>
      <c r="AA939" s="284"/>
      <c r="AB939" s="206" t="str">
        <f t="shared" si="46"/>
        <v/>
      </c>
      <c r="AC939" s="285"/>
      <c r="AD939" s="286"/>
      <c r="AE939" s="102"/>
      <c r="AF939" s="287"/>
      <c r="AG939" s="287"/>
      <c r="AH939" s="102"/>
      <c r="AI939" s="279"/>
      <c r="AJ939" s="279"/>
      <c r="AK939" s="279"/>
      <c r="AL939" s="279"/>
      <c r="AM939" s="279"/>
      <c r="AN939" s="279"/>
      <c r="AO939" s="279"/>
      <c r="AP939" s="279"/>
      <c r="AQ939" s="92"/>
      <c r="AR939" s="279"/>
      <c r="AS939" s="279"/>
      <c r="AT939" s="279"/>
      <c r="AU939" s="279"/>
      <c r="AV939" s="279"/>
      <c r="AW939" s="279"/>
      <c r="AX939" s="279"/>
      <c r="AY939" s="279"/>
      <c r="AZ939" s="279"/>
      <c r="BA939" s="279"/>
      <c r="BB939" s="279"/>
      <c r="BC939" s="279"/>
      <c r="BD939" s="279"/>
      <c r="BE939" s="279"/>
      <c r="BF939" s="279"/>
      <c r="BG939" s="279"/>
      <c r="BH939" s="279"/>
      <c r="BI939" s="279"/>
      <c r="BJ939" s="279"/>
      <c r="BK939" s="279"/>
      <c r="BL939" s="279"/>
      <c r="BM939" s="279"/>
      <c r="BN939" s="279"/>
      <c r="BO939" s="279"/>
      <c r="BP939" s="279"/>
      <c r="BQ939" s="279"/>
      <c r="BR939" s="279"/>
      <c r="BS939" s="279"/>
      <c r="BT939" s="279"/>
      <c r="BU939" s="279"/>
      <c r="BV939" s="279"/>
      <c r="BW939" s="279"/>
      <c r="BX939" s="279"/>
      <c r="BY939" s="279"/>
      <c r="BZ939" s="279"/>
      <c r="CA939" s="279"/>
      <c r="CB939" s="279"/>
      <c r="CC939" s="279"/>
      <c r="CD939" s="279"/>
      <c r="CE939" s="279"/>
      <c r="CF939" s="279"/>
      <c r="CG939" s="279"/>
      <c r="CH939" s="279"/>
      <c r="CI939" s="279"/>
      <c r="CJ939" s="279"/>
      <c r="CK939" s="279"/>
      <c r="CL939" s="279"/>
      <c r="CM939" s="279"/>
      <c r="CN939" s="279"/>
      <c r="CO939" s="279"/>
      <c r="CP939" s="289" t="str">
        <f t="shared" si="47"/>
        <v/>
      </c>
      <c r="CQ939" s="202"/>
    </row>
    <row r="940" spans="1:95" x14ac:dyDescent="0.3">
      <c r="A940" s="99"/>
      <c r="B940" s="268">
        <f t="shared" si="48"/>
        <v>931</v>
      </c>
      <c r="C940" s="280"/>
      <c r="D940" s="280"/>
      <c r="F940" s="280"/>
      <c r="G940" s="282"/>
      <c r="H940" s="101"/>
      <c r="I940" s="283"/>
      <c r="J940" s="283"/>
      <c r="K940" s="283"/>
      <c r="L940" s="283"/>
      <c r="M940" s="283"/>
      <c r="N940" s="283"/>
      <c r="O940" s="283"/>
      <c r="P940" s="101"/>
      <c r="Q940" s="283"/>
      <c r="R940" s="283"/>
      <c r="S940" s="283"/>
      <c r="T940" s="283"/>
      <c r="U940" s="283"/>
      <c r="V940" s="283"/>
      <c r="W940" s="283"/>
      <c r="X940" s="102"/>
      <c r="Y940" s="284"/>
      <c r="Z940" s="284"/>
      <c r="AA940" s="284"/>
      <c r="AB940" s="206" t="str">
        <f t="shared" si="46"/>
        <v/>
      </c>
      <c r="AC940" s="285"/>
      <c r="AD940" s="286"/>
      <c r="AE940" s="102"/>
      <c r="AF940" s="287"/>
      <c r="AG940" s="287"/>
      <c r="AH940" s="102"/>
      <c r="AI940" s="279"/>
      <c r="AJ940" s="279"/>
      <c r="AK940" s="279"/>
      <c r="AL940" s="279"/>
      <c r="AM940" s="279"/>
      <c r="AN940" s="279"/>
      <c r="AO940" s="279"/>
      <c r="AP940" s="279"/>
      <c r="AQ940" s="92"/>
      <c r="AR940" s="279"/>
      <c r="AS940" s="279"/>
      <c r="AT940" s="279"/>
      <c r="AU940" s="279"/>
      <c r="AV940" s="279"/>
      <c r="AW940" s="279"/>
      <c r="AX940" s="279"/>
      <c r="AY940" s="279"/>
      <c r="AZ940" s="279"/>
      <c r="BA940" s="279"/>
      <c r="BB940" s="279"/>
      <c r="BC940" s="279"/>
      <c r="BD940" s="279"/>
      <c r="BE940" s="279"/>
      <c r="BF940" s="279"/>
      <c r="BG940" s="279"/>
      <c r="BH940" s="279"/>
      <c r="BI940" s="279"/>
      <c r="BJ940" s="279"/>
      <c r="BK940" s="279"/>
      <c r="BL940" s="279"/>
      <c r="BM940" s="279"/>
      <c r="BN940" s="279"/>
      <c r="BO940" s="279"/>
      <c r="BP940" s="279"/>
      <c r="BQ940" s="279"/>
      <c r="BR940" s="279"/>
      <c r="BS940" s="279"/>
      <c r="BT940" s="279"/>
      <c r="BU940" s="279"/>
      <c r="BV940" s="279"/>
      <c r="BW940" s="279"/>
      <c r="BX940" s="279"/>
      <c r="BY940" s="279"/>
      <c r="BZ940" s="279"/>
      <c r="CA940" s="279"/>
      <c r="CB940" s="279"/>
      <c r="CC940" s="279"/>
      <c r="CD940" s="279"/>
      <c r="CE940" s="279"/>
      <c r="CF940" s="279"/>
      <c r="CG940" s="279"/>
      <c r="CH940" s="279"/>
      <c r="CI940" s="279"/>
      <c r="CJ940" s="279"/>
      <c r="CK940" s="279"/>
      <c r="CL940" s="279"/>
      <c r="CM940" s="279"/>
      <c r="CN940" s="279"/>
      <c r="CO940" s="279"/>
      <c r="CP940" s="289" t="str">
        <f t="shared" si="47"/>
        <v/>
      </c>
      <c r="CQ940" s="202"/>
    </row>
    <row r="941" spans="1:95" x14ac:dyDescent="0.3">
      <c r="A941" s="99"/>
      <c r="B941" s="268">
        <f t="shared" si="48"/>
        <v>932</v>
      </c>
      <c r="C941" s="280"/>
      <c r="D941" s="280"/>
      <c r="F941" s="280"/>
      <c r="G941" s="282"/>
      <c r="H941" s="101"/>
      <c r="I941" s="283"/>
      <c r="J941" s="283"/>
      <c r="K941" s="283"/>
      <c r="L941" s="283"/>
      <c r="M941" s="283"/>
      <c r="N941" s="283"/>
      <c r="O941" s="283"/>
      <c r="P941" s="101"/>
      <c r="Q941" s="283"/>
      <c r="R941" s="283"/>
      <c r="S941" s="283"/>
      <c r="T941" s="283"/>
      <c r="U941" s="283"/>
      <c r="V941" s="283"/>
      <c r="W941" s="283"/>
      <c r="X941" s="102"/>
      <c r="Y941" s="284"/>
      <c r="Z941" s="284"/>
      <c r="AA941" s="284"/>
      <c r="AB941" s="206" t="str">
        <f t="shared" si="46"/>
        <v/>
      </c>
      <c r="AC941" s="285"/>
      <c r="AD941" s="286"/>
      <c r="AE941" s="102"/>
      <c r="AF941" s="287"/>
      <c r="AG941" s="287"/>
      <c r="AH941" s="102"/>
      <c r="AI941" s="279"/>
      <c r="AJ941" s="279"/>
      <c r="AK941" s="279"/>
      <c r="AL941" s="279"/>
      <c r="AM941" s="279"/>
      <c r="AN941" s="279"/>
      <c r="AO941" s="279"/>
      <c r="AP941" s="279"/>
      <c r="AQ941" s="92"/>
      <c r="AR941" s="279"/>
      <c r="AS941" s="279"/>
      <c r="AT941" s="279"/>
      <c r="AU941" s="279"/>
      <c r="AV941" s="279"/>
      <c r="AW941" s="279"/>
      <c r="AX941" s="279"/>
      <c r="AY941" s="279"/>
      <c r="AZ941" s="279"/>
      <c r="BA941" s="279"/>
      <c r="BB941" s="279"/>
      <c r="BC941" s="279"/>
      <c r="BD941" s="279"/>
      <c r="BE941" s="279"/>
      <c r="BF941" s="279"/>
      <c r="BG941" s="279"/>
      <c r="BH941" s="279"/>
      <c r="BI941" s="279"/>
      <c r="BJ941" s="279"/>
      <c r="BK941" s="279"/>
      <c r="BL941" s="279"/>
      <c r="BM941" s="279"/>
      <c r="BN941" s="279"/>
      <c r="BO941" s="279"/>
      <c r="BP941" s="279"/>
      <c r="BQ941" s="279"/>
      <c r="BR941" s="279"/>
      <c r="BS941" s="279"/>
      <c r="BT941" s="279"/>
      <c r="BU941" s="279"/>
      <c r="BV941" s="279"/>
      <c r="BW941" s="279"/>
      <c r="BX941" s="279"/>
      <c r="BY941" s="279"/>
      <c r="BZ941" s="279"/>
      <c r="CA941" s="279"/>
      <c r="CB941" s="279"/>
      <c r="CC941" s="279"/>
      <c r="CD941" s="279"/>
      <c r="CE941" s="279"/>
      <c r="CF941" s="279"/>
      <c r="CG941" s="279"/>
      <c r="CH941" s="279"/>
      <c r="CI941" s="279"/>
      <c r="CJ941" s="279"/>
      <c r="CK941" s="279"/>
      <c r="CL941" s="279"/>
      <c r="CM941" s="279"/>
      <c r="CN941" s="279"/>
      <c r="CO941" s="279"/>
      <c r="CP941" s="289" t="str">
        <f t="shared" si="47"/>
        <v/>
      </c>
      <c r="CQ941" s="202"/>
    </row>
    <row r="942" spans="1:95" x14ac:dyDescent="0.3">
      <c r="A942" s="99"/>
      <c r="B942" s="268">
        <f t="shared" si="48"/>
        <v>933</v>
      </c>
      <c r="C942" s="280"/>
      <c r="D942" s="280"/>
      <c r="F942" s="280"/>
      <c r="G942" s="282"/>
      <c r="H942" s="101"/>
      <c r="I942" s="283"/>
      <c r="J942" s="283"/>
      <c r="K942" s="283"/>
      <c r="L942" s="283"/>
      <c r="M942" s="283"/>
      <c r="N942" s="283"/>
      <c r="O942" s="283"/>
      <c r="P942" s="101"/>
      <c r="Q942" s="283"/>
      <c r="R942" s="283"/>
      <c r="S942" s="283"/>
      <c r="T942" s="283"/>
      <c r="U942" s="283"/>
      <c r="V942" s="283"/>
      <c r="W942" s="283"/>
      <c r="X942" s="102"/>
      <c r="Y942" s="284"/>
      <c r="Z942" s="284"/>
      <c r="AA942" s="284"/>
      <c r="AB942" s="206" t="str">
        <f t="shared" si="46"/>
        <v/>
      </c>
      <c r="AC942" s="285"/>
      <c r="AD942" s="286"/>
      <c r="AE942" s="102"/>
      <c r="AF942" s="287"/>
      <c r="AG942" s="287"/>
      <c r="AH942" s="102"/>
      <c r="AI942" s="279"/>
      <c r="AJ942" s="279"/>
      <c r="AK942" s="279"/>
      <c r="AL942" s="279"/>
      <c r="AM942" s="279"/>
      <c r="AN942" s="279"/>
      <c r="AO942" s="279"/>
      <c r="AP942" s="279"/>
      <c r="AQ942" s="92"/>
      <c r="AR942" s="279"/>
      <c r="AS942" s="279"/>
      <c r="AT942" s="279"/>
      <c r="AU942" s="279"/>
      <c r="AV942" s="279"/>
      <c r="AW942" s="279"/>
      <c r="AX942" s="279"/>
      <c r="AY942" s="279"/>
      <c r="AZ942" s="279"/>
      <c r="BA942" s="279"/>
      <c r="BB942" s="279"/>
      <c r="BC942" s="279"/>
      <c r="BD942" s="279"/>
      <c r="BE942" s="279"/>
      <c r="BF942" s="279"/>
      <c r="BG942" s="279"/>
      <c r="BH942" s="279"/>
      <c r="BI942" s="279"/>
      <c r="BJ942" s="279"/>
      <c r="BK942" s="279"/>
      <c r="BL942" s="279"/>
      <c r="BM942" s="279"/>
      <c r="BN942" s="279"/>
      <c r="BO942" s="279"/>
      <c r="BP942" s="279"/>
      <c r="BQ942" s="279"/>
      <c r="BR942" s="279"/>
      <c r="BS942" s="279"/>
      <c r="BT942" s="279"/>
      <c r="BU942" s="279"/>
      <c r="BV942" s="279"/>
      <c r="BW942" s="279"/>
      <c r="BX942" s="279"/>
      <c r="BY942" s="279"/>
      <c r="BZ942" s="279"/>
      <c r="CA942" s="279"/>
      <c r="CB942" s="279"/>
      <c r="CC942" s="279"/>
      <c r="CD942" s="279"/>
      <c r="CE942" s="279"/>
      <c r="CF942" s="279"/>
      <c r="CG942" s="279"/>
      <c r="CH942" s="279"/>
      <c r="CI942" s="279"/>
      <c r="CJ942" s="279"/>
      <c r="CK942" s="279"/>
      <c r="CL942" s="279"/>
      <c r="CM942" s="279"/>
      <c r="CN942" s="279"/>
      <c r="CO942" s="279"/>
      <c r="CP942" s="289" t="str">
        <f t="shared" si="47"/>
        <v/>
      </c>
      <c r="CQ942" s="202"/>
    </row>
    <row r="943" spans="1:95" x14ac:dyDescent="0.3">
      <c r="A943" s="99"/>
      <c r="B943" s="268">
        <f t="shared" si="48"/>
        <v>934</v>
      </c>
      <c r="C943" s="280"/>
      <c r="D943" s="280"/>
      <c r="F943" s="280"/>
      <c r="G943" s="282"/>
      <c r="H943" s="101"/>
      <c r="I943" s="283"/>
      <c r="J943" s="283"/>
      <c r="K943" s="283"/>
      <c r="L943" s="283"/>
      <c r="M943" s="283"/>
      <c r="N943" s="283"/>
      <c r="O943" s="283"/>
      <c r="P943" s="101"/>
      <c r="Q943" s="283"/>
      <c r="R943" s="283"/>
      <c r="S943" s="283"/>
      <c r="T943" s="283"/>
      <c r="U943" s="283"/>
      <c r="V943" s="283"/>
      <c r="W943" s="283"/>
      <c r="X943" s="102"/>
      <c r="Y943" s="284"/>
      <c r="Z943" s="284"/>
      <c r="AA943" s="284"/>
      <c r="AB943" s="206" t="str">
        <f t="shared" si="46"/>
        <v/>
      </c>
      <c r="AC943" s="285"/>
      <c r="AD943" s="286"/>
      <c r="AE943" s="102"/>
      <c r="AF943" s="287"/>
      <c r="AG943" s="287"/>
      <c r="AH943" s="102"/>
      <c r="AI943" s="279"/>
      <c r="AJ943" s="279"/>
      <c r="AK943" s="279"/>
      <c r="AL943" s="279"/>
      <c r="AM943" s="279"/>
      <c r="AN943" s="279"/>
      <c r="AO943" s="279"/>
      <c r="AP943" s="279"/>
      <c r="AQ943" s="92"/>
      <c r="AR943" s="279"/>
      <c r="AS943" s="279"/>
      <c r="AT943" s="279"/>
      <c r="AU943" s="279"/>
      <c r="AV943" s="279"/>
      <c r="AW943" s="279"/>
      <c r="AX943" s="279"/>
      <c r="AY943" s="279"/>
      <c r="AZ943" s="279"/>
      <c r="BA943" s="279"/>
      <c r="BB943" s="279"/>
      <c r="BC943" s="279"/>
      <c r="BD943" s="279"/>
      <c r="BE943" s="279"/>
      <c r="BF943" s="279"/>
      <c r="BG943" s="279"/>
      <c r="BH943" s="279"/>
      <c r="BI943" s="279"/>
      <c r="BJ943" s="279"/>
      <c r="BK943" s="279"/>
      <c r="BL943" s="279"/>
      <c r="BM943" s="279"/>
      <c r="BN943" s="279"/>
      <c r="BO943" s="279"/>
      <c r="BP943" s="279"/>
      <c r="BQ943" s="279"/>
      <c r="BR943" s="279"/>
      <c r="BS943" s="279"/>
      <c r="BT943" s="279"/>
      <c r="BU943" s="279"/>
      <c r="BV943" s="279"/>
      <c r="BW943" s="279"/>
      <c r="BX943" s="279"/>
      <c r="BY943" s="279"/>
      <c r="BZ943" s="279"/>
      <c r="CA943" s="279"/>
      <c r="CB943" s="279"/>
      <c r="CC943" s="279"/>
      <c r="CD943" s="279"/>
      <c r="CE943" s="279"/>
      <c r="CF943" s="279"/>
      <c r="CG943" s="279"/>
      <c r="CH943" s="279"/>
      <c r="CI943" s="279"/>
      <c r="CJ943" s="279"/>
      <c r="CK943" s="279"/>
      <c r="CL943" s="279"/>
      <c r="CM943" s="279"/>
      <c r="CN943" s="279"/>
      <c r="CO943" s="279"/>
      <c r="CP943" s="289" t="str">
        <f t="shared" si="47"/>
        <v/>
      </c>
      <c r="CQ943" s="202"/>
    </row>
    <row r="944" spans="1:95" x14ac:dyDescent="0.3">
      <c r="A944" s="99"/>
      <c r="B944" s="268">
        <f t="shared" si="48"/>
        <v>935</v>
      </c>
      <c r="C944" s="280"/>
      <c r="D944" s="280"/>
      <c r="F944" s="280"/>
      <c r="G944" s="282"/>
      <c r="H944" s="101"/>
      <c r="I944" s="283"/>
      <c r="J944" s="283"/>
      <c r="K944" s="283"/>
      <c r="L944" s="283"/>
      <c r="M944" s="283"/>
      <c r="N944" s="283"/>
      <c r="O944" s="283"/>
      <c r="P944" s="101"/>
      <c r="Q944" s="283"/>
      <c r="R944" s="283"/>
      <c r="S944" s="283"/>
      <c r="T944" s="283"/>
      <c r="U944" s="283"/>
      <c r="V944" s="283"/>
      <c r="W944" s="283"/>
      <c r="X944" s="102"/>
      <c r="Y944" s="284"/>
      <c r="Z944" s="284"/>
      <c r="AA944" s="284"/>
      <c r="AB944" s="206" t="str">
        <f t="shared" si="46"/>
        <v/>
      </c>
      <c r="AC944" s="285"/>
      <c r="AD944" s="286"/>
      <c r="AE944" s="102"/>
      <c r="AF944" s="287"/>
      <c r="AG944" s="287"/>
      <c r="AH944" s="102"/>
      <c r="AI944" s="279"/>
      <c r="AJ944" s="279"/>
      <c r="AK944" s="279"/>
      <c r="AL944" s="279"/>
      <c r="AM944" s="279"/>
      <c r="AN944" s="279"/>
      <c r="AO944" s="279"/>
      <c r="AP944" s="279"/>
      <c r="AQ944" s="92"/>
      <c r="AR944" s="279"/>
      <c r="AS944" s="279"/>
      <c r="AT944" s="279"/>
      <c r="AU944" s="279"/>
      <c r="AV944" s="279"/>
      <c r="AW944" s="279"/>
      <c r="AX944" s="279"/>
      <c r="AY944" s="279"/>
      <c r="AZ944" s="279"/>
      <c r="BA944" s="279"/>
      <c r="BB944" s="279"/>
      <c r="BC944" s="279"/>
      <c r="BD944" s="279"/>
      <c r="BE944" s="279"/>
      <c r="BF944" s="279"/>
      <c r="BG944" s="279"/>
      <c r="BH944" s="279"/>
      <c r="BI944" s="279"/>
      <c r="BJ944" s="279"/>
      <c r="BK944" s="279"/>
      <c r="BL944" s="279"/>
      <c r="BM944" s="279"/>
      <c r="BN944" s="279"/>
      <c r="BO944" s="279"/>
      <c r="BP944" s="279"/>
      <c r="BQ944" s="279"/>
      <c r="BR944" s="279"/>
      <c r="BS944" s="279"/>
      <c r="BT944" s="279"/>
      <c r="BU944" s="279"/>
      <c r="BV944" s="279"/>
      <c r="BW944" s="279"/>
      <c r="BX944" s="279"/>
      <c r="BY944" s="279"/>
      <c r="BZ944" s="279"/>
      <c r="CA944" s="279"/>
      <c r="CB944" s="279"/>
      <c r="CC944" s="279"/>
      <c r="CD944" s="279"/>
      <c r="CE944" s="279"/>
      <c r="CF944" s="279"/>
      <c r="CG944" s="279"/>
      <c r="CH944" s="279"/>
      <c r="CI944" s="279"/>
      <c r="CJ944" s="279"/>
      <c r="CK944" s="279"/>
      <c r="CL944" s="279"/>
      <c r="CM944" s="279"/>
      <c r="CN944" s="279"/>
      <c r="CO944" s="279"/>
      <c r="CP944" s="289" t="str">
        <f t="shared" si="47"/>
        <v/>
      </c>
      <c r="CQ944" s="202"/>
    </row>
    <row r="945" spans="1:95" x14ac:dyDescent="0.3">
      <c r="A945" s="99"/>
      <c r="B945" s="268">
        <f t="shared" si="48"/>
        <v>936</v>
      </c>
      <c r="C945" s="280"/>
      <c r="D945" s="280"/>
      <c r="F945" s="280"/>
      <c r="G945" s="282"/>
      <c r="H945" s="101"/>
      <c r="I945" s="283"/>
      <c r="J945" s="283"/>
      <c r="K945" s="283"/>
      <c r="L945" s="283"/>
      <c r="M945" s="283"/>
      <c r="N945" s="283"/>
      <c r="O945" s="283"/>
      <c r="P945" s="101"/>
      <c r="Q945" s="283"/>
      <c r="R945" s="283"/>
      <c r="S945" s="283"/>
      <c r="T945" s="283"/>
      <c r="U945" s="283"/>
      <c r="V945" s="283"/>
      <c r="W945" s="283"/>
      <c r="X945" s="102"/>
      <c r="Y945" s="284"/>
      <c r="Z945" s="284"/>
      <c r="AA945" s="284"/>
      <c r="AB945" s="206" t="str">
        <f t="shared" si="46"/>
        <v/>
      </c>
      <c r="AC945" s="285"/>
      <c r="AD945" s="286"/>
      <c r="AE945" s="102"/>
      <c r="AF945" s="287"/>
      <c r="AG945" s="287"/>
      <c r="AH945" s="102"/>
      <c r="AI945" s="279"/>
      <c r="AJ945" s="279"/>
      <c r="AK945" s="279"/>
      <c r="AL945" s="279"/>
      <c r="AM945" s="279"/>
      <c r="AN945" s="279"/>
      <c r="AO945" s="279"/>
      <c r="AP945" s="279"/>
      <c r="AQ945" s="92"/>
      <c r="AR945" s="279"/>
      <c r="AS945" s="279"/>
      <c r="AT945" s="279"/>
      <c r="AU945" s="279"/>
      <c r="AV945" s="279"/>
      <c r="AW945" s="279"/>
      <c r="AX945" s="279"/>
      <c r="AY945" s="279"/>
      <c r="AZ945" s="279"/>
      <c r="BA945" s="279"/>
      <c r="BB945" s="279"/>
      <c r="BC945" s="279"/>
      <c r="BD945" s="279"/>
      <c r="BE945" s="279"/>
      <c r="BF945" s="279"/>
      <c r="BG945" s="279"/>
      <c r="BH945" s="279"/>
      <c r="BI945" s="279"/>
      <c r="BJ945" s="279"/>
      <c r="BK945" s="279"/>
      <c r="BL945" s="279"/>
      <c r="BM945" s="279"/>
      <c r="BN945" s="279"/>
      <c r="BO945" s="279"/>
      <c r="BP945" s="279"/>
      <c r="BQ945" s="279"/>
      <c r="BR945" s="279"/>
      <c r="BS945" s="279"/>
      <c r="BT945" s="279"/>
      <c r="BU945" s="279"/>
      <c r="BV945" s="279"/>
      <c r="BW945" s="279"/>
      <c r="BX945" s="279"/>
      <c r="BY945" s="279"/>
      <c r="BZ945" s="279"/>
      <c r="CA945" s="279"/>
      <c r="CB945" s="279"/>
      <c r="CC945" s="279"/>
      <c r="CD945" s="279"/>
      <c r="CE945" s="279"/>
      <c r="CF945" s="279"/>
      <c r="CG945" s="279"/>
      <c r="CH945" s="279"/>
      <c r="CI945" s="279"/>
      <c r="CJ945" s="279"/>
      <c r="CK945" s="279"/>
      <c r="CL945" s="279"/>
      <c r="CM945" s="279"/>
      <c r="CN945" s="279"/>
      <c r="CO945" s="279"/>
      <c r="CP945" s="289" t="str">
        <f t="shared" si="47"/>
        <v/>
      </c>
      <c r="CQ945" s="202"/>
    </row>
    <row r="946" spans="1:95" x14ac:dyDescent="0.3">
      <c r="A946" s="99"/>
      <c r="B946" s="268">
        <f t="shared" si="48"/>
        <v>937</v>
      </c>
      <c r="C946" s="280"/>
      <c r="D946" s="280"/>
      <c r="F946" s="280"/>
      <c r="G946" s="282"/>
      <c r="H946" s="101"/>
      <c r="I946" s="283"/>
      <c r="J946" s="283"/>
      <c r="K946" s="283"/>
      <c r="L946" s="283"/>
      <c r="M946" s="283"/>
      <c r="N946" s="283"/>
      <c r="O946" s="283"/>
      <c r="P946" s="101"/>
      <c r="Q946" s="283"/>
      <c r="R946" s="283"/>
      <c r="S946" s="283"/>
      <c r="T946" s="283"/>
      <c r="U946" s="283"/>
      <c r="V946" s="283"/>
      <c r="W946" s="283"/>
      <c r="X946" s="102"/>
      <c r="Y946" s="284"/>
      <c r="Z946" s="284"/>
      <c r="AA946" s="284"/>
      <c r="AB946" s="206" t="str">
        <f t="shared" si="46"/>
        <v/>
      </c>
      <c r="AC946" s="285"/>
      <c r="AD946" s="286"/>
      <c r="AE946" s="102"/>
      <c r="AF946" s="287"/>
      <c r="AG946" s="287"/>
      <c r="AH946" s="102"/>
      <c r="AI946" s="279"/>
      <c r="AJ946" s="279"/>
      <c r="AK946" s="279"/>
      <c r="AL946" s="279"/>
      <c r="AM946" s="279"/>
      <c r="AN946" s="279"/>
      <c r="AO946" s="279"/>
      <c r="AP946" s="279"/>
      <c r="AQ946" s="92"/>
      <c r="AR946" s="279"/>
      <c r="AS946" s="279"/>
      <c r="AT946" s="279"/>
      <c r="AU946" s="279"/>
      <c r="AV946" s="279"/>
      <c r="AW946" s="279"/>
      <c r="AX946" s="279"/>
      <c r="AY946" s="279"/>
      <c r="AZ946" s="279"/>
      <c r="BA946" s="279"/>
      <c r="BB946" s="279"/>
      <c r="BC946" s="279"/>
      <c r="BD946" s="279"/>
      <c r="BE946" s="279"/>
      <c r="BF946" s="279"/>
      <c r="BG946" s="279"/>
      <c r="BH946" s="279"/>
      <c r="BI946" s="279"/>
      <c r="BJ946" s="279"/>
      <c r="BK946" s="279"/>
      <c r="BL946" s="279"/>
      <c r="BM946" s="279"/>
      <c r="BN946" s="279"/>
      <c r="BO946" s="279"/>
      <c r="BP946" s="279"/>
      <c r="BQ946" s="279"/>
      <c r="BR946" s="279"/>
      <c r="BS946" s="279"/>
      <c r="BT946" s="279"/>
      <c r="BU946" s="279"/>
      <c r="BV946" s="279"/>
      <c r="BW946" s="279"/>
      <c r="BX946" s="279"/>
      <c r="BY946" s="279"/>
      <c r="BZ946" s="279"/>
      <c r="CA946" s="279"/>
      <c r="CB946" s="279"/>
      <c r="CC946" s="279"/>
      <c r="CD946" s="279"/>
      <c r="CE946" s="279"/>
      <c r="CF946" s="279"/>
      <c r="CG946" s="279"/>
      <c r="CH946" s="279"/>
      <c r="CI946" s="279"/>
      <c r="CJ946" s="279"/>
      <c r="CK946" s="279"/>
      <c r="CL946" s="279"/>
      <c r="CM946" s="279"/>
      <c r="CN946" s="279"/>
      <c r="CO946" s="279"/>
      <c r="CP946" s="289" t="str">
        <f t="shared" si="47"/>
        <v/>
      </c>
      <c r="CQ946" s="202"/>
    </row>
    <row r="947" spans="1:95" x14ac:dyDescent="0.3">
      <c r="A947" s="99"/>
      <c r="B947" s="268">
        <f t="shared" si="48"/>
        <v>938</v>
      </c>
      <c r="C947" s="280"/>
      <c r="D947" s="280"/>
      <c r="F947" s="280"/>
      <c r="G947" s="282"/>
      <c r="H947" s="101"/>
      <c r="I947" s="283"/>
      <c r="J947" s="283"/>
      <c r="K947" s="283"/>
      <c r="L947" s="283"/>
      <c r="M947" s="283"/>
      <c r="N947" s="283"/>
      <c r="O947" s="283"/>
      <c r="P947" s="101"/>
      <c r="Q947" s="283"/>
      <c r="R947" s="283"/>
      <c r="S947" s="283"/>
      <c r="T947" s="283"/>
      <c r="U947" s="283"/>
      <c r="V947" s="283"/>
      <c r="W947" s="283"/>
      <c r="X947" s="102"/>
      <c r="Y947" s="284"/>
      <c r="Z947" s="284"/>
      <c r="AA947" s="284"/>
      <c r="AB947" s="206" t="str">
        <f t="shared" si="46"/>
        <v/>
      </c>
      <c r="AC947" s="285"/>
      <c r="AD947" s="286"/>
      <c r="AE947" s="102"/>
      <c r="AF947" s="287"/>
      <c r="AG947" s="287"/>
      <c r="AH947" s="102"/>
      <c r="AI947" s="279"/>
      <c r="AJ947" s="279"/>
      <c r="AK947" s="279"/>
      <c r="AL947" s="279"/>
      <c r="AM947" s="279"/>
      <c r="AN947" s="279"/>
      <c r="AO947" s="279"/>
      <c r="AP947" s="279"/>
      <c r="AQ947" s="92"/>
      <c r="AR947" s="279"/>
      <c r="AS947" s="279"/>
      <c r="AT947" s="279"/>
      <c r="AU947" s="279"/>
      <c r="AV947" s="279"/>
      <c r="AW947" s="279"/>
      <c r="AX947" s="279"/>
      <c r="AY947" s="279"/>
      <c r="AZ947" s="279"/>
      <c r="BA947" s="279"/>
      <c r="BB947" s="279"/>
      <c r="BC947" s="279"/>
      <c r="BD947" s="279"/>
      <c r="BE947" s="279"/>
      <c r="BF947" s="279"/>
      <c r="BG947" s="279"/>
      <c r="BH947" s="279"/>
      <c r="BI947" s="279"/>
      <c r="BJ947" s="279"/>
      <c r="BK947" s="279"/>
      <c r="BL947" s="279"/>
      <c r="BM947" s="279"/>
      <c r="BN947" s="279"/>
      <c r="BO947" s="279"/>
      <c r="BP947" s="279"/>
      <c r="BQ947" s="279"/>
      <c r="BR947" s="279"/>
      <c r="BS947" s="279"/>
      <c r="BT947" s="279"/>
      <c r="BU947" s="279"/>
      <c r="BV947" s="279"/>
      <c r="BW947" s="279"/>
      <c r="BX947" s="279"/>
      <c r="BY947" s="279"/>
      <c r="BZ947" s="279"/>
      <c r="CA947" s="279"/>
      <c r="CB947" s="279"/>
      <c r="CC947" s="279"/>
      <c r="CD947" s="279"/>
      <c r="CE947" s="279"/>
      <c r="CF947" s="279"/>
      <c r="CG947" s="279"/>
      <c r="CH947" s="279"/>
      <c r="CI947" s="279"/>
      <c r="CJ947" s="279"/>
      <c r="CK947" s="279"/>
      <c r="CL947" s="279"/>
      <c r="CM947" s="279"/>
      <c r="CN947" s="279"/>
      <c r="CO947" s="279"/>
      <c r="CP947" s="289" t="str">
        <f t="shared" si="47"/>
        <v/>
      </c>
      <c r="CQ947" s="202"/>
    </row>
    <row r="948" spans="1:95" x14ac:dyDescent="0.3">
      <c r="A948" s="99"/>
      <c r="B948" s="268">
        <f t="shared" si="48"/>
        <v>939</v>
      </c>
      <c r="C948" s="280"/>
      <c r="D948" s="280"/>
      <c r="F948" s="280"/>
      <c r="G948" s="282"/>
      <c r="H948" s="101"/>
      <c r="I948" s="283"/>
      <c r="J948" s="283"/>
      <c r="K948" s="283"/>
      <c r="L948" s="283"/>
      <c r="M948" s="283"/>
      <c r="N948" s="283"/>
      <c r="O948" s="283"/>
      <c r="P948" s="101"/>
      <c r="Q948" s="283"/>
      <c r="R948" s="283"/>
      <c r="S948" s="283"/>
      <c r="T948" s="283"/>
      <c r="U948" s="283"/>
      <c r="V948" s="283"/>
      <c r="W948" s="283"/>
      <c r="X948" s="102"/>
      <c r="Y948" s="284"/>
      <c r="Z948" s="284"/>
      <c r="AA948" s="284"/>
      <c r="AB948" s="206" t="str">
        <f t="shared" si="46"/>
        <v/>
      </c>
      <c r="AC948" s="285"/>
      <c r="AD948" s="286"/>
      <c r="AE948" s="102"/>
      <c r="AF948" s="287"/>
      <c r="AG948" s="287"/>
      <c r="AH948" s="102"/>
      <c r="AI948" s="279"/>
      <c r="AJ948" s="279"/>
      <c r="AK948" s="279"/>
      <c r="AL948" s="279"/>
      <c r="AM948" s="279"/>
      <c r="AN948" s="279"/>
      <c r="AO948" s="279"/>
      <c r="AP948" s="279"/>
      <c r="AQ948" s="92"/>
      <c r="AR948" s="279"/>
      <c r="AS948" s="279"/>
      <c r="AT948" s="279"/>
      <c r="AU948" s="279"/>
      <c r="AV948" s="279"/>
      <c r="AW948" s="279"/>
      <c r="AX948" s="279"/>
      <c r="AY948" s="279"/>
      <c r="AZ948" s="279"/>
      <c r="BA948" s="279"/>
      <c r="BB948" s="279"/>
      <c r="BC948" s="279"/>
      <c r="BD948" s="279"/>
      <c r="BE948" s="279"/>
      <c r="BF948" s="279"/>
      <c r="BG948" s="279"/>
      <c r="BH948" s="279"/>
      <c r="BI948" s="279"/>
      <c r="BJ948" s="279"/>
      <c r="BK948" s="279"/>
      <c r="BL948" s="279"/>
      <c r="BM948" s="279"/>
      <c r="BN948" s="279"/>
      <c r="BO948" s="279"/>
      <c r="BP948" s="279"/>
      <c r="BQ948" s="279"/>
      <c r="BR948" s="279"/>
      <c r="BS948" s="279"/>
      <c r="BT948" s="279"/>
      <c r="BU948" s="279"/>
      <c r="BV948" s="279"/>
      <c r="BW948" s="279"/>
      <c r="BX948" s="279"/>
      <c r="BY948" s="279"/>
      <c r="BZ948" s="279"/>
      <c r="CA948" s="279"/>
      <c r="CB948" s="279"/>
      <c r="CC948" s="279"/>
      <c r="CD948" s="279"/>
      <c r="CE948" s="279"/>
      <c r="CF948" s="279"/>
      <c r="CG948" s="279"/>
      <c r="CH948" s="279"/>
      <c r="CI948" s="279"/>
      <c r="CJ948" s="279"/>
      <c r="CK948" s="279"/>
      <c r="CL948" s="279"/>
      <c r="CM948" s="279"/>
      <c r="CN948" s="279"/>
      <c r="CO948" s="279"/>
      <c r="CP948" s="289" t="str">
        <f t="shared" si="47"/>
        <v/>
      </c>
      <c r="CQ948" s="202"/>
    </row>
    <row r="949" spans="1:95" x14ac:dyDescent="0.3">
      <c r="A949" s="99"/>
      <c r="B949" s="268">
        <f t="shared" si="48"/>
        <v>940</v>
      </c>
      <c r="C949" s="280"/>
      <c r="D949" s="280"/>
      <c r="F949" s="280"/>
      <c r="G949" s="282"/>
      <c r="H949" s="101"/>
      <c r="I949" s="283"/>
      <c r="J949" s="283"/>
      <c r="K949" s="283"/>
      <c r="L949" s="283"/>
      <c r="M949" s="283"/>
      <c r="N949" s="283"/>
      <c r="O949" s="283"/>
      <c r="P949" s="101"/>
      <c r="Q949" s="283"/>
      <c r="R949" s="283"/>
      <c r="S949" s="283"/>
      <c r="T949" s="283"/>
      <c r="U949" s="283"/>
      <c r="V949" s="283"/>
      <c r="W949" s="283"/>
      <c r="X949" s="102"/>
      <c r="Y949" s="284"/>
      <c r="Z949" s="284"/>
      <c r="AA949" s="284"/>
      <c r="AB949" s="206" t="str">
        <f t="shared" si="46"/>
        <v/>
      </c>
      <c r="AC949" s="285"/>
      <c r="AD949" s="286"/>
      <c r="AE949" s="102"/>
      <c r="AF949" s="287"/>
      <c r="AG949" s="287"/>
      <c r="AH949" s="102"/>
      <c r="AI949" s="279"/>
      <c r="AJ949" s="279"/>
      <c r="AK949" s="279"/>
      <c r="AL949" s="279"/>
      <c r="AM949" s="279"/>
      <c r="AN949" s="279"/>
      <c r="AO949" s="279"/>
      <c r="AP949" s="279"/>
      <c r="AQ949" s="92"/>
      <c r="AR949" s="279"/>
      <c r="AS949" s="279"/>
      <c r="AT949" s="279"/>
      <c r="AU949" s="279"/>
      <c r="AV949" s="279"/>
      <c r="AW949" s="279"/>
      <c r="AX949" s="279"/>
      <c r="AY949" s="279"/>
      <c r="AZ949" s="279"/>
      <c r="BA949" s="279"/>
      <c r="BB949" s="279"/>
      <c r="BC949" s="279"/>
      <c r="BD949" s="279"/>
      <c r="BE949" s="279"/>
      <c r="BF949" s="279"/>
      <c r="BG949" s="279"/>
      <c r="BH949" s="279"/>
      <c r="BI949" s="279"/>
      <c r="BJ949" s="279"/>
      <c r="BK949" s="279"/>
      <c r="BL949" s="279"/>
      <c r="BM949" s="279"/>
      <c r="BN949" s="279"/>
      <c r="BO949" s="279"/>
      <c r="BP949" s="279"/>
      <c r="BQ949" s="279"/>
      <c r="BR949" s="279"/>
      <c r="BS949" s="279"/>
      <c r="BT949" s="279"/>
      <c r="BU949" s="279"/>
      <c r="BV949" s="279"/>
      <c r="BW949" s="279"/>
      <c r="BX949" s="279"/>
      <c r="BY949" s="279"/>
      <c r="BZ949" s="279"/>
      <c r="CA949" s="279"/>
      <c r="CB949" s="279"/>
      <c r="CC949" s="279"/>
      <c r="CD949" s="279"/>
      <c r="CE949" s="279"/>
      <c r="CF949" s="279"/>
      <c r="CG949" s="279"/>
      <c r="CH949" s="279"/>
      <c r="CI949" s="279"/>
      <c r="CJ949" s="279"/>
      <c r="CK949" s="279"/>
      <c r="CL949" s="279"/>
      <c r="CM949" s="279"/>
      <c r="CN949" s="279"/>
      <c r="CO949" s="279"/>
      <c r="CP949" s="289" t="str">
        <f t="shared" si="47"/>
        <v/>
      </c>
      <c r="CQ949" s="202"/>
    </row>
    <row r="950" spans="1:95" x14ac:dyDescent="0.3">
      <c r="A950" s="99"/>
      <c r="B950" s="268">
        <f t="shared" si="48"/>
        <v>941</v>
      </c>
      <c r="C950" s="280"/>
      <c r="D950" s="280"/>
      <c r="F950" s="280"/>
      <c r="G950" s="282"/>
      <c r="H950" s="101"/>
      <c r="I950" s="283"/>
      <c r="J950" s="283"/>
      <c r="K950" s="283"/>
      <c r="L950" s="283"/>
      <c r="M950" s="283"/>
      <c r="N950" s="283"/>
      <c r="O950" s="283"/>
      <c r="P950" s="101"/>
      <c r="Q950" s="283"/>
      <c r="R950" s="283"/>
      <c r="S950" s="283"/>
      <c r="T950" s="283"/>
      <c r="U950" s="283"/>
      <c r="V950" s="283"/>
      <c r="W950" s="283"/>
      <c r="X950" s="102"/>
      <c r="Y950" s="284"/>
      <c r="Z950" s="284"/>
      <c r="AA950" s="284"/>
      <c r="AB950" s="206" t="str">
        <f t="shared" si="46"/>
        <v/>
      </c>
      <c r="AC950" s="285"/>
      <c r="AD950" s="286"/>
      <c r="AE950" s="102"/>
      <c r="AF950" s="287"/>
      <c r="AG950" s="287"/>
      <c r="AH950" s="102"/>
      <c r="AI950" s="279"/>
      <c r="AJ950" s="279"/>
      <c r="AK950" s="279"/>
      <c r="AL950" s="279"/>
      <c r="AM950" s="279"/>
      <c r="AN950" s="279"/>
      <c r="AO950" s="279"/>
      <c r="AP950" s="279"/>
      <c r="AQ950" s="92"/>
      <c r="AR950" s="279"/>
      <c r="AS950" s="279"/>
      <c r="AT950" s="279"/>
      <c r="AU950" s="279"/>
      <c r="AV950" s="279"/>
      <c r="AW950" s="279"/>
      <c r="AX950" s="279"/>
      <c r="AY950" s="279"/>
      <c r="AZ950" s="279"/>
      <c r="BA950" s="279"/>
      <c r="BB950" s="279"/>
      <c r="BC950" s="279"/>
      <c r="BD950" s="279"/>
      <c r="BE950" s="279"/>
      <c r="BF950" s="279"/>
      <c r="BG950" s="279"/>
      <c r="BH950" s="279"/>
      <c r="BI950" s="279"/>
      <c r="BJ950" s="279"/>
      <c r="BK950" s="279"/>
      <c r="BL950" s="279"/>
      <c r="BM950" s="279"/>
      <c r="BN950" s="279"/>
      <c r="BO950" s="279"/>
      <c r="BP950" s="279"/>
      <c r="BQ950" s="279"/>
      <c r="BR950" s="279"/>
      <c r="BS950" s="279"/>
      <c r="BT950" s="279"/>
      <c r="BU950" s="279"/>
      <c r="BV950" s="279"/>
      <c r="BW950" s="279"/>
      <c r="BX950" s="279"/>
      <c r="BY950" s="279"/>
      <c r="BZ950" s="279"/>
      <c r="CA950" s="279"/>
      <c r="CB950" s="279"/>
      <c r="CC950" s="279"/>
      <c r="CD950" s="279"/>
      <c r="CE950" s="279"/>
      <c r="CF950" s="279"/>
      <c r="CG950" s="279"/>
      <c r="CH950" s="279"/>
      <c r="CI950" s="279"/>
      <c r="CJ950" s="279"/>
      <c r="CK950" s="279"/>
      <c r="CL950" s="279"/>
      <c r="CM950" s="279"/>
      <c r="CN950" s="279"/>
      <c r="CO950" s="279"/>
      <c r="CP950" s="289" t="str">
        <f t="shared" si="47"/>
        <v/>
      </c>
      <c r="CQ950" s="202"/>
    </row>
    <row r="951" spans="1:95" x14ac:dyDescent="0.3">
      <c r="A951" s="99"/>
      <c r="B951" s="268">
        <f t="shared" si="48"/>
        <v>942</v>
      </c>
      <c r="C951" s="280"/>
      <c r="D951" s="280"/>
      <c r="F951" s="280"/>
      <c r="G951" s="282"/>
      <c r="H951" s="101"/>
      <c r="I951" s="283"/>
      <c r="J951" s="283"/>
      <c r="K951" s="283"/>
      <c r="L951" s="283"/>
      <c r="M951" s="283"/>
      <c r="N951" s="283"/>
      <c r="O951" s="283"/>
      <c r="P951" s="101"/>
      <c r="Q951" s="283"/>
      <c r="R951" s="283"/>
      <c r="S951" s="283"/>
      <c r="T951" s="283"/>
      <c r="U951" s="283"/>
      <c r="V951" s="283"/>
      <c r="W951" s="283"/>
      <c r="X951" s="102"/>
      <c r="Y951" s="284"/>
      <c r="Z951" s="284"/>
      <c r="AA951" s="284"/>
      <c r="AB951" s="206" t="str">
        <f t="shared" si="46"/>
        <v/>
      </c>
      <c r="AC951" s="285"/>
      <c r="AD951" s="286"/>
      <c r="AE951" s="102"/>
      <c r="AF951" s="287"/>
      <c r="AG951" s="287"/>
      <c r="AH951" s="102"/>
      <c r="AI951" s="279"/>
      <c r="AJ951" s="279"/>
      <c r="AK951" s="279"/>
      <c r="AL951" s="279"/>
      <c r="AM951" s="279"/>
      <c r="AN951" s="279"/>
      <c r="AO951" s="279"/>
      <c r="AP951" s="279"/>
      <c r="AQ951" s="92"/>
      <c r="AR951" s="279"/>
      <c r="AS951" s="279"/>
      <c r="AT951" s="279"/>
      <c r="AU951" s="279"/>
      <c r="AV951" s="279"/>
      <c r="AW951" s="279"/>
      <c r="AX951" s="279"/>
      <c r="AY951" s="279"/>
      <c r="AZ951" s="279"/>
      <c r="BA951" s="279"/>
      <c r="BB951" s="279"/>
      <c r="BC951" s="279"/>
      <c r="BD951" s="279"/>
      <c r="BE951" s="279"/>
      <c r="BF951" s="279"/>
      <c r="BG951" s="279"/>
      <c r="BH951" s="279"/>
      <c r="BI951" s="279"/>
      <c r="BJ951" s="279"/>
      <c r="BK951" s="279"/>
      <c r="BL951" s="279"/>
      <c r="BM951" s="279"/>
      <c r="BN951" s="279"/>
      <c r="BO951" s="279"/>
      <c r="BP951" s="279"/>
      <c r="BQ951" s="279"/>
      <c r="BR951" s="279"/>
      <c r="BS951" s="279"/>
      <c r="BT951" s="279"/>
      <c r="BU951" s="279"/>
      <c r="BV951" s="279"/>
      <c r="BW951" s="279"/>
      <c r="BX951" s="279"/>
      <c r="BY951" s="279"/>
      <c r="BZ951" s="279"/>
      <c r="CA951" s="279"/>
      <c r="CB951" s="279"/>
      <c r="CC951" s="279"/>
      <c r="CD951" s="279"/>
      <c r="CE951" s="279"/>
      <c r="CF951" s="279"/>
      <c r="CG951" s="279"/>
      <c r="CH951" s="279"/>
      <c r="CI951" s="279"/>
      <c r="CJ951" s="279"/>
      <c r="CK951" s="279"/>
      <c r="CL951" s="279"/>
      <c r="CM951" s="279"/>
      <c r="CN951" s="279"/>
      <c r="CO951" s="279"/>
      <c r="CP951" s="289" t="str">
        <f t="shared" si="47"/>
        <v/>
      </c>
      <c r="CQ951" s="202"/>
    </row>
    <row r="952" spans="1:95" x14ac:dyDescent="0.3">
      <c r="A952" s="99"/>
      <c r="B952" s="268">
        <f t="shared" si="48"/>
        <v>943</v>
      </c>
      <c r="C952" s="280"/>
      <c r="D952" s="280"/>
      <c r="F952" s="280"/>
      <c r="G952" s="282"/>
      <c r="H952" s="101"/>
      <c r="I952" s="283"/>
      <c r="J952" s="283"/>
      <c r="K952" s="283"/>
      <c r="L952" s="283"/>
      <c r="M952" s="283"/>
      <c r="N952" s="283"/>
      <c r="O952" s="283"/>
      <c r="P952" s="101"/>
      <c r="Q952" s="283"/>
      <c r="R952" s="283"/>
      <c r="S952" s="283"/>
      <c r="T952" s="283"/>
      <c r="U952" s="283"/>
      <c r="V952" s="283"/>
      <c r="W952" s="283"/>
      <c r="X952" s="102"/>
      <c r="Y952" s="284"/>
      <c r="Z952" s="284"/>
      <c r="AA952" s="284"/>
      <c r="AB952" s="206" t="str">
        <f t="shared" si="46"/>
        <v/>
      </c>
      <c r="AC952" s="285"/>
      <c r="AD952" s="286"/>
      <c r="AE952" s="102"/>
      <c r="AF952" s="287"/>
      <c r="AG952" s="287"/>
      <c r="AH952" s="102"/>
      <c r="AI952" s="279"/>
      <c r="AJ952" s="279"/>
      <c r="AK952" s="279"/>
      <c r="AL952" s="279"/>
      <c r="AM952" s="279"/>
      <c r="AN952" s="279"/>
      <c r="AO952" s="279"/>
      <c r="AP952" s="279"/>
      <c r="AQ952" s="92"/>
      <c r="AR952" s="279"/>
      <c r="AS952" s="279"/>
      <c r="AT952" s="279"/>
      <c r="AU952" s="279"/>
      <c r="AV952" s="279"/>
      <c r="AW952" s="279"/>
      <c r="AX952" s="279"/>
      <c r="AY952" s="279"/>
      <c r="AZ952" s="279"/>
      <c r="BA952" s="279"/>
      <c r="BB952" s="279"/>
      <c r="BC952" s="279"/>
      <c r="BD952" s="279"/>
      <c r="BE952" s="279"/>
      <c r="BF952" s="279"/>
      <c r="BG952" s="279"/>
      <c r="BH952" s="279"/>
      <c r="BI952" s="279"/>
      <c r="BJ952" s="279"/>
      <c r="BK952" s="279"/>
      <c r="BL952" s="279"/>
      <c r="BM952" s="279"/>
      <c r="BN952" s="279"/>
      <c r="BO952" s="279"/>
      <c r="BP952" s="279"/>
      <c r="BQ952" s="279"/>
      <c r="BR952" s="279"/>
      <c r="BS952" s="279"/>
      <c r="BT952" s="279"/>
      <c r="BU952" s="279"/>
      <c r="BV952" s="279"/>
      <c r="BW952" s="279"/>
      <c r="BX952" s="279"/>
      <c r="BY952" s="279"/>
      <c r="BZ952" s="279"/>
      <c r="CA952" s="279"/>
      <c r="CB952" s="279"/>
      <c r="CC952" s="279"/>
      <c r="CD952" s="279"/>
      <c r="CE952" s="279"/>
      <c r="CF952" s="279"/>
      <c r="CG952" s="279"/>
      <c r="CH952" s="279"/>
      <c r="CI952" s="279"/>
      <c r="CJ952" s="279"/>
      <c r="CK952" s="279"/>
      <c r="CL952" s="279"/>
      <c r="CM952" s="279"/>
      <c r="CN952" s="279"/>
      <c r="CO952" s="279"/>
      <c r="CP952" s="289" t="str">
        <f t="shared" si="47"/>
        <v/>
      </c>
      <c r="CQ952" s="202"/>
    </row>
    <row r="953" spans="1:95" x14ac:dyDescent="0.3">
      <c r="A953" s="99"/>
      <c r="B953" s="268">
        <f t="shared" si="48"/>
        <v>944</v>
      </c>
      <c r="C953" s="280"/>
      <c r="D953" s="280"/>
      <c r="F953" s="280"/>
      <c r="G953" s="282"/>
      <c r="H953" s="101"/>
      <c r="I953" s="283"/>
      <c r="J953" s="283"/>
      <c r="K953" s="283"/>
      <c r="L953" s="283"/>
      <c r="M953" s="283"/>
      <c r="N953" s="283"/>
      <c r="O953" s="283"/>
      <c r="P953" s="101"/>
      <c r="Q953" s="283"/>
      <c r="R953" s="283"/>
      <c r="S953" s="283"/>
      <c r="T953" s="283"/>
      <c r="U953" s="283"/>
      <c r="V953" s="283"/>
      <c r="W953" s="283"/>
      <c r="X953" s="102"/>
      <c r="Y953" s="284"/>
      <c r="Z953" s="284"/>
      <c r="AA953" s="284"/>
      <c r="AB953" s="206" t="str">
        <f t="shared" si="46"/>
        <v/>
      </c>
      <c r="AC953" s="285"/>
      <c r="AD953" s="286"/>
      <c r="AE953" s="102"/>
      <c r="AF953" s="287"/>
      <c r="AG953" s="287"/>
      <c r="AH953" s="102"/>
      <c r="AI953" s="279"/>
      <c r="AJ953" s="279"/>
      <c r="AK953" s="279"/>
      <c r="AL953" s="279"/>
      <c r="AM953" s="279"/>
      <c r="AN953" s="279"/>
      <c r="AO953" s="279"/>
      <c r="AP953" s="279"/>
      <c r="AQ953" s="92"/>
      <c r="AR953" s="279"/>
      <c r="AS953" s="279"/>
      <c r="AT953" s="279"/>
      <c r="AU953" s="279"/>
      <c r="AV953" s="279"/>
      <c r="AW953" s="279"/>
      <c r="AX953" s="279"/>
      <c r="AY953" s="279"/>
      <c r="AZ953" s="279"/>
      <c r="BA953" s="279"/>
      <c r="BB953" s="279"/>
      <c r="BC953" s="279"/>
      <c r="BD953" s="279"/>
      <c r="BE953" s="279"/>
      <c r="BF953" s="279"/>
      <c r="BG953" s="279"/>
      <c r="BH953" s="279"/>
      <c r="BI953" s="279"/>
      <c r="BJ953" s="279"/>
      <c r="BK953" s="279"/>
      <c r="BL953" s="279"/>
      <c r="BM953" s="279"/>
      <c r="BN953" s="279"/>
      <c r="BO953" s="279"/>
      <c r="BP953" s="279"/>
      <c r="BQ953" s="279"/>
      <c r="BR953" s="279"/>
      <c r="BS953" s="279"/>
      <c r="BT953" s="279"/>
      <c r="BU953" s="279"/>
      <c r="BV953" s="279"/>
      <c r="BW953" s="279"/>
      <c r="BX953" s="279"/>
      <c r="BY953" s="279"/>
      <c r="BZ953" s="279"/>
      <c r="CA953" s="279"/>
      <c r="CB953" s="279"/>
      <c r="CC953" s="279"/>
      <c r="CD953" s="279"/>
      <c r="CE953" s="279"/>
      <c r="CF953" s="279"/>
      <c r="CG953" s="279"/>
      <c r="CH953" s="279"/>
      <c r="CI953" s="279"/>
      <c r="CJ953" s="279"/>
      <c r="CK953" s="279"/>
      <c r="CL953" s="279"/>
      <c r="CM953" s="279"/>
      <c r="CN953" s="279"/>
      <c r="CO953" s="279"/>
      <c r="CP953" s="289" t="str">
        <f t="shared" si="47"/>
        <v/>
      </c>
      <c r="CQ953" s="202"/>
    </row>
    <row r="954" spans="1:95" x14ac:dyDescent="0.3">
      <c r="A954" s="99"/>
      <c r="B954" s="268">
        <f t="shared" si="48"/>
        <v>945</v>
      </c>
      <c r="C954" s="280"/>
      <c r="D954" s="280"/>
      <c r="F954" s="280"/>
      <c r="G954" s="282"/>
      <c r="H954" s="101"/>
      <c r="I954" s="283"/>
      <c r="J954" s="283"/>
      <c r="K954" s="283"/>
      <c r="L954" s="283"/>
      <c r="M954" s="283"/>
      <c r="N954" s="283"/>
      <c r="O954" s="283"/>
      <c r="P954" s="101"/>
      <c r="Q954" s="283"/>
      <c r="R954" s="283"/>
      <c r="S954" s="283"/>
      <c r="T954" s="283"/>
      <c r="U954" s="283"/>
      <c r="V954" s="283"/>
      <c r="W954" s="283"/>
      <c r="X954" s="102"/>
      <c r="Y954" s="284"/>
      <c r="Z954" s="284"/>
      <c r="AA954" s="284"/>
      <c r="AB954" s="206" t="str">
        <f t="shared" si="46"/>
        <v/>
      </c>
      <c r="AC954" s="285"/>
      <c r="AD954" s="286"/>
      <c r="AE954" s="102"/>
      <c r="AF954" s="287"/>
      <c r="AG954" s="287"/>
      <c r="AH954" s="102"/>
      <c r="AI954" s="279"/>
      <c r="AJ954" s="279"/>
      <c r="AK954" s="279"/>
      <c r="AL954" s="279"/>
      <c r="AM954" s="279"/>
      <c r="AN954" s="279"/>
      <c r="AO954" s="279"/>
      <c r="AP954" s="279"/>
      <c r="AQ954" s="92"/>
      <c r="AR954" s="279"/>
      <c r="AS954" s="279"/>
      <c r="AT954" s="279"/>
      <c r="AU954" s="279"/>
      <c r="AV954" s="279"/>
      <c r="AW954" s="279"/>
      <c r="AX954" s="279"/>
      <c r="AY954" s="279"/>
      <c r="AZ954" s="279"/>
      <c r="BA954" s="279"/>
      <c r="BB954" s="279"/>
      <c r="BC954" s="279"/>
      <c r="BD954" s="279"/>
      <c r="BE954" s="279"/>
      <c r="BF954" s="279"/>
      <c r="BG954" s="279"/>
      <c r="BH954" s="279"/>
      <c r="BI954" s="279"/>
      <c r="BJ954" s="279"/>
      <c r="BK954" s="279"/>
      <c r="BL954" s="279"/>
      <c r="BM954" s="279"/>
      <c r="BN954" s="279"/>
      <c r="BO954" s="279"/>
      <c r="BP954" s="279"/>
      <c r="BQ954" s="279"/>
      <c r="BR954" s="279"/>
      <c r="BS954" s="279"/>
      <c r="BT954" s="279"/>
      <c r="BU954" s="279"/>
      <c r="BV954" s="279"/>
      <c r="BW954" s="279"/>
      <c r="BX954" s="279"/>
      <c r="BY954" s="279"/>
      <c r="BZ954" s="279"/>
      <c r="CA954" s="279"/>
      <c r="CB954" s="279"/>
      <c r="CC954" s="279"/>
      <c r="CD954" s="279"/>
      <c r="CE954" s="279"/>
      <c r="CF954" s="279"/>
      <c r="CG954" s="279"/>
      <c r="CH954" s="279"/>
      <c r="CI954" s="279"/>
      <c r="CJ954" s="279"/>
      <c r="CK954" s="279"/>
      <c r="CL954" s="279"/>
      <c r="CM954" s="279"/>
      <c r="CN954" s="279"/>
      <c r="CO954" s="279"/>
      <c r="CP954" s="289" t="str">
        <f t="shared" si="47"/>
        <v/>
      </c>
      <c r="CQ954" s="202"/>
    </row>
    <row r="955" spans="1:95" x14ac:dyDescent="0.3">
      <c r="A955" s="99"/>
      <c r="B955" s="268">
        <f t="shared" si="48"/>
        <v>946</v>
      </c>
      <c r="C955" s="280"/>
      <c r="D955" s="280"/>
      <c r="F955" s="280"/>
      <c r="G955" s="282"/>
      <c r="H955" s="101"/>
      <c r="I955" s="283"/>
      <c r="J955" s="283"/>
      <c r="K955" s="283"/>
      <c r="L955" s="283"/>
      <c r="M955" s="283"/>
      <c r="N955" s="283"/>
      <c r="O955" s="283"/>
      <c r="P955" s="101"/>
      <c r="Q955" s="283"/>
      <c r="R955" s="283"/>
      <c r="S955" s="283"/>
      <c r="T955" s="283"/>
      <c r="U955" s="283"/>
      <c r="V955" s="283"/>
      <c r="W955" s="283"/>
      <c r="X955" s="102"/>
      <c r="Y955" s="284"/>
      <c r="Z955" s="284"/>
      <c r="AA955" s="284"/>
      <c r="AB955" s="206" t="str">
        <f t="shared" si="46"/>
        <v/>
      </c>
      <c r="AC955" s="285"/>
      <c r="AD955" s="286"/>
      <c r="AE955" s="102"/>
      <c r="AF955" s="287"/>
      <c r="AG955" s="287"/>
      <c r="AH955" s="102"/>
      <c r="AI955" s="279"/>
      <c r="AJ955" s="279"/>
      <c r="AK955" s="279"/>
      <c r="AL955" s="279"/>
      <c r="AM955" s="279"/>
      <c r="AN955" s="279"/>
      <c r="AO955" s="279"/>
      <c r="AP955" s="279"/>
      <c r="AQ955" s="92"/>
      <c r="AR955" s="279"/>
      <c r="AS955" s="279"/>
      <c r="AT955" s="279"/>
      <c r="AU955" s="279"/>
      <c r="AV955" s="279"/>
      <c r="AW955" s="279"/>
      <c r="AX955" s="279"/>
      <c r="AY955" s="279"/>
      <c r="AZ955" s="279"/>
      <c r="BA955" s="279"/>
      <c r="BB955" s="279"/>
      <c r="BC955" s="279"/>
      <c r="BD955" s="279"/>
      <c r="BE955" s="279"/>
      <c r="BF955" s="279"/>
      <c r="BG955" s="279"/>
      <c r="BH955" s="279"/>
      <c r="BI955" s="279"/>
      <c r="BJ955" s="279"/>
      <c r="BK955" s="279"/>
      <c r="BL955" s="279"/>
      <c r="BM955" s="279"/>
      <c r="BN955" s="279"/>
      <c r="BO955" s="279"/>
      <c r="BP955" s="279"/>
      <c r="BQ955" s="279"/>
      <c r="BR955" s="279"/>
      <c r="BS955" s="279"/>
      <c r="BT955" s="279"/>
      <c r="BU955" s="279"/>
      <c r="BV955" s="279"/>
      <c r="BW955" s="279"/>
      <c r="BX955" s="279"/>
      <c r="BY955" s="279"/>
      <c r="BZ955" s="279"/>
      <c r="CA955" s="279"/>
      <c r="CB955" s="279"/>
      <c r="CC955" s="279"/>
      <c r="CD955" s="279"/>
      <c r="CE955" s="279"/>
      <c r="CF955" s="279"/>
      <c r="CG955" s="279"/>
      <c r="CH955" s="279"/>
      <c r="CI955" s="279"/>
      <c r="CJ955" s="279"/>
      <c r="CK955" s="279"/>
      <c r="CL955" s="279"/>
      <c r="CM955" s="279"/>
      <c r="CN955" s="279"/>
      <c r="CO955" s="279"/>
      <c r="CP955" s="289" t="str">
        <f t="shared" si="47"/>
        <v/>
      </c>
      <c r="CQ955" s="202"/>
    </row>
    <row r="956" spans="1:95" x14ac:dyDescent="0.3">
      <c r="A956" s="99"/>
      <c r="B956" s="268">
        <f t="shared" si="48"/>
        <v>947</v>
      </c>
      <c r="C956" s="280"/>
      <c r="D956" s="280"/>
      <c r="F956" s="280"/>
      <c r="G956" s="282"/>
      <c r="H956" s="101"/>
      <c r="I956" s="283"/>
      <c r="J956" s="283"/>
      <c r="K956" s="283"/>
      <c r="L956" s="283"/>
      <c r="M956" s="283"/>
      <c r="N956" s="283"/>
      <c r="O956" s="283"/>
      <c r="P956" s="101"/>
      <c r="Q956" s="283"/>
      <c r="R956" s="283"/>
      <c r="S956" s="283"/>
      <c r="T956" s="283"/>
      <c r="U956" s="283"/>
      <c r="V956" s="283"/>
      <c r="W956" s="283"/>
      <c r="X956" s="102"/>
      <c r="Y956" s="284"/>
      <c r="Z956" s="284"/>
      <c r="AA956" s="284"/>
      <c r="AB956" s="206" t="str">
        <f t="shared" si="46"/>
        <v/>
      </c>
      <c r="AC956" s="285"/>
      <c r="AD956" s="286"/>
      <c r="AE956" s="102"/>
      <c r="AF956" s="287"/>
      <c r="AG956" s="287"/>
      <c r="AH956" s="102"/>
      <c r="AI956" s="279"/>
      <c r="AJ956" s="279"/>
      <c r="AK956" s="279"/>
      <c r="AL956" s="279"/>
      <c r="AM956" s="279"/>
      <c r="AN956" s="279"/>
      <c r="AO956" s="279"/>
      <c r="AP956" s="279"/>
      <c r="AQ956" s="92"/>
      <c r="AR956" s="279"/>
      <c r="AS956" s="279"/>
      <c r="AT956" s="279"/>
      <c r="AU956" s="279"/>
      <c r="AV956" s="279"/>
      <c r="AW956" s="279"/>
      <c r="AX956" s="279"/>
      <c r="AY956" s="279"/>
      <c r="AZ956" s="279"/>
      <c r="BA956" s="279"/>
      <c r="BB956" s="279"/>
      <c r="BC956" s="279"/>
      <c r="BD956" s="279"/>
      <c r="BE956" s="279"/>
      <c r="BF956" s="279"/>
      <c r="BG956" s="279"/>
      <c r="BH956" s="279"/>
      <c r="BI956" s="279"/>
      <c r="BJ956" s="279"/>
      <c r="BK956" s="279"/>
      <c r="BL956" s="279"/>
      <c r="BM956" s="279"/>
      <c r="BN956" s="279"/>
      <c r="BO956" s="279"/>
      <c r="BP956" s="279"/>
      <c r="BQ956" s="279"/>
      <c r="BR956" s="279"/>
      <c r="BS956" s="279"/>
      <c r="BT956" s="279"/>
      <c r="BU956" s="279"/>
      <c r="BV956" s="279"/>
      <c r="BW956" s="279"/>
      <c r="BX956" s="279"/>
      <c r="BY956" s="279"/>
      <c r="BZ956" s="279"/>
      <c r="CA956" s="279"/>
      <c r="CB956" s="279"/>
      <c r="CC956" s="279"/>
      <c r="CD956" s="279"/>
      <c r="CE956" s="279"/>
      <c r="CF956" s="279"/>
      <c r="CG956" s="279"/>
      <c r="CH956" s="279"/>
      <c r="CI956" s="279"/>
      <c r="CJ956" s="279"/>
      <c r="CK956" s="279"/>
      <c r="CL956" s="279"/>
      <c r="CM956" s="279"/>
      <c r="CN956" s="279"/>
      <c r="CO956" s="279"/>
      <c r="CP956" s="289" t="str">
        <f t="shared" si="47"/>
        <v/>
      </c>
      <c r="CQ956" s="202"/>
    </row>
    <row r="957" spans="1:95" x14ac:dyDescent="0.3">
      <c r="A957" s="99"/>
      <c r="B957" s="268">
        <f t="shared" si="48"/>
        <v>948</v>
      </c>
      <c r="C957" s="280"/>
      <c r="D957" s="280"/>
      <c r="F957" s="280"/>
      <c r="G957" s="282"/>
      <c r="H957" s="101"/>
      <c r="I957" s="283"/>
      <c r="J957" s="283"/>
      <c r="K957" s="283"/>
      <c r="L957" s="283"/>
      <c r="M957" s="283"/>
      <c r="N957" s="283"/>
      <c r="O957" s="283"/>
      <c r="P957" s="101"/>
      <c r="Q957" s="283"/>
      <c r="R957" s="283"/>
      <c r="S957" s="283"/>
      <c r="T957" s="283"/>
      <c r="U957" s="283"/>
      <c r="V957" s="283"/>
      <c r="W957" s="283"/>
      <c r="X957" s="102"/>
      <c r="Y957" s="284"/>
      <c r="Z957" s="284"/>
      <c r="AA957" s="284"/>
      <c r="AB957" s="206" t="str">
        <f t="shared" si="46"/>
        <v/>
      </c>
      <c r="AC957" s="285"/>
      <c r="AD957" s="286"/>
      <c r="AE957" s="102"/>
      <c r="AF957" s="287"/>
      <c r="AG957" s="287"/>
      <c r="AH957" s="102"/>
      <c r="AI957" s="279"/>
      <c r="AJ957" s="279"/>
      <c r="AK957" s="279"/>
      <c r="AL957" s="279"/>
      <c r="AM957" s="279"/>
      <c r="AN957" s="279"/>
      <c r="AO957" s="279"/>
      <c r="AP957" s="279"/>
      <c r="AQ957" s="92"/>
      <c r="AR957" s="279"/>
      <c r="AS957" s="279"/>
      <c r="AT957" s="279"/>
      <c r="AU957" s="279"/>
      <c r="AV957" s="279"/>
      <c r="AW957" s="279"/>
      <c r="AX957" s="279"/>
      <c r="AY957" s="279"/>
      <c r="AZ957" s="279"/>
      <c r="BA957" s="279"/>
      <c r="BB957" s="279"/>
      <c r="BC957" s="279"/>
      <c r="BD957" s="279"/>
      <c r="BE957" s="279"/>
      <c r="BF957" s="279"/>
      <c r="BG957" s="279"/>
      <c r="BH957" s="279"/>
      <c r="BI957" s="279"/>
      <c r="BJ957" s="279"/>
      <c r="BK957" s="279"/>
      <c r="BL957" s="279"/>
      <c r="BM957" s="279"/>
      <c r="BN957" s="279"/>
      <c r="BO957" s="279"/>
      <c r="BP957" s="279"/>
      <c r="BQ957" s="279"/>
      <c r="BR957" s="279"/>
      <c r="BS957" s="279"/>
      <c r="BT957" s="279"/>
      <c r="BU957" s="279"/>
      <c r="BV957" s="279"/>
      <c r="BW957" s="279"/>
      <c r="BX957" s="279"/>
      <c r="BY957" s="279"/>
      <c r="BZ957" s="279"/>
      <c r="CA957" s="279"/>
      <c r="CB957" s="279"/>
      <c r="CC957" s="279"/>
      <c r="CD957" s="279"/>
      <c r="CE957" s="279"/>
      <c r="CF957" s="279"/>
      <c r="CG957" s="279"/>
      <c r="CH957" s="279"/>
      <c r="CI957" s="279"/>
      <c r="CJ957" s="279"/>
      <c r="CK957" s="279"/>
      <c r="CL957" s="279"/>
      <c r="CM957" s="279"/>
      <c r="CN957" s="279"/>
      <c r="CO957" s="279"/>
      <c r="CP957" s="289" t="str">
        <f t="shared" si="47"/>
        <v/>
      </c>
      <c r="CQ957" s="202"/>
    </row>
    <row r="958" spans="1:95" x14ac:dyDescent="0.3">
      <c r="A958" s="99"/>
      <c r="B958" s="268">
        <f t="shared" si="48"/>
        <v>949</v>
      </c>
      <c r="C958" s="280"/>
      <c r="D958" s="280"/>
      <c r="F958" s="280"/>
      <c r="G958" s="282"/>
      <c r="H958" s="101"/>
      <c r="I958" s="283"/>
      <c r="J958" s="283"/>
      <c r="K958" s="283"/>
      <c r="L958" s="283"/>
      <c r="M958" s="283"/>
      <c r="N958" s="283"/>
      <c r="O958" s="283"/>
      <c r="P958" s="101"/>
      <c r="Q958" s="283"/>
      <c r="R958" s="283"/>
      <c r="S958" s="283"/>
      <c r="T958" s="283"/>
      <c r="U958" s="283"/>
      <c r="V958" s="283"/>
      <c r="W958" s="283"/>
      <c r="X958" s="102"/>
      <c r="Y958" s="284"/>
      <c r="Z958" s="284"/>
      <c r="AA958" s="284"/>
      <c r="AB958" s="206" t="str">
        <f t="shared" si="46"/>
        <v/>
      </c>
      <c r="AC958" s="285"/>
      <c r="AD958" s="286"/>
      <c r="AE958" s="102"/>
      <c r="AF958" s="287"/>
      <c r="AG958" s="287"/>
      <c r="AH958" s="102"/>
      <c r="AI958" s="279"/>
      <c r="AJ958" s="279"/>
      <c r="AK958" s="279"/>
      <c r="AL958" s="279"/>
      <c r="AM958" s="279"/>
      <c r="AN958" s="279"/>
      <c r="AO958" s="279"/>
      <c r="AP958" s="279"/>
      <c r="AQ958" s="92"/>
      <c r="AR958" s="279"/>
      <c r="AS958" s="279"/>
      <c r="AT958" s="279"/>
      <c r="AU958" s="279"/>
      <c r="AV958" s="279"/>
      <c r="AW958" s="279"/>
      <c r="AX958" s="279"/>
      <c r="AY958" s="279"/>
      <c r="AZ958" s="279"/>
      <c r="BA958" s="279"/>
      <c r="BB958" s="279"/>
      <c r="BC958" s="279"/>
      <c r="BD958" s="279"/>
      <c r="BE958" s="279"/>
      <c r="BF958" s="279"/>
      <c r="BG958" s="279"/>
      <c r="BH958" s="279"/>
      <c r="BI958" s="279"/>
      <c r="BJ958" s="279"/>
      <c r="BK958" s="279"/>
      <c r="BL958" s="279"/>
      <c r="BM958" s="279"/>
      <c r="BN958" s="279"/>
      <c r="BO958" s="279"/>
      <c r="BP958" s="279"/>
      <c r="BQ958" s="279"/>
      <c r="BR958" s="279"/>
      <c r="BS958" s="279"/>
      <c r="BT958" s="279"/>
      <c r="BU958" s="279"/>
      <c r="BV958" s="279"/>
      <c r="BW958" s="279"/>
      <c r="BX958" s="279"/>
      <c r="BY958" s="279"/>
      <c r="BZ958" s="279"/>
      <c r="CA958" s="279"/>
      <c r="CB958" s="279"/>
      <c r="CC958" s="279"/>
      <c r="CD958" s="279"/>
      <c r="CE958" s="279"/>
      <c r="CF958" s="279"/>
      <c r="CG958" s="279"/>
      <c r="CH958" s="279"/>
      <c r="CI958" s="279"/>
      <c r="CJ958" s="279"/>
      <c r="CK958" s="279"/>
      <c r="CL958" s="279"/>
      <c r="CM958" s="279"/>
      <c r="CN958" s="279"/>
      <c r="CO958" s="279"/>
      <c r="CP958" s="289" t="str">
        <f t="shared" si="47"/>
        <v/>
      </c>
      <c r="CQ958" s="202"/>
    </row>
    <row r="959" spans="1:95" x14ac:dyDescent="0.3">
      <c r="A959" s="99"/>
      <c r="B959" s="268">
        <f t="shared" si="48"/>
        <v>950</v>
      </c>
      <c r="C959" s="280"/>
      <c r="D959" s="280"/>
      <c r="F959" s="280"/>
      <c r="G959" s="282"/>
      <c r="H959" s="101"/>
      <c r="I959" s="283"/>
      <c r="J959" s="283"/>
      <c r="K959" s="283"/>
      <c r="L959" s="283"/>
      <c r="M959" s="283"/>
      <c r="N959" s="283"/>
      <c r="O959" s="283"/>
      <c r="P959" s="101"/>
      <c r="Q959" s="283"/>
      <c r="R959" s="283"/>
      <c r="S959" s="283"/>
      <c r="T959" s="283"/>
      <c r="U959" s="283"/>
      <c r="V959" s="283"/>
      <c r="W959" s="283"/>
      <c r="X959" s="102"/>
      <c r="Y959" s="284"/>
      <c r="Z959" s="284"/>
      <c r="AA959" s="284"/>
      <c r="AB959" s="206" t="str">
        <f t="shared" si="46"/>
        <v/>
      </c>
      <c r="AC959" s="285"/>
      <c r="AD959" s="286"/>
      <c r="AE959" s="102"/>
      <c r="AF959" s="287"/>
      <c r="AG959" s="287"/>
      <c r="AH959" s="102"/>
      <c r="AI959" s="279"/>
      <c r="AJ959" s="279"/>
      <c r="AK959" s="279"/>
      <c r="AL959" s="279"/>
      <c r="AM959" s="279"/>
      <c r="AN959" s="279"/>
      <c r="AO959" s="279"/>
      <c r="AP959" s="279"/>
      <c r="AQ959" s="92"/>
      <c r="AR959" s="279"/>
      <c r="AS959" s="279"/>
      <c r="AT959" s="279"/>
      <c r="AU959" s="279"/>
      <c r="AV959" s="279"/>
      <c r="AW959" s="279"/>
      <c r="AX959" s="279"/>
      <c r="AY959" s="279"/>
      <c r="AZ959" s="279"/>
      <c r="BA959" s="279"/>
      <c r="BB959" s="279"/>
      <c r="BC959" s="279"/>
      <c r="BD959" s="279"/>
      <c r="BE959" s="279"/>
      <c r="BF959" s="279"/>
      <c r="BG959" s="279"/>
      <c r="BH959" s="279"/>
      <c r="BI959" s="279"/>
      <c r="BJ959" s="279"/>
      <c r="BK959" s="279"/>
      <c r="BL959" s="279"/>
      <c r="BM959" s="279"/>
      <c r="BN959" s="279"/>
      <c r="BO959" s="279"/>
      <c r="BP959" s="279"/>
      <c r="BQ959" s="279"/>
      <c r="BR959" s="279"/>
      <c r="BS959" s="279"/>
      <c r="BT959" s="279"/>
      <c r="BU959" s="279"/>
      <c r="BV959" s="279"/>
      <c r="BW959" s="279"/>
      <c r="BX959" s="279"/>
      <c r="BY959" s="279"/>
      <c r="BZ959" s="279"/>
      <c r="CA959" s="279"/>
      <c r="CB959" s="279"/>
      <c r="CC959" s="279"/>
      <c r="CD959" s="279"/>
      <c r="CE959" s="279"/>
      <c r="CF959" s="279"/>
      <c r="CG959" s="279"/>
      <c r="CH959" s="279"/>
      <c r="CI959" s="279"/>
      <c r="CJ959" s="279"/>
      <c r="CK959" s="279"/>
      <c r="CL959" s="279"/>
      <c r="CM959" s="279"/>
      <c r="CN959" s="279"/>
      <c r="CO959" s="279"/>
      <c r="CP959" s="289" t="str">
        <f t="shared" si="47"/>
        <v/>
      </c>
      <c r="CQ959" s="202"/>
    </row>
    <row r="960" spans="1:95" x14ac:dyDescent="0.3">
      <c r="A960" s="99"/>
      <c r="B960" s="268">
        <f t="shared" si="48"/>
        <v>951</v>
      </c>
      <c r="C960" s="280"/>
      <c r="D960" s="280"/>
      <c r="F960" s="280"/>
      <c r="G960" s="282"/>
      <c r="H960" s="101"/>
      <c r="I960" s="283"/>
      <c r="J960" s="283"/>
      <c r="K960" s="283"/>
      <c r="L960" s="283"/>
      <c r="M960" s="283"/>
      <c r="N960" s="283"/>
      <c r="O960" s="283"/>
      <c r="P960" s="101"/>
      <c r="Q960" s="283"/>
      <c r="R960" s="283"/>
      <c r="S960" s="283"/>
      <c r="T960" s="283"/>
      <c r="U960" s="283"/>
      <c r="V960" s="283"/>
      <c r="W960" s="283"/>
      <c r="X960" s="102"/>
      <c r="Y960" s="284"/>
      <c r="Z960" s="284"/>
      <c r="AA960" s="284"/>
      <c r="AB960" s="206" t="str">
        <f t="shared" si="46"/>
        <v/>
      </c>
      <c r="AC960" s="285"/>
      <c r="AD960" s="286"/>
      <c r="AE960" s="102"/>
      <c r="AF960" s="287"/>
      <c r="AG960" s="287"/>
      <c r="AH960" s="102"/>
      <c r="AI960" s="279"/>
      <c r="AJ960" s="279"/>
      <c r="AK960" s="279"/>
      <c r="AL960" s="279"/>
      <c r="AM960" s="279"/>
      <c r="AN960" s="279"/>
      <c r="AO960" s="279"/>
      <c r="AP960" s="279"/>
      <c r="AQ960" s="92"/>
      <c r="AR960" s="279"/>
      <c r="AS960" s="279"/>
      <c r="AT960" s="279"/>
      <c r="AU960" s="279"/>
      <c r="AV960" s="279"/>
      <c r="AW960" s="279"/>
      <c r="AX960" s="279"/>
      <c r="AY960" s="279"/>
      <c r="AZ960" s="279"/>
      <c r="BA960" s="279"/>
      <c r="BB960" s="279"/>
      <c r="BC960" s="279"/>
      <c r="BD960" s="279"/>
      <c r="BE960" s="279"/>
      <c r="BF960" s="279"/>
      <c r="BG960" s="279"/>
      <c r="BH960" s="279"/>
      <c r="BI960" s="279"/>
      <c r="BJ960" s="279"/>
      <c r="BK960" s="279"/>
      <c r="BL960" s="279"/>
      <c r="BM960" s="279"/>
      <c r="BN960" s="279"/>
      <c r="BO960" s="279"/>
      <c r="BP960" s="279"/>
      <c r="BQ960" s="279"/>
      <c r="BR960" s="279"/>
      <c r="BS960" s="279"/>
      <c r="BT960" s="279"/>
      <c r="BU960" s="279"/>
      <c r="BV960" s="279"/>
      <c r="BW960" s="279"/>
      <c r="BX960" s="279"/>
      <c r="BY960" s="279"/>
      <c r="BZ960" s="279"/>
      <c r="CA960" s="279"/>
      <c r="CB960" s="279"/>
      <c r="CC960" s="279"/>
      <c r="CD960" s="279"/>
      <c r="CE960" s="279"/>
      <c r="CF960" s="279"/>
      <c r="CG960" s="279"/>
      <c r="CH960" s="279"/>
      <c r="CI960" s="279"/>
      <c r="CJ960" s="279"/>
      <c r="CK960" s="279"/>
      <c r="CL960" s="279"/>
      <c r="CM960" s="279"/>
      <c r="CN960" s="279"/>
      <c r="CO960" s="279"/>
      <c r="CP960" s="289" t="str">
        <f t="shared" si="47"/>
        <v/>
      </c>
      <c r="CQ960" s="202"/>
    </row>
    <row r="961" spans="1:95" x14ac:dyDescent="0.3">
      <c r="A961" s="99"/>
      <c r="B961" s="268">
        <f t="shared" si="48"/>
        <v>952</v>
      </c>
      <c r="C961" s="280"/>
      <c r="D961" s="280"/>
      <c r="F961" s="280"/>
      <c r="G961" s="282"/>
      <c r="H961" s="101"/>
      <c r="I961" s="283"/>
      <c r="J961" s="283"/>
      <c r="K961" s="283"/>
      <c r="L961" s="283"/>
      <c r="M961" s="283"/>
      <c r="N961" s="283"/>
      <c r="O961" s="283"/>
      <c r="P961" s="101"/>
      <c r="Q961" s="283"/>
      <c r="R961" s="283"/>
      <c r="S961" s="283"/>
      <c r="T961" s="283"/>
      <c r="U961" s="283"/>
      <c r="V961" s="283"/>
      <c r="W961" s="283"/>
      <c r="X961" s="102"/>
      <c r="Y961" s="284"/>
      <c r="Z961" s="284"/>
      <c r="AA961" s="284"/>
      <c r="AB961" s="206" t="str">
        <f t="shared" si="46"/>
        <v/>
      </c>
      <c r="AC961" s="285"/>
      <c r="AD961" s="286"/>
      <c r="AE961" s="102"/>
      <c r="AF961" s="287"/>
      <c r="AG961" s="287"/>
      <c r="AH961" s="102"/>
      <c r="AI961" s="279"/>
      <c r="AJ961" s="279"/>
      <c r="AK961" s="279"/>
      <c r="AL961" s="279"/>
      <c r="AM961" s="279"/>
      <c r="AN961" s="279"/>
      <c r="AO961" s="279"/>
      <c r="AP961" s="279"/>
      <c r="AQ961" s="92"/>
      <c r="AR961" s="279"/>
      <c r="AS961" s="279"/>
      <c r="AT961" s="279"/>
      <c r="AU961" s="279"/>
      <c r="AV961" s="279"/>
      <c r="AW961" s="279"/>
      <c r="AX961" s="279"/>
      <c r="AY961" s="279"/>
      <c r="AZ961" s="279"/>
      <c r="BA961" s="279"/>
      <c r="BB961" s="279"/>
      <c r="BC961" s="279"/>
      <c r="BD961" s="279"/>
      <c r="BE961" s="279"/>
      <c r="BF961" s="279"/>
      <c r="BG961" s="279"/>
      <c r="BH961" s="279"/>
      <c r="BI961" s="279"/>
      <c r="BJ961" s="279"/>
      <c r="BK961" s="279"/>
      <c r="BL961" s="279"/>
      <c r="BM961" s="279"/>
      <c r="BN961" s="279"/>
      <c r="BO961" s="279"/>
      <c r="BP961" s="279"/>
      <c r="BQ961" s="279"/>
      <c r="BR961" s="279"/>
      <c r="BS961" s="279"/>
      <c r="BT961" s="279"/>
      <c r="BU961" s="279"/>
      <c r="BV961" s="279"/>
      <c r="BW961" s="279"/>
      <c r="BX961" s="279"/>
      <c r="BY961" s="279"/>
      <c r="BZ961" s="279"/>
      <c r="CA961" s="279"/>
      <c r="CB961" s="279"/>
      <c r="CC961" s="279"/>
      <c r="CD961" s="279"/>
      <c r="CE961" s="279"/>
      <c r="CF961" s="279"/>
      <c r="CG961" s="279"/>
      <c r="CH961" s="279"/>
      <c r="CI961" s="279"/>
      <c r="CJ961" s="279"/>
      <c r="CK961" s="279"/>
      <c r="CL961" s="279"/>
      <c r="CM961" s="279"/>
      <c r="CN961" s="279"/>
      <c r="CO961" s="279"/>
      <c r="CP961" s="289" t="str">
        <f t="shared" si="47"/>
        <v/>
      </c>
      <c r="CQ961" s="202"/>
    </row>
    <row r="962" spans="1:95" x14ac:dyDescent="0.3">
      <c r="A962" s="99"/>
      <c r="B962" s="268">
        <f t="shared" si="48"/>
        <v>953</v>
      </c>
      <c r="C962" s="280"/>
      <c r="D962" s="280"/>
      <c r="F962" s="280"/>
      <c r="G962" s="282"/>
      <c r="H962" s="101"/>
      <c r="I962" s="283"/>
      <c r="J962" s="283"/>
      <c r="K962" s="283"/>
      <c r="L962" s="283"/>
      <c r="M962" s="283"/>
      <c r="N962" s="283"/>
      <c r="O962" s="283"/>
      <c r="P962" s="101"/>
      <c r="Q962" s="283"/>
      <c r="R962" s="283"/>
      <c r="S962" s="283"/>
      <c r="T962" s="283"/>
      <c r="U962" s="283"/>
      <c r="V962" s="283"/>
      <c r="W962" s="283"/>
      <c r="X962" s="102"/>
      <c r="Y962" s="284"/>
      <c r="Z962" s="284"/>
      <c r="AA962" s="284"/>
      <c r="AB962" s="206" t="str">
        <f t="shared" si="46"/>
        <v/>
      </c>
      <c r="AC962" s="285"/>
      <c r="AD962" s="286"/>
      <c r="AE962" s="102"/>
      <c r="AF962" s="287"/>
      <c r="AG962" s="287"/>
      <c r="AH962" s="102"/>
      <c r="AI962" s="279"/>
      <c r="AJ962" s="279"/>
      <c r="AK962" s="279"/>
      <c r="AL962" s="279"/>
      <c r="AM962" s="279"/>
      <c r="AN962" s="279"/>
      <c r="AO962" s="279"/>
      <c r="AP962" s="279"/>
      <c r="AQ962" s="92"/>
      <c r="AR962" s="279"/>
      <c r="AS962" s="279"/>
      <c r="AT962" s="279"/>
      <c r="AU962" s="279"/>
      <c r="AV962" s="279"/>
      <c r="AW962" s="279"/>
      <c r="AX962" s="279"/>
      <c r="AY962" s="279"/>
      <c r="AZ962" s="279"/>
      <c r="BA962" s="279"/>
      <c r="BB962" s="279"/>
      <c r="BC962" s="279"/>
      <c r="BD962" s="279"/>
      <c r="BE962" s="279"/>
      <c r="BF962" s="279"/>
      <c r="BG962" s="279"/>
      <c r="BH962" s="279"/>
      <c r="BI962" s="279"/>
      <c r="BJ962" s="279"/>
      <c r="BK962" s="279"/>
      <c r="BL962" s="279"/>
      <c r="BM962" s="279"/>
      <c r="BN962" s="279"/>
      <c r="BO962" s="279"/>
      <c r="BP962" s="279"/>
      <c r="BQ962" s="279"/>
      <c r="BR962" s="279"/>
      <c r="BS962" s="279"/>
      <c r="BT962" s="279"/>
      <c r="BU962" s="279"/>
      <c r="BV962" s="279"/>
      <c r="BW962" s="279"/>
      <c r="BX962" s="279"/>
      <c r="BY962" s="279"/>
      <c r="BZ962" s="279"/>
      <c r="CA962" s="279"/>
      <c r="CB962" s="279"/>
      <c r="CC962" s="279"/>
      <c r="CD962" s="279"/>
      <c r="CE962" s="279"/>
      <c r="CF962" s="279"/>
      <c r="CG962" s="279"/>
      <c r="CH962" s="279"/>
      <c r="CI962" s="279"/>
      <c r="CJ962" s="279"/>
      <c r="CK962" s="279"/>
      <c r="CL962" s="279"/>
      <c r="CM962" s="279"/>
      <c r="CN962" s="279"/>
      <c r="CO962" s="279"/>
      <c r="CP962" s="289" t="str">
        <f t="shared" si="47"/>
        <v/>
      </c>
      <c r="CQ962" s="202"/>
    </row>
    <row r="963" spans="1:95" x14ac:dyDescent="0.3">
      <c r="A963" s="99"/>
      <c r="B963" s="268">
        <f t="shared" si="48"/>
        <v>954</v>
      </c>
      <c r="C963" s="280"/>
      <c r="D963" s="280"/>
      <c r="F963" s="280"/>
      <c r="G963" s="282"/>
      <c r="H963" s="101"/>
      <c r="I963" s="283"/>
      <c r="J963" s="283"/>
      <c r="K963" s="283"/>
      <c r="L963" s="283"/>
      <c r="M963" s="283"/>
      <c r="N963" s="283"/>
      <c r="O963" s="283"/>
      <c r="P963" s="101"/>
      <c r="Q963" s="283"/>
      <c r="R963" s="283"/>
      <c r="S963" s="283"/>
      <c r="T963" s="283"/>
      <c r="U963" s="283"/>
      <c r="V963" s="283"/>
      <c r="W963" s="283"/>
      <c r="X963" s="102"/>
      <c r="Y963" s="284"/>
      <c r="Z963" s="284"/>
      <c r="AA963" s="284"/>
      <c r="AB963" s="206" t="str">
        <f t="shared" si="46"/>
        <v/>
      </c>
      <c r="AC963" s="285"/>
      <c r="AD963" s="286"/>
      <c r="AE963" s="102"/>
      <c r="AF963" s="287"/>
      <c r="AG963" s="287"/>
      <c r="AH963" s="102"/>
      <c r="AI963" s="279"/>
      <c r="AJ963" s="279"/>
      <c r="AK963" s="279"/>
      <c r="AL963" s="279"/>
      <c r="AM963" s="279"/>
      <c r="AN963" s="279"/>
      <c r="AO963" s="279"/>
      <c r="AP963" s="279"/>
      <c r="AQ963" s="92"/>
      <c r="AR963" s="279"/>
      <c r="AS963" s="279"/>
      <c r="AT963" s="279"/>
      <c r="AU963" s="279"/>
      <c r="AV963" s="279"/>
      <c r="AW963" s="279"/>
      <c r="AX963" s="279"/>
      <c r="AY963" s="279"/>
      <c r="AZ963" s="279"/>
      <c r="BA963" s="279"/>
      <c r="BB963" s="279"/>
      <c r="BC963" s="279"/>
      <c r="BD963" s="279"/>
      <c r="BE963" s="279"/>
      <c r="BF963" s="279"/>
      <c r="BG963" s="279"/>
      <c r="BH963" s="279"/>
      <c r="BI963" s="279"/>
      <c r="BJ963" s="279"/>
      <c r="BK963" s="279"/>
      <c r="BL963" s="279"/>
      <c r="BM963" s="279"/>
      <c r="BN963" s="279"/>
      <c r="BO963" s="279"/>
      <c r="BP963" s="279"/>
      <c r="BQ963" s="279"/>
      <c r="BR963" s="279"/>
      <c r="BS963" s="279"/>
      <c r="BT963" s="279"/>
      <c r="BU963" s="279"/>
      <c r="BV963" s="279"/>
      <c r="BW963" s="279"/>
      <c r="BX963" s="279"/>
      <c r="BY963" s="279"/>
      <c r="BZ963" s="279"/>
      <c r="CA963" s="279"/>
      <c r="CB963" s="279"/>
      <c r="CC963" s="279"/>
      <c r="CD963" s="279"/>
      <c r="CE963" s="279"/>
      <c r="CF963" s="279"/>
      <c r="CG963" s="279"/>
      <c r="CH963" s="279"/>
      <c r="CI963" s="279"/>
      <c r="CJ963" s="279"/>
      <c r="CK963" s="279"/>
      <c r="CL963" s="279"/>
      <c r="CM963" s="279"/>
      <c r="CN963" s="279"/>
      <c r="CO963" s="279"/>
      <c r="CP963" s="289" t="str">
        <f t="shared" si="47"/>
        <v/>
      </c>
      <c r="CQ963" s="202"/>
    </row>
    <row r="964" spans="1:95" x14ac:dyDescent="0.3">
      <c r="A964" s="99"/>
      <c r="B964" s="268">
        <f t="shared" si="48"/>
        <v>955</v>
      </c>
      <c r="C964" s="280"/>
      <c r="D964" s="280"/>
      <c r="F964" s="280"/>
      <c r="G964" s="282"/>
      <c r="H964" s="101"/>
      <c r="I964" s="283"/>
      <c r="J964" s="283"/>
      <c r="K964" s="283"/>
      <c r="L964" s="283"/>
      <c r="M964" s="283"/>
      <c r="N964" s="283"/>
      <c r="O964" s="283"/>
      <c r="P964" s="101"/>
      <c r="Q964" s="283"/>
      <c r="R964" s="283"/>
      <c r="S964" s="283"/>
      <c r="T964" s="283"/>
      <c r="U964" s="283"/>
      <c r="V964" s="283"/>
      <c r="W964" s="283"/>
      <c r="X964" s="102"/>
      <c r="Y964" s="284"/>
      <c r="Z964" s="284"/>
      <c r="AA964" s="284"/>
      <c r="AB964" s="206" t="str">
        <f t="shared" si="46"/>
        <v/>
      </c>
      <c r="AC964" s="285"/>
      <c r="AD964" s="286"/>
      <c r="AE964" s="102"/>
      <c r="AF964" s="287"/>
      <c r="AG964" s="287"/>
      <c r="AH964" s="102"/>
      <c r="AI964" s="279"/>
      <c r="AJ964" s="279"/>
      <c r="AK964" s="279"/>
      <c r="AL964" s="279"/>
      <c r="AM964" s="279"/>
      <c r="AN964" s="279"/>
      <c r="AO964" s="279"/>
      <c r="AP964" s="279"/>
      <c r="AQ964" s="92"/>
      <c r="AR964" s="279"/>
      <c r="AS964" s="279"/>
      <c r="AT964" s="279"/>
      <c r="AU964" s="279"/>
      <c r="AV964" s="279"/>
      <c r="AW964" s="279"/>
      <c r="AX964" s="279"/>
      <c r="AY964" s="279"/>
      <c r="AZ964" s="279"/>
      <c r="BA964" s="279"/>
      <c r="BB964" s="279"/>
      <c r="BC964" s="279"/>
      <c r="BD964" s="279"/>
      <c r="BE964" s="279"/>
      <c r="BF964" s="279"/>
      <c r="BG964" s="279"/>
      <c r="BH964" s="279"/>
      <c r="BI964" s="279"/>
      <c r="BJ964" s="279"/>
      <c r="BK964" s="279"/>
      <c r="BL964" s="279"/>
      <c r="BM964" s="279"/>
      <c r="BN964" s="279"/>
      <c r="BO964" s="279"/>
      <c r="BP964" s="279"/>
      <c r="BQ964" s="279"/>
      <c r="BR964" s="279"/>
      <c r="BS964" s="279"/>
      <c r="BT964" s="279"/>
      <c r="BU964" s="279"/>
      <c r="BV964" s="279"/>
      <c r="BW964" s="279"/>
      <c r="BX964" s="279"/>
      <c r="BY964" s="279"/>
      <c r="BZ964" s="279"/>
      <c r="CA964" s="279"/>
      <c r="CB964" s="279"/>
      <c r="CC964" s="279"/>
      <c r="CD964" s="279"/>
      <c r="CE964" s="279"/>
      <c r="CF964" s="279"/>
      <c r="CG964" s="279"/>
      <c r="CH964" s="279"/>
      <c r="CI964" s="279"/>
      <c r="CJ964" s="279"/>
      <c r="CK964" s="279"/>
      <c r="CL964" s="279"/>
      <c r="CM964" s="279"/>
      <c r="CN964" s="279"/>
      <c r="CO964" s="279"/>
      <c r="CP964" s="289" t="str">
        <f t="shared" si="47"/>
        <v/>
      </c>
      <c r="CQ964" s="202"/>
    </row>
    <row r="965" spans="1:95" x14ac:dyDescent="0.3">
      <c r="A965" s="99"/>
      <c r="B965" s="268">
        <f t="shared" si="48"/>
        <v>956</v>
      </c>
      <c r="C965" s="280"/>
      <c r="D965" s="280"/>
      <c r="F965" s="280"/>
      <c r="G965" s="282"/>
      <c r="H965" s="101"/>
      <c r="I965" s="283"/>
      <c r="J965" s="283"/>
      <c r="K965" s="283"/>
      <c r="L965" s="283"/>
      <c r="M965" s="283"/>
      <c r="N965" s="283"/>
      <c r="O965" s="283"/>
      <c r="P965" s="101"/>
      <c r="Q965" s="283"/>
      <c r="R965" s="283"/>
      <c r="S965" s="283"/>
      <c r="T965" s="283"/>
      <c r="U965" s="283"/>
      <c r="V965" s="283"/>
      <c r="W965" s="283"/>
      <c r="X965" s="102"/>
      <c r="Y965" s="284"/>
      <c r="Z965" s="284"/>
      <c r="AA965" s="284"/>
      <c r="AB965" s="206" t="str">
        <f t="shared" si="46"/>
        <v/>
      </c>
      <c r="AC965" s="285"/>
      <c r="AD965" s="286"/>
      <c r="AE965" s="102"/>
      <c r="AF965" s="287"/>
      <c r="AG965" s="287"/>
      <c r="AH965" s="102"/>
      <c r="AI965" s="279"/>
      <c r="AJ965" s="279"/>
      <c r="AK965" s="279"/>
      <c r="AL965" s="279"/>
      <c r="AM965" s="279"/>
      <c r="AN965" s="279"/>
      <c r="AO965" s="279"/>
      <c r="AP965" s="279"/>
      <c r="AQ965" s="92"/>
      <c r="AR965" s="279"/>
      <c r="AS965" s="279"/>
      <c r="AT965" s="279"/>
      <c r="AU965" s="279"/>
      <c r="AV965" s="279"/>
      <c r="AW965" s="279"/>
      <c r="AX965" s="279"/>
      <c r="AY965" s="279"/>
      <c r="AZ965" s="279"/>
      <c r="BA965" s="279"/>
      <c r="BB965" s="279"/>
      <c r="BC965" s="279"/>
      <c r="BD965" s="279"/>
      <c r="BE965" s="279"/>
      <c r="BF965" s="279"/>
      <c r="BG965" s="279"/>
      <c r="BH965" s="279"/>
      <c r="BI965" s="279"/>
      <c r="BJ965" s="279"/>
      <c r="BK965" s="279"/>
      <c r="BL965" s="279"/>
      <c r="BM965" s="279"/>
      <c r="BN965" s="279"/>
      <c r="BO965" s="279"/>
      <c r="BP965" s="279"/>
      <c r="BQ965" s="279"/>
      <c r="BR965" s="279"/>
      <c r="BS965" s="279"/>
      <c r="BT965" s="279"/>
      <c r="BU965" s="279"/>
      <c r="BV965" s="279"/>
      <c r="BW965" s="279"/>
      <c r="BX965" s="279"/>
      <c r="BY965" s="279"/>
      <c r="BZ965" s="279"/>
      <c r="CA965" s="279"/>
      <c r="CB965" s="279"/>
      <c r="CC965" s="279"/>
      <c r="CD965" s="279"/>
      <c r="CE965" s="279"/>
      <c r="CF965" s="279"/>
      <c r="CG965" s="279"/>
      <c r="CH965" s="279"/>
      <c r="CI965" s="279"/>
      <c r="CJ965" s="279"/>
      <c r="CK965" s="279"/>
      <c r="CL965" s="279"/>
      <c r="CM965" s="279"/>
      <c r="CN965" s="279"/>
      <c r="CO965" s="279"/>
      <c r="CP965" s="289" t="str">
        <f t="shared" si="47"/>
        <v/>
      </c>
      <c r="CQ965" s="202"/>
    </row>
    <row r="966" spans="1:95" x14ac:dyDescent="0.3">
      <c r="A966" s="99"/>
      <c r="B966" s="268">
        <f t="shared" si="48"/>
        <v>957</v>
      </c>
      <c r="C966" s="280"/>
      <c r="D966" s="280"/>
      <c r="F966" s="280"/>
      <c r="G966" s="282"/>
      <c r="H966" s="101"/>
      <c r="I966" s="283"/>
      <c r="J966" s="283"/>
      <c r="K966" s="283"/>
      <c r="L966" s="283"/>
      <c r="M966" s="283"/>
      <c r="N966" s="283"/>
      <c r="O966" s="283"/>
      <c r="P966" s="101"/>
      <c r="Q966" s="283"/>
      <c r="R966" s="283"/>
      <c r="S966" s="283"/>
      <c r="T966" s="283"/>
      <c r="U966" s="283"/>
      <c r="V966" s="283"/>
      <c r="W966" s="283"/>
      <c r="X966" s="102"/>
      <c r="Y966" s="284"/>
      <c r="Z966" s="284"/>
      <c r="AA966" s="284"/>
      <c r="AB966" s="206" t="str">
        <f t="shared" si="46"/>
        <v/>
      </c>
      <c r="AC966" s="285"/>
      <c r="AD966" s="286"/>
      <c r="AE966" s="102"/>
      <c r="AF966" s="287"/>
      <c r="AG966" s="287"/>
      <c r="AH966" s="102"/>
      <c r="AI966" s="279"/>
      <c r="AJ966" s="279"/>
      <c r="AK966" s="279"/>
      <c r="AL966" s="279"/>
      <c r="AM966" s="279"/>
      <c r="AN966" s="279"/>
      <c r="AO966" s="279"/>
      <c r="AP966" s="279"/>
      <c r="AQ966" s="92"/>
      <c r="AR966" s="279"/>
      <c r="AS966" s="279"/>
      <c r="AT966" s="279"/>
      <c r="AU966" s="279"/>
      <c r="AV966" s="279"/>
      <c r="AW966" s="279"/>
      <c r="AX966" s="279"/>
      <c r="AY966" s="279"/>
      <c r="AZ966" s="279"/>
      <c r="BA966" s="279"/>
      <c r="BB966" s="279"/>
      <c r="BC966" s="279"/>
      <c r="BD966" s="279"/>
      <c r="BE966" s="279"/>
      <c r="BF966" s="279"/>
      <c r="BG966" s="279"/>
      <c r="BH966" s="279"/>
      <c r="BI966" s="279"/>
      <c r="BJ966" s="279"/>
      <c r="BK966" s="279"/>
      <c r="BL966" s="279"/>
      <c r="BM966" s="279"/>
      <c r="BN966" s="279"/>
      <c r="BO966" s="279"/>
      <c r="BP966" s="279"/>
      <c r="BQ966" s="279"/>
      <c r="BR966" s="279"/>
      <c r="BS966" s="279"/>
      <c r="BT966" s="279"/>
      <c r="BU966" s="279"/>
      <c r="BV966" s="279"/>
      <c r="BW966" s="279"/>
      <c r="BX966" s="279"/>
      <c r="BY966" s="279"/>
      <c r="BZ966" s="279"/>
      <c r="CA966" s="279"/>
      <c r="CB966" s="279"/>
      <c r="CC966" s="279"/>
      <c r="CD966" s="279"/>
      <c r="CE966" s="279"/>
      <c r="CF966" s="279"/>
      <c r="CG966" s="279"/>
      <c r="CH966" s="279"/>
      <c r="CI966" s="279"/>
      <c r="CJ966" s="279"/>
      <c r="CK966" s="279"/>
      <c r="CL966" s="279"/>
      <c r="CM966" s="279"/>
      <c r="CN966" s="279"/>
      <c r="CO966" s="279"/>
      <c r="CP966" s="289" t="str">
        <f t="shared" si="47"/>
        <v/>
      </c>
      <c r="CQ966" s="202"/>
    </row>
    <row r="967" spans="1:95" x14ac:dyDescent="0.3">
      <c r="A967" s="99"/>
      <c r="B967" s="268">
        <f t="shared" si="48"/>
        <v>958</v>
      </c>
      <c r="C967" s="280"/>
      <c r="D967" s="280"/>
      <c r="F967" s="280"/>
      <c r="G967" s="282"/>
      <c r="H967" s="101"/>
      <c r="I967" s="283"/>
      <c r="J967" s="283"/>
      <c r="K967" s="283"/>
      <c r="L967" s="283"/>
      <c r="M967" s="283"/>
      <c r="N967" s="283"/>
      <c r="O967" s="283"/>
      <c r="P967" s="101"/>
      <c r="Q967" s="283"/>
      <c r="R967" s="283"/>
      <c r="S967" s="283"/>
      <c r="T967" s="283"/>
      <c r="U967" s="283"/>
      <c r="V967" s="283"/>
      <c r="W967" s="283"/>
      <c r="X967" s="102"/>
      <c r="Y967" s="284"/>
      <c r="Z967" s="284"/>
      <c r="AA967" s="284"/>
      <c r="AB967" s="206" t="str">
        <f t="shared" si="46"/>
        <v/>
      </c>
      <c r="AC967" s="285"/>
      <c r="AD967" s="286"/>
      <c r="AE967" s="102"/>
      <c r="AF967" s="287"/>
      <c r="AG967" s="287"/>
      <c r="AH967" s="102"/>
      <c r="AI967" s="279"/>
      <c r="AJ967" s="279"/>
      <c r="AK967" s="279"/>
      <c r="AL967" s="279"/>
      <c r="AM967" s="279"/>
      <c r="AN967" s="279"/>
      <c r="AO967" s="279"/>
      <c r="AP967" s="279"/>
      <c r="AQ967" s="92"/>
      <c r="AR967" s="279"/>
      <c r="AS967" s="279"/>
      <c r="AT967" s="279"/>
      <c r="AU967" s="279"/>
      <c r="AV967" s="279"/>
      <c r="AW967" s="279"/>
      <c r="AX967" s="279"/>
      <c r="AY967" s="279"/>
      <c r="AZ967" s="279"/>
      <c r="BA967" s="279"/>
      <c r="BB967" s="279"/>
      <c r="BC967" s="279"/>
      <c r="BD967" s="279"/>
      <c r="BE967" s="279"/>
      <c r="BF967" s="279"/>
      <c r="BG967" s="279"/>
      <c r="BH967" s="279"/>
      <c r="BI967" s="279"/>
      <c r="BJ967" s="279"/>
      <c r="BK967" s="279"/>
      <c r="BL967" s="279"/>
      <c r="BM967" s="279"/>
      <c r="BN967" s="279"/>
      <c r="BO967" s="279"/>
      <c r="BP967" s="279"/>
      <c r="BQ967" s="279"/>
      <c r="BR967" s="279"/>
      <c r="BS967" s="279"/>
      <c r="BT967" s="279"/>
      <c r="BU967" s="279"/>
      <c r="BV967" s="279"/>
      <c r="BW967" s="279"/>
      <c r="BX967" s="279"/>
      <c r="BY967" s="279"/>
      <c r="BZ967" s="279"/>
      <c r="CA967" s="279"/>
      <c r="CB967" s="279"/>
      <c r="CC967" s="279"/>
      <c r="CD967" s="279"/>
      <c r="CE967" s="279"/>
      <c r="CF967" s="279"/>
      <c r="CG967" s="279"/>
      <c r="CH967" s="279"/>
      <c r="CI967" s="279"/>
      <c r="CJ967" s="279"/>
      <c r="CK967" s="279"/>
      <c r="CL967" s="279"/>
      <c r="CM967" s="279"/>
      <c r="CN967" s="279"/>
      <c r="CO967" s="279"/>
      <c r="CP967" s="289" t="str">
        <f t="shared" si="47"/>
        <v/>
      </c>
      <c r="CQ967" s="202"/>
    </row>
    <row r="968" spans="1:95" x14ac:dyDescent="0.3">
      <c r="A968" s="99"/>
      <c r="B968" s="268">
        <f t="shared" si="48"/>
        <v>959</v>
      </c>
      <c r="C968" s="280"/>
      <c r="D968" s="280"/>
      <c r="F968" s="280"/>
      <c r="G968" s="282"/>
      <c r="H968" s="101"/>
      <c r="I968" s="283"/>
      <c r="J968" s="283"/>
      <c r="K968" s="283"/>
      <c r="L968" s="283"/>
      <c r="M968" s="283"/>
      <c r="N968" s="283"/>
      <c r="O968" s="283"/>
      <c r="P968" s="101"/>
      <c r="Q968" s="283"/>
      <c r="R968" s="283"/>
      <c r="S968" s="283"/>
      <c r="T968" s="283"/>
      <c r="U968" s="283"/>
      <c r="V968" s="283"/>
      <c r="W968" s="283"/>
      <c r="X968" s="102"/>
      <c r="Y968" s="284"/>
      <c r="Z968" s="284"/>
      <c r="AA968" s="284"/>
      <c r="AB968" s="206" t="str">
        <f t="shared" si="46"/>
        <v/>
      </c>
      <c r="AC968" s="285"/>
      <c r="AD968" s="286"/>
      <c r="AE968" s="102"/>
      <c r="AF968" s="287"/>
      <c r="AG968" s="287"/>
      <c r="AH968" s="102"/>
      <c r="AI968" s="279"/>
      <c r="AJ968" s="279"/>
      <c r="AK968" s="279"/>
      <c r="AL968" s="279"/>
      <c r="AM968" s="279"/>
      <c r="AN968" s="279"/>
      <c r="AO968" s="279"/>
      <c r="AP968" s="279"/>
      <c r="AQ968" s="92"/>
      <c r="AR968" s="279"/>
      <c r="AS968" s="279"/>
      <c r="AT968" s="279"/>
      <c r="AU968" s="279"/>
      <c r="AV968" s="279"/>
      <c r="AW968" s="279"/>
      <c r="AX968" s="279"/>
      <c r="AY968" s="279"/>
      <c r="AZ968" s="279"/>
      <c r="BA968" s="279"/>
      <c r="BB968" s="279"/>
      <c r="BC968" s="279"/>
      <c r="BD968" s="279"/>
      <c r="BE968" s="279"/>
      <c r="BF968" s="279"/>
      <c r="BG968" s="279"/>
      <c r="BH968" s="279"/>
      <c r="BI968" s="279"/>
      <c r="BJ968" s="279"/>
      <c r="BK968" s="279"/>
      <c r="BL968" s="279"/>
      <c r="BM968" s="279"/>
      <c r="BN968" s="279"/>
      <c r="BO968" s="279"/>
      <c r="BP968" s="279"/>
      <c r="BQ968" s="279"/>
      <c r="BR968" s="279"/>
      <c r="BS968" s="279"/>
      <c r="BT968" s="279"/>
      <c r="BU968" s="279"/>
      <c r="BV968" s="279"/>
      <c r="BW968" s="279"/>
      <c r="BX968" s="279"/>
      <c r="BY968" s="279"/>
      <c r="BZ968" s="279"/>
      <c r="CA968" s="279"/>
      <c r="CB968" s="279"/>
      <c r="CC968" s="279"/>
      <c r="CD968" s="279"/>
      <c r="CE968" s="279"/>
      <c r="CF968" s="279"/>
      <c r="CG968" s="279"/>
      <c r="CH968" s="279"/>
      <c r="CI968" s="279"/>
      <c r="CJ968" s="279"/>
      <c r="CK968" s="279"/>
      <c r="CL968" s="279"/>
      <c r="CM968" s="279"/>
      <c r="CN968" s="279"/>
      <c r="CO968" s="279"/>
      <c r="CP968" s="289" t="str">
        <f t="shared" si="47"/>
        <v/>
      </c>
      <c r="CQ968" s="202"/>
    </row>
    <row r="969" spans="1:95" x14ac:dyDescent="0.3">
      <c r="A969" s="99"/>
      <c r="B969" s="268">
        <f t="shared" si="48"/>
        <v>960</v>
      </c>
      <c r="C969" s="280"/>
      <c r="D969" s="280"/>
      <c r="F969" s="280"/>
      <c r="G969" s="282"/>
      <c r="H969" s="101"/>
      <c r="I969" s="283"/>
      <c r="J969" s="283"/>
      <c r="K969" s="283"/>
      <c r="L969" s="283"/>
      <c r="M969" s="283"/>
      <c r="N969" s="283"/>
      <c r="O969" s="283"/>
      <c r="P969" s="101"/>
      <c r="Q969" s="283"/>
      <c r="R969" s="283"/>
      <c r="S969" s="283"/>
      <c r="T969" s="283"/>
      <c r="U969" s="283"/>
      <c r="V969" s="283"/>
      <c r="W969" s="283"/>
      <c r="X969" s="102"/>
      <c r="Y969" s="284"/>
      <c r="Z969" s="284"/>
      <c r="AA969" s="284"/>
      <c r="AB969" s="206" t="str">
        <f t="shared" si="46"/>
        <v/>
      </c>
      <c r="AC969" s="285"/>
      <c r="AD969" s="286"/>
      <c r="AE969" s="102"/>
      <c r="AF969" s="287"/>
      <c r="AG969" s="287"/>
      <c r="AH969" s="102"/>
      <c r="AI969" s="279"/>
      <c r="AJ969" s="279"/>
      <c r="AK969" s="279"/>
      <c r="AL969" s="279"/>
      <c r="AM969" s="279"/>
      <c r="AN969" s="279"/>
      <c r="AO969" s="279"/>
      <c r="AP969" s="279"/>
      <c r="AQ969" s="92"/>
      <c r="AR969" s="279"/>
      <c r="AS969" s="279"/>
      <c r="AT969" s="279"/>
      <c r="AU969" s="279"/>
      <c r="AV969" s="279"/>
      <c r="AW969" s="279"/>
      <c r="AX969" s="279"/>
      <c r="AY969" s="279"/>
      <c r="AZ969" s="279"/>
      <c r="BA969" s="279"/>
      <c r="BB969" s="279"/>
      <c r="BC969" s="279"/>
      <c r="BD969" s="279"/>
      <c r="BE969" s="279"/>
      <c r="BF969" s="279"/>
      <c r="BG969" s="279"/>
      <c r="BH969" s="279"/>
      <c r="BI969" s="279"/>
      <c r="BJ969" s="279"/>
      <c r="BK969" s="279"/>
      <c r="BL969" s="279"/>
      <c r="BM969" s="279"/>
      <c r="BN969" s="279"/>
      <c r="BO969" s="279"/>
      <c r="BP969" s="279"/>
      <c r="BQ969" s="279"/>
      <c r="BR969" s="279"/>
      <c r="BS969" s="279"/>
      <c r="BT969" s="279"/>
      <c r="BU969" s="279"/>
      <c r="BV969" s="279"/>
      <c r="BW969" s="279"/>
      <c r="BX969" s="279"/>
      <c r="BY969" s="279"/>
      <c r="BZ969" s="279"/>
      <c r="CA969" s="279"/>
      <c r="CB969" s="279"/>
      <c r="CC969" s="279"/>
      <c r="CD969" s="279"/>
      <c r="CE969" s="279"/>
      <c r="CF969" s="279"/>
      <c r="CG969" s="279"/>
      <c r="CH969" s="279"/>
      <c r="CI969" s="279"/>
      <c r="CJ969" s="279"/>
      <c r="CK969" s="279"/>
      <c r="CL969" s="279"/>
      <c r="CM969" s="279"/>
      <c r="CN969" s="279"/>
      <c r="CO969" s="279"/>
      <c r="CP969" s="289" t="str">
        <f t="shared" si="47"/>
        <v/>
      </c>
      <c r="CQ969" s="202"/>
    </row>
    <row r="970" spans="1:95" x14ac:dyDescent="0.3">
      <c r="A970" s="99"/>
      <c r="B970" s="268">
        <f t="shared" si="48"/>
        <v>961</v>
      </c>
      <c r="C970" s="280"/>
      <c r="D970" s="280"/>
      <c r="F970" s="280"/>
      <c r="G970" s="282"/>
      <c r="H970" s="101"/>
      <c r="I970" s="283"/>
      <c r="J970" s="283"/>
      <c r="K970" s="283"/>
      <c r="L970" s="283"/>
      <c r="M970" s="283"/>
      <c r="N970" s="283"/>
      <c r="O970" s="283"/>
      <c r="P970" s="101"/>
      <c r="Q970" s="283"/>
      <c r="R970" s="283"/>
      <c r="S970" s="283"/>
      <c r="T970" s="283"/>
      <c r="U970" s="283"/>
      <c r="V970" s="283"/>
      <c r="W970" s="283"/>
      <c r="X970" s="102"/>
      <c r="Y970" s="284"/>
      <c r="Z970" s="284"/>
      <c r="AA970" s="284"/>
      <c r="AB970" s="206" t="str">
        <f t="shared" si="46"/>
        <v/>
      </c>
      <c r="AC970" s="285"/>
      <c r="AD970" s="286"/>
      <c r="AE970" s="102"/>
      <c r="AF970" s="287"/>
      <c r="AG970" s="287"/>
      <c r="AH970" s="102"/>
      <c r="AI970" s="279"/>
      <c r="AJ970" s="279"/>
      <c r="AK970" s="279"/>
      <c r="AL970" s="279"/>
      <c r="AM970" s="279"/>
      <c r="AN970" s="279"/>
      <c r="AO970" s="279"/>
      <c r="AP970" s="279"/>
      <c r="AQ970" s="92"/>
      <c r="AR970" s="279"/>
      <c r="AS970" s="279"/>
      <c r="AT970" s="279"/>
      <c r="AU970" s="279"/>
      <c r="AV970" s="279"/>
      <c r="AW970" s="279"/>
      <c r="AX970" s="279"/>
      <c r="AY970" s="279"/>
      <c r="AZ970" s="279"/>
      <c r="BA970" s="279"/>
      <c r="BB970" s="279"/>
      <c r="BC970" s="279"/>
      <c r="BD970" s="279"/>
      <c r="BE970" s="279"/>
      <c r="BF970" s="279"/>
      <c r="BG970" s="279"/>
      <c r="BH970" s="279"/>
      <c r="BI970" s="279"/>
      <c r="BJ970" s="279"/>
      <c r="BK970" s="279"/>
      <c r="BL970" s="279"/>
      <c r="BM970" s="279"/>
      <c r="BN970" s="279"/>
      <c r="BO970" s="279"/>
      <c r="BP970" s="279"/>
      <c r="BQ970" s="279"/>
      <c r="BR970" s="279"/>
      <c r="BS970" s="279"/>
      <c r="BT970" s="279"/>
      <c r="BU970" s="279"/>
      <c r="BV970" s="279"/>
      <c r="BW970" s="279"/>
      <c r="BX970" s="279"/>
      <c r="BY970" s="279"/>
      <c r="BZ970" s="279"/>
      <c r="CA970" s="279"/>
      <c r="CB970" s="279"/>
      <c r="CC970" s="279"/>
      <c r="CD970" s="279"/>
      <c r="CE970" s="279"/>
      <c r="CF970" s="279"/>
      <c r="CG970" s="279"/>
      <c r="CH970" s="279"/>
      <c r="CI970" s="279"/>
      <c r="CJ970" s="279"/>
      <c r="CK970" s="279"/>
      <c r="CL970" s="279"/>
      <c r="CM970" s="279"/>
      <c r="CN970" s="279"/>
      <c r="CO970" s="279"/>
      <c r="CP970" s="289" t="str">
        <f t="shared" si="47"/>
        <v/>
      </c>
      <c r="CQ970" s="202"/>
    </row>
    <row r="971" spans="1:95" x14ac:dyDescent="0.3">
      <c r="A971" s="99"/>
      <c r="B971" s="268">
        <f t="shared" si="48"/>
        <v>962</v>
      </c>
      <c r="C971" s="280"/>
      <c r="D971" s="280"/>
      <c r="F971" s="280"/>
      <c r="G971" s="282"/>
      <c r="H971" s="101"/>
      <c r="I971" s="283"/>
      <c r="J971" s="283"/>
      <c r="K971" s="283"/>
      <c r="L971" s="283"/>
      <c r="M971" s="283"/>
      <c r="N971" s="283"/>
      <c r="O971" s="283"/>
      <c r="P971" s="101"/>
      <c r="Q971" s="283"/>
      <c r="R971" s="283"/>
      <c r="S971" s="283"/>
      <c r="T971" s="283"/>
      <c r="U971" s="283"/>
      <c r="V971" s="283"/>
      <c r="W971" s="283"/>
      <c r="X971" s="102"/>
      <c r="Y971" s="284"/>
      <c r="Z971" s="284"/>
      <c r="AA971" s="284"/>
      <c r="AB971" s="206" t="str">
        <f t="shared" ref="AB971:AB1009" si="49">IF(SUM(Y971:AA971,I971:O971)=0,"",IF(SUM(Y971:AA971)=1,"",1))</f>
        <v/>
      </c>
      <c r="AC971" s="285"/>
      <c r="AD971" s="286"/>
      <c r="AE971" s="102"/>
      <c r="AF971" s="287"/>
      <c r="AG971" s="287"/>
      <c r="AH971" s="102"/>
      <c r="AI971" s="279"/>
      <c r="AJ971" s="279"/>
      <c r="AK971" s="279"/>
      <c r="AL971" s="279"/>
      <c r="AM971" s="279"/>
      <c r="AN971" s="279"/>
      <c r="AO971" s="279"/>
      <c r="AP971" s="279"/>
      <c r="AQ971" s="92"/>
      <c r="AR971" s="279"/>
      <c r="AS971" s="279"/>
      <c r="AT971" s="279"/>
      <c r="AU971" s="279"/>
      <c r="AV971" s="279"/>
      <c r="AW971" s="279"/>
      <c r="AX971" s="279"/>
      <c r="AY971" s="279"/>
      <c r="AZ971" s="279"/>
      <c r="BA971" s="279"/>
      <c r="BB971" s="279"/>
      <c r="BC971" s="279"/>
      <c r="BD971" s="279"/>
      <c r="BE971" s="279"/>
      <c r="BF971" s="279"/>
      <c r="BG971" s="279"/>
      <c r="BH971" s="279"/>
      <c r="BI971" s="279"/>
      <c r="BJ971" s="279"/>
      <c r="BK971" s="279"/>
      <c r="BL971" s="279"/>
      <c r="BM971" s="279"/>
      <c r="BN971" s="279"/>
      <c r="BO971" s="279"/>
      <c r="BP971" s="279"/>
      <c r="BQ971" s="279"/>
      <c r="BR971" s="279"/>
      <c r="BS971" s="279"/>
      <c r="BT971" s="279"/>
      <c r="BU971" s="279"/>
      <c r="BV971" s="279"/>
      <c r="BW971" s="279"/>
      <c r="BX971" s="279"/>
      <c r="BY971" s="279"/>
      <c r="BZ971" s="279"/>
      <c r="CA971" s="279"/>
      <c r="CB971" s="279"/>
      <c r="CC971" s="279"/>
      <c r="CD971" s="279"/>
      <c r="CE971" s="279"/>
      <c r="CF971" s="279"/>
      <c r="CG971" s="279"/>
      <c r="CH971" s="279"/>
      <c r="CI971" s="279"/>
      <c r="CJ971" s="279"/>
      <c r="CK971" s="279"/>
      <c r="CL971" s="279"/>
      <c r="CM971" s="279"/>
      <c r="CN971" s="279"/>
      <c r="CO971" s="279"/>
      <c r="CP971" s="289" t="str">
        <f t="shared" ref="CP971:CP1009" si="50">IF(COUNT(AI971:AP971)=0,"",IF(SUM(AI971:AP971)=1,"",1))</f>
        <v/>
      </c>
      <c r="CQ971" s="202"/>
    </row>
    <row r="972" spans="1:95" x14ac:dyDescent="0.3">
      <c r="A972" s="99"/>
      <c r="B972" s="268">
        <f t="shared" ref="B972:B1009" si="51">IFERROR(B971+1,"")</f>
        <v>963</v>
      </c>
      <c r="C972" s="280"/>
      <c r="D972" s="280"/>
      <c r="F972" s="280"/>
      <c r="G972" s="282"/>
      <c r="H972" s="101"/>
      <c r="I972" s="283"/>
      <c r="J972" s="283"/>
      <c r="K972" s="283"/>
      <c r="L972" s="283"/>
      <c r="M972" s="283"/>
      <c r="N972" s="283"/>
      <c r="O972" s="283"/>
      <c r="P972" s="101"/>
      <c r="Q972" s="283"/>
      <c r="R972" s="283"/>
      <c r="S972" s="283"/>
      <c r="T972" s="283"/>
      <c r="U972" s="283"/>
      <c r="V972" s="283"/>
      <c r="W972" s="283"/>
      <c r="X972" s="102"/>
      <c r="Y972" s="284"/>
      <c r="Z972" s="284"/>
      <c r="AA972" s="284"/>
      <c r="AB972" s="206" t="str">
        <f t="shared" si="49"/>
        <v/>
      </c>
      <c r="AC972" s="285"/>
      <c r="AD972" s="286"/>
      <c r="AE972" s="102"/>
      <c r="AF972" s="287"/>
      <c r="AG972" s="287"/>
      <c r="AH972" s="102"/>
      <c r="AI972" s="279"/>
      <c r="AJ972" s="279"/>
      <c r="AK972" s="279"/>
      <c r="AL972" s="279"/>
      <c r="AM972" s="279"/>
      <c r="AN972" s="279"/>
      <c r="AO972" s="279"/>
      <c r="AP972" s="279"/>
      <c r="AQ972" s="92"/>
      <c r="AR972" s="279"/>
      <c r="AS972" s="279"/>
      <c r="AT972" s="279"/>
      <c r="AU972" s="279"/>
      <c r="AV972" s="279"/>
      <c r="AW972" s="279"/>
      <c r="AX972" s="279"/>
      <c r="AY972" s="279"/>
      <c r="AZ972" s="279"/>
      <c r="BA972" s="279"/>
      <c r="BB972" s="279"/>
      <c r="BC972" s="279"/>
      <c r="BD972" s="279"/>
      <c r="BE972" s="279"/>
      <c r="BF972" s="279"/>
      <c r="BG972" s="279"/>
      <c r="BH972" s="279"/>
      <c r="BI972" s="279"/>
      <c r="BJ972" s="279"/>
      <c r="BK972" s="279"/>
      <c r="BL972" s="279"/>
      <c r="BM972" s="279"/>
      <c r="BN972" s="279"/>
      <c r="BO972" s="279"/>
      <c r="BP972" s="279"/>
      <c r="BQ972" s="279"/>
      <c r="BR972" s="279"/>
      <c r="BS972" s="279"/>
      <c r="BT972" s="279"/>
      <c r="BU972" s="279"/>
      <c r="BV972" s="279"/>
      <c r="BW972" s="279"/>
      <c r="BX972" s="279"/>
      <c r="BY972" s="279"/>
      <c r="BZ972" s="279"/>
      <c r="CA972" s="279"/>
      <c r="CB972" s="279"/>
      <c r="CC972" s="279"/>
      <c r="CD972" s="279"/>
      <c r="CE972" s="279"/>
      <c r="CF972" s="279"/>
      <c r="CG972" s="279"/>
      <c r="CH972" s="279"/>
      <c r="CI972" s="279"/>
      <c r="CJ972" s="279"/>
      <c r="CK972" s="279"/>
      <c r="CL972" s="279"/>
      <c r="CM972" s="279"/>
      <c r="CN972" s="279"/>
      <c r="CO972" s="279"/>
      <c r="CP972" s="289" t="str">
        <f t="shared" si="50"/>
        <v/>
      </c>
      <c r="CQ972" s="202"/>
    </row>
    <row r="973" spans="1:95" x14ac:dyDescent="0.3">
      <c r="A973" s="99"/>
      <c r="B973" s="268">
        <f t="shared" si="51"/>
        <v>964</v>
      </c>
      <c r="C973" s="280"/>
      <c r="D973" s="280"/>
      <c r="F973" s="280"/>
      <c r="G973" s="282"/>
      <c r="H973" s="101"/>
      <c r="I973" s="283"/>
      <c r="J973" s="283"/>
      <c r="K973" s="283"/>
      <c r="L973" s="283"/>
      <c r="M973" s="283"/>
      <c r="N973" s="283"/>
      <c r="O973" s="283"/>
      <c r="P973" s="101"/>
      <c r="Q973" s="283"/>
      <c r="R973" s="283"/>
      <c r="S973" s="283"/>
      <c r="T973" s="283"/>
      <c r="U973" s="283"/>
      <c r="V973" s="283"/>
      <c r="W973" s="283"/>
      <c r="X973" s="102"/>
      <c r="Y973" s="284"/>
      <c r="Z973" s="284"/>
      <c r="AA973" s="284"/>
      <c r="AB973" s="206" t="str">
        <f t="shared" si="49"/>
        <v/>
      </c>
      <c r="AC973" s="285"/>
      <c r="AD973" s="286"/>
      <c r="AE973" s="102"/>
      <c r="AF973" s="287"/>
      <c r="AG973" s="287"/>
      <c r="AH973" s="102"/>
      <c r="AI973" s="279"/>
      <c r="AJ973" s="279"/>
      <c r="AK973" s="279"/>
      <c r="AL973" s="279"/>
      <c r="AM973" s="279"/>
      <c r="AN973" s="279"/>
      <c r="AO973" s="279"/>
      <c r="AP973" s="279"/>
      <c r="AQ973" s="92"/>
      <c r="AR973" s="279"/>
      <c r="AS973" s="279"/>
      <c r="AT973" s="279"/>
      <c r="AU973" s="279"/>
      <c r="AV973" s="279"/>
      <c r="AW973" s="279"/>
      <c r="AX973" s="279"/>
      <c r="AY973" s="279"/>
      <c r="AZ973" s="279"/>
      <c r="BA973" s="279"/>
      <c r="BB973" s="279"/>
      <c r="BC973" s="279"/>
      <c r="BD973" s="279"/>
      <c r="BE973" s="279"/>
      <c r="BF973" s="279"/>
      <c r="BG973" s="279"/>
      <c r="BH973" s="279"/>
      <c r="BI973" s="279"/>
      <c r="BJ973" s="279"/>
      <c r="BK973" s="279"/>
      <c r="BL973" s="279"/>
      <c r="BM973" s="279"/>
      <c r="BN973" s="279"/>
      <c r="BO973" s="279"/>
      <c r="BP973" s="279"/>
      <c r="BQ973" s="279"/>
      <c r="BR973" s="279"/>
      <c r="BS973" s="279"/>
      <c r="BT973" s="279"/>
      <c r="BU973" s="279"/>
      <c r="BV973" s="279"/>
      <c r="BW973" s="279"/>
      <c r="BX973" s="279"/>
      <c r="BY973" s="279"/>
      <c r="BZ973" s="279"/>
      <c r="CA973" s="279"/>
      <c r="CB973" s="279"/>
      <c r="CC973" s="279"/>
      <c r="CD973" s="279"/>
      <c r="CE973" s="279"/>
      <c r="CF973" s="279"/>
      <c r="CG973" s="279"/>
      <c r="CH973" s="279"/>
      <c r="CI973" s="279"/>
      <c r="CJ973" s="279"/>
      <c r="CK973" s="279"/>
      <c r="CL973" s="279"/>
      <c r="CM973" s="279"/>
      <c r="CN973" s="279"/>
      <c r="CO973" s="279"/>
      <c r="CP973" s="289" t="str">
        <f t="shared" si="50"/>
        <v/>
      </c>
      <c r="CQ973" s="202"/>
    </row>
    <row r="974" spans="1:95" x14ac:dyDescent="0.3">
      <c r="A974" s="99"/>
      <c r="B974" s="268">
        <f t="shared" si="51"/>
        <v>965</v>
      </c>
      <c r="C974" s="280"/>
      <c r="D974" s="280"/>
      <c r="F974" s="280"/>
      <c r="G974" s="282"/>
      <c r="H974" s="101"/>
      <c r="I974" s="283"/>
      <c r="J974" s="283"/>
      <c r="K974" s="283"/>
      <c r="L974" s="283"/>
      <c r="M974" s="283"/>
      <c r="N974" s="283"/>
      <c r="O974" s="283"/>
      <c r="P974" s="101"/>
      <c r="Q974" s="283"/>
      <c r="R974" s="283"/>
      <c r="S974" s="283"/>
      <c r="T974" s="283"/>
      <c r="U974" s="283"/>
      <c r="V974" s="283"/>
      <c r="W974" s="283"/>
      <c r="X974" s="102"/>
      <c r="Y974" s="284"/>
      <c r="Z974" s="284"/>
      <c r="AA974" s="284"/>
      <c r="AB974" s="206" t="str">
        <f t="shared" si="49"/>
        <v/>
      </c>
      <c r="AC974" s="285"/>
      <c r="AD974" s="286"/>
      <c r="AE974" s="102"/>
      <c r="AF974" s="287"/>
      <c r="AG974" s="287"/>
      <c r="AH974" s="102"/>
      <c r="AI974" s="279"/>
      <c r="AJ974" s="279"/>
      <c r="AK974" s="279"/>
      <c r="AL974" s="279"/>
      <c r="AM974" s="279"/>
      <c r="AN974" s="279"/>
      <c r="AO974" s="279"/>
      <c r="AP974" s="279"/>
      <c r="AQ974" s="92"/>
      <c r="AR974" s="279"/>
      <c r="AS974" s="279"/>
      <c r="AT974" s="279"/>
      <c r="AU974" s="279"/>
      <c r="AV974" s="279"/>
      <c r="AW974" s="279"/>
      <c r="AX974" s="279"/>
      <c r="AY974" s="279"/>
      <c r="AZ974" s="279"/>
      <c r="BA974" s="279"/>
      <c r="BB974" s="279"/>
      <c r="BC974" s="279"/>
      <c r="BD974" s="279"/>
      <c r="BE974" s="279"/>
      <c r="BF974" s="279"/>
      <c r="BG974" s="279"/>
      <c r="BH974" s="279"/>
      <c r="BI974" s="279"/>
      <c r="BJ974" s="279"/>
      <c r="BK974" s="279"/>
      <c r="BL974" s="279"/>
      <c r="BM974" s="279"/>
      <c r="BN974" s="279"/>
      <c r="BO974" s="279"/>
      <c r="BP974" s="279"/>
      <c r="BQ974" s="279"/>
      <c r="BR974" s="279"/>
      <c r="BS974" s="279"/>
      <c r="BT974" s="279"/>
      <c r="BU974" s="279"/>
      <c r="BV974" s="279"/>
      <c r="BW974" s="279"/>
      <c r="BX974" s="279"/>
      <c r="BY974" s="279"/>
      <c r="BZ974" s="279"/>
      <c r="CA974" s="279"/>
      <c r="CB974" s="279"/>
      <c r="CC974" s="279"/>
      <c r="CD974" s="279"/>
      <c r="CE974" s="279"/>
      <c r="CF974" s="279"/>
      <c r="CG974" s="279"/>
      <c r="CH974" s="279"/>
      <c r="CI974" s="279"/>
      <c r="CJ974" s="279"/>
      <c r="CK974" s="279"/>
      <c r="CL974" s="279"/>
      <c r="CM974" s="279"/>
      <c r="CN974" s="279"/>
      <c r="CO974" s="279"/>
      <c r="CP974" s="289" t="str">
        <f t="shared" si="50"/>
        <v/>
      </c>
      <c r="CQ974" s="202"/>
    </row>
    <row r="975" spans="1:95" x14ac:dyDescent="0.3">
      <c r="A975" s="99"/>
      <c r="B975" s="268">
        <f t="shared" si="51"/>
        <v>966</v>
      </c>
      <c r="C975" s="280"/>
      <c r="D975" s="280"/>
      <c r="F975" s="280"/>
      <c r="G975" s="282"/>
      <c r="H975" s="101"/>
      <c r="I975" s="283"/>
      <c r="J975" s="283"/>
      <c r="K975" s="283"/>
      <c r="L975" s="283"/>
      <c r="M975" s="283"/>
      <c r="N975" s="283"/>
      <c r="O975" s="283"/>
      <c r="P975" s="101"/>
      <c r="Q975" s="283"/>
      <c r="R975" s="283"/>
      <c r="S975" s="283"/>
      <c r="T975" s="283"/>
      <c r="U975" s="283"/>
      <c r="V975" s="283"/>
      <c r="W975" s="283"/>
      <c r="X975" s="102"/>
      <c r="Y975" s="284"/>
      <c r="Z975" s="284"/>
      <c r="AA975" s="284"/>
      <c r="AB975" s="206" t="str">
        <f t="shared" si="49"/>
        <v/>
      </c>
      <c r="AC975" s="285"/>
      <c r="AD975" s="286"/>
      <c r="AE975" s="102"/>
      <c r="AF975" s="287"/>
      <c r="AG975" s="287"/>
      <c r="AH975" s="102"/>
      <c r="AI975" s="279"/>
      <c r="AJ975" s="279"/>
      <c r="AK975" s="279"/>
      <c r="AL975" s="279"/>
      <c r="AM975" s="279"/>
      <c r="AN975" s="279"/>
      <c r="AO975" s="279"/>
      <c r="AP975" s="279"/>
      <c r="AQ975" s="92"/>
      <c r="AR975" s="279"/>
      <c r="AS975" s="279"/>
      <c r="AT975" s="279"/>
      <c r="AU975" s="279"/>
      <c r="AV975" s="279"/>
      <c r="AW975" s="279"/>
      <c r="AX975" s="279"/>
      <c r="AY975" s="279"/>
      <c r="AZ975" s="279"/>
      <c r="BA975" s="279"/>
      <c r="BB975" s="279"/>
      <c r="BC975" s="279"/>
      <c r="BD975" s="279"/>
      <c r="BE975" s="279"/>
      <c r="BF975" s="279"/>
      <c r="BG975" s="279"/>
      <c r="BH975" s="279"/>
      <c r="BI975" s="279"/>
      <c r="BJ975" s="279"/>
      <c r="BK975" s="279"/>
      <c r="BL975" s="279"/>
      <c r="BM975" s="279"/>
      <c r="BN975" s="279"/>
      <c r="BO975" s="279"/>
      <c r="BP975" s="279"/>
      <c r="BQ975" s="279"/>
      <c r="BR975" s="279"/>
      <c r="BS975" s="279"/>
      <c r="BT975" s="279"/>
      <c r="BU975" s="279"/>
      <c r="BV975" s="279"/>
      <c r="BW975" s="279"/>
      <c r="BX975" s="279"/>
      <c r="BY975" s="279"/>
      <c r="BZ975" s="279"/>
      <c r="CA975" s="279"/>
      <c r="CB975" s="279"/>
      <c r="CC975" s="279"/>
      <c r="CD975" s="279"/>
      <c r="CE975" s="279"/>
      <c r="CF975" s="279"/>
      <c r="CG975" s="279"/>
      <c r="CH975" s="279"/>
      <c r="CI975" s="279"/>
      <c r="CJ975" s="279"/>
      <c r="CK975" s="279"/>
      <c r="CL975" s="279"/>
      <c r="CM975" s="279"/>
      <c r="CN975" s="279"/>
      <c r="CO975" s="279"/>
      <c r="CP975" s="289" t="str">
        <f t="shared" si="50"/>
        <v/>
      </c>
      <c r="CQ975" s="202"/>
    </row>
    <row r="976" spans="1:95" x14ac:dyDescent="0.3">
      <c r="A976" s="99"/>
      <c r="B976" s="268">
        <f t="shared" si="51"/>
        <v>967</v>
      </c>
      <c r="C976" s="280"/>
      <c r="D976" s="280"/>
      <c r="F976" s="280"/>
      <c r="G976" s="282"/>
      <c r="H976" s="101"/>
      <c r="I976" s="283"/>
      <c r="J976" s="283"/>
      <c r="K976" s="283"/>
      <c r="L976" s="283"/>
      <c r="M976" s="283"/>
      <c r="N976" s="283"/>
      <c r="O976" s="283"/>
      <c r="P976" s="101"/>
      <c r="Q976" s="283"/>
      <c r="R976" s="283"/>
      <c r="S976" s="283"/>
      <c r="T976" s="283"/>
      <c r="U976" s="283"/>
      <c r="V976" s="283"/>
      <c r="W976" s="283"/>
      <c r="X976" s="102"/>
      <c r="Y976" s="284"/>
      <c r="Z976" s="284"/>
      <c r="AA976" s="284"/>
      <c r="AB976" s="206" t="str">
        <f t="shared" si="49"/>
        <v/>
      </c>
      <c r="AC976" s="285"/>
      <c r="AD976" s="286"/>
      <c r="AE976" s="102"/>
      <c r="AF976" s="287"/>
      <c r="AG976" s="287"/>
      <c r="AH976" s="102"/>
      <c r="AI976" s="279"/>
      <c r="AJ976" s="279"/>
      <c r="AK976" s="279"/>
      <c r="AL976" s="279"/>
      <c r="AM976" s="279"/>
      <c r="AN976" s="279"/>
      <c r="AO976" s="279"/>
      <c r="AP976" s="279"/>
      <c r="AQ976" s="92"/>
      <c r="AR976" s="279"/>
      <c r="AS976" s="279"/>
      <c r="AT976" s="279"/>
      <c r="AU976" s="279"/>
      <c r="AV976" s="279"/>
      <c r="AW976" s="279"/>
      <c r="AX976" s="279"/>
      <c r="AY976" s="279"/>
      <c r="AZ976" s="279"/>
      <c r="BA976" s="279"/>
      <c r="BB976" s="279"/>
      <c r="BC976" s="279"/>
      <c r="BD976" s="279"/>
      <c r="BE976" s="279"/>
      <c r="BF976" s="279"/>
      <c r="BG976" s="279"/>
      <c r="BH976" s="279"/>
      <c r="BI976" s="279"/>
      <c r="BJ976" s="279"/>
      <c r="BK976" s="279"/>
      <c r="BL976" s="279"/>
      <c r="BM976" s="279"/>
      <c r="BN976" s="279"/>
      <c r="BO976" s="279"/>
      <c r="BP976" s="279"/>
      <c r="BQ976" s="279"/>
      <c r="BR976" s="279"/>
      <c r="BS976" s="279"/>
      <c r="BT976" s="279"/>
      <c r="BU976" s="279"/>
      <c r="BV976" s="279"/>
      <c r="BW976" s="279"/>
      <c r="BX976" s="279"/>
      <c r="BY976" s="279"/>
      <c r="BZ976" s="279"/>
      <c r="CA976" s="279"/>
      <c r="CB976" s="279"/>
      <c r="CC976" s="279"/>
      <c r="CD976" s="279"/>
      <c r="CE976" s="279"/>
      <c r="CF976" s="279"/>
      <c r="CG976" s="279"/>
      <c r="CH976" s="279"/>
      <c r="CI976" s="279"/>
      <c r="CJ976" s="279"/>
      <c r="CK976" s="279"/>
      <c r="CL976" s="279"/>
      <c r="CM976" s="279"/>
      <c r="CN976" s="279"/>
      <c r="CO976" s="279"/>
      <c r="CP976" s="289" t="str">
        <f t="shared" si="50"/>
        <v/>
      </c>
      <c r="CQ976" s="202"/>
    </row>
    <row r="977" spans="1:95" x14ac:dyDescent="0.3">
      <c r="A977" s="99"/>
      <c r="B977" s="268">
        <f t="shared" si="51"/>
        <v>968</v>
      </c>
      <c r="C977" s="280"/>
      <c r="D977" s="280"/>
      <c r="F977" s="280"/>
      <c r="G977" s="282"/>
      <c r="H977" s="101"/>
      <c r="I977" s="283"/>
      <c r="J977" s="283"/>
      <c r="K977" s="283"/>
      <c r="L977" s="283"/>
      <c r="M977" s="283"/>
      <c r="N977" s="283"/>
      <c r="O977" s="283"/>
      <c r="P977" s="101"/>
      <c r="Q977" s="283"/>
      <c r="R977" s="283"/>
      <c r="S977" s="283"/>
      <c r="T977" s="283"/>
      <c r="U977" s="283"/>
      <c r="V977" s="283"/>
      <c r="W977" s="283"/>
      <c r="X977" s="102"/>
      <c r="Y977" s="284"/>
      <c r="Z977" s="284"/>
      <c r="AA977" s="284"/>
      <c r="AB977" s="206" t="str">
        <f t="shared" si="49"/>
        <v/>
      </c>
      <c r="AC977" s="285"/>
      <c r="AD977" s="286"/>
      <c r="AE977" s="102"/>
      <c r="AF977" s="287"/>
      <c r="AG977" s="287"/>
      <c r="AH977" s="102"/>
      <c r="AI977" s="279"/>
      <c r="AJ977" s="279"/>
      <c r="AK977" s="279"/>
      <c r="AL977" s="279"/>
      <c r="AM977" s="279"/>
      <c r="AN977" s="279"/>
      <c r="AO977" s="279"/>
      <c r="AP977" s="279"/>
      <c r="AQ977" s="92"/>
      <c r="AR977" s="279"/>
      <c r="AS977" s="279"/>
      <c r="AT977" s="279"/>
      <c r="AU977" s="279"/>
      <c r="AV977" s="279"/>
      <c r="AW977" s="279"/>
      <c r="AX977" s="279"/>
      <c r="AY977" s="279"/>
      <c r="AZ977" s="279"/>
      <c r="BA977" s="279"/>
      <c r="BB977" s="279"/>
      <c r="BC977" s="279"/>
      <c r="BD977" s="279"/>
      <c r="BE977" s="279"/>
      <c r="BF977" s="279"/>
      <c r="BG977" s="279"/>
      <c r="BH977" s="279"/>
      <c r="BI977" s="279"/>
      <c r="BJ977" s="279"/>
      <c r="BK977" s="279"/>
      <c r="BL977" s="279"/>
      <c r="BM977" s="279"/>
      <c r="BN977" s="279"/>
      <c r="BO977" s="279"/>
      <c r="BP977" s="279"/>
      <c r="BQ977" s="279"/>
      <c r="BR977" s="279"/>
      <c r="BS977" s="279"/>
      <c r="BT977" s="279"/>
      <c r="BU977" s="279"/>
      <c r="BV977" s="279"/>
      <c r="BW977" s="279"/>
      <c r="BX977" s="279"/>
      <c r="BY977" s="279"/>
      <c r="BZ977" s="279"/>
      <c r="CA977" s="279"/>
      <c r="CB977" s="279"/>
      <c r="CC977" s="279"/>
      <c r="CD977" s="279"/>
      <c r="CE977" s="279"/>
      <c r="CF977" s="279"/>
      <c r="CG977" s="279"/>
      <c r="CH977" s="279"/>
      <c r="CI977" s="279"/>
      <c r="CJ977" s="279"/>
      <c r="CK977" s="279"/>
      <c r="CL977" s="279"/>
      <c r="CM977" s="279"/>
      <c r="CN977" s="279"/>
      <c r="CO977" s="279"/>
      <c r="CP977" s="289" t="str">
        <f t="shared" si="50"/>
        <v/>
      </c>
      <c r="CQ977" s="202"/>
    </row>
    <row r="978" spans="1:95" x14ac:dyDescent="0.3">
      <c r="A978" s="99"/>
      <c r="B978" s="268">
        <f t="shared" si="51"/>
        <v>969</v>
      </c>
      <c r="C978" s="280"/>
      <c r="D978" s="280"/>
      <c r="F978" s="280"/>
      <c r="G978" s="282"/>
      <c r="H978" s="101"/>
      <c r="I978" s="283"/>
      <c r="J978" s="283"/>
      <c r="K978" s="283"/>
      <c r="L978" s="283"/>
      <c r="M978" s="283"/>
      <c r="N978" s="283"/>
      <c r="O978" s="283"/>
      <c r="P978" s="101"/>
      <c r="Q978" s="283"/>
      <c r="R978" s="283"/>
      <c r="S978" s="283"/>
      <c r="T978" s="283"/>
      <c r="U978" s="283"/>
      <c r="V978" s="283"/>
      <c r="W978" s="283"/>
      <c r="X978" s="102"/>
      <c r="Y978" s="284"/>
      <c r="Z978" s="284"/>
      <c r="AA978" s="284"/>
      <c r="AB978" s="206" t="str">
        <f t="shared" si="49"/>
        <v/>
      </c>
      <c r="AC978" s="285"/>
      <c r="AD978" s="286"/>
      <c r="AE978" s="102"/>
      <c r="AF978" s="287"/>
      <c r="AG978" s="287"/>
      <c r="AH978" s="102"/>
      <c r="AI978" s="279"/>
      <c r="AJ978" s="279"/>
      <c r="AK978" s="279"/>
      <c r="AL978" s="279"/>
      <c r="AM978" s="279"/>
      <c r="AN978" s="279"/>
      <c r="AO978" s="279"/>
      <c r="AP978" s="279"/>
      <c r="AQ978" s="92"/>
      <c r="AR978" s="279"/>
      <c r="AS978" s="279"/>
      <c r="AT978" s="279"/>
      <c r="AU978" s="279"/>
      <c r="AV978" s="279"/>
      <c r="AW978" s="279"/>
      <c r="AX978" s="279"/>
      <c r="AY978" s="279"/>
      <c r="AZ978" s="279"/>
      <c r="BA978" s="279"/>
      <c r="BB978" s="279"/>
      <c r="BC978" s="279"/>
      <c r="BD978" s="279"/>
      <c r="BE978" s="279"/>
      <c r="BF978" s="279"/>
      <c r="BG978" s="279"/>
      <c r="BH978" s="279"/>
      <c r="BI978" s="279"/>
      <c r="BJ978" s="279"/>
      <c r="BK978" s="279"/>
      <c r="BL978" s="279"/>
      <c r="BM978" s="279"/>
      <c r="BN978" s="279"/>
      <c r="BO978" s="279"/>
      <c r="BP978" s="279"/>
      <c r="BQ978" s="279"/>
      <c r="BR978" s="279"/>
      <c r="BS978" s="279"/>
      <c r="BT978" s="279"/>
      <c r="BU978" s="279"/>
      <c r="BV978" s="279"/>
      <c r="BW978" s="279"/>
      <c r="BX978" s="279"/>
      <c r="BY978" s="279"/>
      <c r="BZ978" s="279"/>
      <c r="CA978" s="279"/>
      <c r="CB978" s="279"/>
      <c r="CC978" s="279"/>
      <c r="CD978" s="279"/>
      <c r="CE978" s="279"/>
      <c r="CF978" s="279"/>
      <c r="CG978" s="279"/>
      <c r="CH978" s="279"/>
      <c r="CI978" s="279"/>
      <c r="CJ978" s="279"/>
      <c r="CK978" s="279"/>
      <c r="CL978" s="279"/>
      <c r="CM978" s="279"/>
      <c r="CN978" s="279"/>
      <c r="CO978" s="279"/>
      <c r="CP978" s="289" t="str">
        <f t="shared" si="50"/>
        <v/>
      </c>
      <c r="CQ978" s="202"/>
    </row>
    <row r="979" spans="1:95" x14ac:dyDescent="0.3">
      <c r="A979" s="99"/>
      <c r="B979" s="268">
        <f t="shared" si="51"/>
        <v>970</v>
      </c>
      <c r="C979" s="280"/>
      <c r="D979" s="280"/>
      <c r="F979" s="280"/>
      <c r="G979" s="282"/>
      <c r="H979" s="101"/>
      <c r="I979" s="283"/>
      <c r="J979" s="283"/>
      <c r="K979" s="283"/>
      <c r="L979" s="283"/>
      <c r="M979" s="283"/>
      <c r="N979" s="283"/>
      <c r="O979" s="283"/>
      <c r="P979" s="101"/>
      <c r="Q979" s="283"/>
      <c r="R979" s="283"/>
      <c r="S979" s="283"/>
      <c r="T979" s="283"/>
      <c r="U979" s="283"/>
      <c r="V979" s="283"/>
      <c r="W979" s="283"/>
      <c r="X979" s="102"/>
      <c r="Y979" s="284"/>
      <c r="Z979" s="284"/>
      <c r="AA979" s="284"/>
      <c r="AB979" s="206" t="str">
        <f t="shared" si="49"/>
        <v/>
      </c>
      <c r="AC979" s="285"/>
      <c r="AD979" s="286"/>
      <c r="AE979" s="102"/>
      <c r="AF979" s="287"/>
      <c r="AG979" s="287"/>
      <c r="AH979" s="102"/>
      <c r="AI979" s="279"/>
      <c r="AJ979" s="279"/>
      <c r="AK979" s="279"/>
      <c r="AL979" s="279"/>
      <c r="AM979" s="279"/>
      <c r="AN979" s="279"/>
      <c r="AO979" s="279"/>
      <c r="AP979" s="279"/>
      <c r="AQ979" s="92"/>
      <c r="AR979" s="279"/>
      <c r="AS979" s="279"/>
      <c r="AT979" s="279"/>
      <c r="AU979" s="279"/>
      <c r="AV979" s="279"/>
      <c r="AW979" s="279"/>
      <c r="AX979" s="279"/>
      <c r="AY979" s="279"/>
      <c r="AZ979" s="279"/>
      <c r="BA979" s="279"/>
      <c r="BB979" s="279"/>
      <c r="BC979" s="279"/>
      <c r="BD979" s="279"/>
      <c r="BE979" s="279"/>
      <c r="BF979" s="279"/>
      <c r="BG979" s="279"/>
      <c r="BH979" s="279"/>
      <c r="BI979" s="279"/>
      <c r="BJ979" s="279"/>
      <c r="BK979" s="279"/>
      <c r="BL979" s="279"/>
      <c r="BM979" s="279"/>
      <c r="BN979" s="279"/>
      <c r="BO979" s="279"/>
      <c r="BP979" s="279"/>
      <c r="BQ979" s="279"/>
      <c r="BR979" s="279"/>
      <c r="BS979" s="279"/>
      <c r="BT979" s="279"/>
      <c r="BU979" s="279"/>
      <c r="BV979" s="279"/>
      <c r="BW979" s="279"/>
      <c r="BX979" s="279"/>
      <c r="BY979" s="279"/>
      <c r="BZ979" s="279"/>
      <c r="CA979" s="279"/>
      <c r="CB979" s="279"/>
      <c r="CC979" s="279"/>
      <c r="CD979" s="279"/>
      <c r="CE979" s="279"/>
      <c r="CF979" s="279"/>
      <c r="CG979" s="279"/>
      <c r="CH979" s="279"/>
      <c r="CI979" s="279"/>
      <c r="CJ979" s="279"/>
      <c r="CK979" s="279"/>
      <c r="CL979" s="279"/>
      <c r="CM979" s="279"/>
      <c r="CN979" s="279"/>
      <c r="CO979" s="279"/>
      <c r="CP979" s="289" t="str">
        <f t="shared" si="50"/>
        <v/>
      </c>
      <c r="CQ979" s="202"/>
    </row>
    <row r="980" spans="1:95" x14ac:dyDescent="0.3">
      <c r="A980" s="99"/>
      <c r="B980" s="268">
        <f t="shared" si="51"/>
        <v>971</v>
      </c>
      <c r="C980" s="280"/>
      <c r="D980" s="280"/>
      <c r="F980" s="280"/>
      <c r="G980" s="282"/>
      <c r="H980" s="101"/>
      <c r="I980" s="283"/>
      <c r="J980" s="283"/>
      <c r="K980" s="283"/>
      <c r="L980" s="283"/>
      <c r="M980" s="283"/>
      <c r="N980" s="283"/>
      <c r="O980" s="283"/>
      <c r="P980" s="101"/>
      <c r="Q980" s="283"/>
      <c r="R980" s="283"/>
      <c r="S980" s="283"/>
      <c r="T980" s="283"/>
      <c r="U980" s="283"/>
      <c r="V980" s="283"/>
      <c r="W980" s="283"/>
      <c r="X980" s="102"/>
      <c r="Y980" s="284"/>
      <c r="Z980" s="284"/>
      <c r="AA980" s="284"/>
      <c r="AB980" s="206" t="str">
        <f t="shared" si="49"/>
        <v/>
      </c>
      <c r="AC980" s="285"/>
      <c r="AD980" s="286"/>
      <c r="AE980" s="102"/>
      <c r="AF980" s="287"/>
      <c r="AG980" s="287"/>
      <c r="AH980" s="102"/>
      <c r="AI980" s="279"/>
      <c r="AJ980" s="279"/>
      <c r="AK980" s="279"/>
      <c r="AL980" s="279"/>
      <c r="AM980" s="279"/>
      <c r="AN980" s="279"/>
      <c r="AO980" s="279"/>
      <c r="AP980" s="279"/>
      <c r="AQ980" s="92"/>
      <c r="AR980" s="279"/>
      <c r="AS980" s="279"/>
      <c r="AT980" s="279"/>
      <c r="AU980" s="279"/>
      <c r="AV980" s="279"/>
      <c r="AW980" s="279"/>
      <c r="AX980" s="279"/>
      <c r="AY980" s="279"/>
      <c r="AZ980" s="279"/>
      <c r="BA980" s="279"/>
      <c r="BB980" s="279"/>
      <c r="BC980" s="279"/>
      <c r="BD980" s="279"/>
      <c r="BE980" s="279"/>
      <c r="BF980" s="279"/>
      <c r="BG980" s="279"/>
      <c r="BH980" s="279"/>
      <c r="BI980" s="279"/>
      <c r="BJ980" s="279"/>
      <c r="BK980" s="279"/>
      <c r="BL980" s="279"/>
      <c r="BM980" s="279"/>
      <c r="BN980" s="279"/>
      <c r="BO980" s="279"/>
      <c r="BP980" s="279"/>
      <c r="BQ980" s="279"/>
      <c r="BR980" s="279"/>
      <c r="BS980" s="279"/>
      <c r="BT980" s="279"/>
      <c r="BU980" s="279"/>
      <c r="BV980" s="279"/>
      <c r="BW980" s="279"/>
      <c r="BX980" s="279"/>
      <c r="BY980" s="279"/>
      <c r="BZ980" s="279"/>
      <c r="CA980" s="279"/>
      <c r="CB980" s="279"/>
      <c r="CC980" s="279"/>
      <c r="CD980" s="279"/>
      <c r="CE980" s="279"/>
      <c r="CF980" s="279"/>
      <c r="CG980" s="279"/>
      <c r="CH980" s="279"/>
      <c r="CI980" s="279"/>
      <c r="CJ980" s="279"/>
      <c r="CK980" s="279"/>
      <c r="CL980" s="279"/>
      <c r="CM980" s="279"/>
      <c r="CN980" s="279"/>
      <c r="CO980" s="279"/>
      <c r="CP980" s="289" t="str">
        <f t="shared" si="50"/>
        <v/>
      </c>
      <c r="CQ980" s="202"/>
    </row>
    <row r="981" spans="1:95" x14ac:dyDescent="0.3">
      <c r="A981" s="99"/>
      <c r="B981" s="268">
        <f t="shared" si="51"/>
        <v>972</v>
      </c>
      <c r="C981" s="280"/>
      <c r="D981" s="280"/>
      <c r="F981" s="280"/>
      <c r="G981" s="282"/>
      <c r="H981" s="101"/>
      <c r="I981" s="283"/>
      <c r="J981" s="283"/>
      <c r="K981" s="283"/>
      <c r="L981" s="283"/>
      <c r="M981" s="283"/>
      <c r="N981" s="283"/>
      <c r="O981" s="283"/>
      <c r="P981" s="101"/>
      <c r="Q981" s="283"/>
      <c r="R981" s="283"/>
      <c r="S981" s="283"/>
      <c r="T981" s="283"/>
      <c r="U981" s="283"/>
      <c r="V981" s="283"/>
      <c r="W981" s="283"/>
      <c r="X981" s="102"/>
      <c r="Y981" s="284"/>
      <c r="Z981" s="284"/>
      <c r="AA981" s="284"/>
      <c r="AB981" s="206" t="str">
        <f t="shared" si="49"/>
        <v/>
      </c>
      <c r="AC981" s="285"/>
      <c r="AD981" s="286"/>
      <c r="AE981" s="102"/>
      <c r="AF981" s="287"/>
      <c r="AG981" s="287"/>
      <c r="AH981" s="102"/>
      <c r="AI981" s="279"/>
      <c r="AJ981" s="279"/>
      <c r="AK981" s="279"/>
      <c r="AL981" s="279"/>
      <c r="AM981" s="279"/>
      <c r="AN981" s="279"/>
      <c r="AO981" s="279"/>
      <c r="AP981" s="279"/>
      <c r="AQ981" s="92"/>
      <c r="AR981" s="279"/>
      <c r="AS981" s="279"/>
      <c r="AT981" s="279"/>
      <c r="AU981" s="279"/>
      <c r="AV981" s="279"/>
      <c r="AW981" s="279"/>
      <c r="AX981" s="279"/>
      <c r="AY981" s="279"/>
      <c r="AZ981" s="279"/>
      <c r="BA981" s="279"/>
      <c r="BB981" s="279"/>
      <c r="BC981" s="279"/>
      <c r="BD981" s="279"/>
      <c r="BE981" s="279"/>
      <c r="BF981" s="279"/>
      <c r="BG981" s="279"/>
      <c r="BH981" s="279"/>
      <c r="BI981" s="279"/>
      <c r="BJ981" s="279"/>
      <c r="BK981" s="279"/>
      <c r="BL981" s="279"/>
      <c r="BM981" s="279"/>
      <c r="BN981" s="279"/>
      <c r="BO981" s="279"/>
      <c r="BP981" s="279"/>
      <c r="BQ981" s="279"/>
      <c r="BR981" s="279"/>
      <c r="BS981" s="279"/>
      <c r="BT981" s="279"/>
      <c r="BU981" s="279"/>
      <c r="BV981" s="279"/>
      <c r="BW981" s="279"/>
      <c r="BX981" s="279"/>
      <c r="BY981" s="279"/>
      <c r="BZ981" s="279"/>
      <c r="CA981" s="279"/>
      <c r="CB981" s="279"/>
      <c r="CC981" s="279"/>
      <c r="CD981" s="279"/>
      <c r="CE981" s="279"/>
      <c r="CF981" s="279"/>
      <c r="CG981" s="279"/>
      <c r="CH981" s="279"/>
      <c r="CI981" s="279"/>
      <c r="CJ981" s="279"/>
      <c r="CK981" s="279"/>
      <c r="CL981" s="279"/>
      <c r="CM981" s="279"/>
      <c r="CN981" s="279"/>
      <c r="CO981" s="279"/>
      <c r="CP981" s="289" t="str">
        <f t="shared" si="50"/>
        <v/>
      </c>
      <c r="CQ981" s="202"/>
    </row>
    <row r="982" spans="1:95" x14ac:dyDescent="0.3">
      <c r="A982" s="99"/>
      <c r="B982" s="268">
        <f t="shared" si="51"/>
        <v>973</v>
      </c>
      <c r="C982" s="280"/>
      <c r="D982" s="280"/>
      <c r="F982" s="280"/>
      <c r="G982" s="282"/>
      <c r="H982" s="101"/>
      <c r="I982" s="283"/>
      <c r="J982" s="283"/>
      <c r="K982" s="283"/>
      <c r="L982" s="283"/>
      <c r="M982" s="283"/>
      <c r="N982" s="283"/>
      <c r="O982" s="283"/>
      <c r="P982" s="101"/>
      <c r="Q982" s="283"/>
      <c r="R982" s="283"/>
      <c r="S982" s="283"/>
      <c r="T982" s="283"/>
      <c r="U982" s="283"/>
      <c r="V982" s="283"/>
      <c r="W982" s="283"/>
      <c r="X982" s="102"/>
      <c r="Y982" s="284"/>
      <c r="Z982" s="284"/>
      <c r="AA982" s="284"/>
      <c r="AB982" s="206" t="str">
        <f t="shared" si="49"/>
        <v/>
      </c>
      <c r="AC982" s="285"/>
      <c r="AD982" s="286"/>
      <c r="AE982" s="102"/>
      <c r="AF982" s="287"/>
      <c r="AG982" s="287"/>
      <c r="AH982" s="102"/>
      <c r="AI982" s="279"/>
      <c r="AJ982" s="279"/>
      <c r="AK982" s="279"/>
      <c r="AL982" s="279"/>
      <c r="AM982" s="279"/>
      <c r="AN982" s="279"/>
      <c r="AO982" s="279"/>
      <c r="AP982" s="279"/>
      <c r="AQ982" s="92"/>
      <c r="AR982" s="279"/>
      <c r="AS982" s="279"/>
      <c r="AT982" s="279"/>
      <c r="AU982" s="279"/>
      <c r="AV982" s="279"/>
      <c r="AW982" s="279"/>
      <c r="AX982" s="279"/>
      <c r="AY982" s="279"/>
      <c r="AZ982" s="279"/>
      <c r="BA982" s="279"/>
      <c r="BB982" s="279"/>
      <c r="BC982" s="279"/>
      <c r="BD982" s="279"/>
      <c r="BE982" s="279"/>
      <c r="BF982" s="279"/>
      <c r="BG982" s="279"/>
      <c r="BH982" s="279"/>
      <c r="BI982" s="279"/>
      <c r="BJ982" s="279"/>
      <c r="BK982" s="279"/>
      <c r="BL982" s="279"/>
      <c r="BM982" s="279"/>
      <c r="BN982" s="279"/>
      <c r="BO982" s="279"/>
      <c r="BP982" s="279"/>
      <c r="BQ982" s="279"/>
      <c r="BR982" s="279"/>
      <c r="BS982" s="279"/>
      <c r="BT982" s="279"/>
      <c r="BU982" s="279"/>
      <c r="BV982" s="279"/>
      <c r="BW982" s="279"/>
      <c r="BX982" s="279"/>
      <c r="BY982" s="279"/>
      <c r="BZ982" s="279"/>
      <c r="CA982" s="279"/>
      <c r="CB982" s="279"/>
      <c r="CC982" s="279"/>
      <c r="CD982" s="279"/>
      <c r="CE982" s="279"/>
      <c r="CF982" s="279"/>
      <c r="CG982" s="279"/>
      <c r="CH982" s="279"/>
      <c r="CI982" s="279"/>
      <c r="CJ982" s="279"/>
      <c r="CK982" s="279"/>
      <c r="CL982" s="279"/>
      <c r="CM982" s="279"/>
      <c r="CN982" s="279"/>
      <c r="CO982" s="279"/>
      <c r="CP982" s="289" t="str">
        <f t="shared" si="50"/>
        <v/>
      </c>
      <c r="CQ982" s="202"/>
    </row>
    <row r="983" spans="1:95" x14ac:dyDescent="0.3">
      <c r="A983" s="99"/>
      <c r="B983" s="268">
        <f t="shared" si="51"/>
        <v>974</v>
      </c>
      <c r="C983" s="280"/>
      <c r="D983" s="280"/>
      <c r="F983" s="280"/>
      <c r="G983" s="282"/>
      <c r="H983" s="101"/>
      <c r="I983" s="283"/>
      <c r="J983" s="283"/>
      <c r="K983" s="283"/>
      <c r="L983" s="283"/>
      <c r="M983" s="283"/>
      <c r="N983" s="283"/>
      <c r="O983" s="283"/>
      <c r="P983" s="101"/>
      <c r="Q983" s="283"/>
      <c r="R983" s="283"/>
      <c r="S983" s="283"/>
      <c r="T983" s="283"/>
      <c r="U983" s="283"/>
      <c r="V983" s="283"/>
      <c r="W983" s="283"/>
      <c r="X983" s="102"/>
      <c r="Y983" s="284"/>
      <c r="Z983" s="284"/>
      <c r="AA983" s="284"/>
      <c r="AB983" s="206" t="str">
        <f t="shared" si="49"/>
        <v/>
      </c>
      <c r="AC983" s="285"/>
      <c r="AD983" s="286"/>
      <c r="AE983" s="102"/>
      <c r="AF983" s="287"/>
      <c r="AG983" s="287"/>
      <c r="AH983" s="102"/>
      <c r="AI983" s="279"/>
      <c r="AJ983" s="279"/>
      <c r="AK983" s="279"/>
      <c r="AL983" s="279"/>
      <c r="AM983" s="279"/>
      <c r="AN983" s="279"/>
      <c r="AO983" s="279"/>
      <c r="AP983" s="279"/>
      <c r="AQ983" s="92"/>
      <c r="AR983" s="279"/>
      <c r="AS983" s="279"/>
      <c r="AT983" s="279"/>
      <c r="AU983" s="279"/>
      <c r="AV983" s="279"/>
      <c r="AW983" s="279"/>
      <c r="AX983" s="279"/>
      <c r="AY983" s="279"/>
      <c r="AZ983" s="279"/>
      <c r="BA983" s="279"/>
      <c r="BB983" s="279"/>
      <c r="BC983" s="279"/>
      <c r="BD983" s="279"/>
      <c r="BE983" s="279"/>
      <c r="BF983" s="279"/>
      <c r="BG983" s="279"/>
      <c r="BH983" s="279"/>
      <c r="BI983" s="279"/>
      <c r="BJ983" s="279"/>
      <c r="BK983" s="279"/>
      <c r="BL983" s="279"/>
      <c r="BM983" s="279"/>
      <c r="BN983" s="279"/>
      <c r="BO983" s="279"/>
      <c r="BP983" s="279"/>
      <c r="BQ983" s="279"/>
      <c r="BR983" s="279"/>
      <c r="BS983" s="279"/>
      <c r="BT983" s="279"/>
      <c r="BU983" s="279"/>
      <c r="BV983" s="279"/>
      <c r="BW983" s="279"/>
      <c r="BX983" s="279"/>
      <c r="BY983" s="279"/>
      <c r="BZ983" s="279"/>
      <c r="CA983" s="279"/>
      <c r="CB983" s="279"/>
      <c r="CC983" s="279"/>
      <c r="CD983" s="279"/>
      <c r="CE983" s="279"/>
      <c r="CF983" s="279"/>
      <c r="CG983" s="279"/>
      <c r="CH983" s="279"/>
      <c r="CI983" s="279"/>
      <c r="CJ983" s="279"/>
      <c r="CK983" s="279"/>
      <c r="CL983" s="279"/>
      <c r="CM983" s="279"/>
      <c r="CN983" s="279"/>
      <c r="CO983" s="279"/>
      <c r="CP983" s="289" t="str">
        <f t="shared" si="50"/>
        <v/>
      </c>
      <c r="CQ983" s="202"/>
    </row>
    <row r="984" spans="1:95" x14ac:dyDescent="0.3">
      <c r="A984" s="99"/>
      <c r="B984" s="268">
        <f t="shared" si="51"/>
        <v>975</v>
      </c>
      <c r="C984" s="280"/>
      <c r="D984" s="280"/>
      <c r="F984" s="280"/>
      <c r="G984" s="282"/>
      <c r="H984" s="101"/>
      <c r="I984" s="283"/>
      <c r="J984" s="283"/>
      <c r="K984" s="283"/>
      <c r="L984" s="283"/>
      <c r="M984" s="283"/>
      <c r="N984" s="283"/>
      <c r="O984" s="283"/>
      <c r="P984" s="101"/>
      <c r="Q984" s="283"/>
      <c r="R984" s="283"/>
      <c r="S984" s="283"/>
      <c r="T984" s="283"/>
      <c r="U984" s="283"/>
      <c r="V984" s="283"/>
      <c r="W984" s="283"/>
      <c r="X984" s="102"/>
      <c r="Y984" s="284"/>
      <c r="Z984" s="284"/>
      <c r="AA984" s="284"/>
      <c r="AB984" s="206" t="str">
        <f t="shared" si="49"/>
        <v/>
      </c>
      <c r="AC984" s="285"/>
      <c r="AD984" s="286"/>
      <c r="AE984" s="102"/>
      <c r="AF984" s="287"/>
      <c r="AG984" s="287"/>
      <c r="AH984" s="102"/>
      <c r="AI984" s="279"/>
      <c r="AJ984" s="279"/>
      <c r="AK984" s="279"/>
      <c r="AL984" s="279"/>
      <c r="AM984" s="279"/>
      <c r="AN984" s="279"/>
      <c r="AO984" s="279"/>
      <c r="AP984" s="279"/>
      <c r="AQ984" s="92"/>
      <c r="AR984" s="279"/>
      <c r="AS984" s="279"/>
      <c r="AT984" s="279"/>
      <c r="AU984" s="279"/>
      <c r="AV984" s="279"/>
      <c r="AW984" s="279"/>
      <c r="AX984" s="279"/>
      <c r="AY984" s="279"/>
      <c r="AZ984" s="279"/>
      <c r="BA984" s="279"/>
      <c r="BB984" s="279"/>
      <c r="BC984" s="279"/>
      <c r="BD984" s="279"/>
      <c r="BE984" s="279"/>
      <c r="BF984" s="279"/>
      <c r="BG984" s="279"/>
      <c r="BH984" s="279"/>
      <c r="BI984" s="279"/>
      <c r="BJ984" s="279"/>
      <c r="BK984" s="279"/>
      <c r="BL984" s="279"/>
      <c r="BM984" s="279"/>
      <c r="BN984" s="279"/>
      <c r="BO984" s="279"/>
      <c r="BP984" s="279"/>
      <c r="BQ984" s="279"/>
      <c r="BR984" s="279"/>
      <c r="BS984" s="279"/>
      <c r="BT984" s="279"/>
      <c r="BU984" s="279"/>
      <c r="BV984" s="279"/>
      <c r="BW984" s="279"/>
      <c r="BX984" s="279"/>
      <c r="BY984" s="279"/>
      <c r="BZ984" s="279"/>
      <c r="CA984" s="279"/>
      <c r="CB984" s="279"/>
      <c r="CC984" s="279"/>
      <c r="CD984" s="279"/>
      <c r="CE984" s="279"/>
      <c r="CF984" s="279"/>
      <c r="CG984" s="279"/>
      <c r="CH984" s="279"/>
      <c r="CI984" s="279"/>
      <c r="CJ984" s="279"/>
      <c r="CK984" s="279"/>
      <c r="CL984" s="279"/>
      <c r="CM984" s="279"/>
      <c r="CN984" s="279"/>
      <c r="CO984" s="279"/>
      <c r="CP984" s="289" t="str">
        <f t="shared" si="50"/>
        <v/>
      </c>
      <c r="CQ984" s="202"/>
    </row>
    <row r="985" spans="1:95" x14ac:dyDescent="0.3">
      <c r="A985" s="99"/>
      <c r="B985" s="268">
        <f t="shared" si="51"/>
        <v>976</v>
      </c>
      <c r="C985" s="280"/>
      <c r="D985" s="280"/>
      <c r="F985" s="280"/>
      <c r="G985" s="282"/>
      <c r="H985" s="101"/>
      <c r="I985" s="283"/>
      <c r="J985" s="283"/>
      <c r="K985" s="283"/>
      <c r="L985" s="283"/>
      <c r="M985" s="283"/>
      <c r="N985" s="283"/>
      <c r="O985" s="283"/>
      <c r="P985" s="101"/>
      <c r="Q985" s="283"/>
      <c r="R985" s="283"/>
      <c r="S985" s="283"/>
      <c r="T985" s="283"/>
      <c r="U985" s="283"/>
      <c r="V985" s="283"/>
      <c r="W985" s="283"/>
      <c r="X985" s="102"/>
      <c r="Y985" s="284"/>
      <c r="Z985" s="284"/>
      <c r="AA985" s="284"/>
      <c r="AB985" s="206" t="str">
        <f t="shared" si="49"/>
        <v/>
      </c>
      <c r="AC985" s="285"/>
      <c r="AD985" s="286"/>
      <c r="AE985" s="102"/>
      <c r="AF985" s="287"/>
      <c r="AG985" s="287"/>
      <c r="AH985" s="102"/>
      <c r="AI985" s="279"/>
      <c r="AJ985" s="279"/>
      <c r="AK985" s="279"/>
      <c r="AL985" s="279"/>
      <c r="AM985" s="279"/>
      <c r="AN985" s="279"/>
      <c r="AO985" s="279"/>
      <c r="AP985" s="279"/>
      <c r="AQ985" s="92"/>
      <c r="AR985" s="279"/>
      <c r="AS985" s="279"/>
      <c r="AT985" s="279"/>
      <c r="AU985" s="279"/>
      <c r="AV985" s="279"/>
      <c r="AW985" s="279"/>
      <c r="AX985" s="279"/>
      <c r="AY985" s="279"/>
      <c r="AZ985" s="279"/>
      <c r="BA985" s="279"/>
      <c r="BB985" s="279"/>
      <c r="BC985" s="279"/>
      <c r="BD985" s="279"/>
      <c r="BE985" s="279"/>
      <c r="BF985" s="279"/>
      <c r="BG985" s="279"/>
      <c r="BH985" s="279"/>
      <c r="BI985" s="279"/>
      <c r="BJ985" s="279"/>
      <c r="BK985" s="279"/>
      <c r="BL985" s="279"/>
      <c r="BM985" s="279"/>
      <c r="BN985" s="279"/>
      <c r="BO985" s="279"/>
      <c r="BP985" s="279"/>
      <c r="BQ985" s="279"/>
      <c r="BR985" s="279"/>
      <c r="BS985" s="279"/>
      <c r="BT985" s="279"/>
      <c r="BU985" s="279"/>
      <c r="BV985" s="279"/>
      <c r="BW985" s="279"/>
      <c r="BX985" s="279"/>
      <c r="BY985" s="279"/>
      <c r="BZ985" s="279"/>
      <c r="CA985" s="279"/>
      <c r="CB985" s="279"/>
      <c r="CC985" s="279"/>
      <c r="CD985" s="279"/>
      <c r="CE985" s="279"/>
      <c r="CF985" s="279"/>
      <c r="CG985" s="279"/>
      <c r="CH985" s="279"/>
      <c r="CI985" s="279"/>
      <c r="CJ985" s="279"/>
      <c r="CK985" s="279"/>
      <c r="CL985" s="279"/>
      <c r="CM985" s="279"/>
      <c r="CN985" s="279"/>
      <c r="CO985" s="279"/>
      <c r="CP985" s="289" t="str">
        <f t="shared" si="50"/>
        <v/>
      </c>
      <c r="CQ985" s="202"/>
    </row>
    <row r="986" spans="1:95" x14ac:dyDescent="0.3">
      <c r="A986" s="99"/>
      <c r="B986" s="268">
        <f t="shared" si="51"/>
        <v>977</v>
      </c>
      <c r="C986" s="280"/>
      <c r="D986" s="280"/>
      <c r="F986" s="280"/>
      <c r="G986" s="282"/>
      <c r="H986" s="101"/>
      <c r="I986" s="283"/>
      <c r="J986" s="283"/>
      <c r="K986" s="283"/>
      <c r="L986" s="283"/>
      <c r="M986" s="283"/>
      <c r="N986" s="283"/>
      <c r="O986" s="283"/>
      <c r="P986" s="101"/>
      <c r="Q986" s="283"/>
      <c r="R986" s="283"/>
      <c r="S986" s="283"/>
      <c r="T986" s="283"/>
      <c r="U986" s="283"/>
      <c r="V986" s="283"/>
      <c r="W986" s="283"/>
      <c r="X986" s="102"/>
      <c r="Y986" s="284"/>
      <c r="Z986" s="284"/>
      <c r="AA986" s="284"/>
      <c r="AB986" s="206" t="str">
        <f t="shared" si="49"/>
        <v/>
      </c>
      <c r="AC986" s="285"/>
      <c r="AD986" s="286"/>
      <c r="AE986" s="102"/>
      <c r="AF986" s="287"/>
      <c r="AG986" s="287"/>
      <c r="AH986" s="102"/>
      <c r="AI986" s="279"/>
      <c r="AJ986" s="279"/>
      <c r="AK986" s="279"/>
      <c r="AL986" s="279"/>
      <c r="AM986" s="279"/>
      <c r="AN986" s="279"/>
      <c r="AO986" s="279"/>
      <c r="AP986" s="279"/>
      <c r="AQ986" s="92"/>
      <c r="AR986" s="279"/>
      <c r="AS986" s="279"/>
      <c r="AT986" s="279"/>
      <c r="AU986" s="279"/>
      <c r="AV986" s="279"/>
      <c r="AW986" s="279"/>
      <c r="AX986" s="279"/>
      <c r="AY986" s="279"/>
      <c r="AZ986" s="279"/>
      <c r="BA986" s="279"/>
      <c r="BB986" s="279"/>
      <c r="BC986" s="279"/>
      <c r="BD986" s="279"/>
      <c r="BE986" s="279"/>
      <c r="BF986" s="279"/>
      <c r="BG986" s="279"/>
      <c r="BH986" s="279"/>
      <c r="BI986" s="279"/>
      <c r="BJ986" s="279"/>
      <c r="BK986" s="279"/>
      <c r="BL986" s="279"/>
      <c r="BM986" s="279"/>
      <c r="BN986" s="279"/>
      <c r="BO986" s="279"/>
      <c r="BP986" s="279"/>
      <c r="BQ986" s="279"/>
      <c r="BR986" s="279"/>
      <c r="BS986" s="279"/>
      <c r="BT986" s="279"/>
      <c r="BU986" s="279"/>
      <c r="BV986" s="279"/>
      <c r="BW986" s="279"/>
      <c r="BX986" s="279"/>
      <c r="BY986" s="279"/>
      <c r="BZ986" s="279"/>
      <c r="CA986" s="279"/>
      <c r="CB986" s="279"/>
      <c r="CC986" s="279"/>
      <c r="CD986" s="279"/>
      <c r="CE986" s="279"/>
      <c r="CF986" s="279"/>
      <c r="CG986" s="279"/>
      <c r="CH986" s="279"/>
      <c r="CI986" s="279"/>
      <c r="CJ986" s="279"/>
      <c r="CK986" s="279"/>
      <c r="CL986" s="279"/>
      <c r="CM986" s="279"/>
      <c r="CN986" s="279"/>
      <c r="CO986" s="279"/>
      <c r="CP986" s="289" t="str">
        <f t="shared" si="50"/>
        <v/>
      </c>
      <c r="CQ986" s="202"/>
    </row>
    <row r="987" spans="1:95" x14ac:dyDescent="0.3">
      <c r="A987" s="99"/>
      <c r="B987" s="268">
        <f t="shared" si="51"/>
        <v>978</v>
      </c>
      <c r="C987" s="280"/>
      <c r="D987" s="280"/>
      <c r="F987" s="280"/>
      <c r="G987" s="282"/>
      <c r="H987" s="101"/>
      <c r="I987" s="283"/>
      <c r="J987" s="283"/>
      <c r="K987" s="283"/>
      <c r="L987" s="283"/>
      <c r="M987" s="283"/>
      <c r="N987" s="283"/>
      <c r="O987" s="283"/>
      <c r="P987" s="101"/>
      <c r="Q987" s="283"/>
      <c r="R987" s="283"/>
      <c r="S987" s="283"/>
      <c r="T987" s="283"/>
      <c r="U987" s="283"/>
      <c r="V987" s="283"/>
      <c r="W987" s="283"/>
      <c r="X987" s="102"/>
      <c r="Y987" s="284"/>
      <c r="Z987" s="284"/>
      <c r="AA987" s="284"/>
      <c r="AB987" s="206" t="str">
        <f t="shared" si="49"/>
        <v/>
      </c>
      <c r="AC987" s="285"/>
      <c r="AD987" s="286"/>
      <c r="AE987" s="102"/>
      <c r="AF987" s="287"/>
      <c r="AG987" s="287"/>
      <c r="AH987" s="102"/>
      <c r="AI987" s="279"/>
      <c r="AJ987" s="279"/>
      <c r="AK987" s="279"/>
      <c r="AL987" s="279"/>
      <c r="AM987" s="279"/>
      <c r="AN987" s="279"/>
      <c r="AO987" s="279"/>
      <c r="AP987" s="279"/>
      <c r="AQ987" s="92"/>
      <c r="AR987" s="279"/>
      <c r="AS987" s="279"/>
      <c r="AT987" s="279"/>
      <c r="AU987" s="279"/>
      <c r="AV987" s="279"/>
      <c r="AW987" s="279"/>
      <c r="AX987" s="279"/>
      <c r="AY987" s="279"/>
      <c r="AZ987" s="279"/>
      <c r="BA987" s="279"/>
      <c r="BB987" s="279"/>
      <c r="BC987" s="279"/>
      <c r="BD987" s="279"/>
      <c r="BE987" s="279"/>
      <c r="BF987" s="279"/>
      <c r="BG987" s="279"/>
      <c r="BH987" s="279"/>
      <c r="BI987" s="279"/>
      <c r="BJ987" s="279"/>
      <c r="BK987" s="279"/>
      <c r="BL987" s="279"/>
      <c r="BM987" s="279"/>
      <c r="BN987" s="279"/>
      <c r="BO987" s="279"/>
      <c r="BP987" s="279"/>
      <c r="BQ987" s="279"/>
      <c r="BR987" s="279"/>
      <c r="BS987" s="279"/>
      <c r="BT987" s="279"/>
      <c r="BU987" s="279"/>
      <c r="BV987" s="279"/>
      <c r="BW987" s="279"/>
      <c r="BX987" s="279"/>
      <c r="BY987" s="279"/>
      <c r="BZ987" s="279"/>
      <c r="CA987" s="279"/>
      <c r="CB987" s="279"/>
      <c r="CC987" s="279"/>
      <c r="CD987" s="279"/>
      <c r="CE987" s="279"/>
      <c r="CF987" s="279"/>
      <c r="CG987" s="279"/>
      <c r="CH987" s="279"/>
      <c r="CI987" s="279"/>
      <c r="CJ987" s="279"/>
      <c r="CK987" s="279"/>
      <c r="CL987" s="279"/>
      <c r="CM987" s="279"/>
      <c r="CN987" s="279"/>
      <c r="CO987" s="279"/>
      <c r="CP987" s="289" t="str">
        <f t="shared" si="50"/>
        <v/>
      </c>
      <c r="CQ987" s="202"/>
    </row>
    <row r="988" spans="1:95" x14ac:dyDescent="0.3">
      <c r="A988" s="99"/>
      <c r="B988" s="268">
        <f t="shared" si="51"/>
        <v>979</v>
      </c>
      <c r="C988" s="280"/>
      <c r="D988" s="280"/>
      <c r="F988" s="280"/>
      <c r="G988" s="282"/>
      <c r="H988" s="101"/>
      <c r="I988" s="283"/>
      <c r="J988" s="283"/>
      <c r="K988" s="283"/>
      <c r="L988" s="283"/>
      <c r="M988" s="283"/>
      <c r="N988" s="283"/>
      <c r="O988" s="283"/>
      <c r="P988" s="101"/>
      <c r="Q988" s="283"/>
      <c r="R988" s="283"/>
      <c r="S988" s="283"/>
      <c r="T988" s="283"/>
      <c r="U988" s="283"/>
      <c r="V988" s="283"/>
      <c r="W988" s="283"/>
      <c r="X988" s="102"/>
      <c r="Y988" s="284"/>
      <c r="Z988" s="284"/>
      <c r="AA988" s="284"/>
      <c r="AB988" s="206" t="str">
        <f t="shared" si="49"/>
        <v/>
      </c>
      <c r="AC988" s="285"/>
      <c r="AD988" s="286"/>
      <c r="AE988" s="102"/>
      <c r="AF988" s="287"/>
      <c r="AG988" s="287"/>
      <c r="AH988" s="102"/>
      <c r="AI988" s="279"/>
      <c r="AJ988" s="279"/>
      <c r="AK988" s="279"/>
      <c r="AL988" s="279"/>
      <c r="AM988" s="279"/>
      <c r="AN988" s="279"/>
      <c r="AO988" s="279"/>
      <c r="AP988" s="279"/>
      <c r="AQ988" s="92"/>
      <c r="AR988" s="279"/>
      <c r="AS988" s="279"/>
      <c r="AT988" s="279"/>
      <c r="AU988" s="279"/>
      <c r="AV988" s="279"/>
      <c r="AW988" s="279"/>
      <c r="AX988" s="279"/>
      <c r="AY988" s="279"/>
      <c r="AZ988" s="279"/>
      <c r="BA988" s="279"/>
      <c r="BB988" s="279"/>
      <c r="BC988" s="279"/>
      <c r="BD988" s="279"/>
      <c r="BE988" s="279"/>
      <c r="BF988" s="279"/>
      <c r="BG988" s="279"/>
      <c r="BH988" s="279"/>
      <c r="BI988" s="279"/>
      <c r="BJ988" s="279"/>
      <c r="BK988" s="279"/>
      <c r="BL988" s="279"/>
      <c r="BM988" s="279"/>
      <c r="BN988" s="279"/>
      <c r="BO988" s="279"/>
      <c r="BP988" s="279"/>
      <c r="BQ988" s="279"/>
      <c r="BR988" s="279"/>
      <c r="BS988" s="279"/>
      <c r="BT988" s="279"/>
      <c r="BU988" s="279"/>
      <c r="BV988" s="279"/>
      <c r="BW988" s="279"/>
      <c r="BX988" s="279"/>
      <c r="BY988" s="279"/>
      <c r="BZ988" s="279"/>
      <c r="CA988" s="279"/>
      <c r="CB988" s="279"/>
      <c r="CC988" s="279"/>
      <c r="CD988" s="279"/>
      <c r="CE988" s="279"/>
      <c r="CF988" s="279"/>
      <c r="CG988" s="279"/>
      <c r="CH988" s="279"/>
      <c r="CI988" s="279"/>
      <c r="CJ988" s="279"/>
      <c r="CK988" s="279"/>
      <c r="CL988" s="279"/>
      <c r="CM988" s="279"/>
      <c r="CN988" s="279"/>
      <c r="CO988" s="279"/>
      <c r="CP988" s="289" t="str">
        <f t="shared" si="50"/>
        <v/>
      </c>
      <c r="CQ988" s="202"/>
    </row>
    <row r="989" spans="1:95" x14ac:dyDescent="0.3">
      <c r="A989" s="99"/>
      <c r="B989" s="268">
        <f t="shared" si="51"/>
        <v>980</v>
      </c>
      <c r="C989" s="280"/>
      <c r="D989" s="280"/>
      <c r="F989" s="280"/>
      <c r="G989" s="282"/>
      <c r="H989" s="101"/>
      <c r="I989" s="283"/>
      <c r="J989" s="283"/>
      <c r="K989" s="283"/>
      <c r="L989" s="283"/>
      <c r="M989" s="283"/>
      <c r="N989" s="283"/>
      <c r="O989" s="283"/>
      <c r="P989" s="101"/>
      <c r="Q989" s="283"/>
      <c r="R989" s="283"/>
      <c r="S989" s="283"/>
      <c r="T989" s="283"/>
      <c r="U989" s="283"/>
      <c r="V989" s="283"/>
      <c r="W989" s="283"/>
      <c r="X989" s="102"/>
      <c r="Y989" s="284"/>
      <c r="Z989" s="284"/>
      <c r="AA989" s="284"/>
      <c r="AB989" s="206" t="str">
        <f t="shared" si="49"/>
        <v/>
      </c>
      <c r="AC989" s="285"/>
      <c r="AD989" s="286"/>
      <c r="AE989" s="102"/>
      <c r="AF989" s="287"/>
      <c r="AG989" s="287"/>
      <c r="AH989" s="102"/>
      <c r="AI989" s="279"/>
      <c r="AJ989" s="279"/>
      <c r="AK989" s="279"/>
      <c r="AL989" s="279"/>
      <c r="AM989" s="279"/>
      <c r="AN989" s="279"/>
      <c r="AO989" s="279"/>
      <c r="AP989" s="279"/>
      <c r="AQ989" s="92"/>
      <c r="AR989" s="279"/>
      <c r="AS989" s="279"/>
      <c r="AT989" s="279"/>
      <c r="AU989" s="279"/>
      <c r="AV989" s="279"/>
      <c r="AW989" s="279"/>
      <c r="AX989" s="279"/>
      <c r="AY989" s="279"/>
      <c r="AZ989" s="279"/>
      <c r="BA989" s="279"/>
      <c r="BB989" s="279"/>
      <c r="BC989" s="279"/>
      <c r="BD989" s="279"/>
      <c r="BE989" s="279"/>
      <c r="BF989" s="279"/>
      <c r="BG989" s="279"/>
      <c r="BH989" s="279"/>
      <c r="BI989" s="279"/>
      <c r="BJ989" s="279"/>
      <c r="BK989" s="279"/>
      <c r="BL989" s="279"/>
      <c r="BM989" s="279"/>
      <c r="BN989" s="279"/>
      <c r="BO989" s="279"/>
      <c r="BP989" s="279"/>
      <c r="BQ989" s="279"/>
      <c r="BR989" s="279"/>
      <c r="BS989" s="279"/>
      <c r="BT989" s="279"/>
      <c r="BU989" s="279"/>
      <c r="BV989" s="279"/>
      <c r="BW989" s="279"/>
      <c r="BX989" s="279"/>
      <c r="BY989" s="279"/>
      <c r="BZ989" s="279"/>
      <c r="CA989" s="279"/>
      <c r="CB989" s="279"/>
      <c r="CC989" s="279"/>
      <c r="CD989" s="279"/>
      <c r="CE989" s="279"/>
      <c r="CF989" s="279"/>
      <c r="CG989" s="279"/>
      <c r="CH989" s="279"/>
      <c r="CI989" s="279"/>
      <c r="CJ989" s="279"/>
      <c r="CK989" s="279"/>
      <c r="CL989" s="279"/>
      <c r="CM989" s="279"/>
      <c r="CN989" s="279"/>
      <c r="CO989" s="279"/>
      <c r="CP989" s="289" t="str">
        <f t="shared" si="50"/>
        <v/>
      </c>
      <c r="CQ989" s="202"/>
    </row>
    <row r="990" spans="1:95" x14ac:dyDescent="0.3">
      <c r="A990" s="99"/>
      <c r="B990" s="268">
        <f t="shared" si="51"/>
        <v>981</v>
      </c>
      <c r="C990" s="280"/>
      <c r="D990" s="280"/>
      <c r="F990" s="280"/>
      <c r="G990" s="282"/>
      <c r="H990" s="101"/>
      <c r="I990" s="283"/>
      <c r="J990" s="283"/>
      <c r="K990" s="283"/>
      <c r="L990" s="283"/>
      <c r="M990" s="283"/>
      <c r="N990" s="283"/>
      <c r="O990" s="283"/>
      <c r="P990" s="101"/>
      <c r="Q990" s="283"/>
      <c r="R990" s="283"/>
      <c r="S990" s="283"/>
      <c r="T990" s="283"/>
      <c r="U990" s="283"/>
      <c r="V990" s="283"/>
      <c r="W990" s="283"/>
      <c r="X990" s="102"/>
      <c r="Y990" s="284"/>
      <c r="Z990" s="284"/>
      <c r="AA990" s="284"/>
      <c r="AB990" s="206" t="str">
        <f t="shared" si="49"/>
        <v/>
      </c>
      <c r="AC990" s="285"/>
      <c r="AD990" s="286"/>
      <c r="AE990" s="102"/>
      <c r="AF990" s="287"/>
      <c r="AG990" s="287"/>
      <c r="AH990" s="102"/>
      <c r="AI990" s="279"/>
      <c r="AJ990" s="279"/>
      <c r="AK990" s="279"/>
      <c r="AL990" s="279"/>
      <c r="AM990" s="279"/>
      <c r="AN990" s="279"/>
      <c r="AO990" s="279"/>
      <c r="AP990" s="279"/>
      <c r="AQ990" s="92"/>
      <c r="AR990" s="279"/>
      <c r="AS990" s="279"/>
      <c r="AT990" s="279"/>
      <c r="AU990" s="279"/>
      <c r="AV990" s="279"/>
      <c r="AW990" s="279"/>
      <c r="AX990" s="279"/>
      <c r="AY990" s="279"/>
      <c r="AZ990" s="279"/>
      <c r="BA990" s="279"/>
      <c r="BB990" s="279"/>
      <c r="BC990" s="279"/>
      <c r="BD990" s="279"/>
      <c r="BE990" s="279"/>
      <c r="BF990" s="279"/>
      <c r="BG990" s="279"/>
      <c r="BH990" s="279"/>
      <c r="BI990" s="279"/>
      <c r="BJ990" s="279"/>
      <c r="BK990" s="279"/>
      <c r="BL990" s="279"/>
      <c r="BM990" s="279"/>
      <c r="BN990" s="279"/>
      <c r="BO990" s="279"/>
      <c r="BP990" s="279"/>
      <c r="BQ990" s="279"/>
      <c r="BR990" s="279"/>
      <c r="BS990" s="279"/>
      <c r="BT990" s="279"/>
      <c r="BU990" s="279"/>
      <c r="BV990" s="279"/>
      <c r="BW990" s="279"/>
      <c r="BX990" s="279"/>
      <c r="BY990" s="279"/>
      <c r="BZ990" s="279"/>
      <c r="CA990" s="279"/>
      <c r="CB990" s="279"/>
      <c r="CC990" s="279"/>
      <c r="CD990" s="279"/>
      <c r="CE990" s="279"/>
      <c r="CF990" s="279"/>
      <c r="CG990" s="279"/>
      <c r="CH990" s="279"/>
      <c r="CI990" s="279"/>
      <c r="CJ990" s="279"/>
      <c r="CK990" s="279"/>
      <c r="CL990" s="279"/>
      <c r="CM990" s="279"/>
      <c r="CN990" s="279"/>
      <c r="CO990" s="279"/>
      <c r="CP990" s="289" t="str">
        <f t="shared" si="50"/>
        <v/>
      </c>
      <c r="CQ990" s="202"/>
    </row>
    <row r="991" spans="1:95" x14ac:dyDescent="0.3">
      <c r="A991" s="99"/>
      <c r="B991" s="268">
        <f t="shared" si="51"/>
        <v>982</v>
      </c>
      <c r="C991" s="280"/>
      <c r="D991" s="280"/>
      <c r="F991" s="280"/>
      <c r="G991" s="282"/>
      <c r="H991" s="101"/>
      <c r="I991" s="283"/>
      <c r="J991" s="283"/>
      <c r="K991" s="283"/>
      <c r="L991" s="283"/>
      <c r="M991" s="283"/>
      <c r="N991" s="283"/>
      <c r="O991" s="283"/>
      <c r="P991" s="101"/>
      <c r="Q991" s="283"/>
      <c r="R991" s="283"/>
      <c r="S991" s="283"/>
      <c r="T991" s="283"/>
      <c r="U991" s="283"/>
      <c r="V991" s="283"/>
      <c r="W991" s="283"/>
      <c r="X991" s="102"/>
      <c r="Y991" s="284"/>
      <c r="Z991" s="284"/>
      <c r="AA991" s="284"/>
      <c r="AB991" s="206" t="str">
        <f t="shared" si="49"/>
        <v/>
      </c>
      <c r="AC991" s="285"/>
      <c r="AD991" s="286"/>
      <c r="AE991" s="102"/>
      <c r="AF991" s="287"/>
      <c r="AG991" s="287"/>
      <c r="AH991" s="102"/>
      <c r="AI991" s="279"/>
      <c r="AJ991" s="279"/>
      <c r="AK991" s="279"/>
      <c r="AL991" s="279"/>
      <c r="AM991" s="279"/>
      <c r="AN991" s="279"/>
      <c r="AO991" s="279"/>
      <c r="AP991" s="279"/>
      <c r="AQ991" s="92"/>
      <c r="AR991" s="279"/>
      <c r="AS991" s="279"/>
      <c r="AT991" s="279"/>
      <c r="AU991" s="279"/>
      <c r="AV991" s="279"/>
      <c r="AW991" s="279"/>
      <c r="AX991" s="279"/>
      <c r="AY991" s="279"/>
      <c r="AZ991" s="279"/>
      <c r="BA991" s="279"/>
      <c r="BB991" s="279"/>
      <c r="BC991" s="279"/>
      <c r="BD991" s="279"/>
      <c r="BE991" s="279"/>
      <c r="BF991" s="279"/>
      <c r="BG991" s="279"/>
      <c r="BH991" s="279"/>
      <c r="BI991" s="279"/>
      <c r="BJ991" s="279"/>
      <c r="BK991" s="279"/>
      <c r="BL991" s="279"/>
      <c r="BM991" s="279"/>
      <c r="BN991" s="279"/>
      <c r="BO991" s="279"/>
      <c r="BP991" s="279"/>
      <c r="BQ991" s="279"/>
      <c r="BR991" s="279"/>
      <c r="BS991" s="279"/>
      <c r="BT991" s="279"/>
      <c r="BU991" s="279"/>
      <c r="BV991" s="279"/>
      <c r="BW991" s="279"/>
      <c r="BX991" s="279"/>
      <c r="BY991" s="279"/>
      <c r="BZ991" s="279"/>
      <c r="CA991" s="279"/>
      <c r="CB991" s="279"/>
      <c r="CC991" s="279"/>
      <c r="CD991" s="279"/>
      <c r="CE991" s="279"/>
      <c r="CF991" s="279"/>
      <c r="CG991" s="279"/>
      <c r="CH991" s="279"/>
      <c r="CI991" s="279"/>
      <c r="CJ991" s="279"/>
      <c r="CK991" s="279"/>
      <c r="CL991" s="279"/>
      <c r="CM991" s="279"/>
      <c r="CN991" s="279"/>
      <c r="CO991" s="279"/>
      <c r="CP991" s="289" t="str">
        <f t="shared" si="50"/>
        <v/>
      </c>
      <c r="CQ991" s="202"/>
    </row>
    <row r="992" spans="1:95" x14ac:dyDescent="0.3">
      <c r="A992" s="99"/>
      <c r="B992" s="268">
        <f t="shared" si="51"/>
        <v>983</v>
      </c>
      <c r="C992" s="280"/>
      <c r="D992" s="280"/>
      <c r="F992" s="280"/>
      <c r="G992" s="282"/>
      <c r="H992" s="101"/>
      <c r="I992" s="283"/>
      <c r="J992" s="283"/>
      <c r="K992" s="283"/>
      <c r="L992" s="283"/>
      <c r="M992" s="283"/>
      <c r="N992" s="283"/>
      <c r="O992" s="283"/>
      <c r="P992" s="101"/>
      <c r="Q992" s="283"/>
      <c r="R992" s="283"/>
      <c r="S992" s="283"/>
      <c r="T992" s="283"/>
      <c r="U992" s="283"/>
      <c r="V992" s="283"/>
      <c r="W992" s="283"/>
      <c r="X992" s="102"/>
      <c r="Y992" s="284"/>
      <c r="Z992" s="284"/>
      <c r="AA992" s="284"/>
      <c r="AB992" s="206" t="str">
        <f t="shared" si="49"/>
        <v/>
      </c>
      <c r="AC992" s="285"/>
      <c r="AD992" s="286"/>
      <c r="AE992" s="102"/>
      <c r="AF992" s="287"/>
      <c r="AG992" s="287"/>
      <c r="AH992" s="102"/>
      <c r="AI992" s="279"/>
      <c r="AJ992" s="279"/>
      <c r="AK992" s="279"/>
      <c r="AL992" s="279"/>
      <c r="AM992" s="279"/>
      <c r="AN992" s="279"/>
      <c r="AO992" s="279"/>
      <c r="AP992" s="279"/>
      <c r="AQ992" s="92"/>
      <c r="AR992" s="279"/>
      <c r="AS992" s="279"/>
      <c r="AT992" s="279"/>
      <c r="AU992" s="279"/>
      <c r="AV992" s="279"/>
      <c r="AW992" s="279"/>
      <c r="AX992" s="279"/>
      <c r="AY992" s="279"/>
      <c r="AZ992" s="279"/>
      <c r="BA992" s="279"/>
      <c r="BB992" s="279"/>
      <c r="BC992" s="279"/>
      <c r="BD992" s="279"/>
      <c r="BE992" s="279"/>
      <c r="BF992" s="279"/>
      <c r="BG992" s="279"/>
      <c r="BH992" s="279"/>
      <c r="BI992" s="279"/>
      <c r="BJ992" s="279"/>
      <c r="BK992" s="279"/>
      <c r="BL992" s="279"/>
      <c r="BM992" s="279"/>
      <c r="BN992" s="279"/>
      <c r="BO992" s="279"/>
      <c r="BP992" s="279"/>
      <c r="BQ992" s="279"/>
      <c r="BR992" s="279"/>
      <c r="BS992" s="279"/>
      <c r="BT992" s="279"/>
      <c r="BU992" s="279"/>
      <c r="BV992" s="279"/>
      <c r="BW992" s="279"/>
      <c r="BX992" s="279"/>
      <c r="BY992" s="279"/>
      <c r="BZ992" s="279"/>
      <c r="CA992" s="279"/>
      <c r="CB992" s="279"/>
      <c r="CC992" s="279"/>
      <c r="CD992" s="279"/>
      <c r="CE992" s="279"/>
      <c r="CF992" s="279"/>
      <c r="CG992" s="279"/>
      <c r="CH992" s="279"/>
      <c r="CI992" s="279"/>
      <c r="CJ992" s="279"/>
      <c r="CK992" s="279"/>
      <c r="CL992" s="279"/>
      <c r="CM992" s="279"/>
      <c r="CN992" s="279"/>
      <c r="CO992" s="279"/>
      <c r="CP992" s="289" t="str">
        <f t="shared" si="50"/>
        <v/>
      </c>
      <c r="CQ992" s="202"/>
    </row>
    <row r="993" spans="1:95" x14ac:dyDescent="0.3">
      <c r="A993" s="99"/>
      <c r="B993" s="268">
        <f t="shared" si="51"/>
        <v>984</v>
      </c>
      <c r="C993" s="280"/>
      <c r="D993" s="280"/>
      <c r="F993" s="280"/>
      <c r="G993" s="282"/>
      <c r="H993" s="101"/>
      <c r="I993" s="283"/>
      <c r="J993" s="283"/>
      <c r="K993" s="283"/>
      <c r="L993" s="283"/>
      <c r="M993" s="283"/>
      <c r="N993" s="283"/>
      <c r="O993" s="283"/>
      <c r="P993" s="101"/>
      <c r="Q993" s="283"/>
      <c r="R993" s="283"/>
      <c r="S993" s="283"/>
      <c r="T993" s="283"/>
      <c r="U993" s="283"/>
      <c r="V993" s="283"/>
      <c r="W993" s="283"/>
      <c r="X993" s="102"/>
      <c r="Y993" s="284"/>
      <c r="Z993" s="284"/>
      <c r="AA993" s="284"/>
      <c r="AB993" s="206" t="str">
        <f t="shared" si="49"/>
        <v/>
      </c>
      <c r="AC993" s="285"/>
      <c r="AD993" s="286"/>
      <c r="AE993" s="102"/>
      <c r="AF993" s="287"/>
      <c r="AG993" s="287"/>
      <c r="AH993" s="102"/>
      <c r="AI993" s="279"/>
      <c r="AJ993" s="279"/>
      <c r="AK993" s="279"/>
      <c r="AL993" s="279"/>
      <c r="AM993" s="279"/>
      <c r="AN993" s="279"/>
      <c r="AO993" s="279"/>
      <c r="AP993" s="279"/>
      <c r="AQ993" s="92"/>
      <c r="AR993" s="279"/>
      <c r="AS993" s="279"/>
      <c r="AT993" s="279"/>
      <c r="AU993" s="279"/>
      <c r="AV993" s="279"/>
      <c r="AW993" s="279"/>
      <c r="AX993" s="279"/>
      <c r="AY993" s="279"/>
      <c r="AZ993" s="279"/>
      <c r="BA993" s="279"/>
      <c r="BB993" s="279"/>
      <c r="BC993" s="279"/>
      <c r="BD993" s="279"/>
      <c r="BE993" s="279"/>
      <c r="BF993" s="279"/>
      <c r="BG993" s="279"/>
      <c r="BH993" s="279"/>
      <c r="BI993" s="279"/>
      <c r="BJ993" s="279"/>
      <c r="BK993" s="279"/>
      <c r="BL993" s="279"/>
      <c r="BM993" s="279"/>
      <c r="BN993" s="279"/>
      <c r="BO993" s="279"/>
      <c r="BP993" s="279"/>
      <c r="BQ993" s="279"/>
      <c r="BR993" s="279"/>
      <c r="BS993" s="279"/>
      <c r="BT993" s="279"/>
      <c r="BU993" s="279"/>
      <c r="BV993" s="279"/>
      <c r="BW993" s="279"/>
      <c r="BX993" s="279"/>
      <c r="BY993" s="279"/>
      <c r="BZ993" s="279"/>
      <c r="CA993" s="279"/>
      <c r="CB993" s="279"/>
      <c r="CC993" s="279"/>
      <c r="CD993" s="279"/>
      <c r="CE993" s="279"/>
      <c r="CF993" s="279"/>
      <c r="CG993" s="279"/>
      <c r="CH993" s="279"/>
      <c r="CI993" s="279"/>
      <c r="CJ993" s="279"/>
      <c r="CK993" s="279"/>
      <c r="CL993" s="279"/>
      <c r="CM993" s="279"/>
      <c r="CN993" s="279"/>
      <c r="CO993" s="279"/>
      <c r="CP993" s="289" t="str">
        <f t="shared" si="50"/>
        <v/>
      </c>
      <c r="CQ993" s="202"/>
    </row>
    <row r="994" spans="1:95" x14ac:dyDescent="0.3">
      <c r="A994" s="99"/>
      <c r="B994" s="268">
        <f t="shared" si="51"/>
        <v>985</v>
      </c>
      <c r="C994" s="280"/>
      <c r="D994" s="280"/>
      <c r="F994" s="280"/>
      <c r="G994" s="282"/>
      <c r="H994" s="101"/>
      <c r="I994" s="283"/>
      <c r="J994" s="283"/>
      <c r="K994" s="283"/>
      <c r="L994" s="283"/>
      <c r="M994" s="283"/>
      <c r="N994" s="283"/>
      <c r="O994" s="283"/>
      <c r="P994" s="101"/>
      <c r="Q994" s="283"/>
      <c r="R994" s="283"/>
      <c r="S994" s="283"/>
      <c r="T994" s="283"/>
      <c r="U994" s="283"/>
      <c r="V994" s="283"/>
      <c r="W994" s="283"/>
      <c r="X994" s="102"/>
      <c r="Y994" s="284"/>
      <c r="Z994" s="284"/>
      <c r="AA994" s="284"/>
      <c r="AB994" s="206" t="str">
        <f t="shared" si="49"/>
        <v/>
      </c>
      <c r="AC994" s="285"/>
      <c r="AD994" s="286"/>
      <c r="AE994" s="102"/>
      <c r="AF994" s="287"/>
      <c r="AG994" s="287"/>
      <c r="AH994" s="102"/>
      <c r="AI994" s="279"/>
      <c r="AJ994" s="279"/>
      <c r="AK994" s="279"/>
      <c r="AL994" s="279"/>
      <c r="AM994" s="279"/>
      <c r="AN994" s="279"/>
      <c r="AO994" s="279"/>
      <c r="AP994" s="279"/>
      <c r="AQ994" s="92"/>
      <c r="AR994" s="279"/>
      <c r="AS994" s="279"/>
      <c r="AT994" s="279"/>
      <c r="AU994" s="279"/>
      <c r="AV994" s="279"/>
      <c r="AW994" s="279"/>
      <c r="AX994" s="279"/>
      <c r="AY994" s="279"/>
      <c r="AZ994" s="279"/>
      <c r="BA994" s="279"/>
      <c r="BB994" s="279"/>
      <c r="BC994" s="279"/>
      <c r="BD994" s="279"/>
      <c r="BE994" s="279"/>
      <c r="BF994" s="279"/>
      <c r="BG994" s="279"/>
      <c r="BH994" s="279"/>
      <c r="BI994" s="279"/>
      <c r="BJ994" s="279"/>
      <c r="BK994" s="279"/>
      <c r="BL994" s="279"/>
      <c r="BM994" s="279"/>
      <c r="BN994" s="279"/>
      <c r="BO994" s="279"/>
      <c r="BP994" s="279"/>
      <c r="BQ994" s="279"/>
      <c r="BR994" s="279"/>
      <c r="BS994" s="279"/>
      <c r="BT994" s="279"/>
      <c r="BU994" s="279"/>
      <c r="BV994" s="279"/>
      <c r="BW994" s="279"/>
      <c r="BX994" s="279"/>
      <c r="BY994" s="279"/>
      <c r="BZ994" s="279"/>
      <c r="CA994" s="279"/>
      <c r="CB994" s="279"/>
      <c r="CC994" s="279"/>
      <c r="CD994" s="279"/>
      <c r="CE994" s="279"/>
      <c r="CF994" s="279"/>
      <c r="CG994" s="279"/>
      <c r="CH994" s="279"/>
      <c r="CI994" s="279"/>
      <c r="CJ994" s="279"/>
      <c r="CK994" s="279"/>
      <c r="CL994" s="279"/>
      <c r="CM994" s="279"/>
      <c r="CN994" s="279"/>
      <c r="CO994" s="279"/>
      <c r="CP994" s="289" t="str">
        <f t="shared" si="50"/>
        <v/>
      </c>
      <c r="CQ994" s="202"/>
    </row>
    <row r="995" spans="1:95" x14ac:dyDescent="0.3">
      <c r="A995" s="99"/>
      <c r="B995" s="268">
        <f t="shared" si="51"/>
        <v>986</v>
      </c>
      <c r="C995" s="280"/>
      <c r="D995" s="280"/>
      <c r="F995" s="280"/>
      <c r="G995" s="282"/>
      <c r="H995" s="101"/>
      <c r="I995" s="283"/>
      <c r="J995" s="283"/>
      <c r="K995" s="283"/>
      <c r="L995" s="283"/>
      <c r="M995" s="283"/>
      <c r="N995" s="283"/>
      <c r="O995" s="283"/>
      <c r="P995" s="101"/>
      <c r="Q995" s="283"/>
      <c r="R995" s="283"/>
      <c r="S995" s="283"/>
      <c r="T995" s="283"/>
      <c r="U995" s="283"/>
      <c r="V995" s="283"/>
      <c r="W995" s="283"/>
      <c r="X995" s="102"/>
      <c r="Y995" s="284"/>
      <c r="Z995" s="284"/>
      <c r="AA995" s="284"/>
      <c r="AB995" s="206" t="str">
        <f t="shared" si="49"/>
        <v/>
      </c>
      <c r="AC995" s="285"/>
      <c r="AD995" s="286"/>
      <c r="AE995" s="102"/>
      <c r="AF995" s="287"/>
      <c r="AG995" s="287"/>
      <c r="AH995" s="102"/>
      <c r="AI995" s="279"/>
      <c r="AJ995" s="279"/>
      <c r="AK995" s="279"/>
      <c r="AL995" s="279"/>
      <c r="AM995" s="279"/>
      <c r="AN995" s="279"/>
      <c r="AO995" s="279"/>
      <c r="AP995" s="279"/>
      <c r="AQ995" s="92"/>
      <c r="AR995" s="279"/>
      <c r="AS995" s="279"/>
      <c r="AT995" s="279"/>
      <c r="AU995" s="279"/>
      <c r="AV995" s="279"/>
      <c r="AW995" s="279"/>
      <c r="AX995" s="279"/>
      <c r="AY995" s="279"/>
      <c r="AZ995" s="279"/>
      <c r="BA995" s="279"/>
      <c r="BB995" s="279"/>
      <c r="BC995" s="279"/>
      <c r="BD995" s="279"/>
      <c r="BE995" s="279"/>
      <c r="BF995" s="279"/>
      <c r="BG995" s="279"/>
      <c r="BH995" s="279"/>
      <c r="BI995" s="279"/>
      <c r="BJ995" s="279"/>
      <c r="BK995" s="279"/>
      <c r="BL995" s="279"/>
      <c r="BM995" s="279"/>
      <c r="BN995" s="279"/>
      <c r="BO995" s="279"/>
      <c r="BP995" s="279"/>
      <c r="BQ995" s="279"/>
      <c r="BR995" s="279"/>
      <c r="BS995" s="279"/>
      <c r="BT995" s="279"/>
      <c r="BU995" s="279"/>
      <c r="BV995" s="279"/>
      <c r="BW995" s="279"/>
      <c r="BX995" s="279"/>
      <c r="BY995" s="279"/>
      <c r="BZ995" s="279"/>
      <c r="CA995" s="279"/>
      <c r="CB995" s="279"/>
      <c r="CC995" s="279"/>
      <c r="CD995" s="279"/>
      <c r="CE995" s="279"/>
      <c r="CF995" s="279"/>
      <c r="CG995" s="279"/>
      <c r="CH995" s="279"/>
      <c r="CI995" s="279"/>
      <c r="CJ995" s="279"/>
      <c r="CK995" s="279"/>
      <c r="CL995" s="279"/>
      <c r="CM995" s="279"/>
      <c r="CN995" s="279"/>
      <c r="CO995" s="279"/>
      <c r="CP995" s="289" t="str">
        <f t="shared" si="50"/>
        <v/>
      </c>
      <c r="CQ995" s="202"/>
    </row>
    <row r="996" spans="1:95" x14ac:dyDescent="0.3">
      <c r="A996" s="99"/>
      <c r="B996" s="268">
        <f t="shared" si="51"/>
        <v>987</v>
      </c>
      <c r="C996" s="280"/>
      <c r="D996" s="280"/>
      <c r="F996" s="280"/>
      <c r="G996" s="282"/>
      <c r="H996" s="101"/>
      <c r="I996" s="283"/>
      <c r="J996" s="283"/>
      <c r="K996" s="283"/>
      <c r="L996" s="283"/>
      <c r="M996" s="283"/>
      <c r="N996" s="283"/>
      <c r="O996" s="283"/>
      <c r="P996" s="101"/>
      <c r="Q996" s="283"/>
      <c r="R996" s="283"/>
      <c r="S996" s="283"/>
      <c r="T996" s="283"/>
      <c r="U996" s="283"/>
      <c r="V996" s="283"/>
      <c r="W996" s="283"/>
      <c r="X996" s="102"/>
      <c r="Y996" s="284"/>
      <c r="Z996" s="284"/>
      <c r="AA996" s="284"/>
      <c r="AB996" s="206" t="str">
        <f t="shared" si="49"/>
        <v/>
      </c>
      <c r="AC996" s="285"/>
      <c r="AD996" s="286"/>
      <c r="AE996" s="102"/>
      <c r="AF996" s="287"/>
      <c r="AG996" s="287"/>
      <c r="AH996" s="102"/>
      <c r="AI996" s="279"/>
      <c r="AJ996" s="279"/>
      <c r="AK996" s="279"/>
      <c r="AL996" s="279"/>
      <c r="AM996" s="279"/>
      <c r="AN996" s="279"/>
      <c r="AO996" s="279"/>
      <c r="AP996" s="279"/>
      <c r="AQ996" s="92"/>
      <c r="AR996" s="279"/>
      <c r="AS996" s="279"/>
      <c r="AT996" s="279"/>
      <c r="AU996" s="279"/>
      <c r="AV996" s="279"/>
      <c r="AW996" s="279"/>
      <c r="AX996" s="279"/>
      <c r="AY996" s="279"/>
      <c r="AZ996" s="279"/>
      <c r="BA996" s="279"/>
      <c r="BB996" s="279"/>
      <c r="BC996" s="279"/>
      <c r="BD996" s="279"/>
      <c r="BE996" s="279"/>
      <c r="BF996" s="279"/>
      <c r="BG996" s="279"/>
      <c r="BH996" s="279"/>
      <c r="BI996" s="279"/>
      <c r="BJ996" s="279"/>
      <c r="BK996" s="279"/>
      <c r="BL996" s="279"/>
      <c r="BM996" s="279"/>
      <c r="BN996" s="279"/>
      <c r="BO996" s="279"/>
      <c r="BP996" s="279"/>
      <c r="BQ996" s="279"/>
      <c r="BR996" s="279"/>
      <c r="BS996" s="279"/>
      <c r="BT996" s="279"/>
      <c r="BU996" s="279"/>
      <c r="BV996" s="279"/>
      <c r="BW996" s="279"/>
      <c r="BX996" s="279"/>
      <c r="BY996" s="279"/>
      <c r="BZ996" s="279"/>
      <c r="CA996" s="279"/>
      <c r="CB996" s="279"/>
      <c r="CC996" s="279"/>
      <c r="CD996" s="279"/>
      <c r="CE996" s="279"/>
      <c r="CF996" s="279"/>
      <c r="CG996" s="279"/>
      <c r="CH996" s="279"/>
      <c r="CI996" s="279"/>
      <c r="CJ996" s="279"/>
      <c r="CK996" s="279"/>
      <c r="CL996" s="279"/>
      <c r="CM996" s="279"/>
      <c r="CN996" s="279"/>
      <c r="CO996" s="279"/>
      <c r="CP996" s="289" t="str">
        <f t="shared" si="50"/>
        <v/>
      </c>
      <c r="CQ996" s="202"/>
    </row>
    <row r="997" spans="1:95" x14ac:dyDescent="0.3">
      <c r="A997" s="99"/>
      <c r="B997" s="268">
        <f t="shared" si="51"/>
        <v>988</v>
      </c>
      <c r="C997" s="280"/>
      <c r="D997" s="280"/>
      <c r="F997" s="280"/>
      <c r="G997" s="282"/>
      <c r="H997" s="101"/>
      <c r="I997" s="283"/>
      <c r="J997" s="283"/>
      <c r="K997" s="283"/>
      <c r="L997" s="283"/>
      <c r="M997" s="283"/>
      <c r="N997" s="283"/>
      <c r="O997" s="283"/>
      <c r="P997" s="101"/>
      <c r="Q997" s="283"/>
      <c r="R997" s="283"/>
      <c r="S997" s="283"/>
      <c r="T997" s="283"/>
      <c r="U997" s="283"/>
      <c r="V997" s="283"/>
      <c r="W997" s="283"/>
      <c r="X997" s="102"/>
      <c r="Y997" s="284"/>
      <c r="Z997" s="284"/>
      <c r="AA997" s="284"/>
      <c r="AB997" s="206" t="str">
        <f t="shared" si="49"/>
        <v/>
      </c>
      <c r="AC997" s="285"/>
      <c r="AD997" s="286"/>
      <c r="AE997" s="102"/>
      <c r="AF997" s="287"/>
      <c r="AG997" s="287"/>
      <c r="AH997" s="102"/>
      <c r="AI997" s="279"/>
      <c r="AJ997" s="279"/>
      <c r="AK997" s="279"/>
      <c r="AL997" s="279"/>
      <c r="AM997" s="279"/>
      <c r="AN997" s="279"/>
      <c r="AO997" s="279"/>
      <c r="AP997" s="279"/>
      <c r="AQ997" s="92"/>
      <c r="AR997" s="279"/>
      <c r="AS997" s="279"/>
      <c r="AT997" s="279"/>
      <c r="AU997" s="279"/>
      <c r="AV997" s="279"/>
      <c r="AW997" s="279"/>
      <c r="AX997" s="279"/>
      <c r="AY997" s="279"/>
      <c r="AZ997" s="279"/>
      <c r="BA997" s="279"/>
      <c r="BB997" s="279"/>
      <c r="BC997" s="279"/>
      <c r="BD997" s="279"/>
      <c r="BE997" s="279"/>
      <c r="BF997" s="279"/>
      <c r="BG997" s="279"/>
      <c r="BH997" s="279"/>
      <c r="BI997" s="279"/>
      <c r="BJ997" s="279"/>
      <c r="BK997" s="279"/>
      <c r="BL997" s="279"/>
      <c r="BM997" s="279"/>
      <c r="BN997" s="279"/>
      <c r="BO997" s="279"/>
      <c r="BP997" s="279"/>
      <c r="BQ997" s="279"/>
      <c r="BR997" s="279"/>
      <c r="BS997" s="279"/>
      <c r="BT997" s="279"/>
      <c r="BU997" s="279"/>
      <c r="BV997" s="279"/>
      <c r="BW997" s="279"/>
      <c r="BX997" s="279"/>
      <c r="BY997" s="279"/>
      <c r="BZ997" s="279"/>
      <c r="CA997" s="279"/>
      <c r="CB997" s="279"/>
      <c r="CC997" s="279"/>
      <c r="CD997" s="279"/>
      <c r="CE997" s="279"/>
      <c r="CF997" s="279"/>
      <c r="CG997" s="279"/>
      <c r="CH997" s="279"/>
      <c r="CI997" s="279"/>
      <c r="CJ997" s="279"/>
      <c r="CK997" s="279"/>
      <c r="CL997" s="279"/>
      <c r="CM997" s="279"/>
      <c r="CN997" s="279"/>
      <c r="CO997" s="279"/>
      <c r="CP997" s="289" t="str">
        <f t="shared" si="50"/>
        <v/>
      </c>
      <c r="CQ997" s="202"/>
    </row>
    <row r="998" spans="1:95" x14ac:dyDescent="0.3">
      <c r="A998" s="99"/>
      <c r="B998" s="268">
        <f t="shared" si="51"/>
        <v>989</v>
      </c>
      <c r="C998" s="280"/>
      <c r="D998" s="280"/>
      <c r="F998" s="280"/>
      <c r="G998" s="282"/>
      <c r="H998" s="101"/>
      <c r="I998" s="283"/>
      <c r="J998" s="283"/>
      <c r="K998" s="283"/>
      <c r="L998" s="283"/>
      <c r="M998" s="283"/>
      <c r="N998" s="283"/>
      <c r="O998" s="283"/>
      <c r="P998" s="101"/>
      <c r="Q998" s="283"/>
      <c r="R998" s="283"/>
      <c r="S998" s="283"/>
      <c r="T998" s="283"/>
      <c r="U998" s="283"/>
      <c r="V998" s="283"/>
      <c r="W998" s="283"/>
      <c r="X998" s="102"/>
      <c r="Y998" s="284"/>
      <c r="Z998" s="284"/>
      <c r="AA998" s="284"/>
      <c r="AB998" s="206" t="str">
        <f t="shared" si="49"/>
        <v/>
      </c>
      <c r="AC998" s="285"/>
      <c r="AD998" s="286"/>
      <c r="AE998" s="102"/>
      <c r="AF998" s="287"/>
      <c r="AG998" s="287"/>
      <c r="AH998" s="102"/>
      <c r="AI998" s="279"/>
      <c r="AJ998" s="279"/>
      <c r="AK998" s="279"/>
      <c r="AL998" s="279"/>
      <c r="AM998" s="279"/>
      <c r="AN998" s="279"/>
      <c r="AO998" s="279"/>
      <c r="AP998" s="279"/>
      <c r="AQ998" s="92"/>
      <c r="AR998" s="279"/>
      <c r="AS998" s="279"/>
      <c r="AT998" s="279"/>
      <c r="AU998" s="279"/>
      <c r="AV998" s="279"/>
      <c r="AW998" s="279"/>
      <c r="AX998" s="279"/>
      <c r="AY998" s="279"/>
      <c r="AZ998" s="279"/>
      <c r="BA998" s="279"/>
      <c r="BB998" s="279"/>
      <c r="BC998" s="279"/>
      <c r="BD998" s="279"/>
      <c r="BE998" s="279"/>
      <c r="BF998" s="279"/>
      <c r="BG998" s="279"/>
      <c r="BH998" s="279"/>
      <c r="BI998" s="279"/>
      <c r="BJ998" s="279"/>
      <c r="BK998" s="279"/>
      <c r="BL998" s="279"/>
      <c r="BM998" s="279"/>
      <c r="BN998" s="279"/>
      <c r="BO998" s="279"/>
      <c r="BP998" s="279"/>
      <c r="BQ998" s="279"/>
      <c r="BR998" s="279"/>
      <c r="BS998" s="279"/>
      <c r="BT998" s="279"/>
      <c r="BU998" s="279"/>
      <c r="BV998" s="279"/>
      <c r="BW998" s="279"/>
      <c r="BX998" s="279"/>
      <c r="BY998" s="279"/>
      <c r="BZ998" s="279"/>
      <c r="CA998" s="279"/>
      <c r="CB998" s="279"/>
      <c r="CC998" s="279"/>
      <c r="CD998" s="279"/>
      <c r="CE998" s="279"/>
      <c r="CF998" s="279"/>
      <c r="CG998" s="279"/>
      <c r="CH998" s="279"/>
      <c r="CI998" s="279"/>
      <c r="CJ998" s="279"/>
      <c r="CK998" s="279"/>
      <c r="CL998" s="279"/>
      <c r="CM998" s="279"/>
      <c r="CN998" s="279"/>
      <c r="CO998" s="279"/>
      <c r="CP998" s="289" t="str">
        <f t="shared" si="50"/>
        <v/>
      </c>
      <c r="CQ998" s="202"/>
    </row>
    <row r="999" spans="1:95" x14ac:dyDescent="0.3">
      <c r="A999" s="99"/>
      <c r="B999" s="268">
        <f t="shared" si="51"/>
        <v>990</v>
      </c>
      <c r="C999" s="280"/>
      <c r="D999" s="280"/>
      <c r="F999" s="280"/>
      <c r="G999" s="282"/>
      <c r="H999" s="101"/>
      <c r="I999" s="283"/>
      <c r="J999" s="283"/>
      <c r="K999" s="283"/>
      <c r="L999" s="283"/>
      <c r="M999" s="283"/>
      <c r="N999" s="283"/>
      <c r="O999" s="283"/>
      <c r="P999" s="101"/>
      <c r="Q999" s="283"/>
      <c r="R999" s="283"/>
      <c r="S999" s="283"/>
      <c r="T999" s="283"/>
      <c r="U999" s="283"/>
      <c r="V999" s="283"/>
      <c r="W999" s="283"/>
      <c r="X999" s="102"/>
      <c r="Y999" s="284"/>
      <c r="Z999" s="284"/>
      <c r="AA999" s="284"/>
      <c r="AB999" s="206" t="str">
        <f t="shared" si="49"/>
        <v/>
      </c>
      <c r="AC999" s="285"/>
      <c r="AD999" s="286"/>
      <c r="AE999" s="102"/>
      <c r="AF999" s="287"/>
      <c r="AG999" s="287"/>
      <c r="AH999" s="102"/>
      <c r="AI999" s="279"/>
      <c r="AJ999" s="279"/>
      <c r="AK999" s="279"/>
      <c r="AL999" s="279"/>
      <c r="AM999" s="279"/>
      <c r="AN999" s="279"/>
      <c r="AO999" s="279"/>
      <c r="AP999" s="279"/>
      <c r="AQ999" s="92"/>
      <c r="AR999" s="279"/>
      <c r="AS999" s="279"/>
      <c r="AT999" s="279"/>
      <c r="AU999" s="279"/>
      <c r="AV999" s="279"/>
      <c r="AW999" s="279"/>
      <c r="AX999" s="279"/>
      <c r="AY999" s="279"/>
      <c r="AZ999" s="279"/>
      <c r="BA999" s="279"/>
      <c r="BB999" s="279"/>
      <c r="BC999" s="279"/>
      <c r="BD999" s="279"/>
      <c r="BE999" s="279"/>
      <c r="BF999" s="279"/>
      <c r="BG999" s="279"/>
      <c r="BH999" s="279"/>
      <c r="BI999" s="279"/>
      <c r="BJ999" s="279"/>
      <c r="BK999" s="279"/>
      <c r="BL999" s="279"/>
      <c r="BM999" s="279"/>
      <c r="BN999" s="279"/>
      <c r="BO999" s="279"/>
      <c r="BP999" s="279"/>
      <c r="BQ999" s="279"/>
      <c r="BR999" s="279"/>
      <c r="BS999" s="279"/>
      <c r="BT999" s="279"/>
      <c r="BU999" s="279"/>
      <c r="BV999" s="279"/>
      <c r="BW999" s="279"/>
      <c r="BX999" s="279"/>
      <c r="BY999" s="279"/>
      <c r="BZ999" s="279"/>
      <c r="CA999" s="279"/>
      <c r="CB999" s="279"/>
      <c r="CC999" s="279"/>
      <c r="CD999" s="279"/>
      <c r="CE999" s="279"/>
      <c r="CF999" s="279"/>
      <c r="CG999" s="279"/>
      <c r="CH999" s="279"/>
      <c r="CI999" s="279"/>
      <c r="CJ999" s="279"/>
      <c r="CK999" s="279"/>
      <c r="CL999" s="279"/>
      <c r="CM999" s="279"/>
      <c r="CN999" s="279"/>
      <c r="CO999" s="279"/>
      <c r="CP999" s="289" t="str">
        <f t="shared" si="50"/>
        <v/>
      </c>
      <c r="CQ999" s="202"/>
    </row>
    <row r="1000" spans="1:95" x14ac:dyDescent="0.3">
      <c r="A1000" s="99"/>
      <c r="B1000" s="268">
        <f t="shared" si="51"/>
        <v>991</v>
      </c>
      <c r="C1000" s="280"/>
      <c r="D1000" s="280"/>
      <c r="F1000" s="280"/>
      <c r="G1000" s="282"/>
      <c r="H1000" s="101"/>
      <c r="I1000" s="283"/>
      <c r="J1000" s="283"/>
      <c r="K1000" s="283"/>
      <c r="L1000" s="283"/>
      <c r="M1000" s="283"/>
      <c r="N1000" s="283"/>
      <c r="O1000" s="283"/>
      <c r="P1000" s="101"/>
      <c r="Q1000" s="283"/>
      <c r="R1000" s="283"/>
      <c r="S1000" s="283"/>
      <c r="T1000" s="283"/>
      <c r="U1000" s="283"/>
      <c r="V1000" s="283"/>
      <c r="W1000" s="283"/>
      <c r="X1000" s="102"/>
      <c r="Y1000" s="284"/>
      <c r="Z1000" s="284"/>
      <c r="AA1000" s="284"/>
      <c r="AB1000" s="206" t="str">
        <f t="shared" si="49"/>
        <v/>
      </c>
      <c r="AC1000" s="285"/>
      <c r="AD1000" s="286"/>
      <c r="AE1000" s="102"/>
      <c r="AF1000" s="287"/>
      <c r="AG1000" s="287"/>
      <c r="AH1000" s="102"/>
      <c r="AI1000" s="279"/>
      <c r="AJ1000" s="279"/>
      <c r="AK1000" s="279"/>
      <c r="AL1000" s="279"/>
      <c r="AM1000" s="279"/>
      <c r="AN1000" s="279"/>
      <c r="AO1000" s="279"/>
      <c r="AP1000" s="279"/>
      <c r="AQ1000" s="92"/>
      <c r="AR1000" s="279"/>
      <c r="AS1000" s="279"/>
      <c r="AT1000" s="279"/>
      <c r="AU1000" s="279"/>
      <c r="AV1000" s="279"/>
      <c r="AW1000" s="279"/>
      <c r="AX1000" s="279"/>
      <c r="AY1000" s="279"/>
      <c r="AZ1000" s="279"/>
      <c r="BA1000" s="279"/>
      <c r="BB1000" s="279"/>
      <c r="BC1000" s="279"/>
      <c r="BD1000" s="279"/>
      <c r="BE1000" s="279"/>
      <c r="BF1000" s="279"/>
      <c r="BG1000" s="279"/>
      <c r="BH1000" s="279"/>
      <c r="BI1000" s="279"/>
      <c r="BJ1000" s="279"/>
      <c r="BK1000" s="279"/>
      <c r="BL1000" s="279"/>
      <c r="BM1000" s="279"/>
      <c r="BN1000" s="279"/>
      <c r="BO1000" s="279"/>
      <c r="BP1000" s="279"/>
      <c r="BQ1000" s="279"/>
      <c r="BR1000" s="279"/>
      <c r="BS1000" s="279"/>
      <c r="BT1000" s="279"/>
      <c r="BU1000" s="279"/>
      <c r="BV1000" s="279"/>
      <c r="BW1000" s="279"/>
      <c r="BX1000" s="279"/>
      <c r="BY1000" s="279"/>
      <c r="BZ1000" s="279"/>
      <c r="CA1000" s="279"/>
      <c r="CB1000" s="279"/>
      <c r="CC1000" s="279"/>
      <c r="CD1000" s="279"/>
      <c r="CE1000" s="279"/>
      <c r="CF1000" s="279"/>
      <c r="CG1000" s="279"/>
      <c r="CH1000" s="279"/>
      <c r="CI1000" s="279"/>
      <c r="CJ1000" s="279"/>
      <c r="CK1000" s="279"/>
      <c r="CL1000" s="279"/>
      <c r="CM1000" s="279"/>
      <c r="CN1000" s="279"/>
      <c r="CO1000" s="279"/>
      <c r="CP1000" s="289" t="str">
        <f t="shared" si="50"/>
        <v/>
      </c>
      <c r="CQ1000" s="202"/>
    </row>
    <row r="1001" spans="1:95" x14ac:dyDescent="0.3">
      <c r="A1001" s="99"/>
      <c r="B1001" s="268">
        <f t="shared" si="51"/>
        <v>992</v>
      </c>
      <c r="C1001" s="280"/>
      <c r="D1001" s="280"/>
      <c r="F1001" s="280"/>
      <c r="G1001" s="282"/>
      <c r="H1001" s="101"/>
      <c r="I1001" s="283"/>
      <c r="J1001" s="283"/>
      <c r="K1001" s="283"/>
      <c r="L1001" s="283"/>
      <c r="M1001" s="283"/>
      <c r="N1001" s="283"/>
      <c r="O1001" s="283"/>
      <c r="P1001" s="101"/>
      <c r="Q1001" s="283"/>
      <c r="R1001" s="283"/>
      <c r="S1001" s="283"/>
      <c r="T1001" s="283"/>
      <c r="U1001" s="283"/>
      <c r="V1001" s="283"/>
      <c r="W1001" s="283"/>
      <c r="X1001" s="102"/>
      <c r="Y1001" s="284"/>
      <c r="Z1001" s="284"/>
      <c r="AA1001" s="284"/>
      <c r="AB1001" s="206" t="str">
        <f t="shared" si="49"/>
        <v/>
      </c>
      <c r="AC1001" s="285"/>
      <c r="AD1001" s="286"/>
      <c r="AE1001" s="102"/>
      <c r="AF1001" s="287"/>
      <c r="AG1001" s="287"/>
      <c r="AH1001" s="102"/>
      <c r="AI1001" s="279"/>
      <c r="AJ1001" s="279"/>
      <c r="AK1001" s="279"/>
      <c r="AL1001" s="279"/>
      <c r="AM1001" s="279"/>
      <c r="AN1001" s="279"/>
      <c r="AO1001" s="279"/>
      <c r="AP1001" s="279"/>
      <c r="AQ1001" s="92"/>
      <c r="AR1001" s="279"/>
      <c r="AS1001" s="279"/>
      <c r="AT1001" s="279"/>
      <c r="AU1001" s="279"/>
      <c r="AV1001" s="279"/>
      <c r="AW1001" s="279"/>
      <c r="AX1001" s="279"/>
      <c r="AY1001" s="279"/>
      <c r="AZ1001" s="279"/>
      <c r="BA1001" s="279"/>
      <c r="BB1001" s="279"/>
      <c r="BC1001" s="279"/>
      <c r="BD1001" s="279"/>
      <c r="BE1001" s="279"/>
      <c r="BF1001" s="279"/>
      <c r="BG1001" s="279"/>
      <c r="BH1001" s="279"/>
      <c r="BI1001" s="279"/>
      <c r="BJ1001" s="279"/>
      <c r="BK1001" s="279"/>
      <c r="BL1001" s="279"/>
      <c r="BM1001" s="279"/>
      <c r="BN1001" s="279"/>
      <c r="BO1001" s="279"/>
      <c r="BP1001" s="279"/>
      <c r="BQ1001" s="279"/>
      <c r="BR1001" s="279"/>
      <c r="BS1001" s="279"/>
      <c r="BT1001" s="279"/>
      <c r="BU1001" s="279"/>
      <c r="BV1001" s="279"/>
      <c r="BW1001" s="279"/>
      <c r="BX1001" s="279"/>
      <c r="BY1001" s="279"/>
      <c r="BZ1001" s="279"/>
      <c r="CA1001" s="279"/>
      <c r="CB1001" s="279"/>
      <c r="CC1001" s="279"/>
      <c r="CD1001" s="279"/>
      <c r="CE1001" s="279"/>
      <c r="CF1001" s="279"/>
      <c r="CG1001" s="279"/>
      <c r="CH1001" s="279"/>
      <c r="CI1001" s="279"/>
      <c r="CJ1001" s="279"/>
      <c r="CK1001" s="279"/>
      <c r="CL1001" s="279"/>
      <c r="CM1001" s="279"/>
      <c r="CN1001" s="279"/>
      <c r="CO1001" s="279"/>
      <c r="CP1001" s="289" t="str">
        <f t="shared" si="50"/>
        <v/>
      </c>
      <c r="CQ1001" s="202"/>
    </row>
    <row r="1002" spans="1:95" x14ac:dyDescent="0.3">
      <c r="A1002" s="99"/>
      <c r="B1002" s="268">
        <f t="shared" si="51"/>
        <v>993</v>
      </c>
      <c r="C1002" s="280"/>
      <c r="D1002" s="280"/>
      <c r="F1002" s="280"/>
      <c r="G1002" s="282"/>
      <c r="H1002" s="101"/>
      <c r="I1002" s="283"/>
      <c r="J1002" s="283"/>
      <c r="K1002" s="283"/>
      <c r="L1002" s="283"/>
      <c r="M1002" s="283"/>
      <c r="N1002" s="283"/>
      <c r="O1002" s="283"/>
      <c r="P1002" s="101"/>
      <c r="Q1002" s="283"/>
      <c r="R1002" s="283"/>
      <c r="S1002" s="283"/>
      <c r="T1002" s="283"/>
      <c r="U1002" s="283"/>
      <c r="V1002" s="283"/>
      <c r="W1002" s="283"/>
      <c r="X1002" s="102"/>
      <c r="Y1002" s="284"/>
      <c r="Z1002" s="284"/>
      <c r="AA1002" s="284"/>
      <c r="AB1002" s="206" t="str">
        <f t="shared" si="49"/>
        <v/>
      </c>
      <c r="AC1002" s="285"/>
      <c r="AD1002" s="286"/>
      <c r="AE1002" s="102"/>
      <c r="AF1002" s="287"/>
      <c r="AG1002" s="287"/>
      <c r="AH1002" s="102"/>
      <c r="AI1002" s="279"/>
      <c r="AJ1002" s="279"/>
      <c r="AK1002" s="279"/>
      <c r="AL1002" s="279"/>
      <c r="AM1002" s="279"/>
      <c r="AN1002" s="279"/>
      <c r="AO1002" s="279"/>
      <c r="AP1002" s="279"/>
      <c r="AQ1002" s="92"/>
      <c r="AR1002" s="279"/>
      <c r="AS1002" s="279"/>
      <c r="AT1002" s="279"/>
      <c r="AU1002" s="279"/>
      <c r="AV1002" s="279"/>
      <c r="AW1002" s="279"/>
      <c r="AX1002" s="279"/>
      <c r="AY1002" s="279"/>
      <c r="AZ1002" s="279"/>
      <c r="BA1002" s="279"/>
      <c r="BB1002" s="279"/>
      <c r="BC1002" s="279"/>
      <c r="BD1002" s="279"/>
      <c r="BE1002" s="279"/>
      <c r="BF1002" s="279"/>
      <c r="BG1002" s="279"/>
      <c r="BH1002" s="279"/>
      <c r="BI1002" s="279"/>
      <c r="BJ1002" s="279"/>
      <c r="BK1002" s="279"/>
      <c r="BL1002" s="279"/>
      <c r="BM1002" s="279"/>
      <c r="BN1002" s="279"/>
      <c r="BO1002" s="279"/>
      <c r="BP1002" s="279"/>
      <c r="BQ1002" s="279"/>
      <c r="BR1002" s="279"/>
      <c r="BS1002" s="279"/>
      <c r="BT1002" s="279"/>
      <c r="BU1002" s="279"/>
      <c r="BV1002" s="279"/>
      <c r="BW1002" s="279"/>
      <c r="BX1002" s="279"/>
      <c r="BY1002" s="279"/>
      <c r="BZ1002" s="279"/>
      <c r="CA1002" s="279"/>
      <c r="CB1002" s="279"/>
      <c r="CC1002" s="279"/>
      <c r="CD1002" s="279"/>
      <c r="CE1002" s="279"/>
      <c r="CF1002" s="279"/>
      <c r="CG1002" s="279"/>
      <c r="CH1002" s="279"/>
      <c r="CI1002" s="279"/>
      <c r="CJ1002" s="279"/>
      <c r="CK1002" s="279"/>
      <c r="CL1002" s="279"/>
      <c r="CM1002" s="279"/>
      <c r="CN1002" s="279"/>
      <c r="CO1002" s="279"/>
      <c r="CP1002" s="289" t="str">
        <f t="shared" si="50"/>
        <v/>
      </c>
      <c r="CQ1002" s="202"/>
    </row>
    <row r="1003" spans="1:95" x14ac:dyDescent="0.3">
      <c r="A1003" s="99"/>
      <c r="B1003" s="268">
        <f t="shared" si="51"/>
        <v>994</v>
      </c>
      <c r="C1003" s="280"/>
      <c r="D1003" s="280"/>
      <c r="F1003" s="280"/>
      <c r="G1003" s="282"/>
      <c r="H1003" s="101"/>
      <c r="I1003" s="283"/>
      <c r="J1003" s="283"/>
      <c r="K1003" s="283"/>
      <c r="L1003" s="283"/>
      <c r="M1003" s="283"/>
      <c r="N1003" s="283"/>
      <c r="O1003" s="283"/>
      <c r="P1003" s="101"/>
      <c r="Q1003" s="283"/>
      <c r="R1003" s="283"/>
      <c r="S1003" s="283"/>
      <c r="T1003" s="283"/>
      <c r="U1003" s="283"/>
      <c r="V1003" s="283"/>
      <c r="W1003" s="283"/>
      <c r="X1003" s="102"/>
      <c r="Y1003" s="284"/>
      <c r="Z1003" s="284"/>
      <c r="AA1003" s="284"/>
      <c r="AB1003" s="206" t="str">
        <f t="shared" si="49"/>
        <v/>
      </c>
      <c r="AC1003" s="285"/>
      <c r="AD1003" s="286"/>
      <c r="AE1003" s="102"/>
      <c r="AF1003" s="287"/>
      <c r="AG1003" s="287"/>
      <c r="AH1003" s="102"/>
      <c r="AI1003" s="279"/>
      <c r="AJ1003" s="279"/>
      <c r="AK1003" s="279"/>
      <c r="AL1003" s="279"/>
      <c r="AM1003" s="279"/>
      <c r="AN1003" s="279"/>
      <c r="AO1003" s="279"/>
      <c r="AP1003" s="279"/>
      <c r="AQ1003" s="92"/>
      <c r="AR1003" s="279"/>
      <c r="AS1003" s="279"/>
      <c r="AT1003" s="279"/>
      <c r="AU1003" s="279"/>
      <c r="AV1003" s="279"/>
      <c r="AW1003" s="279"/>
      <c r="AX1003" s="279"/>
      <c r="AY1003" s="279"/>
      <c r="AZ1003" s="279"/>
      <c r="BA1003" s="279"/>
      <c r="BB1003" s="279"/>
      <c r="BC1003" s="279"/>
      <c r="BD1003" s="279"/>
      <c r="BE1003" s="279"/>
      <c r="BF1003" s="279"/>
      <c r="BG1003" s="279"/>
      <c r="BH1003" s="279"/>
      <c r="BI1003" s="279"/>
      <c r="BJ1003" s="279"/>
      <c r="BK1003" s="279"/>
      <c r="BL1003" s="279"/>
      <c r="BM1003" s="279"/>
      <c r="BN1003" s="279"/>
      <c r="BO1003" s="279"/>
      <c r="BP1003" s="279"/>
      <c r="BQ1003" s="279"/>
      <c r="BR1003" s="279"/>
      <c r="BS1003" s="279"/>
      <c r="BT1003" s="279"/>
      <c r="BU1003" s="279"/>
      <c r="BV1003" s="279"/>
      <c r="BW1003" s="279"/>
      <c r="BX1003" s="279"/>
      <c r="BY1003" s="279"/>
      <c r="BZ1003" s="279"/>
      <c r="CA1003" s="279"/>
      <c r="CB1003" s="279"/>
      <c r="CC1003" s="279"/>
      <c r="CD1003" s="279"/>
      <c r="CE1003" s="279"/>
      <c r="CF1003" s="279"/>
      <c r="CG1003" s="279"/>
      <c r="CH1003" s="279"/>
      <c r="CI1003" s="279"/>
      <c r="CJ1003" s="279"/>
      <c r="CK1003" s="279"/>
      <c r="CL1003" s="279"/>
      <c r="CM1003" s="279"/>
      <c r="CN1003" s="279"/>
      <c r="CO1003" s="279"/>
      <c r="CP1003" s="289" t="str">
        <f t="shared" si="50"/>
        <v/>
      </c>
      <c r="CQ1003" s="202"/>
    </row>
    <row r="1004" spans="1:95" x14ac:dyDescent="0.3">
      <c r="A1004" s="99"/>
      <c r="B1004" s="268">
        <f t="shared" si="51"/>
        <v>995</v>
      </c>
      <c r="C1004" s="280"/>
      <c r="D1004" s="280"/>
      <c r="F1004" s="280"/>
      <c r="G1004" s="282"/>
      <c r="H1004" s="101"/>
      <c r="I1004" s="283"/>
      <c r="J1004" s="283"/>
      <c r="K1004" s="283"/>
      <c r="L1004" s="283"/>
      <c r="M1004" s="283"/>
      <c r="N1004" s="283"/>
      <c r="O1004" s="283"/>
      <c r="P1004" s="101"/>
      <c r="Q1004" s="283"/>
      <c r="R1004" s="283"/>
      <c r="S1004" s="283"/>
      <c r="T1004" s="283"/>
      <c r="U1004" s="283"/>
      <c r="V1004" s="283"/>
      <c r="W1004" s="283"/>
      <c r="X1004" s="102"/>
      <c r="Y1004" s="284"/>
      <c r="Z1004" s="284"/>
      <c r="AA1004" s="284"/>
      <c r="AB1004" s="206" t="str">
        <f t="shared" si="49"/>
        <v/>
      </c>
      <c r="AC1004" s="285"/>
      <c r="AD1004" s="286"/>
      <c r="AE1004" s="102"/>
      <c r="AF1004" s="287"/>
      <c r="AG1004" s="287"/>
      <c r="AH1004" s="102"/>
      <c r="AI1004" s="279"/>
      <c r="AJ1004" s="279"/>
      <c r="AK1004" s="279"/>
      <c r="AL1004" s="279"/>
      <c r="AM1004" s="279"/>
      <c r="AN1004" s="279"/>
      <c r="AO1004" s="279"/>
      <c r="AP1004" s="279"/>
      <c r="AQ1004" s="92"/>
      <c r="AR1004" s="279"/>
      <c r="AS1004" s="279"/>
      <c r="AT1004" s="279"/>
      <c r="AU1004" s="279"/>
      <c r="AV1004" s="279"/>
      <c r="AW1004" s="279"/>
      <c r="AX1004" s="279"/>
      <c r="AY1004" s="279"/>
      <c r="AZ1004" s="279"/>
      <c r="BA1004" s="279"/>
      <c r="BB1004" s="279"/>
      <c r="BC1004" s="279"/>
      <c r="BD1004" s="279"/>
      <c r="BE1004" s="279"/>
      <c r="BF1004" s="279"/>
      <c r="BG1004" s="279"/>
      <c r="BH1004" s="279"/>
      <c r="BI1004" s="279"/>
      <c r="BJ1004" s="279"/>
      <c r="BK1004" s="279"/>
      <c r="BL1004" s="279"/>
      <c r="BM1004" s="279"/>
      <c r="BN1004" s="279"/>
      <c r="BO1004" s="279"/>
      <c r="BP1004" s="279"/>
      <c r="BQ1004" s="279"/>
      <c r="BR1004" s="279"/>
      <c r="BS1004" s="279"/>
      <c r="BT1004" s="279"/>
      <c r="BU1004" s="279"/>
      <c r="BV1004" s="279"/>
      <c r="BW1004" s="279"/>
      <c r="BX1004" s="279"/>
      <c r="BY1004" s="279"/>
      <c r="BZ1004" s="279"/>
      <c r="CA1004" s="279"/>
      <c r="CB1004" s="279"/>
      <c r="CC1004" s="279"/>
      <c r="CD1004" s="279"/>
      <c r="CE1004" s="279"/>
      <c r="CF1004" s="279"/>
      <c r="CG1004" s="279"/>
      <c r="CH1004" s="279"/>
      <c r="CI1004" s="279"/>
      <c r="CJ1004" s="279"/>
      <c r="CK1004" s="279"/>
      <c r="CL1004" s="279"/>
      <c r="CM1004" s="279"/>
      <c r="CN1004" s="279"/>
      <c r="CO1004" s="279"/>
      <c r="CP1004" s="289" t="str">
        <f t="shared" si="50"/>
        <v/>
      </c>
      <c r="CQ1004" s="202"/>
    </row>
    <row r="1005" spans="1:95" x14ac:dyDescent="0.3">
      <c r="A1005" s="99"/>
      <c r="B1005" s="268">
        <f t="shared" si="51"/>
        <v>996</v>
      </c>
      <c r="C1005" s="280"/>
      <c r="D1005" s="280"/>
      <c r="F1005" s="280"/>
      <c r="G1005" s="282"/>
      <c r="H1005" s="101"/>
      <c r="I1005" s="283"/>
      <c r="J1005" s="283"/>
      <c r="K1005" s="283"/>
      <c r="L1005" s="283"/>
      <c r="M1005" s="283"/>
      <c r="N1005" s="283"/>
      <c r="O1005" s="283"/>
      <c r="P1005" s="101"/>
      <c r="Q1005" s="283"/>
      <c r="R1005" s="283"/>
      <c r="S1005" s="283"/>
      <c r="T1005" s="283"/>
      <c r="U1005" s="283"/>
      <c r="V1005" s="283"/>
      <c r="W1005" s="283"/>
      <c r="X1005" s="102"/>
      <c r="Y1005" s="284"/>
      <c r="Z1005" s="284"/>
      <c r="AA1005" s="284"/>
      <c r="AB1005" s="206" t="str">
        <f t="shared" si="49"/>
        <v/>
      </c>
      <c r="AC1005" s="285"/>
      <c r="AD1005" s="286"/>
      <c r="AE1005" s="102"/>
      <c r="AF1005" s="287"/>
      <c r="AG1005" s="287"/>
      <c r="AH1005" s="102"/>
      <c r="AI1005" s="279"/>
      <c r="AJ1005" s="279"/>
      <c r="AK1005" s="279"/>
      <c r="AL1005" s="279"/>
      <c r="AM1005" s="279"/>
      <c r="AN1005" s="279"/>
      <c r="AO1005" s="279"/>
      <c r="AP1005" s="279"/>
      <c r="AQ1005" s="92"/>
      <c r="AR1005" s="279"/>
      <c r="AS1005" s="279"/>
      <c r="AT1005" s="279"/>
      <c r="AU1005" s="279"/>
      <c r="AV1005" s="279"/>
      <c r="AW1005" s="279"/>
      <c r="AX1005" s="279"/>
      <c r="AY1005" s="279"/>
      <c r="AZ1005" s="279"/>
      <c r="BA1005" s="279"/>
      <c r="BB1005" s="279"/>
      <c r="BC1005" s="279"/>
      <c r="BD1005" s="279"/>
      <c r="BE1005" s="279"/>
      <c r="BF1005" s="279"/>
      <c r="BG1005" s="279"/>
      <c r="BH1005" s="279"/>
      <c r="BI1005" s="279"/>
      <c r="BJ1005" s="279"/>
      <c r="BK1005" s="279"/>
      <c r="BL1005" s="279"/>
      <c r="BM1005" s="279"/>
      <c r="BN1005" s="279"/>
      <c r="BO1005" s="279"/>
      <c r="BP1005" s="279"/>
      <c r="BQ1005" s="279"/>
      <c r="BR1005" s="279"/>
      <c r="BS1005" s="279"/>
      <c r="BT1005" s="279"/>
      <c r="BU1005" s="279"/>
      <c r="BV1005" s="279"/>
      <c r="BW1005" s="279"/>
      <c r="BX1005" s="279"/>
      <c r="BY1005" s="279"/>
      <c r="BZ1005" s="279"/>
      <c r="CA1005" s="279"/>
      <c r="CB1005" s="279"/>
      <c r="CC1005" s="279"/>
      <c r="CD1005" s="279"/>
      <c r="CE1005" s="279"/>
      <c r="CF1005" s="279"/>
      <c r="CG1005" s="279"/>
      <c r="CH1005" s="279"/>
      <c r="CI1005" s="279"/>
      <c r="CJ1005" s="279"/>
      <c r="CK1005" s="279"/>
      <c r="CL1005" s="279"/>
      <c r="CM1005" s="279"/>
      <c r="CN1005" s="279"/>
      <c r="CO1005" s="279"/>
      <c r="CP1005" s="289" t="str">
        <f t="shared" si="50"/>
        <v/>
      </c>
      <c r="CQ1005" s="202"/>
    </row>
    <row r="1006" spans="1:95" x14ac:dyDescent="0.3">
      <c r="A1006" s="99"/>
      <c r="B1006" s="268">
        <f t="shared" si="51"/>
        <v>997</v>
      </c>
      <c r="C1006" s="280"/>
      <c r="D1006" s="280"/>
      <c r="F1006" s="280"/>
      <c r="G1006" s="282"/>
      <c r="H1006" s="101"/>
      <c r="I1006" s="283"/>
      <c r="J1006" s="283"/>
      <c r="K1006" s="283"/>
      <c r="L1006" s="283"/>
      <c r="M1006" s="283"/>
      <c r="N1006" s="283"/>
      <c r="O1006" s="283"/>
      <c r="P1006" s="101"/>
      <c r="Q1006" s="283"/>
      <c r="R1006" s="283"/>
      <c r="S1006" s="283"/>
      <c r="T1006" s="283"/>
      <c r="U1006" s="283"/>
      <c r="V1006" s="283"/>
      <c r="W1006" s="283"/>
      <c r="X1006" s="102"/>
      <c r="Y1006" s="284"/>
      <c r="Z1006" s="284"/>
      <c r="AA1006" s="284"/>
      <c r="AB1006" s="206" t="str">
        <f t="shared" si="49"/>
        <v/>
      </c>
      <c r="AC1006" s="285"/>
      <c r="AD1006" s="286"/>
      <c r="AE1006" s="102"/>
      <c r="AF1006" s="287"/>
      <c r="AG1006" s="287"/>
      <c r="AH1006" s="102"/>
      <c r="AI1006" s="279"/>
      <c r="AJ1006" s="279"/>
      <c r="AK1006" s="279"/>
      <c r="AL1006" s="279"/>
      <c r="AM1006" s="279"/>
      <c r="AN1006" s="279"/>
      <c r="AO1006" s="279"/>
      <c r="AP1006" s="279"/>
      <c r="AQ1006" s="92"/>
      <c r="AR1006" s="279"/>
      <c r="AS1006" s="279"/>
      <c r="AT1006" s="279"/>
      <c r="AU1006" s="279"/>
      <c r="AV1006" s="279"/>
      <c r="AW1006" s="279"/>
      <c r="AX1006" s="279"/>
      <c r="AY1006" s="279"/>
      <c r="AZ1006" s="279"/>
      <c r="BA1006" s="279"/>
      <c r="BB1006" s="279"/>
      <c r="BC1006" s="279"/>
      <c r="BD1006" s="279"/>
      <c r="BE1006" s="279"/>
      <c r="BF1006" s="279"/>
      <c r="BG1006" s="279"/>
      <c r="BH1006" s="279"/>
      <c r="BI1006" s="279"/>
      <c r="BJ1006" s="279"/>
      <c r="BK1006" s="279"/>
      <c r="BL1006" s="279"/>
      <c r="BM1006" s="279"/>
      <c r="BN1006" s="279"/>
      <c r="BO1006" s="279"/>
      <c r="BP1006" s="279"/>
      <c r="BQ1006" s="279"/>
      <c r="BR1006" s="279"/>
      <c r="BS1006" s="279"/>
      <c r="BT1006" s="279"/>
      <c r="BU1006" s="279"/>
      <c r="BV1006" s="279"/>
      <c r="BW1006" s="279"/>
      <c r="BX1006" s="279"/>
      <c r="BY1006" s="279"/>
      <c r="BZ1006" s="279"/>
      <c r="CA1006" s="279"/>
      <c r="CB1006" s="279"/>
      <c r="CC1006" s="279"/>
      <c r="CD1006" s="279"/>
      <c r="CE1006" s="279"/>
      <c r="CF1006" s="279"/>
      <c r="CG1006" s="279"/>
      <c r="CH1006" s="279"/>
      <c r="CI1006" s="279"/>
      <c r="CJ1006" s="279"/>
      <c r="CK1006" s="279"/>
      <c r="CL1006" s="279"/>
      <c r="CM1006" s="279"/>
      <c r="CN1006" s="279"/>
      <c r="CO1006" s="279"/>
      <c r="CP1006" s="289" t="str">
        <f t="shared" si="50"/>
        <v/>
      </c>
      <c r="CQ1006" s="202"/>
    </row>
    <row r="1007" spans="1:95" x14ac:dyDescent="0.3">
      <c r="A1007" s="99"/>
      <c r="B1007" s="268">
        <f t="shared" si="51"/>
        <v>998</v>
      </c>
      <c r="C1007" s="280"/>
      <c r="D1007" s="280"/>
      <c r="F1007" s="280"/>
      <c r="G1007" s="282"/>
      <c r="H1007" s="101"/>
      <c r="I1007" s="283"/>
      <c r="J1007" s="283"/>
      <c r="K1007" s="283"/>
      <c r="L1007" s="283"/>
      <c r="M1007" s="283"/>
      <c r="N1007" s="283"/>
      <c r="O1007" s="283"/>
      <c r="P1007" s="101"/>
      <c r="Q1007" s="283"/>
      <c r="R1007" s="283"/>
      <c r="S1007" s="283"/>
      <c r="T1007" s="283"/>
      <c r="U1007" s="283"/>
      <c r="V1007" s="283"/>
      <c r="W1007" s="283"/>
      <c r="X1007" s="102"/>
      <c r="Y1007" s="284"/>
      <c r="Z1007" s="284"/>
      <c r="AA1007" s="284"/>
      <c r="AB1007" s="206" t="str">
        <f t="shared" si="49"/>
        <v/>
      </c>
      <c r="AC1007" s="285"/>
      <c r="AD1007" s="286"/>
      <c r="AE1007" s="102"/>
      <c r="AF1007" s="287"/>
      <c r="AG1007" s="287"/>
      <c r="AH1007" s="102"/>
      <c r="AI1007" s="279"/>
      <c r="AJ1007" s="279"/>
      <c r="AK1007" s="279"/>
      <c r="AL1007" s="279"/>
      <c r="AM1007" s="279"/>
      <c r="AN1007" s="279"/>
      <c r="AO1007" s="279"/>
      <c r="AP1007" s="279"/>
      <c r="AQ1007" s="92"/>
      <c r="AR1007" s="279"/>
      <c r="AS1007" s="279"/>
      <c r="AT1007" s="279"/>
      <c r="AU1007" s="279"/>
      <c r="AV1007" s="279"/>
      <c r="AW1007" s="279"/>
      <c r="AX1007" s="279"/>
      <c r="AY1007" s="279"/>
      <c r="AZ1007" s="279"/>
      <c r="BA1007" s="279"/>
      <c r="BB1007" s="279"/>
      <c r="BC1007" s="279"/>
      <c r="BD1007" s="279"/>
      <c r="BE1007" s="279"/>
      <c r="BF1007" s="279"/>
      <c r="BG1007" s="279"/>
      <c r="BH1007" s="279"/>
      <c r="BI1007" s="279"/>
      <c r="BJ1007" s="279"/>
      <c r="BK1007" s="279"/>
      <c r="BL1007" s="279"/>
      <c r="BM1007" s="279"/>
      <c r="BN1007" s="279"/>
      <c r="BO1007" s="279"/>
      <c r="BP1007" s="279"/>
      <c r="BQ1007" s="279"/>
      <c r="BR1007" s="279"/>
      <c r="BS1007" s="279"/>
      <c r="BT1007" s="279"/>
      <c r="BU1007" s="279"/>
      <c r="BV1007" s="279"/>
      <c r="BW1007" s="279"/>
      <c r="BX1007" s="279"/>
      <c r="BY1007" s="279"/>
      <c r="BZ1007" s="279"/>
      <c r="CA1007" s="279"/>
      <c r="CB1007" s="279"/>
      <c r="CC1007" s="279"/>
      <c r="CD1007" s="279"/>
      <c r="CE1007" s="279"/>
      <c r="CF1007" s="279"/>
      <c r="CG1007" s="279"/>
      <c r="CH1007" s="279"/>
      <c r="CI1007" s="279"/>
      <c r="CJ1007" s="279"/>
      <c r="CK1007" s="279"/>
      <c r="CL1007" s="279"/>
      <c r="CM1007" s="279"/>
      <c r="CN1007" s="279"/>
      <c r="CO1007" s="279"/>
      <c r="CP1007" s="289" t="str">
        <f t="shared" si="50"/>
        <v/>
      </c>
      <c r="CQ1007" s="202"/>
    </row>
    <row r="1008" spans="1:95" x14ac:dyDescent="0.3">
      <c r="A1008" s="99"/>
      <c r="B1008" s="268">
        <f>IFERROR(B1007+1,"")</f>
        <v>999</v>
      </c>
      <c r="C1008" s="280"/>
      <c r="D1008" s="280"/>
      <c r="F1008" s="280"/>
      <c r="G1008" s="282"/>
      <c r="H1008" s="101"/>
      <c r="I1008" s="283"/>
      <c r="J1008" s="283"/>
      <c r="K1008" s="283"/>
      <c r="L1008" s="283"/>
      <c r="M1008" s="283"/>
      <c r="N1008" s="283"/>
      <c r="O1008" s="283"/>
      <c r="P1008" s="101"/>
      <c r="Q1008" s="283"/>
      <c r="R1008" s="283"/>
      <c r="S1008" s="283"/>
      <c r="T1008" s="283"/>
      <c r="U1008" s="283"/>
      <c r="V1008" s="283"/>
      <c r="W1008" s="283"/>
      <c r="X1008" s="102"/>
      <c r="Y1008" s="284"/>
      <c r="Z1008" s="284"/>
      <c r="AA1008" s="284"/>
      <c r="AB1008" s="206" t="str">
        <f t="shared" si="49"/>
        <v/>
      </c>
      <c r="AC1008" s="285"/>
      <c r="AD1008" s="286"/>
      <c r="AE1008" s="102"/>
      <c r="AF1008" s="287"/>
      <c r="AG1008" s="287"/>
      <c r="AH1008" s="102"/>
      <c r="AI1008" s="279"/>
      <c r="AJ1008" s="279"/>
      <c r="AK1008" s="279"/>
      <c r="AL1008" s="279"/>
      <c r="AM1008" s="279"/>
      <c r="AN1008" s="279"/>
      <c r="AO1008" s="279"/>
      <c r="AP1008" s="279"/>
      <c r="AQ1008" s="92"/>
      <c r="AR1008" s="279"/>
      <c r="AS1008" s="279"/>
      <c r="AT1008" s="279"/>
      <c r="AU1008" s="279"/>
      <c r="AV1008" s="279"/>
      <c r="AW1008" s="279"/>
      <c r="AX1008" s="279"/>
      <c r="AY1008" s="279"/>
      <c r="AZ1008" s="279"/>
      <c r="BA1008" s="279"/>
      <c r="BB1008" s="279"/>
      <c r="BC1008" s="279"/>
      <c r="BD1008" s="279"/>
      <c r="BE1008" s="279"/>
      <c r="BF1008" s="279"/>
      <c r="BG1008" s="279"/>
      <c r="BH1008" s="279"/>
      <c r="BI1008" s="279"/>
      <c r="BJ1008" s="279"/>
      <c r="BK1008" s="279"/>
      <c r="BL1008" s="279"/>
      <c r="BM1008" s="279"/>
      <c r="BN1008" s="279"/>
      <c r="BO1008" s="279"/>
      <c r="BP1008" s="279"/>
      <c r="BQ1008" s="279"/>
      <c r="BR1008" s="279"/>
      <c r="BS1008" s="279"/>
      <c r="BT1008" s="279"/>
      <c r="BU1008" s="279"/>
      <c r="BV1008" s="279"/>
      <c r="BW1008" s="279"/>
      <c r="BX1008" s="279"/>
      <c r="BY1008" s="279"/>
      <c r="BZ1008" s="279"/>
      <c r="CA1008" s="279"/>
      <c r="CB1008" s="279"/>
      <c r="CC1008" s="279"/>
      <c r="CD1008" s="279"/>
      <c r="CE1008" s="279"/>
      <c r="CF1008" s="279"/>
      <c r="CG1008" s="279"/>
      <c r="CH1008" s="279"/>
      <c r="CI1008" s="279"/>
      <c r="CJ1008" s="279"/>
      <c r="CK1008" s="279"/>
      <c r="CL1008" s="279"/>
      <c r="CM1008" s="279"/>
      <c r="CN1008" s="279"/>
      <c r="CO1008" s="279"/>
      <c r="CP1008" s="289" t="str">
        <f t="shared" si="50"/>
        <v/>
      </c>
      <c r="CQ1008" s="202"/>
    </row>
    <row r="1009" spans="1:95" x14ac:dyDescent="0.3">
      <c r="A1009" s="99"/>
      <c r="B1009" s="268">
        <f t="shared" si="51"/>
        <v>1000</v>
      </c>
      <c r="C1009" s="280"/>
      <c r="D1009" s="280"/>
      <c r="F1009" s="280"/>
      <c r="G1009" s="282"/>
      <c r="H1009" s="101"/>
      <c r="I1009" s="283"/>
      <c r="J1009" s="283"/>
      <c r="K1009" s="283"/>
      <c r="L1009" s="283"/>
      <c r="M1009" s="283"/>
      <c r="N1009" s="283"/>
      <c r="O1009" s="283"/>
      <c r="P1009" s="101"/>
      <c r="Q1009" s="283"/>
      <c r="R1009" s="283"/>
      <c r="S1009" s="283"/>
      <c r="T1009" s="283"/>
      <c r="U1009" s="283"/>
      <c r="V1009" s="283"/>
      <c r="W1009" s="283"/>
      <c r="X1009" s="102"/>
      <c r="Y1009" s="284"/>
      <c r="Z1009" s="284"/>
      <c r="AA1009" s="284"/>
      <c r="AB1009" s="206" t="str">
        <f t="shared" si="49"/>
        <v/>
      </c>
      <c r="AC1009" s="285"/>
      <c r="AD1009" s="286"/>
      <c r="AE1009" s="102"/>
      <c r="AF1009" s="287"/>
      <c r="AG1009" s="287"/>
      <c r="AH1009" s="102"/>
      <c r="AI1009" s="279"/>
      <c r="AJ1009" s="279"/>
      <c r="AK1009" s="279"/>
      <c r="AL1009" s="279"/>
      <c r="AM1009" s="279"/>
      <c r="AN1009" s="279"/>
      <c r="AO1009" s="279"/>
      <c r="AP1009" s="279"/>
      <c r="AQ1009" s="92"/>
      <c r="AR1009" s="279"/>
      <c r="AS1009" s="279"/>
      <c r="AT1009" s="279"/>
      <c r="AU1009" s="279"/>
      <c r="AV1009" s="279"/>
      <c r="AW1009" s="279"/>
      <c r="AX1009" s="279"/>
      <c r="AY1009" s="279"/>
      <c r="AZ1009" s="279"/>
      <c r="BA1009" s="279"/>
      <c r="BB1009" s="279"/>
      <c r="BC1009" s="279"/>
      <c r="BD1009" s="279"/>
      <c r="BE1009" s="279"/>
      <c r="BF1009" s="279"/>
      <c r="BG1009" s="279"/>
      <c r="BH1009" s="279"/>
      <c r="BI1009" s="279"/>
      <c r="BJ1009" s="279"/>
      <c r="BK1009" s="279"/>
      <c r="BL1009" s="279"/>
      <c r="BM1009" s="279"/>
      <c r="BN1009" s="279"/>
      <c r="BO1009" s="279"/>
      <c r="BP1009" s="279"/>
      <c r="BQ1009" s="279"/>
      <c r="BR1009" s="279"/>
      <c r="BS1009" s="279"/>
      <c r="BT1009" s="279"/>
      <c r="BU1009" s="279"/>
      <c r="BV1009" s="279"/>
      <c r="BW1009" s="279"/>
      <c r="BX1009" s="279"/>
      <c r="BY1009" s="279"/>
      <c r="BZ1009" s="279"/>
      <c r="CA1009" s="279"/>
      <c r="CB1009" s="279"/>
      <c r="CC1009" s="279"/>
      <c r="CD1009" s="279"/>
      <c r="CE1009" s="279"/>
      <c r="CF1009" s="279"/>
      <c r="CG1009" s="279"/>
      <c r="CH1009" s="279"/>
      <c r="CI1009" s="279"/>
      <c r="CJ1009" s="279"/>
      <c r="CK1009" s="279"/>
      <c r="CL1009" s="279"/>
      <c r="CM1009" s="279"/>
      <c r="CN1009" s="279"/>
      <c r="CO1009" s="279"/>
      <c r="CP1009" s="289" t="str">
        <f t="shared" si="50"/>
        <v/>
      </c>
      <c r="CQ1009" s="202"/>
    </row>
    <row r="1010" spans="1:95" x14ac:dyDescent="0.3">
      <c r="AB1010" s="104"/>
    </row>
  </sheetData>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21" priority="1" operator="equal">
      <formula>"Check"</formula>
    </cfRule>
    <cfRule type="cellIs" dxfId="20" priority="2" operator="equal">
      <formula>"Ok"</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'Input| Setup'!$B$19:$B$24</xm:f>
          </x14:formula1>
          <xm:sqref>F10:F1009</xm:sqref>
        </x14:dataValidation>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topLeftCell="C1" zoomScale="80" zoomScaleNormal="80" workbookViewId="0">
      <selection activeCell="D8" sqref="D8:E16"/>
    </sheetView>
  </sheetViews>
  <sheetFormatPr defaultColWidth="0" defaultRowHeight="12.5" zeroHeight="1" outlineLevelRow="1" x14ac:dyDescent="0.25"/>
  <cols>
    <col min="1" max="1" width="4.26953125" style="2" customWidth="1"/>
    <col min="2" max="2" width="6" style="2" customWidth="1"/>
    <col min="3" max="3" width="35.7265625" style="2" customWidth="1"/>
    <col min="4" max="10" width="12.81640625" style="2" customWidth="1"/>
    <col min="11" max="11" width="13.7265625" style="2" customWidth="1"/>
    <col min="12" max="12" width="5.7265625" style="2" customWidth="1"/>
    <col min="13" max="13" width="35.7265625" style="2" customWidth="1"/>
    <col min="14" max="14" width="6.1796875" style="2" bestFit="1" customWidth="1"/>
    <col min="15" max="21" width="12.81640625" style="2" customWidth="1"/>
    <col min="22" max="22" width="13.7265625" style="2" customWidth="1"/>
    <col min="23" max="23" width="4.26953125" style="2" customWidth="1"/>
    <col min="24" max="24" width="8.7265625" style="2" hidden="1" customWidth="1"/>
    <col min="25" max="16384" width="8.7265625" style="2" hidden="1"/>
  </cols>
  <sheetData>
    <row r="1" spans="1:24" ht="13" x14ac:dyDescent="0.3">
      <c r="A1" s="81" t="str">
        <f>'Input| Setup'!E5&amp;"     "&amp;'Input| Escalations'!D8</f>
        <v>United Energy     2026-27</v>
      </c>
    </row>
    <row r="2" spans="1:24" s="168" customFormat="1" ht="13" x14ac:dyDescent="0.3">
      <c r="A2" s="31"/>
      <c r="B2" s="31"/>
      <c r="C2" s="33" t="str">
        <f>IFERROR(Index!B2,"")</f>
        <v>AER Capex Forecast Model</v>
      </c>
      <c r="D2" s="33"/>
      <c r="E2" s="33" t="s">
        <v>76</v>
      </c>
      <c r="F2" s="31"/>
      <c r="G2" s="62">
        <f>'Model Validation'!$C$10</f>
        <v>0</v>
      </c>
      <c r="H2" s="31"/>
      <c r="I2" s="34" t="s">
        <v>26</v>
      </c>
      <c r="J2" s="24" t="s">
        <v>34</v>
      </c>
      <c r="K2" s="307" t="s">
        <v>126</v>
      </c>
      <c r="L2" s="308"/>
      <c r="M2" s="17"/>
      <c r="N2" s="17"/>
      <c r="O2" s="31"/>
      <c r="P2" s="31"/>
      <c r="Q2" s="31"/>
      <c r="R2" s="17"/>
      <c r="S2" s="17"/>
      <c r="T2" s="17"/>
      <c r="U2" s="17"/>
      <c r="V2" s="31"/>
      <c r="W2" s="31"/>
      <c r="X2" s="2"/>
    </row>
    <row r="3" spans="1:24" s="168" customFormat="1" ht="13" x14ac:dyDescent="0.3">
      <c r="A3" s="31"/>
      <c r="B3" s="31"/>
      <c r="C3" s="33" t="str">
        <f ca="1">IFERROR(MID(CELL("filename",B2),FIND("]",CELL("filename",B2))+1,255),"")</f>
        <v>Input| Disposals</v>
      </c>
      <c r="D3" s="31"/>
      <c r="E3" s="31"/>
      <c r="F3" s="31"/>
      <c r="G3" s="31"/>
      <c r="H3" s="31"/>
      <c r="I3" s="17"/>
      <c r="J3" s="17"/>
      <c r="K3" s="17"/>
      <c r="L3" s="17"/>
      <c r="M3" s="17"/>
      <c r="N3" s="17"/>
      <c r="O3" s="17"/>
      <c r="P3" s="17"/>
      <c r="Q3" s="17"/>
      <c r="R3" s="17"/>
      <c r="S3" s="17"/>
      <c r="T3" s="17"/>
      <c r="U3" s="17"/>
      <c r="V3" s="31"/>
      <c r="W3" s="31"/>
      <c r="X3" s="2"/>
    </row>
    <row r="4" spans="1:24" x14ac:dyDescent="0.25"/>
    <row r="5" spans="1:24" ht="14" x14ac:dyDescent="0.3">
      <c r="A5" s="5"/>
      <c r="B5" s="5"/>
      <c r="C5" s="5"/>
      <c r="D5" s="302" t="str">
        <f>IFERROR(LEFT('Input| Projects'!AR7,2)+1&amp;". Forecast asset disposals ($'000s "&amp;'Input| Escalations'!$D$9&amp;" "&amp;'Input| Escalations'!$E$9&amp;")","")</f>
        <v>22. Forecast asset disposals ($'000s 2025-26 June)</v>
      </c>
      <c r="E5" s="302"/>
      <c r="F5" s="302"/>
      <c r="G5" s="302"/>
      <c r="H5" s="302"/>
      <c r="I5" s="302"/>
      <c r="J5" s="302"/>
      <c r="K5" s="302"/>
      <c r="M5" s="5"/>
      <c r="N5" s="5"/>
      <c r="O5" s="302" t="str">
        <f>IFERROR(LEFT(D5,2)+1&amp;". Forecast asset disposals ($'000s "&amp;'Input| Escalations'!$K$14&amp;")","")</f>
        <v>23. Forecast asset disposals ($'000s June 2026)</v>
      </c>
      <c r="P5" s="302"/>
      <c r="Q5" s="302"/>
      <c r="R5" s="302"/>
      <c r="S5" s="302"/>
      <c r="T5" s="302"/>
      <c r="U5" s="302"/>
      <c r="V5" s="302"/>
    </row>
    <row r="6" spans="1:24" x14ac:dyDescent="0.25">
      <c r="A6" s="105"/>
      <c r="O6" s="13">
        <f>IF(ABS(D58*'Input| Escalations'!$K$19-O58)&lt;0.000001,0,1)</f>
        <v>0</v>
      </c>
      <c r="P6" s="13">
        <f>IF(ABS(E58*'Input| Escalations'!$K$19-P58)&lt;0.000001,0,1)</f>
        <v>0</v>
      </c>
      <c r="Q6" s="13">
        <f>IF(ABS(F58*'Input| Escalations'!$K$19-Q58)&lt;0.000001,0,1)</f>
        <v>0</v>
      </c>
      <c r="R6" s="13">
        <f>IF(ABS(G58*'Input| Escalations'!$K$19-R58)&lt;0.000001,0,1)</f>
        <v>0</v>
      </c>
      <c r="S6" s="13">
        <f>IF(ABS(H58*'Input| Escalations'!$K$19-S58)&lt;0.000001,0,1)</f>
        <v>0</v>
      </c>
      <c r="T6" s="13">
        <f>IF(ABS(I58*'Input| Escalations'!$K$19-T58)&lt;0.000001,0,1)</f>
        <v>0</v>
      </c>
      <c r="U6" s="13">
        <f>IF(ABS(J58*'Input| Escalations'!$K$19-U58)&lt;0.000001,0,1)</f>
        <v>0</v>
      </c>
    </row>
    <row r="7" spans="1:24" x14ac:dyDescent="0.25">
      <c r="A7" s="65"/>
      <c r="B7" s="65"/>
      <c r="C7" s="246" t="s">
        <v>155</v>
      </c>
      <c r="D7" s="246" t="str">
        <f>IFERROR('Input| Escalations'!H23,"")</f>
        <v>2024-25</v>
      </c>
      <c r="E7" s="246" t="str">
        <f>IFERROR('Input| Escalations'!I23,"")</f>
        <v>2025-26</v>
      </c>
      <c r="F7" s="246" t="str">
        <f>IFERROR('Input| Escalations'!J23,"")</f>
        <v>2026-27</v>
      </c>
      <c r="G7" s="246" t="str">
        <f>IFERROR('Input| Escalations'!K23,"")</f>
        <v>2027-28</v>
      </c>
      <c r="H7" s="246" t="str">
        <f>IFERROR('Input| Escalations'!L23,"")</f>
        <v>2028-29</v>
      </c>
      <c r="I7" s="246" t="str">
        <f>IFERROR('Input| Escalations'!M23,"")</f>
        <v>2029-30</v>
      </c>
      <c r="J7" s="246" t="str">
        <f>IFERROR('Input| Escalations'!N23,"")</f>
        <v>2030-31</v>
      </c>
      <c r="K7" s="246" t="s">
        <v>40</v>
      </c>
      <c r="L7" s="65"/>
      <c r="M7" s="246" t="s">
        <v>155</v>
      </c>
      <c r="N7" s="246" t="s">
        <v>131</v>
      </c>
      <c r="O7" s="246" t="str">
        <f t="shared" ref="O7:U7" si="0">D7</f>
        <v>2024-25</v>
      </c>
      <c r="P7" s="246" t="str">
        <f t="shared" si="0"/>
        <v>2025-26</v>
      </c>
      <c r="Q7" s="246" t="str">
        <f t="shared" si="0"/>
        <v>2026-27</v>
      </c>
      <c r="R7" s="246" t="str">
        <f t="shared" si="0"/>
        <v>2027-28</v>
      </c>
      <c r="S7" s="246" t="str">
        <f t="shared" si="0"/>
        <v>2028-29</v>
      </c>
      <c r="T7" s="246" t="str">
        <f t="shared" si="0"/>
        <v>2029-30</v>
      </c>
      <c r="U7" s="246" t="str">
        <f t="shared" si="0"/>
        <v>2030-31</v>
      </c>
      <c r="V7" s="246" t="s">
        <v>40</v>
      </c>
    </row>
    <row r="8" spans="1:24" ht="13" x14ac:dyDescent="0.3">
      <c r="A8" s="100"/>
      <c r="B8" s="268">
        <v>1</v>
      </c>
      <c r="C8" s="57" t="str">
        <f>IFERROR(IF('Input| Setup'!E8="","",'Input| Setup'!E8),"")</f>
        <v>Subtransmission</v>
      </c>
      <c r="D8" s="283"/>
      <c r="E8" s="283"/>
      <c r="F8" s="283">
        <v>0</v>
      </c>
      <c r="G8" s="283">
        <v>0</v>
      </c>
      <c r="H8" s="283">
        <v>0</v>
      </c>
      <c r="I8" s="283">
        <v>0</v>
      </c>
      <c r="J8" s="283">
        <v>0</v>
      </c>
      <c r="K8" s="262" t="str">
        <f>IFERROR(IF(SUM(F8:J8)=0,"",SUM(F8:J8)),"")</f>
        <v/>
      </c>
      <c r="L8" s="67"/>
      <c r="M8" s="57" t="str">
        <f>C8</f>
        <v>Subtransmission</v>
      </c>
      <c r="N8" s="57" t="str">
        <f>IFERROR(VLOOKUP(M8,'Input| Setup'!$E$8:$F$57,2,FALSE),"")</f>
        <v>Dx</v>
      </c>
      <c r="O8" s="253">
        <f>IFERROR(D8*'Input| Escalations'!$K$19,"")</f>
        <v>0</v>
      </c>
      <c r="P8" s="253">
        <f>IFERROR(E8*'Input| Escalations'!$K$19,"")</f>
        <v>0</v>
      </c>
      <c r="Q8" s="253">
        <f>IFERROR(F8*'Input| Escalations'!$K$19,"")</f>
        <v>0</v>
      </c>
      <c r="R8" s="253">
        <f>IFERROR(G8*'Input| Escalations'!$K$19,"")</f>
        <v>0</v>
      </c>
      <c r="S8" s="253">
        <f>IFERROR(H8*'Input| Escalations'!$K$19,"")</f>
        <v>0</v>
      </c>
      <c r="T8" s="253">
        <f>IFERROR(I8*'Input| Escalations'!$K$19,"")</f>
        <v>0</v>
      </c>
      <c r="U8" s="253">
        <f>IFERROR(J8*'Input| Escalations'!$K$19,"")</f>
        <v>0</v>
      </c>
      <c r="V8" s="262" t="str">
        <f>IFERROR(IF(SUM(Q8:U8)=0,"",SUM(Q8:U8)),"")</f>
        <v/>
      </c>
    </row>
    <row r="9" spans="1:24" ht="13" x14ac:dyDescent="0.3">
      <c r="A9" s="100"/>
      <c r="B9" s="268">
        <f>IFERROR(B8+1,"")</f>
        <v>2</v>
      </c>
      <c r="C9" s="57" t="str">
        <f>IFERROR(IF('Input| Setup'!E9="","",'Input| Setup'!E9),"")</f>
        <v>Distribution system assets</v>
      </c>
      <c r="D9" s="283"/>
      <c r="E9" s="283"/>
      <c r="F9" s="283">
        <v>0</v>
      </c>
      <c r="G9" s="283">
        <v>0</v>
      </c>
      <c r="H9" s="283">
        <v>0</v>
      </c>
      <c r="I9" s="283">
        <v>0</v>
      </c>
      <c r="J9" s="283">
        <v>0</v>
      </c>
      <c r="K9" s="262" t="str">
        <f t="shared" ref="K9:K58" si="1">IFERROR(IF(SUM(F9:J9)=0,"",SUM(F9:J9)),"")</f>
        <v/>
      </c>
      <c r="L9" s="67"/>
      <c r="M9" s="57" t="str">
        <f t="shared" ref="M9:M57" si="2">C9</f>
        <v>Distribution system assets</v>
      </c>
      <c r="N9" s="57" t="str">
        <f>IFERROR(VLOOKUP(M9,'Input| Setup'!$E$8:$F$57,2,FALSE),"")</f>
        <v>Dx</v>
      </c>
      <c r="O9" s="253">
        <f>IFERROR(D9*'Input| Escalations'!$K$19,"")</f>
        <v>0</v>
      </c>
      <c r="P9" s="253">
        <f>IFERROR(E9*'Input| Escalations'!$K$19,"")</f>
        <v>0</v>
      </c>
      <c r="Q9" s="253">
        <f>IFERROR(F9*'Input| Escalations'!$K$19,"")</f>
        <v>0</v>
      </c>
      <c r="R9" s="253">
        <f>IFERROR(G9*'Input| Escalations'!$K$19,"")</f>
        <v>0</v>
      </c>
      <c r="S9" s="253">
        <f>IFERROR(H9*'Input| Escalations'!$K$19,"")</f>
        <v>0</v>
      </c>
      <c r="T9" s="253">
        <f>IFERROR(I9*'Input| Escalations'!$K$19,"")</f>
        <v>0</v>
      </c>
      <c r="U9" s="253">
        <f>IFERROR(J9*'Input| Escalations'!$K$19,"")</f>
        <v>0</v>
      </c>
      <c r="V9" s="262" t="str">
        <f t="shared" ref="V9:V57" si="3">IFERROR(IF(SUM(Q9:U9)=0,"",SUM(Q9:U9)),"")</f>
        <v/>
      </c>
    </row>
    <row r="10" spans="1:24" ht="13" x14ac:dyDescent="0.3">
      <c r="A10" s="100"/>
      <c r="B10" s="268">
        <f t="shared" ref="B10:B57" si="4">IFERROR(B9+1,"")</f>
        <v>3</v>
      </c>
      <c r="C10" s="57" t="str">
        <f>IFERROR(IF('Input| Setup'!E10="","",'Input| Setup'!E10),"")</f>
        <v>SCADA/Network control</v>
      </c>
      <c r="D10" s="283"/>
      <c r="E10" s="283"/>
      <c r="F10" s="283">
        <v>0</v>
      </c>
      <c r="G10" s="283">
        <v>0</v>
      </c>
      <c r="H10" s="283">
        <v>0</v>
      </c>
      <c r="I10" s="283">
        <v>0</v>
      </c>
      <c r="J10" s="283">
        <v>0</v>
      </c>
      <c r="K10" s="262" t="str">
        <f t="shared" si="1"/>
        <v/>
      </c>
      <c r="L10" s="67"/>
      <c r="M10" s="57" t="str">
        <f t="shared" si="2"/>
        <v>SCADA/Network control</v>
      </c>
      <c r="N10" s="57" t="str">
        <f>IFERROR(VLOOKUP(M10,'Input| Setup'!$E$8:$F$57,2,FALSE),"")</f>
        <v>Dx</v>
      </c>
      <c r="O10" s="253">
        <f>IFERROR(D10*'Input| Escalations'!$K$19,"")</f>
        <v>0</v>
      </c>
      <c r="P10" s="253">
        <f>IFERROR(E10*'Input| Escalations'!$K$19,"")</f>
        <v>0</v>
      </c>
      <c r="Q10" s="253">
        <f>IFERROR(F10*'Input| Escalations'!$K$19,"")</f>
        <v>0</v>
      </c>
      <c r="R10" s="253">
        <f>IFERROR(G10*'Input| Escalations'!$K$19,"")</f>
        <v>0</v>
      </c>
      <c r="S10" s="253">
        <f>IFERROR(H10*'Input| Escalations'!$K$19,"")</f>
        <v>0</v>
      </c>
      <c r="T10" s="253">
        <f>IFERROR(I10*'Input| Escalations'!$K$19,"")</f>
        <v>0</v>
      </c>
      <c r="U10" s="253">
        <f>IFERROR(J10*'Input| Escalations'!$K$19,"")</f>
        <v>0</v>
      </c>
      <c r="V10" s="262" t="str">
        <f t="shared" si="3"/>
        <v/>
      </c>
    </row>
    <row r="11" spans="1:24" ht="13" x14ac:dyDescent="0.3">
      <c r="A11" s="100"/>
      <c r="B11" s="268">
        <f t="shared" si="4"/>
        <v>4</v>
      </c>
      <c r="C11" s="57" t="str">
        <f>IFERROR(IF('Input| Setup'!E11="","",'Input| Setup'!E11),"")</f>
        <v>Non-network general assets - IT</v>
      </c>
      <c r="D11" s="283"/>
      <c r="E11" s="283"/>
      <c r="F11" s="283">
        <v>0</v>
      </c>
      <c r="G11" s="283">
        <v>0</v>
      </c>
      <c r="H11" s="283">
        <v>0</v>
      </c>
      <c r="I11" s="283">
        <v>0</v>
      </c>
      <c r="J11" s="283">
        <v>0</v>
      </c>
      <c r="K11" s="262" t="str">
        <f t="shared" si="1"/>
        <v/>
      </c>
      <c r="L11" s="67"/>
      <c r="M11" s="57" t="str">
        <f t="shared" si="2"/>
        <v>Non-network general assets - IT</v>
      </c>
      <c r="N11" s="57" t="str">
        <f>IFERROR(VLOOKUP(M11,'Input| Setup'!$E$8:$F$57,2,FALSE),"")</f>
        <v>Dx</v>
      </c>
      <c r="O11" s="253">
        <f>IFERROR(D11*'Input| Escalations'!$K$19,"")</f>
        <v>0</v>
      </c>
      <c r="P11" s="253">
        <f>IFERROR(E11*'Input| Escalations'!$K$19,"")</f>
        <v>0</v>
      </c>
      <c r="Q11" s="253">
        <f>IFERROR(F11*'Input| Escalations'!$K$19,"")</f>
        <v>0</v>
      </c>
      <c r="R11" s="253">
        <f>IFERROR(G11*'Input| Escalations'!$K$19,"")</f>
        <v>0</v>
      </c>
      <c r="S11" s="253">
        <f>IFERROR(H11*'Input| Escalations'!$K$19,"")</f>
        <v>0</v>
      </c>
      <c r="T11" s="253">
        <f>IFERROR(I11*'Input| Escalations'!$K$19,"")</f>
        <v>0</v>
      </c>
      <c r="U11" s="253">
        <f>IFERROR(J11*'Input| Escalations'!$K$19,"")</f>
        <v>0</v>
      </c>
      <c r="V11" s="262" t="str">
        <f t="shared" si="3"/>
        <v/>
      </c>
    </row>
    <row r="12" spans="1:24" ht="13" x14ac:dyDescent="0.3">
      <c r="A12" s="100"/>
      <c r="B12" s="268">
        <f t="shared" si="4"/>
        <v>5</v>
      </c>
      <c r="C12" s="57" t="str">
        <f>IFERROR(IF('Input| Setup'!E12="","",'Input| Setup'!E12),"")</f>
        <v>Non-network general assets - Other</v>
      </c>
      <c r="D12" s="283"/>
      <c r="E12" s="283"/>
      <c r="F12" s="283">
        <v>360.53410983604482</v>
      </c>
      <c r="G12" s="283">
        <v>360.53410983604482</v>
      </c>
      <c r="H12" s="283">
        <v>360.53410983604482</v>
      </c>
      <c r="I12" s="283">
        <v>360.53410983604482</v>
      </c>
      <c r="J12" s="283">
        <v>360.53410983604482</v>
      </c>
      <c r="K12" s="262">
        <f t="shared" si="1"/>
        <v>1802.670549180224</v>
      </c>
      <c r="L12" s="67"/>
      <c r="M12" s="57" t="str">
        <f t="shared" si="2"/>
        <v>Non-network general assets - Other</v>
      </c>
      <c r="N12" s="57" t="str">
        <f>IFERROR(VLOOKUP(M12,'Input| Setup'!$E$8:$F$57,2,FALSE),"")</f>
        <v>Dx</v>
      </c>
      <c r="O12" s="253">
        <f>IFERROR(D12*'Input| Escalations'!$K$19,"")</f>
        <v>0</v>
      </c>
      <c r="P12" s="253">
        <f>IFERROR(E12*'Input| Escalations'!$K$19,"")</f>
        <v>0</v>
      </c>
      <c r="Q12" s="253">
        <f>IFERROR(F12*'Input| Escalations'!$K$19,"")</f>
        <v>360.53410983604482</v>
      </c>
      <c r="R12" s="253">
        <f>IFERROR(G12*'Input| Escalations'!$K$19,"")</f>
        <v>360.53410983604482</v>
      </c>
      <c r="S12" s="253">
        <f>IFERROR(H12*'Input| Escalations'!$K$19,"")</f>
        <v>360.53410983604482</v>
      </c>
      <c r="T12" s="253">
        <f>IFERROR(I12*'Input| Escalations'!$K$19,"")</f>
        <v>360.53410983604482</v>
      </c>
      <c r="U12" s="253">
        <f>IFERROR(J12*'Input| Escalations'!$K$19,"")</f>
        <v>360.53410983604482</v>
      </c>
      <c r="V12" s="262">
        <f t="shared" si="3"/>
        <v>1802.670549180224</v>
      </c>
    </row>
    <row r="13" spans="1:24" ht="13" x14ac:dyDescent="0.3">
      <c r="A13" s="100"/>
      <c r="B13" s="268">
        <f t="shared" si="4"/>
        <v>6</v>
      </c>
      <c r="C13" s="57" t="str">
        <f>IFERROR(IF('Input| Setup'!E13="","",'Input| Setup'!E13),"")</f>
        <v>Land</v>
      </c>
      <c r="D13" s="283"/>
      <c r="E13" s="283"/>
      <c r="F13" s="283">
        <v>0</v>
      </c>
      <c r="G13" s="283">
        <v>0</v>
      </c>
      <c r="H13" s="283">
        <v>0</v>
      </c>
      <c r="I13" s="283">
        <v>0</v>
      </c>
      <c r="J13" s="283">
        <v>0</v>
      </c>
      <c r="K13" s="262" t="str">
        <f t="shared" si="1"/>
        <v/>
      </c>
      <c r="L13" s="67"/>
      <c r="M13" s="57" t="str">
        <f t="shared" si="2"/>
        <v>Land</v>
      </c>
      <c r="N13" s="57" t="str">
        <f>IFERROR(VLOOKUP(M13,'Input| Setup'!$E$8:$F$57,2,FALSE),"")</f>
        <v>Dx</v>
      </c>
      <c r="O13" s="253">
        <f>IFERROR(D13*'Input| Escalations'!$K$19,"")</f>
        <v>0</v>
      </c>
      <c r="P13" s="253">
        <f>IFERROR(E13*'Input| Escalations'!$K$19,"")</f>
        <v>0</v>
      </c>
      <c r="Q13" s="253">
        <f>IFERROR(F13*'Input| Escalations'!$K$19,"")</f>
        <v>0</v>
      </c>
      <c r="R13" s="253">
        <f>IFERROR(G13*'Input| Escalations'!$K$19,"")</f>
        <v>0</v>
      </c>
      <c r="S13" s="253">
        <f>IFERROR(H13*'Input| Escalations'!$K$19,"")</f>
        <v>0</v>
      </c>
      <c r="T13" s="253">
        <f>IFERROR(I13*'Input| Escalations'!$K$19,"")</f>
        <v>0</v>
      </c>
      <c r="U13" s="253">
        <f>IFERROR(J13*'Input| Escalations'!$K$19,"")</f>
        <v>0</v>
      </c>
      <c r="V13" s="262" t="str">
        <f t="shared" si="3"/>
        <v/>
      </c>
    </row>
    <row r="14" spans="1:24" ht="13" x14ac:dyDescent="0.3">
      <c r="A14" s="100"/>
      <c r="B14" s="268">
        <f t="shared" si="4"/>
        <v>7</v>
      </c>
      <c r="C14" s="57" t="str">
        <f>IFERROR(IF('Input| Setup'!E14="","",'Input| Setup'!E14),"")</f>
        <v>Accelerated depreciation assets</v>
      </c>
      <c r="D14" s="283"/>
      <c r="E14" s="283"/>
      <c r="F14" s="283">
        <v>0</v>
      </c>
      <c r="G14" s="283">
        <v>0</v>
      </c>
      <c r="H14" s="283">
        <v>0</v>
      </c>
      <c r="I14" s="283">
        <v>0</v>
      </c>
      <c r="J14" s="283">
        <v>0</v>
      </c>
      <c r="K14" s="262" t="str">
        <f t="shared" si="1"/>
        <v/>
      </c>
      <c r="L14" s="67"/>
      <c r="M14" s="57" t="str">
        <f t="shared" si="2"/>
        <v>Accelerated depreciation assets</v>
      </c>
      <c r="N14" s="57" t="str">
        <f>IFERROR(VLOOKUP(M14,'Input| Setup'!$E$8:$F$57,2,FALSE),"")</f>
        <v>Dx</v>
      </c>
      <c r="O14" s="253">
        <f>IFERROR(D14*'Input| Escalations'!$K$19,"")</f>
        <v>0</v>
      </c>
      <c r="P14" s="253">
        <f>IFERROR(E14*'Input| Escalations'!$K$19,"")</f>
        <v>0</v>
      </c>
      <c r="Q14" s="253">
        <f>IFERROR(F14*'Input| Escalations'!$K$19,"")</f>
        <v>0</v>
      </c>
      <c r="R14" s="253">
        <f>IFERROR(G14*'Input| Escalations'!$K$19,"")</f>
        <v>0</v>
      </c>
      <c r="S14" s="253">
        <f>IFERROR(H14*'Input| Escalations'!$K$19,"")</f>
        <v>0</v>
      </c>
      <c r="T14" s="253">
        <f>IFERROR(I14*'Input| Escalations'!$K$19,"")</f>
        <v>0</v>
      </c>
      <c r="U14" s="253">
        <f>IFERROR(J14*'Input| Escalations'!$K$19,"")</f>
        <v>0</v>
      </c>
      <c r="V14" s="262" t="str">
        <f t="shared" si="3"/>
        <v/>
      </c>
    </row>
    <row r="15" spans="1:24" ht="13" x14ac:dyDescent="0.3">
      <c r="A15" s="100"/>
      <c r="B15" s="268">
        <f t="shared" si="4"/>
        <v>8</v>
      </c>
      <c r="C15" s="57" t="str">
        <f>IFERROR(IF('Input| Setup'!E15="","",'Input| Setup'!E15),"")</f>
        <v>in-house software</v>
      </c>
      <c r="D15" s="283"/>
      <c r="E15" s="283"/>
      <c r="F15" s="283">
        <v>0</v>
      </c>
      <c r="G15" s="283">
        <v>0</v>
      </c>
      <c r="H15" s="283">
        <v>0</v>
      </c>
      <c r="I15" s="283">
        <v>0</v>
      </c>
      <c r="J15" s="283">
        <v>0</v>
      </c>
      <c r="K15" s="262" t="str">
        <f t="shared" si="1"/>
        <v/>
      </c>
      <c r="L15" s="67"/>
      <c r="M15" s="57" t="str">
        <f t="shared" si="2"/>
        <v>in-house software</v>
      </c>
      <c r="N15" s="57" t="str">
        <f>IFERROR(VLOOKUP(M15,'Input| Setup'!$E$8:$F$57,2,FALSE),"")</f>
        <v>Dx</v>
      </c>
      <c r="O15" s="253">
        <f>IFERROR(D15*'Input| Escalations'!$K$19,"")</f>
        <v>0</v>
      </c>
      <c r="P15" s="253">
        <f>IFERROR(E15*'Input| Escalations'!$K$19,"")</f>
        <v>0</v>
      </c>
      <c r="Q15" s="253">
        <f>IFERROR(F15*'Input| Escalations'!$K$19,"")</f>
        <v>0</v>
      </c>
      <c r="R15" s="253">
        <f>IFERROR(G15*'Input| Escalations'!$K$19,"")</f>
        <v>0</v>
      </c>
      <c r="S15" s="253">
        <f>IFERROR(H15*'Input| Escalations'!$K$19,"")</f>
        <v>0</v>
      </c>
      <c r="T15" s="253">
        <f>IFERROR(I15*'Input| Escalations'!$K$19,"")</f>
        <v>0</v>
      </c>
      <c r="U15" s="253">
        <f>IFERROR(J15*'Input| Escalations'!$K$19,"")</f>
        <v>0</v>
      </c>
      <c r="V15" s="262" t="str">
        <f t="shared" si="3"/>
        <v/>
      </c>
    </row>
    <row r="16" spans="1:24" ht="13" x14ac:dyDescent="0.3">
      <c r="A16" s="100"/>
      <c r="B16" s="268">
        <f t="shared" si="4"/>
        <v>9</v>
      </c>
      <c r="C16" s="57" t="str">
        <f>IFERROR(IF('Input| Setup'!E16="","",'Input| Setup'!E16),"")</f>
        <v>Equity raising costs</v>
      </c>
      <c r="D16" s="283"/>
      <c r="E16" s="283"/>
      <c r="F16" s="283">
        <v>0</v>
      </c>
      <c r="G16" s="283">
        <v>0</v>
      </c>
      <c r="H16" s="283">
        <v>0</v>
      </c>
      <c r="I16" s="283">
        <v>0</v>
      </c>
      <c r="J16" s="283">
        <v>0</v>
      </c>
      <c r="K16" s="262" t="str">
        <f t="shared" si="1"/>
        <v/>
      </c>
      <c r="L16" s="67"/>
      <c r="M16" s="57" t="str">
        <f t="shared" si="2"/>
        <v>Equity raising costs</v>
      </c>
      <c r="N16" s="57" t="str">
        <f>IFERROR(VLOOKUP(M16,'Input| Setup'!$E$8:$F$57,2,FALSE),"")</f>
        <v>Dx</v>
      </c>
      <c r="O16" s="253">
        <f>IFERROR(D16*'Input| Escalations'!$K$19,"")</f>
        <v>0</v>
      </c>
      <c r="P16" s="253">
        <f>IFERROR(E16*'Input| Escalations'!$K$19,"")</f>
        <v>0</v>
      </c>
      <c r="Q16" s="253">
        <f>IFERROR(F16*'Input| Escalations'!$K$19,"")</f>
        <v>0</v>
      </c>
      <c r="R16" s="253">
        <f>IFERROR(G16*'Input| Escalations'!$K$19,"")</f>
        <v>0</v>
      </c>
      <c r="S16" s="253">
        <f>IFERROR(H16*'Input| Escalations'!$K$19,"")</f>
        <v>0</v>
      </c>
      <c r="T16" s="253">
        <f>IFERROR(I16*'Input| Escalations'!$K$19,"")</f>
        <v>0</v>
      </c>
      <c r="U16" s="253">
        <f>IFERROR(J16*'Input| Escalations'!$K$19,"")</f>
        <v>0</v>
      </c>
      <c r="V16" s="262" t="str">
        <f t="shared" si="3"/>
        <v/>
      </c>
    </row>
    <row r="17" spans="1:22" ht="13" x14ac:dyDescent="0.3">
      <c r="A17" s="100"/>
      <c r="B17" s="268">
        <f t="shared" si="4"/>
        <v>10</v>
      </c>
      <c r="C17" s="57" t="str">
        <f>IFERROR(IF('Input| Setup'!E17="","",'Input| Setup'!E17),"")</f>
        <v/>
      </c>
      <c r="D17" s="283"/>
      <c r="E17" s="283"/>
      <c r="F17" s="283"/>
      <c r="G17" s="283"/>
      <c r="H17" s="283"/>
      <c r="I17" s="283"/>
      <c r="J17" s="283"/>
      <c r="K17" s="262" t="str">
        <f t="shared" si="1"/>
        <v/>
      </c>
      <c r="L17" s="67"/>
      <c r="M17" s="57" t="str">
        <f t="shared" si="2"/>
        <v/>
      </c>
      <c r="N17" s="57" t="str">
        <f>IFERROR(VLOOKUP(M17,'Input| Setup'!$E$8:$F$57,2,FALSE),"")</f>
        <v/>
      </c>
      <c r="O17" s="253">
        <f>IFERROR(D17*'Input| Escalations'!$K$19,"")</f>
        <v>0</v>
      </c>
      <c r="P17" s="253">
        <f>IFERROR(E17*'Input| Escalations'!$K$19,"")</f>
        <v>0</v>
      </c>
      <c r="Q17" s="253">
        <f>IFERROR(F17*'Input| Escalations'!$K$19,"")</f>
        <v>0</v>
      </c>
      <c r="R17" s="253">
        <f>IFERROR(G17*'Input| Escalations'!$K$19,"")</f>
        <v>0</v>
      </c>
      <c r="S17" s="253">
        <f>IFERROR(H17*'Input| Escalations'!$K$19,"")</f>
        <v>0</v>
      </c>
      <c r="T17" s="253">
        <f>IFERROR(I17*'Input| Escalations'!$K$19,"")</f>
        <v>0</v>
      </c>
      <c r="U17" s="253">
        <f>IFERROR(J17*'Input| Escalations'!$K$19,"")</f>
        <v>0</v>
      </c>
      <c r="V17" s="262" t="str">
        <f t="shared" si="3"/>
        <v/>
      </c>
    </row>
    <row r="18" spans="1:22" ht="13" x14ac:dyDescent="0.3">
      <c r="A18" s="100"/>
      <c r="B18" s="268">
        <f t="shared" si="4"/>
        <v>11</v>
      </c>
      <c r="C18" s="57" t="str">
        <f>IFERROR(IF('Input| Setup'!E18="","",'Input| Setup'!E18),"")</f>
        <v/>
      </c>
      <c r="D18" s="283"/>
      <c r="E18" s="283"/>
      <c r="F18" s="283"/>
      <c r="G18" s="283"/>
      <c r="H18" s="283"/>
      <c r="I18" s="283"/>
      <c r="J18" s="283"/>
      <c r="K18" s="262" t="str">
        <f t="shared" si="1"/>
        <v/>
      </c>
      <c r="L18" s="67"/>
      <c r="M18" s="57" t="str">
        <f t="shared" si="2"/>
        <v/>
      </c>
      <c r="N18" s="57" t="str">
        <f>IFERROR(VLOOKUP(M18,'Input| Setup'!$E$8:$F$57,2,FALSE),"")</f>
        <v/>
      </c>
      <c r="O18" s="253">
        <f>IFERROR(D18*'Input| Escalations'!$K$19,"")</f>
        <v>0</v>
      </c>
      <c r="P18" s="253">
        <f>IFERROR(E18*'Input| Escalations'!$K$19,"")</f>
        <v>0</v>
      </c>
      <c r="Q18" s="253">
        <f>IFERROR(F18*'Input| Escalations'!$K$19,"")</f>
        <v>0</v>
      </c>
      <c r="R18" s="253">
        <f>IFERROR(G18*'Input| Escalations'!$K$19,"")</f>
        <v>0</v>
      </c>
      <c r="S18" s="253">
        <f>IFERROR(H18*'Input| Escalations'!$K$19,"")</f>
        <v>0</v>
      </c>
      <c r="T18" s="253">
        <f>IFERROR(I18*'Input| Escalations'!$K$19,"")</f>
        <v>0</v>
      </c>
      <c r="U18" s="253">
        <f>IFERROR(J18*'Input| Escalations'!$K$19,"")</f>
        <v>0</v>
      </c>
      <c r="V18" s="262" t="str">
        <f t="shared" si="3"/>
        <v/>
      </c>
    </row>
    <row r="19" spans="1:22" ht="13" x14ac:dyDescent="0.3">
      <c r="A19" s="100"/>
      <c r="B19" s="268">
        <f t="shared" si="4"/>
        <v>12</v>
      </c>
      <c r="C19" s="57" t="str">
        <f>IFERROR(IF('Input| Setup'!E19="","",'Input| Setup'!E19),"")</f>
        <v/>
      </c>
      <c r="D19" s="283"/>
      <c r="E19" s="283"/>
      <c r="F19" s="283"/>
      <c r="G19" s="283"/>
      <c r="H19" s="283"/>
      <c r="I19" s="283"/>
      <c r="J19" s="283"/>
      <c r="K19" s="262" t="str">
        <f t="shared" si="1"/>
        <v/>
      </c>
      <c r="L19" s="67"/>
      <c r="M19" s="57" t="str">
        <f t="shared" si="2"/>
        <v/>
      </c>
      <c r="N19" s="57" t="str">
        <f>IFERROR(VLOOKUP(M19,'Input| Setup'!$E$8:$F$57,2,FALSE),"")</f>
        <v/>
      </c>
      <c r="O19" s="253">
        <f>IFERROR(D19*'Input| Escalations'!$K$19,"")</f>
        <v>0</v>
      </c>
      <c r="P19" s="253">
        <f>IFERROR(E19*'Input| Escalations'!$K$19,"")</f>
        <v>0</v>
      </c>
      <c r="Q19" s="253">
        <f>IFERROR(F19*'Input| Escalations'!$K$19,"")</f>
        <v>0</v>
      </c>
      <c r="R19" s="253">
        <f>IFERROR(G19*'Input| Escalations'!$K$19,"")</f>
        <v>0</v>
      </c>
      <c r="S19" s="253">
        <f>IFERROR(H19*'Input| Escalations'!$K$19,"")</f>
        <v>0</v>
      </c>
      <c r="T19" s="253">
        <f>IFERROR(I19*'Input| Escalations'!$K$19,"")</f>
        <v>0</v>
      </c>
      <c r="U19" s="253">
        <f>IFERROR(J19*'Input| Escalations'!$K$19,"")</f>
        <v>0</v>
      </c>
      <c r="V19" s="262" t="str">
        <f t="shared" si="3"/>
        <v/>
      </c>
    </row>
    <row r="20" spans="1:22" ht="13" x14ac:dyDescent="0.3">
      <c r="A20" s="100"/>
      <c r="B20" s="268">
        <f t="shared" si="4"/>
        <v>13</v>
      </c>
      <c r="C20" s="57" t="str">
        <f>IFERROR(IF('Input| Setup'!E20="","",'Input| Setup'!E20),"")</f>
        <v/>
      </c>
      <c r="D20" s="283"/>
      <c r="E20" s="283"/>
      <c r="F20" s="283"/>
      <c r="G20" s="283"/>
      <c r="H20" s="283"/>
      <c r="I20" s="283"/>
      <c r="J20" s="283"/>
      <c r="K20" s="262" t="str">
        <f t="shared" si="1"/>
        <v/>
      </c>
      <c r="L20" s="67"/>
      <c r="M20" s="57" t="str">
        <f t="shared" si="2"/>
        <v/>
      </c>
      <c r="N20" s="57" t="str">
        <f>IFERROR(VLOOKUP(M20,'Input| Setup'!$E$8:$F$57,2,FALSE),"")</f>
        <v/>
      </c>
      <c r="O20" s="253">
        <f>IFERROR(D20*'Input| Escalations'!$K$19,"")</f>
        <v>0</v>
      </c>
      <c r="P20" s="253">
        <f>IFERROR(E20*'Input| Escalations'!$K$19,"")</f>
        <v>0</v>
      </c>
      <c r="Q20" s="253">
        <f>IFERROR(F20*'Input| Escalations'!$K$19,"")</f>
        <v>0</v>
      </c>
      <c r="R20" s="253">
        <f>IFERROR(G20*'Input| Escalations'!$K$19,"")</f>
        <v>0</v>
      </c>
      <c r="S20" s="253">
        <f>IFERROR(H20*'Input| Escalations'!$K$19,"")</f>
        <v>0</v>
      </c>
      <c r="T20" s="253">
        <f>IFERROR(I20*'Input| Escalations'!$K$19,"")</f>
        <v>0</v>
      </c>
      <c r="U20" s="253">
        <f>IFERROR(J20*'Input| Escalations'!$K$19,"")</f>
        <v>0</v>
      </c>
      <c r="V20" s="262" t="str">
        <f t="shared" si="3"/>
        <v/>
      </c>
    </row>
    <row r="21" spans="1:22" ht="13" x14ac:dyDescent="0.3">
      <c r="A21" s="100"/>
      <c r="B21" s="268">
        <f t="shared" si="4"/>
        <v>14</v>
      </c>
      <c r="C21" s="57" t="str">
        <f>IFERROR(IF('Input| Setup'!E21="","",'Input| Setup'!E21),"")</f>
        <v/>
      </c>
      <c r="D21" s="283"/>
      <c r="E21" s="283"/>
      <c r="F21" s="283"/>
      <c r="G21" s="283"/>
      <c r="H21" s="283"/>
      <c r="I21" s="283"/>
      <c r="J21" s="283"/>
      <c r="K21" s="262" t="str">
        <f t="shared" si="1"/>
        <v/>
      </c>
      <c r="L21" s="67"/>
      <c r="M21" s="57" t="str">
        <f t="shared" si="2"/>
        <v/>
      </c>
      <c r="N21" s="57" t="str">
        <f>IFERROR(VLOOKUP(M21,'Input| Setup'!$E$8:$F$57,2,FALSE),"")</f>
        <v/>
      </c>
      <c r="O21" s="253">
        <f>IFERROR(D21*'Input| Escalations'!$K$19,"")</f>
        <v>0</v>
      </c>
      <c r="P21" s="253">
        <f>IFERROR(E21*'Input| Escalations'!$K$19,"")</f>
        <v>0</v>
      </c>
      <c r="Q21" s="253">
        <f>IFERROR(F21*'Input| Escalations'!$K$19,"")</f>
        <v>0</v>
      </c>
      <c r="R21" s="253">
        <f>IFERROR(G21*'Input| Escalations'!$K$19,"")</f>
        <v>0</v>
      </c>
      <c r="S21" s="253">
        <f>IFERROR(H21*'Input| Escalations'!$K$19,"")</f>
        <v>0</v>
      </c>
      <c r="T21" s="253">
        <f>IFERROR(I21*'Input| Escalations'!$K$19,"")</f>
        <v>0</v>
      </c>
      <c r="U21" s="253">
        <f>IFERROR(J21*'Input| Escalations'!$K$19,"")</f>
        <v>0</v>
      </c>
      <c r="V21" s="262" t="str">
        <f t="shared" si="3"/>
        <v/>
      </c>
    </row>
    <row r="22" spans="1:22" ht="13" x14ac:dyDescent="0.3">
      <c r="A22" s="100"/>
      <c r="B22" s="268">
        <f t="shared" si="4"/>
        <v>15</v>
      </c>
      <c r="C22" s="57" t="str">
        <f>IFERROR(IF('Input| Setup'!E22="","",'Input| Setup'!E22),"")</f>
        <v/>
      </c>
      <c r="D22" s="283"/>
      <c r="E22" s="283"/>
      <c r="F22" s="283"/>
      <c r="G22" s="283"/>
      <c r="H22" s="283"/>
      <c r="I22" s="283"/>
      <c r="J22" s="283"/>
      <c r="K22" s="262" t="str">
        <f t="shared" si="1"/>
        <v/>
      </c>
      <c r="L22" s="67"/>
      <c r="M22" s="57" t="str">
        <f t="shared" si="2"/>
        <v/>
      </c>
      <c r="N22" s="57" t="str">
        <f>IFERROR(VLOOKUP(M22,'Input| Setup'!$E$8:$F$57,2,FALSE),"")</f>
        <v/>
      </c>
      <c r="O22" s="253">
        <f>IFERROR(D22*'Input| Escalations'!$K$19,"")</f>
        <v>0</v>
      </c>
      <c r="P22" s="253">
        <f>IFERROR(E22*'Input| Escalations'!$K$19,"")</f>
        <v>0</v>
      </c>
      <c r="Q22" s="253">
        <f>IFERROR(F22*'Input| Escalations'!$K$19,"")</f>
        <v>0</v>
      </c>
      <c r="R22" s="253">
        <f>IFERROR(G22*'Input| Escalations'!$K$19,"")</f>
        <v>0</v>
      </c>
      <c r="S22" s="253">
        <f>IFERROR(H22*'Input| Escalations'!$K$19,"")</f>
        <v>0</v>
      </c>
      <c r="T22" s="253">
        <f>IFERROR(I22*'Input| Escalations'!$K$19,"")</f>
        <v>0</v>
      </c>
      <c r="U22" s="253">
        <f>IFERROR(J22*'Input| Escalations'!$K$19,"")</f>
        <v>0</v>
      </c>
      <c r="V22" s="262" t="str">
        <f t="shared" si="3"/>
        <v/>
      </c>
    </row>
    <row r="23" spans="1:22" ht="13" x14ac:dyDescent="0.3">
      <c r="A23" s="100"/>
      <c r="B23" s="268">
        <f t="shared" si="4"/>
        <v>16</v>
      </c>
      <c r="C23" s="57" t="str">
        <f>IFERROR(IF('Input| Setup'!E23="","",'Input| Setup'!E23),"")</f>
        <v/>
      </c>
      <c r="D23" s="283"/>
      <c r="E23" s="283"/>
      <c r="F23" s="283"/>
      <c r="G23" s="283"/>
      <c r="H23" s="283"/>
      <c r="I23" s="283"/>
      <c r="J23" s="283"/>
      <c r="K23" s="262" t="str">
        <f t="shared" si="1"/>
        <v/>
      </c>
      <c r="L23" s="67"/>
      <c r="M23" s="57" t="str">
        <f t="shared" si="2"/>
        <v/>
      </c>
      <c r="N23" s="57" t="str">
        <f>IFERROR(VLOOKUP(M23,'Input| Setup'!$E$8:$F$57,2,FALSE),"")</f>
        <v/>
      </c>
      <c r="O23" s="253">
        <f>IFERROR(D23*'Input| Escalations'!$K$19,"")</f>
        <v>0</v>
      </c>
      <c r="P23" s="253">
        <f>IFERROR(E23*'Input| Escalations'!$K$19,"")</f>
        <v>0</v>
      </c>
      <c r="Q23" s="253">
        <f>IFERROR(F23*'Input| Escalations'!$K$19,"")</f>
        <v>0</v>
      </c>
      <c r="R23" s="253">
        <f>IFERROR(G23*'Input| Escalations'!$K$19,"")</f>
        <v>0</v>
      </c>
      <c r="S23" s="253">
        <f>IFERROR(H23*'Input| Escalations'!$K$19,"")</f>
        <v>0</v>
      </c>
      <c r="T23" s="253">
        <f>IFERROR(I23*'Input| Escalations'!$K$19,"")</f>
        <v>0</v>
      </c>
      <c r="U23" s="253">
        <f>IFERROR(J23*'Input| Escalations'!$K$19,"")</f>
        <v>0</v>
      </c>
      <c r="V23" s="262" t="str">
        <f t="shared" si="3"/>
        <v/>
      </c>
    </row>
    <row r="24" spans="1:22" ht="13" x14ac:dyDescent="0.3">
      <c r="A24" s="100"/>
      <c r="B24" s="268">
        <f t="shared" si="4"/>
        <v>17</v>
      </c>
      <c r="C24" s="57" t="str">
        <f>IFERROR(IF('Input| Setup'!E24="","",'Input| Setup'!E24),"")</f>
        <v/>
      </c>
      <c r="D24" s="283"/>
      <c r="E24" s="283"/>
      <c r="F24" s="283"/>
      <c r="G24" s="283"/>
      <c r="H24" s="283"/>
      <c r="I24" s="283"/>
      <c r="J24" s="283"/>
      <c r="K24" s="262" t="str">
        <f t="shared" si="1"/>
        <v/>
      </c>
      <c r="L24" s="67"/>
      <c r="M24" s="57" t="str">
        <f t="shared" si="2"/>
        <v/>
      </c>
      <c r="N24" s="57" t="str">
        <f>IFERROR(VLOOKUP(M24,'Input| Setup'!$E$8:$F$57,2,FALSE),"")</f>
        <v/>
      </c>
      <c r="O24" s="253">
        <f>IFERROR(D24*'Input| Escalations'!$K$19,"")</f>
        <v>0</v>
      </c>
      <c r="P24" s="253">
        <f>IFERROR(E24*'Input| Escalations'!$K$19,"")</f>
        <v>0</v>
      </c>
      <c r="Q24" s="253">
        <f>IFERROR(F24*'Input| Escalations'!$K$19,"")</f>
        <v>0</v>
      </c>
      <c r="R24" s="253">
        <f>IFERROR(G24*'Input| Escalations'!$K$19,"")</f>
        <v>0</v>
      </c>
      <c r="S24" s="253">
        <f>IFERROR(H24*'Input| Escalations'!$K$19,"")</f>
        <v>0</v>
      </c>
      <c r="T24" s="253">
        <f>IFERROR(I24*'Input| Escalations'!$K$19,"")</f>
        <v>0</v>
      </c>
      <c r="U24" s="253">
        <f>IFERROR(J24*'Input| Escalations'!$K$19,"")</f>
        <v>0</v>
      </c>
      <c r="V24" s="262" t="str">
        <f t="shared" si="3"/>
        <v/>
      </c>
    </row>
    <row r="25" spans="1:22" ht="13" x14ac:dyDescent="0.3">
      <c r="A25" s="100"/>
      <c r="B25" s="268">
        <f t="shared" si="4"/>
        <v>18</v>
      </c>
      <c r="C25" s="57" t="str">
        <f>IFERROR(IF('Input| Setup'!E25="","",'Input| Setup'!E25),"")</f>
        <v/>
      </c>
      <c r="D25" s="283"/>
      <c r="E25" s="283"/>
      <c r="F25" s="283"/>
      <c r="G25" s="283"/>
      <c r="H25" s="283"/>
      <c r="I25" s="283"/>
      <c r="J25" s="283"/>
      <c r="K25" s="262" t="str">
        <f t="shared" si="1"/>
        <v/>
      </c>
      <c r="L25" s="67"/>
      <c r="M25" s="57" t="str">
        <f t="shared" si="2"/>
        <v/>
      </c>
      <c r="N25" s="57" t="str">
        <f>IFERROR(VLOOKUP(M25,'Input| Setup'!$E$8:$F$57,2,FALSE),"")</f>
        <v/>
      </c>
      <c r="O25" s="253">
        <f>IFERROR(D25*'Input| Escalations'!$K$19,"")</f>
        <v>0</v>
      </c>
      <c r="P25" s="253">
        <f>IFERROR(E25*'Input| Escalations'!$K$19,"")</f>
        <v>0</v>
      </c>
      <c r="Q25" s="253">
        <f>IFERROR(F25*'Input| Escalations'!$K$19,"")</f>
        <v>0</v>
      </c>
      <c r="R25" s="253">
        <f>IFERROR(G25*'Input| Escalations'!$K$19,"")</f>
        <v>0</v>
      </c>
      <c r="S25" s="253">
        <f>IFERROR(H25*'Input| Escalations'!$K$19,"")</f>
        <v>0</v>
      </c>
      <c r="T25" s="253">
        <f>IFERROR(I25*'Input| Escalations'!$K$19,"")</f>
        <v>0</v>
      </c>
      <c r="U25" s="253">
        <f>IFERROR(J25*'Input| Escalations'!$K$19,"")</f>
        <v>0</v>
      </c>
      <c r="V25" s="262" t="str">
        <f t="shared" si="3"/>
        <v/>
      </c>
    </row>
    <row r="26" spans="1:22" ht="13" x14ac:dyDescent="0.3">
      <c r="A26" s="100"/>
      <c r="B26" s="268">
        <f t="shared" si="4"/>
        <v>19</v>
      </c>
      <c r="C26" s="57" t="str">
        <f>IFERROR(IF('Input| Setup'!E26="","",'Input| Setup'!E26),"")</f>
        <v/>
      </c>
      <c r="D26" s="283"/>
      <c r="E26" s="283"/>
      <c r="F26" s="283"/>
      <c r="G26" s="283"/>
      <c r="H26" s="283"/>
      <c r="I26" s="283"/>
      <c r="J26" s="283"/>
      <c r="K26" s="262" t="str">
        <f t="shared" si="1"/>
        <v/>
      </c>
      <c r="L26" s="67"/>
      <c r="M26" s="57" t="str">
        <f t="shared" si="2"/>
        <v/>
      </c>
      <c r="N26" s="57" t="str">
        <f>IFERROR(VLOOKUP(M26,'Input| Setup'!$E$8:$F$57,2,FALSE),"")</f>
        <v/>
      </c>
      <c r="O26" s="253">
        <f>IFERROR(D26*'Input| Escalations'!$K$19,"")</f>
        <v>0</v>
      </c>
      <c r="P26" s="253">
        <f>IFERROR(E26*'Input| Escalations'!$K$19,"")</f>
        <v>0</v>
      </c>
      <c r="Q26" s="253">
        <f>IFERROR(F26*'Input| Escalations'!$K$19,"")</f>
        <v>0</v>
      </c>
      <c r="R26" s="253">
        <f>IFERROR(G26*'Input| Escalations'!$K$19,"")</f>
        <v>0</v>
      </c>
      <c r="S26" s="253">
        <f>IFERROR(H26*'Input| Escalations'!$K$19,"")</f>
        <v>0</v>
      </c>
      <c r="T26" s="253">
        <f>IFERROR(I26*'Input| Escalations'!$K$19,"")</f>
        <v>0</v>
      </c>
      <c r="U26" s="253">
        <f>IFERROR(J26*'Input| Escalations'!$K$19,"")</f>
        <v>0</v>
      </c>
      <c r="V26" s="262" t="str">
        <f t="shared" si="3"/>
        <v/>
      </c>
    </row>
    <row r="27" spans="1:22" ht="13" x14ac:dyDescent="0.3">
      <c r="A27" s="100"/>
      <c r="B27" s="268">
        <f t="shared" si="4"/>
        <v>20</v>
      </c>
      <c r="C27" s="57" t="str">
        <f>IFERROR(IF('Input| Setup'!E27="","",'Input| Setup'!E27),"")</f>
        <v/>
      </c>
      <c r="D27" s="283"/>
      <c r="E27" s="283"/>
      <c r="F27" s="283"/>
      <c r="G27" s="283"/>
      <c r="H27" s="283"/>
      <c r="I27" s="283"/>
      <c r="J27" s="283"/>
      <c r="K27" s="262" t="str">
        <f t="shared" si="1"/>
        <v/>
      </c>
      <c r="L27" s="67"/>
      <c r="M27" s="57" t="str">
        <f t="shared" si="2"/>
        <v/>
      </c>
      <c r="N27" s="57" t="str">
        <f>IFERROR(VLOOKUP(M27,'Input| Setup'!$E$8:$F$57,2,FALSE),"")</f>
        <v/>
      </c>
      <c r="O27" s="253">
        <f>IFERROR(D27*'Input| Escalations'!$K$19,"")</f>
        <v>0</v>
      </c>
      <c r="P27" s="253">
        <f>IFERROR(E27*'Input| Escalations'!$K$19,"")</f>
        <v>0</v>
      </c>
      <c r="Q27" s="253">
        <f>IFERROR(F27*'Input| Escalations'!$K$19,"")</f>
        <v>0</v>
      </c>
      <c r="R27" s="253">
        <f>IFERROR(G27*'Input| Escalations'!$K$19,"")</f>
        <v>0</v>
      </c>
      <c r="S27" s="253">
        <f>IFERROR(H27*'Input| Escalations'!$K$19,"")</f>
        <v>0</v>
      </c>
      <c r="T27" s="253">
        <f>IFERROR(I27*'Input| Escalations'!$K$19,"")</f>
        <v>0</v>
      </c>
      <c r="U27" s="253">
        <f>IFERROR(J27*'Input| Escalations'!$K$19,"")</f>
        <v>0</v>
      </c>
      <c r="V27" s="262" t="str">
        <f t="shared" si="3"/>
        <v/>
      </c>
    </row>
    <row r="28" spans="1:22" ht="13" outlineLevel="1" x14ac:dyDescent="0.3">
      <c r="A28" s="100"/>
      <c r="B28" s="268">
        <f t="shared" si="4"/>
        <v>21</v>
      </c>
      <c r="C28" s="57" t="str">
        <f>IFERROR(IF('Input| Setup'!E28="","",'Input| Setup'!E28),"")</f>
        <v/>
      </c>
      <c r="D28" s="283"/>
      <c r="E28" s="283"/>
      <c r="F28" s="283"/>
      <c r="G28" s="283"/>
      <c r="H28" s="283"/>
      <c r="I28" s="283"/>
      <c r="J28" s="283"/>
      <c r="K28" s="262" t="str">
        <f t="shared" si="1"/>
        <v/>
      </c>
      <c r="L28" s="67"/>
      <c r="M28" s="57" t="str">
        <f t="shared" si="2"/>
        <v/>
      </c>
      <c r="N28" s="57" t="str">
        <f>IFERROR(VLOOKUP(M28,'Input| Setup'!$E$8:$F$57,2,FALSE),"")</f>
        <v/>
      </c>
      <c r="O28" s="253">
        <f>IFERROR(D28*'Input| Escalations'!$K$19,"")</f>
        <v>0</v>
      </c>
      <c r="P28" s="253">
        <f>IFERROR(E28*'Input| Escalations'!$K$19,"")</f>
        <v>0</v>
      </c>
      <c r="Q28" s="253">
        <f>IFERROR(F28*'Input| Escalations'!$K$19,"")</f>
        <v>0</v>
      </c>
      <c r="R28" s="253">
        <f>IFERROR(G28*'Input| Escalations'!$K$19,"")</f>
        <v>0</v>
      </c>
      <c r="S28" s="253">
        <f>IFERROR(H28*'Input| Escalations'!$K$19,"")</f>
        <v>0</v>
      </c>
      <c r="T28" s="253">
        <f>IFERROR(I28*'Input| Escalations'!$K$19,"")</f>
        <v>0</v>
      </c>
      <c r="U28" s="253">
        <f>IFERROR(J28*'Input| Escalations'!$K$19,"")</f>
        <v>0</v>
      </c>
      <c r="V28" s="262" t="str">
        <f t="shared" si="3"/>
        <v/>
      </c>
    </row>
    <row r="29" spans="1:22" ht="13" outlineLevel="1" x14ac:dyDescent="0.3">
      <c r="A29" s="100"/>
      <c r="B29" s="268">
        <f t="shared" si="4"/>
        <v>22</v>
      </c>
      <c r="C29" s="57" t="str">
        <f>IFERROR(IF('Input| Setup'!E29="","",'Input| Setup'!E29),"")</f>
        <v/>
      </c>
      <c r="D29" s="283"/>
      <c r="E29" s="283"/>
      <c r="F29" s="283"/>
      <c r="G29" s="283"/>
      <c r="H29" s="283"/>
      <c r="I29" s="283"/>
      <c r="J29" s="283"/>
      <c r="K29" s="262" t="str">
        <f t="shared" si="1"/>
        <v/>
      </c>
      <c r="L29" s="67"/>
      <c r="M29" s="57" t="str">
        <f t="shared" si="2"/>
        <v/>
      </c>
      <c r="N29" s="57" t="str">
        <f>IFERROR(VLOOKUP(M29,'Input| Setup'!$E$8:$F$57,2,FALSE),"")</f>
        <v/>
      </c>
      <c r="O29" s="253">
        <f>IFERROR(D29*'Input| Escalations'!$K$19,"")</f>
        <v>0</v>
      </c>
      <c r="P29" s="253">
        <f>IFERROR(E29*'Input| Escalations'!$K$19,"")</f>
        <v>0</v>
      </c>
      <c r="Q29" s="253">
        <f>IFERROR(F29*'Input| Escalations'!$K$19,"")</f>
        <v>0</v>
      </c>
      <c r="R29" s="253">
        <f>IFERROR(G29*'Input| Escalations'!$K$19,"")</f>
        <v>0</v>
      </c>
      <c r="S29" s="253">
        <f>IFERROR(H29*'Input| Escalations'!$K$19,"")</f>
        <v>0</v>
      </c>
      <c r="T29" s="253">
        <f>IFERROR(I29*'Input| Escalations'!$K$19,"")</f>
        <v>0</v>
      </c>
      <c r="U29" s="253">
        <f>IFERROR(J29*'Input| Escalations'!$K$19,"")</f>
        <v>0</v>
      </c>
      <c r="V29" s="262" t="str">
        <f t="shared" si="3"/>
        <v/>
      </c>
    </row>
    <row r="30" spans="1:22" ht="13" outlineLevel="1" x14ac:dyDescent="0.3">
      <c r="A30" s="100"/>
      <c r="B30" s="268">
        <f t="shared" si="4"/>
        <v>23</v>
      </c>
      <c r="C30" s="57" t="str">
        <f>IFERROR(IF('Input| Setup'!E30="","",'Input| Setup'!E30),"")</f>
        <v/>
      </c>
      <c r="D30" s="283"/>
      <c r="E30" s="283"/>
      <c r="F30" s="283"/>
      <c r="G30" s="283"/>
      <c r="H30" s="283"/>
      <c r="I30" s="283"/>
      <c r="J30" s="283"/>
      <c r="K30" s="262" t="str">
        <f t="shared" si="1"/>
        <v/>
      </c>
      <c r="L30" s="67"/>
      <c r="M30" s="57" t="str">
        <f t="shared" si="2"/>
        <v/>
      </c>
      <c r="N30" s="57" t="str">
        <f>IFERROR(VLOOKUP(M30,'Input| Setup'!$E$8:$F$57,2,FALSE),"")</f>
        <v/>
      </c>
      <c r="O30" s="253">
        <f>IFERROR(D30*'Input| Escalations'!$K$19,"")</f>
        <v>0</v>
      </c>
      <c r="P30" s="253">
        <f>IFERROR(E30*'Input| Escalations'!$K$19,"")</f>
        <v>0</v>
      </c>
      <c r="Q30" s="253">
        <f>IFERROR(F30*'Input| Escalations'!$K$19,"")</f>
        <v>0</v>
      </c>
      <c r="R30" s="253">
        <f>IFERROR(G30*'Input| Escalations'!$K$19,"")</f>
        <v>0</v>
      </c>
      <c r="S30" s="253">
        <f>IFERROR(H30*'Input| Escalations'!$K$19,"")</f>
        <v>0</v>
      </c>
      <c r="T30" s="253">
        <f>IFERROR(I30*'Input| Escalations'!$K$19,"")</f>
        <v>0</v>
      </c>
      <c r="U30" s="253">
        <f>IFERROR(J30*'Input| Escalations'!$K$19,"")</f>
        <v>0</v>
      </c>
      <c r="V30" s="262" t="str">
        <f t="shared" si="3"/>
        <v/>
      </c>
    </row>
    <row r="31" spans="1:22" ht="13" outlineLevel="1" x14ac:dyDescent="0.3">
      <c r="A31" s="100"/>
      <c r="B31" s="268">
        <f t="shared" si="4"/>
        <v>24</v>
      </c>
      <c r="C31" s="57" t="str">
        <f>IFERROR(IF('Input| Setup'!E31="","",'Input| Setup'!E31),"")</f>
        <v/>
      </c>
      <c r="D31" s="283"/>
      <c r="E31" s="283"/>
      <c r="F31" s="283"/>
      <c r="G31" s="283"/>
      <c r="H31" s="283"/>
      <c r="I31" s="283"/>
      <c r="J31" s="283"/>
      <c r="K31" s="262" t="str">
        <f t="shared" si="1"/>
        <v/>
      </c>
      <c r="L31" s="67"/>
      <c r="M31" s="57" t="str">
        <f t="shared" si="2"/>
        <v/>
      </c>
      <c r="N31" s="57" t="str">
        <f>IFERROR(VLOOKUP(M31,'Input| Setup'!$E$8:$F$57,2,FALSE),"")</f>
        <v/>
      </c>
      <c r="O31" s="253">
        <f>IFERROR(D31*'Input| Escalations'!$K$19,"")</f>
        <v>0</v>
      </c>
      <c r="P31" s="253">
        <f>IFERROR(E31*'Input| Escalations'!$K$19,"")</f>
        <v>0</v>
      </c>
      <c r="Q31" s="253">
        <f>IFERROR(F31*'Input| Escalations'!$K$19,"")</f>
        <v>0</v>
      </c>
      <c r="R31" s="253">
        <f>IFERROR(G31*'Input| Escalations'!$K$19,"")</f>
        <v>0</v>
      </c>
      <c r="S31" s="253">
        <f>IFERROR(H31*'Input| Escalations'!$K$19,"")</f>
        <v>0</v>
      </c>
      <c r="T31" s="253">
        <f>IFERROR(I31*'Input| Escalations'!$K$19,"")</f>
        <v>0</v>
      </c>
      <c r="U31" s="253">
        <f>IFERROR(J31*'Input| Escalations'!$K$19,"")</f>
        <v>0</v>
      </c>
      <c r="V31" s="262" t="str">
        <f t="shared" si="3"/>
        <v/>
      </c>
    </row>
    <row r="32" spans="1:22" ht="13" outlineLevel="1" x14ac:dyDescent="0.3">
      <c r="A32" s="100"/>
      <c r="B32" s="268">
        <f t="shared" si="4"/>
        <v>25</v>
      </c>
      <c r="C32" s="57" t="str">
        <f>IFERROR(IF('Input| Setup'!E32="","",'Input| Setup'!E32),"")</f>
        <v/>
      </c>
      <c r="D32" s="283"/>
      <c r="E32" s="283"/>
      <c r="F32" s="283"/>
      <c r="G32" s="283"/>
      <c r="H32" s="283"/>
      <c r="I32" s="283"/>
      <c r="J32" s="283"/>
      <c r="K32" s="262" t="str">
        <f t="shared" si="1"/>
        <v/>
      </c>
      <c r="L32" s="67"/>
      <c r="M32" s="57" t="str">
        <f t="shared" si="2"/>
        <v/>
      </c>
      <c r="N32" s="57" t="str">
        <f>IFERROR(VLOOKUP(M32,'Input| Setup'!$E$8:$F$57,2,FALSE),"")</f>
        <v/>
      </c>
      <c r="O32" s="253">
        <f>IFERROR(D32*'Input| Escalations'!$K$19,"")</f>
        <v>0</v>
      </c>
      <c r="P32" s="253">
        <f>IFERROR(E32*'Input| Escalations'!$K$19,"")</f>
        <v>0</v>
      </c>
      <c r="Q32" s="253">
        <f>IFERROR(F32*'Input| Escalations'!$K$19,"")</f>
        <v>0</v>
      </c>
      <c r="R32" s="253">
        <f>IFERROR(G32*'Input| Escalations'!$K$19,"")</f>
        <v>0</v>
      </c>
      <c r="S32" s="253">
        <f>IFERROR(H32*'Input| Escalations'!$K$19,"")</f>
        <v>0</v>
      </c>
      <c r="T32" s="253">
        <f>IFERROR(I32*'Input| Escalations'!$K$19,"")</f>
        <v>0</v>
      </c>
      <c r="U32" s="253">
        <f>IFERROR(J32*'Input| Escalations'!$K$19,"")</f>
        <v>0</v>
      </c>
      <c r="V32" s="262" t="str">
        <f t="shared" si="3"/>
        <v/>
      </c>
    </row>
    <row r="33" spans="1:22" ht="13" outlineLevel="1" x14ac:dyDescent="0.3">
      <c r="A33" s="100"/>
      <c r="B33" s="268">
        <f t="shared" si="4"/>
        <v>26</v>
      </c>
      <c r="C33" s="57" t="str">
        <f>IFERROR(IF('Input| Setup'!E33="","",'Input| Setup'!E33),"")</f>
        <v/>
      </c>
      <c r="D33" s="283"/>
      <c r="E33" s="283"/>
      <c r="F33" s="283"/>
      <c r="G33" s="283"/>
      <c r="H33" s="283"/>
      <c r="I33" s="283"/>
      <c r="J33" s="283"/>
      <c r="K33" s="262" t="str">
        <f t="shared" si="1"/>
        <v/>
      </c>
      <c r="L33" s="67"/>
      <c r="M33" s="57" t="str">
        <f t="shared" si="2"/>
        <v/>
      </c>
      <c r="N33" s="57" t="str">
        <f>IFERROR(VLOOKUP(M33,'Input| Setup'!$E$8:$F$57,2,FALSE),"")</f>
        <v/>
      </c>
      <c r="O33" s="253">
        <f>IFERROR(D33*'Input| Escalations'!$K$19,"")</f>
        <v>0</v>
      </c>
      <c r="P33" s="253">
        <f>IFERROR(E33*'Input| Escalations'!$K$19,"")</f>
        <v>0</v>
      </c>
      <c r="Q33" s="253">
        <f>IFERROR(F33*'Input| Escalations'!$K$19,"")</f>
        <v>0</v>
      </c>
      <c r="R33" s="253">
        <f>IFERROR(G33*'Input| Escalations'!$K$19,"")</f>
        <v>0</v>
      </c>
      <c r="S33" s="253">
        <f>IFERROR(H33*'Input| Escalations'!$K$19,"")</f>
        <v>0</v>
      </c>
      <c r="T33" s="253">
        <f>IFERROR(I33*'Input| Escalations'!$K$19,"")</f>
        <v>0</v>
      </c>
      <c r="U33" s="253">
        <f>IFERROR(J33*'Input| Escalations'!$K$19,"")</f>
        <v>0</v>
      </c>
      <c r="V33" s="262" t="str">
        <f t="shared" si="3"/>
        <v/>
      </c>
    </row>
    <row r="34" spans="1:22" ht="13" outlineLevel="1" x14ac:dyDescent="0.3">
      <c r="A34" s="100"/>
      <c r="B34" s="268">
        <f t="shared" si="4"/>
        <v>27</v>
      </c>
      <c r="C34" s="57" t="str">
        <f>IFERROR(IF('Input| Setup'!E34="","",'Input| Setup'!E34),"")</f>
        <v/>
      </c>
      <c r="D34" s="283"/>
      <c r="E34" s="283"/>
      <c r="F34" s="283"/>
      <c r="G34" s="283"/>
      <c r="H34" s="283"/>
      <c r="I34" s="283"/>
      <c r="J34" s="283"/>
      <c r="K34" s="262" t="str">
        <f t="shared" si="1"/>
        <v/>
      </c>
      <c r="L34" s="67"/>
      <c r="M34" s="57" t="str">
        <f t="shared" si="2"/>
        <v/>
      </c>
      <c r="N34" s="57" t="str">
        <f>IFERROR(VLOOKUP(M34,'Input| Setup'!$E$8:$F$57,2,FALSE),"")</f>
        <v/>
      </c>
      <c r="O34" s="253">
        <f>IFERROR(D34*'Input| Escalations'!$K$19,"")</f>
        <v>0</v>
      </c>
      <c r="P34" s="253">
        <f>IFERROR(E34*'Input| Escalations'!$K$19,"")</f>
        <v>0</v>
      </c>
      <c r="Q34" s="253">
        <f>IFERROR(F34*'Input| Escalations'!$K$19,"")</f>
        <v>0</v>
      </c>
      <c r="R34" s="253">
        <f>IFERROR(G34*'Input| Escalations'!$K$19,"")</f>
        <v>0</v>
      </c>
      <c r="S34" s="253">
        <f>IFERROR(H34*'Input| Escalations'!$K$19,"")</f>
        <v>0</v>
      </c>
      <c r="T34" s="253">
        <f>IFERROR(I34*'Input| Escalations'!$K$19,"")</f>
        <v>0</v>
      </c>
      <c r="U34" s="253">
        <f>IFERROR(J34*'Input| Escalations'!$K$19,"")</f>
        <v>0</v>
      </c>
      <c r="V34" s="262" t="str">
        <f t="shared" si="3"/>
        <v/>
      </c>
    </row>
    <row r="35" spans="1:22" ht="13" outlineLevel="1" x14ac:dyDescent="0.3">
      <c r="A35" s="100"/>
      <c r="B35" s="268">
        <f t="shared" si="4"/>
        <v>28</v>
      </c>
      <c r="C35" s="57" t="str">
        <f>IFERROR(IF('Input| Setup'!E35="","",'Input| Setup'!E35),"")</f>
        <v/>
      </c>
      <c r="D35" s="283"/>
      <c r="E35" s="283"/>
      <c r="F35" s="283"/>
      <c r="G35" s="283"/>
      <c r="H35" s="283"/>
      <c r="I35" s="283"/>
      <c r="J35" s="283"/>
      <c r="K35" s="262" t="str">
        <f t="shared" si="1"/>
        <v/>
      </c>
      <c r="L35" s="67"/>
      <c r="M35" s="57" t="str">
        <f t="shared" si="2"/>
        <v/>
      </c>
      <c r="N35" s="57" t="str">
        <f>IFERROR(VLOOKUP(M35,'Input| Setup'!$E$8:$F$57,2,FALSE),"")</f>
        <v/>
      </c>
      <c r="O35" s="253">
        <f>IFERROR(D35*'Input| Escalations'!$K$19,"")</f>
        <v>0</v>
      </c>
      <c r="P35" s="253">
        <f>IFERROR(E35*'Input| Escalations'!$K$19,"")</f>
        <v>0</v>
      </c>
      <c r="Q35" s="253">
        <f>IFERROR(F35*'Input| Escalations'!$K$19,"")</f>
        <v>0</v>
      </c>
      <c r="R35" s="253">
        <f>IFERROR(G35*'Input| Escalations'!$K$19,"")</f>
        <v>0</v>
      </c>
      <c r="S35" s="253">
        <f>IFERROR(H35*'Input| Escalations'!$K$19,"")</f>
        <v>0</v>
      </c>
      <c r="T35" s="253">
        <f>IFERROR(I35*'Input| Escalations'!$K$19,"")</f>
        <v>0</v>
      </c>
      <c r="U35" s="253">
        <f>IFERROR(J35*'Input| Escalations'!$K$19,"")</f>
        <v>0</v>
      </c>
      <c r="V35" s="262" t="str">
        <f t="shared" si="3"/>
        <v/>
      </c>
    </row>
    <row r="36" spans="1:22" ht="13" outlineLevel="1" x14ac:dyDescent="0.3">
      <c r="A36" s="100"/>
      <c r="B36" s="268">
        <f t="shared" si="4"/>
        <v>29</v>
      </c>
      <c r="C36" s="57" t="str">
        <f>IFERROR(IF('Input| Setup'!E36="","",'Input| Setup'!E36),"")</f>
        <v/>
      </c>
      <c r="D36" s="283"/>
      <c r="E36" s="283"/>
      <c r="F36" s="283"/>
      <c r="G36" s="283"/>
      <c r="H36" s="283"/>
      <c r="I36" s="283"/>
      <c r="J36" s="283"/>
      <c r="K36" s="262" t="str">
        <f t="shared" si="1"/>
        <v/>
      </c>
      <c r="L36" s="67"/>
      <c r="M36" s="57" t="str">
        <f t="shared" si="2"/>
        <v/>
      </c>
      <c r="N36" s="57" t="str">
        <f>IFERROR(VLOOKUP(M36,'Input| Setup'!$E$8:$F$57,2,FALSE),"")</f>
        <v/>
      </c>
      <c r="O36" s="253">
        <f>IFERROR(D36*'Input| Escalations'!$K$19,"")</f>
        <v>0</v>
      </c>
      <c r="P36" s="253">
        <f>IFERROR(E36*'Input| Escalations'!$K$19,"")</f>
        <v>0</v>
      </c>
      <c r="Q36" s="253">
        <f>IFERROR(F36*'Input| Escalations'!$K$19,"")</f>
        <v>0</v>
      </c>
      <c r="R36" s="253">
        <f>IFERROR(G36*'Input| Escalations'!$K$19,"")</f>
        <v>0</v>
      </c>
      <c r="S36" s="253">
        <f>IFERROR(H36*'Input| Escalations'!$K$19,"")</f>
        <v>0</v>
      </c>
      <c r="T36" s="253">
        <f>IFERROR(I36*'Input| Escalations'!$K$19,"")</f>
        <v>0</v>
      </c>
      <c r="U36" s="253">
        <f>IFERROR(J36*'Input| Escalations'!$K$19,"")</f>
        <v>0</v>
      </c>
      <c r="V36" s="262" t="str">
        <f t="shared" si="3"/>
        <v/>
      </c>
    </row>
    <row r="37" spans="1:22" ht="13" outlineLevel="1" x14ac:dyDescent="0.3">
      <c r="A37" s="100"/>
      <c r="B37" s="268">
        <f t="shared" si="4"/>
        <v>30</v>
      </c>
      <c r="C37" s="57" t="str">
        <f>IFERROR(IF('Input| Setup'!E37="","",'Input| Setup'!E37),"")</f>
        <v/>
      </c>
      <c r="D37" s="283"/>
      <c r="E37" s="283"/>
      <c r="F37" s="283"/>
      <c r="G37" s="283"/>
      <c r="H37" s="283"/>
      <c r="I37" s="283"/>
      <c r="J37" s="283"/>
      <c r="K37" s="262" t="str">
        <f t="shared" si="1"/>
        <v/>
      </c>
      <c r="L37" s="67"/>
      <c r="M37" s="57" t="str">
        <f t="shared" si="2"/>
        <v/>
      </c>
      <c r="N37" s="57" t="str">
        <f>IFERROR(VLOOKUP(M37,'Input| Setup'!$E$8:$F$57,2,FALSE),"")</f>
        <v/>
      </c>
      <c r="O37" s="253">
        <f>IFERROR(D37*'Input| Escalations'!$K$19,"")</f>
        <v>0</v>
      </c>
      <c r="P37" s="253">
        <f>IFERROR(E37*'Input| Escalations'!$K$19,"")</f>
        <v>0</v>
      </c>
      <c r="Q37" s="253">
        <f>IFERROR(F37*'Input| Escalations'!$K$19,"")</f>
        <v>0</v>
      </c>
      <c r="R37" s="253">
        <f>IFERROR(G37*'Input| Escalations'!$K$19,"")</f>
        <v>0</v>
      </c>
      <c r="S37" s="253">
        <f>IFERROR(H37*'Input| Escalations'!$K$19,"")</f>
        <v>0</v>
      </c>
      <c r="T37" s="253">
        <f>IFERROR(I37*'Input| Escalations'!$K$19,"")</f>
        <v>0</v>
      </c>
      <c r="U37" s="253">
        <f>IFERROR(J37*'Input| Escalations'!$K$19,"")</f>
        <v>0</v>
      </c>
      <c r="V37" s="262" t="str">
        <f t="shared" si="3"/>
        <v/>
      </c>
    </row>
    <row r="38" spans="1:22" ht="13" outlineLevel="1" x14ac:dyDescent="0.3">
      <c r="A38" s="100"/>
      <c r="B38" s="268">
        <f t="shared" si="4"/>
        <v>31</v>
      </c>
      <c r="C38" s="57" t="str">
        <f>IFERROR(IF('Input| Setup'!E38="","",'Input| Setup'!E38),"")</f>
        <v/>
      </c>
      <c r="D38" s="283"/>
      <c r="E38" s="283"/>
      <c r="F38" s="283"/>
      <c r="G38" s="283"/>
      <c r="H38" s="283"/>
      <c r="I38" s="283"/>
      <c r="J38" s="283"/>
      <c r="K38" s="262" t="str">
        <f t="shared" si="1"/>
        <v/>
      </c>
      <c r="L38" s="67"/>
      <c r="M38" s="57" t="str">
        <f t="shared" si="2"/>
        <v/>
      </c>
      <c r="N38" s="57" t="str">
        <f>IFERROR(VLOOKUP(M38,'Input| Setup'!$E$8:$F$57,2,FALSE),"")</f>
        <v/>
      </c>
      <c r="O38" s="253">
        <f>IFERROR(D38*'Input| Escalations'!$K$19,"")</f>
        <v>0</v>
      </c>
      <c r="P38" s="253">
        <f>IFERROR(E38*'Input| Escalations'!$K$19,"")</f>
        <v>0</v>
      </c>
      <c r="Q38" s="253">
        <f>IFERROR(F38*'Input| Escalations'!$K$19,"")</f>
        <v>0</v>
      </c>
      <c r="R38" s="253">
        <f>IFERROR(G38*'Input| Escalations'!$K$19,"")</f>
        <v>0</v>
      </c>
      <c r="S38" s="253">
        <f>IFERROR(H38*'Input| Escalations'!$K$19,"")</f>
        <v>0</v>
      </c>
      <c r="T38" s="253">
        <f>IFERROR(I38*'Input| Escalations'!$K$19,"")</f>
        <v>0</v>
      </c>
      <c r="U38" s="253">
        <f>IFERROR(J38*'Input| Escalations'!$K$19,"")</f>
        <v>0</v>
      </c>
      <c r="V38" s="262" t="str">
        <f t="shared" si="3"/>
        <v/>
      </c>
    </row>
    <row r="39" spans="1:22" ht="13" outlineLevel="1" x14ac:dyDescent="0.3">
      <c r="A39" s="100"/>
      <c r="B39" s="268">
        <f t="shared" si="4"/>
        <v>32</v>
      </c>
      <c r="C39" s="57" t="str">
        <f>IFERROR(IF('Input| Setup'!E39="","",'Input| Setup'!E39),"")</f>
        <v/>
      </c>
      <c r="D39" s="283"/>
      <c r="E39" s="283"/>
      <c r="F39" s="283"/>
      <c r="G39" s="283"/>
      <c r="H39" s="283"/>
      <c r="I39" s="283"/>
      <c r="J39" s="283"/>
      <c r="K39" s="262" t="str">
        <f t="shared" si="1"/>
        <v/>
      </c>
      <c r="L39" s="67"/>
      <c r="M39" s="57" t="str">
        <f t="shared" si="2"/>
        <v/>
      </c>
      <c r="N39" s="57" t="str">
        <f>IFERROR(VLOOKUP(M39,'Input| Setup'!$E$8:$F$57,2,FALSE),"")</f>
        <v/>
      </c>
      <c r="O39" s="253">
        <f>IFERROR(D39*'Input| Escalations'!$K$19,"")</f>
        <v>0</v>
      </c>
      <c r="P39" s="253">
        <f>IFERROR(E39*'Input| Escalations'!$K$19,"")</f>
        <v>0</v>
      </c>
      <c r="Q39" s="253">
        <f>IFERROR(F39*'Input| Escalations'!$K$19,"")</f>
        <v>0</v>
      </c>
      <c r="R39" s="253">
        <f>IFERROR(G39*'Input| Escalations'!$K$19,"")</f>
        <v>0</v>
      </c>
      <c r="S39" s="253">
        <f>IFERROR(H39*'Input| Escalations'!$K$19,"")</f>
        <v>0</v>
      </c>
      <c r="T39" s="253">
        <f>IFERROR(I39*'Input| Escalations'!$K$19,"")</f>
        <v>0</v>
      </c>
      <c r="U39" s="253">
        <f>IFERROR(J39*'Input| Escalations'!$K$19,"")</f>
        <v>0</v>
      </c>
      <c r="V39" s="262" t="str">
        <f t="shared" si="3"/>
        <v/>
      </c>
    </row>
    <row r="40" spans="1:22" ht="13" outlineLevel="1" x14ac:dyDescent="0.3">
      <c r="A40" s="100"/>
      <c r="B40" s="268">
        <f t="shared" si="4"/>
        <v>33</v>
      </c>
      <c r="C40" s="57" t="str">
        <f>IFERROR(IF('Input| Setup'!E40="","",'Input| Setup'!E40),"")</f>
        <v/>
      </c>
      <c r="D40" s="283"/>
      <c r="E40" s="283"/>
      <c r="F40" s="283"/>
      <c r="G40" s="283"/>
      <c r="H40" s="283"/>
      <c r="I40" s="283"/>
      <c r="J40" s="283"/>
      <c r="K40" s="262" t="str">
        <f t="shared" si="1"/>
        <v/>
      </c>
      <c r="L40" s="67"/>
      <c r="M40" s="57" t="str">
        <f t="shared" si="2"/>
        <v/>
      </c>
      <c r="N40" s="57" t="str">
        <f>IFERROR(VLOOKUP(M40,'Input| Setup'!$E$8:$F$57,2,FALSE),"")</f>
        <v/>
      </c>
      <c r="O40" s="253">
        <f>IFERROR(D40*'Input| Escalations'!$K$19,"")</f>
        <v>0</v>
      </c>
      <c r="P40" s="253">
        <f>IFERROR(E40*'Input| Escalations'!$K$19,"")</f>
        <v>0</v>
      </c>
      <c r="Q40" s="253">
        <f>IFERROR(F40*'Input| Escalations'!$K$19,"")</f>
        <v>0</v>
      </c>
      <c r="R40" s="253">
        <f>IFERROR(G40*'Input| Escalations'!$K$19,"")</f>
        <v>0</v>
      </c>
      <c r="S40" s="253">
        <f>IFERROR(H40*'Input| Escalations'!$K$19,"")</f>
        <v>0</v>
      </c>
      <c r="T40" s="253">
        <f>IFERROR(I40*'Input| Escalations'!$K$19,"")</f>
        <v>0</v>
      </c>
      <c r="U40" s="253">
        <f>IFERROR(J40*'Input| Escalations'!$K$19,"")</f>
        <v>0</v>
      </c>
      <c r="V40" s="262" t="str">
        <f t="shared" si="3"/>
        <v/>
      </c>
    </row>
    <row r="41" spans="1:22" ht="13" outlineLevel="1" x14ac:dyDescent="0.3">
      <c r="A41" s="100"/>
      <c r="B41" s="268">
        <f t="shared" si="4"/>
        <v>34</v>
      </c>
      <c r="C41" s="57" t="str">
        <f>IFERROR(IF('Input| Setup'!E41="","",'Input| Setup'!E41),"")</f>
        <v/>
      </c>
      <c r="D41" s="283"/>
      <c r="E41" s="283"/>
      <c r="F41" s="283"/>
      <c r="G41" s="283"/>
      <c r="H41" s="283"/>
      <c r="I41" s="283"/>
      <c r="J41" s="283"/>
      <c r="K41" s="262" t="str">
        <f t="shared" si="1"/>
        <v/>
      </c>
      <c r="L41" s="67"/>
      <c r="M41" s="57" t="str">
        <f t="shared" si="2"/>
        <v/>
      </c>
      <c r="N41" s="57" t="str">
        <f>IFERROR(VLOOKUP(M41,'Input| Setup'!$E$8:$F$57,2,FALSE),"")</f>
        <v/>
      </c>
      <c r="O41" s="253">
        <f>IFERROR(D41*'Input| Escalations'!$K$19,"")</f>
        <v>0</v>
      </c>
      <c r="P41" s="253">
        <f>IFERROR(E41*'Input| Escalations'!$K$19,"")</f>
        <v>0</v>
      </c>
      <c r="Q41" s="253">
        <f>IFERROR(F41*'Input| Escalations'!$K$19,"")</f>
        <v>0</v>
      </c>
      <c r="R41" s="253">
        <f>IFERROR(G41*'Input| Escalations'!$K$19,"")</f>
        <v>0</v>
      </c>
      <c r="S41" s="253">
        <f>IFERROR(H41*'Input| Escalations'!$K$19,"")</f>
        <v>0</v>
      </c>
      <c r="T41" s="253">
        <f>IFERROR(I41*'Input| Escalations'!$K$19,"")</f>
        <v>0</v>
      </c>
      <c r="U41" s="253">
        <f>IFERROR(J41*'Input| Escalations'!$K$19,"")</f>
        <v>0</v>
      </c>
      <c r="V41" s="262" t="str">
        <f t="shared" si="3"/>
        <v/>
      </c>
    </row>
    <row r="42" spans="1:22" ht="13" outlineLevel="1" x14ac:dyDescent="0.3">
      <c r="A42" s="100"/>
      <c r="B42" s="268">
        <f t="shared" si="4"/>
        <v>35</v>
      </c>
      <c r="C42" s="57" t="str">
        <f>IFERROR(IF('Input| Setup'!E42="","",'Input| Setup'!E42),"")</f>
        <v/>
      </c>
      <c r="D42" s="283"/>
      <c r="E42" s="283"/>
      <c r="F42" s="283"/>
      <c r="G42" s="283"/>
      <c r="H42" s="283"/>
      <c r="I42" s="283"/>
      <c r="J42" s="283"/>
      <c r="K42" s="262" t="str">
        <f t="shared" si="1"/>
        <v/>
      </c>
      <c r="L42" s="67"/>
      <c r="M42" s="57" t="str">
        <f t="shared" si="2"/>
        <v/>
      </c>
      <c r="N42" s="57" t="str">
        <f>IFERROR(VLOOKUP(M42,'Input| Setup'!$E$8:$F$57,2,FALSE),"")</f>
        <v/>
      </c>
      <c r="O42" s="253">
        <f>IFERROR(D42*'Input| Escalations'!$K$19,"")</f>
        <v>0</v>
      </c>
      <c r="P42" s="253">
        <f>IFERROR(E42*'Input| Escalations'!$K$19,"")</f>
        <v>0</v>
      </c>
      <c r="Q42" s="253">
        <f>IFERROR(F42*'Input| Escalations'!$K$19,"")</f>
        <v>0</v>
      </c>
      <c r="R42" s="253">
        <f>IFERROR(G42*'Input| Escalations'!$K$19,"")</f>
        <v>0</v>
      </c>
      <c r="S42" s="253">
        <f>IFERROR(H42*'Input| Escalations'!$K$19,"")</f>
        <v>0</v>
      </c>
      <c r="T42" s="253">
        <f>IFERROR(I42*'Input| Escalations'!$K$19,"")</f>
        <v>0</v>
      </c>
      <c r="U42" s="253">
        <f>IFERROR(J42*'Input| Escalations'!$K$19,"")</f>
        <v>0</v>
      </c>
      <c r="V42" s="262" t="str">
        <f t="shared" si="3"/>
        <v/>
      </c>
    </row>
    <row r="43" spans="1:22" ht="13" outlineLevel="1" x14ac:dyDescent="0.3">
      <c r="A43" s="100"/>
      <c r="B43" s="268">
        <f t="shared" si="4"/>
        <v>36</v>
      </c>
      <c r="C43" s="57" t="str">
        <f>IFERROR(IF('Input| Setup'!E43="","",'Input| Setup'!E43),"")</f>
        <v/>
      </c>
      <c r="D43" s="283"/>
      <c r="E43" s="283"/>
      <c r="F43" s="283"/>
      <c r="G43" s="283"/>
      <c r="H43" s="283"/>
      <c r="I43" s="283"/>
      <c r="J43" s="283"/>
      <c r="K43" s="262" t="str">
        <f t="shared" si="1"/>
        <v/>
      </c>
      <c r="L43" s="67"/>
      <c r="M43" s="57" t="str">
        <f t="shared" si="2"/>
        <v/>
      </c>
      <c r="N43" s="57" t="str">
        <f>IFERROR(VLOOKUP(M43,'Input| Setup'!$E$8:$F$57,2,FALSE),"")</f>
        <v/>
      </c>
      <c r="O43" s="253">
        <f>IFERROR(D43*'Input| Escalations'!$K$19,"")</f>
        <v>0</v>
      </c>
      <c r="P43" s="253">
        <f>IFERROR(E43*'Input| Escalations'!$K$19,"")</f>
        <v>0</v>
      </c>
      <c r="Q43" s="253">
        <f>IFERROR(F43*'Input| Escalations'!$K$19,"")</f>
        <v>0</v>
      </c>
      <c r="R43" s="253">
        <f>IFERROR(G43*'Input| Escalations'!$K$19,"")</f>
        <v>0</v>
      </c>
      <c r="S43" s="253">
        <f>IFERROR(H43*'Input| Escalations'!$K$19,"")</f>
        <v>0</v>
      </c>
      <c r="T43" s="253">
        <f>IFERROR(I43*'Input| Escalations'!$K$19,"")</f>
        <v>0</v>
      </c>
      <c r="U43" s="253">
        <f>IFERROR(J43*'Input| Escalations'!$K$19,"")</f>
        <v>0</v>
      </c>
      <c r="V43" s="262" t="str">
        <f t="shared" si="3"/>
        <v/>
      </c>
    </row>
    <row r="44" spans="1:22" ht="13" outlineLevel="1" x14ac:dyDescent="0.3">
      <c r="A44" s="100"/>
      <c r="B44" s="268">
        <f t="shared" si="4"/>
        <v>37</v>
      </c>
      <c r="C44" s="57" t="str">
        <f>IFERROR(IF('Input| Setup'!E44="","",'Input| Setup'!E44),"")</f>
        <v/>
      </c>
      <c r="D44" s="283"/>
      <c r="E44" s="283"/>
      <c r="F44" s="283"/>
      <c r="G44" s="283"/>
      <c r="H44" s="283"/>
      <c r="I44" s="283"/>
      <c r="J44" s="283"/>
      <c r="K44" s="262" t="str">
        <f t="shared" si="1"/>
        <v/>
      </c>
      <c r="L44" s="67"/>
      <c r="M44" s="57" t="str">
        <f t="shared" si="2"/>
        <v/>
      </c>
      <c r="N44" s="57" t="str">
        <f>IFERROR(VLOOKUP(M44,'Input| Setup'!$E$8:$F$57,2,FALSE),"")</f>
        <v/>
      </c>
      <c r="O44" s="253">
        <f>IFERROR(D44*'Input| Escalations'!$K$19,"")</f>
        <v>0</v>
      </c>
      <c r="P44" s="253">
        <f>IFERROR(E44*'Input| Escalations'!$K$19,"")</f>
        <v>0</v>
      </c>
      <c r="Q44" s="253">
        <f>IFERROR(F44*'Input| Escalations'!$K$19,"")</f>
        <v>0</v>
      </c>
      <c r="R44" s="253">
        <f>IFERROR(G44*'Input| Escalations'!$K$19,"")</f>
        <v>0</v>
      </c>
      <c r="S44" s="253">
        <f>IFERROR(H44*'Input| Escalations'!$K$19,"")</f>
        <v>0</v>
      </c>
      <c r="T44" s="253">
        <f>IFERROR(I44*'Input| Escalations'!$K$19,"")</f>
        <v>0</v>
      </c>
      <c r="U44" s="253">
        <f>IFERROR(J44*'Input| Escalations'!$K$19,"")</f>
        <v>0</v>
      </c>
      <c r="V44" s="262" t="str">
        <f t="shared" si="3"/>
        <v/>
      </c>
    </row>
    <row r="45" spans="1:22" ht="13" outlineLevel="1" x14ac:dyDescent="0.3">
      <c r="A45" s="100"/>
      <c r="B45" s="268">
        <f t="shared" si="4"/>
        <v>38</v>
      </c>
      <c r="C45" s="57" t="str">
        <f>IFERROR(IF('Input| Setup'!E45="","",'Input| Setup'!E45),"")</f>
        <v/>
      </c>
      <c r="D45" s="283"/>
      <c r="E45" s="283"/>
      <c r="F45" s="283"/>
      <c r="G45" s="283"/>
      <c r="H45" s="283"/>
      <c r="I45" s="283"/>
      <c r="J45" s="283"/>
      <c r="K45" s="262" t="str">
        <f t="shared" si="1"/>
        <v/>
      </c>
      <c r="L45" s="67"/>
      <c r="M45" s="57" t="str">
        <f t="shared" si="2"/>
        <v/>
      </c>
      <c r="N45" s="57" t="str">
        <f>IFERROR(VLOOKUP(M45,'Input| Setup'!$E$8:$F$57,2,FALSE),"")</f>
        <v/>
      </c>
      <c r="O45" s="253">
        <f>IFERROR(D45*'Input| Escalations'!$K$19,"")</f>
        <v>0</v>
      </c>
      <c r="P45" s="253">
        <f>IFERROR(E45*'Input| Escalations'!$K$19,"")</f>
        <v>0</v>
      </c>
      <c r="Q45" s="253">
        <f>IFERROR(F45*'Input| Escalations'!$K$19,"")</f>
        <v>0</v>
      </c>
      <c r="R45" s="253">
        <f>IFERROR(G45*'Input| Escalations'!$K$19,"")</f>
        <v>0</v>
      </c>
      <c r="S45" s="253">
        <f>IFERROR(H45*'Input| Escalations'!$K$19,"")</f>
        <v>0</v>
      </c>
      <c r="T45" s="253">
        <f>IFERROR(I45*'Input| Escalations'!$K$19,"")</f>
        <v>0</v>
      </c>
      <c r="U45" s="253">
        <f>IFERROR(J45*'Input| Escalations'!$K$19,"")</f>
        <v>0</v>
      </c>
      <c r="V45" s="262" t="str">
        <f t="shared" si="3"/>
        <v/>
      </c>
    </row>
    <row r="46" spans="1:22" ht="13" outlineLevel="1" x14ac:dyDescent="0.3">
      <c r="A46" s="100"/>
      <c r="B46" s="268">
        <f t="shared" si="4"/>
        <v>39</v>
      </c>
      <c r="C46" s="57" t="str">
        <f>IFERROR(IF('Input| Setup'!E46="","",'Input| Setup'!E46),"")</f>
        <v/>
      </c>
      <c r="D46" s="283"/>
      <c r="E46" s="283"/>
      <c r="F46" s="283"/>
      <c r="G46" s="283"/>
      <c r="H46" s="283"/>
      <c r="I46" s="283"/>
      <c r="J46" s="283"/>
      <c r="K46" s="262" t="str">
        <f t="shared" si="1"/>
        <v/>
      </c>
      <c r="L46" s="67"/>
      <c r="M46" s="57" t="str">
        <f t="shared" si="2"/>
        <v/>
      </c>
      <c r="N46" s="57" t="str">
        <f>IFERROR(VLOOKUP(M46,'Input| Setup'!$E$8:$F$57,2,FALSE),"")</f>
        <v/>
      </c>
      <c r="O46" s="253">
        <f>IFERROR(D46*'Input| Escalations'!$K$19,"")</f>
        <v>0</v>
      </c>
      <c r="P46" s="253">
        <f>IFERROR(E46*'Input| Escalations'!$K$19,"")</f>
        <v>0</v>
      </c>
      <c r="Q46" s="253">
        <f>IFERROR(F46*'Input| Escalations'!$K$19,"")</f>
        <v>0</v>
      </c>
      <c r="R46" s="253">
        <f>IFERROR(G46*'Input| Escalations'!$K$19,"")</f>
        <v>0</v>
      </c>
      <c r="S46" s="253">
        <f>IFERROR(H46*'Input| Escalations'!$K$19,"")</f>
        <v>0</v>
      </c>
      <c r="T46" s="253">
        <f>IFERROR(I46*'Input| Escalations'!$K$19,"")</f>
        <v>0</v>
      </c>
      <c r="U46" s="253">
        <f>IFERROR(J46*'Input| Escalations'!$K$19,"")</f>
        <v>0</v>
      </c>
      <c r="V46" s="262" t="str">
        <f t="shared" si="3"/>
        <v/>
      </c>
    </row>
    <row r="47" spans="1:22" ht="13" outlineLevel="1" x14ac:dyDescent="0.3">
      <c r="A47" s="100"/>
      <c r="B47" s="268">
        <f t="shared" si="4"/>
        <v>40</v>
      </c>
      <c r="C47" s="57" t="str">
        <f>IFERROR(IF('Input| Setup'!E47="","",'Input| Setup'!E47),"")</f>
        <v/>
      </c>
      <c r="D47" s="283"/>
      <c r="E47" s="283"/>
      <c r="F47" s="283"/>
      <c r="G47" s="283"/>
      <c r="H47" s="283"/>
      <c r="I47" s="283"/>
      <c r="J47" s="283"/>
      <c r="K47" s="262" t="str">
        <f t="shared" si="1"/>
        <v/>
      </c>
      <c r="L47" s="67"/>
      <c r="M47" s="57" t="str">
        <f t="shared" si="2"/>
        <v/>
      </c>
      <c r="N47" s="57" t="str">
        <f>IFERROR(VLOOKUP(M47,'Input| Setup'!$E$8:$F$57,2,FALSE),"")</f>
        <v/>
      </c>
      <c r="O47" s="253">
        <f>IFERROR(D47*'Input| Escalations'!$K$19,"")</f>
        <v>0</v>
      </c>
      <c r="P47" s="253">
        <f>IFERROR(E47*'Input| Escalations'!$K$19,"")</f>
        <v>0</v>
      </c>
      <c r="Q47" s="253">
        <f>IFERROR(F47*'Input| Escalations'!$K$19,"")</f>
        <v>0</v>
      </c>
      <c r="R47" s="253">
        <f>IFERROR(G47*'Input| Escalations'!$K$19,"")</f>
        <v>0</v>
      </c>
      <c r="S47" s="253">
        <f>IFERROR(H47*'Input| Escalations'!$K$19,"")</f>
        <v>0</v>
      </c>
      <c r="T47" s="253">
        <f>IFERROR(I47*'Input| Escalations'!$K$19,"")</f>
        <v>0</v>
      </c>
      <c r="U47" s="253">
        <f>IFERROR(J47*'Input| Escalations'!$K$19,"")</f>
        <v>0</v>
      </c>
      <c r="V47" s="262" t="str">
        <f t="shared" si="3"/>
        <v/>
      </c>
    </row>
    <row r="48" spans="1:22" ht="13" outlineLevel="1" x14ac:dyDescent="0.3">
      <c r="A48" s="100"/>
      <c r="B48" s="268">
        <f t="shared" si="4"/>
        <v>41</v>
      </c>
      <c r="C48" s="57" t="str">
        <f>IFERROR(IF('Input| Setup'!E48="","",'Input| Setup'!E48),"")</f>
        <v/>
      </c>
      <c r="D48" s="283"/>
      <c r="E48" s="283"/>
      <c r="F48" s="283"/>
      <c r="G48" s="283"/>
      <c r="H48" s="283"/>
      <c r="I48" s="283"/>
      <c r="J48" s="283"/>
      <c r="K48" s="262" t="str">
        <f t="shared" si="1"/>
        <v/>
      </c>
      <c r="L48" s="67"/>
      <c r="M48" s="57" t="str">
        <f t="shared" si="2"/>
        <v/>
      </c>
      <c r="N48" s="57" t="str">
        <f>IFERROR(VLOOKUP(M48,'Input| Setup'!$E$8:$F$57,2,FALSE),"")</f>
        <v/>
      </c>
      <c r="O48" s="253">
        <f>IFERROR(D48*'Input| Escalations'!$K$19,"")</f>
        <v>0</v>
      </c>
      <c r="P48" s="253">
        <f>IFERROR(E48*'Input| Escalations'!$K$19,"")</f>
        <v>0</v>
      </c>
      <c r="Q48" s="253">
        <f>IFERROR(F48*'Input| Escalations'!$K$19,"")</f>
        <v>0</v>
      </c>
      <c r="R48" s="253">
        <f>IFERROR(G48*'Input| Escalations'!$K$19,"")</f>
        <v>0</v>
      </c>
      <c r="S48" s="253">
        <f>IFERROR(H48*'Input| Escalations'!$K$19,"")</f>
        <v>0</v>
      </c>
      <c r="T48" s="253">
        <f>IFERROR(I48*'Input| Escalations'!$K$19,"")</f>
        <v>0</v>
      </c>
      <c r="U48" s="253">
        <f>IFERROR(J48*'Input| Escalations'!$K$19,"")</f>
        <v>0</v>
      </c>
      <c r="V48" s="262" t="str">
        <f t="shared" si="3"/>
        <v/>
      </c>
    </row>
    <row r="49" spans="1:22" ht="13" outlineLevel="1" x14ac:dyDescent="0.3">
      <c r="A49" s="100"/>
      <c r="B49" s="268">
        <f t="shared" si="4"/>
        <v>42</v>
      </c>
      <c r="C49" s="57" t="str">
        <f>IFERROR(IF('Input| Setup'!E49="","",'Input| Setup'!E49),"")</f>
        <v/>
      </c>
      <c r="D49" s="283"/>
      <c r="E49" s="283"/>
      <c r="F49" s="283"/>
      <c r="G49" s="283"/>
      <c r="H49" s="283"/>
      <c r="I49" s="283"/>
      <c r="J49" s="283"/>
      <c r="K49" s="262" t="str">
        <f t="shared" si="1"/>
        <v/>
      </c>
      <c r="L49" s="67"/>
      <c r="M49" s="57" t="str">
        <f t="shared" si="2"/>
        <v/>
      </c>
      <c r="N49" s="57" t="str">
        <f>IFERROR(VLOOKUP(M49,'Input| Setup'!$E$8:$F$57,2,FALSE),"")</f>
        <v/>
      </c>
      <c r="O49" s="253">
        <f>IFERROR(D49*'Input| Escalations'!$K$19,"")</f>
        <v>0</v>
      </c>
      <c r="P49" s="253">
        <f>IFERROR(E49*'Input| Escalations'!$K$19,"")</f>
        <v>0</v>
      </c>
      <c r="Q49" s="253">
        <f>IFERROR(F49*'Input| Escalations'!$K$19,"")</f>
        <v>0</v>
      </c>
      <c r="R49" s="253">
        <f>IFERROR(G49*'Input| Escalations'!$K$19,"")</f>
        <v>0</v>
      </c>
      <c r="S49" s="253">
        <f>IFERROR(H49*'Input| Escalations'!$K$19,"")</f>
        <v>0</v>
      </c>
      <c r="T49" s="253">
        <f>IFERROR(I49*'Input| Escalations'!$K$19,"")</f>
        <v>0</v>
      </c>
      <c r="U49" s="253">
        <f>IFERROR(J49*'Input| Escalations'!$K$19,"")</f>
        <v>0</v>
      </c>
      <c r="V49" s="262" t="str">
        <f t="shared" si="3"/>
        <v/>
      </c>
    </row>
    <row r="50" spans="1:22" ht="13" outlineLevel="1" x14ac:dyDescent="0.3">
      <c r="A50" s="100"/>
      <c r="B50" s="268">
        <f t="shared" si="4"/>
        <v>43</v>
      </c>
      <c r="C50" s="57" t="str">
        <f>IFERROR(IF('Input| Setup'!E50="","",'Input| Setup'!E50),"")</f>
        <v/>
      </c>
      <c r="D50" s="283"/>
      <c r="E50" s="283"/>
      <c r="F50" s="283"/>
      <c r="G50" s="283"/>
      <c r="H50" s="283"/>
      <c r="I50" s="283"/>
      <c r="J50" s="283"/>
      <c r="K50" s="262" t="str">
        <f t="shared" si="1"/>
        <v/>
      </c>
      <c r="L50" s="67"/>
      <c r="M50" s="57" t="str">
        <f t="shared" si="2"/>
        <v/>
      </c>
      <c r="N50" s="57" t="str">
        <f>IFERROR(VLOOKUP(M50,'Input| Setup'!$E$8:$F$57,2,FALSE),"")</f>
        <v/>
      </c>
      <c r="O50" s="253">
        <f>IFERROR(D50*'Input| Escalations'!$K$19,"")</f>
        <v>0</v>
      </c>
      <c r="P50" s="253">
        <f>IFERROR(E50*'Input| Escalations'!$K$19,"")</f>
        <v>0</v>
      </c>
      <c r="Q50" s="253">
        <f>IFERROR(F50*'Input| Escalations'!$K$19,"")</f>
        <v>0</v>
      </c>
      <c r="R50" s="253">
        <f>IFERROR(G50*'Input| Escalations'!$K$19,"")</f>
        <v>0</v>
      </c>
      <c r="S50" s="253">
        <f>IFERROR(H50*'Input| Escalations'!$K$19,"")</f>
        <v>0</v>
      </c>
      <c r="T50" s="253">
        <f>IFERROR(I50*'Input| Escalations'!$K$19,"")</f>
        <v>0</v>
      </c>
      <c r="U50" s="253">
        <f>IFERROR(J50*'Input| Escalations'!$K$19,"")</f>
        <v>0</v>
      </c>
      <c r="V50" s="262" t="str">
        <f t="shared" si="3"/>
        <v/>
      </c>
    </row>
    <row r="51" spans="1:22" ht="13" outlineLevel="1" x14ac:dyDescent="0.3">
      <c r="A51" s="100"/>
      <c r="B51" s="268">
        <f t="shared" si="4"/>
        <v>44</v>
      </c>
      <c r="C51" s="57" t="str">
        <f>IFERROR(IF('Input| Setup'!E51="","",'Input| Setup'!E51),"")</f>
        <v/>
      </c>
      <c r="D51" s="283"/>
      <c r="E51" s="283"/>
      <c r="F51" s="283"/>
      <c r="G51" s="283"/>
      <c r="H51" s="283"/>
      <c r="I51" s="283"/>
      <c r="J51" s="283"/>
      <c r="K51" s="262" t="str">
        <f t="shared" si="1"/>
        <v/>
      </c>
      <c r="L51" s="67"/>
      <c r="M51" s="57" t="str">
        <f t="shared" si="2"/>
        <v/>
      </c>
      <c r="N51" s="57" t="str">
        <f>IFERROR(VLOOKUP(M51,'Input| Setup'!$E$8:$F$57,2,FALSE),"")</f>
        <v/>
      </c>
      <c r="O51" s="253">
        <f>IFERROR(D51*'Input| Escalations'!$K$19,"")</f>
        <v>0</v>
      </c>
      <c r="P51" s="253">
        <f>IFERROR(E51*'Input| Escalations'!$K$19,"")</f>
        <v>0</v>
      </c>
      <c r="Q51" s="253">
        <f>IFERROR(F51*'Input| Escalations'!$K$19,"")</f>
        <v>0</v>
      </c>
      <c r="R51" s="253">
        <f>IFERROR(G51*'Input| Escalations'!$K$19,"")</f>
        <v>0</v>
      </c>
      <c r="S51" s="253">
        <f>IFERROR(H51*'Input| Escalations'!$K$19,"")</f>
        <v>0</v>
      </c>
      <c r="T51" s="253">
        <f>IFERROR(I51*'Input| Escalations'!$K$19,"")</f>
        <v>0</v>
      </c>
      <c r="U51" s="253">
        <f>IFERROR(J51*'Input| Escalations'!$K$19,"")</f>
        <v>0</v>
      </c>
      <c r="V51" s="262" t="str">
        <f t="shared" si="3"/>
        <v/>
      </c>
    </row>
    <row r="52" spans="1:22" ht="13" outlineLevel="1" x14ac:dyDescent="0.3">
      <c r="A52" s="100"/>
      <c r="B52" s="268">
        <f t="shared" si="4"/>
        <v>45</v>
      </c>
      <c r="C52" s="57" t="str">
        <f>IFERROR(IF('Input| Setup'!E52="","",'Input| Setup'!E52),"")</f>
        <v/>
      </c>
      <c r="D52" s="283"/>
      <c r="E52" s="283"/>
      <c r="F52" s="283"/>
      <c r="G52" s="283"/>
      <c r="H52" s="283"/>
      <c r="I52" s="283"/>
      <c r="J52" s="283"/>
      <c r="K52" s="262" t="str">
        <f t="shared" si="1"/>
        <v/>
      </c>
      <c r="L52" s="67"/>
      <c r="M52" s="57" t="str">
        <f t="shared" si="2"/>
        <v/>
      </c>
      <c r="N52" s="57" t="str">
        <f>IFERROR(VLOOKUP(M52,'Input| Setup'!$E$8:$F$57,2,FALSE),"")</f>
        <v/>
      </c>
      <c r="O52" s="253">
        <f>IFERROR(D52*'Input| Escalations'!$K$19,"")</f>
        <v>0</v>
      </c>
      <c r="P52" s="253">
        <f>IFERROR(E52*'Input| Escalations'!$K$19,"")</f>
        <v>0</v>
      </c>
      <c r="Q52" s="253">
        <f>IFERROR(F52*'Input| Escalations'!$K$19,"")</f>
        <v>0</v>
      </c>
      <c r="R52" s="253">
        <f>IFERROR(G52*'Input| Escalations'!$K$19,"")</f>
        <v>0</v>
      </c>
      <c r="S52" s="253">
        <f>IFERROR(H52*'Input| Escalations'!$K$19,"")</f>
        <v>0</v>
      </c>
      <c r="T52" s="253">
        <f>IFERROR(I52*'Input| Escalations'!$K$19,"")</f>
        <v>0</v>
      </c>
      <c r="U52" s="253">
        <f>IFERROR(J52*'Input| Escalations'!$K$19,"")</f>
        <v>0</v>
      </c>
      <c r="V52" s="262" t="str">
        <f t="shared" si="3"/>
        <v/>
      </c>
    </row>
    <row r="53" spans="1:22" ht="13" outlineLevel="1" x14ac:dyDescent="0.3">
      <c r="A53" s="100"/>
      <c r="B53" s="268">
        <f t="shared" si="4"/>
        <v>46</v>
      </c>
      <c r="C53" s="57" t="str">
        <f>IFERROR(IF('Input| Setup'!E53="","",'Input| Setup'!E53),"")</f>
        <v/>
      </c>
      <c r="D53" s="283"/>
      <c r="E53" s="283"/>
      <c r="F53" s="283"/>
      <c r="G53" s="283"/>
      <c r="H53" s="283"/>
      <c r="I53" s="283"/>
      <c r="J53" s="283"/>
      <c r="K53" s="262" t="str">
        <f t="shared" si="1"/>
        <v/>
      </c>
      <c r="L53" s="67"/>
      <c r="M53" s="57" t="str">
        <f t="shared" si="2"/>
        <v/>
      </c>
      <c r="N53" s="57" t="str">
        <f>IFERROR(VLOOKUP(M53,'Input| Setup'!$E$8:$F$57,2,FALSE),"")</f>
        <v/>
      </c>
      <c r="O53" s="253">
        <f>IFERROR(D53*'Input| Escalations'!$K$19,"")</f>
        <v>0</v>
      </c>
      <c r="P53" s="253">
        <f>IFERROR(E53*'Input| Escalations'!$K$19,"")</f>
        <v>0</v>
      </c>
      <c r="Q53" s="253">
        <f>IFERROR(F53*'Input| Escalations'!$K$19,"")</f>
        <v>0</v>
      </c>
      <c r="R53" s="253">
        <f>IFERROR(G53*'Input| Escalations'!$K$19,"")</f>
        <v>0</v>
      </c>
      <c r="S53" s="253">
        <f>IFERROR(H53*'Input| Escalations'!$K$19,"")</f>
        <v>0</v>
      </c>
      <c r="T53" s="253">
        <f>IFERROR(I53*'Input| Escalations'!$K$19,"")</f>
        <v>0</v>
      </c>
      <c r="U53" s="253">
        <f>IFERROR(J53*'Input| Escalations'!$K$19,"")</f>
        <v>0</v>
      </c>
      <c r="V53" s="262" t="str">
        <f t="shared" si="3"/>
        <v/>
      </c>
    </row>
    <row r="54" spans="1:22" ht="13" outlineLevel="1" x14ac:dyDescent="0.3">
      <c r="A54" s="100"/>
      <c r="B54" s="268">
        <f t="shared" si="4"/>
        <v>47</v>
      </c>
      <c r="C54" s="57" t="str">
        <f>IFERROR(IF('Input| Setup'!E54="","",'Input| Setup'!E54),"")</f>
        <v/>
      </c>
      <c r="D54" s="283"/>
      <c r="E54" s="283"/>
      <c r="F54" s="283"/>
      <c r="G54" s="283"/>
      <c r="H54" s="283"/>
      <c r="I54" s="283"/>
      <c r="J54" s="283"/>
      <c r="K54" s="262" t="str">
        <f t="shared" si="1"/>
        <v/>
      </c>
      <c r="L54" s="67"/>
      <c r="M54" s="57" t="str">
        <f t="shared" si="2"/>
        <v/>
      </c>
      <c r="N54" s="57" t="str">
        <f>IFERROR(VLOOKUP(M54,'Input| Setup'!$E$8:$F$57,2,FALSE),"")</f>
        <v/>
      </c>
      <c r="O54" s="253">
        <f>IFERROR(D54*'Input| Escalations'!$K$19,"")</f>
        <v>0</v>
      </c>
      <c r="P54" s="253">
        <f>IFERROR(E54*'Input| Escalations'!$K$19,"")</f>
        <v>0</v>
      </c>
      <c r="Q54" s="253">
        <f>IFERROR(F54*'Input| Escalations'!$K$19,"")</f>
        <v>0</v>
      </c>
      <c r="R54" s="253">
        <f>IFERROR(G54*'Input| Escalations'!$K$19,"")</f>
        <v>0</v>
      </c>
      <c r="S54" s="253">
        <f>IFERROR(H54*'Input| Escalations'!$K$19,"")</f>
        <v>0</v>
      </c>
      <c r="T54" s="253">
        <f>IFERROR(I54*'Input| Escalations'!$K$19,"")</f>
        <v>0</v>
      </c>
      <c r="U54" s="253">
        <f>IFERROR(J54*'Input| Escalations'!$K$19,"")</f>
        <v>0</v>
      </c>
      <c r="V54" s="262" t="str">
        <f t="shared" si="3"/>
        <v/>
      </c>
    </row>
    <row r="55" spans="1:22" ht="13" outlineLevel="1" x14ac:dyDescent="0.3">
      <c r="A55" s="100"/>
      <c r="B55" s="268">
        <f t="shared" si="4"/>
        <v>48</v>
      </c>
      <c r="C55" s="57" t="str">
        <f>IFERROR(IF('Input| Setup'!E55="","",'Input| Setup'!E55),"")</f>
        <v/>
      </c>
      <c r="D55" s="283"/>
      <c r="E55" s="283"/>
      <c r="F55" s="283"/>
      <c r="G55" s="283"/>
      <c r="H55" s="283"/>
      <c r="I55" s="283"/>
      <c r="J55" s="283"/>
      <c r="K55" s="262" t="str">
        <f t="shared" si="1"/>
        <v/>
      </c>
      <c r="L55" s="67"/>
      <c r="M55" s="57" t="str">
        <f t="shared" si="2"/>
        <v/>
      </c>
      <c r="N55" s="57" t="str">
        <f>IFERROR(VLOOKUP(M55,'Input| Setup'!$E$8:$F$57,2,FALSE),"")</f>
        <v/>
      </c>
      <c r="O55" s="253">
        <f>IFERROR(D55*'Input| Escalations'!$K$19,"")</f>
        <v>0</v>
      </c>
      <c r="P55" s="253">
        <f>IFERROR(E55*'Input| Escalations'!$K$19,"")</f>
        <v>0</v>
      </c>
      <c r="Q55" s="253">
        <f>IFERROR(F55*'Input| Escalations'!$K$19,"")</f>
        <v>0</v>
      </c>
      <c r="R55" s="253">
        <f>IFERROR(G55*'Input| Escalations'!$K$19,"")</f>
        <v>0</v>
      </c>
      <c r="S55" s="253">
        <f>IFERROR(H55*'Input| Escalations'!$K$19,"")</f>
        <v>0</v>
      </c>
      <c r="T55" s="253">
        <f>IFERROR(I55*'Input| Escalations'!$K$19,"")</f>
        <v>0</v>
      </c>
      <c r="U55" s="253">
        <f>IFERROR(J55*'Input| Escalations'!$K$19,"")</f>
        <v>0</v>
      </c>
      <c r="V55" s="262" t="str">
        <f t="shared" si="3"/>
        <v/>
      </c>
    </row>
    <row r="56" spans="1:22" ht="13" outlineLevel="1" x14ac:dyDescent="0.3">
      <c r="A56" s="100"/>
      <c r="B56" s="268">
        <f t="shared" si="4"/>
        <v>49</v>
      </c>
      <c r="C56" s="57" t="str">
        <f>IFERROR(IF('Input| Setup'!E56="","",'Input| Setup'!E56),"")</f>
        <v/>
      </c>
      <c r="D56" s="283"/>
      <c r="E56" s="283"/>
      <c r="F56" s="283"/>
      <c r="G56" s="283"/>
      <c r="H56" s="283"/>
      <c r="I56" s="283"/>
      <c r="J56" s="283"/>
      <c r="K56" s="262" t="str">
        <f t="shared" si="1"/>
        <v/>
      </c>
      <c r="L56" s="67"/>
      <c r="M56" s="57" t="str">
        <f t="shared" si="2"/>
        <v/>
      </c>
      <c r="N56" s="57" t="str">
        <f>IFERROR(VLOOKUP(M56,'Input| Setup'!$E$8:$F$57,2,FALSE),"")</f>
        <v/>
      </c>
      <c r="O56" s="253">
        <f>IFERROR(D56*'Input| Escalations'!$K$19,"")</f>
        <v>0</v>
      </c>
      <c r="P56" s="253">
        <f>IFERROR(E56*'Input| Escalations'!$K$19,"")</f>
        <v>0</v>
      </c>
      <c r="Q56" s="253">
        <f>IFERROR(F56*'Input| Escalations'!$K$19,"")</f>
        <v>0</v>
      </c>
      <c r="R56" s="253">
        <f>IFERROR(G56*'Input| Escalations'!$K$19,"")</f>
        <v>0</v>
      </c>
      <c r="S56" s="253">
        <f>IFERROR(H56*'Input| Escalations'!$K$19,"")</f>
        <v>0</v>
      </c>
      <c r="T56" s="253">
        <f>IFERROR(I56*'Input| Escalations'!$K$19,"")</f>
        <v>0</v>
      </c>
      <c r="U56" s="253">
        <f>IFERROR(J56*'Input| Escalations'!$K$19,"")</f>
        <v>0</v>
      </c>
      <c r="V56" s="262" t="str">
        <f t="shared" si="3"/>
        <v/>
      </c>
    </row>
    <row r="57" spans="1:22" ht="13" outlineLevel="1" x14ac:dyDescent="0.3">
      <c r="A57" s="100"/>
      <c r="B57" s="268">
        <f t="shared" si="4"/>
        <v>50</v>
      </c>
      <c r="C57" s="57" t="str">
        <f>IFERROR(IF('Input| Setup'!E57="","",'Input| Setup'!E57),"")</f>
        <v/>
      </c>
      <c r="D57" s="283"/>
      <c r="E57" s="283"/>
      <c r="F57" s="283"/>
      <c r="G57" s="283"/>
      <c r="H57" s="283"/>
      <c r="I57" s="283"/>
      <c r="J57" s="283"/>
      <c r="K57" s="262" t="str">
        <f t="shared" si="1"/>
        <v/>
      </c>
      <c r="L57" s="67"/>
      <c r="M57" s="57" t="str">
        <f t="shared" si="2"/>
        <v/>
      </c>
      <c r="N57" s="57" t="str">
        <f>IFERROR(VLOOKUP(M57,'Input| Setup'!$E$8:$F$57,2,FALSE),"")</f>
        <v/>
      </c>
      <c r="O57" s="253">
        <f>IFERROR(D57*'Input| Escalations'!$K$19,"")</f>
        <v>0</v>
      </c>
      <c r="P57" s="253">
        <f>IFERROR(E57*'Input| Escalations'!$K$19,"")</f>
        <v>0</v>
      </c>
      <c r="Q57" s="253">
        <f>IFERROR(F57*'Input| Escalations'!$K$19,"")</f>
        <v>0</v>
      </c>
      <c r="R57" s="253">
        <f>IFERROR(G57*'Input| Escalations'!$K$19,"")</f>
        <v>0</v>
      </c>
      <c r="S57" s="253">
        <f>IFERROR(H57*'Input| Escalations'!$K$19,"")</f>
        <v>0</v>
      </c>
      <c r="T57" s="253">
        <f>IFERROR(I57*'Input| Escalations'!$K$19,"")</f>
        <v>0</v>
      </c>
      <c r="U57" s="253">
        <f>IFERROR(J57*'Input| Escalations'!$K$19,"")</f>
        <v>0</v>
      </c>
      <c r="V57" s="262" t="str">
        <f t="shared" si="3"/>
        <v/>
      </c>
    </row>
    <row r="58" spans="1:22" ht="13" x14ac:dyDescent="0.3">
      <c r="A58" s="65"/>
      <c r="B58" s="65"/>
      <c r="C58" s="65" t="str">
        <f>IFERROR(IF('Input| Setup'!E58="","",'Input| Setup'!E58),"")</f>
        <v/>
      </c>
      <c r="D58" s="262">
        <f t="shared" ref="D58:J58" si="5">IFERROR(SUM(D8:D57),"")</f>
        <v>0</v>
      </c>
      <c r="E58" s="262">
        <f t="shared" si="5"/>
        <v>0</v>
      </c>
      <c r="F58" s="262">
        <f t="shared" si="5"/>
        <v>360.53410983604482</v>
      </c>
      <c r="G58" s="262">
        <f t="shared" si="5"/>
        <v>360.53410983604482</v>
      </c>
      <c r="H58" s="262">
        <f t="shared" si="5"/>
        <v>360.53410983604482</v>
      </c>
      <c r="I58" s="262">
        <f t="shared" si="5"/>
        <v>360.53410983604482</v>
      </c>
      <c r="J58" s="262">
        <f t="shared" si="5"/>
        <v>360.53410983604482</v>
      </c>
      <c r="K58" s="262">
        <f t="shared" si="1"/>
        <v>1802.670549180224</v>
      </c>
      <c r="L58" s="67"/>
      <c r="M58" s="67"/>
      <c r="N58" s="67"/>
      <c r="O58" s="262">
        <f>IFERROR(SUM(O8:O57),"")</f>
        <v>0</v>
      </c>
      <c r="P58" s="262">
        <f>IFERROR(SUM(P8:P57),"")</f>
        <v>0</v>
      </c>
      <c r="Q58" s="262">
        <f t="shared" ref="Q58:V58" si="6">IFERROR(SUM(Q8:Q57),"")</f>
        <v>360.53410983604482</v>
      </c>
      <c r="R58" s="262">
        <f t="shared" si="6"/>
        <v>360.53410983604482</v>
      </c>
      <c r="S58" s="262">
        <f t="shared" si="6"/>
        <v>360.53410983604482</v>
      </c>
      <c r="T58" s="262">
        <f t="shared" si="6"/>
        <v>360.53410983604482</v>
      </c>
      <c r="U58" s="262">
        <f t="shared" si="6"/>
        <v>360.53410983604482</v>
      </c>
      <c r="V58" s="262">
        <f t="shared" si="6"/>
        <v>1802.670549180224</v>
      </c>
    </row>
    <row r="59" spans="1:22" ht="13" x14ac:dyDescent="0.3">
      <c r="A59" s="65"/>
      <c r="B59" s="65"/>
      <c r="C59" s="65" t="str">
        <f>IFERROR(IF('Input| Setup'!#REF!="","",'Input| Setup'!#REF!),"")</f>
        <v/>
      </c>
      <c r="D59" s="106"/>
      <c r="E59" s="106"/>
      <c r="F59" s="106"/>
      <c r="G59" s="106"/>
      <c r="H59" s="106"/>
      <c r="I59" s="106"/>
      <c r="J59" s="106"/>
      <c r="K59" s="107"/>
      <c r="L59" s="67"/>
      <c r="M59" s="67"/>
      <c r="N59" s="67"/>
    </row>
    <row r="60" spans="1:22" x14ac:dyDescent="0.25">
      <c r="A60" s="65"/>
      <c r="B60" s="65"/>
      <c r="C60" s="65"/>
      <c r="D60" s="65"/>
      <c r="E60" s="65"/>
      <c r="F60" s="65"/>
      <c r="G60" s="65"/>
      <c r="H60" s="65"/>
      <c r="I60" s="65"/>
      <c r="J60" s="65"/>
      <c r="K60" s="65"/>
      <c r="L60" s="65"/>
      <c r="M60" s="65"/>
      <c r="N60" s="65"/>
      <c r="O60" s="65"/>
      <c r="P60" s="65"/>
      <c r="Q60" s="65"/>
      <c r="R60" s="65"/>
      <c r="S60" s="65"/>
      <c r="T60" s="65"/>
      <c r="U60" s="65"/>
      <c r="V60" s="65"/>
    </row>
  </sheetData>
  <mergeCells count="3">
    <mergeCell ref="D5:K5"/>
    <mergeCell ref="O5:V5"/>
    <mergeCell ref="K2:L2"/>
  </mergeCells>
  <conditionalFormatting sqref="G2">
    <cfRule type="cellIs" dxfId="19" priority="1" operator="equal">
      <formula>"Check"</formula>
    </cfRule>
    <cfRule type="cellIs" dxfId="18" priority="2" operator="equal">
      <formula>"Ok"</formula>
    </cfRule>
  </conditionalFormatting>
  <pageMargins left="0.7" right="0.7" top="0.75" bottom="0.75" header="0.3" footer="0.3"/>
  <ignoredErrors>
    <ignoredError sqref="K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codeName="Sheet14">
    <tabColor theme="8" tint="0.79998168889431442"/>
  </sheetPr>
  <dimension ref="A1:V62"/>
  <sheetViews>
    <sheetView topLeftCell="A7" zoomScale="80" zoomScaleNormal="80" workbookViewId="0">
      <selection activeCell="C15" sqref="C15:D18"/>
    </sheetView>
  </sheetViews>
  <sheetFormatPr defaultColWidth="0" defaultRowHeight="12.75" customHeight="1" zeroHeight="1" outlineLevelCol="1" x14ac:dyDescent="0.25"/>
  <cols>
    <col min="1" max="1" width="2.54296875" style="65" customWidth="1"/>
    <col min="2" max="2" width="39.453125" style="94" customWidth="1"/>
    <col min="3" max="4" width="12.81640625" style="94" customWidth="1"/>
    <col min="5" max="9" width="12.81640625" style="67" customWidth="1"/>
    <col min="10" max="10" width="13.7265625" style="67" customWidth="1"/>
    <col min="11" max="11" width="5.7265625" style="67" hidden="1" customWidth="1" outlineLevel="1"/>
    <col min="12" max="18" width="12.81640625" style="65" hidden="1" customWidth="1" outlineLevel="1"/>
    <col min="19" max="19" width="13.7265625" style="65" hidden="1" customWidth="1" outlineLevel="1"/>
    <col min="20" max="20" width="4.7265625" style="65" customWidth="1" collapsed="1"/>
    <col min="21" max="21" width="12.1796875" style="65" hidden="1" customWidth="1"/>
    <col min="22" max="16384" width="8.7265625" style="65" hidden="1"/>
  </cols>
  <sheetData>
    <row r="1" spans="1:22" ht="13" x14ac:dyDescent="0.3">
      <c r="A1" s="81" t="str">
        <f>'Input| Setup'!E5&amp;"     "&amp;'Input| Escalations'!D8</f>
        <v>United Energy     2026-27</v>
      </c>
    </row>
    <row r="2" spans="1:22" s="64" customFormat="1" ht="13.5" customHeight="1" x14ac:dyDescent="0.3">
      <c r="A2" s="27"/>
      <c r="B2" s="20" t="str">
        <f>IFERROR(Index!B2,"")</f>
        <v>AER Capex Forecast Model</v>
      </c>
      <c r="C2" s="212" t="s">
        <v>76</v>
      </c>
      <c r="D2" s="20"/>
      <c r="E2" s="62">
        <f>'Model Validation'!$C$18</f>
        <v>0</v>
      </c>
      <c r="F2" s="27"/>
      <c r="G2" s="34" t="s">
        <v>26</v>
      </c>
      <c r="H2" s="46" t="s">
        <v>34</v>
      </c>
      <c r="I2" s="307" t="s">
        <v>126</v>
      </c>
      <c r="J2" s="308"/>
      <c r="K2" s="27"/>
      <c r="L2" s="27"/>
      <c r="M2" s="27"/>
      <c r="N2" s="27"/>
      <c r="O2" s="27"/>
      <c r="P2" s="27"/>
      <c r="Q2" s="27"/>
      <c r="R2" s="27"/>
      <c r="S2" s="27"/>
      <c r="T2" s="27"/>
    </row>
    <row r="3" spans="1:22" s="64" customFormat="1" ht="13.5" customHeight="1" x14ac:dyDescent="0.3">
      <c r="A3" s="27"/>
      <c r="B3" s="20" t="str">
        <f ca="1">IFERROR(MID(CELL("filename",A2),FIND("]",CELL("filename",A2))+1,255),"")</f>
        <v>Input| Type 2 capcons</v>
      </c>
      <c r="C3" s="20"/>
      <c r="D3" s="20"/>
      <c r="E3" s="27"/>
      <c r="F3" s="27"/>
      <c r="G3" s="28"/>
      <c r="H3" s="28"/>
      <c r="I3" s="28"/>
      <c r="J3" s="27"/>
      <c r="K3" s="27"/>
      <c r="L3" s="27"/>
      <c r="M3" s="27"/>
      <c r="N3" s="27"/>
      <c r="O3" s="27"/>
      <c r="P3" s="27"/>
      <c r="Q3" s="27"/>
      <c r="R3" s="27"/>
      <c r="S3" s="27"/>
      <c r="T3" s="27"/>
    </row>
    <row r="4" spans="1:22" ht="12.5" x14ac:dyDescent="0.25"/>
    <row r="5" spans="1:22" ht="14" x14ac:dyDescent="0.3">
      <c r="A5" s="163"/>
      <c r="B5" s="164" t="str">
        <f>IFERROR(LEFT('Input| Disposals'!O5,2)+1&amp;". Forecast type 2 capital contributions ($'000s "&amp;'Input| Escalations'!$D$9&amp;" "&amp;'Input| Escalations'!$E$9&amp;")","")</f>
        <v>24. Forecast type 2 capital contributions ($'000s 2025-26 June)</v>
      </c>
      <c r="C5" s="164"/>
      <c r="D5" s="164"/>
      <c r="E5" s="163"/>
      <c r="F5" s="163"/>
      <c r="G5" s="163"/>
      <c r="H5" s="163"/>
      <c r="I5" s="163"/>
      <c r="J5" s="163"/>
      <c r="K5" s="163"/>
      <c r="L5" s="5"/>
      <c r="M5" s="5"/>
      <c r="N5" s="5"/>
      <c r="O5" s="5"/>
      <c r="P5" s="5"/>
      <c r="Q5" s="5"/>
      <c r="R5" s="5"/>
      <c r="S5" s="5"/>
      <c r="T5" s="5"/>
      <c r="U5" s="2"/>
      <c r="V5" s="2"/>
    </row>
    <row r="6" spans="1:22" ht="12.5" x14ac:dyDescent="0.25">
      <c r="A6" s="67"/>
      <c r="B6" s="67"/>
      <c r="C6" s="67"/>
      <c r="D6" s="67"/>
    </row>
    <row r="7" spans="1:22" ht="14" customHeight="1" x14ac:dyDescent="0.25">
      <c r="A7" s="67"/>
      <c r="B7" s="310" t="s">
        <v>127</v>
      </c>
      <c r="C7" s="309" t="s">
        <v>192</v>
      </c>
      <c r="D7" s="309"/>
      <c r="E7" s="309"/>
      <c r="F7" s="309"/>
      <c r="G7" s="309"/>
      <c r="H7" s="309"/>
      <c r="I7" s="309"/>
      <c r="J7" s="309"/>
      <c r="L7" s="67"/>
      <c r="M7" s="67"/>
      <c r="N7" s="67"/>
      <c r="O7" s="67"/>
      <c r="P7" s="67"/>
      <c r="Q7" s="67"/>
      <c r="R7" s="67"/>
      <c r="S7" s="67"/>
    </row>
    <row r="8" spans="1:22" ht="12.5" x14ac:dyDescent="0.25">
      <c r="A8" s="67"/>
      <c r="B8" s="310"/>
      <c r="C8" s="309"/>
      <c r="D8" s="309"/>
      <c r="E8" s="309"/>
      <c r="F8" s="309"/>
      <c r="G8" s="309"/>
      <c r="H8" s="309"/>
      <c r="I8" s="309"/>
      <c r="J8" s="309"/>
      <c r="L8" s="67"/>
      <c r="M8" s="67"/>
      <c r="N8" s="67"/>
      <c r="O8" s="67"/>
      <c r="P8" s="67"/>
      <c r="Q8" s="67"/>
      <c r="R8" s="67"/>
      <c r="S8" s="67"/>
    </row>
    <row r="9" spans="1:22" ht="12.5" x14ac:dyDescent="0.25">
      <c r="A9" s="67"/>
      <c r="B9" s="310"/>
      <c r="C9" s="309"/>
      <c r="D9" s="309"/>
      <c r="E9" s="309"/>
      <c r="F9" s="309"/>
      <c r="G9" s="309"/>
      <c r="H9" s="309"/>
      <c r="I9" s="309"/>
      <c r="J9" s="309"/>
      <c r="L9" s="67"/>
      <c r="M9" s="67"/>
      <c r="N9" s="67"/>
      <c r="O9" s="67"/>
      <c r="P9" s="67"/>
      <c r="Q9" s="67"/>
      <c r="R9" s="67"/>
      <c r="S9" s="67"/>
    </row>
    <row r="10" spans="1:22" ht="12.5" x14ac:dyDescent="0.25">
      <c r="A10" s="67"/>
      <c r="B10" s="310"/>
      <c r="C10" s="309"/>
      <c r="D10" s="309"/>
      <c r="E10" s="309"/>
      <c r="F10" s="309"/>
      <c r="G10" s="309"/>
      <c r="H10" s="309"/>
      <c r="I10" s="309"/>
      <c r="J10" s="309"/>
      <c r="L10" s="67"/>
      <c r="M10" s="67"/>
      <c r="N10" s="67"/>
      <c r="O10" s="67"/>
      <c r="P10" s="67"/>
      <c r="Q10" s="67"/>
      <c r="R10" s="67"/>
      <c r="S10" s="67"/>
    </row>
    <row r="11" spans="1:22" ht="13" customHeight="1" x14ac:dyDescent="0.25">
      <c r="A11" s="67"/>
      <c r="B11" s="310" t="s">
        <v>128</v>
      </c>
      <c r="C11" s="309" t="s">
        <v>123</v>
      </c>
      <c r="D11" s="309"/>
      <c r="E11" s="309"/>
      <c r="F11" s="309"/>
      <c r="G11" s="309"/>
      <c r="H11" s="309"/>
      <c r="I11" s="309"/>
      <c r="J11" s="309"/>
      <c r="L11" s="67"/>
      <c r="M11" s="67"/>
      <c r="N11" s="67"/>
      <c r="O11" s="67"/>
      <c r="P11" s="67"/>
      <c r="Q11" s="67"/>
      <c r="R11" s="67"/>
      <c r="S11" s="67"/>
    </row>
    <row r="12" spans="1:22" ht="12.5" x14ac:dyDescent="0.25">
      <c r="A12" s="67"/>
      <c r="B12" s="310"/>
      <c r="C12" s="309"/>
      <c r="D12" s="309"/>
      <c r="E12" s="309"/>
      <c r="F12" s="309"/>
      <c r="G12" s="309"/>
      <c r="H12" s="309"/>
      <c r="I12" s="309"/>
      <c r="J12" s="309"/>
    </row>
    <row r="13" spans="1:22" ht="13" x14ac:dyDescent="0.25">
      <c r="A13" s="67"/>
      <c r="C13" s="311" t="s">
        <v>115</v>
      </c>
      <c r="D13" s="311"/>
      <c r="E13" s="311"/>
      <c r="F13" s="311"/>
      <c r="G13" s="311"/>
      <c r="H13" s="311"/>
      <c r="I13" s="311"/>
      <c r="J13" s="311"/>
      <c r="L13" s="311" t="s">
        <v>116</v>
      </c>
      <c r="M13" s="311"/>
      <c r="N13" s="311"/>
      <c r="O13" s="311"/>
      <c r="P13" s="311"/>
      <c r="Q13" s="311"/>
      <c r="R13" s="311"/>
      <c r="S13" s="311"/>
    </row>
    <row r="14" spans="1:22" ht="12.5" x14ac:dyDescent="0.25">
      <c r="A14" s="67"/>
      <c r="B14" s="246" t="s">
        <v>106</v>
      </c>
      <c r="C14" s="246" t="str">
        <f>IFERROR('Input| Escalations'!H23,"")</f>
        <v>2024-25</v>
      </c>
      <c r="D14" s="246" t="str">
        <f>IFERROR('Input| Escalations'!I23,"")</f>
        <v>2025-26</v>
      </c>
      <c r="E14" s="246" t="str">
        <f>IFERROR('Input| Escalations'!J23,"")</f>
        <v>2026-27</v>
      </c>
      <c r="F14" s="246" t="str">
        <f>IFERROR('Input| Escalations'!K23,"")</f>
        <v>2027-28</v>
      </c>
      <c r="G14" s="246" t="str">
        <f>IFERROR('Input| Escalations'!L23,"")</f>
        <v>2028-29</v>
      </c>
      <c r="H14" s="246" t="str">
        <f>IFERROR('Input| Escalations'!M23,"")</f>
        <v>2029-30</v>
      </c>
      <c r="I14" s="246" t="str">
        <f>IFERROR('Input| Escalations'!N23,"")</f>
        <v>2030-31</v>
      </c>
      <c r="J14" s="246" t="s">
        <v>40</v>
      </c>
      <c r="L14" s="246" t="str">
        <f>IFERROR('Input| Escalations'!H23,"")</f>
        <v>2024-25</v>
      </c>
      <c r="M14" s="246" t="str">
        <f>IFERROR('Input| Escalations'!I23,"")</f>
        <v>2025-26</v>
      </c>
      <c r="N14" s="246" t="str">
        <f>IFERROR('Input| Escalations'!J23,"")</f>
        <v>2026-27</v>
      </c>
      <c r="O14" s="246" t="str">
        <f>IFERROR('Input| Escalations'!K23,"")</f>
        <v>2027-28</v>
      </c>
      <c r="P14" s="246" t="str">
        <f>IFERROR('Input| Escalations'!L23,"")</f>
        <v>2028-29</v>
      </c>
      <c r="Q14" s="246" t="str">
        <f>IFERROR('Input| Escalations'!M23,"")</f>
        <v>2029-30</v>
      </c>
      <c r="R14" s="246" t="str">
        <f>IFERROR('Input| Escalations'!N23,"")</f>
        <v>2030-31</v>
      </c>
      <c r="S14" s="246" t="s">
        <v>40</v>
      </c>
    </row>
    <row r="15" spans="1:22" ht="13" x14ac:dyDescent="0.3">
      <c r="B15" s="94" t="str">
        <f>IFERROR(IF('Input| Setup'!B19="","",'Input| Setup'!B19),"")</f>
        <v>Replacement</v>
      </c>
      <c r="C15" s="283"/>
      <c r="D15" s="283"/>
      <c r="E15" s="283">
        <v>0</v>
      </c>
      <c r="F15" s="283">
        <v>0</v>
      </c>
      <c r="G15" s="283">
        <v>0</v>
      </c>
      <c r="H15" s="283">
        <v>0</v>
      </c>
      <c r="I15" s="283">
        <v>0</v>
      </c>
      <c r="J15" s="262">
        <f>IFERROR(SUM(E15:I15),"")</f>
        <v>0</v>
      </c>
      <c r="L15" s="283"/>
      <c r="M15" s="283">
        <v>0</v>
      </c>
      <c r="N15" s="283">
        <v>0</v>
      </c>
      <c r="O15" s="283">
        <v>0</v>
      </c>
      <c r="P15" s="283">
        <v>0</v>
      </c>
      <c r="Q15" s="283">
        <v>0</v>
      </c>
      <c r="R15" s="283"/>
      <c r="S15" s="262">
        <f>IFERROR(SUM(N15:R15),"")</f>
        <v>0</v>
      </c>
    </row>
    <row r="16" spans="1:22" ht="13" x14ac:dyDescent="0.3">
      <c r="B16" s="94" t="str">
        <f>IFERROR(IF('Input| Setup'!B20="","",'Input| Setup'!B20),"")</f>
        <v>Augmentation</v>
      </c>
      <c r="C16" s="283"/>
      <c r="D16" s="283"/>
      <c r="E16" s="283">
        <v>0</v>
      </c>
      <c r="F16" s="283">
        <v>0</v>
      </c>
      <c r="G16" s="283">
        <v>0</v>
      </c>
      <c r="H16" s="283">
        <v>0</v>
      </c>
      <c r="I16" s="283">
        <v>0</v>
      </c>
      <c r="J16" s="262">
        <f>IFERROR(SUM(E16:I16),"")</f>
        <v>0</v>
      </c>
      <c r="L16" s="283"/>
      <c r="M16" s="283"/>
      <c r="N16" s="283"/>
      <c r="O16" s="283"/>
      <c r="P16" s="283"/>
      <c r="Q16" s="283"/>
      <c r="R16" s="283"/>
      <c r="S16" s="262">
        <f>IFERROR(SUM(N16:R16),"")</f>
        <v>0</v>
      </c>
    </row>
    <row r="17" spans="1:22" ht="13" x14ac:dyDescent="0.3">
      <c r="B17" s="94" t="str">
        <f>IFERROR(IF('Input| Setup'!B21="","",'Input| Setup'!B21),"")</f>
        <v>Connections</v>
      </c>
      <c r="C17" s="283"/>
      <c r="D17" s="283"/>
      <c r="E17" s="283">
        <v>1492.1695850534429</v>
      </c>
      <c r="F17" s="283">
        <v>1476.2080888117116</v>
      </c>
      <c r="G17" s="283">
        <v>1437.7217630340904</v>
      </c>
      <c r="H17" s="283">
        <v>1463.0123657198826</v>
      </c>
      <c r="I17" s="283">
        <v>1495.0224248643526</v>
      </c>
      <c r="J17" s="262">
        <f>IFERROR(SUM(E17:I17),"")</f>
        <v>7364.1342274834806</v>
      </c>
      <c r="L17" s="283"/>
      <c r="M17" s="283"/>
      <c r="N17" s="283"/>
      <c r="O17" s="283"/>
      <c r="P17" s="283"/>
      <c r="Q17" s="283"/>
      <c r="R17" s="283"/>
      <c r="S17" s="262">
        <f>IFERROR(SUM(N17:R17),"")</f>
        <v>0</v>
      </c>
    </row>
    <row r="18" spans="1:22" ht="13" x14ac:dyDescent="0.3">
      <c r="B18" s="94" t="str">
        <f>IFERROR(IF('Input| Setup'!B22="","",'Input| Setup'!B22),"")</f>
        <v>Non-network capex</v>
      </c>
      <c r="C18" s="283"/>
      <c r="D18" s="283"/>
      <c r="E18" s="283">
        <v>0</v>
      </c>
      <c r="F18" s="283">
        <v>0</v>
      </c>
      <c r="G18" s="283">
        <v>0</v>
      </c>
      <c r="H18" s="283">
        <v>0</v>
      </c>
      <c r="I18" s="283">
        <v>0</v>
      </c>
      <c r="J18" s="262">
        <f>IFERROR(SUM(E18:I18),"")</f>
        <v>0</v>
      </c>
      <c r="L18" s="283"/>
      <c r="M18" s="283"/>
      <c r="N18" s="283"/>
      <c r="O18" s="283"/>
      <c r="P18" s="283"/>
      <c r="Q18" s="283"/>
      <c r="R18" s="283"/>
      <c r="S18" s="262">
        <f>IFERROR(SUM(N18:R18),"")</f>
        <v>0</v>
      </c>
    </row>
    <row r="19" spans="1:22" ht="13" x14ac:dyDescent="0.3">
      <c r="B19" s="153" t="s">
        <v>108</v>
      </c>
      <c r="C19" s="262">
        <f>SUM(C15:C18)</f>
        <v>0</v>
      </c>
      <c r="D19" s="262">
        <f>SUM(D15:D18)</f>
        <v>0</v>
      </c>
      <c r="E19" s="262">
        <f t="shared" ref="E19:J19" si="0">SUM(E15:E18)</f>
        <v>1492.1695850534429</v>
      </c>
      <c r="F19" s="262">
        <f t="shared" si="0"/>
        <v>1476.2080888117116</v>
      </c>
      <c r="G19" s="262">
        <f t="shared" si="0"/>
        <v>1437.7217630340904</v>
      </c>
      <c r="H19" s="262">
        <f t="shared" si="0"/>
        <v>1463.0123657198826</v>
      </c>
      <c r="I19" s="262">
        <f t="shared" si="0"/>
        <v>1495.0224248643526</v>
      </c>
      <c r="J19" s="262">
        <f t="shared" si="0"/>
        <v>7364.1342274834806</v>
      </c>
      <c r="L19" s="262">
        <f>SUM(L15:L18)</f>
        <v>0</v>
      </c>
      <c r="M19" s="262">
        <f>SUM(M15:M18)</f>
        <v>0</v>
      </c>
      <c r="N19" s="262">
        <f t="shared" ref="N19:S19" si="1">SUM(N15:N18)</f>
        <v>0</v>
      </c>
      <c r="O19" s="262">
        <f t="shared" si="1"/>
        <v>0</v>
      </c>
      <c r="P19" s="262">
        <f t="shared" si="1"/>
        <v>0</v>
      </c>
      <c r="Q19" s="262">
        <f t="shared" si="1"/>
        <v>0</v>
      </c>
      <c r="R19" s="262">
        <f t="shared" si="1"/>
        <v>0</v>
      </c>
      <c r="S19" s="262">
        <f t="shared" si="1"/>
        <v>0</v>
      </c>
    </row>
    <row r="20" spans="1:22" ht="13" x14ac:dyDescent="0.3">
      <c r="A20" s="154"/>
      <c r="B20" s="155"/>
      <c r="C20" s="155"/>
      <c r="D20" s="155"/>
      <c r="E20" s="155"/>
      <c r="F20" s="155"/>
      <c r="G20" s="155"/>
      <c r="H20" s="155"/>
      <c r="I20" s="155"/>
      <c r="J20" s="155"/>
    </row>
    <row r="21" spans="1:22" ht="12.75" customHeight="1" x14ac:dyDescent="0.3">
      <c r="A21" s="154"/>
      <c r="B21" s="155"/>
      <c r="C21" s="155"/>
      <c r="D21" s="155"/>
      <c r="E21" s="155"/>
      <c r="F21" s="155"/>
      <c r="G21" s="155"/>
      <c r="H21" s="155"/>
      <c r="I21" s="155"/>
      <c r="J21" s="155"/>
    </row>
    <row r="22" spans="1:22" ht="12.75" customHeight="1" x14ac:dyDescent="0.3">
      <c r="A22" s="5"/>
      <c r="B22" s="164" t="str">
        <f>IFERROR(LEFT(B5,2)+1&amp;". Cost components of type 2 capital contributions","")</f>
        <v>25. Cost components of type 2 capital contributions</v>
      </c>
      <c r="C22" s="164"/>
      <c r="D22" s="164"/>
      <c r="E22" s="5"/>
      <c r="F22" s="5"/>
      <c r="G22" s="5"/>
      <c r="H22" s="5"/>
      <c r="I22" s="5"/>
      <c r="J22" s="5"/>
      <c r="K22" s="5"/>
      <c r="L22" s="5"/>
      <c r="M22" s="5"/>
      <c r="N22" s="5"/>
      <c r="O22" s="5"/>
      <c r="P22" s="5"/>
      <c r="Q22" s="5"/>
      <c r="R22" s="5"/>
      <c r="S22" s="5"/>
      <c r="T22" s="5"/>
      <c r="U22" s="2"/>
      <c r="V22" s="2"/>
    </row>
    <row r="23" spans="1:22" ht="12.75" customHeight="1" x14ac:dyDescent="0.25">
      <c r="A23" s="111"/>
      <c r="B23" s="113"/>
      <c r="C23" s="113"/>
      <c r="D23" s="113"/>
      <c r="E23" s="111"/>
      <c r="F23" s="111"/>
      <c r="G23" s="111"/>
      <c r="H23" s="65"/>
    </row>
    <row r="24" spans="1:22" ht="12.5" x14ac:dyDescent="0.25">
      <c r="A24" s="116"/>
      <c r="B24" s="246"/>
      <c r="C24" s="246" t="str">
        <f>IFERROR('Input| Escalations'!B25,"")</f>
        <v>Internal labour</v>
      </c>
      <c r="D24" s="246" t="str">
        <f>IFERROR('Input| Escalations'!B26,"")</f>
        <v>Contract labour</v>
      </c>
      <c r="E24" s="246" t="str">
        <f>IFERROR('Input| Escalations'!B27,"")</f>
        <v>Non-labour</v>
      </c>
      <c r="F24" s="65"/>
      <c r="G24" s="206">
        <f>IF(G25=0,0,1)</f>
        <v>0</v>
      </c>
      <c r="H24" s="65"/>
    </row>
    <row r="25" spans="1:22" ht="12.75" customHeight="1" x14ac:dyDescent="0.25">
      <c r="A25" s="112"/>
      <c r="B25" s="122" t="s">
        <v>129</v>
      </c>
      <c r="C25" s="279">
        <v>0</v>
      </c>
      <c r="D25" s="279">
        <v>0</v>
      </c>
      <c r="E25" s="279">
        <v>1</v>
      </c>
      <c r="F25" s="65"/>
      <c r="G25" s="231">
        <f>IF(OR(C25&lt;0,C25&gt;1,D25&lt;0,D25&gt;1,E25&lt;0,E25&gt;1,SUM(C25:E25)&lt;0,SUM(C25:E25)&gt;1),1,0)</f>
        <v>0</v>
      </c>
      <c r="H25" s="65"/>
    </row>
    <row r="26" spans="1:22" ht="12.75" customHeight="1" x14ac:dyDescent="0.25"/>
    <row r="27" spans="1:22" ht="12.75" customHeight="1" x14ac:dyDescent="0.25"/>
    <row r="28" spans="1:22" ht="14" x14ac:dyDescent="0.3">
      <c r="A28" s="163"/>
      <c r="B28" s="164" t="str">
        <f>IFERROR(LEFT(B22,2)+1&amp;". Real price escalators for type 2 capital contributions","")</f>
        <v>26. Real price escalators for type 2 capital contributions</v>
      </c>
      <c r="C28" s="164"/>
      <c r="D28" s="164"/>
      <c r="E28" s="163"/>
      <c r="F28" s="163"/>
      <c r="G28" s="163"/>
      <c r="H28" s="163"/>
      <c r="I28" s="163"/>
      <c r="J28" s="163"/>
      <c r="K28" s="163"/>
      <c r="L28" s="5"/>
      <c r="M28" s="5"/>
      <c r="N28" s="5"/>
      <c r="O28" s="5"/>
      <c r="P28" s="5"/>
      <c r="Q28" s="5"/>
      <c r="R28" s="5"/>
      <c r="S28" s="5"/>
      <c r="T28" s="5"/>
      <c r="U28" s="2"/>
      <c r="V28" s="2"/>
    </row>
    <row r="29" spans="1:22" ht="12.75" customHeight="1" x14ac:dyDescent="0.25"/>
    <row r="30" spans="1:22" ht="12.75" customHeight="1" x14ac:dyDescent="0.25">
      <c r="A30" s="94"/>
      <c r="B30" s="246" t="s">
        <v>109</v>
      </c>
      <c r="C30" s="246" t="str">
        <f>IFERROR('Input| Escalations'!H23,"")</f>
        <v>2024-25</v>
      </c>
      <c r="D30" s="246" t="str">
        <f>IFERROR('Input| Escalations'!I23,"")</f>
        <v>2025-26</v>
      </c>
      <c r="E30" s="246" t="str">
        <f>IFERROR('Input| Escalations'!J23,"")</f>
        <v>2026-27</v>
      </c>
      <c r="F30" s="246" t="str">
        <f>IFERROR('Input| Escalations'!K23,"")</f>
        <v>2027-28</v>
      </c>
      <c r="G30" s="246" t="str">
        <f>IFERROR('Input| Escalations'!L23,"")</f>
        <v>2028-29</v>
      </c>
      <c r="H30" s="246" t="str">
        <f>IFERROR('Input| Escalations'!M23,"")</f>
        <v>2029-30</v>
      </c>
      <c r="I30" s="246" t="str">
        <f>IFERROR('Input| Escalations'!N23,"")</f>
        <v>2030-31</v>
      </c>
    </row>
    <row r="31" spans="1:22" ht="12.75" customHeight="1" x14ac:dyDescent="0.25">
      <c r="A31" s="94"/>
      <c r="B31" s="122" t="s">
        <v>98</v>
      </c>
      <c r="C31" s="258">
        <f>$C$25*INDEX('Input| Escalations'!$H$33:$N$33,MATCH(C$30,'Input| Escalations'!$H$23:$N$23,0))+$D$25*INDEX('Input| Escalations'!$H$34:$N$34,MATCH(C$30,'Input| Escalations'!$H$23:$N$23,0))+$E$25*INDEX('Input| Escalations'!$H$35:$N$35,MATCH(C$30,'Input| Escalations'!$H$23:$N$23,0))+1</f>
        <v>1</v>
      </c>
      <c r="D31" s="258">
        <f>$C$25*INDEX('Input| Escalations'!$H$33:$N$33,MATCH(D$30,'Input| Escalations'!$H$23:$N$23,0))+$D$25*INDEX('Input| Escalations'!$H$34:$N$34,MATCH(D$30,'Input| Escalations'!$H$23:$N$23,0))+$E$25*INDEX('Input| Escalations'!$H$35:$N$35,MATCH(D$30,'Input| Escalations'!$H$23:$N$23,0))+1</f>
        <v>1</v>
      </c>
      <c r="E31" s="258">
        <f>$C$25*INDEX('Input| Escalations'!$H$33:$N$33,MATCH(E$30,'Input| Escalations'!$H$23:$N$23,0))+$D$25*INDEX('Input| Escalations'!$H$34:$N$34,MATCH(E$30,'Input| Escalations'!$H$23:$N$23,0))+$E$25*INDEX('Input| Escalations'!$H$35:$N$35,MATCH(E$30,'Input| Escalations'!$H$23:$N$23,0))+1</f>
        <v>1</v>
      </c>
      <c r="F31" s="258">
        <f>$C$25*INDEX('Input| Escalations'!$H$33:$N$33,MATCH(F$30,'Input| Escalations'!$H$23:$N$23,0))+$D$25*INDEX('Input| Escalations'!$H$34:$N$34,MATCH(F$30,'Input| Escalations'!$H$23:$N$23,0))+$E$25*INDEX('Input| Escalations'!$H$35:$N$35,MATCH(F$30,'Input| Escalations'!$H$23:$N$23,0))+1</f>
        <v>1</v>
      </c>
      <c r="G31" s="258">
        <f>$C$25*INDEX('Input| Escalations'!$H$33:$N$33,MATCH(G$30,'Input| Escalations'!$H$23:$N$23,0))+$D$25*INDEX('Input| Escalations'!$H$34:$N$34,MATCH(G$30,'Input| Escalations'!$H$23:$N$23,0))+$E$25*INDEX('Input| Escalations'!$H$35:$N$35,MATCH(G$30,'Input| Escalations'!$H$23:$N$23,0))+1</f>
        <v>1</v>
      </c>
      <c r="H31" s="258">
        <f>$C$25*INDEX('Input| Escalations'!$H$33:$N$33,MATCH(H$30,'Input| Escalations'!$H$23:$N$23,0))+$D$25*INDEX('Input| Escalations'!$H$34:$N$34,MATCH(H$30,'Input| Escalations'!$H$23:$N$23,0))+$E$25*INDEX('Input| Escalations'!$H$35:$N$35,MATCH(H$30,'Input| Escalations'!$H$23:$N$23,0))+1</f>
        <v>1</v>
      </c>
      <c r="I31" s="258">
        <f>$C$25*INDEX('Input| Escalations'!$H$33:$N$33,MATCH(I$30,'Input| Escalations'!$H$23:$N$23,0))+$D$25*INDEX('Input| Escalations'!$H$34:$N$34,MATCH(I$30,'Input| Escalations'!$H$23:$N$23,0))+$E$25*INDEX('Input| Escalations'!$H$35:$N$35,MATCH(I$30,'Input| Escalations'!$H$23:$N$23,0))+1</f>
        <v>1</v>
      </c>
    </row>
    <row r="32" spans="1:22" ht="12.75" customHeight="1" x14ac:dyDescent="0.25"/>
    <row r="33" spans="1:21" ht="12.75" customHeight="1" x14ac:dyDescent="0.25"/>
    <row r="34" spans="1:21" ht="12.75" customHeight="1" x14ac:dyDescent="0.3">
      <c r="A34" s="5"/>
      <c r="B34" s="164" t="str">
        <f>IFERROR(LEFT(B28,2)+1&amp;". Forecast type 2 capital contributions, escalated ($'000s "&amp;'Input| Escalations'!$K$14&amp;")","")</f>
        <v>27. Forecast type 2 capital contributions, escalated ($'000s June 2026)</v>
      </c>
      <c r="C34" s="164"/>
      <c r="D34" s="164"/>
      <c r="E34" s="5"/>
      <c r="F34" s="5"/>
      <c r="G34" s="5"/>
      <c r="H34" s="5"/>
      <c r="I34" s="5"/>
      <c r="J34" s="5"/>
      <c r="K34" s="5"/>
      <c r="L34" s="5"/>
      <c r="M34" s="5"/>
      <c r="N34" s="5"/>
      <c r="O34" s="5"/>
      <c r="P34" s="5"/>
      <c r="Q34" s="5"/>
      <c r="R34" s="5"/>
      <c r="S34" s="5"/>
      <c r="T34" s="5"/>
    </row>
    <row r="35" spans="1:21" ht="12.75" customHeight="1" x14ac:dyDescent="0.25">
      <c r="A35" s="94"/>
    </row>
    <row r="36" spans="1:21" ht="12.75" customHeight="1" x14ac:dyDescent="0.25">
      <c r="A36" s="94"/>
      <c r="B36" s="198"/>
      <c r="C36" s="311" t="s">
        <v>115</v>
      </c>
      <c r="D36" s="311"/>
      <c r="E36" s="311"/>
      <c r="F36" s="311"/>
      <c r="G36" s="311"/>
      <c r="H36" s="311"/>
      <c r="I36" s="311"/>
      <c r="J36" s="311"/>
      <c r="L36" s="311" t="s">
        <v>116</v>
      </c>
      <c r="M36" s="311"/>
      <c r="N36" s="311"/>
      <c r="O36" s="311"/>
      <c r="P36" s="311"/>
      <c r="Q36" s="311"/>
      <c r="R36" s="311"/>
      <c r="S36" s="311"/>
    </row>
    <row r="37" spans="1:21" ht="12.75" customHeight="1" x14ac:dyDescent="0.25">
      <c r="B37" s="246" t="s">
        <v>106</v>
      </c>
      <c r="C37" s="246" t="str">
        <f>IFERROR('Input| Escalations'!H23,"")</f>
        <v>2024-25</v>
      </c>
      <c r="D37" s="246" t="str">
        <f>IFERROR('Input| Escalations'!I23,"")</f>
        <v>2025-26</v>
      </c>
      <c r="E37" s="246" t="str">
        <f>IFERROR('Input| Escalations'!J23,"")</f>
        <v>2026-27</v>
      </c>
      <c r="F37" s="246" t="str">
        <f>IFERROR('Input| Escalations'!K23,"")</f>
        <v>2027-28</v>
      </c>
      <c r="G37" s="246" t="str">
        <f>IFERROR('Input| Escalations'!L23,"")</f>
        <v>2028-29</v>
      </c>
      <c r="H37" s="246" t="str">
        <f>IFERROR('Input| Escalations'!M23,"")</f>
        <v>2029-30</v>
      </c>
      <c r="I37" s="246" t="str">
        <f>IFERROR('Input| Escalations'!N23,"")</f>
        <v>2030-31</v>
      </c>
      <c r="J37" s="246" t="s">
        <v>40</v>
      </c>
      <c r="L37" s="246" t="str">
        <f>IFERROR('Input| Escalations'!H23,"")</f>
        <v>2024-25</v>
      </c>
      <c r="M37" s="246" t="str">
        <f>IFERROR('Input| Escalations'!I23,"")</f>
        <v>2025-26</v>
      </c>
      <c r="N37" s="246" t="str">
        <f>IFERROR('Input| Escalations'!J23,"")</f>
        <v>2026-27</v>
      </c>
      <c r="O37" s="246" t="str">
        <f>IFERROR('Input| Escalations'!K23,"")</f>
        <v>2027-28</v>
      </c>
      <c r="P37" s="246" t="str">
        <f>IFERROR('Input| Escalations'!L23,"")</f>
        <v>2028-29</v>
      </c>
      <c r="Q37" s="246" t="str">
        <f>IFERROR('Input| Escalations'!M23,"")</f>
        <v>2029-30</v>
      </c>
      <c r="R37" s="246" t="str">
        <f>IFERROR('Input| Escalations'!N23,"")</f>
        <v>2030-31</v>
      </c>
      <c r="S37" s="246" t="s">
        <v>40</v>
      </c>
    </row>
    <row r="38" spans="1:21" ht="12.75" customHeight="1" x14ac:dyDescent="0.3">
      <c r="B38" s="94" t="str">
        <f>IFERROR(B15,"")</f>
        <v>Replacement</v>
      </c>
      <c r="C38" s="253">
        <f>C15*C$31*'Input| Escalations'!$K$19</f>
        <v>0</v>
      </c>
      <c r="D38" s="253">
        <f>D15*D$31*'Input| Escalations'!$K$19</f>
        <v>0</v>
      </c>
      <c r="E38" s="253">
        <f>E15*E$31*'Input| Escalations'!$K$19</f>
        <v>0</v>
      </c>
      <c r="F38" s="253">
        <f>F15*F$31*'Input| Escalations'!$K$19</f>
        <v>0</v>
      </c>
      <c r="G38" s="253">
        <f>G15*G$31*'Input| Escalations'!$K$19</f>
        <v>0</v>
      </c>
      <c r="H38" s="253">
        <f>H15*H$31*'Input| Escalations'!$K$19</f>
        <v>0</v>
      </c>
      <c r="I38" s="253">
        <f>I15*I$31*'Input| Escalations'!$K$19</f>
        <v>0</v>
      </c>
      <c r="J38" s="262">
        <f>IFERROR(SUM(E38:I38),"")</f>
        <v>0</v>
      </c>
      <c r="L38" s="253">
        <f>L15*C$31*'Input| Escalations'!$K$19</f>
        <v>0</v>
      </c>
      <c r="M38" s="253">
        <f>M15*D$31*'Input| Escalations'!$K$19</f>
        <v>0</v>
      </c>
      <c r="N38" s="253">
        <f>N15*E$31*'Input| Escalations'!$K$19</f>
        <v>0</v>
      </c>
      <c r="O38" s="253">
        <f>O15*F$31*'Input| Escalations'!$K$19</f>
        <v>0</v>
      </c>
      <c r="P38" s="253">
        <f>P15*G$31*'Input| Escalations'!$K$19</f>
        <v>0</v>
      </c>
      <c r="Q38" s="253">
        <f>Q15*H$31*'Input| Escalations'!$K$19</f>
        <v>0</v>
      </c>
      <c r="R38" s="253">
        <f>R15*I$31*'Input| Escalations'!$K$19</f>
        <v>0</v>
      </c>
      <c r="S38" s="262">
        <f>IFERROR(SUM(N38:R38),"")</f>
        <v>0</v>
      </c>
    </row>
    <row r="39" spans="1:21" ht="13" x14ac:dyDescent="0.3">
      <c r="B39" s="94" t="str">
        <f>IFERROR(B16,"")</f>
        <v>Augmentation</v>
      </c>
      <c r="C39" s="253">
        <f>C16*C$31*'Input| Escalations'!$K$19</f>
        <v>0</v>
      </c>
      <c r="D39" s="253">
        <f>D16*D$31*'Input| Escalations'!$K$19</f>
        <v>0</v>
      </c>
      <c r="E39" s="253">
        <f>E16*E$31*'Input| Escalations'!$K$19</f>
        <v>0</v>
      </c>
      <c r="F39" s="253">
        <f>F16*F$31*'Input| Escalations'!$K$19</f>
        <v>0</v>
      </c>
      <c r="G39" s="253">
        <f>G16*G$31*'Input| Escalations'!$K$19</f>
        <v>0</v>
      </c>
      <c r="H39" s="253">
        <f>H16*H$31*'Input| Escalations'!$K$19</f>
        <v>0</v>
      </c>
      <c r="I39" s="253">
        <f>I16*I$31*'Input| Escalations'!$K$19</f>
        <v>0</v>
      </c>
      <c r="J39" s="262">
        <f>IFERROR(SUM(E39:I39),"")</f>
        <v>0</v>
      </c>
      <c r="L39" s="253">
        <f>L16*C$31*'Input| Escalations'!$K$19</f>
        <v>0</v>
      </c>
      <c r="M39" s="253">
        <f>M16*D$31*'Input| Escalations'!$K$19</f>
        <v>0</v>
      </c>
      <c r="N39" s="253">
        <f>N16*E$31*'Input| Escalations'!$K$19</f>
        <v>0</v>
      </c>
      <c r="O39" s="253">
        <f>O16*F$31*'Input| Escalations'!$K$19</f>
        <v>0</v>
      </c>
      <c r="P39" s="253">
        <f>P16*G$31*'Input| Escalations'!$K$19</f>
        <v>0</v>
      </c>
      <c r="Q39" s="253">
        <f>Q16*H$31*'Input| Escalations'!$K$19</f>
        <v>0</v>
      </c>
      <c r="R39" s="253">
        <f>R16*I$31*'Input| Escalations'!$K$19</f>
        <v>0</v>
      </c>
      <c r="S39" s="262">
        <f>IFERROR(SUM(N39:R39),"")</f>
        <v>0</v>
      </c>
      <c r="U39" s="199">
        <f>SUM(S38:S41)</f>
        <v>0</v>
      </c>
    </row>
    <row r="40" spans="1:21" ht="13" x14ac:dyDescent="0.3">
      <c r="B40" s="94" t="str">
        <f>IFERROR(B17,"")</f>
        <v>Connections</v>
      </c>
      <c r="C40" s="253">
        <f>C17*C$31*'Input| Escalations'!$K$19</f>
        <v>0</v>
      </c>
      <c r="D40" s="253">
        <f>D17*D$31*'Input| Escalations'!$K$19</f>
        <v>0</v>
      </c>
      <c r="E40" s="253">
        <f>E17*E$31*'Input| Escalations'!$K$19</f>
        <v>1492.1695850534429</v>
      </c>
      <c r="F40" s="253">
        <f>F17*F$31*'Input| Escalations'!$K$19</f>
        <v>1476.2080888117116</v>
      </c>
      <c r="G40" s="253">
        <f>G17*G$31*'Input| Escalations'!$K$19</f>
        <v>1437.7217630340904</v>
      </c>
      <c r="H40" s="253">
        <f>H17*H$31*'Input| Escalations'!$K$19</f>
        <v>1463.0123657198826</v>
      </c>
      <c r="I40" s="253">
        <f>I17*I$31*'Input| Escalations'!$K$19</f>
        <v>1495.0224248643526</v>
      </c>
      <c r="J40" s="262">
        <f>IFERROR(SUM(E40:I40),"")</f>
        <v>7364.1342274834806</v>
      </c>
      <c r="L40" s="253">
        <f>L17*C$31*'Input| Escalations'!$K$19</f>
        <v>0</v>
      </c>
      <c r="M40" s="253">
        <f>M17*D$31*'Input| Escalations'!$K$19</f>
        <v>0</v>
      </c>
      <c r="N40" s="253">
        <f>N17*E$31*'Input| Escalations'!$K$19</f>
        <v>0</v>
      </c>
      <c r="O40" s="253">
        <f>O17*F$31*'Input| Escalations'!$K$19</f>
        <v>0</v>
      </c>
      <c r="P40" s="253">
        <f>P17*G$31*'Input| Escalations'!$K$19</f>
        <v>0</v>
      </c>
      <c r="Q40" s="253">
        <f>Q17*H$31*'Input| Escalations'!$K$19</f>
        <v>0</v>
      </c>
      <c r="R40" s="253">
        <f>R17*I$31*'Input| Escalations'!$K$19</f>
        <v>0</v>
      </c>
      <c r="S40" s="262">
        <f>IFERROR(SUM(N40:R40),"")</f>
        <v>0</v>
      </c>
    </row>
    <row r="41" spans="1:21" ht="13" x14ac:dyDescent="0.3">
      <c r="B41" s="94" t="str">
        <f>IFERROR(B18,"")</f>
        <v>Non-network capex</v>
      </c>
      <c r="C41" s="253">
        <f>C18*C$31*'Input| Escalations'!$K$19</f>
        <v>0</v>
      </c>
      <c r="D41" s="253">
        <f>D18*D$31*'Input| Escalations'!$K$19</f>
        <v>0</v>
      </c>
      <c r="E41" s="253">
        <f>E18*E$31*'Input| Escalations'!$K$19</f>
        <v>0</v>
      </c>
      <c r="F41" s="253">
        <f>F18*F$31*'Input| Escalations'!$K$19</f>
        <v>0</v>
      </c>
      <c r="G41" s="253">
        <f>G18*G$31*'Input| Escalations'!$K$19</f>
        <v>0</v>
      </c>
      <c r="H41" s="253">
        <f>H18*H$31*'Input| Escalations'!$K$19</f>
        <v>0</v>
      </c>
      <c r="I41" s="253">
        <f>I18*I$31*'Input| Escalations'!$K$19</f>
        <v>0</v>
      </c>
      <c r="J41" s="262">
        <f>IFERROR(SUM(E41:I41),"")</f>
        <v>0</v>
      </c>
      <c r="L41" s="253">
        <f>L18*C$31*'Input| Escalations'!$K$19</f>
        <v>0</v>
      </c>
      <c r="M41" s="253">
        <f>M18*D$31*'Input| Escalations'!$K$19</f>
        <v>0</v>
      </c>
      <c r="N41" s="253">
        <f>N18*E$31*'Input| Escalations'!$K$19</f>
        <v>0</v>
      </c>
      <c r="O41" s="253">
        <f>O18*F$31*'Input| Escalations'!$K$19</f>
        <v>0</v>
      </c>
      <c r="P41" s="253">
        <f>P18*G$31*'Input| Escalations'!$K$19</f>
        <v>0</v>
      </c>
      <c r="Q41" s="253">
        <f>Q18*H$31*'Input| Escalations'!$K$19</f>
        <v>0</v>
      </c>
      <c r="R41" s="253">
        <f>R18*I$31*'Input| Escalations'!$K$19</f>
        <v>0</v>
      </c>
      <c r="S41" s="262">
        <f>IFERROR(SUM(N41:R41),"")</f>
        <v>0</v>
      </c>
    </row>
    <row r="42" spans="1:21" ht="13" x14ac:dyDescent="0.3">
      <c r="B42" s="153" t="str">
        <f>IFERROR(B19,"")</f>
        <v>Total type 2 capital contributions</v>
      </c>
      <c r="C42" s="262">
        <f>C19*C$31*'Input| Escalations'!$K$19</f>
        <v>0</v>
      </c>
      <c r="D42" s="262">
        <f>D19*D$31*'Input| Escalations'!$K$19</f>
        <v>0</v>
      </c>
      <c r="E42" s="262">
        <f>E19*E$31*'Input| Escalations'!$K$19</f>
        <v>1492.1695850534429</v>
      </c>
      <c r="F42" s="262">
        <f>F19*F$31*'Input| Escalations'!$K$19</f>
        <v>1476.2080888117116</v>
      </c>
      <c r="G42" s="262">
        <f>G19*G$31*'Input| Escalations'!$K$19</f>
        <v>1437.7217630340904</v>
      </c>
      <c r="H42" s="262">
        <f>H19*H$31*'Input| Escalations'!$K$19</f>
        <v>1463.0123657198826</v>
      </c>
      <c r="I42" s="262">
        <f>I19*I$31*'Input| Escalations'!$K$19</f>
        <v>1495.0224248643526</v>
      </c>
      <c r="J42" s="262">
        <f>SUM(J38:J41)</f>
        <v>7364.1342274834806</v>
      </c>
      <c r="L42" s="262">
        <f>L19*C$31*'Input| Escalations'!$K$19</f>
        <v>0</v>
      </c>
      <c r="M42" s="262">
        <f>M19*D$31*'Input| Escalations'!$K$19</f>
        <v>0</v>
      </c>
      <c r="N42" s="262">
        <f>N19*E$31*'Input| Escalations'!$K$19</f>
        <v>0</v>
      </c>
      <c r="O42" s="262">
        <f>O19*F$31*'Input| Escalations'!$K$19</f>
        <v>0</v>
      </c>
      <c r="P42" s="262">
        <f>P19*G$31*'Input| Escalations'!$K$19</f>
        <v>0</v>
      </c>
      <c r="Q42" s="262">
        <f>Q19*H$31*'Input| Escalations'!$K$19</f>
        <v>0</v>
      </c>
      <c r="R42" s="262">
        <f>R19*I$31*'Input| Escalations'!$K$19</f>
        <v>0</v>
      </c>
      <c r="S42" s="262">
        <f>SUM(S38:S41)</f>
        <v>0</v>
      </c>
    </row>
    <row r="43" spans="1:21" ht="12.5" x14ac:dyDescent="0.25">
      <c r="B43" s="158"/>
      <c r="C43" s="206">
        <f>IF(ABS(C19*'Input| Escalations'!$K$19*C31-C42)&lt;0.000001,0,1)</f>
        <v>0</v>
      </c>
      <c r="D43" s="206">
        <f>IF(ABS(D19*'Input| Escalations'!$K$19*D31-D42)&lt;0.000001,0,1)</f>
        <v>0</v>
      </c>
      <c r="E43" s="206">
        <f>IF(ABS(E19*'Input| Escalations'!$K$19*E31-E42)&lt;0.000001,0,1)</f>
        <v>0</v>
      </c>
      <c r="F43" s="206">
        <f>IF(ABS(F19*'Input| Escalations'!$K$19*F31-F42)&lt;0.000001,0,1)</f>
        <v>0</v>
      </c>
      <c r="G43" s="206">
        <f>IF(ABS(G19*'Input| Escalations'!$K$19*G31-G42)&lt;0.000001,0,1)</f>
        <v>0</v>
      </c>
      <c r="H43" s="206">
        <f>IF(ABS(H19*'Input| Escalations'!$K$19*H31-H42)&lt;0.000001,0,1)</f>
        <v>0</v>
      </c>
      <c r="I43" s="206">
        <f>IF(ABS(I19*'Input| Escalations'!$K$19*I31-I42)&lt;0.000001,0,1)</f>
        <v>0</v>
      </c>
      <c r="L43" s="206">
        <f>IF(ABS(L19*'Input| Escalations'!$K$19*C31-L42)&lt;0.000001,0,1)</f>
        <v>0</v>
      </c>
      <c r="M43" s="206">
        <f>IF(ABS(M19*'Input| Escalations'!$K$19*D31-M42)&lt;0.000001,0,1)</f>
        <v>0</v>
      </c>
      <c r="N43" s="206">
        <f>IF(ABS(N19*'Input| Escalations'!$K$19*E31-N42)&lt;0.000001,0,1)</f>
        <v>0</v>
      </c>
      <c r="O43" s="206">
        <f>IF(ABS(O19*'Input| Escalations'!$K$19*F31-O42)&lt;0.000001,0,1)</f>
        <v>0</v>
      </c>
      <c r="P43" s="206">
        <f>IF(ABS(P19*'Input| Escalations'!$K$19*G31-P42)&lt;0.000001,0,1)</f>
        <v>0</v>
      </c>
      <c r="Q43" s="206">
        <f>IF(ABS(Q19*'Input| Escalations'!$K$19*H31-Q42)&lt;0.000001,0,1)</f>
        <v>0</v>
      </c>
      <c r="R43" s="206">
        <f>IF(ABS(R19*'Input| Escalations'!$K$19*I31-R42)&lt;0.000001,0,1)</f>
        <v>0</v>
      </c>
    </row>
    <row r="44" spans="1:21" ht="12.5" hidden="1" x14ac:dyDescent="0.25">
      <c r="B44" s="158"/>
      <c r="C44" s="158"/>
      <c r="D44" s="158"/>
      <c r="E44" s="157"/>
      <c r="F44" s="157"/>
      <c r="G44" s="157"/>
      <c r="H44" s="157"/>
      <c r="I44" s="157"/>
      <c r="K44" s="157"/>
    </row>
    <row r="45" spans="1:21" ht="12.5" hidden="1" x14ac:dyDescent="0.25">
      <c r="B45" s="158"/>
      <c r="C45" s="158"/>
      <c r="D45" s="158"/>
      <c r="E45" s="157"/>
      <c r="F45" s="157"/>
      <c r="G45" s="157"/>
      <c r="H45" s="157"/>
      <c r="I45" s="157"/>
      <c r="K45" s="157"/>
    </row>
    <row r="46" spans="1:21" ht="12.5" hidden="1" x14ac:dyDescent="0.25">
      <c r="B46" s="158"/>
      <c r="C46" s="158"/>
      <c r="D46" s="158"/>
      <c r="E46" s="157"/>
      <c r="F46" s="157"/>
      <c r="G46" s="157"/>
      <c r="H46" s="157"/>
      <c r="I46" s="157"/>
      <c r="K46" s="157"/>
    </row>
    <row r="47" spans="1:21" ht="12.5" hidden="1" x14ac:dyDescent="0.25">
      <c r="B47" s="158"/>
      <c r="C47" s="158"/>
      <c r="D47" s="158"/>
      <c r="E47" s="157"/>
      <c r="F47" s="157"/>
      <c r="G47" s="157"/>
      <c r="H47" s="157"/>
      <c r="I47" s="157"/>
      <c r="K47" s="157"/>
    </row>
    <row r="48" spans="1:21" ht="12.75" customHeight="1" x14ac:dyDescent="0.25"/>
    <row r="49" spans="2:11" ht="12.5" hidden="1" x14ac:dyDescent="0.25">
      <c r="B49" s="158"/>
      <c r="C49" s="158"/>
      <c r="D49" s="158"/>
      <c r="E49" s="157"/>
      <c r="F49" s="157"/>
      <c r="G49" s="157"/>
      <c r="H49" s="157"/>
      <c r="I49" s="157"/>
      <c r="J49" s="157"/>
      <c r="K49" s="157"/>
    </row>
    <row r="50" spans="2:11" ht="12.5" hidden="1" x14ac:dyDescent="0.25">
      <c r="B50" s="158"/>
      <c r="C50" s="158"/>
      <c r="D50" s="158"/>
      <c r="E50" s="157"/>
      <c r="F50" s="157"/>
      <c r="G50" s="157"/>
      <c r="H50" s="157"/>
      <c r="I50" s="157"/>
      <c r="J50" s="157"/>
      <c r="K50" s="157"/>
    </row>
    <row r="51" spans="2:11" ht="12.75" hidden="1" customHeight="1" x14ac:dyDescent="0.25">
      <c r="B51" s="158"/>
      <c r="C51" s="158"/>
      <c r="D51" s="158"/>
      <c r="E51" s="157"/>
      <c r="F51" s="157"/>
      <c r="G51" s="157"/>
      <c r="H51" s="157"/>
      <c r="I51" s="157"/>
      <c r="J51" s="157"/>
      <c r="K51" s="157"/>
    </row>
    <row r="52" spans="2:11" ht="12.5" hidden="1" x14ac:dyDescent="0.25">
      <c r="B52" s="158"/>
      <c r="C52" s="158"/>
      <c r="D52" s="158"/>
      <c r="E52" s="157"/>
      <c r="F52" s="157"/>
      <c r="G52" s="157"/>
      <c r="H52" s="157"/>
      <c r="I52" s="157"/>
      <c r="J52" s="157"/>
      <c r="K52" s="157"/>
    </row>
    <row r="53" spans="2:11" ht="12.5" hidden="1" x14ac:dyDescent="0.25">
      <c r="B53" s="158"/>
      <c r="C53" s="158"/>
      <c r="D53" s="158"/>
      <c r="E53" s="157"/>
      <c r="F53" s="157"/>
      <c r="G53" s="157"/>
      <c r="H53" s="157"/>
      <c r="I53" s="157"/>
      <c r="J53" s="157"/>
      <c r="K53" s="157"/>
    </row>
    <row r="54" spans="2:11" ht="12.75" hidden="1" customHeight="1" x14ac:dyDescent="0.25">
      <c r="B54" s="158"/>
      <c r="C54" s="158"/>
      <c r="D54" s="158"/>
      <c r="E54" s="157"/>
      <c r="F54" s="157"/>
      <c r="G54" s="157"/>
      <c r="H54" s="157"/>
      <c r="I54" s="157"/>
      <c r="J54" s="157"/>
      <c r="K54" s="157"/>
    </row>
    <row r="55" spans="2:11" ht="12.5" hidden="1" x14ac:dyDescent="0.25">
      <c r="B55" s="158"/>
      <c r="C55" s="158"/>
      <c r="D55" s="158"/>
      <c r="E55" s="157"/>
      <c r="F55" s="157"/>
      <c r="G55" s="157"/>
      <c r="H55" s="157"/>
      <c r="I55" s="157"/>
      <c r="J55" s="157"/>
      <c r="K55" s="157"/>
    </row>
    <row r="56" spans="2:11" ht="12.5" hidden="1" x14ac:dyDescent="0.25">
      <c r="B56" s="158"/>
      <c r="C56" s="158"/>
      <c r="D56" s="158"/>
      <c r="E56" s="157"/>
      <c r="F56" s="157"/>
      <c r="G56" s="157"/>
      <c r="H56" s="157"/>
      <c r="I56" s="157"/>
      <c r="J56" s="157"/>
      <c r="K56" s="157"/>
    </row>
    <row r="57" spans="2:11" ht="12.5" hidden="1" x14ac:dyDescent="0.25">
      <c r="B57" s="158"/>
      <c r="C57" s="158"/>
      <c r="D57" s="158"/>
      <c r="E57" s="157"/>
      <c r="F57" s="157"/>
      <c r="G57" s="157"/>
      <c r="H57" s="157"/>
      <c r="I57" s="157"/>
      <c r="J57" s="157"/>
      <c r="K57" s="157"/>
    </row>
    <row r="58" spans="2:11" ht="12.5" hidden="1" x14ac:dyDescent="0.25">
      <c r="B58" s="158"/>
      <c r="C58" s="158"/>
      <c r="D58" s="158"/>
      <c r="E58" s="157"/>
      <c r="F58" s="157"/>
      <c r="G58" s="157"/>
      <c r="H58" s="157"/>
      <c r="I58" s="157"/>
      <c r="J58" s="157"/>
      <c r="K58" s="157"/>
    </row>
    <row r="59" spans="2:11" ht="12.5" hidden="1" x14ac:dyDescent="0.25">
      <c r="B59" s="158"/>
      <c r="C59" s="158"/>
      <c r="D59" s="158"/>
      <c r="E59" s="157"/>
      <c r="F59" s="157"/>
      <c r="G59" s="157"/>
      <c r="H59" s="157"/>
      <c r="I59" s="157"/>
      <c r="J59" s="157"/>
      <c r="K59" s="157"/>
    </row>
    <row r="60" spans="2:11" ht="12.5" hidden="1" x14ac:dyDescent="0.25">
      <c r="B60" s="158"/>
      <c r="C60" s="158"/>
      <c r="D60" s="158"/>
      <c r="E60" s="157"/>
      <c r="F60" s="157"/>
      <c r="G60" s="157"/>
      <c r="H60" s="157"/>
      <c r="I60" s="157"/>
      <c r="J60" s="157"/>
      <c r="K60" s="157"/>
    </row>
    <row r="61" spans="2:11" ht="12.5" hidden="1" x14ac:dyDescent="0.25">
      <c r="B61" s="158"/>
      <c r="C61" s="158"/>
      <c r="D61" s="158"/>
      <c r="E61" s="157"/>
      <c r="F61" s="157"/>
      <c r="G61" s="157"/>
      <c r="H61" s="157"/>
      <c r="I61" s="157"/>
      <c r="J61" s="157"/>
      <c r="K61" s="157"/>
    </row>
    <row r="62" spans="2:11" ht="12.75" customHeight="1" x14ac:dyDescent="0.25"/>
  </sheetData>
  <sheetProtection formatColumns="0" formatRows="0"/>
  <mergeCells count="9">
    <mergeCell ref="C13:J13"/>
    <mergeCell ref="L36:S36"/>
    <mergeCell ref="L13:S13"/>
    <mergeCell ref="C36:J36"/>
    <mergeCell ref="I2:J2"/>
    <mergeCell ref="C7:J10"/>
    <mergeCell ref="C11:J12"/>
    <mergeCell ref="B7:B10"/>
    <mergeCell ref="B11:B12"/>
  </mergeCells>
  <conditionalFormatting sqref="E2">
    <cfRule type="cellIs" dxfId="17" priority="1" operator="equal">
      <formula>"Check"</formula>
    </cfRule>
    <cfRule type="cellIs" dxfId="16" priority="2" operator="equal">
      <formula>"Ok"</formula>
    </cfRule>
  </conditionalFormatting>
  <pageMargins left="0.7" right="0.7" top="0.75" bottom="0.75" header="0.3" footer="0.3"/>
  <pageSetup paperSize="9" orientation="portrait" r:id="rId1"/>
  <ignoredErrors>
    <ignoredError sqref="J15 J18 S15:S1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E60"/>
  <sheetViews>
    <sheetView zoomScale="80" zoomScaleNormal="80" workbookViewId="0">
      <selection activeCell="F8" sqref="D8:F16"/>
    </sheetView>
  </sheetViews>
  <sheetFormatPr defaultColWidth="0" defaultRowHeight="12.5" zeroHeight="1" outlineLevelRow="1" outlineLevelCol="1" x14ac:dyDescent="0.25"/>
  <cols>
    <col min="1" max="1" width="2.54296875" style="2" customWidth="1"/>
    <col min="2" max="2" width="5.54296875" style="2" customWidth="1"/>
    <col min="3" max="3" width="35.7265625" style="64" customWidth="1"/>
    <col min="4" max="10" width="12.81640625" style="2" customWidth="1"/>
    <col min="11" max="11" width="4.26953125" style="2" customWidth="1"/>
    <col min="12" max="12" width="1.453125" style="2" customWidth="1"/>
    <col min="13" max="13" width="35.7265625" style="2" customWidth="1"/>
    <col min="14" max="20" width="12.81640625" style="2" customWidth="1"/>
    <col min="21" max="21" width="5.7265625" style="2" customWidth="1"/>
    <col min="22" max="22" width="5.7265625" style="2" customWidth="1" outlineLevel="1"/>
    <col min="23" max="23" width="35.7265625" style="2" customWidth="1" outlineLevel="1"/>
    <col min="24" max="30" width="12.81640625" style="2" customWidth="1" outlineLevel="1"/>
    <col min="31" max="31" width="4.26953125" style="2" customWidth="1" outlineLevel="1"/>
    <col min="32" max="32" width="4.6328125" customWidth="1"/>
  </cols>
  <sheetData>
    <row r="1" spans="1:31" ht="13" x14ac:dyDescent="0.3">
      <c r="A1" s="81" t="str">
        <f>'Input| Setup'!E5&amp;"     "&amp;'Input| Escalations'!D8</f>
        <v>United Energy     2026-27</v>
      </c>
      <c r="M1" s="65"/>
      <c r="N1" s="65"/>
      <c r="O1" s="65"/>
      <c r="P1" s="65"/>
      <c r="Q1" s="65"/>
      <c r="R1" s="65"/>
      <c r="S1" s="65"/>
      <c r="T1" s="65"/>
      <c r="U1" s="65"/>
      <c r="V1" s="65"/>
      <c r="W1" s="65"/>
      <c r="X1" s="65"/>
      <c r="Y1" s="65"/>
      <c r="Z1" s="65"/>
      <c r="AA1" s="65"/>
      <c r="AB1" s="65"/>
      <c r="AC1" s="65"/>
      <c r="AD1" s="65"/>
      <c r="AE1" s="65"/>
    </row>
    <row r="2" spans="1:31" ht="13" x14ac:dyDescent="0.3">
      <c r="A2" s="27"/>
      <c r="B2" s="20" t="str">
        <f>IFERROR(Index!B2,"")</f>
        <v>AER Capex Forecast Model</v>
      </c>
      <c r="C2" s="27"/>
      <c r="D2" s="33" t="s">
        <v>76</v>
      </c>
      <c r="E2" s="33"/>
      <c r="F2" s="62">
        <f>'Model Validation'!$C$12</f>
        <v>0</v>
      </c>
      <c r="G2" s="27"/>
      <c r="H2" s="20" t="s">
        <v>26</v>
      </c>
      <c r="I2" s="26" t="s">
        <v>34</v>
      </c>
      <c r="J2" s="297" t="s">
        <v>126</v>
      </c>
      <c r="K2" s="298"/>
      <c r="L2" s="299"/>
      <c r="M2" s="28"/>
      <c r="N2" s="28"/>
      <c r="O2" s="28"/>
      <c r="P2" s="28"/>
      <c r="Q2" s="28"/>
      <c r="R2" s="28"/>
      <c r="S2" s="28"/>
      <c r="T2" s="28"/>
      <c r="U2" s="28"/>
      <c r="V2" s="28"/>
      <c r="W2" s="28"/>
      <c r="X2" s="28"/>
      <c r="Y2" s="28"/>
      <c r="Z2" s="28"/>
      <c r="AA2" s="28"/>
      <c r="AB2" s="28"/>
      <c r="AC2" s="28"/>
      <c r="AD2" s="28"/>
      <c r="AE2" s="28"/>
    </row>
    <row r="3" spans="1:31" ht="13" x14ac:dyDescent="0.3">
      <c r="A3" s="27"/>
      <c r="B3" s="20" t="str">
        <f ca="1">IFERROR(MID(CELL("filename",A2),FIND("]",CELL("filename",A2))+1,255),"")</f>
        <v>Input| Expensing</v>
      </c>
      <c r="C3" s="27"/>
      <c r="D3" s="27"/>
      <c r="E3" s="27"/>
      <c r="F3" s="27"/>
      <c r="G3" s="27"/>
      <c r="H3" s="28"/>
      <c r="I3" s="28"/>
      <c r="J3" s="28"/>
      <c r="K3" s="28"/>
      <c r="L3" s="28"/>
      <c r="M3" s="28"/>
      <c r="N3" s="28"/>
      <c r="O3" s="28"/>
      <c r="P3" s="28"/>
      <c r="Q3" s="28"/>
      <c r="R3" s="28"/>
      <c r="S3" s="28"/>
      <c r="T3" s="28"/>
      <c r="U3" s="28"/>
      <c r="V3" s="28"/>
      <c r="W3" s="28"/>
      <c r="X3" s="28"/>
      <c r="Y3" s="28"/>
      <c r="Z3" s="28"/>
      <c r="AA3" s="28"/>
      <c r="AB3" s="28"/>
      <c r="AC3" s="28"/>
      <c r="AD3" s="28"/>
      <c r="AE3" s="28"/>
    </row>
    <row r="4" spans="1:31" x14ac:dyDescent="0.25">
      <c r="K4" s="2" t="str">
        <f>IF(OR(J9&gt;1,J9&lt;0),1,IF(OR(I9&gt;1,I9&lt;0),1,IF(OR(H9&gt;1,H9&lt;0),1,IF(OR(G9&gt;1,G9&lt;0),1,IF(OR(F9&gt;1,F9&lt;0),1,IF(OR(E9&gt;1,E9&lt;0),1,IF(OR(D9&gt;1,D9&lt;0),1,"")))))))</f>
        <v/>
      </c>
      <c r="M4" s="65"/>
      <c r="N4" s="65"/>
      <c r="O4" s="65"/>
      <c r="P4" s="65"/>
      <c r="Q4" s="65"/>
      <c r="R4" s="65"/>
      <c r="S4" s="65"/>
      <c r="T4" s="65"/>
      <c r="U4" s="65"/>
      <c r="V4" s="65"/>
      <c r="W4" s="65"/>
      <c r="X4" s="65"/>
      <c r="Y4" s="65"/>
      <c r="Z4" s="65"/>
      <c r="AA4" s="65"/>
      <c r="AB4" s="65"/>
      <c r="AC4" s="65"/>
      <c r="AD4" s="65"/>
      <c r="AE4" s="65"/>
    </row>
    <row r="5" spans="1:31" ht="14" x14ac:dyDescent="0.3">
      <c r="A5" s="5"/>
      <c r="B5" s="5"/>
      <c r="C5" s="7" t="str">
        <f>LEFT('Input| Type 2 capcons'!B34,2)+1&amp;". Immediate expensing (% to be immediately expensed)"</f>
        <v>28. Immediate expensing (% to be immediately expensed)</v>
      </c>
      <c r="D5" s="70"/>
      <c r="E5" s="70"/>
      <c r="F5" s="70"/>
      <c r="G5" s="5"/>
      <c r="H5" s="5"/>
      <c r="I5" s="5"/>
      <c r="J5" s="6"/>
      <c r="K5" s="65"/>
      <c r="M5" s="7" t="str">
        <f>LEFT(C5,2)+1&amp;". Immediate expensing (% to be immediately expensed) - Distribution"</f>
        <v>29. Immediate expensing (% to be immediately expensed) - Distribution</v>
      </c>
      <c r="N5" s="70"/>
      <c r="O5" s="70"/>
      <c r="P5" s="70"/>
      <c r="Q5" s="70"/>
      <c r="R5" s="5"/>
      <c r="S5" s="5"/>
      <c r="T5" s="5"/>
      <c r="U5" s="65"/>
      <c r="V5" s="65"/>
      <c r="W5" s="7" t="str">
        <f>LEFT(M5,2)+1&amp;". Immediate expensing (% to be immediately expensed) - Transmission"</f>
        <v>30. Immediate expensing (% to be immediately expensed) - Transmission</v>
      </c>
      <c r="X5" s="70"/>
      <c r="Y5" s="70"/>
      <c r="Z5" s="70"/>
      <c r="AA5" s="70"/>
      <c r="AB5" s="5"/>
      <c r="AC5" s="5"/>
      <c r="AD5" s="5"/>
      <c r="AE5" s="65"/>
    </row>
    <row r="6" spans="1:31" x14ac:dyDescent="0.25">
      <c r="A6" s="13"/>
      <c r="B6" s="65"/>
      <c r="C6" s="109"/>
      <c r="D6" s="109" t="s">
        <v>13</v>
      </c>
      <c r="E6" s="109" t="s">
        <v>13</v>
      </c>
      <c r="F6" s="109" t="s">
        <v>13</v>
      </c>
      <c r="G6" s="109" t="s">
        <v>13</v>
      </c>
      <c r="H6" s="109" t="s">
        <v>13</v>
      </c>
      <c r="I6" s="109" t="s">
        <v>13</v>
      </c>
      <c r="J6" s="109" t="s">
        <v>13</v>
      </c>
      <c r="K6" s="206">
        <f>IF(SUM(K8:K57)=0,0,1)</f>
        <v>0</v>
      </c>
      <c r="M6" s="65"/>
      <c r="N6" s="109" t="s">
        <v>13</v>
      </c>
      <c r="O6" s="109" t="s">
        <v>13</v>
      </c>
      <c r="P6" s="109" t="s">
        <v>13</v>
      </c>
      <c r="Q6" s="109" t="s">
        <v>13</v>
      </c>
      <c r="R6" s="109" t="s">
        <v>13</v>
      </c>
      <c r="S6" s="109" t="s">
        <v>13</v>
      </c>
      <c r="T6" s="109" t="s">
        <v>13</v>
      </c>
      <c r="U6" s="206">
        <f>IF(SUM(U8:U57)=0,0,1)</f>
        <v>0</v>
      </c>
      <c r="V6" s="65"/>
      <c r="W6" s="65"/>
      <c r="X6" s="65"/>
      <c r="Y6" s="65"/>
      <c r="Z6" s="65"/>
      <c r="AA6" s="65"/>
      <c r="AB6" s="65"/>
      <c r="AC6" s="65"/>
      <c r="AD6" s="65"/>
      <c r="AE6" s="206">
        <f>IF(SUM(AE8:AE57)=0,0,1)</f>
        <v>0</v>
      </c>
    </row>
    <row r="7" spans="1:31" x14ac:dyDescent="0.25">
      <c r="A7" s="100"/>
      <c r="B7" s="100"/>
      <c r="C7" s="246" t="s">
        <v>155</v>
      </c>
      <c r="D7" s="246" t="str">
        <f>IFERROR('Input| Escalations'!H23,"")</f>
        <v>2024-25</v>
      </c>
      <c r="E7" s="246" t="str">
        <f>IFERROR('Input| Escalations'!I23,"")</f>
        <v>2025-26</v>
      </c>
      <c r="F7" s="246" t="str">
        <f>IFERROR('Input| Escalations'!J23,"")</f>
        <v>2026-27</v>
      </c>
      <c r="G7" s="246" t="str">
        <f>IFERROR('Input| Escalations'!K23,"")</f>
        <v>2027-28</v>
      </c>
      <c r="H7" s="246" t="str">
        <f>IFERROR('Input| Escalations'!L23,"")</f>
        <v>2028-29</v>
      </c>
      <c r="I7" s="246" t="str">
        <f>IFERROR('Input| Escalations'!M23,"")</f>
        <v>2029-30</v>
      </c>
      <c r="J7" s="246" t="str">
        <f>IFERROR('Input| Escalations'!N23,"")</f>
        <v>2030-31</v>
      </c>
      <c r="K7" s="65"/>
      <c r="M7" s="246" t="s">
        <v>155</v>
      </c>
      <c r="N7" s="246" t="str">
        <f t="shared" ref="N7:T7" si="0">D7</f>
        <v>2024-25</v>
      </c>
      <c r="O7" s="246" t="str">
        <f t="shared" si="0"/>
        <v>2025-26</v>
      </c>
      <c r="P7" s="246" t="str">
        <f t="shared" si="0"/>
        <v>2026-27</v>
      </c>
      <c r="Q7" s="246" t="str">
        <f t="shared" si="0"/>
        <v>2027-28</v>
      </c>
      <c r="R7" s="246" t="str">
        <f t="shared" si="0"/>
        <v>2028-29</v>
      </c>
      <c r="S7" s="246" t="str">
        <f t="shared" si="0"/>
        <v>2029-30</v>
      </c>
      <c r="T7" s="246" t="str">
        <f t="shared" si="0"/>
        <v>2030-31</v>
      </c>
      <c r="U7" s="65"/>
      <c r="V7" s="65"/>
      <c r="W7" s="246" t="s">
        <v>155</v>
      </c>
      <c r="X7" s="246" t="str">
        <f t="shared" ref="X7:AD7" si="1">N7</f>
        <v>2024-25</v>
      </c>
      <c r="Y7" s="246" t="str">
        <f t="shared" si="1"/>
        <v>2025-26</v>
      </c>
      <c r="Z7" s="246" t="str">
        <f t="shared" si="1"/>
        <v>2026-27</v>
      </c>
      <c r="AA7" s="246" t="str">
        <f t="shared" si="1"/>
        <v>2027-28</v>
      </c>
      <c r="AB7" s="246" t="str">
        <f t="shared" si="1"/>
        <v>2028-29</v>
      </c>
      <c r="AC7" s="246" t="str">
        <f t="shared" si="1"/>
        <v>2029-30</v>
      </c>
      <c r="AD7" s="246" t="str">
        <f t="shared" si="1"/>
        <v>2030-31</v>
      </c>
      <c r="AE7" s="65"/>
    </row>
    <row r="8" spans="1:31" x14ac:dyDescent="0.25">
      <c r="A8" s="100"/>
      <c r="B8" s="268">
        <v>1</v>
      </c>
      <c r="C8" s="65" t="str">
        <f>IFERROR(IF('Input| Setup'!E8="","",'Input| Setup'!E8),"")</f>
        <v>Subtransmission</v>
      </c>
      <c r="D8" s="279">
        <v>0.58698030796053979</v>
      </c>
      <c r="E8" s="279">
        <v>0.60152511021537713</v>
      </c>
      <c r="F8" s="279">
        <v>0.57472102261781</v>
      </c>
      <c r="G8" s="279">
        <v>0.57970924868003704</v>
      </c>
      <c r="H8" s="279">
        <v>0.56994346442162747</v>
      </c>
      <c r="I8" s="279">
        <v>0.48906728814339029</v>
      </c>
      <c r="J8" s="279">
        <v>0.4827189986376737</v>
      </c>
      <c r="K8" s="206" t="str">
        <f>IF(OR(J8&gt;1,J8&lt;0),1,IF(OR(I8&gt;1,I8&lt;0),1,IF(OR(H8&gt;1,H8&lt;0),1,IF(OR(G8&gt;1,G8&lt;0),1,IF(OR(F8&gt;1,F8&lt;0),1,IF(OR(E8&gt;1,E8&lt;0),1,IF(OR(D8&gt;1,D8&lt;0),1,"")))))))</f>
        <v/>
      </c>
      <c r="M8" s="211" t="str" cm="1">
        <f t="array" ref="M8">IFERROR(INDEX('Input| Setup'!$E$8:$E$37,SMALL(IF('Input| Setup'!$F$8:$F$37="Dx",ROW('Input| Setup'!$F$8:$F$37)-ROW('Input| Setup'!$F$8)+1),ROWS('Input| Setup'!$F$8:$F8))),"")</f>
        <v>Subtransmission</v>
      </c>
      <c r="N8" s="266">
        <f t="shared" ref="N8:T17" si="2">INDEX($D$8:$J$57,MATCH($M8,$C$8:$C$57,0),MATCH(N$7,$D$7:$J$7,0))</f>
        <v>0.58698030796053979</v>
      </c>
      <c r="O8" s="266">
        <f t="shared" si="2"/>
        <v>0.60152511021537713</v>
      </c>
      <c r="P8" s="266">
        <f t="shared" si="2"/>
        <v>0.57472102261781</v>
      </c>
      <c r="Q8" s="266">
        <f t="shared" si="2"/>
        <v>0.57970924868003704</v>
      </c>
      <c r="R8" s="266">
        <f t="shared" si="2"/>
        <v>0.56994346442162747</v>
      </c>
      <c r="S8" s="266">
        <f t="shared" si="2"/>
        <v>0.48906728814339029</v>
      </c>
      <c r="T8" s="266">
        <f t="shared" si="2"/>
        <v>0.4827189986376737</v>
      </c>
      <c r="U8" s="206" t="str">
        <f>IF(OR(T8&gt;1,S8&gt;1,R8&gt;1,Q8&gt;1,P8&gt;1,O8&gt;1,N8&gt;1),1,"")</f>
        <v/>
      </c>
      <c r="V8" s="65"/>
      <c r="W8" s="211" t="str" cm="1">
        <f t="array" ref="W8">IFERROR(INDEX('Input| Setup'!$E$8:$E$37,SMALL(IF('Input| Setup'!$F$8:$F$37="Tx",ROW('Input| Setup'!$F$8:$F$37)-ROW('Input| Setup'!$F$8)+1),ROWS('Input| Setup'!$F$8:$F8))),"")</f>
        <v/>
      </c>
      <c r="X8" s="266">
        <f t="shared" ref="X8:AD17" si="3">INDEX($D$8:$J$57,MATCH($W8,$C$8:$C$57,0),MATCH(X$7,$D$7:$J$7,0))</f>
        <v>0</v>
      </c>
      <c r="Y8" s="266">
        <f t="shared" si="3"/>
        <v>0</v>
      </c>
      <c r="Z8" s="266">
        <f t="shared" si="3"/>
        <v>0</v>
      </c>
      <c r="AA8" s="266">
        <f t="shared" si="3"/>
        <v>0</v>
      </c>
      <c r="AB8" s="266">
        <f t="shared" si="3"/>
        <v>0</v>
      </c>
      <c r="AC8" s="266">
        <f t="shared" si="3"/>
        <v>0</v>
      </c>
      <c r="AD8" s="266">
        <f t="shared" si="3"/>
        <v>0</v>
      </c>
      <c r="AE8" s="206" t="str">
        <f>IF(OR(AD8&gt;1,AC8&gt;1,AB8&gt;1,AA8&gt;1,Z8&gt;1,Y8&gt;1,X8&gt;1),1,"")</f>
        <v/>
      </c>
    </row>
    <row r="9" spans="1:31" x14ac:dyDescent="0.25">
      <c r="A9" s="100"/>
      <c r="B9" s="268">
        <f>IFERROR(B8+1,"")</f>
        <v>2</v>
      </c>
      <c r="C9" s="65" t="str">
        <f>IFERROR(IF('Input| Setup'!E9="","",'Input| Setup'!E9),"")</f>
        <v>Distribution system assets</v>
      </c>
      <c r="D9" s="279">
        <v>0.58698030796053979</v>
      </c>
      <c r="E9" s="279">
        <v>0.60152511021537713</v>
      </c>
      <c r="F9" s="279">
        <v>0.57472102261781011</v>
      </c>
      <c r="G9" s="279">
        <v>0.57970924868003704</v>
      </c>
      <c r="H9" s="279">
        <v>0.56994346442162758</v>
      </c>
      <c r="I9" s="279">
        <v>0.48906728814339023</v>
      </c>
      <c r="J9" s="279">
        <v>0.48271899863767365</v>
      </c>
      <c r="K9" s="206" t="str">
        <f t="shared" ref="K9:K57" si="4">IF(OR(J9&gt;1,J9&lt;0),1,IF(OR(I9&gt;1,I9&lt;0),1,IF(OR(H9&gt;1,H9&lt;0),1,IF(OR(G9&gt;1,G9&lt;0),1,IF(OR(F9&gt;1,F9&lt;0),1,IF(OR(E9&gt;1,E9&lt;0),1,IF(OR(D9&gt;1,D9&lt;0),1,"")))))))</f>
        <v/>
      </c>
      <c r="M9" s="211" t="str" cm="1">
        <f t="array" ref="M9">IFERROR(INDEX('Input| Setup'!$E$8:$E$37,SMALL(IF('Input| Setup'!$F$8:$F$37="Dx",ROW('Input| Setup'!$F$8:$F$37)-ROW('Input| Setup'!$F$8)+1),ROWS('Input| Setup'!$F$8:$F9))),"")</f>
        <v>Distribution system assets</v>
      </c>
      <c r="N9" s="266">
        <f t="shared" si="2"/>
        <v>0.58698030796053979</v>
      </c>
      <c r="O9" s="266">
        <f t="shared" si="2"/>
        <v>0.60152511021537713</v>
      </c>
      <c r="P9" s="266">
        <f t="shared" si="2"/>
        <v>0.57472102261781011</v>
      </c>
      <c r="Q9" s="266">
        <f t="shared" si="2"/>
        <v>0.57970924868003704</v>
      </c>
      <c r="R9" s="266">
        <f t="shared" si="2"/>
        <v>0.56994346442162758</v>
      </c>
      <c r="S9" s="266">
        <f t="shared" si="2"/>
        <v>0.48906728814339023</v>
      </c>
      <c r="T9" s="266">
        <f t="shared" si="2"/>
        <v>0.48271899863767365</v>
      </c>
      <c r="U9" s="206" t="str">
        <f t="shared" ref="U9:U57" si="5">IF(OR(T9&gt;1,S9&gt;1,R9&gt;1,Q9&gt;1,P9&gt;1,O9&gt;1,N9&gt;1),1,"")</f>
        <v/>
      </c>
      <c r="V9" s="65"/>
      <c r="W9" s="211" t="str" cm="1">
        <f t="array" ref="W9">IFERROR(INDEX('Input| Setup'!$E$8:$E$37,SMALL(IF('Input| Setup'!$F$8:$F$37="Tx",ROW('Input| Setup'!$F$8:$F$37)-ROW('Input| Setup'!$F$8)+1),ROWS('Input| Setup'!$F$8:$F9))),"")</f>
        <v/>
      </c>
      <c r="X9" s="266">
        <f t="shared" si="3"/>
        <v>0</v>
      </c>
      <c r="Y9" s="266">
        <f t="shared" si="3"/>
        <v>0</v>
      </c>
      <c r="Z9" s="266">
        <f t="shared" si="3"/>
        <v>0</v>
      </c>
      <c r="AA9" s="266">
        <f t="shared" si="3"/>
        <v>0</v>
      </c>
      <c r="AB9" s="266">
        <f t="shared" si="3"/>
        <v>0</v>
      </c>
      <c r="AC9" s="266">
        <f t="shared" si="3"/>
        <v>0</v>
      </c>
      <c r="AD9" s="266">
        <f t="shared" si="3"/>
        <v>0</v>
      </c>
      <c r="AE9" s="206" t="str">
        <f t="shared" ref="AE9:AE57" si="6">IF(OR(AD9&gt;1,AC9&gt;1,AB9&gt;1,AA9&gt;1,Z9&gt;1,Y9&gt;1,X9&gt;1),1,"")</f>
        <v/>
      </c>
    </row>
    <row r="10" spans="1:31" x14ac:dyDescent="0.25">
      <c r="A10" s="100"/>
      <c r="B10" s="268">
        <f t="shared" ref="B10:B57" si="7">IFERROR(B9+1,"")</f>
        <v>3</v>
      </c>
      <c r="C10" s="65" t="str">
        <f>IFERROR(IF('Input| Setup'!E10="","",'Input| Setup'!E10),"")</f>
        <v>SCADA/Network control</v>
      </c>
      <c r="D10" s="279">
        <v>0.17200227018914427</v>
      </c>
      <c r="E10" s="279">
        <v>0.16142893741339723</v>
      </c>
      <c r="F10" s="279">
        <v>0.13985091903846006</v>
      </c>
      <c r="G10" s="279">
        <v>0.14069093636379076</v>
      </c>
      <c r="H10" s="279">
        <v>0.14173036122245361</v>
      </c>
      <c r="I10" s="279">
        <v>0.14293957368127444</v>
      </c>
      <c r="J10" s="279">
        <v>0.14408375224901529</v>
      </c>
      <c r="K10" s="206" t="str">
        <f t="shared" si="4"/>
        <v/>
      </c>
      <c r="M10" s="211" t="str" cm="1">
        <f t="array" ref="M10">IFERROR(INDEX('Input| Setup'!$E$8:$E$37,SMALL(IF('Input| Setup'!$F$8:$F$37="Dx",ROW('Input| Setup'!$F$8:$F$37)-ROW('Input| Setup'!$F$8)+1),ROWS('Input| Setup'!$F$8:$F10))),"")</f>
        <v>SCADA/Network control</v>
      </c>
      <c r="N10" s="266">
        <f t="shared" si="2"/>
        <v>0.17200227018914427</v>
      </c>
      <c r="O10" s="266">
        <f t="shared" si="2"/>
        <v>0.16142893741339723</v>
      </c>
      <c r="P10" s="266">
        <f t="shared" si="2"/>
        <v>0.13985091903846006</v>
      </c>
      <c r="Q10" s="266">
        <f t="shared" si="2"/>
        <v>0.14069093636379076</v>
      </c>
      <c r="R10" s="266">
        <f t="shared" si="2"/>
        <v>0.14173036122245361</v>
      </c>
      <c r="S10" s="266">
        <f t="shared" si="2"/>
        <v>0.14293957368127444</v>
      </c>
      <c r="T10" s="266">
        <f t="shared" si="2"/>
        <v>0.14408375224901529</v>
      </c>
      <c r="U10" s="206" t="str">
        <f t="shared" si="5"/>
        <v/>
      </c>
      <c r="V10" s="65"/>
      <c r="W10" s="211" t="str" cm="1">
        <f t="array" ref="W10">IFERROR(INDEX('Input| Setup'!$E$8:$E$37,SMALL(IF('Input| Setup'!$F$8:$F$37="Tx",ROW('Input| Setup'!$F$8:$F$37)-ROW('Input| Setup'!$F$8)+1),ROWS('Input| Setup'!$F$8:$F10))),"")</f>
        <v/>
      </c>
      <c r="X10" s="266">
        <f t="shared" si="3"/>
        <v>0</v>
      </c>
      <c r="Y10" s="266">
        <f t="shared" si="3"/>
        <v>0</v>
      </c>
      <c r="Z10" s="266">
        <f t="shared" si="3"/>
        <v>0</v>
      </c>
      <c r="AA10" s="266">
        <f t="shared" si="3"/>
        <v>0</v>
      </c>
      <c r="AB10" s="266">
        <f t="shared" si="3"/>
        <v>0</v>
      </c>
      <c r="AC10" s="266">
        <f t="shared" si="3"/>
        <v>0</v>
      </c>
      <c r="AD10" s="266">
        <f t="shared" si="3"/>
        <v>0</v>
      </c>
      <c r="AE10" s="206" t="str">
        <f t="shared" si="6"/>
        <v/>
      </c>
    </row>
    <row r="11" spans="1:31" x14ac:dyDescent="0.25">
      <c r="A11" s="100"/>
      <c r="B11" s="268">
        <f t="shared" si="7"/>
        <v>4</v>
      </c>
      <c r="C11" s="65" t="str">
        <f>IFERROR(IF('Input| Setup'!E11="","",'Input| Setup'!E11),"")</f>
        <v>Non-network general assets - IT</v>
      </c>
      <c r="D11" s="279">
        <v>0</v>
      </c>
      <c r="E11" s="279">
        <v>0</v>
      </c>
      <c r="F11" s="279">
        <v>0</v>
      </c>
      <c r="G11" s="279">
        <v>0</v>
      </c>
      <c r="H11" s="279">
        <v>0</v>
      </c>
      <c r="I11" s="279">
        <v>0</v>
      </c>
      <c r="J11" s="279">
        <v>0</v>
      </c>
      <c r="K11" s="206" t="str">
        <f t="shared" si="4"/>
        <v/>
      </c>
      <c r="M11" s="211" t="str" cm="1">
        <f t="array" ref="M11">IFERROR(INDEX('Input| Setup'!$E$8:$E$37,SMALL(IF('Input| Setup'!$F$8:$F$37="Dx",ROW('Input| Setup'!$F$8:$F$37)-ROW('Input| Setup'!$F$8)+1),ROWS('Input| Setup'!$F$8:$F11))),"")</f>
        <v>Non-network general assets - IT</v>
      </c>
      <c r="N11" s="266">
        <f t="shared" si="2"/>
        <v>0</v>
      </c>
      <c r="O11" s="266">
        <f t="shared" si="2"/>
        <v>0</v>
      </c>
      <c r="P11" s="266">
        <f t="shared" si="2"/>
        <v>0</v>
      </c>
      <c r="Q11" s="266">
        <f t="shared" si="2"/>
        <v>0</v>
      </c>
      <c r="R11" s="266">
        <f t="shared" si="2"/>
        <v>0</v>
      </c>
      <c r="S11" s="266">
        <f t="shared" si="2"/>
        <v>0</v>
      </c>
      <c r="T11" s="266">
        <f t="shared" si="2"/>
        <v>0</v>
      </c>
      <c r="U11" s="206" t="str">
        <f t="shared" si="5"/>
        <v/>
      </c>
      <c r="V11" s="65"/>
      <c r="W11" s="211" t="str" cm="1">
        <f t="array" ref="W11">IFERROR(INDEX('Input| Setup'!$E$8:$E$37,SMALL(IF('Input| Setup'!$F$8:$F$37="Tx",ROW('Input| Setup'!$F$8:$F$37)-ROW('Input| Setup'!$F$8)+1),ROWS('Input| Setup'!$F$8:$F11))),"")</f>
        <v/>
      </c>
      <c r="X11" s="266">
        <f t="shared" si="3"/>
        <v>0</v>
      </c>
      <c r="Y11" s="266">
        <f t="shared" si="3"/>
        <v>0</v>
      </c>
      <c r="Z11" s="266">
        <f t="shared" si="3"/>
        <v>0</v>
      </c>
      <c r="AA11" s="266">
        <f t="shared" si="3"/>
        <v>0</v>
      </c>
      <c r="AB11" s="266">
        <f t="shared" si="3"/>
        <v>0</v>
      </c>
      <c r="AC11" s="266">
        <f t="shared" si="3"/>
        <v>0</v>
      </c>
      <c r="AD11" s="266">
        <f t="shared" si="3"/>
        <v>0</v>
      </c>
      <c r="AE11" s="206" t="str">
        <f t="shared" si="6"/>
        <v/>
      </c>
    </row>
    <row r="12" spans="1:31" x14ac:dyDescent="0.25">
      <c r="A12" s="100"/>
      <c r="B12" s="268">
        <f t="shared" si="7"/>
        <v>5</v>
      </c>
      <c r="C12" s="65" t="str">
        <f>IFERROR(IF('Input| Setup'!E12="","",'Input| Setup'!E12),"")</f>
        <v>Non-network general assets - Other</v>
      </c>
      <c r="D12" s="279">
        <v>0</v>
      </c>
      <c r="E12" s="279">
        <v>0</v>
      </c>
      <c r="F12" s="279">
        <v>0</v>
      </c>
      <c r="G12" s="279">
        <v>0</v>
      </c>
      <c r="H12" s="279">
        <v>0</v>
      </c>
      <c r="I12" s="279">
        <v>0</v>
      </c>
      <c r="J12" s="279">
        <v>0</v>
      </c>
      <c r="K12" s="206" t="str">
        <f t="shared" si="4"/>
        <v/>
      </c>
      <c r="M12" s="211" t="str" cm="1">
        <f t="array" ref="M12">IFERROR(INDEX('Input| Setup'!$E$8:$E$37,SMALL(IF('Input| Setup'!$F$8:$F$37="Dx",ROW('Input| Setup'!$F$8:$F$37)-ROW('Input| Setup'!$F$8)+1),ROWS('Input| Setup'!$F$8:$F12))),"")</f>
        <v>Non-network general assets - Other</v>
      </c>
      <c r="N12" s="266">
        <f t="shared" si="2"/>
        <v>0</v>
      </c>
      <c r="O12" s="266">
        <f t="shared" si="2"/>
        <v>0</v>
      </c>
      <c r="P12" s="266">
        <f t="shared" si="2"/>
        <v>0</v>
      </c>
      <c r="Q12" s="266">
        <f t="shared" si="2"/>
        <v>0</v>
      </c>
      <c r="R12" s="266">
        <f t="shared" si="2"/>
        <v>0</v>
      </c>
      <c r="S12" s="266">
        <f t="shared" si="2"/>
        <v>0</v>
      </c>
      <c r="T12" s="266">
        <f t="shared" si="2"/>
        <v>0</v>
      </c>
      <c r="U12" s="206" t="str">
        <f t="shared" si="5"/>
        <v/>
      </c>
      <c r="V12" s="65"/>
      <c r="W12" s="211" t="str" cm="1">
        <f t="array" ref="W12">IFERROR(INDEX('Input| Setup'!$E$8:$E$37,SMALL(IF('Input| Setup'!$F$8:$F$37="Tx",ROW('Input| Setup'!$F$8:$F$37)-ROW('Input| Setup'!$F$8)+1),ROWS('Input| Setup'!$F$8:$F12))),"")</f>
        <v/>
      </c>
      <c r="X12" s="266">
        <f t="shared" si="3"/>
        <v>0</v>
      </c>
      <c r="Y12" s="266">
        <f t="shared" si="3"/>
        <v>0</v>
      </c>
      <c r="Z12" s="266">
        <f t="shared" si="3"/>
        <v>0</v>
      </c>
      <c r="AA12" s="266">
        <f t="shared" si="3"/>
        <v>0</v>
      </c>
      <c r="AB12" s="266">
        <f t="shared" si="3"/>
        <v>0</v>
      </c>
      <c r="AC12" s="266">
        <f t="shared" si="3"/>
        <v>0</v>
      </c>
      <c r="AD12" s="266">
        <f t="shared" si="3"/>
        <v>0</v>
      </c>
      <c r="AE12" s="206" t="str">
        <f t="shared" si="6"/>
        <v/>
      </c>
    </row>
    <row r="13" spans="1:31" x14ac:dyDescent="0.25">
      <c r="A13" s="100"/>
      <c r="B13" s="268">
        <f t="shared" si="7"/>
        <v>6</v>
      </c>
      <c r="C13" s="65" t="str">
        <f>IFERROR(IF('Input| Setup'!E13="","",'Input| Setup'!E13),"")</f>
        <v>Land</v>
      </c>
      <c r="D13" s="279">
        <v>0</v>
      </c>
      <c r="E13" s="279">
        <v>0</v>
      </c>
      <c r="F13" s="279">
        <v>0</v>
      </c>
      <c r="G13" s="279">
        <v>0</v>
      </c>
      <c r="H13" s="279">
        <v>0</v>
      </c>
      <c r="I13" s="279">
        <v>0</v>
      </c>
      <c r="J13" s="279">
        <v>0</v>
      </c>
      <c r="K13" s="206" t="str">
        <f t="shared" si="4"/>
        <v/>
      </c>
      <c r="M13" s="211" t="str" cm="1">
        <f t="array" ref="M13">IFERROR(INDEX('Input| Setup'!$E$8:$E$37,SMALL(IF('Input| Setup'!$F$8:$F$37="Dx",ROW('Input| Setup'!$F$8:$F$37)-ROW('Input| Setup'!$F$8)+1),ROWS('Input| Setup'!$F$8:$F13))),"")</f>
        <v>Land</v>
      </c>
      <c r="N13" s="266">
        <f t="shared" si="2"/>
        <v>0</v>
      </c>
      <c r="O13" s="266">
        <f t="shared" si="2"/>
        <v>0</v>
      </c>
      <c r="P13" s="266">
        <f t="shared" si="2"/>
        <v>0</v>
      </c>
      <c r="Q13" s="266">
        <f t="shared" si="2"/>
        <v>0</v>
      </c>
      <c r="R13" s="266">
        <f t="shared" si="2"/>
        <v>0</v>
      </c>
      <c r="S13" s="266">
        <f t="shared" si="2"/>
        <v>0</v>
      </c>
      <c r="T13" s="266">
        <f t="shared" si="2"/>
        <v>0</v>
      </c>
      <c r="U13" s="206" t="str">
        <f t="shared" si="5"/>
        <v/>
      </c>
      <c r="V13" s="65"/>
      <c r="W13" s="211" t="str" cm="1">
        <f t="array" ref="W13">IFERROR(INDEX('Input| Setup'!$E$8:$E$37,SMALL(IF('Input| Setup'!$F$8:$F$37="Tx",ROW('Input| Setup'!$F$8:$F$37)-ROW('Input| Setup'!$F$8)+1),ROWS('Input| Setup'!$F$8:$F13))),"")</f>
        <v/>
      </c>
      <c r="X13" s="266">
        <f t="shared" si="3"/>
        <v>0</v>
      </c>
      <c r="Y13" s="266">
        <f t="shared" si="3"/>
        <v>0</v>
      </c>
      <c r="Z13" s="266">
        <f t="shared" si="3"/>
        <v>0</v>
      </c>
      <c r="AA13" s="266">
        <f t="shared" si="3"/>
        <v>0</v>
      </c>
      <c r="AB13" s="266">
        <f t="shared" si="3"/>
        <v>0</v>
      </c>
      <c r="AC13" s="266">
        <f t="shared" si="3"/>
        <v>0</v>
      </c>
      <c r="AD13" s="266">
        <f t="shared" si="3"/>
        <v>0</v>
      </c>
      <c r="AE13" s="206" t="str">
        <f t="shared" si="6"/>
        <v/>
      </c>
    </row>
    <row r="14" spans="1:31" x14ac:dyDescent="0.25">
      <c r="A14" s="100"/>
      <c r="B14" s="268">
        <f t="shared" si="7"/>
        <v>7</v>
      </c>
      <c r="C14" s="65" t="str">
        <f>IFERROR(IF('Input| Setup'!E14="","",'Input| Setup'!E14),"")</f>
        <v>Accelerated depreciation assets</v>
      </c>
      <c r="D14" s="279">
        <v>0</v>
      </c>
      <c r="E14" s="279">
        <v>0</v>
      </c>
      <c r="F14" s="279">
        <v>0</v>
      </c>
      <c r="G14" s="279">
        <v>0</v>
      </c>
      <c r="H14" s="279">
        <v>0</v>
      </c>
      <c r="I14" s="279">
        <v>0</v>
      </c>
      <c r="J14" s="279">
        <v>0</v>
      </c>
      <c r="K14" s="206" t="str">
        <f t="shared" si="4"/>
        <v/>
      </c>
      <c r="M14" s="211" t="str" cm="1">
        <f t="array" ref="M14">IFERROR(INDEX('Input| Setup'!$E$8:$E$37,SMALL(IF('Input| Setup'!$F$8:$F$37="Dx",ROW('Input| Setup'!$F$8:$F$37)-ROW('Input| Setup'!$F$8)+1),ROWS('Input| Setup'!$F$8:$F14))),"")</f>
        <v>Accelerated depreciation assets</v>
      </c>
      <c r="N14" s="266">
        <f t="shared" si="2"/>
        <v>0</v>
      </c>
      <c r="O14" s="266">
        <f t="shared" si="2"/>
        <v>0</v>
      </c>
      <c r="P14" s="266">
        <f t="shared" si="2"/>
        <v>0</v>
      </c>
      <c r="Q14" s="266">
        <f t="shared" si="2"/>
        <v>0</v>
      </c>
      <c r="R14" s="266">
        <f t="shared" si="2"/>
        <v>0</v>
      </c>
      <c r="S14" s="266">
        <f t="shared" si="2"/>
        <v>0</v>
      </c>
      <c r="T14" s="266">
        <f t="shared" si="2"/>
        <v>0</v>
      </c>
      <c r="U14" s="206" t="str">
        <f t="shared" si="5"/>
        <v/>
      </c>
      <c r="V14" s="65"/>
      <c r="W14" s="211" t="str" cm="1">
        <f t="array" ref="W14">IFERROR(INDEX('Input| Setup'!$E$8:$E$37,SMALL(IF('Input| Setup'!$F$8:$F$37="Tx",ROW('Input| Setup'!$F$8:$F$37)-ROW('Input| Setup'!$F$8)+1),ROWS('Input| Setup'!$F$8:$F14))),"")</f>
        <v/>
      </c>
      <c r="X14" s="266">
        <f t="shared" si="3"/>
        <v>0</v>
      </c>
      <c r="Y14" s="266">
        <f t="shared" si="3"/>
        <v>0</v>
      </c>
      <c r="Z14" s="266">
        <f t="shared" si="3"/>
        <v>0</v>
      </c>
      <c r="AA14" s="266">
        <f t="shared" si="3"/>
        <v>0</v>
      </c>
      <c r="AB14" s="266">
        <f t="shared" si="3"/>
        <v>0</v>
      </c>
      <c r="AC14" s="266">
        <f t="shared" si="3"/>
        <v>0</v>
      </c>
      <c r="AD14" s="266">
        <f t="shared" si="3"/>
        <v>0</v>
      </c>
      <c r="AE14" s="206" t="str">
        <f t="shared" si="6"/>
        <v/>
      </c>
    </row>
    <row r="15" spans="1:31" x14ac:dyDescent="0.25">
      <c r="A15" s="100"/>
      <c r="B15" s="268">
        <f t="shared" si="7"/>
        <v>8</v>
      </c>
      <c r="C15" s="65" t="str">
        <f>IFERROR(IF('Input| Setup'!E15="","",'Input| Setup'!E15),"")</f>
        <v>in-house software</v>
      </c>
      <c r="D15" s="279">
        <v>0</v>
      </c>
      <c r="E15" s="279">
        <v>0</v>
      </c>
      <c r="F15" s="279">
        <v>0</v>
      </c>
      <c r="G15" s="279">
        <v>0</v>
      </c>
      <c r="H15" s="279">
        <v>0</v>
      </c>
      <c r="I15" s="279">
        <v>0</v>
      </c>
      <c r="J15" s="279">
        <v>0</v>
      </c>
      <c r="K15" s="206" t="str">
        <f t="shared" si="4"/>
        <v/>
      </c>
      <c r="M15" s="211" t="str" cm="1">
        <f t="array" ref="M15">IFERROR(INDEX('Input| Setup'!$E$8:$E$37,SMALL(IF('Input| Setup'!$F$8:$F$37="Dx",ROW('Input| Setup'!$F$8:$F$37)-ROW('Input| Setup'!$F$8)+1),ROWS('Input| Setup'!$F$8:$F15))),"")</f>
        <v>in-house software</v>
      </c>
      <c r="N15" s="266">
        <f t="shared" si="2"/>
        <v>0</v>
      </c>
      <c r="O15" s="266">
        <f t="shared" si="2"/>
        <v>0</v>
      </c>
      <c r="P15" s="266">
        <f t="shared" si="2"/>
        <v>0</v>
      </c>
      <c r="Q15" s="266">
        <f t="shared" si="2"/>
        <v>0</v>
      </c>
      <c r="R15" s="266">
        <f t="shared" si="2"/>
        <v>0</v>
      </c>
      <c r="S15" s="266">
        <f t="shared" si="2"/>
        <v>0</v>
      </c>
      <c r="T15" s="266">
        <f t="shared" si="2"/>
        <v>0</v>
      </c>
      <c r="U15" s="206" t="str">
        <f t="shared" si="5"/>
        <v/>
      </c>
      <c r="V15" s="65"/>
      <c r="W15" s="211" t="str" cm="1">
        <f t="array" ref="W15">IFERROR(INDEX('Input| Setup'!$E$8:$E$37,SMALL(IF('Input| Setup'!$F$8:$F$37="Tx",ROW('Input| Setup'!$F$8:$F$37)-ROW('Input| Setup'!$F$8)+1),ROWS('Input| Setup'!$F$8:$F15))),"")</f>
        <v/>
      </c>
      <c r="X15" s="266">
        <f t="shared" si="3"/>
        <v>0</v>
      </c>
      <c r="Y15" s="266">
        <f t="shared" si="3"/>
        <v>0</v>
      </c>
      <c r="Z15" s="266">
        <f t="shared" si="3"/>
        <v>0</v>
      </c>
      <c r="AA15" s="266">
        <f t="shared" si="3"/>
        <v>0</v>
      </c>
      <c r="AB15" s="266">
        <f t="shared" si="3"/>
        <v>0</v>
      </c>
      <c r="AC15" s="266">
        <f t="shared" si="3"/>
        <v>0</v>
      </c>
      <c r="AD15" s="266">
        <f t="shared" si="3"/>
        <v>0</v>
      </c>
      <c r="AE15" s="206" t="str">
        <f t="shared" si="6"/>
        <v/>
      </c>
    </row>
    <row r="16" spans="1:31" x14ac:dyDescent="0.25">
      <c r="A16" s="100"/>
      <c r="B16" s="268">
        <f t="shared" si="7"/>
        <v>9</v>
      </c>
      <c r="C16" s="65" t="str">
        <f>IFERROR(IF('Input| Setup'!E16="","",'Input| Setup'!E16),"")</f>
        <v>Equity raising costs</v>
      </c>
      <c r="D16" s="279">
        <v>0</v>
      </c>
      <c r="E16" s="279">
        <v>0</v>
      </c>
      <c r="F16" s="279">
        <v>0</v>
      </c>
      <c r="G16" s="279">
        <v>0</v>
      </c>
      <c r="H16" s="279">
        <v>0</v>
      </c>
      <c r="I16" s="279">
        <v>0</v>
      </c>
      <c r="J16" s="279">
        <v>0</v>
      </c>
      <c r="K16" s="206" t="str">
        <f t="shared" si="4"/>
        <v/>
      </c>
      <c r="M16" s="211" t="str" cm="1">
        <f t="array" ref="M16">IFERROR(INDEX('Input| Setup'!$E$8:$E$37,SMALL(IF('Input| Setup'!$F$8:$F$37="Dx",ROW('Input| Setup'!$F$8:$F$37)-ROW('Input| Setup'!$F$8)+1),ROWS('Input| Setup'!$F$8:$F16))),"")</f>
        <v>Equity raising costs</v>
      </c>
      <c r="N16" s="266">
        <f t="shared" si="2"/>
        <v>0</v>
      </c>
      <c r="O16" s="266">
        <f t="shared" si="2"/>
        <v>0</v>
      </c>
      <c r="P16" s="266">
        <f t="shared" si="2"/>
        <v>0</v>
      </c>
      <c r="Q16" s="266">
        <f t="shared" si="2"/>
        <v>0</v>
      </c>
      <c r="R16" s="266">
        <f t="shared" si="2"/>
        <v>0</v>
      </c>
      <c r="S16" s="266">
        <f t="shared" si="2"/>
        <v>0</v>
      </c>
      <c r="T16" s="266">
        <f t="shared" si="2"/>
        <v>0</v>
      </c>
      <c r="U16" s="206" t="str">
        <f t="shared" si="5"/>
        <v/>
      </c>
      <c r="V16" s="65"/>
      <c r="W16" s="211" t="str" cm="1">
        <f t="array" ref="W16">IFERROR(INDEX('Input| Setup'!$E$8:$E$37,SMALL(IF('Input| Setup'!$F$8:$F$37="Tx",ROW('Input| Setup'!$F$8:$F$37)-ROW('Input| Setup'!$F$8)+1),ROWS('Input| Setup'!$F$8:$F16))),"")</f>
        <v/>
      </c>
      <c r="X16" s="266">
        <f t="shared" si="3"/>
        <v>0</v>
      </c>
      <c r="Y16" s="266">
        <f t="shared" si="3"/>
        <v>0</v>
      </c>
      <c r="Z16" s="266">
        <f t="shared" si="3"/>
        <v>0</v>
      </c>
      <c r="AA16" s="266">
        <f t="shared" si="3"/>
        <v>0</v>
      </c>
      <c r="AB16" s="266">
        <f t="shared" si="3"/>
        <v>0</v>
      </c>
      <c r="AC16" s="266">
        <f t="shared" si="3"/>
        <v>0</v>
      </c>
      <c r="AD16" s="266">
        <f t="shared" si="3"/>
        <v>0</v>
      </c>
      <c r="AE16" s="206" t="str">
        <f t="shared" si="6"/>
        <v/>
      </c>
    </row>
    <row r="17" spans="1:31" x14ac:dyDescent="0.25">
      <c r="A17" s="100"/>
      <c r="B17" s="268">
        <f t="shared" si="7"/>
        <v>10</v>
      </c>
      <c r="C17" s="65" t="str">
        <f>IFERROR(IF('Input| Setup'!E17="","",'Input| Setup'!E17),"")</f>
        <v/>
      </c>
      <c r="D17" s="279"/>
      <c r="E17" s="279"/>
      <c r="F17" s="279"/>
      <c r="G17" s="279"/>
      <c r="H17" s="279"/>
      <c r="I17" s="279"/>
      <c r="J17" s="279"/>
      <c r="K17" s="206" t="str">
        <f t="shared" si="4"/>
        <v/>
      </c>
      <c r="M17" s="211" t="str" cm="1">
        <f t="array" ref="M17">IFERROR(INDEX('Input| Setup'!$E$8:$E$37,SMALL(IF('Input| Setup'!$F$8:$F$37="Dx",ROW('Input| Setup'!$F$8:$F$37)-ROW('Input| Setup'!$F$8)+1),ROWS('Input| Setup'!$F$8:$F17))),"")</f>
        <v/>
      </c>
      <c r="N17" s="266">
        <f t="shared" si="2"/>
        <v>0</v>
      </c>
      <c r="O17" s="266">
        <f t="shared" si="2"/>
        <v>0</v>
      </c>
      <c r="P17" s="266">
        <f t="shared" si="2"/>
        <v>0</v>
      </c>
      <c r="Q17" s="266">
        <f t="shared" si="2"/>
        <v>0</v>
      </c>
      <c r="R17" s="266">
        <f t="shared" si="2"/>
        <v>0</v>
      </c>
      <c r="S17" s="266">
        <f t="shared" si="2"/>
        <v>0</v>
      </c>
      <c r="T17" s="266">
        <f t="shared" si="2"/>
        <v>0</v>
      </c>
      <c r="U17" s="206" t="str">
        <f t="shared" si="5"/>
        <v/>
      </c>
      <c r="V17" s="65"/>
      <c r="W17" s="211" t="str" cm="1">
        <f t="array" ref="W17">IFERROR(INDEX('Input| Setup'!$E$8:$E$37,SMALL(IF('Input| Setup'!$F$8:$F$37="Tx",ROW('Input| Setup'!$F$8:$F$37)-ROW('Input| Setup'!$F$8)+1),ROWS('Input| Setup'!$F$8:$F17))),"")</f>
        <v/>
      </c>
      <c r="X17" s="266">
        <f t="shared" si="3"/>
        <v>0</v>
      </c>
      <c r="Y17" s="266">
        <f t="shared" si="3"/>
        <v>0</v>
      </c>
      <c r="Z17" s="266">
        <f t="shared" si="3"/>
        <v>0</v>
      </c>
      <c r="AA17" s="266">
        <f t="shared" si="3"/>
        <v>0</v>
      </c>
      <c r="AB17" s="266">
        <f t="shared" si="3"/>
        <v>0</v>
      </c>
      <c r="AC17" s="266">
        <f t="shared" si="3"/>
        <v>0</v>
      </c>
      <c r="AD17" s="266">
        <f t="shared" si="3"/>
        <v>0</v>
      </c>
      <c r="AE17" s="206" t="str">
        <f t="shared" si="6"/>
        <v/>
      </c>
    </row>
    <row r="18" spans="1:31" x14ac:dyDescent="0.25">
      <c r="A18" s="100"/>
      <c r="B18" s="268">
        <f t="shared" si="7"/>
        <v>11</v>
      </c>
      <c r="C18" s="65" t="str">
        <f>IFERROR(IF('Input| Setup'!E18="","",'Input| Setup'!E18),"")</f>
        <v/>
      </c>
      <c r="D18" s="279"/>
      <c r="E18" s="279"/>
      <c r="F18" s="279"/>
      <c r="G18" s="279"/>
      <c r="H18" s="279"/>
      <c r="I18" s="279"/>
      <c r="J18" s="279"/>
      <c r="K18" s="206" t="str">
        <f t="shared" si="4"/>
        <v/>
      </c>
      <c r="M18" s="211" t="str" cm="1">
        <f t="array" ref="M18">IFERROR(INDEX('Input| Setup'!$E$8:$E$37,SMALL(IF('Input| Setup'!$F$8:$F$37="Dx",ROW('Input| Setup'!$F$8:$F$37)-ROW('Input| Setup'!$F$8)+1),ROWS('Input| Setup'!$F$8:$F18))),"")</f>
        <v/>
      </c>
      <c r="N18" s="266">
        <f t="shared" ref="N18:T23" si="8">INDEX($D$8:$J$57,MATCH($M18,$C$8:$C$57,0),MATCH(N$7,$D$7:$J$7,0))</f>
        <v>0</v>
      </c>
      <c r="O18" s="266">
        <f t="shared" si="8"/>
        <v>0</v>
      </c>
      <c r="P18" s="266">
        <f t="shared" si="8"/>
        <v>0</v>
      </c>
      <c r="Q18" s="266">
        <f t="shared" si="8"/>
        <v>0</v>
      </c>
      <c r="R18" s="266">
        <f t="shared" si="8"/>
        <v>0</v>
      </c>
      <c r="S18" s="266">
        <f t="shared" si="8"/>
        <v>0</v>
      </c>
      <c r="T18" s="266">
        <f t="shared" si="8"/>
        <v>0</v>
      </c>
      <c r="U18" s="206" t="str">
        <f t="shared" si="5"/>
        <v/>
      </c>
      <c r="V18" s="65"/>
      <c r="W18" s="211" t="str" cm="1">
        <f t="array" ref="W18">IFERROR(INDEX('Input| Setup'!$E$8:$E$37,SMALL(IF('Input| Setup'!$F$8:$F$37="Tx",ROW('Input| Setup'!$F$8:$F$37)-ROW('Input| Setup'!$F$8)+1),ROWS('Input| Setup'!$F$8:$F18))),"")</f>
        <v/>
      </c>
      <c r="X18" s="266">
        <f t="shared" ref="X18:AD23" si="9">INDEX($D$8:$J$57,MATCH($W18,$C$8:$C$57,0),MATCH(X$7,$D$7:$J$7,0))</f>
        <v>0</v>
      </c>
      <c r="Y18" s="266">
        <f t="shared" si="9"/>
        <v>0</v>
      </c>
      <c r="Z18" s="266">
        <f t="shared" si="9"/>
        <v>0</v>
      </c>
      <c r="AA18" s="266">
        <f t="shared" si="9"/>
        <v>0</v>
      </c>
      <c r="AB18" s="266">
        <f t="shared" si="9"/>
        <v>0</v>
      </c>
      <c r="AC18" s="266">
        <f t="shared" si="9"/>
        <v>0</v>
      </c>
      <c r="AD18" s="266">
        <f t="shared" si="9"/>
        <v>0</v>
      </c>
      <c r="AE18" s="206" t="str">
        <f t="shared" si="6"/>
        <v/>
      </c>
    </row>
    <row r="19" spans="1:31" x14ac:dyDescent="0.25">
      <c r="A19" s="100"/>
      <c r="B19" s="268">
        <f t="shared" si="7"/>
        <v>12</v>
      </c>
      <c r="C19" s="65" t="str">
        <f>IFERROR(IF('Input| Setup'!E19="","",'Input| Setup'!E19),"")</f>
        <v/>
      </c>
      <c r="D19" s="279"/>
      <c r="E19" s="279"/>
      <c r="F19" s="279"/>
      <c r="G19" s="279"/>
      <c r="H19" s="279"/>
      <c r="I19" s="279"/>
      <c r="J19" s="279"/>
      <c r="K19" s="206" t="str">
        <f t="shared" si="4"/>
        <v/>
      </c>
      <c r="M19" s="211" t="str" cm="1">
        <f t="array" ref="M19">IFERROR(INDEX('Input| Setup'!$E$8:$E$37,SMALL(IF('Input| Setup'!$F$8:$F$37="Dx",ROW('Input| Setup'!$F$8:$F$37)-ROW('Input| Setup'!$F$8)+1),ROWS('Input| Setup'!$F$8:$F19))),"")</f>
        <v/>
      </c>
      <c r="N19" s="266">
        <f t="shared" si="8"/>
        <v>0</v>
      </c>
      <c r="O19" s="266">
        <f t="shared" si="8"/>
        <v>0</v>
      </c>
      <c r="P19" s="266">
        <f t="shared" si="8"/>
        <v>0</v>
      </c>
      <c r="Q19" s="266">
        <f t="shared" si="8"/>
        <v>0</v>
      </c>
      <c r="R19" s="266">
        <f t="shared" si="8"/>
        <v>0</v>
      </c>
      <c r="S19" s="266">
        <f t="shared" si="8"/>
        <v>0</v>
      </c>
      <c r="T19" s="266">
        <f t="shared" si="8"/>
        <v>0</v>
      </c>
      <c r="U19" s="206" t="str">
        <f t="shared" si="5"/>
        <v/>
      </c>
      <c r="V19" s="65"/>
      <c r="W19" s="211" t="str" cm="1">
        <f t="array" ref="W19">IFERROR(INDEX('Input| Setup'!$E$8:$E$37,SMALL(IF('Input| Setup'!$F$8:$F$37="Tx",ROW('Input| Setup'!$F$8:$F$37)-ROW('Input| Setup'!$F$8)+1),ROWS('Input| Setup'!$F$8:$F19))),"")</f>
        <v/>
      </c>
      <c r="X19" s="266">
        <f t="shared" si="9"/>
        <v>0</v>
      </c>
      <c r="Y19" s="266">
        <f t="shared" si="9"/>
        <v>0</v>
      </c>
      <c r="Z19" s="266">
        <f t="shared" si="9"/>
        <v>0</v>
      </c>
      <c r="AA19" s="266">
        <f t="shared" si="9"/>
        <v>0</v>
      </c>
      <c r="AB19" s="266">
        <f t="shared" si="9"/>
        <v>0</v>
      </c>
      <c r="AC19" s="266">
        <f t="shared" si="9"/>
        <v>0</v>
      </c>
      <c r="AD19" s="266">
        <f t="shared" si="9"/>
        <v>0</v>
      </c>
      <c r="AE19" s="206" t="str">
        <f t="shared" si="6"/>
        <v/>
      </c>
    </row>
    <row r="20" spans="1:31" x14ac:dyDescent="0.25">
      <c r="A20" s="100"/>
      <c r="B20" s="268">
        <f t="shared" si="7"/>
        <v>13</v>
      </c>
      <c r="C20" s="65" t="str">
        <f>IFERROR(IF('Input| Setup'!E20="","",'Input| Setup'!E20),"")</f>
        <v/>
      </c>
      <c r="D20" s="279"/>
      <c r="E20" s="279"/>
      <c r="F20" s="279"/>
      <c r="G20" s="279"/>
      <c r="H20" s="279"/>
      <c r="I20" s="279"/>
      <c r="J20" s="279"/>
      <c r="K20" s="206" t="str">
        <f t="shared" si="4"/>
        <v/>
      </c>
      <c r="M20" s="211" t="str" cm="1">
        <f t="array" ref="M20">IFERROR(INDEX('Input| Setup'!$E$8:$E$37,SMALL(IF('Input| Setup'!$F$8:$F$37="Dx",ROW('Input| Setup'!$F$8:$F$37)-ROW('Input| Setup'!$F$8)+1),ROWS('Input| Setup'!$F$8:$F20))),"")</f>
        <v/>
      </c>
      <c r="N20" s="266">
        <f t="shared" si="8"/>
        <v>0</v>
      </c>
      <c r="O20" s="266">
        <f t="shared" si="8"/>
        <v>0</v>
      </c>
      <c r="P20" s="266">
        <f t="shared" si="8"/>
        <v>0</v>
      </c>
      <c r="Q20" s="266">
        <f t="shared" si="8"/>
        <v>0</v>
      </c>
      <c r="R20" s="266">
        <f t="shared" si="8"/>
        <v>0</v>
      </c>
      <c r="S20" s="266">
        <f t="shared" si="8"/>
        <v>0</v>
      </c>
      <c r="T20" s="266">
        <f t="shared" si="8"/>
        <v>0</v>
      </c>
      <c r="U20" s="206" t="str">
        <f t="shared" si="5"/>
        <v/>
      </c>
      <c r="V20" s="65"/>
      <c r="W20" s="211" t="str" cm="1">
        <f t="array" ref="W20">IFERROR(INDEX('Input| Setup'!$E$8:$E$37,SMALL(IF('Input| Setup'!$F$8:$F$37="Tx",ROW('Input| Setup'!$F$8:$F$37)-ROW('Input| Setup'!$F$8)+1),ROWS('Input| Setup'!$F$8:$F20))),"")</f>
        <v/>
      </c>
      <c r="X20" s="266">
        <f t="shared" si="9"/>
        <v>0</v>
      </c>
      <c r="Y20" s="266">
        <f t="shared" si="9"/>
        <v>0</v>
      </c>
      <c r="Z20" s="266">
        <f t="shared" si="9"/>
        <v>0</v>
      </c>
      <c r="AA20" s="266">
        <f t="shared" si="9"/>
        <v>0</v>
      </c>
      <c r="AB20" s="266">
        <f t="shared" si="9"/>
        <v>0</v>
      </c>
      <c r="AC20" s="266">
        <f t="shared" si="9"/>
        <v>0</v>
      </c>
      <c r="AD20" s="266">
        <f t="shared" si="9"/>
        <v>0</v>
      </c>
      <c r="AE20" s="206" t="str">
        <f t="shared" si="6"/>
        <v/>
      </c>
    </row>
    <row r="21" spans="1:31" x14ac:dyDescent="0.25">
      <c r="A21" s="100"/>
      <c r="B21" s="268">
        <f t="shared" si="7"/>
        <v>14</v>
      </c>
      <c r="C21" s="65" t="str">
        <f>IFERROR(IF('Input| Setup'!E21="","",'Input| Setup'!E21),"")</f>
        <v/>
      </c>
      <c r="D21" s="279"/>
      <c r="E21" s="279"/>
      <c r="F21" s="279"/>
      <c r="G21" s="279"/>
      <c r="H21" s="279"/>
      <c r="I21" s="279"/>
      <c r="J21" s="279"/>
      <c r="K21" s="206" t="str">
        <f t="shared" si="4"/>
        <v/>
      </c>
      <c r="M21" s="211" t="str" cm="1">
        <f t="array" ref="M21">IFERROR(INDEX('Input| Setup'!$E$8:$E$37,SMALL(IF('Input| Setup'!$F$8:$F$37="Dx",ROW('Input| Setup'!$F$8:$F$37)-ROW('Input| Setup'!$F$8)+1),ROWS('Input| Setup'!$F$8:$F21))),"")</f>
        <v/>
      </c>
      <c r="N21" s="266">
        <f t="shared" si="8"/>
        <v>0</v>
      </c>
      <c r="O21" s="266">
        <f t="shared" si="8"/>
        <v>0</v>
      </c>
      <c r="P21" s="266">
        <f t="shared" si="8"/>
        <v>0</v>
      </c>
      <c r="Q21" s="266">
        <f t="shared" si="8"/>
        <v>0</v>
      </c>
      <c r="R21" s="266">
        <f t="shared" si="8"/>
        <v>0</v>
      </c>
      <c r="S21" s="266">
        <f t="shared" si="8"/>
        <v>0</v>
      </c>
      <c r="T21" s="266">
        <f t="shared" si="8"/>
        <v>0</v>
      </c>
      <c r="U21" s="206" t="str">
        <f t="shared" si="5"/>
        <v/>
      </c>
      <c r="V21" s="65"/>
      <c r="W21" s="211" t="str" cm="1">
        <f t="array" ref="W21">IFERROR(INDEX('Input| Setup'!$E$8:$E$37,SMALL(IF('Input| Setup'!$F$8:$F$37="Tx",ROW('Input| Setup'!$F$8:$F$37)-ROW('Input| Setup'!$F$8)+1),ROWS('Input| Setup'!$F$8:$F21))),"")</f>
        <v/>
      </c>
      <c r="X21" s="266">
        <f t="shared" si="9"/>
        <v>0</v>
      </c>
      <c r="Y21" s="266">
        <f t="shared" si="9"/>
        <v>0</v>
      </c>
      <c r="Z21" s="266">
        <f t="shared" si="9"/>
        <v>0</v>
      </c>
      <c r="AA21" s="266">
        <f t="shared" si="9"/>
        <v>0</v>
      </c>
      <c r="AB21" s="266">
        <f t="shared" si="9"/>
        <v>0</v>
      </c>
      <c r="AC21" s="266">
        <f t="shared" si="9"/>
        <v>0</v>
      </c>
      <c r="AD21" s="266">
        <f t="shared" si="9"/>
        <v>0</v>
      </c>
      <c r="AE21" s="206" t="str">
        <f t="shared" si="6"/>
        <v/>
      </c>
    </row>
    <row r="22" spans="1:31" x14ac:dyDescent="0.25">
      <c r="A22" s="100"/>
      <c r="B22" s="268">
        <f t="shared" si="7"/>
        <v>15</v>
      </c>
      <c r="C22" s="65" t="str">
        <f>IFERROR(IF('Input| Setup'!E22="","",'Input| Setup'!E22),"")</f>
        <v/>
      </c>
      <c r="D22" s="279"/>
      <c r="E22" s="279"/>
      <c r="F22" s="279"/>
      <c r="G22" s="279"/>
      <c r="H22" s="279"/>
      <c r="I22" s="279"/>
      <c r="J22" s="279"/>
      <c r="K22" s="206" t="str">
        <f t="shared" si="4"/>
        <v/>
      </c>
      <c r="M22" s="211" t="str" cm="1">
        <f t="array" ref="M22">IFERROR(INDEX('Input| Setup'!$E$8:$E$37,SMALL(IF('Input| Setup'!$F$8:$F$37="Dx",ROW('Input| Setup'!$F$8:$F$37)-ROW('Input| Setup'!$F$8)+1),ROWS('Input| Setup'!$F$8:$F22))),"")</f>
        <v/>
      </c>
      <c r="N22" s="266">
        <f t="shared" si="8"/>
        <v>0</v>
      </c>
      <c r="O22" s="266">
        <f t="shared" si="8"/>
        <v>0</v>
      </c>
      <c r="P22" s="266">
        <f t="shared" si="8"/>
        <v>0</v>
      </c>
      <c r="Q22" s="266">
        <f t="shared" si="8"/>
        <v>0</v>
      </c>
      <c r="R22" s="266">
        <f t="shared" si="8"/>
        <v>0</v>
      </c>
      <c r="S22" s="266">
        <f t="shared" si="8"/>
        <v>0</v>
      </c>
      <c r="T22" s="266">
        <f t="shared" si="8"/>
        <v>0</v>
      </c>
      <c r="U22" s="206" t="str">
        <f t="shared" si="5"/>
        <v/>
      </c>
      <c r="V22" s="65"/>
      <c r="W22" s="211" t="str" cm="1">
        <f t="array" ref="W22">IFERROR(INDEX('Input| Setup'!$E$8:$E$37,SMALL(IF('Input| Setup'!$F$8:$F$37="Tx",ROW('Input| Setup'!$F$8:$F$37)-ROW('Input| Setup'!$F$8)+1),ROWS('Input| Setup'!$F$8:$F22))),"")</f>
        <v/>
      </c>
      <c r="X22" s="266">
        <f t="shared" si="9"/>
        <v>0</v>
      </c>
      <c r="Y22" s="266">
        <f t="shared" si="9"/>
        <v>0</v>
      </c>
      <c r="Z22" s="266">
        <f t="shared" si="9"/>
        <v>0</v>
      </c>
      <c r="AA22" s="266">
        <f t="shared" si="9"/>
        <v>0</v>
      </c>
      <c r="AB22" s="266">
        <f t="shared" si="9"/>
        <v>0</v>
      </c>
      <c r="AC22" s="266">
        <f t="shared" si="9"/>
        <v>0</v>
      </c>
      <c r="AD22" s="266">
        <f t="shared" si="9"/>
        <v>0</v>
      </c>
      <c r="AE22" s="206" t="str">
        <f t="shared" si="6"/>
        <v/>
      </c>
    </row>
    <row r="23" spans="1:31" x14ac:dyDescent="0.25">
      <c r="A23" s="100"/>
      <c r="B23" s="268">
        <f t="shared" si="7"/>
        <v>16</v>
      </c>
      <c r="C23" s="65" t="str">
        <f>IFERROR(IF('Input| Setup'!E23="","",'Input| Setup'!E23),"")</f>
        <v/>
      </c>
      <c r="D23" s="279"/>
      <c r="E23" s="279"/>
      <c r="F23" s="279"/>
      <c r="G23" s="279"/>
      <c r="H23" s="279"/>
      <c r="I23" s="279"/>
      <c r="J23" s="279"/>
      <c r="K23" s="206" t="str">
        <f t="shared" si="4"/>
        <v/>
      </c>
      <c r="M23" s="211" t="str" cm="1">
        <f t="array" ref="M23">IFERROR(INDEX('Input| Setup'!$E$8:$E$37,SMALL(IF('Input| Setup'!$F$8:$F$37="Dx",ROW('Input| Setup'!$F$8:$F$37)-ROW('Input| Setup'!$F$8)+1),ROWS('Input| Setup'!$F$8:$F23))),"")</f>
        <v/>
      </c>
      <c r="N23" s="266">
        <f t="shared" si="8"/>
        <v>0</v>
      </c>
      <c r="O23" s="266">
        <f t="shared" si="8"/>
        <v>0</v>
      </c>
      <c r="P23" s="266">
        <f t="shared" si="8"/>
        <v>0</v>
      </c>
      <c r="Q23" s="266">
        <f t="shared" si="8"/>
        <v>0</v>
      </c>
      <c r="R23" s="266">
        <f t="shared" si="8"/>
        <v>0</v>
      </c>
      <c r="S23" s="266">
        <f t="shared" si="8"/>
        <v>0</v>
      </c>
      <c r="T23" s="266">
        <f t="shared" si="8"/>
        <v>0</v>
      </c>
      <c r="U23" s="206" t="str">
        <f t="shared" si="5"/>
        <v/>
      </c>
      <c r="V23" s="65"/>
      <c r="W23" s="211" t="str" cm="1">
        <f t="array" ref="W23">IFERROR(INDEX('Input| Setup'!$E$8:$E$37,SMALL(IF('Input| Setup'!$F$8:$F$37="Tx",ROW('Input| Setup'!$F$8:$F$37)-ROW('Input| Setup'!$F$8)+1),ROWS('Input| Setup'!$F$8:$F23))),"")</f>
        <v/>
      </c>
      <c r="X23" s="266">
        <f t="shared" si="9"/>
        <v>0</v>
      </c>
      <c r="Y23" s="266">
        <f t="shared" si="9"/>
        <v>0</v>
      </c>
      <c r="Z23" s="266">
        <f t="shared" si="9"/>
        <v>0</v>
      </c>
      <c r="AA23" s="266">
        <f t="shared" si="9"/>
        <v>0</v>
      </c>
      <c r="AB23" s="266">
        <f t="shared" si="9"/>
        <v>0</v>
      </c>
      <c r="AC23" s="266">
        <f t="shared" si="9"/>
        <v>0</v>
      </c>
      <c r="AD23" s="266">
        <f t="shared" si="9"/>
        <v>0</v>
      </c>
      <c r="AE23" s="206" t="str">
        <f t="shared" si="6"/>
        <v/>
      </c>
    </row>
    <row r="24" spans="1:31" x14ac:dyDescent="0.25">
      <c r="A24" s="100"/>
      <c r="B24" s="268">
        <f t="shared" si="7"/>
        <v>17</v>
      </c>
      <c r="C24" s="65" t="str">
        <f>IFERROR(IF('Input| Setup'!E24="","",'Input| Setup'!E24),"")</f>
        <v/>
      </c>
      <c r="D24" s="279"/>
      <c r="E24" s="279"/>
      <c r="F24" s="279"/>
      <c r="G24" s="279"/>
      <c r="H24" s="279"/>
      <c r="I24" s="279"/>
      <c r="J24" s="279"/>
      <c r="K24" s="206" t="str">
        <f t="shared" si="4"/>
        <v/>
      </c>
      <c r="M24" s="211" t="str" cm="1">
        <f t="array" ref="M24">IFERROR(INDEX('Input| Setup'!$E$8:$E$37,SMALL(IF('Input| Setup'!$F$8:$F$37="Dx",ROW('Input| Setup'!$F$8:$F$37)-ROW('Input| Setup'!$F$8)+1),ROWS('Input| Setup'!$F$8:$F24))),"")</f>
        <v/>
      </c>
      <c r="N24" s="266">
        <f t="shared" ref="N24:T57" si="10">INDEX($D$8:$J$57,MATCH($M24,$C$8:$C$57,0),MATCH(N$7,$D$7:$J$7,0))</f>
        <v>0</v>
      </c>
      <c r="O24" s="266">
        <f t="shared" si="10"/>
        <v>0</v>
      </c>
      <c r="P24" s="266">
        <f t="shared" si="10"/>
        <v>0</v>
      </c>
      <c r="Q24" s="266">
        <f t="shared" si="10"/>
        <v>0</v>
      </c>
      <c r="R24" s="266">
        <f t="shared" si="10"/>
        <v>0</v>
      </c>
      <c r="S24" s="266">
        <f t="shared" si="10"/>
        <v>0</v>
      </c>
      <c r="T24" s="266">
        <f t="shared" si="10"/>
        <v>0</v>
      </c>
      <c r="U24" s="206" t="str">
        <f t="shared" si="5"/>
        <v/>
      </c>
      <c r="V24" s="65"/>
      <c r="W24" s="211" t="str" cm="1">
        <f t="array" ref="W24">IFERROR(INDEX('Input| Setup'!$E$8:$E$37,SMALL(IF('Input| Setup'!$F$8:$F$37="Tx",ROW('Input| Setup'!$F$8:$F$37)-ROW('Input| Setup'!$F$8)+1),ROWS('Input| Setup'!$F$8:$F24))),"")</f>
        <v/>
      </c>
      <c r="X24" s="266">
        <f t="shared" ref="X24:AD57" si="11">INDEX($D$8:$J$57,MATCH($W24,$C$8:$C$57,0),MATCH(X$7,$D$7:$J$7,0))</f>
        <v>0</v>
      </c>
      <c r="Y24" s="266">
        <f t="shared" si="11"/>
        <v>0</v>
      </c>
      <c r="Z24" s="266">
        <f t="shared" si="11"/>
        <v>0</v>
      </c>
      <c r="AA24" s="266">
        <f t="shared" si="11"/>
        <v>0</v>
      </c>
      <c r="AB24" s="266">
        <f t="shared" si="11"/>
        <v>0</v>
      </c>
      <c r="AC24" s="266">
        <f t="shared" si="11"/>
        <v>0</v>
      </c>
      <c r="AD24" s="266">
        <f t="shared" si="11"/>
        <v>0</v>
      </c>
      <c r="AE24" s="206" t="str">
        <f t="shared" si="6"/>
        <v/>
      </c>
    </row>
    <row r="25" spans="1:31" x14ac:dyDescent="0.25">
      <c r="A25" s="100"/>
      <c r="B25" s="268">
        <f t="shared" si="7"/>
        <v>18</v>
      </c>
      <c r="C25" s="65" t="str">
        <f>IFERROR(IF('Input| Setup'!E25="","",'Input| Setup'!E25),"")</f>
        <v/>
      </c>
      <c r="D25" s="279"/>
      <c r="E25" s="279"/>
      <c r="F25" s="279"/>
      <c r="G25" s="279"/>
      <c r="H25" s="279"/>
      <c r="I25" s="279"/>
      <c r="J25" s="279"/>
      <c r="K25" s="206" t="str">
        <f t="shared" si="4"/>
        <v/>
      </c>
      <c r="M25" s="211" t="str" cm="1">
        <f t="array" ref="M25">IFERROR(INDEX('Input| Setup'!$E$8:$E$37,SMALL(IF('Input| Setup'!$F$8:$F$37="Dx",ROW('Input| Setup'!$F$8:$F$37)-ROW('Input| Setup'!$F$8)+1),ROWS('Input| Setup'!$F$8:$F25))),"")</f>
        <v/>
      </c>
      <c r="N25" s="266">
        <f t="shared" si="10"/>
        <v>0</v>
      </c>
      <c r="O25" s="266">
        <f t="shared" si="10"/>
        <v>0</v>
      </c>
      <c r="P25" s="266">
        <f t="shared" si="10"/>
        <v>0</v>
      </c>
      <c r="Q25" s="266">
        <f t="shared" si="10"/>
        <v>0</v>
      </c>
      <c r="R25" s="266">
        <f t="shared" si="10"/>
        <v>0</v>
      </c>
      <c r="S25" s="266">
        <f t="shared" si="10"/>
        <v>0</v>
      </c>
      <c r="T25" s="266">
        <f t="shared" si="10"/>
        <v>0</v>
      </c>
      <c r="U25" s="206" t="str">
        <f t="shared" si="5"/>
        <v/>
      </c>
      <c r="V25" s="65"/>
      <c r="W25" s="211" t="str" cm="1">
        <f t="array" ref="W25">IFERROR(INDEX('Input| Setup'!$E$8:$E$37,SMALL(IF('Input| Setup'!$F$8:$F$37="Tx",ROW('Input| Setup'!$F$8:$F$37)-ROW('Input| Setup'!$F$8)+1),ROWS('Input| Setup'!$F$8:$F25))),"")</f>
        <v/>
      </c>
      <c r="X25" s="266">
        <f t="shared" si="11"/>
        <v>0</v>
      </c>
      <c r="Y25" s="266">
        <f t="shared" si="11"/>
        <v>0</v>
      </c>
      <c r="Z25" s="266">
        <f t="shared" si="11"/>
        <v>0</v>
      </c>
      <c r="AA25" s="266">
        <f t="shared" si="11"/>
        <v>0</v>
      </c>
      <c r="AB25" s="266">
        <f t="shared" si="11"/>
        <v>0</v>
      </c>
      <c r="AC25" s="266">
        <f t="shared" si="11"/>
        <v>0</v>
      </c>
      <c r="AD25" s="266">
        <f t="shared" si="11"/>
        <v>0</v>
      </c>
      <c r="AE25" s="206" t="str">
        <f t="shared" si="6"/>
        <v/>
      </c>
    </row>
    <row r="26" spans="1:31" x14ac:dyDescent="0.25">
      <c r="A26" s="100"/>
      <c r="B26" s="268">
        <f t="shared" si="7"/>
        <v>19</v>
      </c>
      <c r="C26" s="65" t="str">
        <f>IFERROR(IF('Input| Setup'!E26="","",'Input| Setup'!E26),"")</f>
        <v/>
      </c>
      <c r="D26" s="279"/>
      <c r="E26" s="279"/>
      <c r="F26" s="279"/>
      <c r="G26" s="279"/>
      <c r="H26" s="279"/>
      <c r="I26" s="279"/>
      <c r="J26" s="279"/>
      <c r="K26" s="206" t="str">
        <f t="shared" si="4"/>
        <v/>
      </c>
      <c r="M26" s="211" t="str" cm="1">
        <f t="array" ref="M26">IFERROR(INDEX('Input| Setup'!$E$8:$E$37,SMALL(IF('Input| Setup'!$F$8:$F$37="Dx",ROW('Input| Setup'!$F$8:$F$37)-ROW('Input| Setup'!$F$8)+1),ROWS('Input| Setup'!$F$8:$F26))),"")</f>
        <v/>
      </c>
      <c r="N26" s="266">
        <f t="shared" si="10"/>
        <v>0</v>
      </c>
      <c r="O26" s="266">
        <f t="shared" si="10"/>
        <v>0</v>
      </c>
      <c r="P26" s="266">
        <f t="shared" si="10"/>
        <v>0</v>
      </c>
      <c r="Q26" s="266">
        <f t="shared" si="10"/>
        <v>0</v>
      </c>
      <c r="R26" s="266">
        <f t="shared" si="10"/>
        <v>0</v>
      </c>
      <c r="S26" s="266">
        <f t="shared" si="10"/>
        <v>0</v>
      </c>
      <c r="T26" s="266">
        <f t="shared" si="10"/>
        <v>0</v>
      </c>
      <c r="U26" s="206" t="str">
        <f t="shared" si="5"/>
        <v/>
      </c>
      <c r="V26" s="65"/>
      <c r="W26" s="211" t="str" cm="1">
        <f t="array" ref="W26">IFERROR(INDEX('Input| Setup'!$E$8:$E$37,SMALL(IF('Input| Setup'!$F$8:$F$37="Tx",ROW('Input| Setup'!$F$8:$F$37)-ROW('Input| Setup'!$F$8)+1),ROWS('Input| Setup'!$F$8:$F26))),"")</f>
        <v/>
      </c>
      <c r="X26" s="266">
        <f t="shared" si="11"/>
        <v>0</v>
      </c>
      <c r="Y26" s="266">
        <f t="shared" si="11"/>
        <v>0</v>
      </c>
      <c r="Z26" s="266">
        <f t="shared" si="11"/>
        <v>0</v>
      </c>
      <c r="AA26" s="266">
        <f t="shared" si="11"/>
        <v>0</v>
      </c>
      <c r="AB26" s="266">
        <f t="shared" si="11"/>
        <v>0</v>
      </c>
      <c r="AC26" s="266">
        <f t="shared" si="11"/>
        <v>0</v>
      </c>
      <c r="AD26" s="266">
        <f t="shared" si="11"/>
        <v>0</v>
      </c>
      <c r="AE26" s="206" t="str">
        <f t="shared" si="6"/>
        <v/>
      </c>
    </row>
    <row r="27" spans="1:31" x14ac:dyDescent="0.25">
      <c r="A27" s="100"/>
      <c r="B27" s="268">
        <f t="shared" si="7"/>
        <v>20</v>
      </c>
      <c r="C27" s="65" t="str">
        <f>IFERROR(IF('Input| Setup'!E27="","",'Input| Setup'!E27),"")</f>
        <v/>
      </c>
      <c r="D27" s="279"/>
      <c r="E27" s="279"/>
      <c r="F27" s="279"/>
      <c r="G27" s="279"/>
      <c r="H27" s="279"/>
      <c r="I27" s="279"/>
      <c r="J27" s="279"/>
      <c r="K27" s="206" t="str">
        <f t="shared" si="4"/>
        <v/>
      </c>
      <c r="M27" s="211" t="str" cm="1">
        <f t="array" ref="M27">IFERROR(INDEX('Input| Setup'!$E$8:$E$37,SMALL(IF('Input| Setup'!$F$8:$F$37="Dx",ROW('Input| Setup'!$F$8:$F$37)-ROW('Input| Setup'!$F$8)+1),ROWS('Input| Setup'!$F$8:$F27))),"")</f>
        <v/>
      </c>
      <c r="N27" s="266">
        <f t="shared" si="10"/>
        <v>0</v>
      </c>
      <c r="O27" s="266">
        <f t="shared" si="10"/>
        <v>0</v>
      </c>
      <c r="P27" s="266">
        <f t="shared" si="10"/>
        <v>0</v>
      </c>
      <c r="Q27" s="266">
        <f t="shared" si="10"/>
        <v>0</v>
      </c>
      <c r="R27" s="266">
        <f t="shared" si="10"/>
        <v>0</v>
      </c>
      <c r="S27" s="266">
        <f t="shared" si="10"/>
        <v>0</v>
      </c>
      <c r="T27" s="266">
        <f t="shared" si="10"/>
        <v>0</v>
      </c>
      <c r="U27" s="206" t="str">
        <f t="shared" si="5"/>
        <v/>
      </c>
      <c r="V27" s="65"/>
      <c r="W27" s="211" t="str" cm="1">
        <f t="array" ref="W27">IFERROR(INDEX('Input| Setup'!$E$8:$E$37,SMALL(IF('Input| Setup'!$F$8:$F$37="Tx",ROW('Input| Setup'!$F$8:$F$37)-ROW('Input| Setup'!$F$8)+1),ROWS('Input| Setup'!$F$8:$F27))),"")</f>
        <v/>
      </c>
      <c r="X27" s="266">
        <f t="shared" si="11"/>
        <v>0</v>
      </c>
      <c r="Y27" s="266">
        <f t="shared" si="11"/>
        <v>0</v>
      </c>
      <c r="Z27" s="266">
        <f t="shared" si="11"/>
        <v>0</v>
      </c>
      <c r="AA27" s="266">
        <f t="shared" si="11"/>
        <v>0</v>
      </c>
      <c r="AB27" s="266">
        <f t="shared" si="11"/>
        <v>0</v>
      </c>
      <c r="AC27" s="266">
        <f t="shared" si="11"/>
        <v>0</v>
      </c>
      <c r="AD27" s="266">
        <f t="shared" si="11"/>
        <v>0</v>
      </c>
      <c r="AE27" s="206" t="str">
        <f t="shared" si="6"/>
        <v/>
      </c>
    </row>
    <row r="28" spans="1:31" outlineLevel="1" x14ac:dyDescent="0.25">
      <c r="A28" s="100"/>
      <c r="B28" s="268">
        <f t="shared" si="7"/>
        <v>21</v>
      </c>
      <c r="C28" s="65" t="str">
        <f>IFERROR(IF('Input| Setup'!E28="","",'Input| Setup'!E28),"")</f>
        <v/>
      </c>
      <c r="D28" s="279"/>
      <c r="E28" s="279"/>
      <c r="F28" s="279"/>
      <c r="G28" s="279"/>
      <c r="H28" s="279"/>
      <c r="I28" s="279"/>
      <c r="J28" s="279"/>
      <c r="K28" s="206" t="str">
        <f t="shared" si="4"/>
        <v/>
      </c>
      <c r="M28" s="211" t="str" cm="1">
        <f t="array" ref="M28">IFERROR(INDEX('Input| Setup'!$E$8:$E$37,SMALL(IF('Input| Setup'!$F$8:$F$37="Dx",ROW('Input| Setup'!$F$8:$F$37)-ROW('Input| Setup'!$F$8)+1),ROWS('Input| Setup'!$F$8:$F28))),"")</f>
        <v/>
      </c>
      <c r="N28" s="266">
        <f t="shared" si="10"/>
        <v>0</v>
      </c>
      <c r="O28" s="266">
        <f t="shared" si="10"/>
        <v>0</v>
      </c>
      <c r="P28" s="266">
        <f t="shared" si="10"/>
        <v>0</v>
      </c>
      <c r="Q28" s="266">
        <f t="shared" si="10"/>
        <v>0</v>
      </c>
      <c r="R28" s="266">
        <f t="shared" si="10"/>
        <v>0</v>
      </c>
      <c r="S28" s="266">
        <f t="shared" si="10"/>
        <v>0</v>
      </c>
      <c r="T28" s="266">
        <f t="shared" si="10"/>
        <v>0</v>
      </c>
      <c r="U28" s="206" t="str">
        <f t="shared" si="5"/>
        <v/>
      </c>
      <c r="V28" s="65"/>
      <c r="W28" s="211" t="str" cm="1">
        <f t="array" ref="W28">IFERROR(INDEX('Input| Setup'!$E$8:$E$37,SMALL(IF('Input| Setup'!$F$8:$F$37="Tx",ROW('Input| Setup'!$F$8:$F$37)-ROW('Input| Setup'!$F$8)+1),ROWS('Input| Setup'!$F$8:$F28))),"")</f>
        <v/>
      </c>
      <c r="X28" s="266">
        <f t="shared" si="11"/>
        <v>0</v>
      </c>
      <c r="Y28" s="266">
        <f t="shared" si="11"/>
        <v>0</v>
      </c>
      <c r="Z28" s="266">
        <f t="shared" si="11"/>
        <v>0</v>
      </c>
      <c r="AA28" s="266">
        <f t="shared" si="11"/>
        <v>0</v>
      </c>
      <c r="AB28" s="266">
        <f t="shared" si="11"/>
        <v>0</v>
      </c>
      <c r="AC28" s="266">
        <f t="shared" si="11"/>
        <v>0</v>
      </c>
      <c r="AD28" s="266">
        <f t="shared" si="11"/>
        <v>0</v>
      </c>
      <c r="AE28" s="206" t="str">
        <f t="shared" si="6"/>
        <v/>
      </c>
    </row>
    <row r="29" spans="1:31" outlineLevel="1" x14ac:dyDescent="0.25">
      <c r="A29" s="100"/>
      <c r="B29" s="268">
        <f t="shared" si="7"/>
        <v>22</v>
      </c>
      <c r="C29" s="65" t="str">
        <f>IFERROR(IF('Input| Setup'!E29="","",'Input| Setup'!E29),"")</f>
        <v/>
      </c>
      <c r="D29" s="279"/>
      <c r="E29" s="279"/>
      <c r="F29" s="279"/>
      <c r="G29" s="279"/>
      <c r="H29" s="279"/>
      <c r="I29" s="279"/>
      <c r="J29" s="279"/>
      <c r="K29" s="206" t="str">
        <f t="shared" si="4"/>
        <v/>
      </c>
      <c r="M29" s="211" t="str" cm="1">
        <f t="array" ref="M29">IFERROR(INDEX('Input| Setup'!$E$8:$E$37,SMALL(IF('Input| Setup'!$F$8:$F$37="Dx",ROW('Input| Setup'!$F$8:$F$37)-ROW('Input| Setup'!$F$8)+1),ROWS('Input| Setup'!$F$8:$F29))),"")</f>
        <v/>
      </c>
      <c r="N29" s="266">
        <f t="shared" si="10"/>
        <v>0</v>
      </c>
      <c r="O29" s="266">
        <f t="shared" si="10"/>
        <v>0</v>
      </c>
      <c r="P29" s="266">
        <f t="shared" si="10"/>
        <v>0</v>
      </c>
      <c r="Q29" s="266">
        <f t="shared" si="10"/>
        <v>0</v>
      </c>
      <c r="R29" s="266">
        <f t="shared" si="10"/>
        <v>0</v>
      </c>
      <c r="S29" s="266">
        <f t="shared" si="10"/>
        <v>0</v>
      </c>
      <c r="T29" s="266">
        <f t="shared" si="10"/>
        <v>0</v>
      </c>
      <c r="U29" s="206" t="str">
        <f t="shared" si="5"/>
        <v/>
      </c>
      <c r="V29" s="65"/>
      <c r="W29" s="211" t="str" cm="1">
        <f t="array" ref="W29">IFERROR(INDEX('Input| Setup'!$E$8:$E$37,SMALL(IF('Input| Setup'!$F$8:$F$37="Tx",ROW('Input| Setup'!$F$8:$F$37)-ROW('Input| Setup'!$F$8)+1),ROWS('Input| Setup'!$F$8:$F29))),"")</f>
        <v/>
      </c>
      <c r="X29" s="266">
        <f t="shared" si="11"/>
        <v>0</v>
      </c>
      <c r="Y29" s="266">
        <f t="shared" si="11"/>
        <v>0</v>
      </c>
      <c r="Z29" s="266">
        <f t="shared" si="11"/>
        <v>0</v>
      </c>
      <c r="AA29" s="266">
        <f t="shared" si="11"/>
        <v>0</v>
      </c>
      <c r="AB29" s="266">
        <f t="shared" si="11"/>
        <v>0</v>
      </c>
      <c r="AC29" s="266">
        <f t="shared" si="11"/>
        <v>0</v>
      </c>
      <c r="AD29" s="266">
        <f t="shared" si="11"/>
        <v>0</v>
      </c>
      <c r="AE29" s="206" t="str">
        <f t="shared" si="6"/>
        <v/>
      </c>
    </row>
    <row r="30" spans="1:31" outlineLevel="1" x14ac:dyDescent="0.25">
      <c r="A30" s="100"/>
      <c r="B30" s="268">
        <f t="shared" si="7"/>
        <v>23</v>
      </c>
      <c r="C30" s="65" t="str">
        <f>IFERROR(IF('Input| Setup'!E30="","",'Input| Setup'!E30),"")</f>
        <v/>
      </c>
      <c r="D30" s="279"/>
      <c r="E30" s="279"/>
      <c r="F30" s="279"/>
      <c r="G30" s="279"/>
      <c r="H30" s="279"/>
      <c r="I30" s="279"/>
      <c r="J30" s="279"/>
      <c r="K30" s="206" t="str">
        <f t="shared" si="4"/>
        <v/>
      </c>
      <c r="M30" s="211" t="str" cm="1">
        <f t="array" ref="M30">IFERROR(INDEX('Input| Setup'!$E$8:$E$37,SMALL(IF('Input| Setup'!$F$8:$F$37="Dx",ROW('Input| Setup'!$F$8:$F$37)-ROW('Input| Setup'!$F$8)+1),ROWS('Input| Setup'!$F$8:$F30))),"")</f>
        <v/>
      </c>
      <c r="N30" s="266">
        <f t="shared" si="10"/>
        <v>0</v>
      </c>
      <c r="O30" s="266">
        <f t="shared" si="10"/>
        <v>0</v>
      </c>
      <c r="P30" s="266">
        <f t="shared" si="10"/>
        <v>0</v>
      </c>
      <c r="Q30" s="266">
        <f t="shared" si="10"/>
        <v>0</v>
      </c>
      <c r="R30" s="266">
        <f t="shared" si="10"/>
        <v>0</v>
      </c>
      <c r="S30" s="266">
        <f t="shared" si="10"/>
        <v>0</v>
      </c>
      <c r="T30" s="266">
        <f t="shared" si="10"/>
        <v>0</v>
      </c>
      <c r="U30" s="206" t="str">
        <f t="shared" si="5"/>
        <v/>
      </c>
      <c r="V30" s="65"/>
      <c r="W30" s="211" t="str" cm="1">
        <f t="array" ref="W30">IFERROR(INDEX('Input| Setup'!$E$8:$E$37,SMALL(IF('Input| Setup'!$F$8:$F$37="Tx",ROW('Input| Setup'!$F$8:$F$37)-ROW('Input| Setup'!$F$8)+1),ROWS('Input| Setup'!$F$8:$F30))),"")</f>
        <v/>
      </c>
      <c r="X30" s="266">
        <f t="shared" si="11"/>
        <v>0</v>
      </c>
      <c r="Y30" s="266">
        <f t="shared" si="11"/>
        <v>0</v>
      </c>
      <c r="Z30" s="266">
        <f t="shared" si="11"/>
        <v>0</v>
      </c>
      <c r="AA30" s="266">
        <f t="shared" si="11"/>
        <v>0</v>
      </c>
      <c r="AB30" s="266">
        <f t="shared" si="11"/>
        <v>0</v>
      </c>
      <c r="AC30" s="266">
        <f t="shared" si="11"/>
        <v>0</v>
      </c>
      <c r="AD30" s="266">
        <f t="shared" si="11"/>
        <v>0</v>
      </c>
      <c r="AE30" s="206" t="str">
        <f t="shared" si="6"/>
        <v/>
      </c>
    </row>
    <row r="31" spans="1:31" outlineLevel="1" x14ac:dyDescent="0.25">
      <c r="A31" s="100"/>
      <c r="B31" s="268">
        <f t="shared" si="7"/>
        <v>24</v>
      </c>
      <c r="C31" s="65" t="str">
        <f>IFERROR(IF('Input| Setup'!E31="","",'Input| Setup'!E31),"")</f>
        <v/>
      </c>
      <c r="D31" s="279"/>
      <c r="E31" s="279"/>
      <c r="F31" s="279"/>
      <c r="G31" s="279"/>
      <c r="H31" s="279"/>
      <c r="I31" s="279"/>
      <c r="J31" s="279"/>
      <c r="K31" s="206" t="str">
        <f t="shared" si="4"/>
        <v/>
      </c>
      <c r="M31" s="211" t="str" cm="1">
        <f t="array" ref="M31">IFERROR(INDEX('Input| Setup'!$E$8:$E$37,SMALL(IF('Input| Setup'!$F$8:$F$37="Dx",ROW('Input| Setup'!$F$8:$F$37)-ROW('Input| Setup'!$F$8)+1),ROWS('Input| Setup'!$F$8:$F31))),"")</f>
        <v/>
      </c>
      <c r="N31" s="266">
        <f t="shared" si="10"/>
        <v>0</v>
      </c>
      <c r="O31" s="266">
        <f t="shared" si="10"/>
        <v>0</v>
      </c>
      <c r="P31" s="266">
        <f t="shared" si="10"/>
        <v>0</v>
      </c>
      <c r="Q31" s="266">
        <f t="shared" si="10"/>
        <v>0</v>
      </c>
      <c r="R31" s="266">
        <f t="shared" si="10"/>
        <v>0</v>
      </c>
      <c r="S31" s="266">
        <f t="shared" si="10"/>
        <v>0</v>
      </c>
      <c r="T31" s="266">
        <f t="shared" si="10"/>
        <v>0</v>
      </c>
      <c r="U31" s="206" t="str">
        <f t="shared" si="5"/>
        <v/>
      </c>
      <c r="V31" s="65"/>
      <c r="W31" s="211" t="str" cm="1">
        <f t="array" ref="W31">IFERROR(INDEX('Input| Setup'!$E$8:$E$37,SMALL(IF('Input| Setup'!$F$8:$F$37="Tx",ROW('Input| Setup'!$F$8:$F$37)-ROW('Input| Setup'!$F$8)+1),ROWS('Input| Setup'!$F$8:$F31))),"")</f>
        <v/>
      </c>
      <c r="X31" s="266">
        <f t="shared" si="11"/>
        <v>0</v>
      </c>
      <c r="Y31" s="266">
        <f t="shared" si="11"/>
        <v>0</v>
      </c>
      <c r="Z31" s="266">
        <f t="shared" si="11"/>
        <v>0</v>
      </c>
      <c r="AA31" s="266">
        <f t="shared" si="11"/>
        <v>0</v>
      </c>
      <c r="AB31" s="266">
        <f t="shared" si="11"/>
        <v>0</v>
      </c>
      <c r="AC31" s="266">
        <f t="shared" si="11"/>
        <v>0</v>
      </c>
      <c r="AD31" s="266">
        <f t="shared" si="11"/>
        <v>0</v>
      </c>
      <c r="AE31" s="206" t="str">
        <f t="shared" si="6"/>
        <v/>
      </c>
    </row>
    <row r="32" spans="1:31" outlineLevel="1" x14ac:dyDescent="0.25">
      <c r="A32" s="100"/>
      <c r="B32" s="268">
        <f t="shared" si="7"/>
        <v>25</v>
      </c>
      <c r="C32" s="65" t="str">
        <f>IFERROR(IF('Input| Setup'!E32="","",'Input| Setup'!E32),"")</f>
        <v/>
      </c>
      <c r="D32" s="279"/>
      <c r="E32" s="279"/>
      <c r="F32" s="279"/>
      <c r="G32" s="279"/>
      <c r="H32" s="279"/>
      <c r="I32" s="279"/>
      <c r="J32" s="279"/>
      <c r="K32" s="206" t="str">
        <f t="shared" si="4"/>
        <v/>
      </c>
      <c r="M32" s="211" t="str" cm="1">
        <f t="array" ref="M32">IFERROR(INDEX('Input| Setup'!$E$8:$E$37,SMALL(IF('Input| Setup'!$F$8:$F$37="Dx",ROW('Input| Setup'!$F$8:$F$37)-ROW('Input| Setup'!$F$8)+1),ROWS('Input| Setup'!$F$8:$F32))),"")</f>
        <v/>
      </c>
      <c r="N32" s="266">
        <f t="shared" si="10"/>
        <v>0</v>
      </c>
      <c r="O32" s="266">
        <f t="shared" si="10"/>
        <v>0</v>
      </c>
      <c r="P32" s="266">
        <f t="shared" si="10"/>
        <v>0</v>
      </c>
      <c r="Q32" s="266">
        <f t="shared" si="10"/>
        <v>0</v>
      </c>
      <c r="R32" s="266">
        <f t="shared" si="10"/>
        <v>0</v>
      </c>
      <c r="S32" s="266">
        <f t="shared" si="10"/>
        <v>0</v>
      </c>
      <c r="T32" s="266">
        <f t="shared" si="10"/>
        <v>0</v>
      </c>
      <c r="U32" s="206" t="str">
        <f t="shared" si="5"/>
        <v/>
      </c>
      <c r="V32" s="65"/>
      <c r="W32" s="211" t="str" cm="1">
        <f t="array" ref="W32">IFERROR(INDEX('Input| Setup'!$E$8:$E$37,SMALL(IF('Input| Setup'!$F$8:$F$37="Tx",ROW('Input| Setup'!$F$8:$F$37)-ROW('Input| Setup'!$F$8)+1),ROWS('Input| Setup'!$F$8:$F32))),"")</f>
        <v/>
      </c>
      <c r="X32" s="266">
        <f t="shared" si="11"/>
        <v>0</v>
      </c>
      <c r="Y32" s="266">
        <f t="shared" si="11"/>
        <v>0</v>
      </c>
      <c r="Z32" s="266">
        <f t="shared" si="11"/>
        <v>0</v>
      </c>
      <c r="AA32" s="266">
        <f t="shared" si="11"/>
        <v>0</v>
      </c>
      <c r="AB32" s="266">
        <f t="shared" si="11"/>
        <v>0</v>
      </c>
      <c r="AC32" s="266">
        <f t="shared" si="11"/>
        <v>0</v>
      </c>
      <c r="AD32" s="266">
        <f t="shared" si="11"/>
        <v>0</v>
      </c>
      <c r="AE32" s="206" t="str">
        <f t="shared" si="6"/>
        <v/>
      </c>
    </row>
    <row r="33" spans="1:31" outlineLevel="1" x14ac:dyDescent="0.25">
      <c r="A33" s="100"/>
      <c r="B33" s="268">
        <f t="shared" si="7"/>
        <v>26</v>
      </c>
      <c r="C33" s="65" t="str">
        <f>IFERROR(IF('Input| Setup'!E33="","",'Input| Setup'!E33),"")</f>
        <v/>
      </c>
      <c r="D33" s="279"/>
      <c r="E33" s="279"/>
      <c r="F33" s="279"/>
      <c r="G33" s="279"/>
      <c r="H33" s="279"/>
      <c r="I33" s="279"/>
      <c r="J33" s="279"/>
      <c r="K33" s="206" t="str">
        <f t="shared" si="4"/>
        <v/>
      </c>
      <c r="M33" s="211" t="str" cm="1">
        <f t="array" ref="M33">IFERROR(INDEX('Input| Setup'!$E$8:$E$37,SMALL(IF('Input| Setup'!$F$8:$F$37="Dx",ROW('Input| Setup'!$F$8:$F$37)-ROW('Input| Setup'!$F$8)+1),ROWS('Input| Setup'!$F$8:$F33))),"")</f>
        <v/>
      </c>
      <c r="N33" s="266">
        <f t="shared" si="10"/>
        <v>0</v>
      </c>
      <c r="O33" s="266">
        <f t="shared" si="10"/>
        <v>0</v>
      </c>
      <c r="P33" s="266">
        <f t="shared" si="10"/>
        <v>0</v>
      </c>
      <c r="Q33" s="266">
        <f t="shared" si="10"/>
        <v>0</v>
      </c>
      <c r="R33" s="266">
        <f t="shared" si="10"/>
        <v>0</v>
      </c>
      <c r="S33" s="266">
        <f t="shared" si="10"/>
        <v>0</v>
      </c>
      <c r="T33" s="266">
        <f t="shared" si="10"/>
        <v>0</v>
      </c>
      <c r="U33" s="206" t="str">
        <f t="shared" si="5"/>
        <v/>
      </c>
      <c r="V33" s="65"/>
      <c r="W33" s="211" t="str" cm="1">
        <f t="array" ref="W33">IFERROR(INDEX('Input| Setup'!$E$8:$E$37,SMALL(IF('Input| Setup'!$F$8:$F$37="Tx",ROW('Input| Setup'!$F$8:$F$37)-ROW('Input| Setup'!$F$8)+1),ROWS('Input| Setup'!$F$8:$F33))),"")</f>
        <v/>
      </c>
      <c r="X33" s="266">
        <f t="shared" si="11"/>
        <v>0</v>
      </c>
      <c r="Y33" s="266">
        <f t="shared" si="11"/>
        <v>0</v>
      </c>
      <c r="Z33" s="266">
        <f t="shared" si="11"/>
        <v>0</v>
      </c>
      <c r="AA33" s="266">
        <f t="shared" si="11"/>
        <v>0</v>
      </c>
      <c r="AB33" s="266">
        <f t="shared" si="11"/>
        <v>0</v>
      </c>
      <c r="AC33" s="266">
        <f t="shared" si="11"/>
        <v>0</v>
      </c>
      <c r="AD33" s="266">
        <f t="shared" si="11"/>
        <v>0</v>
      </c>
      <c r="AE33" s="206" t="str">
        <f t="shared" si="6"/>
        <v/>
      </c>
    </row>
    <row r="34" spans="1:31" outlineLevel="1" x14ac:dyDescent="0.25">
      <c r="A34" s="100"/>
      <c r="B34" s="268">
        <f t="shared" si="7"/>
        <v>27</v>
      </c>
      <c r="C34" s="65" t="str">
        <f>IFERROR(IF('Input| Setup'!E34="","",'Input| Setup'!E34),"")</f>
        <v/>
      </c>
      <c r="D34" s="279"/>
      <c r="E34" s="279"/>
      <c r="F34" s="279"/>
      <c r="G34" s="279"/>
      <c r="H34" s="279"/>
      <c r="I34" s="279"/>
      <c r="J34" s="279"/>
      <c r="K34" s="206" t="str">
        <f t="shared" si="4"/>
        <v/>
      </c>
      <c r="M34" s="211" t="str" cm="1">
        <f t="array" ref="M34">IFERROR(INDEX('Input| Setup'!$E$8:$E$37,SMALL(IF('Input| Setup'!$F$8:$F$37="Dx",ROW('Input| Setup'!$F$8:$F$37)-ROW('Input| Setup'!$F$8)+1),ROWS('Input| Setup'!$F$8:$F34))),"")</f>
        <v/>
      </c>
      <c r="N34" s="266">
        <f t="shared" si="10"/>
        <v>0</v>
      </c>
      <c r="O34" s="266">
        <f t="shared" si="10"/>
        <v>0</v>
      </c>
      <c r="P34" s="266">
        <f t="shared" si="10"/>
        <v>0</v>
      </c>
      <c r="Q34" s="266">
        <f t="shared" si="10"/>
        <v>0</v>
      </c>
      <c r="R34" s="266">
        <f t="shared" si="10"/>
        <v>0</v>
      </c>
      <c r="S34" s="266">
        <f t="shared" si="10"/>
        <v>0</v>
      </c>
      <c r="T34" s="266">
        <f t="shared" si="10"/>
        <v>0</v>
      </c>
      <c r="U34" s="206" t="str">
        <f t="shared" si="5"/>
        <v/>
      </c>
      <c r="V34" s="65"/>
      <c r="W34" s="211" t="str" cm="1">
        <f t="array" ref="W34">IFERROR(INDEX('Input| Setup'!$E$8:$E$37,SMALL(IF('Input| Setup'!$F$8:$F$37="Tx",ROW('Input| Setup'!$F$8:$F$37)-ROW('Input| Setup'!$F$8)+1),ROWS('Input| Setup'!$F$8:$F34))),"")</f>
        <v/>
      </c>
      <c r="X34" s="266">
        <f t="shared" si="11"/>
        <v>0</v>
      </c>
      <c r="Y34" s="266">
        <f t="shared" si="11"/>
        <v>0</v>
      </c>
      <c r="Z34" s="266">
        <f t="shared" si="11"/>
        <v>0</v>
      </c>
      <c r="AA34" s="266">
        <f t="shared" si="11"/>
        <v>0</v>
      </c>
      <c r="AB34" s="266">
        <f t="shared" si="11"/>
        <v>0</v>
      </c>
      <c r="AC34" s="266">
        <f t="shared" si="11"/>
        <v>0</v>
      </c>
      <c r="AD34" s="266">
        <f t="shared" si="11"/>
        <v>0</v>
      </c>
      <c r="AE34" s="206" t="str">
        <f t="shared" si="6"/>
        <v/>
      </c>
    </row>
    <row r="35" spans="1:31" outlineLevel="1" x14ac:dyDescent="0.25">
      <c r="A35" s="100"/>
      <c r="B35" s="268">
        <f t="shared" si="7"/>
        <v>28</v>
      </c>
      <c r="C35" s="65" t="str">
        <f>IFERROR(IF('Input| Setup'!E35="","",'Input| Setup'!E35),"")</f>
        <v/>
      </c>
      <c r="D35" s="279"/>
      <c r="E35" s="279"/>
      <c r="F35" s="279"/>
      <c r="G35" s="279"/>
      <c r="H35" s="279"/>
      <c r="I35" s="279"/>
      <c r="J35" s="279"/>
      <c r="K35" s="206" t="str">
        <f t="shared" si="4"/>
        <v/>
      </c>
      <c r="M35" s="211" t="str" cm="1">
        <f t="array" ref="M35">IFERROR(INDEX('Input| Setup'!$E$8:$E$37,SMALL(IF('Input| Setup'!$F$8:$F$37="Dx",ROW('Input| Setup'!$F$8:$F$37)-ROW('Input| Setup'!$F$8)+1),ROWS('Input| Setup'!$F$8:$F35))),"")</f>
        <v/>
      </c>
      <c r="N35" s="266">
        <f t="shared" si="10"/>
        <v>0</v>
      </c>
      <c r="O35" s="266">
        <f t="shared" si="10"/>
        <v>0</v>
      </c>
      <c r="P35" s="266">
        <f t="shared" si="10"/>
        <v>0</v>
      </c>
      <c r="Q35" s="266">
        <f t="shared" si="10"/>
        <v>0</v>
      </c>
      <c r="R35" s="266">
        <f t="shared" si="10"/>
        <v>0</v>
      </c>
      <c r="S35" s="266">
        <f t="shared" si="10"/>
        <v>0</v>
      </c>
      <c r="T35" s="266">
        <f t="shared" si="10"/>
        <v>0</v>
      </c>
      <c r="U35" s="206" t="str">
        <f t="shared" si="5"/>
        <v/>
      </c>
      <c r="V35" s="65"/>
      <c r="W35" s="211" t="str" cm="1">
        <f t="array" ref="W35">IFERROR(INDEX('Input| Setup'!$E$8:$E$37,SMALL(IF('Input| Setup'!$F$8:$F$37="Tx",ROW('Input| Setup'!$F$8:$F$37)-ROW('Input| Setup'!$F$8)+1),ROWS('Input| Setup'!$F$8:$F35))),"")</f>
        <v/>
      </c>
      <c r="X35" s="266">
        <f t="shared" si="11"/>
        <v>0</v>
      </c>
      <c r="Y35" s="266">
        <f t="shared" si="11"/>
        <v>0</v>
      </c>
      <c r="Z35" s="266">
        <f t="shared" si="11"/>
        <v>0</v>
      </c>
      <c r="AA35" s="266">
        <f t="shared" si="11"/>
        <v>0</v>
      </c>
      <c r="AB35" s="266">
        <f t="shared" si="11"/>
        <v>0</v>
      </c>
      <c r="AC35" s="266">
        <f t="shared" si="11"/>
        <v>0</v>
      </c>
      <c r="AD35" s="266">
        <f t="shared" si="11"/>
        <v>0</v>
      </c>
      <c r="AE35" s="206" t="str">
        <f t="shared" si="6"/>
        <v/>
      </c>
    </row>
    <row r="36" spans="1:31" outlineLevel="1" x14ac:dyDescent="0.25">
      <c r="A36" s="100"/>
      <c r="B36" s="268">
        <f t="shared" si="7"/>
        <v>29</v>
      </c>
      <c r="C36" s="65" t="str">
        <f>IFERROR(IF('Input| Setup'!E36="","",'Input| Setup'!E36),"")</f>
        <v/>
      </c>
      <c r="D36" s="279"/>
      <c r="E36" s="279"/>
      <c r="F36" s="279"/>
      <c r="G36" s="279"/>
      <c r="H36" s="279"/>
      <c r="I36" s="279"/>
      <c r="J36" s="279"/>
      <c r="K36" s="206" t="str">
        <f t="shared" si="4"/>
        <v/>
      </c>
      <c r="M36" s="211" t="str" cm="1">
        <f t="array" ref="M36">IFERROR(INDEX('Input| Setup'!$E$8:$E$37,SMALL(IF('Input| Setup'!$F$8:$F$37="Dx",ROW('Input| Setup'!$F$8:$F$37)-ROW('Input| Setup'!$F$8)+1),ROWS('Input| Setup'!$F$8:$F36))),"")</f>
        <v/>
      </c>
      <c r="N36" s="266">
        <f t="shared" si="10"/>
        <v>0</v>
      </c>
      <c r="O36" s="266">
        <f t="shared" si="10"/>
        <v>0</v>
      </c>
      <c r="P36" s="266">
        <f t="shared" si="10"/>
        <v>0</v>
      </c>
      <c r="Q36" s="266">
        <f t="shared" si="10"/>
        <v>0</v>
      </c>
      <c r="R36" s="266">
        <f t="shared" si="10"/>
        <v>0</v>
      </c>
      <c r="S36" s="266">
        <f t="shared" si="10"/>
        <v>0</v>
      </c>
      <c r="T36" s="266">
        <f t="shared" si="10"/>
        <v>0</v>
      </c>
      <c r="U36" s="206" t="str">
        <f t="shared" si="5"/>
        <v/>
      </c>
      <c r="V36" s="65"/>
      <c r="W36" s="211" t="str" cm="1">
        <f t="array" ref="W36">IFERROR(INDEX('Input| Setup'!$E$8:$E$37,SMALL(IF('Input| Setup'!$F$8:$F$37="Tx",ROW('Input| Setup'!$F$8:$F$37)-ROW('Input| Setup'!$F$8)+1),ROWS('Input| Setup'!$F$8:$F36))),"")</f>
        <v/>
      </c>
      <c r="X36" s="266">
        <f t="shared" si="11"/>
        <v>0</v>
      </c>
      <c r="Y36" s="266">
        <f t="shared" si="11"/>
        <v>0</v>
      </c>
      <c r="Z36" s="266">
        <f t="shared" si="11"/>
        <v>0</v>
      </c>
      <c r="AA36" s="266">
        <f t="shared" si="11"/>
        <v>0</v>
      </c>
      <c r="AB36" s="266">
        <f t="shared" si="11"/>
        <v>0</v>
      </c>
      <c r="AC36" s="266">
        <f t="shared" si="11"/>
        <v>0</v>
      </c>
      <c r="AD36" s="266">
        <f t="shared" si="11"/>
        <v>0</v>
      </c>
      <c r="AE36" s="206" t="str">
        <f t="shared" si="6"/>
        <v/>
      </c>
    </row>
    <row r="37" spans="1:31" outlineLevel="1" x14ac:dyDescent="0.25">
      <c r="A37" s="100"/>
      <c r="B37" s="268">
        <f t="shared" si="7"/>
        <v>30</v>
      </c>
      <c r="C37" s="65" t="str">
        <f>IFERROR(IF('Input| Setup'!E37="","",'Input| Setup'!E37),"")</f>
        <v/>
      </c>
      <c r="D37" s="279"/>
      <c r="E37" s="279"/>
      <c r="F37" s="279"/>
      <c r="G37" s="279"/>
      <c r="H37" s="279"/>
      <c r="I37" s="279"/>
      <c r="J37" s="279"/>
      <c r="K37" s="206" t="str">
        <f t="shared" si="4"/>
        <v/>
      </c>
      <c r="M37" s="211" t="str" cm="1">
        <f t="array" ref="M37">IFERROR(INDEX('Input| Setup'!$E$8:$E$37,SMALL(IF('Input| Setup'!$F$8:$F$37="Dx",ROW('Input| Setup'!$F$8:$F$37)-ROW('Input| Setup'!$F$8)+1),ROWS('Input| Setup'!$F$8:$F37))),"")</f>
        <v/>
      </c>
      <c r="N37" s="266">
        <f t="shared" si="10"/>
        <v>0</v>
      </c>
      <c r="O37" s="266">
        <f t="shared" si="10"/>
        <v>0</v>
      </c>
      <c r="P37" s="266">
        <f t="shared" si="10"/>
        <v>0</v>
      </c>
      <c r="Q37" s="266">
        <f t="shared" si="10"/>
        <v>0</v>
      </c>
      <c r="R37" s="266">
        <f t="shared" si="10"/>
        <v>0</v>
      </c>
      <c r="S37" s="266">
        <f t="shared" si="10"/>
        <v>0</v>
      </c>
      <c r="T37" s="266">
        <f t="shared" si="10"/>
        <v>0</v>
      </c>
      <c r="U37" s="206" t="str">
        <f t="shared" si="5"/>
        <v/>
      </c>
      <c r="V37" s="65"/>
      <c r="W37" s="211" t="str" cm="1">
        <f t="array" ref="W37">IFERROR(INDEX('Input| Setup'!$E$8:$E$37,SMALL(IF('Input| Setup'!$F$8:$F$37="Tx",ROW('Input| Setup'!$F$8:$F$37)-ROW('Input| Setup'!$F$8)+1),ROWS('Input| Setup'!$F$8:$F37))),"")</f>
        <v/>
      </c>
      <c r="X37" s="266">
        <f t="shared" si="11"/>
        <v>0</v>
      </c>
      <c r="Y37" s="266">
        <f t="shared" si="11"/>
        <v>0</v>
      </c>
      <c r="Z37" s="266">
        <f t="shared" si="11"/>
        <v>0</v>
      </c>
      <c r="AA37" s="266">
        <f t="shared" si="11"/>
        <v>0</v>
      </c>
      <c r="AB37" s="266">
        <f t="shared" si="11"/>
        <v>0</v>
      </c>
      <c r="AC37" s="266">
        <f t="shared" si="11"/>
        <v>0</v>
      </c>
      <c r="AD37" s="266">
        <f t="shared" si="11"/>
        <v>0</v>
      </c>
      <c r="AE37" s="206" t="str">
        <f t="shared" si="6"/>
        <v/>
      </c>
    </row>
    <row r="38" spans="1:31" outlineLevel="1" x14ac:dyDescent="0.25">
      <c r="A38" s="100"/>
      <c r="B38" s="268">
        <f t="shared" si="7"/>
        <v>31</v>
      </c>
      <c r="C38" s="65" t="str">
        <f>IFERROR(IF('Input| Setup'!E38="","",'Input| Setup'!E38),"")</f>
        <v/>
      </c>
      <c r="D38" s="279"/>
      <c r="E38" s="279"/>
      <c r="F38" s="279"/>
      <c r="G38" s="279"/>
      <c r="H38" s="279"/>
      <c r="I38" s="279"/>
      <c r="J38" s="279"/>
      <c r="K38" s="206" t="str">
        <f t="shared" si="4"/>
        <v/>
      </c>
      <c r="M38" s="211" t="str" cm="1">
        <f t="array" ref="M38">IFERROR(INDEX('Input| Setup'!$E$8:$E$37,SMALL(IF('Input| Setup'!$F$8:$F$37="Dx",ROW('Input| Setup'!$F$8:$F$37)-ROW('Input| Setup'!$F$8)+1),ROWS('Input| Setup'!$F$8:$F38))),"")</f>
        <v/>
      </c>
      <c r="N38" s="266">
        <f t="shared" si="10"/>
        <v>0</v>
      </c>
      <c r="O38" s="266">
        <f t="shared" si="10"/>
        <v>0</v>
      </c>
      <c r="P38" s="266">
        <f t="shared" si="10"/>
        <v>0</v>
      </c>
      <c r="Q38" s="266">
        <f t="shared" si="10"/>
        <v>0</v>
      </c>
      <c r="R38" s="266">
        <f t="shared" si="10"/>
        <v>0</v>
      </c>
      <c r="S38" s="266">
        <f t="shared" si="10"/>
        <v>0</v>
      </c>
      <c r="T38" s="266">
        <f t="shared" si="10"/>
        <v>0</v>
      </c>
      <c r="U38" s="206" t="str">
        <f t="shared" si="5"/>
        <v/>
      </c>
      <c r="V38" s="65"/>
      <c r="W38" s="211" t="str" cm="1">
        <f t="array" ref="W38">IFERROR(INDEX('Input| Setup'!$E$8:$E$37,SMALL(IF('Input| Setup'!$F$8:$F$37="Tx",ROW('Input| Setup'!$F$8:$F$37)-ROW('Input| Setup'!$F$8)+1),ROWS('Input| Setup'!$F$8:$F38))),"")</f>
        <v/>
      </c>
      <c r="X38" s="266">
        <f t="shared" si="11"/>
        <v>0</v>
      </c>
      <c r="Y38" s="266">
        <f t="shared" si="11"/>
        <v>0</v>
      </c>
      <c r="Z38" s="266">
        <f t="shared" si="11"/>
        <v>0</v>
      </c>
      <c r="AA38" s="266">
        <f t="shared" si="11"/>
        <v>0</v>
      </c>
      <c r="AB38" s="266">
        <f t="shared" si="11"/>
        <v>0</v>
      </c>
      <c r="AC38" s="266">
        <f t="shared" si="11"/>
        <v>0</v>
      </c>
      <c r="AD38" s="266">
        <f t="shared" si="11"/>
        <v>0</v>
      </c>
      <c r="AE38" s="206" t="str">
        <f t="shared" si="6"/>
        <v/>
      </c>
    </row>
    <row r="39" spans="1:31" outlineLevel="1" x14ac:dyDescent="0.25">
      <c r="A39" s="100"/>
      <c r="B39" s="268">
        <f t="shared" si="7"/>
        <v>32</v>
      </c>
      <c r="C39" s="65" t="str">
        <f>IFERROR(IF('Input| Setup'!E39="","",'Input| Setup'!E39),"")</f>
        <v/>
      </c>
      <c r="D39" s="279"/>
      <c r="E39" s="279"/>
      <c r="F39" s="279"/>
      <c r="G39" s="279"/>
      <c r="H39" s="279"/>
      <c r="I39" s="279"/>
      <c r="J39" s="279"/>
      <c r="K39" s="206" t="str">
        <f t="shared" si="4"/>
        <v/>
      </c>
      <c r="M39" s="211" t="str" cm="1">
        <f t="array" ref="M39">IFERROR(INDEX('Input| Setup'!$E$8:$E$37,SMALL(IF('Input| Setup'!$F$8:$F$37="Dx",ROW('Input| Setup'!$F$8:$F$37)-ROW('Input| Setup'!$F$8)+1),ROWS('Input| Setup'!$F$8:$F39))),"")</f>
        <v/>
      </c>
      <c r="N39" s="266">
        <f t="shared" si="10"/>
        <v>0</v>
      </c>
      <c r="O39" s="266">
        <f t="shared" si="10"/>
        <v>0</v>
      </c>
      <c r="P39" s="266">
        <f t="shared" si="10"/>
        <v>0</v>
      </c>
      <c r="Q39" s="266">
        <f t="shared" si="10"/>
        <v>0</v>
      </c>
      <c r="R39" s="266">
        <f t="shared" si="10"/>
        <v>0</v>
      </c>
      <c r="S39" s="266">
        <f t="shared" si="10"/>
        <v>0</v>
      </c>
      <c r="T39" s="266">
        <f t="shared" si="10"/>
        <v>0</v>
      </c>
      <c r="U39" s="206" t="str">
        <f t="shared" si="5"/>
        <v/>
      </c>
      <c r="V39" s="65"/>
      <c r="W39" s="211" t="str" cm="1">
        <f t="array" ref="W39">IFERROR(INDEX('Input| Setup'!$E$8:$E$37,SMALL(IF('Input| Setup'!$F$8:$F$37="Tx",ROW('Input| Setup'!$F$8:$F$37)-ROW('Input| Setup'!$F$8)+1),ROWS('Input| Setup'!$F$8:$F39))),"")</f>
        <v/>
      </c>
      <c r="X39" s="266">
        <f t="shared" si="11"/>
        <v>0</v>
      </c>
      <c r="Y39" s="266">
        <f t="shared" si="11"/>
        <v>0</v>
      </c>
      <c r="Z39" s="266">
        <f t="shared" si="11"/>
        <v>0</v>
      </c>
      <c r="AA39" s="266">
        <f t="shared" si="11"/>
        <v>0</v>
      </c>
      <c r="AB39" s="266">
        <f t="shared" si="11"/>
        <v>0</v>
      </c>
      <c r="AC39" s="266">
        <f t="shared" si="11"/>
        <v>0</v>
      </c>
      <c r="AD39" s="266">
        <f t="shared" si="11"/>
        <v>0</v>
      </c>
      <c r="AE39" s="206" t="str">
        <f t="shared" si="6"/>
        <v/>
      </c>
    </row>
    <row r="40" spans="1:31" outlineLevel="1" x14ac:dyDescent="0.25">
      <c r="A40" s="100"/>
      <c r="B40" s="268">
        <f t="shared" si="7"/>
        <v>33</v>
      </c>
      <c r="C40" s="65" t="str">
        <f>IFERROR(IF('Input| Setup'!E40="","",'Input| Setup'!E40),"")</f>
        <v/>
      </c>
      <c r="D40" s="279"/>
      <c r="E40" s="279"/>
      <c r="F40" s="279"/>
      <c r="G40" s="279"/>
      <c r="H40" s="279"/>
      <c r="I40" s="279"/>
      <c r="J40" s="279"/>
      <c r="K40" s="206" t="str">
        <f t="shared" si="4"/>
        <v/>
      </c>
      <c r="M40" s="211" t="str" cm="1">
        <f t="array" ref="M40">IFERROR(INDEX('Input| Setup'!$E$8:$E$37,SMALL(IF('Input| Setup'!$F$8:$F$37="Dx",ROW('Input| Setup'!$F$8:$F$37)-ROW('Input| Setup'!$F$8)+1),ROWS('Input| Setup'!$F$8:$F40))),"")</f>
        <v/>
      </c>
      <c r="N40" s="266">
        <f t="shared" si="10"/>
        <v>0</v>
      </c>
      <c r="O40" s="266">
        <f t="shared" si="10"/>
        <v>0</v>
      </c>
      <c r="P40" s="266">
        <f t="shared" si="10"/>
        <v>0</v>
      </c>
      <c r="Q40" s="266">
        <f t="shared" si="10"/>
        <v>0</v>
      </c>
      <c r="R40" s="266">
        <f t="shared" si="10"/>
        <v>0</v>
      </c>
      <c r="S40" s="266">
        <f t="shared" si="10"/>
        <v>0</v>
      </c>
      <c r="T40" s="266">
        <f t="shared" si="10"/>
        <v>0</v>
      </c>
      <c r="U40" s="206" t="str">
        <f t="shared" si="5"/>
        <v/>
      </c>
      <c r="V40" s="65"/>
      <c r="W40" s="211" t="str" cm="1">
        <f t="array" ref="W40">IFERROR(INDEX('Input| Setup'!$E$8:$E$37,SMALL(IF('Input| Setup'!$F$8:$F$37="Tx",ROW('Input| Setup'!$F$8:$F$37)-ROW('Input| Setup'!$F$8)+1),ROWS('Input| Setup'!$F$8:$F40))),"")</f>
        <v/>
      </c>
      <c r="X40" s="266">
        <f t="shared" si="11"/>
        <v>0</v>
      </c>
      <c r="Y40" s="266">
        <f t="shared" si="11"/>
        <v>0</v>
      </c>
      <c r="Z40" s="266">
        <f t="shared" si="11"/>
        <v>0</v>
      </c>
      <c r="AA40" s="266">
        <f t="shared" si="11"/>
        <v>0</v>
      </c>
      <c r="AB40" s="266">
        <f t="shared" si="11"/>
        <v>0</v>
      </c>
      <c r="AC40" s="266">
        <f t="shared" si="11"/>
        <v>0</v>
      </c>
      <c r="AD40" s="266">
        <f t="shared" si="11"/>
        <v>0</v>
      </c>
      <c r="AE40" s="206" t="str">
        <f t="shared" si="6"/>
        <v/>
      </c>
    </row>
    <row r="41" spans="1:31" outlineLevel="1" x14ac:dyDescent="0.25">
      <c r="A41" s="100"/>
      <c r="B41" s="268">
        <f t="shared" si="7"/>
        <v>34</v>
      </c>
      <c r="C41" s="65" t="str">
        <f>IFERROR(IF('Input| Setup'!E41="","",'Input| Setup'!E41),"")</f>
        <v/>
      </c>
      <c r="D41" s="279"/>
      <c r="E41" s="279"/>
      <c r="F41" s="279"/>
      <c r="G41" s="279"/>
      <c r="H41" s="279"/>
      <c r="I41" s="279"/>
      <c r="J41" s="279"/>
      <c r="K41" s="206" t="str">
        <f t="shared" si="4"/>
        <v/>
      </c>
      <c r="M41" s="211" t="str" cm="1">
        <f t="array" ref="M41">IFERROR(INDEX('Input| Setup'!$E$8:$E$37,SMALL(IF('Input| Setup'!$F$8:$F$37="Dx",ROW('Input| Setup'!$F$8:$F$37)-ROW('Input| Setup'!$F$8)+1),ROWS('Input| Setup'!$F$8:$F41))),"")</f>
        <v/>
      </c>
      <c r="N41" s="266">
        <f t="shared" si="10"/>
        <v>0</v>
      </c>
      <c r="O41" s="266">
        <f t="shared" si="10"/>
        <v>0</v>
      </c>
      <c r="P41" s="266">
        <f t="shared" si="10"/>
        <v>0</v>
      </c>
      <c r="Q41" s="266">
        <f t="shared" si="10"/>
        <v>0</v>
      </c>
      <c r="R41" s="266">
        <f t="shared" si="10"/>
        <v>0</v>
      </c>
      <c r="S41" s="266">
        <f t="shared" si="10"/>
        <v>0</v>
      </c>
      <c r="T41" s="266">
        <f t="shared" si="10"/>
        <v>0</v>
      </c>
      <c r="U41" s="206" t="str">
        <f t="shared" si="5"/>
        <v/>
      </c>
      <c r="V41" s="65"/>
      <c r="W41" s="211" t="str" cm="1">
        <f t="array" ref="W41">IFERROR(INDEX('Input| Setup'!$E$8:$E$37,SMALL(IF('Input| Setup'!$F$8:$F$37="Tx",ROW('Input| Setup'!$F$8:$F$37)-ROW('Input| Setup'!$F$8)+1),ROWS('Input| Setup'!$F$8:$F41))),"")</f>
        <v/>
      </c>
      <c r="X41" s="266">
        <f t="shared" si="11"/>
        <v>0</v>
      </c>
      <c r="Y41" s="266">
        <f t="shared" si="11"/>
        <v>0</v>
      </c>
      <c r="Z41" s="266">
        <f t="shared" si="11"/>
        <v>0</v>
      </c>
      <c r="AA41" s="266">
        <f t="shared" si="11"/>
        <v>0</v>
      </c>
      <c r="AB41" s="266">
        <f t="shared" si="11"/>
        <v>0</v>
      </c>
      <c r="AC41" s="266">
        <f t="shared" si="11"/>
        <v>0</v>
      </c>
      <c r="AD41" s="266">
        <f t="shared" si="11"/>
        <v>0</v>
      </c>
      <c r="AE41" s="206" t="str">
        <f t="shared" si="6"/>
        <v/>
      </c>
    </row>
    <row r="42" spans="1:31" outlineLevel="1" x14ac:dyDescent="0.25">
      <c r="A42" s="100"/>
      <c r="B42" s="268">
        <f t="shared" si="7"/>
        <v>35</v>
      </c>
      <c r="C42" s="65" t="str">
        <f>IFERROR(IF('Input| Setup'!E42="","",'Input| Setup'!E42),"")</f>
        <v/>
      </c>
      <c r="D42" s="279"/>
      <c r="E42" s="279"/>
      <c r="F42" s="279"/>
      <c r="G42" s="279"/>
      <c r="H42" s="279"/>
      <c r="I42" s="279"/>
      <c r="J42" s="279"/>
      <c r="K42" s="206" t="str">
        <f t="shared" si="4"/>
        <v/>
      </c>
      <c r="M42" s="211" t="str" cm="1">
        <f t="array" ref="M42">IFERROR(INDEX('Input| Setup'!$E$8:$E$37,SMALL(IF('Input| Setup'!$F$8:$F$37="Dx",ROW('Input| Setup'!$F$8:$F$37)-ROW('Input| Setup'!$F$8)+1),ROWS('Input| Setup'!$F$8:$F42))),"")</f>
        <v/>
      </c>
      <c r="N42" s="266">
        <f t="shared" si="10"/>
        <v>0</v>
      </c>
      <c r="O42" s="266">
        <f t="shared" si="10"/>
        <v>0</v>
      </c>
      <c r="P42" s="266">
        <f t="shared" si="10"/>
        <v>0</v>
      </c>
      <c r="Q42" s="266">
        <f t="shared" si="10"/>
        <v>0</v>
      </c>
      <c r="R42" s="266">
        <f t="shared" si="10"/>
        <v>0</v>
      </c>
      <c r="S42" s="266">
        <f t="shared" si="10"/>
        <v>0</v>
      </c>
      <c r="T42" s="266">
        <f t="shared" si="10"/>
        <v>0</v>
      </c>
      <c r="U42" s="206" t="str">
        <f t="shared" si="5"/>
        <v/>
      </c>
      <c r="V42" s="65"/>
      <c r="W42" s="211" t="str" cm="1">
        <f t="array" ref="W42">IFERROR(INDEX('Input| Setup'!$E$8:$E$37,SMALL(IF('Input| Setup'!$F$8:$F$37="Tx",ROW('Input| Setup'!$F$8:$F$37)-ROW('Input| Setup'!$F$8)+1),ROWS('Input| Setup'!$F$8:$F42))),"")</f>
        <v/>
      </c>
      <c r="X42" s="266">
        <f t="shared" si="11"/>
        <v>0</v>
      </c>
      <c r="Y42" s="266">
        <f t="shared" si="11"/>
        <v>0</v>
      </c>
      <c r="Z42" s="266">
        <f t="shared" si="11"/>
        <v>0</v>
      </c>
      <c r="AA42" s="266">
        <f t="shared" si="11"/>
        <v>0</v>
      </c>
      <c r="AB42" s="266">
        <f t="shared" si="11"/>
        <v>0</v>
      </c>
      <c r="AC42" s="266">
        <f t="shared" si="11"/>
        <v>0</v>
      </c>
      <c r="AD42" s="266">
        <f t="shared" si="11"/>
        <v>0</v>
      </c>
      <c r="AE42" s="206" t="str">
        <f t="shared" si="6"/>
        <v/>
      </c>
    </row>
    <row r="43" spans="1:31" outlineLevel="1" x14ac:dyDescent="0.25">
      <c r="A43" s="100"/>
      <c r="B43" s="268">
        <f t="shared" si="7"/>
        <v>36</v>
      </c>
      <c r="C43" s="65" t="str">
        <f>IFERROR(IF('Input| Setup'!E43="","",'Input| Setup'!E43),"")</f>
        <v/>
      </c>
      <c r="D43" s="279"/>
      <c r="E43" s="279"/>
      <c r="F43" s="279"/>
      <c r="G43" s="279"/>
      <c r="H43" s="279"/>
      <c r="I43" s="279"/>
      <c r="J43" s="279"/>
      <c r="K43" s="206" t="str">
        <f t="shared" si="4"/>
        <v/>
      </c>
      <c r="M43" s="211" t="str" cm="1">
        <f t="array" ref="M43">IFERROR(INDEX('Input| Setup'!$E$8:$E$37,SMALL(IF('Input| Setup'!$F$8:$F$37="Dx",ROW('Input| Setup'!$F$8:$F$37)-ROW('Input| Setup'!$F$8)+1),ROWS('Input| Setup'!$F$8:$F43))),"")</f>
        <v/>
      </c>
      <c r="N43" s="266">
        <f t="shared" si="10"/>
        <v>0</v>
      </c>
      <c r="O43" s="266">
        <f t="shared" si="10"/>
        <v>0</v>
      </c>
      <c r="P43" s="266">
        <f t="shared" si="10"/>
        <v>0</v>
      </c>
      <c r="Q43" s="266">
        <f t="shared" si="10"/>
        <v>0</v>
      </c>
      <c r="R43" s="266">
        <f t="shared" si="10"/>
        <v>0</v>
      </c>
      <c r="S43" s="266">
        <f t="shared" si="10"/>
        <v>0</v>
      </c>
      <c r="T43" s="266">
        <f t="shared" si="10"/>
        <v>0</v>
      </c>
      <c r="U43" s="206" t="str">
        <f t="shared" si="5"/>
        <v/>
      </c>
      <c r="V43" s="65"/>
      <c r="W43" s="211" t="str" cm="1">
        <f t="array" ref="W43">IFERROR(INDEX('Input| Setup'!$E$8:$E$37,SMALL(IF('Input| Setup'!$F$8:$F$37="Tx",ROW('Input| Setup'!$F$8:$F$37)-ROW('Input| Setup'!$F$8)+1),ROWS('Input| Setup'!$F$8:$F43))),"")</f>
        <v/>
      </c>
      <c r="X43" s="266">
        <f t="shared" si="11"/>
        <v>0</v>
      </c>
      <c r="Y43" s="266">
        <f t="shared" si="11"/>
        <v>0</v>
      </c>
      <c r="Z43" s="266">
        <f t="shared" si="11"/>
        <v>0</v>
      </c>
      <c r="AA43" s="266">
        <f t="shared" si="11"/>
        <v>0</v>
      </c>
      <c r="AB43" s="266">
        <f t="shared" si="11"/>
        <v>0</v>
      </c>
      <c r="AC43" s="266">
        <f t="shared" si="11"/>
        <v>0</v>
      </c>
      <c r="AD43" s="266">
        <f t="shared" si="11"/>
        <v>0</v>
      </c>
      <c r="AE43" s="206" t="str">
        <f t="shared" si="6"/>
        <v/>
      </c>
    </row>
    <row r="44" spans="1:31" outlineLevel="1" x14ac:dyDescent="0.25">
      <c r="A44" s="100"/>
      <c r="B44" s="268">
        <f t="shared" si="7"/>
        <v>37</v>
      </c>
      <c r="C44" s="65" t="str">
        <f>IFERROR(IF('Input| Setup'!E44="","",'Input| Setup'!E44),"")</f>
        <v/>
      </c>
      <c r="D44" s="279"/>
      <c r="E44" s="279"/>
      <c r="F44" s="279"/>
      <c r="G44" s="279"/>
      <c r="H44" s="279"/>
      <c r="I44" s="279"/>
      <c r="J44" s="279"/>
      <c r="K44" s="206" t="str">
        <f t="shared" si="4"/>
        <v/>
      </c>
      <c r="M44" s="211" t="str" cm="1">
        <f t="array" ref="M44">IFERROR(INDEX('Input| Setup'!$E$8:$E$37,SMALL(IF('Input| Setup'!$F$8:$F$37="Dx",ROW('Input| Setup'!$F$8:$F$37)-ROW('Input| Setup'!$F$8)+1),ROWS('Input| Setup'!$F$8:$F44))),"")</f>
        <v/>
      </c>
      <c r="N44" s="266">
        <f t="shared" si="10"/>
        <v>0</v>
      </c>
      <c r="O44" s="266">
        <f t="shared" si="10"/>
        <v>0</v>
      </c>
      <c r="P44" s="266">
        <f t="shared" si="10"/>
        <v>0</v>
      </c>
      <c r="Q44" s="266">
        <f t="shared" si="10"/>
        <v>0</v>
      </c>
      <c r="R44" s="266">
        <f t="shared" si="10"/>
        <v>0</v>
      </c>
      <c r="S44" s="266">
        <f t="shared" si="10"/>
        <v>0</v>
      </c>
      <c r="T44" s="266">
        <f t="shared" si="10"/>
        <v>0</v>
      </c>
      <c r="U44" s="206" t="str">
        <f t="shared" si="5"/>
        <v/>
      </c>
      <c r="V44" s="65"/>
      <c r="W44" s="211" t="str" cm="1">
        <f t="array" ref="W44">IFERROR(INDEX('Input| Setup'!$E$8:$E$37,SMALL(IF('Input| Setup'!$F$8:$F$37="Tx",ROW('Input| Setup'!$F$8:$F$37)-ROW('Input| Setup'!$F$8)+1),ROWS('Input| Setup'!$F$8:$F44))),"")</f>
        <v/>
      </c>
      <c r="X44" s="266">
        <f t="shared" si="11"/>
        <v>0</v>
      </c>
      <c r="Y44" s="266">
        <f t="shared" si="11"/>
        <v>0</v>
      </c>
      <c r="Z44" s="266">
        <f t="shared" si="11"/>
        <v>0</v>
      </c>
      <c r="AA44" s="266">
        <f t="shared" si="11"/>
        <v>0</v>
      </c>
      <c r="AB44" s="266">
        <f t="shared" si="11"/>
        <v>0</v>
      </c>
      <c r="AC44" s="266">
        <f t="shared" si="11"/>
        <v>0</v>
      </c>
      <c r="AD44" s="266">
        <f t="shared" si="11"/>
        <v>0</v>
      </c>
      <c r="AE44" s="206" t="str">
        <f t="shared" si="6"/>
        <v/>
      </c>
    </row>
    <row r="45" spans="1:31" outlineLevel="1" x14ac:dyDescent="0.25">
      <c r="A45" s="100"/>
      <c r="B45" s="268">
        <f t="shared" si="7"/>
        <v>38</v>
      </c>
      <c r="C45" s="65" t="str">
        <f>IFERROR(IF('Input| Setup'!E45="","",'Input| Setup'!E45),"")</f>
        <v/>
      </c>
      <c r="D45" s="279"/>
      <c r="E45" s="279"/>
      <c r="F45" s="279"/>
      <c r="G45" s="279"/>
      <c r="H45" s="279"/>
      <c r="I45" s="279"/>
      <c r="J45" s="279"/>
      <c r="K45" s="206" t="str">
        <f t="shared" si="4"/>
        <v/>
      </c>
      <c r="M45" s="211" t="str" cm="1">
        <f t="array" ref="M45">IFERROR(INDEX('Input| Setup'!$E$8:$E$37,SMALL(IF('Input| Setup'!$F$8:$F$37="Dx",ROW('Input| Setup'!$F$8:$F$37)-ROW('Input| Setup'!$F$8)+1),ROWS('Input| Setup'!$F$8:$F45))),"")</f>
        <v/>
      </c>
      <c r="N45" s="266">
        <f t="shared" si="10"/>
        <v>0</v>
      </c>
      <c r="O45" s="266">
        <f t="shared" si="10"/>
        <v>0</v>
      </c>
      <c r="P45" s="266">
        <f t="shared" si="10"/>
        <v>0</v>
      </c>
      <c r="Q45" s="266">
        <f t="shared" si="10"/>
        <v>0</v>
      </c>
      <c r="R45" s="266">
        <f t="shared" si="10"/>
        <v>0</v>
      </c>
      <c r="S45" s="266">
        <f t="shared" si="10"/>
        <v>0</v>
      </c>
      <c r="T45" s="266">
        <f t="shared" si="10"/>
        <v>0</v>
      </c>
      <c r="U45" s="206" t="str">
        <f t="shared" si="5"/>
        <v/>
      </c>
      <c r="V45" s="65"/>
      <c r="W45" s="211" t="str" cm="1">
        <f t="array" ref="W45">IFERROR(INDEX('Input| Setup'!$E$8:$E$37,SMALL(IF('Input| Setup'!$F$8:$F$37="Tx",ROW('Input| Setup'!$F$8:$F$37)-ROW('Input| Setup'!$F$8)+1),ROWS('Input| Setup'!$F$8:$F45))),"")</f>
        <v/>
      </c>
      <c r="X45" s="266">
        <f t="shared" si="11"/>
        <v>0</v>
      </c>
      <c r="Y45" s="266">
        <f t="shared" si="11"/>
        <v>0</v>
      </c>
      <c r="Z45" s="266">
        <f t="shared" si="11"/>
        <v>0</v>
      </c>
      <c r="AA45" s="266">
        <f t="shared" si="11"/>
        <v>0</v>
      </c>
      <c r="AB45" s="266">
        <f t="shared" si="11"/>
        <v>0</v>
      </c>
      <c r="AC45" s="266">
        <f t="shared" si="11"/>
        <v>0</v>
      </c>
      <c r="AD45" s="266">
        <f t="shared" si="11"/>
        <v>0</v>
      </c>
      <c r="AE45" s="206" t="str">
        <f t="shared" si="6"/>
        <v/>
      </c>
    </row>
    <row r="46" spans="1:31" outlineLevel="1" x14ac:dyDescent="0.25">
      <c r="A46" s="100"/>
      <c r="B46" s="268">
        <f t="shared" si="7"/>
        <v>39</v>
      </c>
      <c r="C46" s="65" t="str">
        <f>IFERROR(IF('Input| Setup'!E46="","",'Input| Setup'!E46),"")</f>
        <v/>
      </c>
      <c r="D46" s="279"/>
      <c r="E46" s="279"/>
      <c r="F46" s="279"/>
      <c r="G46" s="279"/>
      <c r="H46" s="279"/>
      <c r="I46" s="279"/>
      <c r="J46" s="279"/>
      <c r="K46" s="206" t="str">
        <f t="shared" si="4"/>
        <v/>
      </c>
      <c r="M46" s="211" t="str" cm="1">
        <f t="array" ref="M46">IFERROR(INDEX('Input| Setup'!$E$8:$E$37,SMALL(IF('Input| Setup'!$F$8:$F$37="Dx",ROW('Input| Setup'!$F$8:$F$37)-ROW('Input| Setup'!$F$8)+1),ROWS('Input| Setup'!$F$8:$F46))),"")</f>
        <v/>
      </c>
      <c r="N46" s="266">
        <f t="shared" si="10"/>
        <v>0</v>
      </c>
      <c r="O46" s="266">
        <f t="shared" si="10"/>
        <v>0</v>
      </c>
      <c r="P46" s="266">
        <f t="shared" si="10"/>
        <v>0</v>
      </c>
      <c r="Q46" s="266">
        <f t="shared" si="10"/>
        <v>0</v>
      </c>
      <c r="R46" s="266">
        <f t="shared" si="10"/>
        <v>0</v>
      </c>
      <c r="S46" s="266">
        <f t="shared" si="10"/>
        <v>0</v>
      </c>
      <c r="T46" s="266">
        <f t="shared" si="10"/>
        <v>0</v>
      </c>
      <c r="U46" s="206" t="str">
        <f t="shared" si="5"/>
        <v/>
      </c>
      <c r="V46" s="65"/>
      <c r="W46" s="211" t="str" cm="1">
        <f t="array" ref="W46">IFERROR(INDEX('Input| Setup'!$E$8:$E$37,SMALL(IF('Input| Setup'!$F$8:$F$37="Tx",ROW('Input| Setup'!$F$8:$F$37)-ROW('Input| Setup'!$F$8)+1),ROWS('Input| Setup'!$F$8:$F46))),"")</f>
        <v/>
      </c>
      <c r="X46" s="266">
        <f t="shared" si="11"/>
        <v>0</v>
      </c>
      <c r="Y46" s="266">
        <f t="shared" si="11"/>
        <v>0</v>
      </c>
      <c r="Z46" s="266">
        <f t="shared" si="11"/>
        <v>0</v>
      </c>
      <c r="AA46" s="266">
        <f t="shared" si="11"/>
        <v>0</v>
      </c>
      <c r="AB46" s="266">
        <f t="shared" si="11"/>
        <v>0</v>
      </c>
      <c r="AC46" s="266">
        <f t="shared" si="11"/>
        <v>0</v>
      </c>
      <c r="AD46" s="266">
        <f t="shared" si="11"/>
        <v>0</v>
      </c>
      <c r="AE46" s="206" t="str">
        <f t="shared" si="6"/>
        <v/>
      </c>
    </row>
    <row r="47" spans="1:31" outlineLevel="1" x14ac:dyDescent="0.25">
      <c r="A47" s="100"/>
      <c r="B47" s="268">
        <f t="shared" si="7"/>
        <v>40</v>
      </c>
      <c r="C47" s="65" t="str">
        <f>IFERROR(IF('Input| Setup'!E47="","",'Input| Setup'!E47),"")</f>
        <v/>
      </c>
      <c r="D47" s="279"/>
      <c r="E47" s="279"/>
      <c r="F47" s="279"/>
      <c r="G47" s="279"/>
      <c r="H47" s="279"/>
      <c r="I47" s="279"/>
      <c r="J47" s="279"/>
      <c r="K47" s="206" t="str">
        <f t="shared" si="4"/>
        <v/>
      </c>
      <c r="M47" s="211" t="str" cm="1">
        <f t="array" ref="M47">IFERROR(INDEX('Input| Setup'!$E$8:$E$37,SMALL(IF('Input| Setup'!$F$8:$F$37="Dx",ROW('Input| Setup'!$F$8:$F$37)-ROW('Input| Setup'!$F$8)+1),ROWS('Input| Setup'!$F$8:$F47))),"")</f>
        <v/>
      </c>
      <c r="N47" s="266">
        <f t="shared" si="10"/>
        <v>0</v>
      </c>
      <c r="O47" s="266">
        <f t="shared" si="10"/>
        <v>0</v>
      </c>
      <c r="P47" s="266">
        <f t="shared" si="10"/>
        <v>0</v>
      </c>
      <c r="Q47" s="266">
        <f t="shared" si="10"/>
        <v>0</v>
      </c>
      <c r="R47" s="266">
        <f t="shared" si="10"/>
        <v>0</v>
      </c>
      <c r="S47" s="266">
        <f t="shared" si="10"/>
        <v>0</v>
      </c>
      <c r="T47" s="266">
        <f t="shared" si="10"/>
        <v>0</v>
      </c>
      <c r="U47" s="206" t="str">
        <f t="shared" si="5"/>
        <v/>
      </c>
      <c r="V47" s="65"/>
      <c r="W47" s="211" t="str" cm="1">
        <f t="array" ref="W47">IFERROR(INDEX('Input| Setup'!$E$8:$E$37,SMALL(IF('Input| Setup'!$F$8:$F$37="Tx",ROW('Input| Setup'!$F$8:$F$37)-ROW('Input| Setup'!$F$8)+1),ROWS('Input| Setup'!$F$8:$F47))),"")</f>
        <v/>
      </c>
      <c r="X47" s="266">
        <f t="shared" si="11"/>
        <v>0</v>
      </c>
      <c r="Y47" s="266">
        <f t="shared" si="11"/>
        <v>0</v>
      </c>
      <c r="Z47" s="266">
        <f t="shared" si="11"/>
        <v>0</v>
      </c>
      <c r="AA47" s="266">
        <f t="shared" si="11"/>
        <v>0</v>
      </c>
      <c r="AB47" s="266">
        <f t="shared" si="11"/>
        <v>0</v>
      </c>
      <c r="AC47" s="266">
        <f t="shared" si="11"/>
        <v>0</v>
      </c>
      <c r="AD47" s="266">
        <f t="shared" si="11"/>
        <v>0</v>
      </c>
      <c r="AE47" s="206" t="str">
        <f t="shared" si="6"/>
        <v/>
      </c>
    </row>
    <row r="48" spans="1:31" outlineLevel="1" x14ac:dyDescent="0.25">
      <c r="A48" s="100"/>
      <c r="B48" s="268">
        <f t="shared" si="7"/>
        <v>41</v>
      </c>
      <c r="C48" s="65" t="str">
        <f>IFERROR(IF('Input| Setup'!E48="","",'Input| Setup'!E48),"")</f>
        <v/>
      </c>
      <c r="D48" s="279"/>
      <c r="E48" s="279"/>
      <c r="F48" s="279"/>
      <c r="G48" s="279"/>
      <c r="H48" s="279"/>
      <c r="I48" s="279"/>
      <c r="J48" s="279"/>
      <c r="K48" s="206" t="str">
        <f t="shared" si="4"/>
        <v/>
      </c>
      <c r="M48" s="211" t="str" cm="1">
        <f t="array" ref="M48">IFERROR(INDEX('Input| Setup'!$E$8:$E$37,SMALL(IF('Input| Setup'!$F$8:$F$37="Dx",ROW('Input| Setup'!$F$8:$F$37)-ROW('Input| Setup'!$F$8)+1),ROWS('Input| Setup'!$F$8:$F48))),"")</f>
        <v/>
      </c>
      <c r="N48" s="266">
        <f t="shared" si="10"/>
        <v>0</v>
      </c>
      <c r="O48" s="266">
        <f t="shared" si="10"/>
        <v>0</v>
      </c>
      <c r="P48" s="266">
        <f t="shared" si="10"/>
        <v>0</v>
      </c>
      <c r="Q48" s="266">
        <f t="shared" si="10"/>
        <v>0</v>
      </c>
      <c r="R48" s="266">
        <f t="shared" si="10"/>
        <v>0</v>
      </c>
      <c r="S48" s="266">
        <f t="shared" si="10"/>
        <v>0</v>
      </c>
      <c r="T48" s="266">
        <f t="shared" si="10"/>
        <v>0</v>
      </c>
      <c r="U48" s="206" t="str">
        <f t="shared" si="5"/>
        <v/>
      </c>
      <c r="V48" s="65"/>
      <c r="W48" s="211" t="str" cm="1">
        <f t="array" ref="W48">IFERROR(INDEX('Input| Setup'!$E$8:$E$37,SMALL(IF('Input| Setup'!$F$8:$F$37="Tx",ROW('Input| Setup'!$F$8:$F$37)-ROW('Input| Setup'!$F$8)+1),ROWS('Input| Setup'!$F$8:$F48))),"")</f>
        <v/>
      </c>
      <c r="X48" s="266">
        <f t="shared" si="11"/>
        <v>0</v>
      </c>
      <c r="Y48" s="266">
        <f t="shared" si="11"/>
        <v>0</v>
      </c>
      <c r="Z48" s="266">
        <f t="shared" si="11"/>
        <v>0</v>
      </c>
      <c r="AA48" s="266">
        <f t="shared" si="11"/>
        <v>0</v>
      </c>
      <c r="AB48" s="266">
        <f t="shared" si="11"/>
        <v>0</v>
      </c>
      <c r="AC48" s="266">
        <f t="shared" si="11"/>
        <v>0</v>
      </c>
      <c r="AD48" s="266">
        <f t="shared" si="11"/>
        <v>0</v>
      </c>
      <c r="AE48" s="206" t="str">
        <f t="shared" si="6"/>
        <v/>
      </c>
    </row>
    <row r="49" spans="1:31" outlineLevel="1" x14ac:dyDescent="0.25">
      <c r="A49" s="100"/>
      <c r="B49" s="268">
        <f t="shared" si="7"/>
        <v>42</v>
      </c>
      <c r="C49" s="65" t="str">
        <f>IFERROR(IF('Input| Setup'!E49="","",'Input| Setup'!E49),"")</f>
        <v/>
      </c>
      <c r="D49" s="279"/>
      <c r="E49" s="279"/>
      <c r="F49" s="279"/>
      <c r="G49" s="279"/>
      <c r="H49" s="279"/>
      <c r="I49" s="279"/>
      <c r="J49" s="279"/>
      <c r="K49" s="206" t="str">
        <f t="shared" si="4"/>
        <v/>
      </c>
      <c r="M49" s="211" t="str" cm="1">
        <f t="array" ref="M49">IFERROR(INDEX('Input| Setup'!$E$8:$E$37,SMALL(IF('Input| Setup'!$F$8:$F$37="Dx",ROW('Input| Setup'!$F$8:$F$37)-ROW('Input| Setup'!$F$8)+1),ROWS('Input| Setup'!$F$8:$F49))),"")</f>
        <v/>
      </c>
      <c r="N49" s="266">
        <f t="shared" si="10"/>
        <v>0</v>
      </c>
      <c r="O49" s="266">
        <f t="shared" si="10"/>
        <v>0</v>
      </c>
      <c r="P49" s="266">
        <f t="shared" si="10"/>
        <v>0</v>
      </c>
      <c r="Q49" s="266">
        <f t="shared" si="10"/>
        <v>0</v>
      </c>
      <c r="R49" s="266">
        <f t="shared" si="10"/>
        <v>0</v>
      </c>
      <c r="S49" s="266">
        <f t="shared" si="10"/>
        <v>0</v>
      </c>
      <c r="T49" s="266">
        <f t="shared" si="10"/>
        <v>0</v>
      </c>
      <c r="U49" s="206" t="str">
        <f t="shared" si="5"/>
        <v/>
      </c>
      <c r="V49" s="65"/>
      <c r="W49" s="211" t="str" cm="1">
        <f t="array" ref="W49">IFERROR(INDEX('Input| Setup'!$E$8:$E$37,SMALL(IF('Input| Setup'!$F$8:$F$37="Tx",ROW('Input| Setup'!$F$8:$F$37)-ROW('Input| Setup'!$F$8)+1),ROWS('Input| Setup'!$F$8:$F49))),"")</f>
        <v/>
      </c>
      <c r="X49" s="266">
        <f t="shared" si="11"/>
        <v>0</v>
      </c>
      <c r="Y49" s="266">
        <f t="shared" si="11"/>
        <v>0</v>
      </c>
      <c r="Z49" s="266">
        <f t="shared" si="11"/>
        <v>0</v>
      </c>
      <c r="AA49" s="266">
        <f t="shared" si="11"/>
        <v>0</v>
      </c>
      <c r="AB49" s="266">
        <f t="shared" si="11"/>
        <v>0</v>
      </c>
      <c r="AC49" s="266">
        <f t="shared" si="11"/>
        <v>0</v>
      </c>
      <c r="AD49" s="266">
        <f t="shared" si="11"/>
        <v>0</v>
      </c>
      <c r="AE49" s="206" t="str">
        <f t="shared" si="6"/>
        <v/>
      </c>
    </row>
    <row r="50" spans="1:31" outlineLevel="1" x14ac:dyDescent="0.25">
      <c r="A50" s="100"/>
      <c r="B50" s="268">
        <f t="shared" si="7"/>
        <v>43</v>
      </c>
      <c r="C50" s="65" t="str">
        <f>IFERROR(IF('Input| Setup'!E50="","",'Input| Setup'!E50),"")</f>
        <v/>
      </c>
      <c r="D50" s="279"/>
      <c r="E50" s="279"/>
      <c r="F50" s="279"/>
      <c r="G50" s="279"/>
      <c r="H50" s="279"/>
      <c r="I50" s="279"/>
      <c r="J50" s="279"/>
      <c r="K50" s="206" t="str">
        <f t="shared" si="4"/>
        <v/>
      </c>
      <c r="M50" s="211" t="str" cm="1">
        <f t="array" ref="M50">IFERROR(INDEX('Input| Setup'!$E$8:$E$37,SMALL(IF('Input| Setup'!$F$8:$F$37="Dx",ROW('Input| Setup'!$F$8:$F$37)-ROW('Input| Setup'!$F$8)+1),ROWS('Input| Setup'!$F$8:$F50))),"")</f>
        <v/>
      </c>
      <c r="N50" s="266">
        <f t="shared" si="10"/>
        <v>0</v>
      </c>
      <c r="O50" s="266">
        <f t="shared" si="10"/>
        <v>0</v>
      </c>
      <c r="P50" s="266">
        <f t="shared" si="10"/>
        <v>0</v>
      </c>
      <c r="Q50" s="266">
        <f t="shared" si="10"/>
        <v>0</v>
      </c>
      <c r="R50" s="266">
        <f t="shared" si="10"/>
        <v>0</v>
      </c>
      <c r="S50" s="266">
        <f t="shared" si="10"/>
        <v>0</v>
      </c>
      <c r="T50" s="266">
        <f t="shared" si="10"/>
        <v>0</v>
      </c>
      <c r="U50" s="206" t="str">
        <f t="shared" si="5"/>
        <v/>
      </c>
      <c r="V50" s="65"/>
      <c r="W50" s="211" t="str" cm="1">
        <f t="array" ref="W50">IFERROR(INDEX('Input| Setup'!$E$8:$E$37,SMALL(IF('Input| Setup'!$F$8:$F$37="Tx",ROW('Input| Setup'!$F$8:$F$37)-ROW('Input| Setup'!$F$8)+1),ROWS('Input| Setup'!$F$8:$F50))),"")</f>
        <v/>
      </c>
      <c r="X50" s="266">
        <f t="shared" si="11"/>
        <v>0</v>
      </c>
      <c r="Y50" s="266">
        <f t="shared" si="11"/>
        <v>0</v>
      </c>
      <c r="Z50" s="266">
        <f t="shared" si="11"/>
        <v>0</v>
      </c>
      <c r="AA50" s="266">
        <f t="shared" si="11"/>
        <v>0</v>
      </c>
      <c r="AB50" s="266">
        <f t="shared" si="11"/>
        <v>0</v>
      </c>
      <c r="AC50" s="266">
        <f t="shared" si="11"/>
        <v>0</v>
      </c>
      <c r="AD50" s="266">
        <f t="shared" si="11"/>
        <v>0</v>
      </c>
      <c r="AE50" s="206" t="str">
        <f t="shared" si="6"/>
        <v/>
      </c>
    </row>
    <row r="51" spans="1:31" outlineLevel="1" x14ac:dyDescent="0.25">
      <c r="A51" s="100"/>
      <c r="B51" s="268">
        <f t="shared" si="7"/>
        <v>44</v>
      </c>
      <c r="C51" s="65" t="str">
        <f>IFERROR(IF('Input| Setup'!E51="","",'Input| Setup'!E51),"")</f>
        <v/>
      </c>
      <c r="D51" s="279"/>
      <c r="E51" s="279"/>
      <c r="F51" s="279"/>
      <c r="G51" s="279"/>
      <c r="H51" s="279"/>
      <c r="I51" s="279"/>
      <c r="J51" s="279"/>
      <c r="K51" s="206" t="str">
        <f t="shared" si="4"/>
        <v/>
      </c>
      <c r="M51" s="211" t="str" cm="1">
        <f t="array" ref="M51">IFERROR(INDEX('Input| Setup'!$E$8:$E$37,SMALL(IF('Input| Setup'!$F$8:$F$37="Dx",ROW('Input| Setup'!$F$8:$F$37)-ROW('Input| Setup'!$F$8)+1),ROWS('Input| Setup'!$F$8:$F51))),"")</f>
        <v/>
      </c>
      <c r="N51" s="266">
        <f t="shared" si="10"/>
        <v>0</v>
      </c>
      <c r="O51" s="266">
        <f t="shared" si="10"/>
        <v>0</v>
      </c>
      <c r="P51" s="266">
        <f t="shared" si="10"/>
        <v>0</v>
      </c>
      <c r="Q51" s="266">
        <f t="shared" si="10"/>
        <v>0</v>
      </c>
      <c r="R51" s="266">
        <f t="shared" si="10"/>
        <v>0</v>
      </c>
      <c r="S51" s="266">
        <f t="shared" si="10"/>
        <v>0</v>
      </c>
      <c r="T51" s="266">
        <f t="shared" si="10"/>
        <v>0</v>
      </c>
      <c r="U51" s="206" t="str">
        <f t="shared" si="5"/>
        <v/>
      </c>
      <c r="V51" s="65"/>
      <c r="W51" s="211" t="str" cm="1">
        <f t="array" ref="W51">IFERROR(INDEX('Input| Setup'!$E$8:$E$37,SMALL(IF('Input| Setup'!$F$8:$F$37="Tx",ROW('Input| Setup'!$F$8:$F$37)-ROW('Input| Setup'!$F$8)+1),ROWS('Input| Setup'!$F$8:$F51))),"")</f>
        <v/>
      </c>
      <c r="X51" s="266">
        <f t="shared" si="11"/>
        <v>0</v>
      </c>
      <c r="Y51" s="266">
        <f t="shared" si="11"/>
        <v>0</v>
      </c>
      <c r="Z51" s="266">
        <f t="shared" si="11"/>
        <v>0</v>
      </c>
      <c r="AA51" s="266">
        <f t="shared" si="11"/>
        <v>0</v>
      </c>
      <c r="AB51" s="266">
        <f t="shared" si="11"/>
        <v>0</v>
      </c>
      <c r="AC51" s="266">
        <f t="shared" si="11"/>
        <v>0</v>
      </c>
      <c r="AD51" s="266">
        <f t="shared" si="11"/>
        <v>0</v>
      </c>
      <c r="AE51" s="206" t="str">
        <f t="shared" si="6"/>
        <v/>
      </c>
    </row>
    <row r="52" spans="1:31" outlineLevel="1" x14ac:dyDescent="0.25">
      <c r="A52" s="100"/>
      <c r="B52" s="268">
        <f t="shared" si="7"/>
        <v>45</v>
      </c>
      <c r="C52" s="65" t="str">
        <f>IFERROR(IF('Input| Setup'!E52="","",'Input| Setup'!E52),"")</f>
        <v/>
      </c>
      <c r="D52" s="279"/>
      <c r="E52" s="279"/>
      <c r="F52" s="279"/>
      <c r="G52" s="279"/>
      <c r="H52" s="279"/>
      <c r="I52" s="279"/>
      <c r="J52" s="279"/>
      <c r="K52" s="206" t="str">
        <f t="shared" si="4"/>
        <v/>
      </c>
      <c r="M52" s="211" t="str" cm="1">
        <f t="array" ref="M52">IFERROR(INDEX('Input| Setup'!$E$8:$E$37,SMALL(IF('Input| Setup'!$F$8:$F$37="Dx",ROW('Input| Setup'!$F$8:$F$37)-ROW('Input| Setup'!$F$8)+1),ROWS('Input| Setup'!$F$8:$F52))),"")</f>
        <v/>
      </c>
      <c r="N52" s="266">
        <f t="shared" si="10"/>
        <v>0</v>
      </c>
      <c r="O52" s="266">
        <f t="shared" si="10"/>
        <v>0</v>
      </c>
      <c r="P52" s="266">
        <f t="shared" si="10"/>
        <v>0</v>
      </c>
      <c r="Q52" s="266">
        <f t="shared" si="10"/>
        <v>0</v>
      </c>
      <c r="R52" s="266">
        <f t="shared" si="10"/>
        <v>0</v>
      </c>
      <c r="S52" s="266">
        <f t="shared" si="10"/>
        <v>0</v>
      </c>
      <c r="T52" s="266">
        <f t="shared" si="10"/>
        <v>0</v>
      </c>
      <c r="U52" s="206" t="str">
        <f t="shared" si="5"/>
        <v/>
      </c>
      <c r="V52" s="65"/>
      <c r="W52" s="211" t="str" cm="1">
        <f t="array" ref="W52">IFERROR(INDEX('Input| Setup'!$E$8:$E$37,SMALL(IF('Input| Setup'!$F$8:$F$37="Tx",ROW('Input| Setup'!$F$8:$F$37)-ROW('Input| Setup'!$F$8)+1),ROWS('Input| Setup'!$F$8:$F52))),"")</f>
        <v/>
      </c>
      <c r="X52" s="266">
        <f t="shared" si="11"/>
        <v>0</v>
      </c>
      <c r="Y52" s="266">
        <f t="shared" si="11"/>
        <v>0</v>
      </c>
      <c r="Z52" s="266">
        <f t="shared" si="11"/>
        <v>0</v>
      </c>
      <c r="AA52" s="266">
        <f t="shared" si="11"/>
        <v>0</v>
      </c>
      <c r="AB52" s="266">
        <f t="shared" si="11"/>
        <v>0</v>
      </c>
      <c r="AC52" s="266">
        <f t="shared" si="11"/>
        <v>0</v>
      </c>
      <c r="AD52" s="266">
        <f t="shared" si="11"/>
        <v>0</v>
      </c>
      <c r="AE52" s="206" t="str">
        <f t="shared" si="6"/>
        <v/>
      </c>
    </row>
    <row r="53" spans="1:31" outlineLevel="1" x14ac:dyDescent="0.25">
      <c r="A53" s="100"/>
      <c r="B53" s="268">
        <f t="shared" si="7"/>
        <v>46</v>
      </c>
      <c r="C53" s="65" t="str">
        <f>IFERROR(IF('Input| Setup'!E53="","",'Input| Setup'!E53),"")</f>
        <v/>
      </c>
      <c r="D53" s="279"/>
      <c r="E53" s="279"/>
      <c r="F53" s="279"/>
      <c r="G53" s="279"/>
      <c r="H53" s="279"/>
      <c r="I53" s="279"/>
      <c r="J53" s="279"/>
      <c r="K53" s="206" t="str">
        <f t="shared" si="4"/>
        <v/>
      </c>
      <c r="M53" s="211" t="str" cm="1">
        <f t="array" ref="M53">IFERROR(INDEX('Input| Setup'!$E$8:$E$37,SMALL(IF('Input| Setup'!$F$8:$F$37="Dx",ROW('Input| Setup'!$F$8:$F$37)-ROW('Input| Setup'!$F$8)+1),ROWS('Input| Setup'!$F$8:$F53))),"")</f>
        <v/>
      </c>
      <c r="N53" s="266">
        <f t="shared" si="10"/>
        <v>0</v>
      </c>
      <c r="O53" s="266">
        <f t="shared" si="10"/>
        <v>0</v>
      </c>
      <c r="P53" s="266">
        <f t="shared" si="10"/>
        <v>0</v>
      </c>
      <c r="Q53" s="266">
        <f t="shared" si="10"/>
        <v>0</v>
      </c>
      <c r="R53" s="266">
        <f t="shared" si="10"/>
        <v>0</v>
      </c>
      <c r="S53" s="266">
        <f t="shared" si="10"/>
        <v>0</v>
      </c>
      <c r="T53" s="266">
        <f t="shared" si="10"/>
        <v>0</v>
      </c>
      <c r="U53" s="206" t="str">
        <f t="shared" si="5"/>
        <v/>
      </c>
      <c r="V53" s="65"/>
      <c r="W53" s="211" t="str" cm="1">
        <f t="array" ref="W53">IFERROR(INDEX('Input| Setup'!$E$8:$E$37,SMALL(IF('Input| Setup'!$F$8:$F$37="Tx",ROW('Input| Setup'!$F$8:$F$37)-ROW('Input| Setup'!$F$8)+1),ROWS('Input| Setup'!$F$8:$F53))),"")</f>
        <v/>
      </c>
      <c r="X53" s="266">
        <f t="shared" si="11"/>
        <v>0</v>
      </c>
      <c r="Y53" s="266">
        <f t="shared" si="11"/>
        <v>0</v>
      </c>
      <c r="Z53" s="266">
        <f t="shared" si="11"/>
        <v>0</v>
      </c>
      <c r="AA53" s="266">
        <f t="shared" si="11"/>
        <v>0</v>
      </c>
      <c r="AB53" s="266">
        <f t="shared" si="11"/>
        <v>0</v>
      </c>
      <c r="AC53" s="266">
        <f t="shared" si="11"/>
        <v>0</v>
      </c>
      <c r="AD53" s="266">
        <f t="shared" si="11"/>
        <v>0</v>
      </c>
      <c r="AE53" s="206" t="str">
        <f t="shared" si="6"/>
        <v/>
      </c>
    </row>
    <row r="54" spans="1:31" outlineLevel="1" x14ac:dyDescent="0.25">
      <c r="A54" s="100"/>
      <c r="B54" s="268">
        <f t="shared" si="7"/>
        <v>47</v>
      </c>
      <c r="C54" s="65" t="str">
        <f>IFERROR(IF('Input| Setup'!E54="","",'Input| Setup'!E54),"")</f>
        <v/>
      </c>
      <c r="D54" s="279"/>
      <c r="E54" s="279"/>
      <c r="F54" s="279"/>
      <c r="G54" s="279"/>
      <c r="H54" s="279"/>
      <c r="I54" s="279"/>
      <c r="J54" s="279"/>
      <c r="K54" s="206" t="str">
        <f t="shared" si="4"/>
        <v/>
      </c>
      <c r="M54" s="211" t="str" cm="1">
        <f t="array" ref="M54">IFERROR(INDEX('Input| Setup'!$E$8:$E$37,SMALL(IF('Input| Setup'!$F$8:$F$37="Dx",ROW('Input| Setup'!$F$8:$F$37)-ROW('Input| Setup'!$F$8)+1),ROWS('Input| Setup'!$F$8:$F54))),"")</f>
        <v/>
      </c>
      <c r="N54" s="266">
        <f t="shared" si="10"/>
        <v>0</v>
      </c>
      <c r="O54" s="266">
        <f t="shared" si="10"/>
        <v>0</v>
      </c>
      <c r="P54" s="266">
        <f t="shared" si="10"/>
        <v>0</v>
      </c>
      <c r="Q54" s="266">
        <f t="shared" si="10"/>
        <v>0</v>
      </c>
      <c r="R54" s="266">
        <f t="shared" si="10"/>
        <v>0</v>
      </c>
      <c r="S54" s="266">
        <f t="shared" si="10"/>
        <v>0</v>
      </c>
      <c r="T54" s="266">
        <f t="shared" si="10"/>
        <v>0</v>
      </c>
      <c r="U54" s="206" t="str">
        <f t="shared" si="5"/>
        <v/>
      </c>
      <c r="V54" s="65"/>
      <c r="W54" s="211" t="str" cm="1">
        <f t="array" ref="W54">IFERROR(INDEX('Input| Setup'!$E$8:$E$37,SMALL(IF('Input| Setup'!$F$8:$F$37="Tx",ROW('Input| Setup'!$F$8:$F$37)-ROW('Input| Setup'!$F$8)+1),ROWS('Input| Setup'!$F$8:$F54))),"")</f>
        <v/>
      </c>
      <c r="X54" s="266">
        <f t="shared" si="11"/>
        <v>0</v>
      </c>
      <c r="Y54" s="266">
        <f t="shared" si="11"/>
        <v>0</v>
      </c>
      <c r="Z54" s="266">
        <f t="shared" si="11"/>
        <v>0</v>
      </c>
      <c r="AA54" s="266">
        <f t="shared" si="11"/>
        <v>0</v>
      </c>
      <c r="AB54" s="266">
        <f t="shared" si="11"/>
        <v>0</v>
      </c>
      <c r="AC54" s="266">
        <f t="shared" si="11"/>
        <v>0</v>
      </c>
      <c r="AD54" s="266">
        <f t="shared" si="11"/>
        <v>0</v>
      </c>
      <c r="AE54" s="206" t="str">
        <f t="shared" si="6"/>
        <v/>
      </c>
    </row>
    <row r="55" spans="1:31" outlineLevel="1" x14ac:dyDescent="0.25">
      <c r="A55" s="100"/>
      <c r="B55" s="268">
        <f t="shared" si="7"/>
        <v>48</v>
      </c>
      <c r="C55" s="65" t="str">
        <f>IFERROR(IF('Input| Setup'!E55="","",'Input| Setup'!E55),"")</f>
        <v/>
      </c>
      <c r="D55" s="279"/>
      <c r="E55" s="279"/>
      <c r="F55" s="279"/>
      <c r="G55" s="279"/>
      <c r="H55" s="279"/>
      <c r="I55" s="279"/>
      <c r="J55" s="279"/>
      <c r="K55" s="206" t="str">
        <f t="shared" si="4"/>
        <v/>
      </c>
      <c r="M55" s="211" t="str" cm="1">
        <f t="array" ref="M55">IFERROR(INDEX('Input| Setup'!$E$8:$E$37,SMALL(IF('Input| Setup'!$F$8:$F$37="Dx",ROW('Input| Setup'!$F$8:$F$37)-ROW('Input| Setup'!$F$8)+1),ROWS('Input| Setup'!$F$8:$F55))),"")</f>
        <v/>
      </c>
      <c r="N55" s="266">
        <f t="shared" si="10"/>
        <v>0</v>
      </c>
      <c r="O55" s="266">
        <f t="shared" si="10"/>
        <v>0</v>
      </c>
      <c r="P55" s="266">
        <f t="shared" si="10"/>
        <v>0</v>
      </c>
      <c r="Q55" s="266">
        <f t="shared" si="10"/>
        <v>0</v>
      </c>
      <c r="R55" s="266">
        <f t="shared" si="10"/>
        <v>0</v>
      </c>
      <c r="S55" s="266">
        <f t="shared" si="10"/>
        <v>0</v>
      </c>
      <c r="T55" s="266">
        <f t="shared" si="10"/>
        <v>0</v>
      </c>
      <c r="U55" s="206" t="str">
        <f t="shared" si="5"/>
        <v/>
      </c>
      <c r="V55" s="65"/>
      <c r="W55" s="211" t="str" cm="1">
        <f t="array" ref="W55">IFERROR(INDEX('Input| Setup'!$E$8:$E$37,SMALL(IF('Input| Setup'!$F$8:$F$37="Tx",ROW('Input| Setup'!$F$8:$F$37)-ROW('Input| Setup'!$F$8)+1),ROWS('Input| Setup'!$F$8:$F55))),"")</f>
        <v/>
      </c>
      <c r="X55" s="266">
        <f t="shared" si="11"/>
        <v>0</v>
      </c>
      <c r="Y55" s="266">
        <f t="shared" si="11"/>
        <v>0</v>
      </c>
      <c r="Z55" s="266">
        <f t="shared" si="11"/>
        <v>0</v>
      </c>
      <c r="AA55" s="266">
        <f t="shared" si="11"/>
        <v>0</v>
      </c>
      <c r="AB55" s="266">
        <f t="shared" si="11"/>
        <v>0</v>
      </c>
      <c r="AC55" s="266">
        <f t="shared" si="11"/>
        <v>0</v>
      </c>
      <c r="AD55" s="266">
        <f t="shared" si="11"/>
        <v>0</v>
      </c>
      <c r="AE55" s="206" t="str">
        <f t="shared" si="6"/>
        <v/>
      </c>
    </row>
    <row r="56" spans="1:31" outlineLevel="1" x14ac:dyDescent="0.25">
      <c r="A56" s="100"/>
      <c r="B56" s="268">
        <f t="shared" si="7"/>
        <v>49</v>
      </c>
      <c r="C56" s="65" t="str">
        <f>IFERROR(IF('Input| Setup'!E56="","",'Input| Setup'!E56),"")</f>
        <v/>
      </c>
      <c r="D56" s="279"/>
      <c r="E56" s="279"/>
      <c r="F56" s="279"/>
      <c r="G56" s="279"/>
      <c r="H56" s="279"/>
      <c r="I56" s="279"/>
      <c r="J56" s="279"/>
      <c r="K56" s="206" t="str">
        <f t="shared" si="4"/>
        <v/>
      </c>
      <c r="M56" s="211" t="str" cm="1">
        <f t="array" ref="M56">IFERROR(INDEX('Input| Setup'!$E$8:$E$37,SMALL(IF('Input| Setup'!$F$8:$F$37="Dx",ROW('Input| Setup'!$F$8:$F$37)-ROW('Input| Setup'!$F$8)+1),ROWS('Input| Setup'!$F$8:$F56))),"")</f>
        <v/>
      </c>
      <c r="N56" s="266">
        <f t="shared" si="10"/>
        <v>0</v>
      </c>
      <c r="O56" s="266">
        <f t="shared" si="10"/>
        <v>0</v>
      </c>
      <c r="P56" s="266">
        <f t="shared" si="10"/>
        <v>0</v>
      </c>
      <c r="Q56" s="266">
        <f t="shared" si="10"/>
        <v>0</v>
      </c>
      <c r="R56" s="266">
        <f t="shared" si="10"/>
        <v>0</v>
      </c>
      <c r="S56" s="266">
        <f t="shared" si="10"/>
        <v>0</v>
      </c>
      <c r="T56" s="266">
        <f t="shared" si="10"/>
        <v>0</v>
      </c>
      <c r="U56" s="206" t="str">
        <f t="shared" si="5"/>
        <v/>
      </c>
      <c r="V56" s="65"/>
      <c r="W56" s="211" t="str" cm="1">
        <f t="array" ref="W56">IFERROR(INDEX('Input| Setup'!$E$8:$E$37,SMALL(IF('Input| Setup'!$F$8:$F$37="Tx",ROW('Input| Setup'!$F$8:$F$37)-ROW('Input| Setup'!$F$8)+1),ROWS('Input| Setup'!$F$8:$F56))),"")</f>
        <v/>
      </c>
      <c r="X56" s="266">
        <f t="shared" si="11"/>
        <v>0</v>
      </c>
      <c r="Y56" s="266">
        <f t="shared" si="11"/>
        <v>0</v>
      </c>
      <c r="Z56" s="266">
        <f t="shared" si="11"/>
        <v>0</v>
      </c>
      <c r="AA56" s="266">
        <f t="shared" si="11"/>
        <v>0</v>
      </c>
      <c r="AB56" s="266">
        <f t="shared" si="11"/>
        <v>0</v>
      </c>
      <c r="AC56" s="266">
        <f t="shared" si="11"/>
        <v>0</v>
      </c>
      <c r="AD56" s="266">
        <f t="shared" si="11"/>
        <v>0</v>
      </c>
      <c r="AE56" s="206" t="str">
        <f t="shared" si="6"/>
        <v/>
      </c>
    </row>
    <row r="57" spans="1:31" outlineLevel="1" x14ac:dyDescent="0.25">
      <c r="A57" s="100"/>
      <c r="B57" s="268">
        <f t="shared" si="7"/>
        <v>50</v>
      </c>
      <c r="C57" s="65" t="str">
        <f>IFERROR(IF('Input| Setup'!E57="","",'Input| Setup'!E57),"")</f>
        <v/>
      </c>
      <c r="D57" s="279"/>
      <c r="E57" s="279"/>
      <c r="F57" s="279"/>
      <c r="G57" s="279"/>
      <c r="H57" s="279"/>
      <c r="I57" s="279"/>
      <c r="J57" s="279"/>
      <c r="K57" s="206" t="str">
        <f t="shared" si="4"/>
        <v/>
      </c>
      <c r="M57" s="211" t="str" cm="1">
        <f t="array" ref="M57">IFERROR(INDEX('Input| Setup'!$E$8:$E$37,SMALL(IF('Input| Setup'!$F$8:$F$37="Dx",ROW('Input| Setup'!$F$8:$F$37)-ROW('Input| Setup'!$F$8)+1),ROWS('Input| Setup'!$F$8:$F57))),"")</f>
        <v/>
      </c>
      <c r="N57" s="266">
        <f t="shared" si="10"/>
        <v>0</v>
      </c>
      <c r="O57" s="266">
        <f t="shared" si="10"/>
        <v>0</v>
      </c>
      <c r="P57" s="266">
        <f t="shared" si="10"/>
        <v>0</v>
      </c>
      <c r="Q57" s="266">
        <f t="shared" si="10"/>
        <v>0</v>
      </c>
      <c r="R57" s="266">
        <f t="shared" si="10"/>
        <v>0</v>
      </c>
      <c r="S57" s="266">
        <f t="shared" si="10"/>
        <v>0</v>
      </c>
      <c r="T57" s="266">
        <f t="shared" si="10"/>
        <v>0</v>
      </c>
      <c r="U57" s="206" t="str">
        <f t="shared" si="5"/>
        <v/>
      </c>
      <c r="V57" s="65"/>
      <c r="W57" s="211" t="str" cm="1">
        <f t="array" ref="W57">IFERROR(INDEX('Input| Setup'!$E$8:$E$37,SMALL(IF('Input| Setup'!$F$8:$F$37="Tx",ROW('Input| Setup'!$F$8:$F$37)-ROW('Input| Setup'!$F$8)+1),ROWS('Input| Setup'!$F$8:$F57))),"")</f>
        <v/>
      </c>
      <c r="X57" s="266">
        <f t="shared" si="11"/>
        <v>0</v>
      </c>
      <c r="Y57" s="266">
        <f t="shared" si="11"/>
        <v>0</v>
      </c>
      <c r="Z57" s="266">
        <f t="shared" si="11"/>
        <v>0</v>
      </c>
      <c r="AA57" s="266">
        <f t="shared" si="11"/>
        <v>0</v>
      </c>
      <c r="AB57" s="266">
        <f t="shared" si="11"/>
        <v>0</v>
      </c>
      <c r="AC57" s="266">
        <f t="shared" si="11"/>
        <v>0</v>
      </c>
      <c r="AD57" s="266">
        <f t="shared" si="11"/>
        <v>0</v>
      </c>
      <c r="AE57" s="206" t="str">
        <f t="shared" si="6"/>
        <v/>
      </c>
    </row>
    <row r="58" spans="1:31" ht="13" x14ac:dyDescent="0.3">
      <c r="A58" s="65"/>
      <c r="B58" s="65"/>
      <c r="C58" s="110"/>
      <c r="D58" s="110"/>
      <c r="E58" s="110"/>
      <c r="F58" s="110"/>
      <c r="G58" s="110"/>
      <c r="H58" s="110"/>
      <c r="I58" s="110"/>
      <c r="J58" s="110"/>
      <c r="K58" s="110"/>
      <c r="M58" s="65"/>
      <c r="N58" s="65"/>
      <c r="O58" s="65"/>
      <c r="P58" s="65"/>
      <c r="Q58" s="65"/>
      <c r="R58" s="65"/>
      <c r="S58" s="65"/>
      <c r="T58" s="65"/>
      <c r="U58" s="65"/>
      <c r="V58" s="65"/>
      <c r="W58" s="65"/>
      <c r="X58" s="65"/>
      <c r="Y58" s="65"/>
      <c r="Z58" s="65"/>
      <c r="AA58" s="65"/>
      <c r="AB58" s="65"/>
      <c r="AC58" s="65"/>
      <c r="AD58" s="65"/>
      <c r="AE58" s="65"/>
    </row>
    <row r="59" spans="1:31" x14ac:dyDescent="0.25"/>
    <row r="60" spans="1:31" x14ac:dyDescent="0.25"/>
  </sheetData>
  <sheetProtection formatColumns="0" formatRows="0"/>
  <mergeCells count="1">
    <mergeCell ref="J2:L2"/>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zoomScale="80" zoomScaleNormal="80" workbookViewId="0">
      <selection activeCell="D8" sqref="C8:D8"/>
    </sheetView>
  </sheetViews>
  <sheetFormatPr defaultColWidth="0" defaultRowHeight="10" zeroHeight="1" x14ac:dyDescent="0.2"/>
  <cols>
    <col min="1" max="1" width="2.26953125" style="111" customWidth="1"/>
    <col min="2" max="2" width="80.26953125" style="111" bestFit="1" customWidth="1"/>
    <col min="3" max="10" width="15.1796875" style="111" customWidth="1"/>
    <col min="11" max="11" width="4.26953125" style="111" customWidth="1"/>
    <col min="12" max="14" width="11.54296875" style="111" hidden="1" customWidth="1"/>
    <col min="15" max="15" width="13.81640625" style="111" hidden="1" customWidth="1"/>
    <col min="16" max="18" width="11.54296875" style="111" hidden="1" customWidth="1"/>
    <col min="19" max="31" width="9.1796875" style="111" hidden="1" customWidth="1"/>
    <col min="32" max="16384" width="8.7265625" style="111" hidden="1"/>
  </cols>
  <sheetData>
    <row r="1" spans="1:18" ht="13" x14ac:dyDescent="0.3">
      <c r="A1" s="81" t="str">
        <f>'Input| Setup'!E5&amp;"     "&amp;'Input| Escalations'!D8</f>
        <v>United Energy     2026-27</v>
      </c>
    </row>
    <row r="2" spans="1:18" s="64" customFormat="1" ht="13" x14ac:dyDescent="0.3">
      <c r="A2" s="27"/>
      <c r="B2" s="20" t="str">
        <f>IFERROR(Index!B2,"")</f>
        <v>AER Capex Forecast Model</v>
      </c>
      <c r="C2" s="32" t="s">
        <v>76</v>
      </c>
      <c r="D2" s="62">
        <f>'Model Validation'!$C$13</f>
        <v>0</v>
      </c>
      <c r="E2" s="28"/>
      <c r="F2" s="20" t="s">
        <v>26</v>
      </c>
      <c r="G2" s="26" t="s">
        <v>34</v>
      </c>
      <c r="H2" s="270" t="s">
        <v>56</v>
      </c>
      <c r="I2" s="307" t="s">
        <v>126</v>
      </c>
      <c r="J2" s="308"/>
      <c r="K2" s="27"/>
    </row>
    <row r="3" spans="1:18" s="64" customFormat="1" ht="13" x14ac:dyDescent="0.3">
      <c r="A3" s="27"/>
      <c r="B3" s="20" t="str">
        <f ca="1">IFERROR(MID(CELL("filename",A2),FIND("]",CELL("filename",A2))+1,255),"")</f>
        <v>Input| Overheads</v>
      </c>
      <c r="C3" s="27"/>
      <c r="D3" s="27"/>
      <c r="E3" s="28"/>
      <c r="F3" s="27"/>
      <c r="G3" s="27"/>
      <c r="H3" s="27"/>
      <c r="I3" s="27"/>
      <c r="J3" s="27"/>
      <c r="K3" s="27"/>
    </row>
    <row r="4" spans="1:18" x14ac:dyDescent="0.2"/>
    <row r="5" spans="1:18" s="2" customFormat="1" ht="14" x14ac:dyDescent="0.3">
      <c r="A5" s="5"/>
      <c r="B5" s="7" t="str">
        <f>LEFT('Input| Expensing'!W5,2)+1&amp;". Forecast capitalised overheads for current period"</f>
        <v>31. Forecast capitalised overheads for current period</v>
      </c>
      <c r="C5" s="9" t="str">
        <f>"Note: enter only forecast costs. If "&amp;C7&amp;" overheads are historical actual expenditure, enter them in table "&amp;LEFT(B21,2)&amp;" and leave cells in this table blank."</f>
        <v>Note: enter only forecast costs. If 2024-25 overheads are historical actual expenditure, enter them in table 33 and leave cells in this table blank.</v>
      </c>
      <c r="D5" s="5"/>
      <c r="E5" s="5"/>
      <c r="F5" s="5"/>
      <c r="G5" s="6"/>
      <c r="H5" s="5"/>
      <c r="I5" s="5"/>
      <c r="J5" s="5"/>
    </row>
    <row r="6" spans="1:18" x14ac:dyDescent="0.2"/>
    <row r="7" spans="1:18" ht="10.5" x14ac:dyDescent="0.2">
      <c r="B7" s="23" t="str">
        <f>"Unescalated capitalised overheads ($'000 "&amp;'Input| Escalations'!E9&amp;" "&amp;'Input| Escalations'!D9&amp;")"</f>
        <v>Unescalated capitalised overheads ($'000 June 2025-26)</v>
      </c>
      <c r="C7" s="246" t="str">
        <f>IFERROR('Input| Escalations'!H23,"")</f>
        <v>2024-25</v>
      </c>
      <c r="D7" s="246" t="str">
        <f>IFERROR('Input| Escalations'!I23,"")</f>
        <v>2025-26</v>
      </c>
    </row>
    <row r="8" spans="1:18" ht="12.5" x14ac:dyDescent="0.25">
      <c r="B8" s="113" t="s">
        <v>36</v>
      </c>
      <c r="C8" s="288"/>
      <c r="D8" s="283"/>
    </row>
    <row r="9" spans="1:18" ht="12.5" x14ac:dyDescent="0.25">
      <c r="B9" s="113" t="s">
        <v>37</v>
      </c>
      <c r="C9" s="288"/>
      <c r="D9" s="283"/>
    </row>
    <row r="10" spans="1:18" ht="12.5" x14ac:dyDescent="0.25">
      <c r="B10" s="114" t="s">
        <v>38</v>
      </c>
      <c r="C10" s="253" t="str">
        <f>IF(AND(C8="",C9=""),"",C8+C9)</f>
        <v/>
      </c>
      <c r="D10" s="253" t="str">
        <f>IF(AND(D8="",D9=""),"",D8+D9)</f>
        <v/>
      </c>
    </row>
    <row r="11" spans="1:18" x14ac:dyDescent="0.2"/>
    <row r="12" spans="1:18" x14ac:dyDescent="0.2"/>
    <row r="13" spans="1:18" s="2" customFormat="1" ht="14" x14ac:dyDescent="0.3">
      <c r="A13" s="5"/>
      <c r="B13" s="7" t="str">
        <f>LEFT(B5,2)+1&amp;". Forecast capitalised overheads for forecast period - alternative method"</f>
        <v>32. Forecast capitalised overheads for forecast period - alternative method</v>
      </c>
      <c r="C13" s="9" t="s">
        <v>75</v>
      </c>
      <c r="D13" s="5"/>
      <c r="E13" s="5"/>
      <c r="F13" s="5"/>
      <c r="G13" s="6"/>
      <c r="H13" s="5"/>
      <c r="I13" s="5"/>
      <c r="J13" s="5"/>
    </row>
    <row r="14" spans="1:18" ht="12.75" customHeight="1" x14ac:dyDescent="0.2"/>
    <row r="15" spans="1:18" ht="12.75" customHeight="1" x14ac:dyDescent="0.2">
      <c r="A15" s="112"/>
      <c r="B15" s="23" t="str">
        <f>"Unescalated capitalised overheads ($'000 "&amp;'Input| Escalations'!E9&amp;" "&amp;'Input| Escalations'!D9&amp;")"</f>
        <v>Unescalated capitalised overheads ($'000 June 2025-26)</v>
      </c>
      <c r="C15" s="23"/>
      <c r="D15" s="23"/>
      <c r="E15" s="246" t="str">
        <f>IFERROR('Input| Escalations'!J23,"")</f>
        <v>2026-27</v>
      </c>
      <c r="F15" s="246" t="str">
        <f>IFERROR('Input| Escalations'!K23,"")</f>
        <v>2027-28</v>
      </c>
      <c r="G15" s="246" t="str">
        <f>IFERROR('Input| Escalations'!L23,"")</f>
        <v>2028-29</v>
      </c>
      <c r="H15" s="246" t="str">
        <f>IFERROR('Input| Escalations'!M23,"")</f>
        <v>2029-30</v>
      </c>
      <c r="I15" s="246" t="str">
        <f>IFERROR('Input| Escalations'!N23,"")</f>
        <v>2030-31</v>
      </c>
      <c r="J15" s="246" t="s">
        <v>1</v>
      </c>
      <c r="L15" s="112"/>
      <c r="M15" s="112"/>
      <c r="N15" s="112"/>
      <c r="O15" s="112"/>
      <c r="P15" s="112"/>
      <c r="Q15" s="112"/>
      <c r="R15" s="112"/>
    </row>
    <row r="16" spans="1:18" ht="12.75" customHeight="1" x14ac:dyDescent="0.25">
      <c r="A16" s="112"/>
      <c r="B16" s="113" t="s">
        <v>36</v>
      </c>
      <c r="E16" s="288"/>
      <c r="F16" s="288"/>
      <c r="G16" s="288"/>
      <c r="H16" s="288"/>
      <c r="I16" s="288"/>
      <c r="J16" s="253" t="str">
        <f>IF(SUM(E16:I16)&gt;0,SUM(E16:I16),"")</f>
        <v/>
      </c>
      <c r="L16" s="112"/>
      <c r="M16" s="112"/>
      <c r="N16" s="112"/>
      <c r="O16" s="112"/>
      <c r="P16" s="112"/>
      <c r="Q16" s="112"/>
      <c r="R16" s="112"/>
    </row>
    <row r="17" spans="1:18" ht="12.75" customHeight="1" x14ac:dyDescent="0.25">
      <c r="A17" s="112"/>
      <c r="B17" s="113" t="s">
        <v>37</v>
      </c>
      <c r="E17" s="288"/>
      <c r="F17" s="288"/>
      <c r="G17" s="288"/>
      <c r="H17" s="288"/>
      <c r="I17" s="288"/>
      <c r="J17" s="253" t="str">
        <f>IF(SUM(E17:I17)&gt;0,SUM(E17:I17),"")</f>
        <v/>
      </c>
      <c r="L17" s="112"/>
      <c r="M17" s="112"/>
      <c r="N17" s="112"/>
      <c r="O17" s="112"/>
      <c r="P17" s="112"/>
      <c r="Q17" s="112"/>
      <c r="R17" s="112"/>
    </row>
    <row r="18" spans="1:18" ht="12.75" customHeight="1" x14ac:dyDescent="0.25">
      <c r="A18" s="112"/>
      <c r="B18" s="114" t="s">
        <v>38</v>
      </c>
      <c r="E18" s="253" t="str">
        <f>IF((E16+E17)&gt;0,E16+E17,"")</f>
        <v/>
      </c>
      <c r="F18" s="253" t="str">
        <f>IF((F16+F17)&gt;0,F16+F17,"")</f>
        <v/>
      </c>
      <c r="G18" s="253" t="str">
        <f>IF((G16+G17)&gt;0,G16+G17,"")</f>
        <v/>
      </c>
      <c r="H18" s="253" t="str">
        <f>IF((H16+H17)&gt;0,H16+H17,"")</f>
        <v/>
      </c>
      <c r="I18" s="253" t="str">
        <f>IF((I16+I17)&gt;0,I16+I17,"")</f>
        <v/>
      </c>
      <c r="J18" s="253" t="str">
        <f>IF(SUM(E18:I18)&gt;0,SUM(E18:I18),"")</f>
        <v/>
      </c>
      <c r="L18" s="112"/>
      <c r="M18" s="112"/>
      <c r="N18" s="112"/>
      <c r="O18" s="112"/>
      <c r="P18" s="112"/>
      <c r="Q18" s="112"/>
      <c r="R18" s="112"/>
    </row>
    <row r="19" spans="1:18" ht="12.75" customHeight="1" x14ac:dyDescent="0.2"/>
    <row r="20" spans="1:18" ht="12.75" customHeight="1" x14ac:dyDescent="0.2"/>
    <row r="21" spans="1:18" s="2" customFormat="1" ht="15" customHeight="1" x14ac:dyDescent="0.3">
      <c r="A21" s="5"/>
      <c r="B21" s="7" t="str">
        <f>LEFT(B13,2)+1&amp;". Historical expenditure (nominal)"</f>
        <v>33. Historical expenditure (nominal)</v>
      </c>
      <c r="C21" s="9" t="s">
        <v>94</v>
      </c>
      <c r="D21" s="5"/>
      <c r="E21" s="5"/>
      <c r="F21" s="5"/>
      <c r="G21" s="6"/>
      <c r="H21" s="5"/>
      <c r="I21" s="5"/>
      <c r="J21" s="5"/>
    </row>
    <row r="22" spans="1:18" ht="12.75" customHeight="1" x14ac:dyDescent="0.2"/>
    <row r="23" spans="1:18" ht="12.75" customHeight="1" x14ac:dyDescent="0.2">
      <c r="B23" s="23" t="s">
        <v>57</v>
      </c>
      <c r="C23" s="246" t="str">
        <f>IFERROR('Input| Escalations'!E14,"")</f>
        <v>2021-22</v>
      </c>
      <c r="D23" s="246" t="str">
        <f>IFERROR('Input| Escalations'!F14,"")</f>
        <v>2022-23</v>
      </c>
      <c r="E23" s="246" t="str">
        <f>IFERROR('Input| Escalations'!G14,"")</f>
        <v>2023-24</v>
      </c>
      <c r="F23" s="246" t="str">
        <f>IFERROR('Input| Escalations'!H14,"")</f>
        <v>2024-25</v>
      </c>
    </row>
    <row r="24" spans="1:18" ht="12.75" customHeight="1" x14ac:dyDescent="0.25">
      <c r="B24" s="113" t="s">
        <v>36</v>
      </c>
      <c r="C24" s="283">
        <v>25984.126929999999</v>
      </c>
      <c r="D24" s="283">
        <v>28409.580409999999</v>
      </c>
      <c r="E24" s="283">
        <v>32858.913769999999</v>
      </c>
      <c r="F24" s="288">
        <v>0</v>
      </c>
    </row>
    <row r="25" spans="1:18" ht="12.75" customHeight="1" x14ac:dyDescent="0.25">
      <c r="B25" s="113" t="s">
        <v>37</v>
      </c>
      <c r="C25" s="283"/>
      <c r="D25" s="283"/>
      <c r="E25" s="283"/>
      <c r="F25" s="288"/>
    </row>
    <row r="26" spans="1:18" ht="12.75" customHeight="1" x14ac:dyDescent="0.2"/>
    <row r="27" spans="1:18" ht="12.75" customHeight="1" x14ac:dyDescent="0.2"/>
    <row r="28" spans="1:18" ht="12.75" customHeight="1" x14ac:dyDescent="0.2">
      <c r="B28" s="23" t="s">
        <v>95</v>
      </c>
      <c r="C28" s="246" t="str">
        <f>IFERROR(C23,"")</f>
        <v>2021-22</v>
      </c>
      <c r="D28" s="246" t="str">
        <f>IFERROR(D23,"")</f>
        <v>2022-23</v>
      </c>
      <c r="E28" s="246" t="str">
        <f>IFERROR(E23,"")</f>
        <v>2023-24</v>
      </c>
      <c r="F28" s="246" t="str">
        <f>IFERROR(F23,"")</f>
        <v>2024-25</v>
      </c>
    </row>
    <row r="29" spans="1:18" ht="12.75" customHeight="1" x14ac:dyDescent="0.25">
      <c r="B29" s="113" t="str">
        <f>"Total Capex - all costs that attract network OHs"</f>
        <v>Total Capex - all costs that attract network OHs</v>
      </c>
      <c r="C29" s="283">
        <v>167085.95107000001</v>
      </c>
      <c r="D29" s="283">
        <v>178529.07323000001</v>
      </c>
      <c r="E29" s="283">
        <v>233765.58833</v>
      </c>
      <c r="F29" s="288">
        <v>0</v>
      </c>
    </row>
    <row r="30" spans="1:18" ht="12.75" customHeight="1" x14ac:dyDescent="0.25">
      <c r="B30" s="113" t="str">
        <f>"Total Capex - all costs that attract corporate OHs"</f>
        <v>Total Capex - all costs that attract corporate OHs</v>
      </c>
      <c r="C30" s="283"/>
      <c r="D30" s="283"/>
      <c r="E30" s="283"/>
      <c r="F30" s="288"/>
    </row>
    <row r="31" spans="1:18" ht="12.75" customHeight="1" x14ac:dyDescent="0.2">
      <c r="G31" s="1"/>
      <c r="H31" s="1"/>
      <c r="I31" s="1"/>
      <c r="J31" s="1"/>
    </row>
    <row r="32" spans="1:18" ht="12.75" customHeight="1" x14ac:dyDescent="0.2">
      <c r="B32" s="113"/>
      <c r="G32" s="1"/>
      <c r="H32" s="1"/>
      <c r="I32" s="1"/>
      <c r="J32" s="1"/>
    </row>
    <row r="33" spans="1:17" s="2" customFormat="1" ht="15" customHeight="1" x14ac:dyDescent="0.3">
      <c r="A33" s="5"/>
      <c r="B33" s="7" t="str">
        <f>LEFT(B21,2)+1&amp;". Forecast cost components of capitalised overheads"</f>
        <v>34. Forecast cost components of capitalised overheads</v>
      </c>
      <c r="C33" s="5"/>
      <c r="D33" s="5"/>
      <c r="E33" s="5"/>
      <c r="F33" s="5"/>
      <c r="G33" s="6"/>
      <c r="H33" s="5"/>
      <c r="I33" s="5"/>
      <c r="J33" s="5"/>
    </row>
    <row r="34" spans="1:17" ht="12.75" customHeight="1" x14ac:dyDescent="0.2">
      <c r="B34" s="113"/>
      <c r="F34" s="119"/>
    </row>
    <row r="35" spans="1:17" ht="12.75" customHeight="1" x14ac:dyDescent="0.2">
      <c r="A35" s="116"/>
      <c r="B35" s="23"/>
      <c r="C35" s="246" t="str">
        <f>IFERROR('Input| Escalations'!B25,"")</f>
        <v>Internal labour</v>
      </c>
      <c r="D35" s="246" t="str">
        <f>IFERROR('Input| Escalations'!B26,"")</f>
        <v>Contract labour</v>
      </c>
      <c r="E35" s="246" t="str">
        <f>IFERROR('Input| Escalations'!B27,"")</f>
        <v>Non-labour</v>
      </c>
      <c r="F35" s="119"/>
      <c r="G35" s="206">
        <f>IF(SUM(G36:G37)=0,0,1)</f>
        <v>0</v>
      </c>
      <c r="H35" s="118"/>
      <c r="I35" s="115"/>
      <c r="L35" s="112"/>
      <c r="M35" s="112"/>
      <c r="N35" s="112"/>
      <c r="O35" s="112"/>
      <c r="P35" s="112"/>
      <c r="Q35" s="112"/>
    </row>
    <row r="36" spans="1:17" ht="12.75" customHeight="1" x14ac:dyDescent="0.2">
      <c r="A36" s="112"/>
      <c r="B36" s="113" t="s">
        <v>18</v>
      </c>
      <c r="C36" s="284">
        <v>0.61</v>
      </c>
      <c r="D36" s="284">
        <v>0.19</v>
      </c>
      <c r="E36" s="284">
        <v>0.2</v>
      </c>
      <c r="F36" s="119"/>
      <c r="G36" s="231">
        <f>IF(OR(C36&lt;0,C36&gt;1,D36&lt;0,D36&gt;1,E36&lt;0,E36&gt;1,SUM(C36:E36)&lt;0,SUM(C36:E36)&gt;1),1,0)</f>
        <v>0</v>
      </c>
      <c r="H36" s="118"/>
      <c r="I36" s="115"/>
      <c r="L36" s="112"/>
      <c r="M36" s="112"/>
      <c r="N36" s="112"/>
      <c r="O36" s="112"/>
      <c r="P36" s="112"/>
      <c r="Q36" s="112"/>
    </row>
    <row r="37" spans="1:17" ht="12.75" customHeight="1" x14ac:dyDescent="0.2">
      <c r="A37" s="112"/>
      <c r="B37" s="113" t="s">
        <v>19</v>
      </c>
      <c r="C37" s="284"/>
      <c r="D37" s="284"/>
      <c r="E37" s="284"/>
      <c r="F37" s="119"/>
      <c r="G37" s="231">
        <f>IF(OR(C37&lt;0,C37&gt;1,D37&lt;0,D37&gt;1,E37&lt;0,E37&gt;1,SUM(C37:E37)&lt;0,SUM(C37:E37)&gt;1),1,0)</f>
        <v>0</v>
      </c>
      <c r="H37" s="118"/>
      <c r="I37" s="115"/>
      <c r="L37" s="112"/>
      <c r="M37" s="112"/>
      <c r="N37" s="112"/>
      <c r="O37" s="112"/>
      <c r="P37" s="112"/>
      <c r="Q37" s="112"/>
    </row>
    <row r="38" spans="1:17" ht="12.75" customHeight="1" x14ac:dyDescent="0.2">
      <c r="A38" s="112"/>
      <c r="B38" s="95"/>
      <c r="C38" s="117"/>
      <c r="D38" s="118"/>
      <c r="E38" s="119"/>
      <c r="F38" s="119"/>
      <c r="G38" s="119"/>
      <c r="H38" s="118"/>
      <c r="I38" s="115"/>
      <c r="L38" s="112"/>
      <c r="M38" s="112"/>
      <c r="N38" s="112"/>
      <c r="O38" s="112"/>
      <c r="P38" s="112"/>
      <c r="Q38" s="112"/>
    </row>
    <row r="39" spans="1:17" ht="12.75" customHeight="1" x14ac:dyDescent="0.2"/>
    <row r="40" spans="1:17" s="2" customFormat="1" ht="15" customHeight="1" x14ac:dyDescent="0.3">
      <c r="A40" s="5"/>
      <c r="B40" s="7" t="str">
        <f>LEFT(B33,2)+1&amp;". Select an overheads allocation method"</f>
        <v>35. Select an overheads allocation method</v>
      </c>
      <c r="C40" s="5"/>
      <c r="D40" s="5"/>
      <c r="E40" s="5"/>
      <c r="F40" s="5"/>
      <c r="G40" s="6"/>
      <c r="H40" s="5"/>
      <c r="I40" s="5"/>
      <c r="J40" s="5"/>
    </row>
    <row r="41" spans="1:17" ht="12.75" customHeight="1" x14ac:dyDescent="0.2">
      <c r="B41" s="95"/>
      <c r="C41" s="169"/>
      <c r="D41" s="169"/>
      <c r="E41" s="169"/>
      <c r="F41" s="169"/>
      <c r="G41" s="169"/>
    </row>
    <row r="42" spans="1:17" ht="12.75" customHeight="1" x14ac:dyDescent="0.2">
      <c r="B42" s="113" t="s">
        <v>130</v>
      </c>
      <c r="C42" s="312" t="s">
        <v>111</v>
      </c>
      <c r="D42" s="313"/>
      <c r="E42" s="313"/>
      <c r="F42" s="169"/>
      <c r="G42" s="206">
        <f>IF(SUM('Input| Projects'!AF5,'Input| Projects'!AG5)=0,0,1)</f>
        <v>0</v>
      </c>
    </row>
    <row r="43" spans="1:17" ht="12.75" customHeight="1" x14ac:dyDescent="0.2">
      <c r="B43" s="170"/>
      <c r="C43" s="171"/>
      <c r="D43" s="171"/>
      <c r="E43" s="171"/>
      <c r="F43" s="171"/>
      <c r="G43" s="171"/>
    </row>
    <row r="44" spans="1:17" s="112" customFormat="1" ht="12.75" customHeight="1" x14ac:dyDescent="0.2">
      <c r="B44" s="172"/>
      <c r="C44" s="173" t="str">
        <f>IF(C42="DNSP defined","Instructions for 'DNSP defined' allocation method: For each program attracting capitalised overheads, please enter the amount of","")</f>
        <v/>
      </c>
      <c r="D44" s="174"/>
      <c r="E44" s="174"/>
      <c r="F44" s="174"/>
      <c r="G44" s="174"/>
      <c r="H44" s="174"/>
      <c r="I44" s="175"/>
    </row>
    <row r="45" spans="1:17" s="112" customFormat="1" ht="12.75" customHeight="1" x14ac:dyDescent="0.2">
      <c r="B45" s="172"/>
      <c r="C45" s="176" t="str">
        <f>IF(C42="DNSP defined","capitalised overheads as a proportion of total capitalised overheads in columns AI and AP in the 'Input| Projects' tab, for each of network overheads and","")</f>
        <v/>
      </c>
      <c r="I45" s="177"/>
    </row>
    <row r="46" spans="1:17" s="112" customFormat="1" ht="12.75" customHeight="1" x14ac:dyDescent="0.2">
      <c r="B46" s="172"/>
      <c r="C46" s="178" t="str">
        <f>IF(C42="DNSP defined","corporate overheads. The sum total for all programs must equal 100%; if it does not, a red light will appear in cell G42 above.","")</f>
        <v/>
      </c>
      <c r="D46" s="179"/>
      <c r="E46" s="179"/>
      <c r="F46" s="179"/>
      <c r="G46" s="179"/>
      <c r="H46" s="179"/>
      <c r="I46" s="180"/>
    </row>
    <row r="47" spans="1:17" ht="12.75" customHeight="1" x14ac:dyDescent="0.2">
      <c r="B47" s="170"/>
    </row>
    <row r="48" spans="1:17" ht="12.75" hidden="1" customHeight="1" x14ac:dyDescent="0.2">
      <c r="B48" s="170"/>
    </row>
    <row r="49" spans="2:2" ht="12.75" hidden="1" customHeight="1" x14ac:dyDescent="0.2">
      <c r="B49" s="170"/>
    </row>
    <row r="50" spans="2:2" ht="12.75" hidden="1" customHeight="1" x14ac:dyDescent="0.2">
      <c r="B50" s="170"/>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ht="12.75" hidden="1" customHeight="1" x14ac:dyDescent="0.2"/>
  </sheetData>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42D5EA4-AF71-41E9-8FA0-46E2C611F382}">
          <x14:formula1>
            <xm:f>'Input| Setup'!$B$52:$B$54</xm:f>
          </x14:formula1>
          <xm:sqref>C42:E42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topLeftCell="A20" zoomScale="80" zoomScaleNormal="80" workbookViewId="0">
      <selection activeCell="D49" sqref="D49"/>
    </sheetView>
  </sheetViews>
  <sheetFormatPr defaultColWidth="0" defaultRowHeight="13.5" customHeight="1" zeroHeight="1" x14ac:dyDescent="0.25"/>
  <cols>
    <col min="1" max="1" width="2.54296875" style="64" customWidth="1"/>
    <col min="2" max="2" width="72.81640625" style="64" customWidth="1"/>
    <col min="3" max="9" width="17.7265625" style="64" customWidth="1"/>
    <col min="10" max="10" width="18.7265625" style="64" customWidth="1"/>
    <col min="11" max="11" width="4.26953125" style="64" customWidth="1"/>
    <col min="12" max="12" width="4.26953125" style="64" hidden="1" customWidth="1"/>
    <col min="13" max="16384" width="8.7265625" style="64" hidden="1"/>
  </cols>
  <sheetData>
    <row r="1" spans="1:11" ht="13.5" customHeight="1" x14ac:dyDescent="0.3">
      <c r="A1" s="81" t="str">
        <f>'Input| Setup'!E5&amp;"     "&amp;'Input| Escalations'!D8</f>
        <v>United Energy     2026-27</v>
      </c>
    </row>
    <row r="2" spans="1:11" ht="13.5" customHeight="1" x14ac:dyDescent="0.3">
      <c r="A2" s="27"/>
      <c r="B2" s="20" t="str">
        <f>Index!B2</f>
        <v>AER Capex Forecast Model</v>
      </c>
      <c r="C2" s="27"/>
      <c r="D2" s="32" t="s">
        <v>76</v>
      </c>
      <c r="E2" s="62">
        <f>'Model Validation'!$C$14</f>
        <v>0</v>
      </c>
      <c r="F2" s="28"/>
      <c r="G2" s="20" t="s">
        <v>26</v>
      </c>
      <c r="H2" s="205" t="s">
        <v>126</v>
      </c>
      <c r="I2" s="27"/>
      <c r="J2" s="27"/>
      <c r="K2" s="27"/>
    </row>
    <row r="3" spans="1:11" ht="13.5" customHeight="1" x14ac:dyDescent="0.3">
      <c r="A3" s="27"/>
      <c r="B3" s="20" t="str">
        <f ca="1">MID(CELL("filename",A2),FIND("]",CELL("filename",A2))+1,255)</f>
        <v>Calc| Overheads Allocation</v>
      </c>
      <c r="C3" s="27"/>
      <c r="D3" s="27"/>
      <c r="E3" s="28"/>
      <c r="F3" s="28"/>
      <c r="G3" s="28"/>
      <c r="H3" s="27"/>
      <c r="I3" s="27"/>
      <c r="J3" s="27"/>
      <c r="K3" s="27"/>
    </row>
    <row r="4" spans="1:11" ht="13.5" customHeight="1" x14ac:dyDescent="0.25"/>
    <row r="5" spans="1:11" ht="16.5" customHeight="1" x14ac:dyDescent="0.35">
      <c r="A5" s="10"/>
      <c r="B5" s="12" t="str">
        <f>LEFT('Input| Overheads'!B40,2)+1&amp;". Overheads rate to be applied to forecast escalated direct costs (%)"</f>
        <v>36. Overheads rate to be applied to forecast escalated direct costs (%)</v>
      </c>
      <c r="C5" s="9"/>
      <c r="D5" s="10"/>
      <c r="E5" s="10"/>
      <c r="F5" s="10"/>
      <c r="G5" s="11"/>
      <c r="H5" s="10"/>
      <c r="I5" s="10"/>
      <c r="J5" s="10"/>
      <c r="K5" s="10"/>
    </row>
    <row r="6" spans="1:11" customFormat="1" ht="16.5" customHeight="1" x14ac:dyDescent="0.25"/>
    <row r="7" spans="1:11" customFormat="1" ht="16.5" customHeight="1" x14ac:dyDescent="0.25">
      <c r="B7" s="23"/>
      <c r="C7" s="23" t="str">
        <f>IFERROR('Input| Escalations'!H23,"")</f>
        <v>2024-25</v>
      </c>
      <c r="D7" s="23" t="str">
        <f>IFERROR('Input| Escalations'!I23,"")</f>
        <v>2025-26</v>
      </c>
      <c r="E7" s="23" t="str">
        <f>IFERROR('Input| Escalations'!J23,"")</f>
        <v>2026-27</v>
      </c>
      <c r="F7" s="23" t="str">
        <f>IFERROR('Input| Escalations'!K23,"")</f>
        <v>2027-28</v>
      </c>
      <c r="G7" s="23" t="str">
        <f>IFERROR('Input| Escalations'!L23,"")</f>
        <v>2028-29</v>
      </c>
      <c r="H7" s="23" t="str">
        <f>IFERROR('Input| Escalations'!M23,"")</f>
        <v>2029-30</v>
      </c>
      <c r="I7" s="23" t="str">
        <f>IFERROR('Input| Escalations'!N23,"")</f>
        <v>2030-31</v>
      </c>
    </row>
    <row r="8" spans="1:11" customFormat="1" ht="12.75" customHeight="1" x14ac:dyDescent="0.25">
      <c r="B8" s="113" t="s">
        <v>28</v>
      </c>
      <c r="C8" s="38" t="str">
        <f>IFERROR(IF('Input| Overheads'!$C$42="Direct costs",C$61/C$27,IF('Input| Overheads'!$C$42="DNSP defined","DNSP def.",C$61/C$32)),"")</f>
        <v/>
      </c>
      <c r="D8" s="38" t="str">
        <f>IFERROR(IF('Input| Overheads'!$C$42="Direct costs",D$61/D$27,IF('Input| Overheads'!$C$42="DNSP defined","DNSP def.",D$61/D$32)),"")</f>
        <v/>
      </c>
      <c r="E8" s="38">
        <f>IFERROR(IF('Input| Overheads'!$C$42="Direct costs",E$61/E$27,IF('Input| Overheads'!$C$42="DNSP defined","DNSP def.",E$61/E$32)),"")</f>
        <v>0.16258916289502293</v>
      </c>
      <c r="F8" s="38">
        <f>IFERROR(IF('Input| Overheads'!$C$42="Direct costs",F$61/F$27,IF('Input| Overheads'!$C$42="DNSP defined","DNSP def.",F$61/F$32)),"")</f>
        <v>0.16372565159321145</v>
      </c>
      <c r="G8" s="38">
        <f>IFERROR(IF('Input| Overheads'!$C$42="Direct costs",G$61/G$27,IF('Input| Overheads'!$C$42="DNSP defined","DNSP def.",G$61/G$32)),"")</f>
        <v>0.16513500515330296</v>
      </c>
      <c r="H8" s="38">
        <f>IFERROR(IF('Input| Overheads'!$C$42="Direct costs",H$61/H$27,IF('Input| Overheads'!$C$42="DNSP defined","DNSP def.",H$61/H$32)),"")</f>
        <v>0.16677887496828342</v>
      </c>
      <c r="I8" s="38">
        <f>IFERROR(IF('Input| Overheads'!$C$42="Direct costs",I$61/I$27,IF('Input| Overheads'!$C$42="DNSP defined","DNSP def.",I$61/I$32)),"")</f>
        <v>0.16833861096528002</v>
      </c>
    </row>
    <row r="9" spans="1:11" customFormat="1" ht="12.75" customHeight="1" x14ac:dyDescent="0.25">
      <c r="B9" s="113" t="s">
        <v>29</v>
      </c>
      <c r="C9" s="38" t="str">
        <f>IFERROR(IF('Input| Overheads'!$C$42="Direct costs",C$62/C$28,IF('Input| Overheads'!$C$42="DNSP defined","DNSP def.",C$62/C$33)),"")</f>
        <v/>
      </c>
      <c r="D9" s="38" t="str">
        <f>IFERROR(IF('Input| Overheads'!$C$42="Direct costs",D$62/D$28,IF('Input| Overheads'!$C$42="DNSP defined","DNSP def.",D$62/D$33)),"")</f>
        <v/>
      </c>
      <c r="E9" s="38" t="str">
        <f>IFERROR(IF('Input| Overheads'!$C$42="Direct costs",E$62/E$28,IF('Input| Overheads'!$C$42="DNSP defined","DNSP def.",E$62/E$33)),"")</f>
        <v/>
      </c>
      <c r="F9" s="38" t="str">
        <f>IFERROR(IF('Input| Overheads'!$C$42="Direct costs",F$62/F$28,IF('Input| Overheads'!$C$42="DNSP defined","DNSP def.",F$62/F$33)),"")</f>
        <v/>
      </c>
      <c r="G9" s="38" t="str">
        <f>IFERROR(IF('Input| Overheads'!$C$42="Direct costs",G$62/G$28,IF('Input| Overheads'!$C$42="DNSP defined","DNSP def.",G$62/G$33)),"")</f>
        <v/>
      </c>
      <c r="H9" s="38" t="str">
        <f>IFERROR(IF('Input| Overheads'!$C$42="Direct costs",H$62/H$28,IF('Input| Overheads'!$C$42="DNSP defined","DNSP def.",H$62/H$33)),"")</f>
        <v/>
      </c>
      <c r="I9" s="38" t="str">
        <f>IFERROR(IF('Input| Overheads'!$C$42="Direct costs",I$62/I$28,IF('Input| Overheads'!$C$42="DNSP defined","DNSP def.",I$62/I$33)),"")</f>
        <v/>
      </c>
    </row>
    <row r="10" spans="1:11" customFormat="1" ht="12.75" customHeight="1" x14ac:dyDescent="0.25"/>
    <row r="11" spans="1:11" customFormat="1" ht="12.75" customHeight="1" x14ac:dyDescent="0.25"/>
    <row r="12" spans="1:11" ht="16.5" customHeight="1" x14ac:dyDescent="0.35">
      <c r="A12" s="10"/>
      <c r="B12" s="12" t="s">
        <v>58</v>
      </c>
      <c r="C12" s="10"/>
      <c r="D12" s="10"/>
      <c r="E12" s="10"/>
      <c r="F12" s="10"/>
      <c r="G12" s="11"/>
      <c r="H12" s="10"/>
      <c r="I12" s="10"/>
      <c r="J12" s="10"/>
      <c r="K12" s="10"/>
    </row>
    <row r="13" spans="1:11" ht="13.5" customHeight="1" x14ac:dyDescent="0.25"/>
    <row r="14" spans="1:11" ht="13.5" customHeight="1" x14ac:dyDescent="0.25">
      <c r="B14" s="210" t="str">
        <f>LEFT(B5,2)+1&amp;". Capitalised overheads ($'000s "&amp;'Input| Escalations'!E10&amp;" "&amp;'Input| Escalations'!D10&amp;")"</f>
        <v>37. Capitalised overheads ($'000s June 2026)</v>
      </c>
      <c r="C14" s="23" t="str">
        <f>'Input| Overheads'!C23</f>
        <v>2021-22</v>
      </c>
      <c r="D14" s="23" t="str">
        <f>'Input| Overheads'!D23</f>
        <v>2022-23</v>
      </c>
      <c r="E14" s="23" t="str">
        <f>'Input| Overheads'!E23</f>
        <v>2023-24</v>
      </c>
      <c r="F14" s="23" t="str">
        <f>'Input| Overheads'!F23</f>
        <v>2024-25</v>
      </c>
      <c r="G14" s="23" t="s">
        <v>12</v>
      </c>
    </row>
    <row r="15" spans="1:11" ht="13.5" customHeight="1" x14ac:dyDescent="0.3">
      <c r="B15" s="214" t="s">
        <v>3</v>
      </c>
      <c r="C15" s="253">
        <f>'Input| Overheads'!C24*INDEX('Input| Escalations'!$D$18:$J$18,MATCH(C14,'Input| Escalations'!$D$14:$J$14,0))</f>
        <v>31079.631957578396</v>
      </c>
      <c r="D15" s="253">
        <f>'Input| Overheads'!D24*INDEX('Input| Escalations'!$D$18:$J$18,MATCH(D14,'Input| Escalations'!$D$14:$J$14,0))</f>
        <v>32832.153426339886</v>
      </c>
      <c r="E15" s="253">
        <f>'Input| Overheads'!E24*INDEX('Input| Escalations'!$D$18:$J$18,MATCH(E14,'Input| Escalations'!$D$14:$J$14,0))</f>
        <v>35216.063524617028</v>
      </c>
      <c r="F15" s="253">
        <f>IF('Input| Overheads'!F24="","",'Input| Overheads'!F24*INDEX('Input| Escalations'!$D$18:$J$18,MATCH(F$14,'Input| Escalations'!$D$14:$J$14,0)))</f>
        <v>0</v>
      </c>
      <c r="G15" s="262">
        <f>IF('Input| Overheads'!F24&gt;1,AVERAGE(C15:F15),AVERAGE(C15:E15))</f>
        <v>33042.616302845105</v>
      </c>
    </row>
    <row r="16" spans="1:11" ht="13.5" customHeight="1" x14ac:dyDescent="0.3">
      <c r="B16" s="214" t="s">
        <v>4</v>
      </c>
      <c r="C16" s="253">
        <f>'Input| Overheads'!C25*INDEX('Input| Escalations'!$D$18:$J$18,MATCH(C14,'Input| Escalations'!$D$14:$J$14,0))</f>
        <v>0</v>
      </c>
      <c r="D16" s="253">
        <f>'Input| Overheads'!D25*INDEX('Input| Escalations'!$D$18:$J$18,MATCH(D14,'Input| Escalations'!$D$14:$J$14,0))</f>
        <v>0</v>
      </c>
      <c r="E16" s="253">
        <f>'Input| Overheads'!E25*INDEX('Input| Escalations'!$D$18:$J$18,MATCH(E14,'Input| Escalations'!$D$14:$J$14,0))</f>
        <v>0</v>
      </c>
      <c r="F16" s="253" t="str">
        <f>IF('Input| Overheads'!F25="","",'Input| Overheads'!F25*INDEX('Input| Escalations'!$D$18:$J$18,MATCH(F$14,'Input| Escalations'!$D$14:$J$14,0)))</f>
        <v/>
      </c>
      <c r="G16" s="262">
        <f>IF('Input| Overheads'!F25&gt;1,AVERAGE(C16:F16),AVERAGE(C16:E16))</f>
        <v>0</v>
      </c>
    </row>
    <row r="17" spans="1:11" ht="13.5" customHeight="1" x14ac:dyDescent="0.3">
      <c r="B17" s="215"/>
      <c r="F17" s="120"/>
      <c r="G17" s="121"/>
      <c r="H17" s="121"/>
    </row>
    <row r="18" spans="1:11" ht="13.5" customHeight="1" x14ac:dyDescent="0.25">
      <c r="B18" s="215"/>
    </row>
    <row r="19" spans="1:11" ht="13.5" customHeight="1" x14ac:dyDescent="0.25">
      <c r="B19" s="210" t="str">
        <f>LEFT(B14,2)+1&amp;". Total costs that attract capitalised overheads ($'000s "&amp;'Input| Escalations'!E10&amp;" "&amp;'Input| Escalations'!D10&amp;")"</f>
        <v>38. Total costs that attract capitalised overheads ($'000s June 2026)</v>
      </c>
      <c r="C19" s="23" t="str">
        <f>'Input| Overheads'!C23</f>
        <v>2021-22</v>
      </c>
      <c r="D19" s="23" t="str">
        <f>'Input| Overheads'!D23</f>
        <v>2022-23</v>
      </c>
      <c r="E19" s="23" t="str">
        <f>'Input| Overheads'!E23</f>
        <v>2023-24</v>
      </c>
      <c r="F19" s="23" t="str">
        <f>'Input| Overheads'!F23</f>
        <v>2024-25</v>
      </c>
      <c r="G19" s="23" t="s">
        <v>12</v>
      </c>
    </row>
    <row r="20" spans="1:11" ht="13.5" customHeight="1" x14ac:dyDescent="0.3">
      <c r="B20" s="214" t="str">
        <f>"Total Capex - all costs that attract network OHs"</f>
        <v>Total Capex - all costs that attract network OHs</v>
      </c>
      <c r="C20" s="253">
        <f>'Input| Overheads'!C29*INDEX('Input| Escalations'!$D$18:$J$18,MATCH(C14,'Input| Escalations'!$D$14:$J$14,0))</f>
        <v>199851.62012667063</v>
      </c>
      <c r="D20" s="253">
        <f>'Input| Overheads'!D29*INDEX('Input| Escalations'!$D$18:$J$18,MATCH(D14,'Input| Escalations'!$D$14:$J$14,0))</f>
        <v>206321.03110141042</v>
      </c>
      <c r="E20" s="253">
        <f>'Input| Overheads'!E29*INDEX('Input| Escalations'!$D$18:$J$18,MATCH(E14,'Input| Escalations'!$D$14:$J$14,0))</f>
        <v>250534.87361517103</v>
      </c>
      <c r="F20" s="253">
        <f>IF('Input| Overheads'!F29="","",'Input| Overheads'!F29*INDEX('Input| Escalations'!$D$18:$J$18,MATCH(F$19,'Input| Escalations'!$D$14:$J$14,0)))</f>
        <v>0</v>
      </c>
      <c r="G20" s="262">
        <f>IF('Input| Overheads'!F29&gt;1,AVERAGE(C20:F20),AVERAGE(C20:E20))</f>
        <v>218902.50828108404</v>
      </c>
    </row>
    <row r="21" spans="1:11" ht="13.5" customHeight="1" x14ac:dyDescent="0.3">
      <c r="B21" s="214" t="str">
        <f>"Total Capex - all costs that attract corporate OHs"</f>
        <v>Total Capex - all costs that attract corporate OHs</v>
      </c>
      <c r="C21" s="253">
        <f>'Input| Overheads'!C30*INDEX('Input| Escalations'!$D$18:$J$18,MATCH(C14,'Input| Escalations'!$D$14:$J$14,0))</f>
        <v>0</v>
      </c>
      <c r="D21" s="253">
        <f>'Input| Overheads'!D30*INDEX('Input| Escalations'!$D$18:$J$18,MATCH(D14,'Input| Escalations'!$D$14:$J$14,0))</f>
        <v>0</v>
      </c>
      <c r="E21" s="253">
        <f>'Input| Overheads'!E30*INDEX('Input| Escalations'!$D$18:$J$18,MATCH(E14,'Input| Escalations'!$D$14:$J$14,0))</f>
        <v>0</v>
      </c>
      <c r="F21" s="253" t="str">
        <f>IF('Input| Overheads'!F30="","",'Input| Overheads'!F30*INDEX('Input| Escalations'!$D$18:$J$18,MATCH(F$19,'Input| Escalations'!$D$14:$J$14,0)))</f>
        <v/>
      </c>
      <c r="G21" s="262">
        <f>IF('Input| Overheads'!F30&gt;1,AVERAGE(C21:F21),AVERAGE(C21:E21))</f>
        <v>0</v>
      </c>
    </row>
    <row r="22" spans="1:11" ht="13.5" customHeight="1" x14ac:dyDescent="0.25">
      <c r="B22" s="122"/>
    </row>
    <row r="23" spans="1:11" ht="13.5" customHeight="1" x14ac:dyDescent="0.25"/>
    <row r="24" spans="1:11" ht="16.5" customHeight="1" x14ac:dyDescent="0.35">
      <c r="A24" s="10"/>
      <c r="B24" s="12" t="s">
        <v>59</v>
      </c>
      <c r="C24" s="10"/>
      <c r="D24" s="10"/>
      <c r="E24" s="10"/>
      <c r="F24" s="10"/>
      <c r="G24" s="11"/>
      <c r="H24" s="10"/>
      <c r="I24" s="10"/>
      <c r="J24" s="10"/>
      <c r="K24" s="10"/>
    </row>
    <row r="25" spans="1:11" ht="13.5" customHeight="1" x14ac:dyDescent="0.25"/>
    <row r="26" spans="1:11" ht="13.5" customHeight="1" x14ac:dyDescent="0.25">
      <c r="A26" s="94"/>
      <c r="B26" s="210" t="str">
        <f>LEFT(B19,2)+1&amp;". Escalated costs that attract overheads ($'000s "&amp;'Input| Escalations'!E10&amp;" "&amp;'Input| Escalations'!D10&amp;")"</f>
        <v>39. Escalated costs that attract overheads ($'000s June 2026)</v>
      </c>
      <c r="C26" s="23" t="str">
        <f t="shared" ref="C26:I26" si="0">C$7</f>
        <v>2024-25</v>
      </c>
      <c r="D26" s="23" t="str">
        <f t="shared" si="0"/>
        <v>2025-26</v>
      </c>
      <c r="E26" s="23" t="str">
        <f t="shared" si="0"/>
        <v>2026-27</v>
      </c>
      <c r="F26" s="23" t="str">
        <f t="shared" si="0"/>
        <v>2027-28</v>
      </c>
      <c r="G26" s="23" t="str">
        <f t="shared" si="0"/>
        <v>2028-29</v>
      </c>
      <c r="H26" s="23" t="str">
        <f t="shared" si="0"/>
        <v>2029-30</v>
      </c>
      <c r="I26" s="23" t="str">
        <f t="shared" si="0"/>
        <v>2030-31</v>
      </c>
      <c r="J26" s="23" t="s">
        <v>134</v>
      </c>
    </row>
    <row r="27" spans="1:11" ht="13.5" customHeight="1" x14ac:dyDescent="0.3">
      <c r="A27" s="94"/>
      <c r="B27" s="214" t="s">
        <v>96</v>
      </c>
      <c r="C27" s="253">
        <f>SUMIF('Input| Projects'!$AC$10:$AC$1009,"Yes",'Calc| Project Costs'!V$10:V$1009)</f>
        <v>0</v>
      </c>
      <c r="D27" s="253">
        <f>SUMIF('Input| Projects'!$AC$10:$AC$1009,"Yes",'Calc| Project Costs'!W$10:W$1009)</f>
        <v>0</v>
      </c>
      <c r="E27" s="253">
        <f>SUMIF('Input| Projects'!$AC$10:$AC$1009,"Yes",'Calc| Project Costs'!X$10:X$1009)</f>
        <v>215025.89736645162</v>
      </c>
      <c r="F27" s="253">
        <f>SUMIF('Input| Projects'!$AC$10:$AC$1009,"Yes",'Calc| Project Costs'!Y$10:Y$1009)</f>
        <v>203525.01145103746</v>
      </c>
      <c r="G27" s="253">
        <f>SUMIF('Input| Projects'!$AC$10:$AC$1009,"Yes",'Calc| Project Costs'!Z$10:Z$1009)</f>
        <v>211983.52860180216</v>
      </c>
      <c r="H27" s="253">
        <f>SUMIF('Input| Projects'!$AC$10:$AC$1009,"Yes",'Calc| Project Costs'!AA$10:AA$1009)</f>
        <v>247026.25817820968</v>
      </c>
      <c r="I27" s="253">
        <f>SUMIF('Input| Projects'!$AC$10:$AC$1009,"Yes",'Calc| Project Costs'!AB$10:AB$1009)</f>
        <v>252599.04308515551</v>
      </c>
      <c r="J27" s="262">
        <f>AVERAGE(E27:I27)</f>
        <v>226031.94773653126</v>
      </c>
    </row>
    <row r="28" spans="1:11" ht="13.5" customHeight="1" x14ac:dyDescent="0.3">
      <c r="A28" s="94"/>
      <c r="B28" s="214" t="s">
        <v>97</v>
      </c>
      <c r="C28" s="253">
        <f>SUMIF('Input| Projects'!$AD$10:$AD$1009,"Yes",'Calc| Project Costs'!V$10:V$1009)</f>
        <v>0</v>
      </c>
      <c r="D28" s="253">
        <f>SUMIF('Input| Projects'!$AD$10:$AD$1009,"Yes",'Calc| Project Costs'!W$10:W$1009)</f>
        <v>0</v>
      </c>
      <c r="E28" s="253">
        <f>SUMIF('Input| Projects'!$AD$10:$AD$1009,"Yes",'Calc| Project Costs'!X$10:X$1009)</f>
        <v>0</v>
      </c>
      <c r="F28" s="253">
        <f>SUMIF('Input| Projects'!$AD$10:$AD$1009,"Yes",'Calc| Project Costs'!Y$10:Y$1009)</f>
        <v>0</v>
      </c>
      <c r="G28" s="253">
        <f>SUMIF('Input| Projects'!$AD$10:$AD$1009,"Yes",'Calc| Project Costs'!Z$10:Z$1009)</f>
        <v>0</v>
      </c>
      <c r="H28" s="253">
        <f>SUMIF('Input| Projects'!$AD$10:$AD$1009,"Yes",'Calc| Project Costs'!AA$10:AA$1009)</f>
        <v>0</v>
      </c>
      <c r="I28" s="253">
        <f>SUMIF('Input| Projects'!$AD$10:$AD$1009,"Yes",'Calc| Project Costs'!AB$10:AB$1009)</f>
        <v>0</v>
      </c>
      <c r="J28" s="262">
        <f>AVERAGE(E28:I28)</f>
        <v>0</v>
      </c>
    </row>
    <row r="29" spans="1:11" ht="13.5" customHeight="1" x14ac:dyDescent="0.25">
      <c r="B29" s="215"/>
    </row>
    <row r="30" spans="1:11" ht="13.5" customHeight="1" x14ac:dyDescent="0.25">
      <c r="B30" s="215"/>
    </row>
    <row r="31" spans="1:11" ht="13.5" customHeight="1" x14ac:dyDescent="0.25">
      <c r="B31" s="210" t="str">
        <f>LEFT(B26,2)+1&amp;". Escalated capitalised internal labour costs that attract overheads ($'000s "&amp;'Input| Escalations'!E10&amp;" "&amp;'Input| Escalations'!D10&amp;")"</f>
        <v>40. Escalated capitalised internal labour costs that attract overheads ($'000s June 2026)</v>
      </c>
      <c r="C31" s="23" t="str">
        <f t="shared" ref="C31:I31" si="1">C$7</f>
        <v>2024-25</v>
      </c>
      <c r="D31" s="23" t="str">
        <f t="shared" si="1"/>
        <v>2025-26</v>
      </c>
      <c r="E31" s="23" t="str">
        <f t="shared" si="1"/>
        <v>2026-27</v>
      </c>
      <c r="F31" s="23" t="str">
        <f t="shared" si="1"/>
        <v>2027-28</v>
      </c>
      <c r="G31" s="23" t="str">
        <f t="shared" si="1"/>
        <v>2028-29</v>
      </c>
      <c r="H31" s="23" t="str">
        <f t="shared" si="1"/>
        <v>2029-30</v>
      </c>
      <c r="I31" s="23" t="str">
        <f t="shared" si="1"/>
        <v>2030-31</v>
      </c>
    </row>
    <row r="32" spans="1:11" ht="13.5" customHeight="1" x14ac:dyDescent="0.25">
      <c r="B32" s="214" t="s">
        <v>96</v>
      </c>
      <c r="C32" s="253" cm="1">
        <f t="array" ref="C32">SUMPRODUCT(--('Input| Projects'!$AC$10:$AC$1009="Yes"),'Calc| Project Costs'!V$10:V$1009,'Input| Projects'!$Y$10:$Y$1009)</f>
        <v>0</v>
      </c>
      <c r="D32" s="253" cm="1">
        <f t="array" ref="D32">SUMPRODUCT(--('Input| Projects'!$AC$10:$AC$1009="Yes"),'Calc| Project Costs'!W$10:W$1009,'Input| Projects'!$Y$10:$Y$1009)</f>
        <v>0</v>
      </c>
      <c r="E32" s="253" cm="1">
        <f t="array" ref="E32">SUMPRODUCT(--('Input| Projects'!$AC$10:$AC$1009="Yes"),'Calc| Project Costs'!X$10:X$1009,'Input| Projects'!$Y$10:$Y$1009)</f>
        <v>40390.46925800958</v>
      </c>
      <c r="F32" s="253" cm="1">
        <f t="array" ref="F32">SUMPRODUCT(--('Input| Projects'!$AC$10:$AC$1009="Yes"),'Calc| Project Costs'!Y$10:Y$1009,'Input| Projects'!$Y$10:$Y$1009)</f>
        <v>36645.80251046137</v>
      </c>
      <c r="G32" s="253" cm="1">
        <f t="array" ref="G32">SUMPRODUCT(--('Input| Projects'!$AC$10:$AC$1009="Yes"),'Calc| Project Costs'!Z$10:Z$1009,'Input| Projects'!$Y$10:$Y$1009)</f>
        <v>39219.264518227923</v>
      </c>
      <c r="H32" s="253" cm="1">
        <f t="array" ref="H32">SUMPRODUCT(--('Input| Projects'!$AC$10:$AC$1009="Yes"),'Calc| Project Costs'!AA$10:AA$1009,'Input| Projects'!$Y$10:$Y$1009)</f>
        <v>50798.957901144611</v>
      </c>
      <c r="I32" s="253" cm="1">
        <f t="array" ref="I32">SUMPRODUCT(--('Input| Projects'!$AC$10:$AC$1009="Yes"),'Calc| Project Costs'!AB$10:AB$1009,'Input| Projects'!$Y$10:$Y$1009)</f>
        <v>52320.657376755815</v>
      </c>
    </row>
    <row r="33" spans="1:11" ht="13.5" customHeight="1" x14ac:dyDescent="0.25">
      <c r="B33" s="214" t="s">
        <v>97</v>
      </c>
      <c r="C33" s="253" cm="1">
        <f t="array" ref="C33">SUMPRODUCT(--('Input| Projects'!$AD$10:$AD$1009="Yes"),'Calc| Project Costs'!V$10:V$1009,'Input| Projects'!$Y$10:$Y$1009)</f>
        <v>0</v>
      </c>
      <c r="D33" s="253" cm="1">
        <f t="array" ref="D33">SUMPRODUCT(--('Input| Projects'!$AD$10:$AD$1009="Yes"),'Calc| Project Costs'!W$10:W$1009,'Input| Projects'!$Y$10:$Y$1009)</f>
        <v>0</v>
      </c>
      <c r="E33" s="253" cm="1">
        <f t="array" ref="E33">SUMPRODUCT(--('Input| Projects'!$AD$10:$AD$1009="Yes"),'Calc| Project Costs'!X$10:X$1009,'Input| Projects'!$Y$10:$Y$1009)</f>
        <v>0</v>
      </c>
      <c r="F33" s="253" cm="1">
        <f t="array" ref="F33">SUMPRODUCT(--('Input| Projects'!$AD$10:$AD$1009="Yes"),'Calc| Project Costs'!Y$10:Y$1009,'Input| Projects'!$Y$10:$Y$1009)</f>
        <v>0</v>
      </c>
      <c r="G33" s="253" cm="1">
        <f t="array" ref="G33">SUMPRODUCT(--('Input| Projects'!$AD$10:$AD$1009="Yes"),'Calc| Project Costs'!Z$10:Z$1009,'Input| Projects'!$Y$10:$Y$1009)</f>
        <v>0</v>
      </c>
      <c r="H33" s="253" cm="1">
        <f t="array" ref="H33">SUMPRODUCT(--('Input| Projects'!$AD$10:$AD$1009="Yes"),'Calc| Project Costs'!AA$10:AA$1009,'Input| Projects'!$Y$10:$Y$1009)</f>
        <v>0</v>
      </c>
      <c r="I33" s="253" cm="1">
        <f t="array" ref="I33">SUMPRODUCT(--('Input| Projects'!$AD$10:$AD$1009="Yes"),'Calc| Project Costs'!AB$10:AB$1009,'Input| Projects'!$Y$10:$Y$1009)</f>
        <v>0</v>
      </c>
    </row>
    <row r="34" spans="1:11" ht="13.5" customHeight="1" x14ac:dyDescent="0.25">
      <c r="B34" s="215"/>
    </row>
    <row r="35" spans="1:11" ht="13.5" customHeight="1" x14ac:dyDescent="0.25">
      <c r="B35" s="210" t="str">
        <f>LEFT(B31,2)+1&amp;". Change in costs attracting capitalised overheads"</f>
        <v>41. Change in costs attracting capitalised overheads</v>
      </c>
      <c r="C35" s="23" t="s">
        <v>39</v>
      </c>
      <c r="D35" s="23" t="s">
        <v>40</v>
      </c>
      <c r="E35" s="23" t="s">
        <v>42</v>
      </c>
      <c r="F35" s="125"/>
    </row>
    <row r="36" spans="1:11" ht="13.5" customHeight="1" x14ac:dyDescent="0.25">
      <c r="B36" s="215"/>
      <c r="C36" s="209" t="str">
        <f>"($'000s "&amp;'Input| Escalations'!E10&amp;" "&amp;'Input| Escalations'!D10&amp;")"</f>
        <v>($'000s June 2026)</v>
      </c>
      <c r="D36" s="209" t="str">
        <f>C36</f>
        <v>($'000s June 2026)</v>
      </c>
      <c r="E36" s="209" t="s">
        <v>13</v>
      </c>
    </row>
    <row r="37" spans="1:11" ht="13.5" customHeight="1" x14ac:dyDescent="0.25">
      <c r="B37" s="214" t="str">
        <f>"Direct costs that attract network OHs (annual average)"</f>
        <v>Direct costs that attract network OHs (annual average)</v>
      </c>
      <c r="C37" s="253">
        <f>G20</f>
        <v>218902.50828108404</v>
      </c>
      <c r="D37" s="253">
        <f>J27</f>
        <v>226031.94773653126</v>
      </c>
      <c r="E37" s="264">
        <f>IF(C37=0,0,(D37-C37)/C37)</f>
        <v>3.2569016734575712E-2</v>
      </c>
    </row>
    <row r="38" spans="1:11" ht="13.5" customHeight="1" x14ac:dyDescent="0.25">
      <c r="B38" s="214" t="str">
        <f>"Direct costs that attract corporate OHs (annual average)"</f>
        <v>Direct costs that attract corporate OHs (annual average)</v>
      </c>
      <c r="C38" s="253">
        <f>G21</f>
        <v>0</v>
      </c>
      <c r="D38" s="253">
        <f>J28</f>
        <v>0</v>
      </c>
      <c r="E38" s="264">
        <f>IF(C38=0,0,(D38-C38)/C38)</f>
        <v>0</v>
      </c>
    </row>
    <row r="39" spans="1:11" ht="13.5" customHeight="1" x14ac:dyDescent="0.25">
      <c r="B39" s="215"/>
    </row>
    <row r="40" spans="1:11" ht="13.5" customHeight="1" x14ac:dyDescent="0.25">
      <c r="B40" s="215"/>
    </row>
    <row r="41" spans="1:11" ht="13.5" customHeight="1" x14ac:dyDescent="0.25">
      <c r="B41" s="246" t="str">
        <f>LEFT(B35,2)+1&amp;". Unescalated capitalised overheads "&amp;C36</f>
        <v>42. Unescalated capitalised overheads ($'000s June 2026)</v>
      </c>
      <c r="C41" s="246" t="s">
        <v>117</v>
      </c>
      <c r="D41" s="246" t="s">
        <v>41</v>
      </c>
      <c r="E41" s="246" t="s">
        <v>60</v>
      </c>
    </row>
    <row r="42" spans="1:11" ht="13.5" customHeight="1" x14ac:dyDescent="0.25">
      <c r="B42" s="215"/>
      <c r="C42" s="209" t="str">
        <f>C36</f>
        <v>($'000s June 2026)</v>
      </c>
      <c r="D42" s="209" t="str">
        <f>D36</f>
        <v>($'000s June 2026)</v>
      </c>
      <c r="E42" s="209" t="str">
        <f>E36</f>
        <v>%</v>
      </c>
      <c r="G42" s="251"/>
    </row>
    <row r="43" spans="1:11" ht="13.5" customHeight="1" x14ac:dyDescent="0.25">
      <c r="B43" s="214" t="s">
        <v>36</v>
      </c>
      <c r="C43" s="253">
        <f>G15*(1+(E37/4))</f>
        <v>33311.65768367549</v>
      </c>
      <c r="D43" s="253">
        <f>5*C43</f>
        <v>166558.28841837746</v>
      </c>
      <c r="E43" s="264">
        <f>IF(J27=0,0,C43/J27)</f>
        <v>0.14737588211425948</v>
      </c>
      <c r="G43" s="251"/>
    </row>
    <row r="44" spans="1:11" ht="13.5" customHeight="1" x14ac:dyDescent="0.25">
      <c r="B44" s="214" t="s">
        <v>37</v>
      </c>
      <c r="C44" s="253">
        <f>G16*(1+(E38/4))</f>
        <v>0</v>
      </c>
      <c r="D44" s="253">
        <f>5*C44</f>
        <v>0</v>
      </c>
      <c r="E44" s="264">
        <f>IF(J28=0,0,C44/J28)</f>
        <v>0</v>
      </c>
      <c r="G44" s="251"/>
    </row>
    <row r="45" spans="1:11" ht="13.5" customHeight="1" x14ac:dyDescent="0.25">
      <c r="B45" s="215"/>
    </row>
    <row r="46" spans="1:11" ht="13.5" customHeight="1" x14ac:dyDescent="0.25">
      <c r="B46" s="215"/>
      <c r="I46" s="249"/>
      <c r="J46" s="250"/>
    </row>
    <row r="47" spans="1:11" ht="13.5" customHeight="1" x14ac:dyDescent="0.25">
      <c r="A47" s="126"/>
      <c r="B47" s="246" t="str">
        <f>LEFT(B41,2)+1&amp;". Annual unescalated capitalised overheads "&amp;C36</f>
        <v>43. Annual unescalated capitalised overheads ($'000s June 2026)</v>
      </c>
      <c r="C47" s="246" t="str">
        <f t="shared" ref="C47:I47" si="2">C$7</f>
        <v>2024-25</v>
      </c>
      <c r="D47" s="246" t="str">
        <f t="shared" si="2"/>
        <v>2025-26</v>
      </c>
      <c r="E47" s="246" t="str">
        <f t="shared" si="2"/>
        <v>2026-27</v>
      </c>
      <c r="F47" s="246" t="str">
        <f t="shared" si="2"/>
        <v>2027-28</v>
      </c>
      <c r="G47" s="246" t="str">
        <f t="shared" si="2"/>
        <v>2028-29</v>
      </c>
      <c r="H47" s="246" t="str">
        <f t="shared" si="2"/>
        <v>2029-30</v>
      </c>
      <c r="I47" s="246" t="str">
        <f t="shared" si="2"/>
        <v>2030-31</v>
      </c>
      <c r="J47" s="246" t="s">
        <v>40</v>
      </c>
      <c r="K47" s="213">
        <f>SUM(K48:K50)</f>
        <v>0</v>
      </c>
    </row>
    <row r="48" spans="1:11" ht="13.5" customHeight="1" x14ac:dyDescent="0.3">
      <c r="B48" s="248" t="s">
        <v>36</v>
      </c>
      <c r="C48" s="253">
        <f>IF('Input| Overheads'!C8="",'Input| Overheads'!F24*(1+(INDEX('Input| Escalations'!$D$33:$N$33,MATCH(C$47,'Input| Escalations'!$D$23:$N$23,0)))),'Input| Overheads'!C8*('Input| Escalations'!$K$19))</f>
        <v>0</v>
      </c>
      <c r="D48" s="253">
        <f>'Input| Overheads'!D8*'Input| Escalations'!$K$19</f>
        <v>0</v>
      </c>
      <c r="E48" s="253">
        <f>IF('Input| Overheads'!E16="",$E$43*E27,'Input| Overheads'!E16*'Input| Escalations'!$K$19)</f>
        <v>31689.631301791032</v>
      </c>
      <c r="F48" s="253">
        <f>IF('Input| Overheads'!F16="",$E$43*F27,'Input| Overheads'!F16*'Input| Escalations'!$K$19)</f>
        <v>29994.678094911407</v>
      </c>
      <c r="G48" s="253">
        <f>IF('Input| Overheads'!G16="",$E$43*G27,'Input| Overheads'!G16*'Input| Escalations'!$K$19)</f>
        <v>31241.259521383949</v>
      </c>
      <c r="H48" s="253">
        <f>IF('Input| Overheads'!H16="",$E$43*H27,'Input| Overheads'!H16*'Input| Escalations'!$K$19)</f>
        <v>36405.712704398458</v>
      </c>
      <c r="I48" s="253">
        <f>IF('Input| Overheads'!I16="",$E$43*I27,'Input| Overheads'!I16*'Input| Escalations'!$K$19)</f>
        <v>37227.00679589263</v>
      </c>
      <c r="J48" s="262">
        <f>SUM(E48:I48)</f>
        <v>166558.28841837749</v>
      </c>
      <c r="K48" s="206" t="str">
        <f>IF(J48/'Input| Escalations'!$K$19='Input| Overheads'!J16,"",IF('Input| Overheads'!J16="","",1))</f>
        <v/>
      </c>
    </row>
    <row r="49" spans="1:11" ht="13.5" customHeight="1" x14ac:dyDescent="0.3">
      <c r="B49" s="248" t="s">
        <v>37</v>
      </c>
      <c r="C49" s="253">
        <f>IF('Input| Overheads'!C9="",'Input| Overheads'!F25*(1+(INDEX('Input| Escalations'!$D$33:$N$33,MATCH(C$47,'Input| Escalations'!$D$23:$N$23,0)))),'Input| Overheads'!C9*(1+(INDEX('Input| Escalations'!$D$33:$N$33,MATCH(C$47,'Input| Escalations'!$D$23:$N$23,0)))))</f>
        <v>0</v>
      </c>
      <c r="D49" s="253">
        <f>'Input| Overheads'!D9*'Input| Escalations'!$K$19</f>
        <v>0</v>
      </c>
      <c r="E49" s="253">
        <f>IF('Input| Overheads'!E17="",$E$44*E28,'Input| Overheads'!E17*'Input| Escalations'!$K$19)</f>
        <v>0</v>
      </c>
      <c r="F49" s="253">
        <f>IF('Input| Overheads'!F17="",$E$44*F28,'Input| Overheads'!F17*'Input| Escalations'!$K$19)</f>
        <v>0</v>
      </c>
      <c r="G49" s="253">
        <f>IF('Input| Overheads'!G17="",$E$44*G28,'Input| Overheads'!G17*'Input| Escalations'!$K$19)</f>
        <v>0</v>
      </c>
      <c r="H49" s="253">
        <f>IF('Input| Overheads'!H17="",$E$44*H28,'Input| Overheads'!H17*'Input| Escalations'!$K$19)</f>
        <v>0</v>
      </c>
      <c r="I49" s="253">
        <f>IF('Input| Overheads'!I17="",$E$44*I28,'Input| Overheads'!I17*'Input| Escalations'!$K$19)</f>
        <v>0</v>
      </c>
      <c r="J49" s="262">
        <f>SUM(E49:I49)</f>
        <v>0</v>
      </c>
      <c r="K49" s="206" t="str">
        <f>IF(J49/'Input| Escalations'!$K$19='Input| Overheads'!J17,"",IF('Input| Overheads'!J17="","",1))</f>
        <v/>
      </c>
    </row>
    <row r="50" spans="1:11" ht="13.5" customHeight="1" x14ac:dyDescent="0.3">
      <c r="B50" s="254" t="s">
        <v>38</v>
      </c>
      <c r="C50" s="253">
        <f t="shared" ref="C50:J50" si="3">C48+C49</f>
        <v>0</v>
      </c>
      <c r="D50" s="253">
        <f t="shared" si="3"/>
        <v>0</v>
      </c>
      <c r="E50" s="253">
        <f t="shared" si="3"/>
        <v>31689.631301791032</v>
      </c>
      <c r="F50" s="253">
        <f t="shared" si="3"/>
        <v>29994.678094911407</v>
      </c>
      <c r="G50" s="253">
        <f t="shared" si="3"/>
        <v>31241.259521383949</v>
      </c>
      <c r="H50" s="253">
        <f t="shared" si="3"/>
        <v>36405.712704398458</v>
      </c>
      <c r="I50" s="253">
        <f t="shared" si="3"/>
        <v>37227.00679589263</v>
      </c>
      <c r="J50" s="262">
        <f t="shared" si="3"/>
        <v>166558.28841837749</v>
      </c>
      <c r="K50" s="206" t="str">
        <f>IF(J50/'Input| Escalations'!$K$19='Input| Overheads'!J18,"",IF('Input| Overheads'!J18="","",1))</f>
        <v/>
      </c>
    </row>
    <row r="51" spans="1:11" ht="13.5" customHeight="1" x14ac:dyDescent="0.25">
      <c r="B51" s="255"/>
      <c r="C51" s="252"/>
      <c r="D51" s="247"/>
      <c r="E51" s="123"/>
      <c r="F51" s="123"/>
      <c r="G51" s="123"/>
      <c r="H51" s="123"/>
      <c r="I51" s="123"/>
      <c r="J51" s="123"/>
    </row>
    <row r="52" spans="1:11" ht="13.5" customHeight="1" x14ac:dyDescent="0.25">
      <c r="B52" s="256"/>
    </row>
    <row r="53" spans="1:11" ht="13.5" customHeight="1" x14ac:dyDescent="0.25">
      <c r="A53" s="94"/>
      <c r="B53" s="246" t="str">
        <f>LEFT(B47,2)+1&amp;". Real cost escalation - cumulative"</f>
        <v>44. Real cost escalation - cumulative</v>
      </c>
      <c r="C53" s="246" t="str">
        <f t="shared" ref="C53:I53" si="4">C$7</f>
        <v>2024-25</v>
      </c>
      <c r="D53" s="246" t="str">
        <f t="shared" si="4"/>
        <v>2025-26</v>
      </c>
      <c r="E53" s="246" t="str">
        <f t="shared" si="4"/>
        <v>2026-27</v>
      </c>
      <c r="F53" s="246" t="str">
        <f t="shared" si="4"/>
        <v>2027-28</v>
      </c>
      <c r="G53" s="246" t="str">
        <f t="shared" si="4"/>
        <v>2028-29</v>
      </c>
      <c r="H53" s="246" t="str">
        <f t="shared" si="4"/>
        <v>2029-30</v>
      </c>
      <c r="I53" s="246" t="str">
        <f t="shared" si="4"/>
        <v>2030-31</v>
      </c>
      <c r="J53" s="127"/>
      <c r="K53" s="124"/>
    </row>
    <row r="54" spans="1:11" ht="13.5" customHeight="1" x14ac:dyDescent="0.25">
      <c r="A54" s="94"/>
      <c r="B54" s="248" t="s">
        <v>98</v>
      </c>
      <c r="C54" s="253">
        <f>'Input| Overheads'!$C36*INDEX('Input| Escalations'!$H$33:$N$33,MATCH(C$53,'Input| Escalations'!$H$23:$N$23,0))+'Input| Overheads'!$D36*INDEX('Input| Escalations'!$H$34:$N$34,MATCH(C$53,'Input| Escalations'!$H$23:$N$23,0))+'Input| Overheads'!$E36*INDEX('Input| Escalations'!$H$35:$N$35,MATCH(C$53,'Input| Escalations'!$H$23:$N$23,0))+1</f>
        <v>1.065986603521333</v>
      </c>
      <c r="D54" s="253">
        <f>'Input| Overheads'!$C36*INDEX('Input| Escalations'!$H$33:$N$33,MATCH(D$53,'Input| Escalations'!$H$23:$N$23,0))+'Input| Overheads'!$D36*INDEX('Input| Escalations'!$H$34:$N$34,MATCH(D$53,'Input| Escalations'!$H$23:$N$23,0))+'Input| Overheads'!$E36*INDEX('Input| Escalations'!$H$35:$N$35,MATCH(D$53,'Input| Escalations'!$H$23:$N$23,0))+1</f>
        <v>1.0898878337785218</v>
      </c>
      <c r="E54" s="253">
        <f>'Input| Overheads'!$C36*INDEX('Input| Escalations'!$H$33:$N$33,MATCH(E$53,'Input| Escalations'!$H$23:$N$23,0))+'Input| Overheads'!$D36*INDEX('Input| Escalations'!$H$34:$N$34,MATCH(E$53,'Input| Escalations'!$H$23:$N$23,0))+'Input| Overheads'!$E36*INDEX('Input| Escalations'!$H$35:$N$35,MATCH(E$53,'Input| Escalations'!$H$23:$N$23,0))+1</f>
        <v>1.1032277504467705</v>
      </c>
      <c r="F54" s="253">
        <f>'Input| Overheads'!$C36*INDEX('Input| Escalations'!$H$33:$N$33,MATCH(F$53,'Input| Escalations'!$H$23:$N$23,0))+'Input| Overheads'!$D36*INDEX('Input| Escalations'!$H$34:$N$34,MATCH(F$53,'Input| Escalations'!$H$23:$N$23,0))+'Input| Overheads'!$E36*INDEX('Input| Escalations'!$H$35:$N$35,MATCH(F$53,'Input| Escalations'!$H$23:$N$23,0))+1</f>
        <v>1.1109392476190652</v>
      </c>
      <c r="G54" s="253">
        <f>'Input| Overheads'!$C36*INDEX('Input| Escalations'!$H$33:$N$33,MATCH(G$53,'Input| Escalations'!$H$23:$N$23,0))+'Input| Overheads'!$D36*INDEX('Input| Escalations'!$H$34:$N$34,MATCH(G$53,'Input| Escalations'!$H$23:$N$23,0))+'Input| Overheads'!$E36*INDEX('Input| Escalations'!$H$35:$N$35,MATCH(G$53,'Input| Escalations'!$H$23:$N$23,0))+1</f>
        <v>1.1205022340444752</v>
      </c>
      <c r="H54" s="253">
        <f>'Input| Overheads'!$C36*INDEX('Input| Escalations'!$H$33:$N$33,MATCH(H$53,'Input| Escalations'!$H$23:$N$23,0))+'Input| Overheads'!$D36*INDEX('Input| Escalations'!$H$34:$N$34,MATCH(H$53,'Input| Escalations'!$H$23:$N$23,0))+'Input| Overheads'!$E36*INDEX('Input| Escalations'!$H$35:$N$35,MATCH(H$53,'Input| Escalations'!$H$23:$N$23,0))+1</f>
        <v>1.1316565002066006</v>
      </c>
      <c r="I54" s="253">
        <f>'Input| Overheads'!$C36*INDEX('Input| Escalations'!$H$33:$N$33,MATCH(I$53,'Input| Escalations'!$H$23:$N$23,0))+'Input| Overheads'!$D36*INDEX('Input| Escalations'!$H$34:$N$34,MATCH(I$53,'Input| Escalations'!$H$23:$N$23,0))+'Input| Overheads'!$E36*INDEX('Input| Escalations'!$H$35:$N$35,MATCH(I$53,'Input| Escalations'!$H$23:$N$23,0))+1</f>
        <v>1.1422398872209516</v>
      </c>
      <c r="J54" s="127"/>
      <c r="K54" s="124"/>
    </row>
    <row r="55" spans="1:11" ht="13.5" customHeight="1" x14ac:dyDescent="0.25">
      <c r="A55" s="94"/>
      <c r="B55" s="248" t="s">
        <v>99</v>
      </c>
      <c r="C55" s="253">
        <f>'Input| Overheads'!$C37*INDEX('Input| Escalations'!$H$33:$N$33,MATCH(C$53,'Input| Escalations'!$H$23:$N$23,0))+'Input| Overheads'!$D37*INDEX('Input| Escalations'!$H$34:$N$34,MATCH(C$53,'Input| Escalations'!$H$23:$N$23,0))+'Input| Overheads'!$E37*INDEX('Input| Escalations'!$H$35:$N$35,MATCH(C$53,'Input| Escalations'!$H$23:$N$23,0))+1</f>
        <v>1</v>
      </c>
      <c r="D55" s="253">
        <f>'Input| Overheads'!$C37*INDEX('Input| Escalations'!$H$33:$N$33,MATCH(D$53,'Input| Escalations'!$H$23:$N$23,0))+'Input| Overheads'!$D37*INDEX('Input| Escalations'!$H$34:$N$34,MATCH(D$53,'Input| Escalations'!$H$23:$N$23,0))+'Input| Overheads'!$E37*INDEX('Input| Escalations'!$H$35:$N$35,MATCH(D$53,'Input| Escalations'!$H$23:$N$23,0))+1</f>
        <v>1</v>
      </c>
      <c r="E55" s="253">
        <f>'Input| Overheads'!$C37*INDEX('Input| Escalations'!$H$33:$N$33,MATCH(E$53,'Input| Escalations'!$H$23:$N$23,0))+'Input| Overheads'!$D37*INDEX('Input| Escalations'!$H$34:$N$34,MATCH(E$53,'Input| Escalations'!$H$23:$N$23,0))+'Input| Overheads'!$E37*INDEX('Input| Escalations'!$H$35:$N$35,MATCH(E$53,'Input| Escalations'!$H$23:$N$23,0))+1</f>
        <v>1</v>
      </c>
      <c r="F55" s="253">
        <f>'Input| Overheads'!$C37*INDEX('Input| Escalations'!$H$33:$N$33,MATCH(F$53,'Input| Escalations'!$H$23:$N$23,0))+'Input| Overheads'!$D37*INDEX('Input| Escalations'!$H$34:$N$34,MATCH(F$53,'Input| Escalations'!$H$23:$N$23,0))+'Input| Overheads'!$E37*INDEX('Input| Escalations'!$H$35:$N$35,MATCH(F$53,'Input| Escalations'!$H$23:$N$23,0))+1</f>
        <v>1</v>
      </c>
      <c r="G55" s="253">
        <f>'Input| Overheads'!$C37*INDEX('Input| Escalations'!$H$33:$N$33,MATCH(G$53,'Input| Escalations'!$H$23:$N$23,0))+'Input| Overheads'!$D37*INDEX('Input| Escalations'!$H$34:$N$34,MATCH(G$53,'Input| Escalations'!$H$23:$N$23,0))+'Input| Overheads'!$E37*INDEX('Input| Escalations'!$H$35:$N$35,MATCH(G$53,'Input| Escalations'!$H$23:$N$23,0))+1</f>
        <v>1</v>
      </c>
      <c r="H55" s="253">
        <f>'Input| Overheads'!$C37*INDEX('Input| Escalations'!$H$33:$N$33,MATCH(H$53,'Input| Escalations'!$H$23:$N$23,0))+'Input| Overheads'!$D37*INDEX('Input| Escalations'!$H$34:$N$34,MATCH(H$53,'Input| Escalations'!$H$23:$N$23,0))+'Input| Overheads'!$E37*INDEX('Input| Escalations'!$H$35:$N$35,MATCH(H$53,'Input| Escalations'!$H$23:$N$23,0))+1</f>
        <v>1</v>
      </c>
      <c r="I55" s="253">
        <f>'Input| Overheads'!$C37*INDEX('Input| Escalations'!$H$33:$N$33,MATCH(I$53,'Input| Escalations'!$H$23:$N$23,0))+'Input| Overheads'!$D37*INDEX('Input| Escalations'!$H$34:$N$34,MATCH(I$53,'Input| Escalations'!$H$23:$N$23,0))+'Input| Overheads'!$E37*INDEX('Input| Escalations'!$H$35:$N$35,MATCH(I$53,'Input| Escalations'!$H$23:$N$23,0))+1</f>
        <v>1</v>
      </c>
      <c r="J55" s="128"/>
      <c r="K55" s="124"/>
    </row>
    <row r="56" spans="1:11" ht="13.5" customHeight="1" x14ac:dyDescent="0.25">
      <c r="F56" s="247"/>
    </row>
    <row r="57" spans="1:11" ht="13.5" customHeight="1" x14ac:dyDescent="0.25"/>
    <row r="58" spans="1:11" ht="13.5" customHeight="1" x14ac:dyDescent="0.35">
      <c r="A58" s="10"/>
      <c r="B58" s="12" t="str">
        <f>LEFT(B53,2)+1&amp;". Forecast capitalised overheads"</f>
        <v>45. Forecast capitalised overheads</v>
      </c>
      <c r="C58" s="10"/>
      <c r="D58" s="10"/>
      <c r="E58" s="10"/>
      <c r="F58" s="10"/>
      <c r="G58" s="11"/>
      <c r="H58" s="10"/>
      <c r="I58" s="10"/>
      <c r="J58" s="10"/>
      <c r="K58" s="10"/>
    </row>
    <row r="59" spans="1:11" ht="13.5" customHeight="1" x14ac:dyDescent="0.25"/>
    <row r="60" spans="1:11" ht="13.5" customHeight="1" x14ac:dyDescent="0.25">
      <c r="B60" s="246" t="str">
        <f>"Escalated capitalised overheads ($'000s "&amp;'Input| Escalations'!E10&amp;" "&amp;'Input| Escalations'!D10&amp;")"</f>
        <v>Escalated capitalised overheads ($'000s June 2026)</v>
      </c>
      <c r="C60" s="246" t="str">
        <f t="shared" ref="C60:I60" si="5">C$7</f>
        <v>2024-25</v>
      </c>
      <c r="D60" s="246" t="str">
        <f t="shared" si="5"/>
        <v>2025-26</v>
      </c>
      <c r="E60" s="246" t="str">
        <f t="shared" si="5"/>
        <v>2026-27</v>
      </c>
      <c r="F60" s="246" t="str">
        <f t="shared" si="5"/>
        <v>2027-28</v>
      </c>
      <c r="G60" s="246" t="str">
        <f t="shared" si="5"/>
        <v>2028-29</v>
      </c>
      <c r="H60" s="246" t="str">
        <f t="shared" si="5"/>
        <v>2029-30</v>
      </c>
      <c r="I60" s="246" t="str">
        <f t="shared" si="5"/>
        <v>2030-31</v>
      </c>
      <c r="J60" s="246" t="s">
        <v>40</v>
      </c>
    </row>
    <row r="61" spans="1:11" ht="13.5" customHeight="1" x14ac:dyDescent="0.3">
      <c r="B61" s="113" t="s">
        <v>36</v>
      </c>
      <c r="C61" s="253">
        <f>C48*C54</f>
        <v>0</v>
      </c>
      <c r="D61" s="253">
        <f t="shared" ref="C61:I62" si="6">D48*D54</f>
        <v>0</v>
      </c>
      <c r="E61" s="253">
        <f t="shared" si="6"/>
        <v>34960.880653562483</v>
      </c>
      <c r="F61" s="253">
        <f t="shared" si="6"/>
        <v>33322.26511533693</v>
      </c>
      <c r="G61" s="253">
        <f t="shared" si="6"/>
        <v>35005.901088073944</v>
      </c>
      <c r="H61" s="253">
        <f t="shared" si="6"/>
        <v>41198.761426586534</v>
      </c>
      <c r="I61" s="253">
        <f t="shared" si="6"/>
        <v>42522.172044113999</v>
      </c>
      <c r="J61" s="262">
        <f>SUM(E61:I61)</f>
        <v>187009.9803276739</v>
      </c>
    </row>
    <row r="62" spans="1:11" ht="13.5" customHeight="1" x14ac:dyDescent="0.3">
      <c r="B62" s="113" t="s">
        <v>37</v>
      </c>
      <c r="C62" s="253">
        <f t="shared" si="6"/>
        <v>0</v>
      </c>
      <c r="D62" s="253">
        <f t="shared" si="6"/>
        <v>0</v>
      </c>
      <c r="E62" s="253">
        <f t="shared" si="6"/>
        <v>0</v>
      </c>
      <c r="F62" s="253">
        <f t="shared" si="6"/>
        <v>0</v>
      </c>
      <c r="G62" s="253">
        <f t="shared" si="6"/>
        <v>0</v>
      </c>
      <c r="H62" s="253">
        <f t="shared" si="6"/>
        <v>0</v>
      </c>
      <c r="I62" s="253">
        <f t="shared" si="6"/>
        <v>0</v>
      </c>
      <c r="J62" s="262">
        <f>SUM(E62:I62)</f>
        <v>0</v>
      </c>
    </row>
    <row r="63" spans="1:11" ht="13.5" customHeight="1" x14ac:dyDescent="0.3">
      <c r="B63" s="95" t="s">
        <v>38</v>
      </c>
      <c r="C63" s="262">
        <f t="shared" ref="C63:J63" si="7">C61+C62</f>
        <v>0</v>
      </c>
      <c r="D63" s="262">
        <f t="shared" si="7"/>
        <v>0</v>
      </c>
      <c r="E63" s="262">
        <f t="shared" si="7"/>
        <v>34960.880653562483</v>
      </c>
      <c r="F63" s="262">
        <f t="shared" si="7"/>
        <v>33322.26511533693</v>
      </c>
      <c r="G63" s="262">
        <f t="shared" si="7"/>
        <v>35005.901088073944</v>
      </c>
      <c r="H63" s="262">
        <f t="shared" si="7"/>
        <v>41198.761426586534</v>
      </c>
      <c r="I63" s="262">
        <f t="shared" si="7"/>
        <v>42522.172044113999</v>
      </c>
      <c r="J63" s="262">
        <f t="shared" si="7"/>
        <v>187009.9803276739</v>
      </c>
    </row>
    <row r="64" spans="1:11" ht="13.5" customHeight="1" x14ac:dyDescent="0.25"/>
    <row r="65" ht="13.5" customHeight="1" x14ac:dyDescent="0.25"/>
  </sheetData>
  <conditionalFormatting sqref="E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Input| Setup</vt:lpstr>
      <vt:lpstr>Input| Escalations</vt:lpstr>
      <vt:lpstr>Input| Projects</vt:lpstr>
      <vt:lpstr>Input| Disposals</vt:lpstr>
      <vt:lpstr>Input| Type 2 capcons</vt:lpstr>
      <vt:lpstr>Input| Expensing</vt:lpstr>
      <vt:lpstr>Input| Overheads</vt:lpstr>
      <vt:lpstr>Calc| Overheads Allocation</vt:lpstr>
      <vt:lpstr>Calc| Project Costs</vt:lpstr>
      <vt:lpstr>Output| PTRM (D)</vt:lpstr>
      <vt:lpstr>Output| PTRM (T)</vt:lpstr>
      <vt:lpstr>Output| RIN</vt:lpstr>
      <vt:lpstr>Output| AER</vt:lpstr>
      <vt:lpstr>Model Validation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rombo1@bigpond.com</dc:creator>
  <cp:lastModifiedBy>Price, Joel</cp:lastModifiedBy>
  <cp:lastPrinted>2021-12-08T00:40:25Z</cp:lastPrinted>
  <dcterms:created xsi:type="dcterms:W3CDTF">2021-05-06T06:26:48Z</dcterms:created>
  <dcterms:modified xsi:type="dcterms:W3CDTF">2025-01-23T23:01:20Z</dcterms:modified>
</cp:coreProperties>
</file>